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0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1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2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3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5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6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7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8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9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0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1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2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3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4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5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6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8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9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0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1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2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3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4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5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6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0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1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2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3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4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5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6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7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8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9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1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3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4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5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6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7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8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9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0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1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2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3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4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5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6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7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8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9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0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1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2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3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4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5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6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7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8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9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0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1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3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4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5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7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8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9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0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1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2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3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5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6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7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8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9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0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1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2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3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6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8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9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0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1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2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3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4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5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6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7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8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9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0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1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2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3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4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5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6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7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8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9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0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1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2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3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5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6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7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8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9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1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2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3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4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6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7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8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9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0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1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2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3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4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6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9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0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1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2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3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4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5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6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7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8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9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0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1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2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3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4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5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6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7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8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9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1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2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3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5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6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7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8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2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3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5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6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7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8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9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0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2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3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4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5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6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7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8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9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0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1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2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3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4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5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6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7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8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9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0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1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2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3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4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5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8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9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0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1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2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3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4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5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6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7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8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9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0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1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2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4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5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6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7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9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0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5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6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7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8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9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0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1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2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5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6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7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8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9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0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1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2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3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4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6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7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8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9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0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1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2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3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4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7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8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9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0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1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2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3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4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5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6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9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0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1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2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3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4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5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6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7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9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0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1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2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3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4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5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6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7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8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9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0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1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2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3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4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5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7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8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9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0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1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2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3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4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5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9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0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1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2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3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4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5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6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8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1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2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3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4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5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6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7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8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0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2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3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4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5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6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7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9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0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3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4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5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6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7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8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9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3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4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6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7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8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9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0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1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2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3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4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6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7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8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9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0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1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3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4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5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6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7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8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9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0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1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4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5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6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7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8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9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0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1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2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3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4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7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8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9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0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1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2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3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5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6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7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8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9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0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1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2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4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5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7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8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9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0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1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2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4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5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6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8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9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0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1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2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3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4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5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6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7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9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0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1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2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3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4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5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6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7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8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9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0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1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2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6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7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8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9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0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1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2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3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4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6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8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9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0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1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2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3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4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5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7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8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9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0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1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2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3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4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6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9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0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1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2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3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4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5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6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7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8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9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0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2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3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4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5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6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7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8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9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0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1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2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3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5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6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7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8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1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2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3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4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5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7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8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0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1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2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3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4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5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6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7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8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9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0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1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2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3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4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5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6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7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8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9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0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1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2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3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4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5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6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7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8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9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0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3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4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5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6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7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8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0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1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2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3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4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5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6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7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8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9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0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1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2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3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5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6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7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8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9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0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1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2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4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5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6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7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8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9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0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1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2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3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6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8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0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1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2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3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4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5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6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7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8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9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0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1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2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3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5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6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8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9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0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1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2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3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5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6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7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8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9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0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1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2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4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5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6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7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8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9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0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1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2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3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4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5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6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7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8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9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0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1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2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3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4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5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6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7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8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9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0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1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2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4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5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7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9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0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1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2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3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4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6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8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9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1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2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3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4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5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6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7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8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0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1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2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3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5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6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7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8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9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0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1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2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3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4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6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7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9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2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3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5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6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7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9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0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1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2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4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5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6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7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8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9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0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1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2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3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4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5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7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8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9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0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1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2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3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4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6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7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8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9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1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2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3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4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5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7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8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9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0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1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2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3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4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5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9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1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2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3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4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5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6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9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0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1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2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3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4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5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6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7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9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0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1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2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4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5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6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7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8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9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0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1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2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3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4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5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6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7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9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0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1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2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3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4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5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6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7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8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0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1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2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4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5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6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7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8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9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0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1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2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3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6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7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8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9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0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1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2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4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5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6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7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8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9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0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1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2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3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4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5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6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7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8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9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0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1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2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3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4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7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8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9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0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1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2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3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4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5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6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7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8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1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2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3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4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5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7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8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9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0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1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3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4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5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7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8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9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0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1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2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3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4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6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7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0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1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2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3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4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5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6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7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1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2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3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4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5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7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8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9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1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2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3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4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5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6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8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0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1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2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3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4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5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6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7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8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0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3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4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5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6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7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8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9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0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1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2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4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5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6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7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8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9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0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1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3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5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6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7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8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9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0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2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3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4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6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7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8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9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0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1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3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4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5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6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7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8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9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0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1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2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4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5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6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7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8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9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0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1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2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4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7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8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0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2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3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4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6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8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9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0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1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2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3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4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5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6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8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0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1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2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3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4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5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6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7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8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9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0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1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2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3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4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5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6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7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8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9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0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1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2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3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4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5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6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7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8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9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0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1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2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3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4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6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7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8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9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0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1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2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3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4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5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7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8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9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0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1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3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4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5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6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9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1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2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3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4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5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6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8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9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1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2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3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4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5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6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7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8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9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0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1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2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3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4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5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6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7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8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9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0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1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2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3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4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5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8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9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0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2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3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4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5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6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7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0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1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2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3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4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5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6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7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8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9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1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4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5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6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7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8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9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0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2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3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4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5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6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7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8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9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1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2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3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4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6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7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8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9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1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2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3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5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6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7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8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9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0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1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2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3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4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5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6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7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8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9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0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1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2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3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7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8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9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0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1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2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3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8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9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1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2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3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4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5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9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0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1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2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3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4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5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6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7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9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0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1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3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4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5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6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7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8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9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0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1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2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3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4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5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7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0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1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2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3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4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5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6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8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9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2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3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4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5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6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7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8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0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1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2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4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5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7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8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9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0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1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2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3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4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5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7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8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9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0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3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5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6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7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8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9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0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1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2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3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4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5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6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7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8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9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0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1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2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4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5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6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9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0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1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2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3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4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5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6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7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8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9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0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1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2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3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4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5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6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7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8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9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3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4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5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6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9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0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1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2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3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4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5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6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0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1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2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3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4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5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6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7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8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1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3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4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5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6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7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8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9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1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2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3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4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5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6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7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8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0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2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3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5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6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7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8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9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0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1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2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3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5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6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7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8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9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0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1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2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4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5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6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7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8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9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0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1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2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3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4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5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6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8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9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0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1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3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4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5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6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7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8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9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0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1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2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3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4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5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6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7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8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9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0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1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2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3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4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5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6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7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8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9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0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1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2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3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4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5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6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7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8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9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0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1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2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3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4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5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6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7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8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9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0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1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2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3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4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5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6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7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9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1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3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5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7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9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0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1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2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3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4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5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6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7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8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9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0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1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2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3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4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5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6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7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8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9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0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2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3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4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5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6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7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8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9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0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1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2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3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4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5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6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8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9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0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1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2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4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5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6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7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8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9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0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1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2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3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4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5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6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7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8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9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0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1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2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3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4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5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8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9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0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1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2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3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4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7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9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0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1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2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3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4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5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6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8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9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0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1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2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3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4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5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6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7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8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1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2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3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4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5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6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7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8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0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2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3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4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5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6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7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8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9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0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1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2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3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4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5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6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7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8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9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0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1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3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4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5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6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8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9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0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1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2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4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6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7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9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1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2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3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5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6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7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9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0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1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2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3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4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5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6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7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8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1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2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3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4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5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7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8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9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0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1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2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3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4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7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8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9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1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2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3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4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5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6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8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9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0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1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2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3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5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6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7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8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9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0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1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2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3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4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5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6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7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8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9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0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2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3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4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6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7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9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0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1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2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3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4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5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6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7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8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9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0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1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2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3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4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5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6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7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0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1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2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3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4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5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6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7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9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0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2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4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5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6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7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8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9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0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1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2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3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4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6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7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8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9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0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1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2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3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4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5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7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8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0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1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2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3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4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5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7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9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0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1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2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3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4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5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6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8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9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1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2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3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5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6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7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8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9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0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2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3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4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5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6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7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8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9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0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3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4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5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6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7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8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9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0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1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2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3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4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5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6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7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9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0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1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2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5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6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7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8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9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0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1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2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4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6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7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8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9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1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2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3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4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6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7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8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9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0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1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2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4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5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6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7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9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1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3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4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6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7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9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0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1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2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3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4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5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6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7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8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9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0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1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2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3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4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5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6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8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9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0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1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2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3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5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6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7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8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9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0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1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2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3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5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6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8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9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0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1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3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4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5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6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7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8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0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1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2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3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4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5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6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7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8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9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1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2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4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5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6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7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8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9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0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1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3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4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5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6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7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8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9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0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1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2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5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6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7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8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9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0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1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2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6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7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8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9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1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2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3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8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9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0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1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2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3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4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5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7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9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0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1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2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3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4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6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7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9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0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1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2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3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4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5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6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7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8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9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0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2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3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4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5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6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7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8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9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0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2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4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5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6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7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8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0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1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2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4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5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7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8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9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1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2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3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4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5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6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8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9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0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2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3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4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5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6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9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0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1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2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3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4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5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6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7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9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0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1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2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4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5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6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7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8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9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0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1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2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3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4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5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6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7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8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9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0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1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2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3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5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6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7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8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9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1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2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3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5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8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9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0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1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3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4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5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7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9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0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1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2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3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4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5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6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7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8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1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2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3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4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5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6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7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8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0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2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3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4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5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6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7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8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9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0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3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4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5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6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7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8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9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3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4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5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6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7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8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9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0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1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2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3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4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5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6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7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8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9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0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1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2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5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6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7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8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1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2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3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4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5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6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7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8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9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0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3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5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6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7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8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9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0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1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2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3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4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5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6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7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8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9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0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1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2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3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4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7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8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9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0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1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2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3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4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5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6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7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8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9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0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1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2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3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4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5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8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0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1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2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3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4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8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9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0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2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3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4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5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6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7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8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9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0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1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2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3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4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5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6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7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8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9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0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4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5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6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7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8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9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0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3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4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5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6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7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8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9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0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1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2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3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4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5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6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7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8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9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0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1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2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3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5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6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8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1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2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3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4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5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6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8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9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0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1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3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4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5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6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7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8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9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0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1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2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3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4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6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7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8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9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0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1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2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3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4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5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7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8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9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0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1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2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3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4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5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6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7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8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9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0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1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2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4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6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7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8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9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0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1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2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3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6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8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9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1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2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3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4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5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6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8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9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0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1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2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3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4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5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6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8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9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0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3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4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5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6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7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8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9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0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2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3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5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6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7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8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9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0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1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2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3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4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5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7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8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9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0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1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2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3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4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5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6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8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9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0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1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2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3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4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5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6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8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9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0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1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2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3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4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5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6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7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8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gráficos!$A$7:$A$3005</f>
              <numCache>
                <formatCode>General</formatCode>
                <ptCount val="299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  <pt idx="753">
                  <v>0</v>
                </pt>
                <pt idx="754">
                  <v>0</v>
                </pt>
                <pt idx="755">
                  <v>0</v>
                </pt>
                <pt idx="756">
                  <v>0</v>
                </pt>
                <pt idx="757">
                  <v>0</v>
                </pt>
                <pt idx="758">
                  <v>0</v>
                </pt>
                <pt idx="759">
                  <v>0</v>
                </pt>
                <pt idx="760">
                  <v>0</v>
                </pt>
                <pt idx="761">
                  <v>0</v>
                </pt>
                <pt idx="762">
                  <v>0</v>
                </pt>
                <pt idx="763">
                  <v>0</v>
                </pt>
                <pt idx="764">
                  <v>0</v>
                </pt>
                <pt idx="765">
                  <v>0</v>
                </pt>
                <pt idx="766">
                  <v>0</v>
                </pt>
                <pt idx="767">
                  <v>0</v>
                </pt>
                <pt idx="768">
                  <v>0</v>
                </pt>
                <pt idx="769">
                  <v>0</v>
                </pt>
                <pt idx="770">
                  <v>0</v>
                </pt>
                <pt idx="771">
                  <v>0</v>
                </pt>
                <pt idx="772">
                  <v>0</v>
                </pt>
                <pt idx="773">
                  <v>0</v>
                </pt>
                <pt idx="774">
                  <v>0</v>
                </pt>
                <pt idx="775">
                  <v>0</v>
                </pt>
                <pt idx="776">
                  <v>0</v>
                </pt>
                <pt idx="777">
                  <v>0</v>
                </pt>
                <pt idx="778">
                  <v>0</v>
                </pt>
                <pt idx="779">
                  <v>0</v>
                </pt>
                <pt idx="780">
                  <v>0</v>
                </pt>
                <pt idx="781">
                  <v>0</v>
                </pt>
                <pt idx="782">
                  <v>0</v>
                </pt>
                <pt idx="783">
                  <v>0</v>
                </pt>
                <pt idx="784">
                  <v>0</v>
                </pt>
                <pt idx="785">
                  <v>0</v>
                </pt>
                <pt idx="786">
                  <v>0</v>
                </pt>
                <pt idx="787">
                  <v>0</v>
                </pt>
                <pt idx="788">
                  <v>0</v>
                </pt>
                <pt idx="789">
                  <v>0</v>
                </pt>
                <pt idx="790">
                  <v>0</v>
                </pt>
                <pt idx="791">
                  <v>0</v>
                </pt>
                <pt idx="792">
                  <v>0</v>
                </pt>
                <pt idx="793">
                  <v>0</v>
                </pt>
                <pt idx="794">
                  <v>0</v>
                </pt>
                <pt idx="795">
                  <v>0</v>
                </pt>
                <pt idx="796">
                  <v>0</v>
                </pt>
                <pt idx="797">
                  <v>0</v>
                </pt>
                <pt idx="798">
                  <v>0</v>
                </pt>
                <pt idx="799">
                  <v>0</v>
                </pt>
                <pt idx="800">
                  <v>0</v>
                </pt>
                <pt idx="801">
                  <v>0</v>
                </pt>
                <pt idx="802">
                  <v>0</v>
                </pt>
                <pt idx="803">
                  <v>0</v>
                </pt>
                <pt idx="804">
                  <v>0</v>
                </pt>
                <pt idx="805">
                  <v>0</v>
                </pt>
                <pt idx="806">
                  <v>0</v>
                </pt>
                <pt idx="807">
                  <v>0</v>
                </pt>
                <pt idx="808">
                  <v>0</v>
                </pt>
                <pt idx="809">
                  <v>0</v>
                </pt>
                <pt idx="810">
                  <v>0</v>
                </pt>
                <pt idx="811">
                  <v>0</v>
                </pt>
                <pt idx="812">
                  <v>0</v>
                </pt>
                <pt idx="813">
                  <v>0</v>
                </pt>
                <pt idx="814">
                  <v>0</v>
                </pt>
                <pt idx="815">
                  <v>0</v>
                </pt>
                <pt idx="816">
                  <v>0</v>
                </pt>
                <pt idx="817">
                  <v>0</v>
                </pt>
                <pt idx="818">
                  <v>0</v>
                </pt>
                <pt idx="819">
                  <v>0</v>
                </pt>
                <pt idx="820">
                  <v>0</v>
                </pt>
                <pt idx="821">
                  <v>0</v>
                </pt>
                <pt idx="822">
                  <v>0</v>
                </pt>
                <pt idx="823">
                  <v>0</v>
                </pt>
                <pt idx="824">
                  <v>0</v>
                </pt>
                <pt idx="825">
                  <v>0</v>
                </pt>
                <pt idx="826">
                  <v>0</v>
                </pt>
                <pt idx="827">
                  <v>0</v>
                </pt>
                <pt idx="828">
                  <v>0</v>
                </pt>
                <pt idx="829">
                  <v>0</v>
                </pt>
                <pt idx="830">
                  <v>0</v>
                </pt>
                <pt idx="831">
                  <v>0</v>
                </pt>
                <pt idx="832">
                  <v>0</v>
                </pt>
                <pt idx="833">
                  <v>0</v>
                </pt>
                <pt idx="834">
                  <v>0</v>
                </pt>
                <pt idx="835">
                  <v>0</v>
                </pt>
                <pt idx="836">
                  <v>0</v>
                </pt>
                <pt idx="837">
                  <v>0</v>
                </pt>
                <pt idx="838">
                  <v>0</v>
                </pt>
                <pt idx="839">
                  <v>0</v>
                </pt>
                <pt idx="840">
                  <v>0</v>
                </pt>
                <pt idx="841">
                  <v>0</v>
                </pt>
                <pt idx="842">
                  <v>0</v>
                </pt>
                <pt idx="843">
                  <v>0</v>
                </pt>
                <pt idx="844">
                  <v>0</v>
                </pt>
                <pt idx="845">
                  <v>0</v>
                </pt>
                <pt idx="846">
                  <v>0</v>
                </pt>
                <pt idx="847">
                  <v>0</v>
                </pt>
                <pt idx="848">
                  <v>0</v>
                </pt>
                <pt idx="849">
                  <v>0</v>
                </pt>
                <pt idx="850">
                  <v>0</v>
                </pt>
                <pt idx="851">
                  <v>0</v>
                </pt>
                <pt idx="852">
                  <v>0</v>
                </pt>
                <pt idx="853">
                  <v>0</v>
                </pt>
                <pt idx="854">
                  <v>0</v>
                </pt>
                <pt idx="855">
                  <v>0</v>
                </pt>
                <pt idx="856">
                  <v>0</v>
                </pt>
                <pt idx="857">
                  <v>0</v>
                </pt>
                <pt idx="858">
                  <v>0</v>
                </pt>
                <pt idx="859">
                  <v>0</v>
                </pt>
                <pt idx="860">
                  <v>0</v>
                </pt>
                <pt idx="861">
                  <v>0</v>
                </pt>
                <pt idx="862">
                  <v>0</v>
                </pt>
                <pt idx="863">
                  <v>0</v>
                </pt>
                <pt idx="864">
                  <v>0</v>
                </pt>
                <pt idx="865">
                  <v>0</v>
                </pt>
                <pt idx="866">
                  <v>0</v>
                </pt>
                <pt idx="867">
                  <v>0</v>
                </pt>
                <pt idx="868">
                  <v>0</v>
                </pt>
                <pt idx="869">
                  <v>0</v>
                </pt>
                <pt idx="870">
                  <v>0</v>
                </pt>
                <pt idx="871">
                  <v>0</v>
                </pt>
                <pt idx="872">
                  <v>0</v>
                </pt>
                <pt idx="873">
                  <v>0</v>
                </pt>
                <pt idx="874">
                  <v>0</v>
                </pt>
                <pt idx="875">
                  <v>0</v>
                </pt>
                <pt idx="876">
                  <v>0</v>
                </pt>
                <pt idx="877">
                  <v>0</v>
                </pt>
                <pt idx="878">
                  <v>0</v>
                </pt>
                <pt idx="879">
                  <v>0</v>
                </pt>
                <pt idx="880">
                  <v>0</v>
                </pt>
                <pt idx="881">
                  <v>0</v>
                </pt>
                <pt idx="882">
                  <v>0</v>
                </pt>
                <pt idx="883">
                  <v>0</v>
                </pt>
                <pt idx="884">
                  <v>0</v>
                </pt>
                <pt idx="885">
                  <v>0</v>
                </pt>
                <pt idx="886">
                  <v>0</v>
                </pt>
                <pt idx="887">
                  <v>0</v>
                </pt>
                <pt idx="888">
                  <v>0</v>
                </pt>
                <pt idx="889">
                  <v>0</v>
                </pt>
                <pt idx="890">
                  <v>0</v>
                </pt>
                <pt idx="891">
                  <v>0</v>
                </pt>
                <pt idx="892">
                  <v>0</v>
                </pt>
                <pt idx="893">
                  <v>0</v>
                </pt>
                <pt idx="894">
                  <v>0</v>
                </pt>
                <pt idx="895">
                  <v>0</v>
                </pt>
                <pt idx="896">
                  <v>0</v>
                </pt>
                <pt idx="897">
                  <v>0</v>
                </pt>
                <pt idx="898">
                  <v>0</v>
                </pt>
                <pt idx="899">
                  <v>0</v>
                </pt>
                <pt idx="900">
                  <v>0</v>
                </pt>
                <pt idx="901">
                  <v>0</v>
                </pt>
                <pt idx="902">
                  <v>0</v>
                </pt>
                <pt idx="903">
                  <v>0</v>
                </pt>
                <pt idx="904">
                  <v>0</v>
                </pt>
                <pt idx="905">
                  <v>0</v>
                </pt>
                <pt idx="906">
                  <v>0</v>
                </pt>
                <pt idx="907">
                  <v>0</v>
                </pt>
                <pt idx="908">
                  <v>0</v>
                </pt>
                <pt idx="909">
                  <v>0</v>
                </pt>
                <pt idx="910">
                  <v>0</v>
                </pt>
                <pt idx="911">
                  <v>0</v>
                </pt>
                <pt idx="912">
                  <v>0</v>
                </pt>
                <pt idx="913">
                  <v>0</v>
                </pt>
                <pt idx="914">
                  <v>0</v>
                </pt>
                <pt idx="915">
                  <v>0</v>
                </pt>
                <pt idx="916">
                  <v>0</v>
                </pt>
                <pt idx="917">
                  <v>0</v>
                </pt>
                <pt idx="918">
                  <v>0</v>
                </pt>
                <pt idx="919">
                  <v>0</v>
                </pt>
                <pt idx="920">
                  <v>0</v>
                </pt>
                <pt idx="921">
                  <v>0</v>
                </pt>
                <pt idx="922">
                  <v>0</v>
                </pt>
                <pt idx="923">
                  <v>0</v>
                </pt>
                <pt idx="924">
                  <v>0</v>
                </pt>
                <pt idx="925">
                  <v>0</v>
                </pt>
                <pt idx="926">
                  <v>0</v>
                </pt>
                <pt idx="927">
                  <v>0</v>
                </pt>
                <pt idx="928">
                  <v>0</v>
                </pt>
                <pt idx="929">
                  <v>0</v>
                </pt>
                <pt idx="930">
                  <v>0</v>
                </pt>
                <pt idx="931">
                  <v>0</v>
                </pt>
                <pt idx="932">
                  <v>0</v>
                </pt>
                <pt idx="933">
                  <v>0</v>
                </pt>
                <pt idx="934">
                  <v>0</v>
                </pt>
                <pt idx="935">
                  <v>0</v>
                </pt>
                <pt idx="936">
                  <v>0</v>
                </pt>
                <pt idx="937">
                  <v>0</v>
                </pt>
                <pt idx="938">
                  <v>0</v>
                </pt>
                <pt idx="939">
                  <v>0</v>
                </pt>
                <pt idx="940">
                  <v>0</v>
                </pt>
                <pt idx="941">
                  <v>0</v>
                </pt>
                <pt idx="942">
                  <v>0</v>
                </pt>
                <pt idx="943">
                  <v>0</v>
                </pt>
                <pt idx="944">
                  <v>0</v>
                </pt>
                <pt idx="945">
                  <v>0</v>
                </pt>
                <pt idx="946">
                  <v>0</v>
                </pt>
                <pt idx="947">
                  <v>0</v>
                </pt>
                <pt idx="948">
                  <v>0</v>
                </pt>
                <pt idx="949">
                  <v>0</v>
                </pt>
                <pt idx="950">
                  <v>0</v>
                </pt>
                <pt idx="951">
                  <v>0</v>
                </pt>
                <pt idx="952">
                  <v>0</v>
                </pt>
                <pt idx="953">
                  <v>0</v>
                </pt>
                <pt idx="954">
                  <v>0</v>
                </pt>
                <pt idx="955">
                  <v>0</v>
                </pt>
                <pt idx="956">
                  <v>0</v>
                </pt>
                <pt idx="957">
                  <v>0</v>
                </pt>
                <pt idx="958">
                  <v>0</v>
                </pt>
                <pt idx="959">
                  <v>0</v>
                </pt>
                <pt idx="960">
                  <v>0</v>
                </pt>
                <pt idx="961">
                  <v>0</v>
                </pt>
                <pt idx="962">
                  <v>0</v>
                </pt>
                <pt idx="963">
                  <v>0</v>
                </pt>
                <pt idx="964">
                  <v>0</v>
                </pt>
                <pt idx="965">
                  <v>0</v>
                </pt>
                <pt idx="966">
                  <v>0</v>
                </pt>
                <pt idx="967">
                  <v>0</v>
                </pt>
                <pt idx="968">
                  <v>0</v>
                </pt>
                <pt idx="969">
                  <v>0</v>
                </pt>
                <pt idx="970">
                  <v>0</v>
                </pt>
                <pt idx="971">
                  <v>0</v>
                </pt>
                <pt idx="972">
                  <v>0</v>
                </pt>
                <pt idx="973">
                  <v>0</v>
                </pt>
                <pt idx="974">
                  <v>0</v>
                </pt>
                <pt idx="975">
                  <v>0</v>
                </pt>
                <pt idx="976">
                  <v>0</v>
                </pt>
                <pt idx="977">
                  <v>0</v>
                </pt>
                <pt idx="978">
                  <v>0</v>
                </pt>
                <pt idx="979">
                  <v>0</v>
                </pt>
                <pt idx="980">
                  <v>0</v>
                </pt>
                <pt idx="981">
                  <v>0</v>
                </pt>
                <pt idx="982">
                  <v>0</v>
                </pt>
                <pt idx="983">
                  <v>0</v>
                </pt>
                <pt idx="984">
                  <v>0</v>
                </pt>
                <pt idx="985">
                  <v>0</v>
                </pt>
                <pt idx="986">
                  <v>0</v>
                </pt>
                <pt idx="987">
                  <v>0</v>
                </pt>
                <pt idx="988">
                  <v>0</v>
                </pt>
                <pt idx="989">
                  <v>0</v>
                </pt>
                <pt idx="990">
                  <v>0</v>
                </pt>
                <pt idx="991">
                  <v>0</v>
                </pt>
                <pt idx="992">
                  <v>0</v>
                </pt>
                <pt idx="993">
                  <v>0</v>
                </pt>
                <pt idx="994">
                  <v>0</v>
                </pt>
                <pt idx="995">
                  <v>0</v>
                </pt>
                <pt idx="996">
                  <v>0</v>
                </pt>
                <pt idx="997">
                  <v>0</v>
                </pt>
                <pt idx="998">
                  <v>0</v>
                </pt>
                <pt idx="999">
                  <v>0</v>
                </pt>
                <pt idx="1000">
                  <v>0</v>
                </pt>
                <pt idx="1001">
                  <v>0</v>
                </pt>
                <pt idx="1002">
                  <v>0</v>
                </pt>
                <pt idx="1003">
                  <v>0</v>
                </pt>
                <pt idx="1004">
                  <v>0</v>
                </pt>
                <pt idx="1005">
                  <v>0</v>
                </pt>
                <pt idx="1006">
                  <v>0</v>
                </pt>
                <pt idx="1007">
                  <v>0</v>
                </pt>
                <pt idx="1008">
                  <v>0</v>
                </pt>
                <pt idx="1009">
                  <v>0</v>
                </pt>
                <pt idx="1010">
                  <v>0</v>
                </pt>
                <pt idx="1011">
                  <v>0</v>
                </pt>
                <pt idx="1012">
                  <v>0</v>
                </pt>
                <pt idx="1013">
                  <v>0</v>
                </pt>
                <pt idx="1014">
                  <v>0</v>
                </pt>
                <pt idx="1015">
                  <v>0</v>
                </pt>
                <pt idx="1016">
                  <v>0</v>
                </pt>
                <pt idx="1017">
                  <v>0</v>
                </pt>
                <pt idx="1018">
                  <v>0</v>
                </pt>
                <pt idx="1019">
                  <v>0</v>
                </pt>
                <pt idx="1020">
                  <v>0</v>
                </pt>
                <pt idx="1021">
                  <v>0</v>
                </pt>
                <pt idx="1022">
                  <v>0</v>
                </pt>
                <pt idx="1023">
                  <v>0</v>
                </pt>
                <pt idx="1024">
                  <v>0</v>
                </pt>
                <pt idx="1025">
                  <v>0</v>
                </pt>
                <pt idx="1026">
                  <v>0</v>
                </pt>
                <pt idx="1027">
                  <v>0</v>
                </pt>
                <pt idx="1028">
                  <v>0</v>
                </pt>
                <pt idx="1029">
                  <v>0</v>
                </pt>
                <pt idx="1030">
                  <v>0</v>
                </pt>
                <pt idx="1031">
                  <v>0</v>
                </pt>
                <pt idx="1032">
                  <v>0</v>
                </pt>
                <pt idx="1033">
                  <v>0</v>
                </pt>
                <pt idx="1034">
                  <v>0</v>
                </pt>
                <pt idx="1035">
                  <v>0</v>
                </pt>
                <pt idx="1036">
                  <v>0</v>
                </pt>
                <pt idx="1037">
                  <v>0</v>
                </pt>
                <pt idx="1038">
                  <v>0</v>
                </pt>
                <pt idx="1039">
                  <v>0</v>
                </pt>
                <pt idx="1040">
                  <v>0</v>
                </pt>
                <pt idx="1041">
                  <v>0</v>
                </pt>
                <pt idx="1042">
                  <v>0</v>
                </pt>
                <pt idx="1043">
                  <v>0</v>
                </pt>
                <pt idx="1044">
                  <v>0</v>
                </pt>
                <pt idx="1045">
                  <v>0</v>
                </pt>
                <pt idx="1046">
                  <v>0</v>
                </pt>
                <pt idx="1047">
                  <v>0</v>
                </pt>
                <pt idx="1048">
                  <v>0</v>
                </pt>
                <pt idx="1049">
                  <v>0</v>
                </pt>
                <pt idx="1050">
                  <v>0</v>
                </pt>
                <pt idx="1051">
                  <v>0</v>
                </pt>
                <pt idx="1052">
                  <v>0</v>
                </pt>
                <pt idx="1053">
                  <v>0</v>
                </pt>
                <pt idx="1054">
                  <v>0</v>
                </pt>
                <pt idx="1055">
                  <v>0</v>
                </pt>
                <pt idx="1056">
                  <v>0</v>
                </pt>
                <pt idx="1057">
                  <v>0</v>
                </pt>
                <pt idx="1058">
                  <v>0</v>
                </pt>
                <pt idx="1059">
                  <v>0</v>
                </pt>
                <pt idx="1060">
                  <v>0</v>
                </pt>
                <pt idx="1061">
                  <v>0</v>
                </pt>
                <pt idx="1062">
                  <v>0</v>
                </pt>
                <pt idx="1063">
                  <v>0</v>
                </pt>
                <pt idx="1064">
                  <v>0</v>
                </pt>
                <pt idx="1065">
                  <v>0</v>
                </pt>
                <pt idx="1066">
                  <v>0</v>
                </pt>
                <pt idx="1067">
                  <v>0</v>
                </pt>
                <pt idx="1068">
                  <v>0</v>
                </pt>
                <pt idx="1069">
                  <v>0</v>
                </pt>
                <pt idx="1070">
                  <v>0</v>
                </pt>
                <pt idx="1071">
                  <v>0</v>
                </pt>
                <pt idx="1072">
                  <v>0</v>
                </pt>
                <pt idx="1073">
                  <v>0</v>
                </pt>
                <pt idx="1074">
                  <v>0</v>
                </pt>
                <pt idx="1075">
                  <v>0</v>
                </pt>
                <pt idx="1076">
                  <v>0</v>
                </pt>
                <pt idx="1077">
                  <v>0</v>
                </pt>
                <pt idx="1078">
                  <v>0</v>
                </pt>
                <pt idx="1079">
                  <v>0</v>
                </pt>
                <pt idx="1080">
                  <v>0</v>
                </pt>
                <pt idx="1081">
                  <v>0</v>
                </pt>
                <pt idx="1082">
                  <v>0</v>
                </pt>
                <pt idx="1083">
                  <v>0</v>
                </pt>
                <pt idx="1084">
                  <v>0</v>
                </pt>
                <pt idx="1085">
                  <v>0</v>
                </pt>
                <pt idx="1086">
                  <v>0</v>
                </pt>
                <pt idx="1087">
                  <v>0</v>
                </pt>
                <pt idx="1088">
                  <v>0</v>
                </pt>
                <pt idx="1089">
                  <v>0</v>
                </pt>
                <pt idx="1090">
                  <v>0</v>
                </pt>
                <pt idx="1091">
                  <v>0</v>
                </pt>
                <pt idx="1092">
                  <v>0</v>
                </pt>
                <pt idx="1093">
                  <v>0</v>
                </pt>
                <pt idx="1094">
                  <v>0</v>
                </pt>
                <pt idx="1095">
                  <v>0</v>
                </pt>
                <pt idx="1096">
                  <v>0</v>
                </pt>
                <pt idx="1097">
                  <v>0</v>
                </pt>
                <pt idx="1098">
                  <v>0</v>
                </pt>
                <pt idx="1099">
                  <v>0</v>
                </pt>
                <pt idx="1100">
                  <v>0</v>
                </pt>
                <pt idx="1101">
                  <v>0</v>
                </pt>
                <pt idx="1102">
                  <v>0</v>
                </pt>
                <pt idx="1103">
                  <v>0</v>
                </pt>
                <pt idx="1104">
                  <v>0</v>
                </pt>
                <pt idx="1105">
                  <v>0</v>
                </pt>
                <pt idx="1106">
                  <v>0</v>
                </pt>
                <pt idx="1107">
                  <v>0</v>
                </pt>
                <pt idx="1108">
                  <v>0</v>
                </pt>
                <pt idx="1109">
                  <v>0</v>
                </pt>
                <pt idx="1110">
                  <v>0</v>
                </pt>
                <pt idx="1111">
                  <v>0</v>
                </pt>
                <pt idx="1112">
                  <v>0</v>
                </pt>
                <pt idx="1113">
                  <v>0</v>
                </pt>
                <pt idx="1114">
                  <v>0</v>
                </pt>
                <pt idx="1115">
                  <v>0</v>
                </pt>
                <pt idx="1116">
                  <v>0</v>
                </pt>
                <pt idx="1117">
                  <v>0</v>
                </pt>
                <pt idx="1118">
                  <v>0</v>
                </pt>
                <pt idx="1119">
                  <v>0</v>
                </pt>
                <pt idx="1120">
                  <v>0</v>
                </pt>
                <pt idx="1121">
                  <v>0</v>
                </pt>
                <pt idx="1122">
                  <v>0</v>
                </pt>
                <pt idx="1123">
                  <v>0</v>
                </pt>
                <pt idx="1124">
                  <v>0</v>
                </pt>
                <pt idx="1125">
                  <v>0</v>
                </pt>
                <pt idx="1126">
                  <v>0</v>
                </pt>
                <pt idx="1127">
                  <v>0</v>
                </pt>
                <pt idx="1128">
                  <v>0</v>
                </pt>
                <pt idx="1129">
                  <v>0</v>
                </pt>
                <pt idx="1130">
                  <v>0</v>
                </pt>
                <pt idx="1131">
                  <v>0</v>
                </pt>
                <pt idx="1132">
                  <v>0</v>
                </pt>
                <pt idx="1133">
                  <v>0</v>
                </pt>
                <pt idx="1134">
                  <v>0</v>
                </pt>
                <pt idx="1135">
                  <v>0</v>
                </pt>
                <pt idx="1136">
                  <v>0</v>
                </pt>
                <pt idx="1137">
                  <v>0</v>
                </pt>
                <pt idx="1138">
                  <v>0</v>
                </pt>
                <pt idx="1139">
                  <v>0</v>
                </pt>
                <pt idx="1140">
                  <v>0</v>
                </pt>
                <pt idx="1141">
                  <v>0</v>
                </pt>
                <pt idx="1142">
                  <v>0</v>
                </pt>
                <pt idx="1143">
                  <v>0</v>
                </pt>
                <pt idx="1144">
                  <v>0</v>
                </pt>
                <pt idx="1145">
                  <v>0</v>
                </pt>
                <pt idx="1146">
                  <v>0</v>
                </pt>
                <pt idx="1147">
                  <v>0</v>
                </pt>
                <pt idx="1148">
                  <v>0</v>
                </pt>
                <pt idx="1149">
                  <v>0</v>
                </pt>
                <pt idx="1150">
                  <v>0</v>
                </pt>
                <pt idx="1151">
                  <v>0</v>
                </pt>
                <pt idx="1152">
                  <v>0</v>
                </pt>
                <pt idx="1153">
                  <v>0</v>
                </pt>
                <pt idx="1154">
                  <v>0</v>
                </pt>
                <pt idx="1155">
                  <v>0</v>
                </pt>
                <pt idx="1156">
                  <v>0</v>
                </pt>
                <pt idx="1157">
                  <v>0</v>
                </pt>
                <pt idx="1158">
                  <v>0</v>
                </pt>
                <pt idx="1159">
                  <v>0</v>
                </pt>
                <pt idx="1160">
                  <v>0</v>
                </pt>
                <pt idx="1161">
                  <v>0</v>
                </pt>
                <pt idx="1162">
                  <v>0</v>
                </pt>
                <pt idx="1163">
                  <v>0</v>
                </pt>
                <pt idx="1164">
                  <v>0</v>
                </pt>
                <pt idx="1165">
                  <v>0</v>
                </pt>
                <pt idx="1166">
                  <v>0</v>
                </pt>
                <pt idx="1167">
                  <v>0</v>
                </pt>
                <pt idx="1168">
                  <v>0</v>
                </pt>
                <pt idx="1169">
                  <v>0</v>
                </pt>
                <pt idx="1170">
                  <v>0</v>
                </pt>
                <pt idx="1171">
                  <v>0</v>
                </pt>
                <pt idx="1172">
                  <v>0</v>
                </pt>
                <pt idx="1173">
                  <v>0</v>
                </pt>
                <pt idx="1174">
                  <v>0</v>
                </pt>
                <pt idx="1175">
                  <v>0</v>
                </pt>
                <pt idx="1176">
                  <v>0</v>
                </pt>
                <pt idx="1177">
                  <v>0</v>
                </pt>
                <pt idx="1178">
                  <v>0</v>
                </pt>
                <pt idx="1179">
                  <v>0</v>
                </pt>
                <pt idx="1180">
                  <v>0</v>
                </pt>
                <pt idx="1181">
                  <v>0</v>
                </pt>
                <pt idx="1182">
                  <v>0</v>
                </pt>
                <pt idx="1183">
                  <v>0</v>
                </pt>
                <pt idx="1184">
                  <v>0</v>
                </pt>
                <pt idx="1185">
                  <v>0</v>
                </pt>
                <pt idx="1186">
                  <v>0</v>
                </pt>
                <pt idx="1187">
                  <v>0</v>
                </pt>
                <pt idx="1188">
                  <v>0</v>
                </pt>
                <pt idx="1189">
                  <v>0</v>
                </pt>
                <pt idx="1190">
                  <v>0</v>
                </pt>
                <pt idx="1191">
                  <v>0</v>
                </pt>
                <pt idx="1192">
                  <v>0</v>
                </pt>
                <pt idx="1193">
                  <v>0</v>
                </pt>
                <pt idx="1194">
                  <v>0</v>
                </pt>
                <pt idx="1195">
                  <v>0</v>
                </pt>
                <pt idx="1196">
                  <v>0</v>
                </pt>
                <pt idx="1197">
                  <v>0</v>
                </pt>
                <pt idx="1198">
                  <v>0</v>
                </pt>
                <pt idx="1199">
                  <v>0</v>
                </pt>
                <pt idx="1200">
                  <v>0</v>
                </pt>
                <pt idx="1201">
                  <v>0</v>
                </pt>
                <pt idx="1202">
                  <v>0</v>
                </pt>
                <pt idx="1203">
                  <v>0</v>
                </pt>
                <pt idx="1204">
                  <v>0</v>
                </pt>
                <pt idx="1205">
                  <v>0</v>
                </pt>
                <pt idx="1206">
                  <v>0</v>
                </pt>
                <pt idx="1207">
                  <v>0</v>
                </pt>
                <pt idx="1208">
                  <v>0</v>
                </pt>
                <pt idx="1209">
                  <v>0</v>
                </pt>
                <pt idx="1210">
                  <v>0</v>
                </pt>
                <pt idx="1211">
                  <v>0</v>
                </pt>
                <pt idx="1212">
                  <v>0</v>
                </pt>
                <pt idx="1213">
                  <v>0</v>
                </pt>
                <pt idx="1214">
                  <v>0</v>
                </pt>
                <pt idx="1215">
                  <v>0</v>
                </pt>
                <pt idx="1216">
                  <v>0</v>
                </pt>
                <pt idx="1217">
                  <v>0</v>
                </pt>
                <pt idx="1218">
                  <v>0</v>
                </pt>
                <pt idx="1219">
                  <v>0</v>
                </pt>
                <pt idx="1220">
                  <v>0</v>
                </pt>
                <pt idx="1221">
                  <v>0</v>
                </pt>
                <pt idx="1222">
                  <v>0</v>
                </pt>
                <pt idx="1223">
                  <v>0</v>
                </pt>
                <pt idx="1224">
                  <v>0</v>
                </pt>
                <pt idx="1225">
                  <v>0</v>
                </pt>
                <pt idx="1226">
                  <v>0</v>
                </pt>
                <pt idx="1227">
                  <v>0</v>
                </pt>
                <pt idx="1228">
                  <v>0</v>
                </pt>
                <pt idx="1229">
                  <v>0</v>
                </pt>
                <pt idx="1230">
                  <v>0</v>
                </pt>
                <pt idx="1231">
                  <v>0</v>
                </pt>
                <pt idx="1232">
                  <v>0</v>
                </pt>
                <pt idx="1233">
                  <v>0</v>
                </pt>
                <pt idx="1234">
                  <v>0</v>
                </pt>
                <pt idx="1235">
                  <v>0</v>
                </pt>
                <pt idx="1236">
                  <v>0</v>
                </pt>
                <pt idx="1237">
                  <v>0</v>
                </pt>
                <pt idx="1238">
                  <v>0</v>
                </pt>
                <pt idx="1239">
                  <v>0</v>
                </pt>
                <pt idx="1240">
                  <v>0</v>
                </pt>
                <pt idx="1241">
                  <v>0</v>
                </pt>
                <pt idx="1242">
                  <v>0</v>
                </pt>
                <pt idx="1243">
                  <v>0</v>
                </pt>
                <pt idx="1244">
                  <v>0</v>
                </pt>
                <pt idx="1245">
                  <v>0</v>
                </pt>
                <pt idx="1246">
                  <v>0</v>
                </pt>
                <pt idx="1247">
                  <v>0</v>
                </pt>
                <pt idx="1248">
                  <v>0</v>
                </pt>
                <pt idx="1249">
                  <v>0</v>
                </pt>
                <pt idx="1250">
                  <v>0</v>
                </pt>
                <pt idx="1251">
                  <v>0</v>
                </pt>
                <pt idx="1252">
                  <v>0</v>
                </pt>
                <pt idx="1253">
                  <v>0</v>
                </pt>
                <pt idx="1254">
                  <v>0</v>
                </pt>
                <pt idx="1255">
                  <v>0</v>
                </pt>
                <pt idx="1256">
                  <v>0</v>
                </pt>
                <pt idx="1257">
                  <v>0</v>
                </pt>
                <pt idx="1258">
                  <v>0</v>
                </pt>
                <pt idx="1259">
                  <v>0</v>
                </pt>
                <pt idx="1260">
                  <v>0</v>
                </pt>
                <pt idx="1261">
                  <v>0</v>
                </pt>
                <pt idx="1262">
                  <v>0</v>
                </pt>
                <pt idx="1263">
                  <v>0</v>
                </pt>
                <pt idx="1264">
                  <v>0</v>
                </pt>
                <pt idx="1265">
                  <v>0</v>
                </pt>
                <pt idx="1266">
                  <v>0</v>
                </pt>
                <pt idx="1267">
                  <v>0</v>
                </pt>
                <pt idx="1268">
                  <v>0</v>
                </pt>
                <pt idx="1269">
                  <v>0</v>
                </pt>
                <pt idx="1270">
                  <v>0</v>
                </pt>
                <pt idx="1271">
                  <v>0</v>
                </pt>
                <pt idx="1272">
                  <v>0</v>
                </pt>
                <pt idx="1273">
                  <v>0</v>
                </pt>
                <pt idx="1274">
                  <v>0</v>
                </pt>
                <pt idx="1275">
                  <v>0</v>
                </pt>
                <pt idx="1276">
                  <v>0</v>
                </pt>
                <pt idx="1277">
                  <v>0</v>
                </pt>
                <pt idx="1278">
                  <v>0</v>
                </pt>
                <pt idx="1279">
                  <v>0</v>
                </pt>
                <pt idx="1280">
                  <v>0</v>
                </pt>
                <pt idx="1281">
                  <v>0</v>
                </pt>
                <pt idx="1282">
                  <v>0</v>
                </pt>
                <pt idx="1283">
                  <v>0</v>
                </pt>
                <pt idx="1284">
                  <v>0</v>
                </pt>
                <pt idx="1285">
                  <v>0</v>
                </pt>
                <pt idx="1286">
                  <v>0</v>
                </pt>
                <pt idx="1287">
                  <v>0</v>
                </pt>
                <pt idx="1288">
                  <v>0</v>
                </pt>
                <pt idx="1289">
                  <v>0</v>
                </pt>
                <pt idx="1290">
                  <v>0</v>
                </pt>
                <pt idx="1291">
                  <v>0</v>
                </pt>
                <pt idx="1292">
                  <v>0</v>
                </pt>
                <pt idx="1293">
                  <v>0</v>
                </pt>
                <pt idx="1294">
                  <v>0</v>
                </pt>
                <pt idx="1295">
                  <v>0</v>
                </pt>
                <pt idx="1296">
                  <v>0</v>
                </pt>
                <pt idx="1297">
                  <v>0</v>
                </pt>
                <pt idx="1298">
                  <v>0</v>
                </pt>
                <pt idx="1299">
                  <v>0</v>
                </pt>
                <pt idx="1300">
                  <v>0</v>
                </pt>
                <pt idx="1301">
                  <v>0</v>
                </pt>
                <pt idx="1302">
                  <v>0</v>
                </pt>
                <pt idx="1303">
                  <v>0</v>
                </pt>
                <pt idx="1304">
                  <v>0</v>
                </pt>
                <pt idx="1305">
                  <v>0</v>
                </pt>
                <pt idx="1306">
                  <v>0</v>
                </pt>
                <pt idx="1307">
                  <v>0</v>
                </pt>
                <pt idx="1308">
                  <v>0</v>
                </pt>
                <pt idx="1309">
                  <v>0</v>
                </pt>
                <pt idx="1310">
                  <v>0</v>
                </pt>
                <pt idx="1311">
                  <v>0</v>
                </pt>
                <pt idx="1312">
                  <v>0</v>
                </pt>
                <pt idx="1313">
                  <v>0</v>
                </pt>
                <pt idx="1314">
                  <v>0</v>
                </pt>
                <pt idx="1315">
                  <v>0</v>
                </pt>
                <pt idx="1316">
                  <v>0</v>
                </pt>
                <pt idx="1317">
                  <v>0</v>
                </pt>
                <pt idx="1318">
                  <v>0</v>
                </pt>
                <pt idx="1319">
                  <v>0</v>
                </pt>
                <pt idx="1320">
                  <v>0</v>
                </pt>
                <pt idx="1321">
                  <v>0</v>
                </pt>
                <pt idx="1322">
                  <v>0</v>
                </pt>
                <pt idx="1323">
                  <v>0</v>
                </pt>
                <pt idx="1324">
                  <v>0</v>
                </pt>
                <pt idx="1325">
                  <v>0</v>
                </pt>
                <pt idx="1326">
                  <v>0</v>
                </pt>
                <pt idx="1327">
                  <v>0</v>
                </pt>
                <pt idx="1328">
                  <v>0</v>
                </pt>
                <pt idx="1329">
                  <v>0</v>
                </pt>
                <pt idx="1330">
                  <v>0</v>
                </pt>
                <pt idx="1331">
                  <v>0</v>
                </pt>
                <pt idx="1332">
                  <v>0</v>
                </pt>
                <pt idx="1333">
                  <v>0</v>
                </pt>
                <pt idx="1334">
                  <v>0</v>
                </pt>
                <pt idx="1335">
                  <v>0</v>
                </pt>
                <pt idx="1336">
                  <v>0</v>
                </pt>
                <pt idx="1337">
                  <v>0</v>
                </pt>
                <pt idx="1338">
                  <v>0</v>
                </pt>
                <pt idx="1339">
                  <v>0</v>
                </pt>
                <pt idx="1340">
                  <v>0</v>
                </pt>
                <pt idx="1341">
                  <v>0</v>
                </pt>
                <pt idx="1342">
                  <v>0</v>
                </pt>
                <pt idx="1343">
                  <v>0</v>
                </pt>
                <pt idx="1344">
                  <v>0</v>
                </pt>
                <pt idx="1345">
                  <v>0</v>
                </pt>
                <pt idx="1346">
                  <v>0</v>
                </pt>
                <pt idx="1347">
                  <v>0</v>
                </pt>
                <pt idx="1348">
                  <v>0</v>
                </pt>
                <pt idx="1349">
                  <v>0</v>
                </pt>
                <pt idx="1350">
                  <v>0</v>
                </pt>
                <pt idx="1351">
                  <v>0</v>
                </pt>
                <pt idx="1352">
                  <v>0</v>
                </pt>
                <pt idx="1353">
                  <v>0</v>
                </pt>
                <pt idx="1354">
                  <v>0</v>
                </pt>
                <pt idx="1355">
                  <v>0</v>
                </pt>
                <pt idx="1356">
                  <v>0</v>
                </pt>
                <pt idx="1357">
                  <v>0</v>
                </pt>
                <pt idx="1358">
                  <v>0</v>
                </pt>
                <pt idx="1359">
                  <v>0</v>
                </pt>
                <pt idx="1360">
                  <v>0</v>
                </pt>
                <pt idx="1361">
                  <v>0</v>
                </pt>
                <pt idx="1362">
                  <v>0</v>
                </pt>
                <pt idx="1363">
                  <v>0</v>
                </pt>
                <pt idx="1364">
                  <v>0</v>
                </pt>
                <pt idx="1365">
                  <v>0</v>
                </pt>
                <pt idx="1366">
                  <v>0</v>
                </pt>
                <pt idx="1367">
                  <v>0</v>
                </pt>
                <pt idx="1368">
                  <v>0</v>
                </pt>
                <pt idx="1369">
                  <v>0</v>
                </pt>
                <pt idx="1370">
                  <v>0</v>
                </pt>
                <pt idx="1371">
                  <v>0</v>
                </pt>
                <pt idx="1372">
                  <v>0</v>
                </pt>
                <pt idx="1373">
                  <v>0</v>
                </pt>
                <pt idx="1374">
                  <v>0</v>
                </pt>
                <pt idx="1375">
                  <v>0</v>
                </pt>
                <pt idx="1376">
                  <v>0</v>
                </pt>
                <pt idx="1377">
                  <v>0</v>
                </pt>
                <pt idx="1378">
                  <v>0</v>
                </pt>
                <pt idx="1379">
                  <v>0</v>
                </pt>
                <pt idx="1380">
                  <v>0</v>
                </pt>
                <pt idx="1381">
                  <v>0</v>
                </pt>
                <pt idx="1382">
                  <v>0</v>
                </pt>
                <pt idx="1383">
                  <v>0</v>
                </pt>
                <pt idx="1384">
                  <v>0</v>
                </pt>
                <pt idx="1385">
                  <v>0</v>
                </pt>
                <pt idx="1386">
                  <v>0</v>
                </pt>
                <pt idx="1387">
                  <v>0</v>
                </pt>
                <pt idx="1388">
                  <v>0</v>
                </pt>
                <pt idx="1389">
                  <v>0</v>
                </pt>
                <pt idx="1390">
                  <v>0</v>
                </pt>
                <pt idx="1391">
                  <v>0</v>
                </pt>
                <pt idx="1392">
                  <v>0</v>
                </pt>
                <pt idx="1393">
                  <v>0</v>
                </pt>
                <pt idx="1394">
                  <v>0</v>
                </pt>
                <pt idx="1395">
                  <v>0</v>
                </pt>
                <pt idx="1396">
                  <v>0</v>
                </pt>
                <pt idx="1397">
                  <v>0</v>
                </pt>
                <pt idx="1398">
                  <v>0</v>
                </pt>
                <pt idx="1399">
                  <v>0</v>
                </pt>
                <pt idx="1400">
                  <v>0</v>
                </pt>
                <pt idx="1401">
                  <v>0</v>
                </pt>
                <pt idx="1402">
                  <v>0</v>
                </pt>
                <pt idx="1403">
                  <v>0</v>
                </pt>
                <pt idx="1404">
                  <v>0</v>
                </pt>
                <pt idx="1405">
                  <v>0</v>
                </pt>
                <pt idx="1406">
                  <v>0</v>
                </pt>
                <pt idx="1407">
                  <v>0</v>
                </pt>
                <pt idx="1408">
                  <v>0</v>
                </pt>
                <pt idx="1409">
                  <v>0</v>
                </pt>
                <pt idx="1410">
                  <v>0</v>
                </pt>
                <pt idx="1411">
                  <v>0</v>
                </pt>
                <pt idx="1412">
                  <v>0</v>
                </pt>
                <pt idx="1413">
                  <v>0</v>
                </pt>
                <pt idx="1414">
                  <v>0</v>
                </pt>
                <pt idx="1415">
                  <v>0</v>
                </pt>
                <pt idx="1416">
                  <v>0</v>
                </pt>
                <pt idx="1417">
                  <v>0</v>
                </pt>
                <pt idx="1418">
                  <v>0</v>
                </pt>
                <pt idx="1419">
                  <v>0</v>
                </pt>
                <pt idx="1420">
                  <v>0</v>
                </pt>
                <pt idx="1421">
                  <v>0</v>
                </pt>
                <pt idx="1422">
                  <v>0</v>
                </pt>
                <pt idx="1423">
                  <v>0</v>
                </pt>
                <pt idx="1424">
                  <v>0</v>
                </pt>
                <pt idx="1425">
                  <v>0</v>
                </pt>
                <pt idx="1426">
                  <v>0</v>
                </pt>
                <pt idx="1427">
                  <v>0</v>
                </pt>
                <pt idx="1428">
                  <v>0</v>
                </pt>
                <pt idx="1429">
                  <v>0</v>
                </pt>
                <pt idx="1430">
                  <v>0</v>
                </pt>
                <pt idx="1431">
                  <v>0</v>
                </pt>
                <pt idx="1432">
                  <v>0</v>
                </pt>
                <pt idx="1433">
                  <v>0</v>
                </pt>
                <pt idx="1434">
                  <v>0</v>
                </pt>
                <pt idx="1435">
                  <v>0</v>
                </pt>
                <pt idx="1436">
                  <v>0</v>
                </pt>
                <pt idx="1437">
                  <v>0</v>
                </pt>
                <pt idx="1438">
                  <v>0</v>
                </pt>
                <pt idx="1439">
                  <v>0</v>
                </pt>
                <pt idx="1440">
                  <v>0</v>
                </pt>
                <pt idx="1441">
                  <v>0</v>
                </pt>
                <pt idx="1442">
                  <v>0</v>
                </pt>
                <pt idx="1443">
                  <v>0</v>
                </pt>
                <pt idx="1444">
                  <v>0</v>
                </pt>
                <pt idx="1445">
                  <v>0</v>
                </pt>
                <pt idx="1446">
                  <v>0</v>
                </pt>
                <pt idx="1447">
                  <v>0</v>
                </pt>
                <pt idx="1448">
                  <v>0</v>
                </pt>
                <pt idx="1449">
                  <v>0</v>
                </pt>
                <pt idx="1450">
                  <v>0</v>
                </pt>
                <pt idx="1451">
                  <v>0</v>
                </pt>
                <pt idx="1452">
                  <v>0</v>
                </pt>
                <pt idx="1453">
                  <v>0</v>
                </pt>
                <pt idx="1454">
                  <v>0</v>
                </pt>
                <pt idx="1455">
                  <v>0</v>
                </pt>
                <pt idx="1456">
                  <v>0</v>
                </pt>
                <pt idx="1457">
                  <v>0</v>
                </pt>
                <pt idx="1458">
                  <v>0</v>
                </pt>
                <pt idx="1459">
                  <v>0</v>
                </pt>
                <pt idx="1460">
                  <v>0</v>
                </pt>
                <pt idx="1461">
                  <v>0</v>
                </pt>
                <pt idx="1462">
                  <v>0</v>
                </pt>
                <pt idx="1463">
                  <v>0</v>
                </pt>
                <pt idx="1464">
                  <v>0</v>
                </pt>
                <pt idx="1465">
                  <v>0</v>
                </pt>
                <pt idx="1466">
                  <v>0</v>
                </pt>
                <pt idx="1467">
                  <v>0</v>
                </pt>
                <pt idx="1468">
                  <v>0</v>
                </pt>
                <pt idx="1469">
                  <v>0</v>
                </pt>
                <pt idx="1470">
                  <v>0</v>
                </pt>
                <pt idx="1471">
                  <v>0</v>
                </pt>
                <pt idx="1472">
                  <v>0</v>
                </pt>
                <pt idx="1473">
                  <v>0</v>
                </pt>
                <pt idx="1474">
                  <v>0</v>
                </pt>
                <pt idx="1475">
                  <v>0</v>
                </pt>
                <pt idx="1476">
                  <v>0</v>
                </pt>
                <pt idx="1477">
                  <v>0</v>
                </pt>
                <pt idx="1478">
                  <v>0</v>
                </pt>
                <pt idx="1479">
                  <v>0</v>
                </pt>
                <pt idx="1480">
                  <v>0</v>
                </pt>
                <pt idx="1481">
                  <v>0</v>
                </pt>
                <pt idx="1482">
                  <v>0</v>
                </pt>
                <pt idx="1483">
                  <v>0</v>
                </pt>
                <pt idx="1484">
                  <v>0</v>
                </pt>
                <pt idx="1485">
                  <v>0</v>
                </pt>
                <pt idx="1486">
                  <v>0</v>
                </pt>
                <pt idx="1487">
                  <v>0</v>
                </pt>
                <pt idx="1488">
                  <v>0</v>
                </pt>
                <pt idx="1489">
                  <v>0</v>
                </pt>
                <pt idx="1490">
                  <v>0</v>
                </pt>
                <pt idx="1491">
                  <v>0</v>
                </pt>
                <pt idx="1492">
                  <v>0</v>
                </pt>
                <pt idx="1493">
                  <v>0</v>
                </pt>
                <pt idx="1494">
                  <v>0</v>
                </pt>
                <pt idx="1495">
                  <v>0</v>
                </pt>
                <pt idx="1496">
                  <v>0</v>
                </pt>
                <pt idx="1497">
                  <v>0</v>
                </pt>
                <pt idx="1498">
                  <v>0</v>
                </pt>
                <pt idx="1499">
                  <v>0</v>
                </pt>
                <pt idx="1500">
                  <v>0</v>
                </pt>
                <pt idx="1501">
                  <v>0</v>
                </pt>
                <pt idx="1502">
                  <v>0</v>
                </pt>
                <pt idx="1503">
                  <v>0</v>
                </pt>
                <pt idx="1504">
                  <v>0</v>
                </pt>
                <pt idx="1505">
                  <v>0</v>
                </pt>
                <pt idx="1506">
                  <v>0</v>
                </pt>
                <pt idx="1507">
                  <v>0</v>
                </pt>
                <pt idx="1508">
                  <v>0</v>
                </pt>
                <pt idx="1509">
                  <v>0</v>
                </pt>
                <pt idx="1510">
                  <v>0</v>
                </pt>
                <pt idx="1511">
                  <v>0</v>
                </pt>
                <pt idx="1512">
                  <v>0</v>
                </pt>
                <pt idx="1513">
                  <v>0</v>
                </pt>
                <pt idx="1514">
                  <v>0</v>
                </pt>
                <pt idx="1515">
                  <v>0</v>
                </pt>
                <pt idx="1516">
                  <v>0</v>
                </pt>
                <pt idx="1517">
                  <v>0</v>
                </pt>
                <pt idx="1518">
                  <v>0</v>
                </pt>
                <pt idx="1519">
                  <v>0</v>
                </pt>
                <pt idx="1520">
                  <v>0</v>
                </pt>
                <pt idx="1521">
                  <v>0</v>
                </pt>
                <pt idx="1522">
                  <v>0</v>
                </pt>
                <pt idx="1523">
                  <v>0</v>
                </pt>
                <pt idx="1524">
                  <v>0</v>
                </pt>
                <pt idx="1525">
                  <v>0</v>
                </pt>
                <pt idx="1526">
                  <v>0</v>
                </pt>
                <pt idx="1527">
                  <v>0</v>
                </pt>
                <pt idx="1528">
                  <v>0</v>
                </pt>
                <pt idx="1529">
                  <v>0</v>
                </pt>
                <pt idx="1530">
                  <v>0</v>
                </pt>
                <pt idx="1531">
                  <v>0</v>
                </pt>
                <pt idx="1532">
                  <v>0</v>
                </pt>
                <pt idx="1533">
                  <v>0</v>
                </pt>
                <pt idx="1534">
                  <v>0</v>
                </pt>
                <pt idx="1535">
                  <v>0</v>
                </pt>
                <pt idx="1536">
                  <v>0</v>
                </pt>
                <pt idx="1537">
                  <v>0</v>
                </pt>
                <pt idx="1538">
                  <v>0</v>
                </pt>
                <pt idx="1539">
                  <v>0</v>
                </pt>
                <pt idx="1540">
                  <v>0</v>
                </pt>
                <pt idx="1541">
                  <v>0</v>
                </pt>
                <pt idx="1542">
                  <v>0</v>
                </pt>
                <pt idx="1543">
                  <v>0</v>
                </pt>
                <pt idx="1544">
                  <v>0</v>
                </pt>
                <pt idx="1545">
                  <v>0</v>
                </pt>
                <pt idx="1546">
                  <v>0</v>
                </pt>
                <pt idx="1547">
                  <v>0</v>
                </pt>
                <pt idx="1548">
                  <v>0</v>
                </pt>
                <pt idx="1549">
                  <v>0</v>
                </pt>
                <pt idx="1550">
                  <v>0</v>
                </pt>
                <pt idx="1551">
                  <v>0</v>
                </pt>
                <pt idx="1552">
                  <v>0</v>
                </pt>
                <pt idx="1553">
                  <v>0</v>
                </pt>
                <pt idx="1554">
                  <v>0</v>
                </pt>
                <pt idx="1555">
                  <v>0</v>
                </pt>
                <pt idx="1556">
                  <v>0</v>
                </pt>
                <pt idx="1557">
                  <v>0</v>
                </pt>
                <pt idx="1558">
                  <v>0</v>
                </pt>
                <pt idx="1559">
                  <v>0</v>
                </pt>
                <pt idx="1560">
                  <v>0</v>
                </pt>
                <pt idx="1561">
                  <v>0</v>
                </pt>
                <pt idx="1562">
                  <v>0</v>
                </pt>
                <pt idx="1563">
                  <v>0</v>
                </pt>
                <pt idx="1564">
                  <v>0</v>
                </pt>
                <pt idx="1565">
                  <v>0</v>
                </pt>
                <pt idx="1566">
                  <v>0</v>
                </pt>
                <pt idx="1567">
                  <v>0</v>
                </pt>
                <pt idx="1568">
                  <v>0</v>
                </pt>
                <pt idx="1569">
                  <v>0</v>
                </pt>
                <pt idx="1570">
                  <v>0</v>
                </pt>
                <pt idx="1571">
                  <v>0</v>
                </pt>
                <pt idx="1572">
                  <v>0</v>
                </pt>
                <pt idx="1573">
                  <v>0</v>
                </pt>
                <pt idx="1574">
                  <v>0</v>
                </pt>
                <pt idx="1575">
                  <v>0</v>
                </pt>
                <pt idx="1576">
                  <v>0</v>
                </pt>
                <pt idx="1577">
                  <v>0</v>
                </pt>
                <pt idx="1578">
                  <v>0</v>
                </pt>
                <pt idx="1579">
                  <v>0</v>
                </pt>
                <pt idx="1580">
                  <v>0</v>
                </pt>
                <pt idx="1581">
                  <v>0</v>
                </pt>
                <pt idx="1582">
                  <v>0</v>
                </pt>
                <pt idx="1583">
                  <v>0</v>
                </pt>
                <pt idx="1584">
                  <v>0</v>
                </pt>
                <pt idx="1585">
                  <v>0</v>
                </pt>
                <pt idx="1586">
                  <v>0</v>
                </pt>
                <pt idx="1587">
                  <v>0</v>
                </pt>
                <pt idx="1588">
                  <v>0</v>
                </pt>
                <pt idx="1589">
                  <v>0</v>
                </pt>
                <pt idx="1590">
                  <v>0</v>
                </pt>
                <pt idx="1591">
                  <v>0</v>
                </pt>
                <pt idx="1592">
                  <v>0</v>
                </pt>
                <pt idx="1593">
                  <v>0</v>
                </pt>
                <pt idx="1594">
                  <v>0</v>
                </pt>
                <pt idx="1595">
                  <v>0</v>
                </pt>
                <pt idx="1596">
                  <v>0</v>
                </pt>
                <pt idx="1597">
                  <v>0</v>
                </pt>
                <pt idx="1598">
                  <v>0</v>
                </pt>
                <pt idx="1599">
                  <v>0</v>
                </pt>
                <pt idx="1600">
                  <v>0</v>
                </pt>
                <pt idx="1601">
                  <v>0</v>
                </pt>
                <pt idx="1602">
                  <v>0</v>
                </pt>
                <pt idx="1603">
                  <v>0</v>
                </pt>
                <pt idx="1604">
                  <v>0</v>
                </pt>
                <pt idx="1605">
                  <v>0</v>
                </pt>
                <pt idx="1606">
                  <v>0</v>
                </pt>
                <pt idx="1607">
                  <v>0</v>
                </pt>
                <pt idx="1608">
                  <v>0</v>
                </pt>
                <pt idx="1609">
                  <v>0</v>
                </pt>
                <pt idx="1610">
                  <v>0</v>
                </pt>
                <pt idx="1611">
                  <v>0</v>
                </pt>
                <pt idx="1612">
                  <v>0</v>
                </pt>
                <pt idx="1613">
                  <v>0</v>
                </pt>
                <pt idx="1614">
                  <v>0</v>
                </pt>
                <pt idx="1615">
                  <v>0</v>
                </pt>
                <pt idx="1616">
                  <v>0</v>
                </pt>
                <pt idx="1617">
                  <v>0</v>
                </pt>
                <pt idx="1618">
                  <v>0</v>
                </pt>
                <pt idx="1619">
                  <v>0</v>
                </pt>
                <pt idx="1620">
                  <v>0</v>
                </pt>
                <pt idx="1621">
                  <v>0</v>
                </pt>
                <pt idx="1622">
                  <v>0</v>
                </pt>
                <pt idx="1623">
                  <v>0</v>
                </pt>
                <pt idx="1624">
                  <v>0</v>
                </pt>
                <pt idx="1625">
                  <v>0</v>
                </pt>
                <pt idx="1626">
                  <v>0</v>
                </pt>
                <pt idx="1627">
                  <v>0</v>
                </pt>
                <pt idx="1628">
                  <v>0</v>
                </pt>
                <pt idx="1629">
                  <v>0</v>
                </pt>
                <pt idx="1630">
                  <v>0</v>
                </pt>
                <pt idx="1631">
                  <v>0</v>
                </pt>
                <pt idx="1632">
                  <v>0</v>
                </pt>
                <pt idx="1633">
                  <v>0</v>
                </pt>
                <pt idx="1634">
                  <v>0</v>
                </pt>
                <pt idx="1635">
                  <v>0</v>
                </pt>
                <pt idx="1636">
                  <v>0</v>
                </pt>
                <pt idx="1637">
                  <v>0</v>
                </pt>
                <pt idx="1638">
                  <v>0</v>
                </pt>
                <pt idx="1639">
                  <v>0</v>
                </pt>
                <pt idx="1640">
                  <v>0</v>
                </pt>
                <pt idx="1641">
                  <v>0</v>
                </pt>
                <pt idx="1642">
                  <v>0</v>
                </pt>
                <pt idx="1643">
                  <v>0</v>
                </pt>
                <pt idx="1644">
                  <v>0</v>
                </pt>
                <pt idx="1645">
                  <v>0</v>
                </pt>
                <pt idx="1646">
                  <v>0</v>
                </pt>
                <pt idx="1647">
                  <v>0</v>
                </pt>
                <pt idx="1648">
                  <v>0</v>
                </pt>
                <pt idx="1649">
                  <v>0</v>
                </pt>
                <pt idx="1650">
                  <v>0</v>
                </pt>
                <pt idx="1651">
                  <v>0</v>
                </pt>
                <pt idx="1652">
                  <v>0</v>
                </pt>
                <pt idx="1653">
                  <v>0</v>
                </pt>
                <pt idx="1654">
                  <v>0</v>
                </pt>
                <pt idx="1655">
                  <v>0</v>
                </pt>
                <pt idx="1656">
                  <v>0</v>
                </pt>
                <pt idx="1657">
                  <v>0</v>
                </pt>
                <pt idx="1658">
                  <v>0</v>
                </pt>
                <pt idx="1659">
                  <v>0</v>
                </pt>
                <pt idx="1660">
                  <v>0</v>
                </pt>
                <pt idx="1661">
                  <v>0</v>
                </pt>
                <pt idx="1662">
                  <v>0</v>
                </pt>
                <pt idx="1663">
                  <v>0</v>
                </pt>
                <pt idx="1664">
                  <v>0</v>
                </pt>
                <pt idx="1665">
                  <v>0</v>
                </pt>
                <pt idx="1666">
                  <v>0</v>
                </pt>
                <pt idx="1667">
                  <v>0</v>
                </pt>
                <pt idx="1668">
                  <v>0</v>
                </pt>
                <pt idx="1669">
                  <v>0</v>
                </pt>
                <pt idx="1670">
                  <v>0</v>
                </pt>
                <pt idx="1671">
                  <v>0</v>
                </pt>
                <pt idx="1672">
                  <v>0</v>
                </pt>
                <pt idx="1673">
                  <v>0</v>
                </pt>
                <pt idx="1674">
                  <v>0</v>
                </pt>
                <pt idx="1675">
                  <v>0</v>
                </pt>
                <pt idx="1676">
                  <v>0</v>
                </pt>
                <pt idx="1677">
                  <v>0</v>
                </pt>
                <pt idx="1678">
                  <v>0</v>
                </pt>
                <pt idx="1679">
                  <v>0</v>
                </pt>
                <pt idx="1680">
                  <v>0</v>
                </pt>
                <pt idx="1681">
                  <v>0</v>
                </pt>
                <pt idx="1682">
                  <v>0</v>
                </pt>
                <pt idx="1683">
                  <v>0</v>
                </pt>
                <pt idx="1684">
                  <v>0</v>
                </pt>
                <pt idx="1685">
                  <v>0</v>
                </pt>
                <pt idx="1686">
                  <v>0</v>
                </pt>
                <pt idx="1687">
                  <v>0</v>
                </pt>
                <pt idx="1688">
                  <v>0</v>
                </pt>
                <pt idx="1689">
                  <v>0</v>
                </pt>
                <pt idx="1690">
                  <v>0</v>
                </pt>
                <pt idx="1691">
                  <v>0</v>
                </pt>
                <pt idx="1692">
                  <v>0</v>
                </pt>
                <pt idx="1693">
                  <v>0</v>
                </pt>
                <pt idx="1694">
                  <v>0</v>
                </pt>
                <pt idx="1695">
                  <v>0</v>
                </pt>
                <pt idx="1696">
                  <v>0</v>
                </pt>
                <pt idx="1697">
                  <v>0</v>
                </pt>
                <pt idx="1698">
                  <v>0</v>
                </pt>
                <pt idx="1699">
                  <v>0</v>
                </pt>
                <pt idx="1700">
                  <v>0</v>
                </pt>
                <pt idx="1701">
                  <v>0</v>
                </pt>
                <pt idx="1702">
                  <v>0</v>
                </pt>
                <pt idx="1703">
                  <v>0</v>
                </pt>
                <pt idx="1704">
                  <v>0</v>
                </pt>
                <pt idx="1705">
                  <v>0</v>
                </pt>
                <pt idx="1706">
                  <v>0</v>
                </pt>
                <pt idx="1707">
                  <v>0</v>
                </pt>
                <pt idx="1708">
                  <v>0</v>
                </pt>
                <pt idx="1709">
                  <v>0</v>
                </pt>
                <pt idx="1710">
                  <v>0</v>
                </pt>
                <pt idx="1711">
                  <v>0</v>
                </pt>
                <pt idx="1712">
                  <v>0</v>
                </pt>
                <pt idx="1713">
                  <v>0</v>
                </pt>
                <pt idx="1714">
                  <v>0</v>
                </pt>
                <pt idx="1715">
                  <v>0</v>
                </pt>
                <pt idx="1716">
                  <v>0</v>
                </pt>
                <pt idx="1717">
                  <v>0</v>
                </pt>
                <pt idx="1718">
                  <v>0</v>
                </pt>
                <pt idx="1719">
                  <v>0</v>
                </pt>
                <pt idx="1720">
                  <v>0</v>
                </pt>
                <pt idx="1721">
                  <v>0</v>
                </pt>
                <pt idx="1722">
                  <v>0</v>
                </pt>
                <pt idx="1723">
                  <v>0</v>
                </pt>
                <pt idx="1724">
                  <v>0</v>
                </pt>
                <pt idx="1725">
                  <v>0</v>
                </pt>
                <pt idx="1726">
                  <v>0</v>
                </pt>
                <pt idx="1727">
                  <v>0</v>
                </pt>
                <pt idx="1728">
                  <v>0</v>
                </pt>
                <pt idx="1729">
                  <v>0</v>
                </pt>
                <pt idx="1730">
                  <v>0</v>
                </pt>
                <pt idx="1731">
                  <v>0</v>
                </pt>
                <pt idx="1732">
                  <v>0</v>
                </pt>
                <pt idx="1733">
                  <v>0</v>
                </pt>
                <pt idx="1734">
                  <v>0</v>
                </pt>
                <pt idx="1735">
                  <v>0</v>
                </pt>
                <pt idx="1736">
                  <v>0</v>
                </pt>
                <pt idx="1737">
                  <v>0</v>
                </pt>
                <pt idx="1738">
                  <v>0</v>
                </pt>
                <pt idx="1739">
                  <v>0</v>
                </pt>
                <pt idx="1740">
                  <v>0</v>
                </pt>
                <pt idx="1741">
                  <v>0</v>
                </pt>
                <pt idx="1742">
                  <v>0</v>
                </pt>
                <pt idx="1743">
                  <v>0</v>
                </pt>
                <pt idx="1744">
                  <v>0</v>
                </pt>
                <pt idx="1745">
                  <v>0</v>
                </pt>
                <pt idx="1746">
                  <v>0</v>
                </pt>
                <pt idx="1747">
                  <v>0</v>
                </pt>
                <pt idx="1748">
                  <v>0</v>
                </pt>
                <pt idx="1749">
                  <v>0</v>
                </pt>
                <pt idx="1750">
                  <v>0</v>
                </pt>
                <pt idx="1751">
                  <v>0</v>
                </pt>
                <pt idx="1752">
                  <v>0</v>
                </pt>
                <pt idx="1753">
                  <v>0</v>
                </pt>
                <pt idx="1754">
                  <v>0</v>
                </pt>
                <pt idx="1755">
                  <v>0</v>
                </pt>
                <pt idx="1756">
                  <v>0</v>
                </pt>
                <pt idx="1757">
                  <v>0</v>
                </pt>
                <pt idx="1758">
                  <v>0</v>
                </pt>
                <pt idx="1759">
                  <v>0</v>
                </pt>
                <pt idx="1760">
                  <v>0</v>
                </pt>
                <pt idx="1761">
                  <v>0</v>
                </pt>
                <pt idx="1762">
                  <v>0</v>
                </pt>
                <pt idx="1763">
                  <v>0</v>
                </pt>
                <pt idx="1764">
                  <v>0</v>
                </pt>
                <pt idx="1765">
                  <v>0</v>
                </pt>
                <pt idx="1766">
                  <v>0</v>
                </pt>
                <pt idx="1767">
                  <v>0</v>
                </pt>
                <pt idx="1768">
                  <v>0</v>
                </pt>
                <pt idx="1769">
                  <v>0</v>
                </pt>
                <pt idx="1770">
                  <v>0</v>
                </pt>
                <pt idx="1771">
                  <v>0</v>
                </pt>
                <pt idx="1772">
                  <v>0</v>
                </pt>
                <pt idx="1773">
                  <v>0</v>
                </pt>
                <pt idx="1774">
                  <v>0</v>
                </pt>
                <pt idx="1775">
                  <v>0</v>
                </pt>
                <pt idx="1776">
                  <v>0</v>
                </pt>
                <pt idx="1777">
                  <v>0</v>
                </pt>
                <pt idx="1778">
                  <v>0</v>
                </pt>
                <pt idx="1779">
                  <v>0</v>
                </pt>
                <pt idx="1780">
                  <v>0</v>
                </pt>
                <pt idx="1781">
                  <v>0</v>
                </pt>
                <pt idx="1782">
                  <v>0</v>
                </pt>
                <pt idx="1783">
                  <v>0</v>
                </pt>
                <pt idx="1784">
                  <v>0</v>
                </pt>
                <pt idx="1785">
                  <v>0</v>
                </pt>
                <pt idx="1786">
                  <v>0</v>
                </pt>
                <pt idx="1787">
                  <v>0</v>
                </pt>
                <pt idx="1788">
                  <v>0</v>
                </pt>
                <pt idx="1789">
                  <v>0</v>
                </pt>
                <pt idx="1790">
                  <v>0</v>
                </pt>
                <pt idx="1791">
                  <v>0</v>
                </pt>
                <pt idx="1792">
                  <v>0</v>
                </pt>
                <pt idx="1793">
                  <v>0</v>
                </pt>
                <pt idx="1794">
                  <v>0</v>
                </pt>
                <pt idx="1795">
                  <v>0</v>
                </pt>
                <pt idx="1796">
                  <v>0</v>
                </pt>
                <pt idx="1797">
                  <v>0</v>
                </pt>
                <pt idx="1798">
                  <v>0</v>
                </pt>
                <pt idx="1799">
                  <v>0</v>
                </pt>
                <pt idx="1800">
                  <v>0</v>
                </pt>
                <pt idx="1801">
                  <v>0</v>
                </pt>
                <pt idx="1802">
                  <v>0</v>
                </pt>
                <pt idx="1803">
                  <v>0</v>
                </pt>
                <pt idx="1804">
                  <v>0</v>
                </pt>
                <pt idx="1805">
                  <v>0</v>
                </pt>
                <pt idx="1806">
                  <v>0</v>
                </pt>
                <pt idx="1807">
                  <v>0</v>
                </pt>
                <pt idx="1808">
                  <v>0</v>
                </pt>
                <pt idx="1809">
                  <v>0</v>
                </pt>
                <pt idx="1810">
                  <v>0</v>
                </pt>
                <pt idx="1811">
                  <v>0</v>
                </pt>
                <pt idx="1812">
                  <v>0</v>
                </pt>
                <pt idx="1813">
                  <v>0</v>
                </pt>
                <pt idx="1814">
                  <v>0</v>
                </pt>
                <pt idx="1815">
                  <v>0</v>
                </pt>
                <pt idx="1816">
                  <v>0</v>
                </pt>
                <pt idx="1817">
                  <v>0</v>
                </pt>
                <pt idx="1818">
                  <v>0</v>
                </pt>
                <pt idx="1819">
                  <v>0</v>
                </pt>
                <pt idx="1820">
                  <v>0</v>
                </pt>
                <pt idx="1821">
                  <v>0</v>
                </pt>
                <pt idx="1822">
                  <v>0</v>
                </pt>
                <pt idx="1823">
                  <v>0</v>
                </pt>
                <pt idx="1824">
                  <v>0</v>
                </pt>
                <pt idx="1825">
                  <v>0</v>
                </pt>
                <pt idx="1826">
                  <v>0</v>
                </pt>
                <pt idx="1827">
                  <v>0</v>
                </pt>
                <pt idx="1828">
                  <v>0</v>
                </pt>
                <pt idx="1829">
                  <v>0</v>
                </pt>
                <pt idx="1830">
                  <v>0</v>
                </pt>
                <pt idx="1831">
                  <v>0</v>
                </pt>
                <pt idx="1832">
                  <v>0</v>
                </pt>
                <pt idx="1833">
                  <v>0</v>
                </pt>
                <pt idx="1834">
                  <v>0</v>
                </pt>
                <pt idx="1835">
                  <v>0</v>
                </pt>
                <pt idx="1836">
                  <v>0</v>
                </pt>
                <pt idx="1837">
                  <v>0</v>
                </pt>
                <pt idx="1838">
                  <v>0</v>
                </pt>
                <pt idx="1839">
                  <v>0</v>
                </pt>
                <pt idx="1840">
                  <v>0</v>
                </pt>
                <pt idx="1841">
                  <v>0</v>
                </pt>
                <pt idx="1842">
                  <v>0</v>
                </pt>
                <pt idx="1843">
                  <v>0</v>
                </pt>
                <pt idx="1844">
                  <v>0</v>
                </pt>
                <pt idx="1845">
                  <v>0</v>
                </pt>
                <pt idx="1846">
                  <v>0</v>
                </pt>
                <pt idx="1847">
                  <v>0</v>
                </pt>
                <pt idx="1848">
                  <v>0</v>
                </pt>
                <pt idx="1849">
                  <v>0</v>
                </pt>
                <pt idx="1850">
                  <v>0</v>
                </pt>
                <pt idx="1851">
                  <v>0</v>
                </pt>
                <pt idx="1852">
                  <v>0</v>
                </pt>
                <pt idx="1853">
                  <v>0</v>
                </pt>
                <pt idx="1854">
                  <v>0</v>
                </pt>
                <pt idx="1855">
                  <v>0</v>
                </pt>
                <pt idx="1856">
                  <v>0</v>
                </pt>
                <pt idx="1857">
                  <v>0</v>
                </pt>
                <pt idx="1858">
                  <v>0</v>
                </pt>
                <pt idx="1859">
                  <v>0</v>
                </pt>
                <pt idx="1860">
                  <v>0</v>
                </pt>
                <pt idx="1861">
                  <v>0</v>
                </pt>
                <pt idx="1862">
                  <v>0</v>
                </pt>
                <pt idx="1863">
                  <v>0</v>
                </pt>
                <pt idx="1864">
                  <v>0</v>
                </pt>
                <pt idx="1865">
                  <v>0</v>
                </pt>
                <pt idx="1866">
                  <v>0</v>
                </pt>
                <pt idx="1867">
                  <v>0</v>
                </pt>
                <pt idx="1868">
                  <v>0</v>
                </pt>
                <pt idx="1869">
                  <v>0</v>
                </pt>
                <pt idx="1870">
                  <v>0</v>
                </pt>
                <pt idx="1871">
                  <v>0</v>
                </pt>
                <pt idx="1872">
                  <v>0</v>
                </pt>
                <pt idx="1873">
                  <v>0</v>
                </pt>
                <pt idx="1874">
                  <v>0</v>
                </pt>
                <pt idx="1875">
                  <v>0</v>
                </pt>
                <pt idx="1876">
                  <v>0</v>
                </pt>
                <pt idx="1877">
                  <v>0</v>
                </pt>
                <pt idx="1878">
                  <v>0</v>
                </pt>
                <pt idx="1879">
                  <v>0</v>
                </pt>
                <pt idx="1880">
                  <v>0</v>
                </pt>
                <pt idx="1881">
                  <v>0</v>
                </pt>
                <pt idx="1882">
                  <v>0</v>
                </pt>
                <pt idx="1883">
                  <v>0</v>
                </pt>
                <pt idx="1884">
                  <v>0</v>
                </pt>
                <pt idx="1885">
                  <v>0</v>
                </pt>
                <pt idx="1886">
                  <v>0</v>
                </pt>
                <pt idx="1887">
                  <v>0</v>
                </pt>
                <pt idx="1888">
                  <v>0</v>
                </pt>
                <pt idx="1889">
                  <v>0</v>
                </pt>
                <pt idx="1890">
                  <v>0</v>
                </pt>
                <pt idx="1891">
                  <v>0</v>
                </pt>
                <pt idx="1892">
                  <v>0</v>
                </pt>
                <pt idx="1893">
                  <v>0</v>
                </pt>
                <pt idx="1894">
                  <v>0</v>
                </pt>
                <pt idx="1895">
                  <v>0</v>
                </pt>
                <pt idx="1896">
                  <v>0</v>
                </pt>
                <pt idx="1897">
                  <v>0</v>
                </pt>
                <pt idx="1898">
                  <v>0</v>
                </pt>
                <pt idx="1899">
                  <v>0</v>
                </pt>
                <pt idx="1900">
                  <v>0</v>
                </pt>
                <pt idx="1901">
                  <v>0</v>
                </pt>
                <pt idx="1902">
                  <v>0</v>
                </pt>
                <pt idx="1903">
                  <v>0</v>
                </pt>
                <pt idx="1904">
                  <v>0</v>
                </pt>
                <pt idx="1905">
                  <v>0</v>
                </pt>
                <pt idx="1906">
                  <v>0</v>
                </pt>
                <pt idx="1907">
                  <v>0</v>
                </pt>
                <pt idx="1908">
                  <v>0</v>
                </pt>
                <pt idx="1909">
                  <v>0</v>
                </pt>
                <pt idx="1910">
                  <v>0</v>
                </pt>
                <pt idx="1911">
                  <v>0</v>
                </pt>
                <pt idx="1912">
                  <v>0</v>
                </pt>
                <pt idx="1913">
                  <v>0</v>
                </pt>
                <pt idx="1914">
                  <v>0</v>
                </pt>
                <pt idx="1915">
                  <v>0</v>
                </pt>
                <pt idx="1916">
                  <v>0</v>
                </pt>
                <pt idx="1917">
                  <v>0</v>
                </pt>
                <pt idx="1918">
                  <v>0</v>
                </pt>
                <pt idx="1919">
                  <v>0</v>
                </pt>
                <pt idx="1920">
                  <v>0</v>
                </pt>
                <pt idx="1921">
                  <v>0</v>
                </pt>
                <pt idx="1922">
                  <v>0</v>
                </pt>
                <pt idx="1923">
                  <v>0</v>
                </pt>
                <pt idx="1924">
                  <v>0</v>
                </pt>
                <pt idx="1925">
                  <v>0</v>
                </pt>
                <pt idx="1926">
                  <v>0</v>
                </pt>
                <pt idx="1927">
                  <v>0</v>
                </pt>
                <pt idx="1928">
                  <v>0</v>
                </pt>
                <pt idx="1929">
                  <v>0</v>
                </pt>
                <pt idx="1930">
                  <v>0</v>
                </pt>
                <pt idx="1931">
                  <v>0</v>
                </pt>
                <pt idx="1932">
                  <v>0</v>
                </pt>
                <pt idx="1933">
                  <v>0</v>
                </pt>
                <pt idx="1934">
                  <v>0</v>
                </pt>
                <pt idx="1935">
                  <v>0</v>
                </pt>
                <pt idx="1936">
                  <v>0</v>
                </pt>
                <pt idx="1937">
                  <v>0</v>
                </pt>
                <pt idx="1938">
                  <v>0</v>
                </pt>
                <pt idx="1939">
                  <v>0</v>
                </pt>
                <pt idx="1940">
                  <v>0</v>
                </pt>
                <pt idx="1941">
                  <v>0</v>
                </pt>
                <pt idx="1942">
                  <v>0</v>
                </pt>
                <pt idx="1943">
                  <v>0</v>
                </pt>
                <pt idx="1944">
                  <v>0</v>
                </pt>
                <pt idx="1945">
                  <v>0</v>
                </pt>
                <pt idx="1946">
                  <v>0</v>
                </pt>
                <pt idx="1947">
                  <v>0</v>
                </pt>
                <pt idx="1948">
                  <v>0</v>
                </pt>
                <pt idx="1949">
                  <v>0</v>
                </pt>
                <pt idx="1950">
                  <v>0</v>
                </pt>
                <pt idx="1951">
                  <v>0</v>
                </pt>
                <pt idx="1952">
                  <v>0</v>
                </pt>
                <pt idx="1953">
                  <v>0</v>
                </pt>
                <pt idx="1954">
                  <v>0</v>
                </pt>
                <pt idx="1955">
                  <v>0</v>
                </pt>
                <pt idx="1956">
                  <v>0</v>
                </pt>
                <pt idx="1957">
                  <v>0</v>
                </pt>
                <pt idx="1958">
                  <v>0</v>
                </pt>
                <pt idx="1959">
                  <v>0</v>
                </pt>
                <pt idx="1960">
                  <v>0</v>
                </pt>
                <pt idx="1961">
                  <v>0</v>
                </pt>
                <pt idx="1962">
                  <v>0</v>
                </pt>
                <pt idx="1963">
                  <v>0</v>
                </pt>
                <pt idx="1964">
                  <v>0</v>
                </pt>
                <pt idx="1965">
                  <v>0</v>
                </pt>
                <pt idx="1966">
                  <v>0</v>
                </pt>
                <pt idx="1967">
                  <v>0</v>
                </pt>
                <pt idx="1968">
                  <v>0</v>
                </pt>
                <pt idx="1969">
                  <v>0</v>
                </pt>
                <pt idx="1970">
                  <v>0</v>
                </pt>
                <pt idx="1971">
                  <v>0</v>
                </pt>
                <pt idx="1972">
                  <v>0</v>
                </pt>
                <pt idx="1973">
                  <v>0</v>
                </pt>
                <pt idx="1974">
                  <v>0</v>
                </pt>
                <pt idx="1975">
                  <v>0</v>
                </pt>
                <pt idx="1976">
                  <v>0</v>
                </pt>
                <pt idx="1977">
                  <v>0</v>
                </pt>
                <pt idx="1978">
                  <v>0</v>
                </pt>
                <pt idx="1979">
                  <v>0</v>
                </pt>
                <pt idx="1980">
                  <v>0</v>
                </pt>
                <pt idx="1981">
                  <v>0</v>
                </pt>
                <pt idx="1982">
                  <v>0</v>
                </pt>
                <pt idx="1983">
                  <v>0</v>
                </pt>
                <pt idx="1984">
                  <v>0</v>
                </pt>
                <pt idx="1985">
                  <v>0</v>
                </pt>
                <pt idx="1986">
                  <v>0</v>
                </pt>
                <pt idx="1987">
                  <v>0</v>
                </pt>
                <pt idx="1988">
                  <v>0</v>
                </pt>
                <pt idx="1989">
                  <v>0</v>
                </pt>
                <pt idx="1990">
                  <v>0</v>
                </pt>
                <pt idx="1991">
                  <v>0</v>
                </pt>
                <pt idx="1992">
                  <v>0</v>
                </pt>
                <pt idx="1993">
                  <v>0</v>
                </pt>
                <pt idx="1994">
                  <v>0</v>
                </pt>
                <pt idx="1995">
                  <v>0</v>
                </pt>
                <pt idx="1996">
                  <v>0</v>
                </pt>
                <pt idx="1997">
                  <v>0</v>
                </pt>
                <pt idx="1998">
                  <v>0</v>
                </pt>
                <pt idx="1999">
                  <v>0</v>
                </pt>
                <pt idx="2000">
                  <v>0</v>
                </pt>
                <pt idx="2001">
                  <v>0</v>
                </pt>
                <pt idx="2002">
                  <v>0</v>
                </pt>
                <pt idx="2003">
                  <v>0</v>
                </pt>
                <pt idx="2004">
                  <v>0</v>
                </pt>
                <pt idx="2005">
                  <v>0</v>
                </pt>
                <pt idx="2006">
                  <v>0</v>
                </pt>
                <pt idx="2007">
                  <v>0</v>
                </pt>
                <pt idx="2008">
                  <v>0</v>
                </pt>
                <pt idx="2009">
                  <v>0</v>
                </pt>
                <pt idx="2010">
                  <v>0</v>
                </pt>
                <pt idx="2011">
                  <v>0</v>
                </pt>
                <pt idx="2012">
                  <v>0</v>
                </pt>
                <pt idx="2013">
                  <v>0</v>
                </pt>
                <pt idx="2014">
                  <v>0</v>
                </pt>
                <pt idx="2015">
                  <v>0</v>
                </pt>
                <pt idx="2016">
                  <v>0</v>
                </pt>
                <pt idx="2017">
                  <v>0</v>
                </pt>
                <pt idx="2018">
                  <v>0</v>
                </pt>
                <pt idx="2019">
                  <v>0</v>
                </pt>
                <pt idx="2020">
                  <v>0</v>
                </pt>
                <pt idx="2021">
                  <v>0</v>
                </pt>
                <pt idx="2022">
                  <v>0</v>
                </pt>
                <pt idx="2023">
                  <v>0</v>
                </pt>
                <pt idx="2024">
                  <v>0</v>
                </pt>
                <pt idx="2025">
                  <v>0</v>
                </pt>
                <pt idx="2026">
                  <v>0</v>
                </pt>
                <pt idx="2027">
                  <v>0</v>
                </pt>
                <pt idx="2028">
                  <v>0</v>
                </pt>
                <pt idx="2029">
                  <v>0</v>
                </pt>
                <pt idx="2030">
                  <v>0</v>
                </pt>
                <pt idx="2031">
                  <v>0</v>
                </pt>
                <pt idx="2032">
                  <v>0</v>
                </pt>
                <pt idx="2033">
                  <v>0</v>
                </pt>
                <pt idx="2034">
                  <v>0</v>
                </pt>
                <pt idx="2035">
                  <v>0</v>
                </pt>
                <pt idx="2036">
                  <v>0</v>
                </pt>
                <pt idx="2037">
                  <v>0</v>
                </pt>
                <pt idx="2038">
                  <v>0</v>
                </pt>
                <pt idx="2039">
                  <v>0</v>
                </pt>
                <pt idx="2040">
                  <v>0</v>
                </pt>
                <pt idx="2041">
                  <v>0</v>
                </pt>
                <pt idx="2042">
                  <v>0</v>
                </pt>
                <pt idx="2043">
                  <v>0</v>
                </pt>
                <pt idx="2044">
                  <v>0</v>
                </pt>
                <pt idx="2045">
                  <v>0</v>
                </pt>
                <pt idx="2046">
                  <v>0</v>
                </pt>
                <pt idx="2047">
                  <v>0</v>
                </pt>
                <pt idx="2048">
                  <v>0</v>
                </pt>
                <pt idx="2049">
                  <v>0</v>
                </pt>
                <pt idx="2050">
                  <v>0</v>
                </pt>
                <pt idx="2051">
                  <v>0</v>
                </pt>
                <pt idx="2052">
                  <v>0</v>
                </pt>
                <pt idx="2053">
                  <v>0</v>
                </pt>
                <pt idx="2054">
                  <v>0</v>
                </pt>
                <pt idx="2055">
                  <v>0</v>
                </pt>
                <pt idx="2056">
                  <v>0</v>
                </pt>
                <pt idx="2057">
                  <v>0</v>
                </pt>
                <pt idx="2058">
                  <v>0</v>
                </pt>
                <pt idx="2059">
                  <v>0</v>
                </pt>
                <pt idx="2060">
                  <v>0</v>
                </pt>
                <pt idx="2061">
                  <v>0</v>
                </pt>
                <pt idx="2062">
                  <v>0</v>
                </pt>
                <pt idx="2063">
                  <v>0</v>
                </pt>
                <pt idx="2064">
                  <v>0</v>
                </pt>
                <pt idx="2065">
                  <v>0</v>
                </pt>
                <pt idx="2066">
                  <v>0</v>
                </pt>
                <pt idx="2067">
                  <v>0</v>
                </pt>
                <pt idx="2068">
                  <v>0</v>
                </pt>
                <pt idx="2069">
                  <v>0</v>
                </pt>
                <pt idx="2070">
                  <v>0</v>
                </pt>
                <pt idx="2071">
                  <v>0</v>
                </pt>
                <pt idx="2072">
                  <v>0</v>
                </pt>
                <pt idx="2073">
                  <v>0</v>
                </pt>
                <pt idx="2074">
                  <v>0</v>
                </pt>
                <pt idx="2075">
                  <v>0</v>
                </pt>
                <pt idx="2076">
                  <v>0</v>
                </pt>
                <pt idx="2077">
                  <v>0</v>
                </pt>
                <pt idx="2078">
                  <v>0</v>
                </pt>
                <pt idx="2079">
                  <v>0</v>
                </pt>
                <pt idx="2080">
                  <v>0</v>
                </pt>
                <pt idx="2081">
                  <v>0</v>
                </pt>
                <pt idx="2082">
                  <v>0</v>
                </pt>
                <pt idx="2083">
                  <v>0</v>
                </pt>
                <pt idx="2084">
                  <v>0</v>
                </pt>
                <pt idx="2085">
                  <v>0</v>
                </pt>
                <pt idx="2086">
                  <v>0</v>
                </pt>
                <pt idx="2087">
                  <v>0</v>
                </pt>
                <pt idx="2088">
                  <v>0</v>
                </pt>
                <pt idx="2089">
                  <v>0</v>
                </pt>
                <pt idx="2090">
                  <v>0</v>
                </pt>
                <pt idx="2091">
                  <v>0</v>
                </pt>
                <pt idx="2092">
                  <v>0</v>
                </pt>
                <pt idx="2093">
                  <v>0</v>
                </pt>
                <pt idx="2094">
                  <v>0</v>
                </pt>
                <pt idx="2095">
                  <v>0</v>
                </pt>
                <pt idx="2096">
                  <v>0</v>
                </pt>
                <pt idx="2097">
                  <v>0</v>
                </pt>
                <pt idx="2098">
                  <v>0</v>
                </pt>
                <pt idx="2099">
                  <v>0</v>
                </pt>
                <pt idx="2100">
                  <v>0</v>
                </pt>
                <pt idx="2101">
                  <v>0</v>
                </pt>
                <pt idx="2102">
                  <v>0</v>
                </pt>
                <pt idx="2103">
                  <v>0</v>
                </pt>
                <pt idx="2104">
                  <v>0</v>
                </pt>
                <pt idx="2105">
                  <v>0</v>
                </pt>
                <pt idx="2106">
                  <v>0</v>
                </pt>
                <pt idx="2107">
                  <v>0</v>
                </pt>
                <pt idx="2108">
                  <v>0</v>
                </pt>
                <pt idx="2109">
                  <v>0</v>
                </pt>
                <pt idx="2110">
                  <v>0</v>
                </pt>
                <pt idx="2111">
                  <v>0</v>
                </pt>
                <pt idx="2112">
                  <v>0</v>
                </pt>
                <pt idx="2113">
                  <v>0</v>
                </pt>
                <pt idx="2114">
                  <v>0</v>
                </pt>
                <pt idx="2115">
                  <v>0</v>
                </pt>
                <pt idx="2116">
                  <v>0</v>
                </pt>
                <pt idx="2117">
                  <v>0</v>
                </pt>
                <pt idx="2118">
                  <v>0</v>
                </pt>
                <pt idx="2119">
                  <v>0</v>
                </pt>
                <pt idx="2120">
                  <v>0</v>
                </pt>
                <pt idx="2121">
                  <v>0</v>
                </pt>
                <pt idx="2122">
                  <v>0</v>
                </pt>
                <pt idx="2123">
                  <v>0</v>
                </pt>
                <pt idx="2124">
                  <v>0</v>
                </pt>
                <pt idx="2125">
                  <v>0</v>
                </pt>
                <pt idx="2126">
                  <v>0</v>
                </pt>
                <pt idx="2127">
                  <v>0</v>
                </pt>
                <pt idx="2128">
                  <v>0</v>
                </pt>
                <pt idx="2129">
                  <v>0</v>
                </pt>
                <pt idx="2130">
                  <v>0</v>
                </pt>
                <pt idx="2131">
                  <v>0</v>
                </pt>
                <pt idx="2132">
                  <v>0</v>
                </pt>
                <pt idx="2133">
                  <v>0</v>
                </pt>
                <pt idx="2134">
                  <v>0</v>
                </pt>
                <pt idx="2135">
                  <v>0</v>
                </pt>
                <pt idx="2136">
                  <v>0</v>
                </pt>
                <pt idx="2137">
                  <v>0</v>
                </pt>
                <pt idx="2138">
                  <v>0</v>
                </pt>
                <pt idx="2139">
                  <v>0</v>
                </pt>
                <pt idx="2140">
                  <v>0</v>
                </pt>
                <pt idx="2141">
                  <v>0</v>
                </pt>
                <pt idx="2142">
                  <v>0</v>
                </pt>
                <pt idx="2143">
                  <v>0</v>
                </pt>
                <pt idx="2144">
                  <v>0</v>
                </pt>
                <pt idx="2145">
                  <v>0</v>
                </pt>
                <pt idx="2146">
                  <v>0</v>
                </pt>
                <pt idx="2147">
                  <v>0</v>
                </pt>
                <pt idx="2148">
                  <v>0</v>
                </pt>
                <pt idx="2149">
                  <v>0</v>
                </pt>
                <pt idx="2150">
                  <v>0</v>
                </pt>
                <pt idx="2151">
                  <v>0</v>
                </pt>
                <pt idx="2152">
                  <v>0</v>
                </pt>
                <pt idx="2153">
                  <v>0</v>
                </pt>
                <pt idx="2154">
                  <v>0</v>
                </pt>
                <pt idx="2155">
                  <v>0</v>
                </pt>
                <pt idx="2156">
                  <v>0</v>
                </pt>
                <pt idx="2157">
                  <v>0</v>
                </pt>
                <pt idx="2158">
                  <v>0</v>
                </pt>
                <pt idx="2159">
                  <v>0</v>
                </pt>
                <pt idx="2160">
                  <v>0</v>
                </pt>
                <pt idx="2161">
                  <v>0</v>
                </pt>
                <pt idx="2162">
                  <v>0</v>
                </pt>
                <pt idx="2163">
                  <v>0</v>
                </pt>
                <pt idx="2164">
                  <v>0</v>
                </pt>
                <pt idx="2165">
                  <v>0</v>
                </pt>
                <pt idx="2166">
                  <v>0</v>
                </pt>
                <pt idx="2167">
                  <v>0</v>
                </pt>
                <pt idx="2168">
                  <v>0</v>
                </pt>
                <pt idx="2169">
                  <v>0</v>
                </pt>
                <pt idx="2170">
                  <v>0</v>
                </pt>
                <pt idx="2171">
                  <v>0</v>
                </pt>
                <pt idx="2172">
                  <v>0</v>
                </pt>
                <pt idx="2173">
                  <v>0</v>
                </pt>
                <pt idx="2174">
                  <v>0</v>
                </pt>
                <pt idx="2175">
                  <v>0</v>
                </pt>
                <pt idx="2176">
                  <v>0</v>
                </pt>
                <pt idx="2177">
                  <v>0</v>
                </pt>
                <pt idx="2178">
                  <v>0</v>
                </pt>
                <pt idx="2179">
                  <v>0</v>
                </pt>
                <pt idx="2180">
                  <v>0</v>
                </pt>
                <pt idx="2181">
                  <v>0</v>
                </pt>
                <pt idx="2182">
                  <v>0</v>
                </pt>
                <pt idx="2183">
                  <v>0</v>
                </pt>
                <pt idx="2184">
                  <v>0</v>
                </pt>
                <pt idx="2185">
                  <v>0</v>
                </pt>
                <pt idx="2186">
                  <v>0</v>
                </pt>
                <pt idx="2187">
                  <v>0</v>
                </pt>
                <pt idx="2188">
                  <v>0</v>
                </pt>
                <pt idx="2189">
                  <v>0</v>
                </pt>
                <pt idx="2190">
                  <v>0</v>
                </pt>
                <pt idx="2191">
                  <v>0</v>
                </pt>
                <pt idx="2192">
                  <v>0</v>
                </pt>
                <pt idx="2193">
                  <v>0</v>
                </pt>
                <pt idx="2194">
                  <v>0</v>
                </pt>
                <pt idx="2195">
                  <v>0</v>
                </pt>
                <pt idx="2196">
                  <v>0</v>
                </pt>
                <pt idx="2197">
                  <v>0</v>
                </pt>
                <pt idx="2198">
                  <v>0</v>
                </pt>
                <pt idx="2199">
                  <v>0</v>
                </pt>
                <pt idx="2200">
                  <v>0</v>
                </pt>
                <pt idx="2201">
                  <v>0</v>
                </pt>
                <pt idx="2202">
                  <v>0</v>
                </pt>
                <pt idx="2203">
                  <v>0</v>
                </pt>
                <pt idx="2204">
                  <v>0</v>
                </pt>
                <pt idx="2205">
                  <v>0</v>
                </pt>
                <pt idx="2206">
                  <v>0</v>
                </pt>
                <pt idx="2207">
                  <v>0</v>
                </pt>
                <pt idx="2208">
                  <v>0</v>
                </pt>
                <pt idx="2209">
                  <v>0</v>
                </pt>
                <pt idx="2210">
                  <v>0</v>
                </pt>
                <pt idx="2211">
                  <v>0</v>
                </pt>
                <pt idx="2212">
                  <v>0</v>
                </pt>
                <pt idx="2213">
                  <v>0</v>
                </pt>
                <pt idx="2214">
                  <v>0</v>
                </pt>
                <pt idx="2215">
                  <v>0</v>
                </pt>
                <pt idx="2216">
                  <v>0</v>
                </pt>
                <pt idx="2217">
                  <v>0</v>
                </pt>
                <pt idx="2218">
                  <v>0</v>
                </pt>
                <pt idx="2219">
                  <v>0</v>
                </pt>
                <pt idx="2220">
                  <v>0</v>
                </pt>
                <pt idx="2221">
                  <v>0</v>
                </pt>
                <pt idx="2222">
                  <v>0</v>
                </pt>
                <pt idx="2223">
                  <v>0</v>
                </pt>
                <pt idx="2224">
                  <v>0</v>
                </pt>
                <pt idx="2225">
                  <v>0</v>
                </pt>
                <pt idx="2226">
                  <v>0</v>
                </pt>
                <pt idx="2227">
                  <v>0</v>
                </pt>
                <pt idx="2228">
                  <v>0</v>
                </pt>
                <pt idx="2229">
                  <v>0</v>
                </pt>
                <pt idx="2230">
                  <v>0</v>
                </pt>
                <pt idx="2231">
                  <v>0</v>
                </pt>
                <pt idx="2232">
                  <v>0</v>
                </pt>
                <pt idx="2233">
                  <v>0</v>
                </pt>
                <pt idx="2234">
                  <v>0</v>
                </pt>
                <pt idx="2235">
                  <v>0</v>
                </pt>
                <pt idx="2236">
                  <v>0</v>
                </pt>
                <pt idx="2237">
                  <v>0</v>
                </pt>
                <pt idx="2238">
                  <v>0</v>
                </pt>
                <pt idx="2239">
                  <v>0</v>
                </pt>
                <pt idx="2240">
                  <v>0</v>
                </pt>
                <pt idx="2241">
                  <v>0</v>
                </pt>
                <pt idx="2242">
                  <v>0</v>
                </pt>
                <pt idx="2243">
                  <v>0</v>
                </pt>
                <pt idx="2244">
                  <v>0</v>
                </pt>
                <pt idx="2245">
                  <v>0</v>
                </pt>
                <pt idx="2246">
                  <v>0</v>
                </pt>
                <pt idx="2247">
                  <v>0</v>
                </pt>
                <pt idx="2248">
                  <v>0</v>
                </pt>
                <pt idx="2249">
                  <v>0</v>
                </pt>
                <pt idx="2250">
                  <v>0</v>
                </pt>
                <pt idx="2251">
                  <v>0</v>
                </pt>
                <pt idx="2252">
                  <v>0</v>
                </pt>
                <pt idx="2253">
                  <v>0</v>
                </pt>
                <pt idx="2254">
                  <v>0</v>
                </pt>
                <pt idx="2255">
                  <v>0</v>
                </pt>
                <pt idx="2256">
                  <v>0</v>
                </pt>
                <pt idx="2257">
                  <v>0</v>
                </pt>
                <pt idx="2258">
                  <v>0</v>
                </pt>
                <pt idx="2259">
                  <v>0</v>
                </pt>
                <pt idx="2260">
                  <v>0</v>
                </pt>
                <pt idx="2261">
                  <v>0</v>
                </pt>
                <pt idx="2262">
                  <v>0</v>
                </pt>
                <pt idx="2263">
                  <v>0</v>
                </pt>
                <pt idx="2264">
                  <v>0</v>
                </pt>
                <pt idx="2265">
                  <v>0</v>
                </pt>
                <pt idx="2266">
                  <v>0</v>
                </pt>
                <pt idx="2267">
                  <v>0</v>
                </pt>
                <pt idx="2268">
                  <v>0</v>
                </pt>
                <pt idx="2269">
                  <v>0</v>
                </pt>
                <pt idx="2270">
                  <v>0</v>
                </pt>
                <pt idx="2271">
                  <v>0</v>
                </pt>
                <pt idx="2272">
                  <v>0</v>
                </pt>
                <pt idx="2273">
                  <v>0</v>
                </pt>
                <pt idx="2274">
                  <v>0</v>
                </pt>
                <pt idx="2275">
                  <v>0</v>
                </pt>
                <pt idx="2276">
                  <v>0</v>
                </pt>
                <pt idx="2277">
                  <v>0</v>
                </pt>
                <pt idx="2278">
                  <v>0</v>
                </pt>
                <pt idx="2279">
                  <v>0</v>
                </pt>
                <pt idx="2280">
                  <v>0</v>
                </pt>
                <pt idx="2281">
                  <v>0</v>
                </pt>
                <pt idx="2282">
                  <v>0</v>
                </pt>
                <pt idx="2283">
                  <v>0</v>
                </pt>
                <pt idx="2284">
                  <v>0</v>
                </pt>
                <pt idx="2285">
                  <v>0</v>
                </pt>
                <pt idx="2286">
                  <v>0</v>
                </pt>
                <pt idx="2287">
                  <v>0</v>
                </pt>
                <pt idx="2288">
                  <v>0</v>
                </pt>
                <pt idx="2289">
                  <v>0</v>
                </pt>
                <pt idx="2290">
                  <v>0</v>
                </pt>
                <pt idx="2291">
                  <v>0</v>
                </pt>
                <pt idx="2292">
                  <v>0</v>
                </pt>
                <pt idx="2293">
                  <v>0</v>
                </pt>
                <pt idx="2294">
                  <v>0</v>
                </pt>
                <pt idx="2295">
                  <v>0</v>
                </pt>
                <pt idx="2296">
                  <v>0</v>
                </pt>
                <pt idx="2297">
                  <v>0</v>
                </pt>
                <pt idx="2298">
                  <v>0</v>
                </pt>
                <pt idx="2299">
                  <v>0</v>
                </pt>
                <pt idx="2300">
                  <v>0</v>
                </pt>
                <pt idx="2301">
                  <v>0</v>
                </pt>
                <pt idx="2302">
                  <v>0</v>
                </pt>
                <pt idx="2303">
                  <v>0</v>
                </pt>
                <pt idx="2304">
                  <v>0</v>
                </pt>
                <pt idx="2305">
                  <v>0</v>
                </pt>
                <pt idx="2306">
                  <v>0</v>
                </pt>
                <pt idx="2307">
                  <v>0</v>
                </pt>
                <pt idx="2308">
                  <v>0</v>
                </pt>
                <pt idx="2309">
                  <v>0</v>
                </pt>
                <pt idx="2310">
                  <v>0</v>
                </pt>
                <pt idx="2311">
                  <v>0</v>
                </pt>
                <pt idx="2312">
                  <v>0</v>
                </pt>
                <pt idx="2313">
                  <v>0</v>
                </pt>
                <pt idx="2314">
                  <v>0</v>
                </pt>
                <pt idx="2315">
                  <v>0</v>
                </pt>
                <pt idx="2316">
                  <v>0</v>
                </pt>
                <pt idx="2317">
                  <v>0</v>
                </pt>
                <pt idx="2318">
                  <v>0</v>
                </pt>
                <pt idx="2319">
                  <v>0</v>
                </pt>
                <pt idx="2320">
                  <v>0</v>
                </pt>
                <pt idx="2321">
                  <v>0</v>
                </pt>
                <pt idx="2322">
                  <v>0</v>
                </pt>
                <pt idx="2323">
                  <v>0</v>
                </pt>
                <pt idx="2324">
                  <v>0</v>
                </pt>
                <pt idx="2325">
                  <v>0</v>
                </pt>
                <pt idx="2326">
                  <v>0</v>
                </pt>
                <pt idx="2327">
                  <v>0</v>
                </pt>
                <pt idx="2328">
                  <v>0</v>
                </pt>
                <pt idx="2329">
                  <v>0</v>
                </pt>
                <pt idx="2330">
                  <v>0</v>
                </pt>
                <pt idx="2331">
                  <v>0</v>
                </pt>
                <pt idx="2332">
                  <v>0</v>
                </pt>
                <pt idx="2333">
                  <v>0</v>
                </pt>
                <pt idx="2334">
                  <v>0</v>
                </pt>
                <pt idx="2335">
                  <v>0</v>
                </pt>
                <pt idx="2336">
                  <v>0</v>
                </pt>
                <pt idx="2337">
                  <v>0</v>
                </pt>
                <pt idx="2338">
                  <v>0</v>
                </pt>
                <pt idx="2339">
                  <v>0</v>
                </pt>
                <pt idx="2340">
                  <v>0</v>
                </pt>
                <pt idx="2341">
                  <v>0</v>
                </pt>
                <pt idx="2342">
                  <v>0</v>
                </pt>
                <pt idx="2343">
                  <v>0</v>
                </pt>
                <pt idx="2344">
                  <v>0</v>
                </pt>
                <pt idx="2345">
                  <v>0</v>
                </pt>
                <pt idx="2346">
                  <v>0</v>
                </pt>
                <pt idx="2347">
                  <v>0</v>
                </pt>
                <pt idx="2348">
                  <v>0</v>
                </pt>
                <pt idx="2349">
                  <v>0</v>
                </pt>
                <pt idx="2350">
                  <v>0</v>
                </pt>
                <pt idx="2351">
                  <v>0</v>
                </pt>
                <pt idx="2352">
                  <v>0</v>
                </pt>
                <pt idx="2353">
                  <v>0</v>
                </pt>
                <pt idx="2354">
                  <v>0</v>
                </pt>
                <pt idx="2355">
                  <v>0</v>
                </pt>
                <pt idx="2356">
                  <v>0</v>
                </pt>
                <pt idx="2357">
                  <v>0</v>
                </pt>
                <pt idx="2358">
                  <v>0</v>
                </pt>
                <pt idx="2359">
                  <v>0</v>
                </pt>
                <pt idx="2360">
                  <v>0</v>
                </pt>
                <pt idx="2361">
                  <v>0</v>
                </pt>
                <pt idx="2362">
                  <v>0</v>
                </pt>
                <pt idx="2363">
                  <v>0</v>
                </pt>
                <pt idx="2364">
                  <v>0</v>
                </pt>
                <pt idx="2365">
                  <v>0</v>
                </pt>
                <pt idx="2366">
                  <v>0</v>
                </pt>
                <pt idx="2367">
                  <v>0</v>
                </pt>
                <pt idx="2368">
                  <v>0</v>
                </pt>
                <pt idx="2369">
                  <v>0</v>
                </pt>
                <pt idx="2370">
                  <v>0</v>
                </pt>
                <pt idx="2371">
                  <v>0</v>
                </pt>
                <pt idx="2372">
                  <v>0</v>
                </pt>
                <pt idx="2373">
                  <v>0</v>
                </pt>
                <pt idx="2374">
                  <v>0</v>
                </pt>
                <pt idx="2375">
                  <v>0</v>
                </pt>
                <pt idx="2376">
                  <v>0</v>
                </pt>
                <pt idx="2377">
                  <v>0</v>
                </pt>
                <pt idx="2378">
                  <v>0</v>
                </pt>
                <pt idx="2379">
                  <v>0</v>
                </pt>
                <pt idx="2380">
                  <v>0</v>
                </pt>
                <pt idx="2381">
                  <v>0</v>
                </pt>
                <pt idx="2382">
                  <v>0</v>
                </pt>
                <pt idx="2383">
                  <v>0</v>
                </pt>
                <pt idx="2384">
                  <v>0</v>
                </pt>
                <pt idx="2385">
                  <v>0</v>
                </pt>
                <pt idx="2386">
                  <v>0</v>
                </pt>
                <pt idx="2387">
                  <v>0</v>
                </pt>
                <pt idx="2388">
                  <v>0</v>
                </pt>
                <pt idx="2389">
                  <v>0</v>
                </pt>
                <pt idx="2390">
                  <v>0</v>
                </pt>
                <pt idx="2391">
                  <v>0</v>
                </pt>
                <pt idx="2392">
                  <v>0</v>
                </pt>
                <pt idx="2393">
                  <v>0</v>
                </pt>
                <pt idx="2394">
                  <v>0</v>
                </pt>
                <pt idx="2395">
                  <v>0</v>
                </pt>
                <pt idx="2396">
                  <v>0</v>
                </pt>
                <pt idx="2397">
                  <v>0</v>
                </pt>
                <pt idx="2398">
                  <v>0</v>
                </pt>
                <pt idx="2399">
                  <v>0</v>
                </pt>
                <pt idx="2400">
                  <v>0</v>
                </pt>
                <pt idx="2401">
                  <v>0</v>
                </pt>
                <pt idx="2402">
                  <v>0</v>
                </pt>
                <pt idx="2403">
                  <v>0</v>
                </pt>
                <pt idx="2404">
                  <v>0</v>
                </pt>
                <pt idx="2405">
                  <v>0</v>
                </pt>
                <pt idx="2406">
                  <v>0</v>
                </pt>
                <pt idx="2407">
                  <v>0</v>
                </pt>
                <pt idx="2408">
                  <v>0</v>
                </pt>
                <pt idx="2409">
                  <v>0</v>
                </pt>
                <pt idx="2410">
                  <v>0</v>
                </pt>
                <pt idx="2411">
                  <v>0</v>
                </pt>
                <pt idx="2412">
                  <v>0</v>
                </pt>
                <pt idx="2413">
                  <v>0</v>
                </pt>
                <pt idx="2414">
                  <v>0</v>
                </pt>
                <pt idx="2415">
                  <v>0</v>
                </pt>
                <pt idx="2416">
                  <v>0</v>
                </pt>
                <pt idx="2417">
                  <v>0</v>
                </pt>
                <pt idx="2418">
                  <v>0</v>
                </pt>
                <pt idx="2419">
                  <v>0</v>
                </pt>
                <pt idx="2420">
                  <v>0</v>
                </pt>
                <pt idx="2421">
                  <v>0</v>
                </pt>
                <pt idx="2422">
                  <v>0</v>
                </pt>
                <pt idx="2423">
                  <v>0</v>
                </pt>
                <pt idx="2424">
                  <v>0</v>
                </pt>
                <pt idx="2425">
                  <v>0</v>
                </pt>
                <pt idx="2426">
                  <v>0</v>
                </pt>
                <pt idx="2427">
                  <v>0</v>
                </pt>
                <pt idx="2428">
                  <v>0</v>
                </pt>
                <pt idx="2429">
                  <v>0</v>
                </pt>
                <pt idx="2430">
                  <v>0</v>
                </pt>
                <pt idx="2431">
                  <v>0</v>
                </pt>
                <pt idx="2432">
                  <v>0</v>
                </pt>
                <pt idx="2433">
                  <v>0</v>
                </pt>
                <pt idx="2434">
                  <v>0</v>
                </pt>
                <pt idx="2435">
                  <v>0</v>
                </pt>
                <pt idx="2436">
                  <v>0</v>
                </pt>
                <pt idx="2437">
                  <v>0</v>
                </pt>
                <pt idx="2438">
                  <v>0</v>
                </pt>
                <pt idx="2439">
                  <v>0</v>
                </pt>
                <pt idx="2440">
                  <v>0</v>
                </pt>
                <pt idx="2441">
                  <v>0</v>
                </pt>
                <pt idx="2442">
                  <v>0</v>
                </pt>
                <pt idx="2443">
                  <v>0</v>
                </pt>
                <pt idx="2444">
                  <v>0</v>
                </pt>
                <pt idx="2445">
                  <v>0</v>
                </pt>
                <pt idx="2446">
                  <v>0</v>
                </pt>
                <pt idx="2447">
                  <v>0</v>
                </pt>
                <pt idx="2448">
                  <v>0</v>
                </pt>
                <pt idx="2449">
                  <v>0</v>
                </pt>
                <pt idx="2450">
                  <v>0</v>
                </pt>
                <pt idx="2451">
                  <v>0</v>
                </pt>
                <pt idx="2452">
                  <v>0</v>
                </pt>
                <pt idx="2453">
                  <v>0</v>
                </pt>
                <pt idx="2454">
                  <v>0</v>
                </pt>
                <pt idx="2455">
                  <v>0</v>
                </pt>
                <pt idx="2456">
                  <v>0</v>
                </pt>
                <pt idx="2457">
                  <v>0</v>
                </pt>
                <pt idx="2458">
                  <v>0</v>
                </pt>
                <pt idx="2459">
                  <v>0</v>
                </pt>
                <pt idx="2460">
                  <v>0</v>
                </pt>
                <pt idx="2461">
                  <v>0</v>
                </pt>
                <pt idx="2462">
                  <v>0</v>
                </pt>
                <pt idx="2463">
                  <v>0</v>
                </pt>
                <pt idx="2464">
                  <v>0</v>
                </pt>
                <pt idx="2465">
                  <v>0</v>
                </pt>
                <pt idx="2466">
                  <v>0</v>
                </pt>
                <pt idx="2467">
                  <v>0</v>
                </pt>
                <pt idx="2468">
                  <v>0</v>
                </pt>
                <pt idx="2469">
                  <v>0</v>
                </pt>
                <pt idx="2470">
                  <v>0</v>
                </pt>
                <pt idx="2471">
                  <v>0</v>
                </pt>
                <pt idx="2472">
                  <v>0</v>
                </pt>
                <pt idx="2473">
                  <v>0</v>
                </pt>
                <pt idx="2474">
                  <v>0</v>
                </pt>
                <pt idx="2475">
                  <v>0</v>
                </pt>
                <pt idx="2476">
                  <v>0</v>
                </pt>
                <pt idx="2477">
                  <v>0</v>
                </pt>
                <pt idx="2478">
                  <v>0</v>
                </pt>
                <pt idx="2479">
                  <v>0</v>
                </pt>
                <pt idx="2480">
                  <v>0</v>
                </pt>
                <pt idx="2481">
                  <v>0</v>
                </pt>
                <pt idx="2482">
                  <v>0</v>
                </pt>
                <pt idx="2483">
                  <v>0</v>
                </pt>
                <pt idx="2484">
                  <v>0</v>
                </pt>
                <pt idx="2485">
                  <v>0</v>
                </pt>
                <pt idx="2486">
                  <v>0</v>
                </pt>
                <pt idx="2487">
                  <v>0</v>
                </pt>
                <pt idx="2488">
                  <v>0</v>
                </pt>
                <pt idx="2489">
                  <v>0</v>
                </pt>
                <pt idx="2490">
                  <v>0</v>
                </pt>
                <pt idx="2491">
                  <v>0</v>
                </pt>
                <pt idx="2492">
                  <v>0</v>
                </pt>
                <pt idx="2493">
                  <v>0</v>
                </pt>
                <pt idx="2494">
                  <v>0</v>
                </pt>
                <pt idx="2495">
                  <v>0</v>
                </pt>
                <pt idx="2496">
                  <v>0</v>
                </pt>
                <pt idx="2497">
                  <v>0</v>
                </pt>
                <pt idx="2498">
                  <v>0</v>
                </pt>
                <pt idx="2499">
                  <v>0</v>
                </pt>
                <pt idx="2500">
                  <v>0</v>
                </pt>
                <pt idx="2501">
                  <v>0</v>
                </pt>
                <pt idx="2502">
                  <v>0</v>
                </pt>
                <pt idx="2503">
                  <v>0</v>
                </pt>
                <pt idx="2504">
                  <v>0</v>
                </pt>
                <pt idx="2505">
                  <v>0</v>
                </pt>
                <pt idx="2506">
                  <v>0</v>
                </pt>
                <pt idx="2507">
                  <v>0</v>
                </pt>
                <pt idx="2508">
                  <v>0</v>
                </pt>
                <pt idx="2509">
                  <v>0</v>
                </pt>
                <pt idx="2510">
                  <v>0</v>
                </pt>
                <pt idx="2511">
                  <v>0</v>
                </pt>
                <pt idx="2512">
                  <v>0</v>
                </pt>
                <pt idx="2513">
                  <v>0</v>
                </pt>
                <pt idx="2514">
                  <v>0</v>
                </pt>
                <pt idx="2515">
                  <v>0</v>
                </pt>
                <pt idx="2516">
                  <v>0</v>
                </pt>
                <pt idx="2517">
                  <v>0</v>
                </pt>
                <pt idx="2518">
                  <v>0</v>
                </pt>
                <pt idx="2519">
                  <v>0</v>
                </pt>
                <pt idx="2520">
                  <v>0</v>
                </pt>
                <pt idx="2521">
                  <v>0</v>
                </pt>
                <pt idx="2522">
                  <v>0</v>
                </pt>
                <pt idx="2523">
                  <v>0</v>
                </pt>
                <pt idx="2524">
                  <v>0</v>
                </pt>
                <pt idx="2525">
                  <v>0</v>
                </pt>
                <pt idx="2526">
                  <v>0</v>
                </pt>
                <pt idx="2527">
                  <v>0</v>
                </pt>
                <pt idx="2528">
                  <v>0</v>
                </pt>
                <pt idx="2529">
                  <v>0</v>
                </pt>
                <pt idx="2530">
                  <v>0</v>
                </pt>
                <pt idx="2531">
                  <v>0</v>
                </pt>
                <pt idx="2532">
                  <v>0</v>
                </pt>
                <pt idx="2533">
                  <v>0</v>
                </pt>
                <pt idx="2534">
                  <v>0</v>
                </pt>
                <pt idx="2535">
                  <v>0</v>
                </pt>
                <pt idx="2536">
                  <v>0</v>
                </pt>
                <pt idx="2537">
                  <v>0</v>
                </pt>
                <pt idx="2538">
                  <v>0</v>
                </pt>
                <pt idx="2539">
                  <v>0</v>
                </pt>
                <pt idx="2540">
                  <v>0</v>
                </pt>
                <pt idx="2541">
                  <v>0</v>
                </pt>
                <pt idx="2542">
                  <v>0</v>
                </pt>
                <pt idx="2543">
                  <v>0</v>
                </pt>
                <pt idx="2544">
                  <v>0</v>
                </pt>
                <pt idx="2545">
                  <v>0</v>
                </pt>
                <pt idx="2546">
                  <v>0</v>
                </pt>
                <pt idx="2547">
                  <v>0</v>
                </pt>
                <pt idx="2548">
                  <v>0</v>
                </pt>
                <pt idx="2549">
                  <v>0</v>
                </pt>
                <pt idx="2550">
                  <v>0</v>
                </pt>
                <pt idx="2551">
                  <v>0</v>
                </pt>
                <pt idx="2552">
                  <v>0</v>
                </pt>
                <pt idx="2553">
                  <v>0</v>
                </pt>
                <pt idx="2554">
                  <v>0</v>
                </pt>
                <pt idx="2555">
                  <v>0</v>
                </pt>
                <pt idx="2556">
                  <v>0</v>
                </pt>
                <pt idx="2557">
                  <v>0</v>
                </pt>
                <pt idx="2558">
                  <v>0</v>
                </pt>
                <pt idx="2559">
                  <v>0</v>
                </pt>
                <pt idx="2560">
                  <v>0</v>
                </pt>
                <pt idx="2561">
                  <v>0</v>
                </pt>
                <pt idx="2562">
                  <v>0</v>
                </pt>
                <pt idx="2563">
                  <v>0</v>
                </pt>
                <pt idx="2564">
                  <v>0</v>
                </pt>
                <pt idx="2565">
                  <v>0</v>
                </pt>
                <pt idx="2566">
                  <v>0</v>
                </pt>
                <pt idx="2567">
                  <v>0</v>
                </pt>
                <pt idx="2568">
                  <v>0</v>
                </pt>
                <pt idx="2569">
                  <v>0</v>
                </pt>
                <pt idx="2570">
                  <v>0</v>
                </pt>
                <pt idx="2571">
                  <v>0</v>
                </pt>
                <pt idx="2572">
                  <v>0</v>
                </pt>
                <pt idx="2573">
                  <v>0</v>
                </pt>
                <pt idx="2574">
                  <v>0</v>
                </pt>
                <pt idx="2575">
                  <v>0</v>
                </pt>
                <pt idx="2576">
                  <v>0</v>
                </pt>
                <pt idx="2577">
                  <v>0</v>
                </pt>
                <pt idx="2578">
                  <v>0</v>
                </pt>
                <pt idx="2579">
                  <v>0</v>
                </pt>
                <pt idx="2580">
                  <v>0</v>
                </pt>
                <pt idx="2581">
                  <v>0</v>
                </pt>
                <pt idx="2582">
                  <v>0</v>
                </pt>
                <pt idx="2583">
                  <v>0</v>
                </pt>
                <pt idx="2584">
                  <v>0</v>
                </pt>
                <pt idx="2585">
                  <v>0</v>
                </pt>
                <pt idx="2586">
                  <v>0</v>
                </pt>
                <pt idx="2587">
                  <v>0</v>
                </pt>
                <pt idx="2588">
                  <v>0</v>
                </pt>
                <pt idx="2589">
                  <v>0</v>
                </pt>
                <pt idx="2590">
                  <v>0</v>
                </pt>
                <pt idx="2591">
                  <v>0</v>
                </pt>
                <pt idx="2592">
                  <v>0</v>
                </pt>
                <pt idx="2593">
                  <v>0</v>
                </pt>
                <pt idx="2594">
                  <v>0</v>
                </pt>
                <pt idx="2595">
                  <v>0</v>
                </pt>
                <pt idx="2596">
                  <v>0</v>
                </pt>
                <pt idx="2597">
                  <v>0</v>
                </pt>
                <pt idx="2598">
                  <v>0</v>
                </pt>
                <pt idx="2599">
                  <v>0</v>
                </pt>
                <pt idx="2600">
                  <v>0</v>
                </pt>
                <pt idx="2601">
                  <v>0</v>
                </pt>
                <pt idx="2602">
                  <v>0</v>
                </pt>
                <pt idx="2603">
                  <v>0</v>
                </pt>
                <pt idx="2604">
                  <v>0</v>
                </pt>
                <pt idx="2605">
                  <v>0</v>
                </pt>
                <pt idx="2606">
                  <v>0</v>
                </pt>
                <pt idx="2607">
                  <v>0</v>
                </pt>
                <pt idx="2608">
                  <v>0</v>
                </pt>
                <pt idx="2609">
                  <v>0</v>
                </pt>
                <pt idx="2610">
                  <v>0</v>
                </pt>
                <pt idx="2611">
                  <v>0</v>
                </pt>
                <pt idx="2612">
                  <v>0</v>
                </pt>
                <pt idx="2613">
                  <v>0</v>
                </pt>
                <pt idx="2614">
                  <v>0</v>
                </pt>
                <pt idx="2615">
                  <v>0</v>
                </pt>
                <pt idx="2616">
                  <v>0</v>
                </pt>
                <pt idx="2617">
                  <v>0</v>
                </pt>
                <pt idx="2618">
                  <v>0</v>
                </pt>
                <pt idx="2619">
                  <v>0</v>
                </pt>
                <pt idx="2620">
                  <v>0</v>
                </pt>
                <pt idx="2621">
                  <v>0</v>
                </pt>
                <pt idx="2622">
                  <v>0</v>
                </pt>
                <pt idx="2623">
                  <v>0</v>
                </pt>
                <pt idx="2624">
                  <v>0</v>
                </pt>
                <pt idx="2625">
                  <v>0</v>
                </pt>
                <pt idx="2626">
                  <v>0</v>
                </pt>
                <pt idx="2627">
                  <v>0</v>
                </pt>
                <pt idx="2628">
                  <v>0</v>
                </pt>
                <pt idx="2629">
                  <v>0</v>
                </pt>
                <pt idx="2630">
                  <v>0</v>
                </pt>
                <pt idx="2631">
                  <v>0</v>
                </pt>
                <pt idx="2632">
                  <v>0</v>
                </pt>
                <pt idx="2633">
                  <v>0</v>
                </pt>
                <pt idx="2634">
                  <v>0</v>
                </pt>
                <pt idx="2635">
                  <v>0</v>
                </pt>
                <pt idx="2636">
                  <v>0</v>
                </pt>
                <pt idx="2637">
                  <v>0</v>
                </pt>
                <pt idx="2638">
                  <v>0</v>
                </pt>
                <pt idx="2639">
                  <v>0</v>
                </pt>
                <pt idx="2640">
                  <v>0</v>
                </pt>
                <pt idx="2641">
                  <v>0</v>
                </pt>
                <pt idx="2642">
                  <v>0</v>
                </pt>
                <pt idx="2643">
                  <v>0</v>
                </pt>
                <pt idx="2644">
                  <v>0</v>
                </pt>
                <pt idx="2645">
                  <v>0</v>
                </pt>
                <pt idx="2646">
                  <v>0</v>
                </pt>
                <pt idx="2647">
                  <v>0</v>
                </pt>
                <pt idx="2648">
                  <v>0</v>
                </pt>
                <pt idx="2649">
                  <v>0</v>
                </pt>
                <pt idx="2650">
                  <v>0</v>
                </pt>
                <pt idx="2651">
                  <v>0</v>
                </pt>
                <pt idx="2652">
                  <v>0</v>
                </pt>
                <pt idx="2653">
                  <v>0</v>
                </pt>
                <pt idx="2654">
                  <v>0</v>
                </pt>
                <pt idx="2655">
                  <v>0</v>
                </pt>
                <pt idx="2656">
                  <v>0</v>
                </pt>
                <pt idx="2657">
                  <v>0</v>
                </pt>
                <pt idx="2658">
                  <v>0</v>
                </pt>
                <pt idx="2659">
                  <v>0</v>
                </pt>
                <pt idx="2660">
                  <v>0</v>
                </pt>
                <pt idx="2661">
                  <v>0</v>
                </pt>
                <pt idx="2662">
                  <v>0</v>
                </pt>
                <pt idx="2663">
                  <v>0</v>
                </pt>
                <pt idx="2664">
                  <v>0</v>
                </pt>
                <pt idx="2665">
                  <v>0</v>
                </pt>
                <pt idx="2666">
                  <v>0</v>
                </pt>
                <pt idx="2667">
                  <v>0</v>
                </pt>
                <pt idx="2668">
                  <v>0</v>
                </pt>
                <pt idx="2669">
                  <v>0</v>
                </pt>
                <pt idx="2670">
                  <v>0</v>
                </pt>
                <pt idx="2671">
                  <v>0</v>
                </pt>
                <pt idx="2672">
                  <v>0</v>
                </pt>
                <pt idx="2673">
                  <v>0</v>
                </pt>
                <pt idx="2674">
                  <v>0</v>
                </pt>
                <pt idx="2675">
                  <v>0</v>
                </pt>
                <pt idx="2676">
                  <v>0</v>
                </pt>
                <pt idx="2677">
                  <v>0</v>
                </pt>
                <pt idx="2678">
                  <v>0</v>
                </pt>
                <pt idx="2679">
                  <v>0</v>
                </pt>
                <pt idx="2680">
                  <v>0</v>
                </pt>
                <pt idx="2681">
                  <v>0</v>
                </pt>
                <pt idx="2682">
                  <v>0</v>
                </pt>
                <pt idx="2683">
                  <v>0</v>
                </pt>
                <pt idx="2684">
                  <v>0</v>
                </pt>
                <pt idx="2685">
                  <v>0</v>
                </pt>
                <pt idx="2686">
                  <v>0</v>
                </pt>
                <pt idx="2687">
                  <v>0</v>
                </pt>
                <pt idx="2688">
                  <v>0</v>
                </pt>
                <pt idx="2689">
                  <v>0</v>
                </pt>
                <pt idx="2690">
                  <v>0</v>
                </pt>
                <pt idx="2691">
                  <v>0</v>
                </pt>
                <pt idx="2692">
                  <v>0</v>
                </pt>
                <pt idx="2693">
                  <v>0</v>
                </pt>
                <pt idx="2694">
                  <v>0</v>
                </pt>
                <pt idx="2695">
                  <v>0</v>
                </pt>
                <pt idx="2696">
                  <v>0</v>
                </pt>
                <pt idx="2697">
                  <v>0</v>
                </pt>
                <pt idx="2698">
                  <v>0</v>
                </pt>
                <pt idx="2699">
                  <v>0</v>
                </pt>
                <pt idx="2700">
                  <v>0</v>
                </pt>
                <pt idx="2701">
                  <v>0</v>
                </pt>
                <pt idx="2702">
                  <v>0</v>
                </pt>
                <pt idx="2703">
                  <v>0</v>
                </pt>
                <pt idx="2704">
                  <v>0</v>
                </pt>
                <pt idx="2705">
                  <v>0</v>
                </pt>
                <pt idx="2706">
                  <v>0</v>
                </pt>
                <pt idx="2707">
                  <v>0</v>
                </pt>
                <pt idx="2708">
                  <v>0</v>
                </pt>
                <pt idx="2709">
                  <v>0</v>
                </pt>
                <pt idx="2710">
                  <v>0</v>
                </pt>
                <pt idx="2711">
                  <v>0</v>
                </pt>
                <pt idx="2712">
                  <v>0</v>
                </pt>
                <pt idx="2713">
                  <v>0</v>
                </pt>
                <pt idx="2714">
                  <v>0</v>
                </pt>
                <pt idx="2715">
                  <v>0</v>
                </pt>
                <pt idx="2716">
                  <v>0</v>
                </pt>
                <pt idx="2717">
                  <v>0</v>
                </pt>
                <pt idx="2718">
                  <v>0</v>
                </pt>
                <pt idx="2719">
                  <v>0</v>
                </pt>
                <pt idx="2720">
                  <v>0</v>
                </pt>
                <pt idx="2721">
                  <v>0</v>
                </pt>
                <pt idx="2722">
                  <v>0</v>
                </pt>
                <pt idx="2723">
                  <v>0</v>
                </pt>
                <pt idx="2724">
                  <v>0</v>
                </pt>
                <pt idx="2725">
                  <v>0</v>
                </pt>
                <pt idx="2726">
                  <v>0</v>
                </pt>
                <pt idx="2727">
                  <v>0</v>
                </pt>
                <pt idx="2728">
                  <v>0</v>
                </pt>
                <pt idx="2729">
                  <v>0</v>
                </pt>
                <pt idx="2730">
                  <v>0</v>
                </pt>
                <pt idx="2731">
                  <v>0</v>
                </pt>
                <pt idx="2732">
                  <v>0</v>
                </pt>
                <pt idx="2733">
                  <v>0</v>
                </pt>
                <pt idx="2734">
                  <v>0</v>
                </pt>
                <pt idx="2735">
                  <v>0</v>
                </pt>
                <pt idx="2736">
                  <v>0</v>
                </pt>
                <pt idx="2737">
                  <v>0</v>
                </pt>
                <pt idx="2738">
                  <v>0</v>
                </pt>
                <pt idx="2739">
                  <v>0</v>
                </pt>
                <pt idx="2740">
                  <v>0</v>
                </pt>
                <pt idx="2741">
                  <v>0</v>
                </pt>
                <pt idx="2742">
                  <v>0</v>
                </pt>
                <pt idx="2743">
                  <v>0</v>
                </pt>
                <pt idx="2744">
                  <v>0</v>
                </pt>
                <pt idx="2745">
                  <v>0</v>
                </pt>
                <pt idx="2746">
                  <v>0</v>
                </pt>
                <pt idx="2747">
                  <v>0</v>
                </pt>
                <pt idx="2748">
                  <v>0</v>
                </pt>
                <pt idx="2749">
                  <v>0</v>
                </pt>
                <pt idx="2750">
                  <v>0</v>
                </pt>
                <pt idx="2751">
                  <v>0</v>
                </pt>
                <pt idx="2752">
                  <v>0</v>
                </pt>
                <pt idx="2753">
                  <v>0</v>
                </pt>
                <pt idx="2754">
                  <v>0</v>
                </pt>
                <pt idx="2755">
                  <v>0</v>
                </pt>
                <pt idx="2756">
                  <v>0</v>
                </pt>
                <pt idx="2757">
                  <v>0</v>
                </pt>
                <pt idx="2758">
                  <v>0</v>
                </pt>
                <pt idx="2759">
                  <v>0</v>
                </pt>
                <pt idx="2760">
                  <v>0</v>
                </pt>
                <pt idx="2761">
                  <v>0</v>
                </pt>
                <pt idx="2762">
                  <v>0</v>
                </pt>
                <pt idx="2763">
                  <v>0</v>
                </pt>
                <pt idx="2764">
                  <v>0</v>
                </pt>
                <pt idx="2765">
                  <v>0</v>
                </pt>
                <pt idx="2766">
                  <v>0</v>
                </pt>
                <pt idx="2767">
                  <v>0</v>
                </pt>
                <pt idx="2768">
                  <v>0</v>
                </pt>
                <pt idx="2769">
                  <v>0</v>
                </pt>
                <pt idx="2770">
                  <v>0</v>
                </pt>
                <pt idx="2771">
                  <v>0</v>
                </pt>
                <pt idx="2772">
                  <v>0</v>
                </pt>
                <pt idx="2773">
                  <v>0</v>
                </pt>
                <pt idx="2774">
                  <v>0</v>
                </pt>
                <pt idx="2775">
                  <v>0</v>
                </pt>
                <pt idx="2776">
                  <v>0</v>
                </pt>
                <pt idx="2777">
                  <v>0</v>
                </pt>
                <pt idx="2778">
                  <v>0</v>
                </pt>
                <pt idx="2779">
                  <v>0</v>
                </pt>
                <pt idx="2780">
                  <v>0</v>
                </pt>
                <pt idx="2781">
                  <v>0</v>
                </pt>
                <pt idx="2782">
                  <v>0</v>
                </pt>
                <pt idx="2783">
                  <v>0</v>
                </pt>
                <pt idx="2784">
                  <v>0</v>
                </pt>
                <pt idx="2785">
                  <v>0</v>
                </pt>
                <pt idx="2786">
                  <v>0</v>
                </pt>
                <pt idx="2787">
                  <v>0</v>
                </pt>
                <pt idx="2788">
                  <v>0</v>
                </pt>
                <pt idx="2789">
                  <v>0</v>
                </pt>
                <pt idx="2790">
                  <v>0</v>
                </pt>
                <pt idx="2791">
                  <v>0</v>
                </pt>
                <pt idx="2792">
                  <v>0</v>
                </pt>
                <pt idx="2793">
                  <v>0</v>
                </pt>
                <pt idx="2794">
                  <v>0</v>
                </pt>
                <pt idx="2795">
                  <v>0</v>
                </pt>
                <pt idx="2796">
                  <v>0</v>
                </pt>
                <pt idx="2797">
                  <v>0</v>
                </pt>
                <pt idx="2798">
                  <v>0</v>
                </pt>
                <pt idx="2799">
                  <v>0</v>
                </pt>
                <pt idx="2800">
                  <v>0</v>
                </pt>
                <pt idx="2801">
                  <v>0</v>
                </pt>
                <pt idx="2802">
                  <v>0</v>
                </pt>
                <pt idx="2803">
                  <v>0</v>
                </pt>
                <pt idx="2804">
                  <v>0</v>
                </pt>
                <pt idx="2805">
                  <v>0</v>
                </pt>
                <pt idx="2806">
                  <v>0</v>
                </pt>
                <pt idx="2807">
                  <v>0</v>
                </pt>
                <pt idx="2808">
                  <v>0</v>
                </pt>
                <pt idx="2809">
                  <v>0</v>
                </pt>
                <pt idx="2810">
                  <v>0</v>
                </pt>
                <pt idx="2811">
                  <v>0</v>
                </pt>
                <pt idx="2812">
                  <v>0</v>
                </pt>
                <pt idx="2813">
                  <v>0</v>
                </pt>
                <pt idx="2814">
                  <v>0</v>
                </pt>
                <pt idx="2815">
                  <v>0</v>
                </pt>
                <pt idx="2816">
                  <v>0</v>
                </pt>
                <pt idx="2817">
                  <v>0</v>
                </pt>
                <pt idx="2818">
                  <v>0</v>
                </pt>
                <pt idx="2819">
                  <v>0</v>
                </pt>
                <pt idx="2820">
                  <v>0</v>
                </pt>
                <pt idx="2821">
                  <v>0</v>
                </pt>
                <pt idx="2822">
                  <v>0</v>
                </pt>
                <pt idx="2823">
                  <v>0</v>
                </pt>
                <pt idx="2824">
                  <v>0</v>
                </pt>
                <pt idx="2825">
                  <v>0</v>
                </pt>
                <pt idx="2826">
                  <v>0</v>
                </pt>
                <pt idx="2827">
                  <v>0</v>
                </pt>
                <pt idx="2828">
                  <v>0</v>
                </pt>
                <pt idx="2829">
                  <v>0</v>
                </pt>
                <pt idx="2830">
                  <v>0</v>
                </pt>
                <pt idx="2831">
                  <v>0</v>
                </pt>
                <pt idx="2832">
                  <v>0</v>
                </pt>
                <pt idx="2833">
                  <v>0</v>
                </pt>
                <pt idx="2834">
                  <v>0</v>
                </pt>
                <pt idx="2835">
                  <v>0</v>
                </pt>
                <pt idx="2836">
                  <v>0</v>
                </pt>
                <pt idx="2837">
                  <v>0</v>
                </pt>
                <pt idx="2838">
                  <v>0</v>
                </pt>
                <pt idx="2839">
                  <v>0</v>
                </pt>
                <pt idx="2840">
                  <v>0</v>
                </pt>
                <pt idx="2841">
                  <v>0</v>
                </pt>
                <pt idx="2842">
                  <v>0</v>
                </pt>
                <pt idx="2843">
                  <v>0</v>
                </pt>
                <pt idx="2844">
                  <v>0</v>
                </pt>
                <pt idx="2845">
                  <v>0</v>
                </pt>
                <pt idx="2846">
                  <v>0</v>
                </pt>
                <pt idx="2847">
                  <v>0</v>
                </pt>
                <pt idx="2848">
                  <v>0</v>
                </pt>
                <pt idx="2849">
                  <v>0</v>
                </pt>
                <pt idx="2850">
                  <v>0</v>
                </pt>
                <pt idx="2851">
                  <v>0</v>
                </pt>
                <pt idx="2852">
                  <v>0</v>
                </pt>
                <pt idx="2853">
                  <v>0</v>
                </pt>
                <pt idx="2854">
                  <v>0</v>
                </pt>
                <pt idx="2855">
                  <v>0</v>
                </pt>
                <pt idx="2856">
                  <v>0</v>
                </pt>
                <pt idx="2857">
                  <v>0</v>
                </pt>
                <pt idx="2858">
                  <v>0</v>
                </pt>
                <pt idx="2859">
                  <v>0</v>
                </pt>
                <pt idx="2860">
                  <v>0</v>
                </pt>
                <pt idx="2861">
                  <v>0</v>
                </pt>
                <pt idx="2862">
                  <v>0</v>
                </pt>
                <pt idx="2863">
                  <v>0</v>
                </pt>
                <pt idx="2864">
                  <v>0</v>
                </pt>
                <pt idx="2865">
                  <v>0</v>
                </pt>
                <pt idx="2866">
                  <v>0</v>
                </pt>
                <pt idx="2867">
                  <v>0</v>
                </pt>
                <pt idx="2868">
                  <v>0</v>
                </pt>
                <pt idx="2869">
                  <v>0</v>
                </pt>
                <pt idx="2870">
                  <v>0</v>
                </pt>
                <pt idx="2871">
                  <v>0</v>
                </pt>
                <pt idx="2872">
                  <v>0</v>
                </pt>
                <pt idx="2873">
                  <v>0</v>
                </pt>
                <pt idx="2874">
                  <v>0</v>
                </pt>
                <pt idx="2875">
                  <v>0</v>
                </pt>
                <pt idx="2876">
                  <v>0</v>
                </pt>
                <pt idx="2877">
                  <v>0</v>
                </pt>
                <pt idx="2878">
                  <v>0</v>
                </pt>
                <pt idx="2879">
                  <v>0</v>
                </pt>
                <pt idx="2880">
                  <v>0</v>
                </pt>
                <pt idx="2881">
                  <v>0</v>
                </pt>
                <pt idx="2882">
                  <v>0</v>
                </pt>
                <pt idx="2883">
                  <v>0</v>
                </pt>
                <pt idx="2884">
                  <v>0</v>
                </pt>
                <pt idx="2885">
                  <v>0</v>
                </pt>
                <pt idx="2886">
                  <v>0</v>
                </pt>
                <pt idx="2887">
                  <v>0</v>
                </pt>
                <pt idx="2888">
                  <v>0</v>
                </pt>
                <pt idx="2889">
                  <v>0</v>
                </pt>
                <pt idx="2890">
                  <v>0</v>
                </pt>
                <pt idx="2891">
                  <v>0</v>
                </pt>
                <pt idx="2892">
                  <v>0</v>
                </pt>
                <pt idx="2893">
                  <v>0</v>
                </pt>
                <pt idx="2894">
                  <v>0</v>
                </pt>
                <pt idx="2895">
                  <v>0</v>
                </pt>
                <pt idx="2896">
                  <v>0</v>
                </pt>
                <pt idx="2897">
                  <v>0</v>
                </pt>
                <pt idx="2898">
                  <v>0</v>
                </pt>
                <pt idx="2899">
                  <v>0</v>
                </pt>
                <pt idx="2900">
                  <v>0</v>
                </pt>
                <pt idx="2901">
                  <v>0</v>
                </pt>
                <pt idx="2902">
                  <v>0</v>
                </pt>
                <pt idx="2903">
                  <v>0</v>
                </pt>
                <pt idx="2904">
                  <v>0</v>
                </pt>
                <pt idx="2905">
                  <v>0</v>
                </pt>
                <pt idx="2906">
                  <v>0</v>
                </pt>
                <pt idx="2907">
                  <v>0</v>
                </pt>
                <pt idx="2908">
                  <v>0</v>
                </pt>
                <pt idx="2909">
                  <v>0</v>
                </pt>
                <pt idx="2910">
                  <v>0</v>
                </pt>
                <pt idx="2911">
                  <v>0</v>
                </pt>
                <pt idx="2912">
                  <v>0</v>
                </pt>
                <pt idx="2913">
                  <v>0</v>
                </pt>
                <pt idx="2914">
                  <v>0</v>
                </pt>
                <pt idx="2915">
                  <v>0</v>
                </pt>
                <pt idx="2916">
                  <v>0</v>
                </pt>
                <pt idx="2917">
                  <v>0</v>
                </pt>
                <pt idx="2918">
                  <v>0</v>
                </pt>
                <pt idx="2919">
                  <v>0</v>
                </pt>
                <pt idx="2920">
                  <v>0</v>
                </pt>
                <pt idx="2921">
                  <v>0</v>
                </pt>
                <pt idx="2922">
                  <v>0</v>
                </pt>
                <pt idx="2923">
                  <v>0</v>
                </pt>
                <pt idx="2924">
                  <v>0</v>
                </pt>
                <pt idx="2925">
                  <v>0</v>
                </pt>
                <pt idx="2926">
                  <v>0</v>
                </pt>
                <pt idx="2927">
                  <v>0</v>
                </pt>
                <pt idx="2928">
                  <v>0</v>
                </pt>
                <pt idx="2929">
                  <v>0</v>
                </pt>
                <pt idx="2930">
                  <v>0</v>
                </pt>
                <pt idx="2931">
                  <v>0</v>
                </pt>
                <pt idx="2932">
                  <v>0</v>
                </pt>
                <pt idx="2933">
                  <v>0</v>
                </pt>
                <pt idx="2934">
                  <v>0</v>
                </pt>
                <pt idx="2935">
                  <v>0</v>
                </pt>
                <pt idx="2936">
                  <v>0</v>
                </pt>
                <pt idx="2937">
                  <v>0</v>
                </pt>
                <pt idx="2938">
                  <v>0</v>
                </pt>
                <pt idx="2939">
                  <v>0</v>
                </pt>
                <pt idx="2940">
                  <v>0</v>
                </pt>
                <pt idx="2941">
                  <v>0</v>
                </pt>
                <pt idx="2942">
                  <v>0</v>
                </pt>
                <pt idx="2943">
                  <v>0</v>
                </pt>
                <pt idx="2944">
                  <v>0</v>
                </pt>
                <pt idx="2945">
                  <v>0</v>
                </pt>
                <pt idx="2946">
                  <v>0</v>
                </pt>
                <pt idx="2947">
                  <v>0</v>
                </pt>
                <pt idx="2948">
                  <v>0</v>
                </pt>
                <pt idx="2949">
                  <v>0</v>
                </pt>
                <pt idx="2950">
                  <v>0</v>
                </pt>
                <pt idx="2951">
                  <v>0</v>
                </pt>
                <pt idx="2952">
                  <v>0</v>
                </pt>
                <pt idx="2953">
                  <v>0</v>
                </pt>
                <pt idx="2954">
                  <v>0</v>
                </pt>
                <pt idx="2955">
                  <v>0</v>
                </pt>
                <pt idx="2956">
                  <v>0</v>
                </pt>
                <pt idx="2957">
                  <v>0</v>
                </pt>
                <pt idx="2958">
                  <v>0</v>
                </pt>
                <pt idx="2959">
                  <v>0</v>
                </pt>
                <pt idx="2960">
                  <v>0</v>
                </pt>
                <pt idx="2961">
                  <v>0</v>
                </pt>
                <pt idx="2962">
                  <v>0</v>
                </pt>
                <pt idx="2963">
                  <v>0</v>
                </pt>
                <pt idx="2964">
                  <v>0</v>
                </pt>
                <pt idx="2965">
                  <v>0</v>
                </pt>
                <pt idx="2966">
                  <v>0</v>
                </pt>
                <pt idx="2967">
                  <v>0</v>
                </pt>
                <pt idx="2968">
                  <v>0</v>
                </pt>
                <pt idx="2969">
                  <v>0</v>
                </pt>
                <pt idx="2970">
                  <v>0</v>
                </pt>
                <pt idx="2971">
                  <v>0</v>
                </pt>
                <pt idx="2972">
                  <v>0</v>
                </pt>
                <pt idx="2973">
                  <v>0</v>
                </pt>
                <pt idx="2974">
                  <v>0</v>
                </pt>
                <pt idx="2975">
                  <v>0</v>
                </pt>
                <pt idx="2976">
                  <v>0</v>
                </pt>
                <pt idx="2977">
                  <v>0</v>
                </pt>
                <pt idx="2978">
                  <v>0</v>
                </pt>
                <pt idx="2979">
                  <v>0</v>
                </pt>
                <pt idx="2980">
                  <v>0</v>
                </pt>
                <pt idx="2981">
                  <v>0</v>
                </pt>
                <pt idx="2982">
                  <v>0</v>
                </pt>
                <pt idx="2983">
                  <v>0</v>
                </pt>
                <pt idx="2984">
                  <v>0</v>
                </pt>
                <pt idx="2985">
                  <v>0</v>
                </pt>
                <pt idx="2986">
                  <v>0</v>
                </pt>
                <pt idx="2987">
                  <v>0</v>
                </pt>
                <pt idx="2988">
                  <v>0</v>
                </pt>
                <pt idx="2989">
                  <v>0</v>
                </pt>
                <pt idx="2990">
                  <v>0</v>
                </pt>
                <pt idx="2991">
                  <v>0</v>
                </pt>
                <pt idx="2992">
                  <v>0</v>
                </pt>
                <pt idx="2993">
                  <v>0</v>
                </pt>
                <pt idx="2994">
                  <v>0</v>
                </pt>
                <pt idx="2995">
                  <v>0</v>
                </pt>
                <pt idx="2996">
                  <v>0</v>
                </pt>
                <pt idx="2997">
                  <v>0</v>
                </pt>
                <pt idx="2998">
                  <v>0</v>
                </pt>
              </numCache>
            </numRef>
          </xVal>
          <yVal>
            <numRef>
              <f>gráficos!$B$7:$B$3005</f>
              <numCache>
                <formatCode>General</formatCode>
                <ptCount val="299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  <pt idx="753">
                  <v>0</v>
                </pt>
                <pt idx="754">
                  <v>0</v>
                </pt>
                <pt idx="755">
                  <v>0</v>
                </pt>
                <pt idx="756">
                  <v>0</v>
                </pt>
                <pt idx="757">
                  <v>0</v>
                </pt>
                <pt idx="758">
                  <v>0</v>
                </pt>
                <pt idx="759">
                  <v>0</v>
                </pt>
                <pt idx="760">
                  <v>0</v>
                </pt>
                <pt idx="761">
                  <v>0</v>
                </pt>
                <pt idx="762">
                  <v>0</v>
                </pt>
                <pt idx="763">
                  <v>0</v>
                </pt>
                <pt idx="764">
                  <v>0</v>
                </pt>
                <pt idx="765">
                  <v>0</v>
                </pt>
                <pt idx="766">
                  <v>0</v>
                </pt>
                <pt idx="767">
                  <v>0</v>
                </pt>
                <pt idx="768">
                  <v>0</v>
                </pt>
                <pt idx="769">
                  <v>0</v>
                </pt>
                <pt idx="770">
                  <v>0</v>
                </pt>
                <pt idx="771">
                  <v>0</v>
                </pt>
                <pt idx="772">
                  <v>0</v>
                </pt>
                <pt idx="773">
                  <v>0</v>
                </pt>
                <pt idx="774">
                  <v>0</v>
                </pt>
                <pt idx="775">
                  <v>0</v>
                </pt>
                <pt idx="776">
                  <v>0</v>
                </pt>
                <pt idx="777">
                  <v>0</v>
                </pt>
                <pt idx="778">
                  <v>0</v>
                </pt>
                <pt idx="779">
                  <v>0</v>
                </pt>
                <pt idx="780">
                  <v>0</v>
                </pt>
                <pt idx="781">
                  <v>0</v>
                </pt>
                <pt idx="782">
                  <v>0</v>
                </pt>
                <pt idx="783">
                  <v>0</v>
                </pt>
                <pt idx="784">
                  <v>0</v>
                </pt>
                <pt idx="785">
                  <v>0</v>
                </pt>
                <pt idx="786">
                  <v>0</v>
                </pt>
                <pt idx="787">
                  <v>0</v>
                </pt>
                <pt idx="788">
                  <v>0</v>
                </pt>
                <pt idx="789">
                  <v>0</v>
                </pt>
                <pt idx="790">
                  <v>0</v>
                </pt>
                <pt idx="791">
                  <v>0</v>
                </pt>
                <pt idx="792">
                  <v>0</v>
                </pt>
                <pt idx="793">
                  <v>0</v>
                </pt>
                <pt idx="794">
                  <v>0</v>
                </pt>
                <pt idx="795">
                  <v>0</v>
                </pt>
                <pt idx="796">
                  <v>0</v>
                </pt>
                <pt idx="797">
                  <v>0</v>
                </pt>
                <pt idx="798">
                  <v>0</v>
                </pt>
                <pt idx="799">
                  <v>0</v>
                </pt>
                <pt idx="800">
                  <v>0</v>
                </pt>
                <pt idx="801">
                  <v>0</v>
                </pt>
                <pt idx="802">
                  <v>0</v>
                </pt>
                <pt idx="803">
                  <v>0</v>
                </pt>
                <pt idx="804">
                  <v>0</v>
                </pt>
                <pt idx="805">
                  <v>0</v>
                </pt>
                <pt idx="806">
                  <v>0</v>
                </pt>
                <pt idx="807">
                  <v>0</v>
                </pt>
                <pt idx="808">
                  <v>0</v>
                </pt>
                <pt idx="809">
                  <v>0</v>
                </pt>
                <pt idx="810">
                  <v>0</v>
                </pt>
                <pt idx="811">
                  <v>0</v>
                </pt>
                <pt idx="812">
                  <v>0</v>
                </pt>
                <pt idx="813">
                  <v>0</v>
                </pt>
                <pt idx="814">
                  <v>0</v>
                </pt>
                <pt idx="815">
                  <v>0</v>
                </pt>
                <pt idx="816">
                  <v>0</v>
                </pt>
                <pt idx="817">
                  <v>0</v>
                </pt>
                <pt idx="818">
                  <v>0</v>
                </pt>
                <pt idx="819">
                  <v>0</v>
                </pt>
                <pt idx="820">
                  <v>0</v>
                </pt>
                <pt idx="821">
                  <v>0</v>
                </pt>
                <pt idx="822">
                  <v>0</v>
                </pt>
                <pt idx="823">
                  <v>0</v>
                </pt>
                <pt idx="824">
                  <v>0</v>
                </pt>
                <pt idx="825">
                  <v>0</v>
                </pt>
                <pt idx="826">
                  <v>0</v>
                </pt>
                <pt idx="827">
                  <v>0</v>
                </pt>
                <pt idx="828">
                  <v>0</v>
                </pt>
                <pt idx="829">
                  <v>0</v>
                </pt>
                <pt idx="830">
                  <v>0</v>
                </pt>
                <pt idx="831">
                  <v>0</v>
                </pt>
                <pt idx="832">
                  <v>0</v>
                </pt>
                <pt idx="833">
                  <v>0</v>
                </pt>
                <pt idx="834">
                  <v>0</v>
                </pt>
                <pt idx="835">
                  <v>0</v>
                </pt>
                <pt idx="836">
                  <v>0</v>
                </pt>
                <pt idx="837">
                  <v>0</v>
                </pt>
                <pt idx="838">
                  <v>0</v>
                </pt>
                <pt idx="839">
                  <v>0</v>
                </pt>
                <pt idx="840">
                  <v>0</v>
                </pt>
                <pt idx="841">
                  <v>0</v>
                </pt>
                <pt idx="842">
                  <v>0</v>
                </pt>
                <pt idx="843">
                  <v>0</v>
                </pt>
                <pt idx="844">
                  <v>0</v>
                </pt>
                <pt idx="845">
                  <v>0</v>
                </pt>
                <pt idx="846">
                  <v>0</v>
                </pt>
                <pt idx="847">
                  <v>0</v>
                </pt>
                <pt idx="848">
                  <v>0</v>
                </pt>
                <pt idx="849">
                  <v>0</v>
                </pt>
                <pt idx="850">
                  <v>0</v>
                </pt>
                <pt idx="851">
                  <v>0</v>
                </pt>
                <pt idx="852">
                  <v>0</v>
                </pt>
                <pt idx="853">
                  <v>0</v>
                </pt>
                <pt idx="854">
                  <v>0</v>
                </pt>
                <pt idx="855">
                  <v>0</v>
                </pt>
                <pt idx="856">
                  <v>0</v>
                </pt>
                <pt idx="857">
                  <v>0</v>
                </pt>
                <pt idx="858">
                  <v>0</v>
                </pt>
                <pt idx="859">
                  <v>0</v>
                </pt>
                <pt idx="860">
                  <v>0</v>
                </pt>
                <pt idx="861">
                  <v>0</v>
                </pt>
                <pt idx="862">
                  <v>0</v>
                </pt>
                <pt idx="863">
                  <v>0</v>
                </pt>
                <pt idx="864">
                  <v>0</v>
                </pt>
                <pt idx="865">
                  <v>0</v>
                </pt>
                <pt idx="866">
                  <v>0</v>
                </pt>
                <pt idx="867">
                  <v>0</v>
                </pt>
                <pt idx="868">
                  <v>0</v>
                </pt>
                <pt idx="869">
                  <v>0</v>
                </pt>
                <pt idx="870">
                  <v>0</v>
                </pt>
                <pt idx="871">
                  <v>0</v>
                </pt>
                <pt idx="872">
                  <v>0</v>
                </pt>
                <pt idx="873">
                  <v>0</v>
                </pt>
                <pt idx="874">
                  <v>0</v>
                </pt>
                <pt idx="875">
                  <v>0</v>
                </pt>
                <pt idx="876">
                  <v>0</v>
                </pt>
                <pt idx="877">
                  <v>0</v>
                </pt>
                <pt idx="878">
                  <v>0</v>
                </pt>
                <pt idx="879">
                  <v>0</v>
                </pt>
                <pt idx="880">
                  <v>0</v>
                </pt>
                <pt idx="881">
                  <v>0</v>
                </pt>
                <pt idx="882">
                  <v>0</v>
                </pt>
                <pt idx="883">
                  <v>0</v>
                </pt>
                <pt idx="884">
                  <v>0</v>
                </pt>
                <pt idx="885">
                  <v>0</v>
                </pt>
                <pt idx="886">
                  <v>0</v>
                </pt>
                <pt idx="887">
                  <v>0</v>
                </pt>
                <pt idx="888">
                  <v>0</v>
                </pt>
                <pt idx="889">
                  <v>0</v>
                </pt>
                <pt idx="890">
                  <v>0</v>
                </pt>
                <pt idx="891">
                  <v>0</v>
                </pt>
                <pt idx="892">
                  <v>0</v>
                </pt>
                <pt idx="893">
                  <v>0</v>
                </pt>
                <pt idx="894">
                  <v>0</v>
                </pt>
                <pt idx="895">
                  <v>0</v>
                </pt>
                <pt idx="896">
                  <v>0</v>
                </pt>
                <pt idx="897">
                  <v>0</v>
                </pt>
                <pt idx="898">
                  <v>0</v>
                </pt>
                <pt idx="899">
                  <v>0</v>
                </pt>
                <pt idx="900">
                  <v>0</v>
                </pt>
                <pt idx="901">
                  <v>0</v>
                </pt>
                <pt idx="902">
                  <v>0</v>
                </pt>
                <pt idx="903">
                  <v>0</v>
                </pt>
                <pt idx="904">
                  <v>0</v>
                </pt>
                <pt idx="905">
                  <v>0</v>
                </pt>
                <pt idx="906">
                  <v>0</v>
                </pt>
                <pt idx="907">
                  <v>0</v>
                </pt>
                <pt idx="908">
                  <v>0</v>
                </pt>
                <pt idx="909">
                  <v>0</v>
                </pt>
                <pt idx="910">
                  <v>0</v>
                </pt>
                <pt idx="911">
                  <v>0</v>
                </pt>
                <pt idx="912">
                  <v>0</v>
                </pt>
                <pt idx="913">
                  <v>0</v>
                </pt>
                <pt idx="914">
                  <v>0</v>
                </pt>
                <pt idx="915">
                  <v>0</v>
                </pt>
                <pt idx="916">
                  <v>0</v>
                </pt>
                <pt idx="917">
                  <v>0</v>
                </pt>
                <pt idx="918">
                  <v>0</v>
                </pt>
                <pt idx="919">
                  <v>0</v>
                </pt>
                <pt idx="920">
                  <v>0</v>
                </pt>
                <pt idx="921">
                  <v>0</v>
                </pt>
                <pt idx="922">
                  <v>0</v>
                </pt>
                <pt idx="923">
                  <v>0</v>
                </pt>
                <pt idx="924">
                  <v>0</v>
                </pt>
                <pt idx="925">
                  <v>0</v>
                </pt>
                <pt idx="926">
                  <v>0</v>
                </pt>
                <pt idx="927">
                  <v>0</v>
                </pt>
                <pt idx="928">
                  <v>0</v>
                </pt>
                <pt idx="929">
                  <v>0</v>
                </pt>
                <pt idx="930">
                  <v>0</v>
                </pt>
                <pt idx="931">
                  <v>0</v>
                </pt>
                <pt idx="932">
                  <v>0</v>
                </pt>
                <pt idx="933">
                  <v>0</v>
                </pt>
                <pt idx="934">
                  <v>0</v>
                </pt>
                <pt idx="935">
                  <v>0</v>
                </pt>
                <pt idx="936">
                  <v>0</v>
                </pt>
                <pt idx="937">
                  <v>0</v>
                </pt>
                <pt idx="938">
                  <v>0</v>
                </pt>
                <pt idx="939">
                  <v>0</v>
                </pt>
                <pt idx="940">
                  <v>0</v>
                </pt>
                <pt idx="941">
                  <v>0</v>
                </pt>
                <pt idx="942">
                  <v>0</v>
                </pt>
                <pt idx="943">
                  <v>0</v>
                </pt>
                <pt idx="944">
                  <v>0</v>
                </pt>
                <pt idx="945">
                  <v>0</v>
                </pt>
                <pt idx="946">
                  <v>0</v>
                </pt>
                <pt idx="947">
                  <v>0</v>
                </pt>
                <pt idx="948">
                  <v>0</v>
                </pt>
                <pt idx="949">
                  <v>0</v>
                </pt>
                <pt idx="950">
                  <v>0</v>
                </pt>
                <pt idx="951">
                  <v>0</v>
                </pt>
                <pt idx="952">
                  <v>0</v>
                </pt>
                <pt idx="953">
                  <v>0</v>
                </pt>
                <pt idx="954">
                  <v>0</v>
                </pt>
                <pt idx="955">
                  <v>0</v>
                </pt>
                <pt idx="956">
                  <v>0</v>
                </pt>
                <pt idx="957">
                  <v>0</v>
                </pt>
                <pt idx="958">
                  <v>0</v>
                </pt>
                <pt idx="959">
                  <v>0</v>
                </pt>
                <pt idx="960">
                  <v>0</v>
                </pt>
                <pt idx="961">
                  <v>0</v>
                </pt>
                <pt idx="962">
                  <v>0</v>
                </pt>
                <pt idx="963">
                  <v>0</v>
                </pt>
                <pt idx="964">
                  <v>0</v>
                </pt>
                <pt idx="965">
                  <v>0</v>
                </pt>
                <pt idx="966">
                  <v>0</v>
                </pt>
                <pt idx="967">
                  <v>0</v>
                </pt>
                <pt idx="968">
                  <v>0</v>
                </pt>
                <pt idx="969">
                  <v>0</v>
                </pt>
                <pt idx="970">
                  <v>0</v>
                </pt>
                <pt idx="971">
                  <v>0</v>
                </pt>
                <pt idx="972">
                  <v>0</v>
                </pt>
                <pt idx="973">
                  <v>0</v>
                </pt>
                <pt idx="974">
                  <v>0</v>
                </pt>
                <pt idx="975">
                  <v>0</v>
                </pt>
                <pt idx="976">
                  <v>0</v>
                </pt>
                <pt idx="977">
                  <v>0</v>
                </pt>
                <pt idx="978">
                  <v>0</v>
                </pt>
                <pt idx="979">
                  <v>0</v>
                </pt>
                <pt idx="980">
                  <v>0</v>
                </pt>
                <pt idx="981">
                  <v>0</v>
                </pt>
                <pt idx="982">
                  <v>0</v>
                </pt>
                <pt idx="983">
                  <v>0</v>
                </pt>
                <pt idx="984">
                  <v>0</v>
                </pt>
                <pt idx="985">
                  <v>0</v>
                </pt>
                <pt idx="986">
                  <v>0</v>
                </pt>
                <pt idx="987">
                  <v>0</v>
                </pt>
                <pt idx="988">
                  <v>0</v>
                </pt>
                <pt idx="989">
                  <v>0</v>
                </pt>
                <pt idx="990">
                  <v>0</v>
                </pt>
                <pt idx="991">
                  <v>0</v>
                </pt>
                <pt idx="992">
                  <v>0</v>
                </pt>
                <pt idx="993">
                  <v>0</v>
                </pt>
                <pt idx="994">
                  <v>0</v>
                </pt>
                <pt idx="995">
                  <v>0</v>
                </pt>
                <pt idx="996">
                  <v>0</v>
                </pt>
                <pt idx="997">
                  <v>0</v>
                </pt>
                <pt idx="998">
                  <v>0</v>
                </pt>
                <pt idx="999">
                  <v>0</v>
                </pt>
                <pt idx="1000">
                  <v>0</v>
                </pt>
                <pt idx="1001">
                  <v>0</v>
                </pt>
                <pt idx="1002">
                  <v>0</v>
                </pt>
                <pt idx="1003">
                  <v>0</v>
                </pt>
                <pt idx="1004">
                  <v>0</v>
                </pt>
                <pt idx="1005">
                  <v>0</v>
                </pt>
                <pt idx="1006">
                  <v>0</v>
                </pt>
                <pt idx="1007">
                  <v>0</v>
                </pt>
                <pt idx="1008">
                  <v>0</v>
                </pt>
                <pt idx="1009">
                  <v>0</v>
                </pt>
                <pt idx="1010">
                  <v>0</v>
                </pt>
                <pt idx="1011">
                  <v>0</v>
                </pt>
                <pt idx="1012">
                  <v>0</v>
                </pt>
                <pt idx="1013">
                  <v>0</v>
                </pt>
                <pt idx="1014">
                  <v>0</v>
                </pt>
                <pt idx="1015">
                  <v>0</v>
                </pt>
                <pt idx="1016">
                  <v>0</v>
                </pt>
                <pt idx="1017">
                  <v>0</v>
                </pt>
                <pt idx="1018">
                  <v>0</v>
                </pt>
                <pt idx="1019">
                  <v>0</v>
                </pt>
                <pt idx="1020">
                  <v>0</v>
                </pt>
                <pt idx="1021">
                  <v>0</v>
                </pt>
                <pt idx="1022">
                  <v>0</v>
                </pt>
                <pt idx="1023">
                  <v>0</v>
                </pt>
                <pt idx="1024">
                  <v>0</v>
                </pt>
                <pt idx="1025">
                  <v>0</v>
                </pt>
                <pt idx="1026">
                  <v>0</v>
                </pt>
                <pt idx="1027">
                  <v>0</v>
                </pt>
                <pt idx="1028">
                  <v>0</v>
                </pt>
                <pt idx="1029">
                  <v>0</v>
                </pt>
                <pt idx="1030">
                  <v>0</v>
                </pt>
                <pt idx="1031">
                  <v>0</v>
                </pt>
                <pt idx="1032">
                  <v>0</v>
                </pt>
                <pt idx="1033">
                  <v>0</v>
                </pt>
                <pt idx="1034">
                  <v>0</v>
                </pt>
                <pt idx="1035">
                  <v>0</v>
                </pt>
                <pt idx="1036">
                  <v>0</v>
                </pt>
                <pt idx="1037">
                  <v>0</v>
                </pt>
                <pt idx="1038">
                  <v>0</v>
                </pt>
                <pt idx="1039">
                  <v>0</v>
                </pt>
                <pt idx="1040">
                  <v>0</v>
                </pt>
                <pt idx="1041">
                  <v>0</v>
                </pt>
                <pt idx="1042">
                  <v>0</v>
                </pt>
                <pt idx="1043">
                  <v>0</v>
                </pt>
                <pt idx="1044">
                  <v>0</v>
                </pt>
                <pt idx="1045">
                  <v>0</v>
                </pt>
                <pt idx="1046">
                  <v>0</v>
                </pt>
                <pt idx="1047">
                  <v>0</v>
                </pt>
                <pt idx="1048">
                  <v>0</v>
                </pt>
                <pt idx="1049">
                  <v>0</v>
                </pt>
                <pt idx="1050">
                  <v>0</v>
                </pt>
                <pt idx="1051">
                  <v>0</v>
                </pt>
                <pt idx="1052">
                  <v>0</v>
                </pt>
                <pt idx="1053">
                  <v>0</v>
                </pt>
                <pt idx="1054">
                  <v>0</v>
                </pt>
                <pt idx="1055">
                  <v>0</v>
                </pt>
                <pt idx="1056">
                  <v>0</v>
                </pt>
                <pt idx="1057">
                  <v>0</v>
                </pt>
                <pt idx="1058">
                  <v>0</v>
                </pt>
                <pt idx="1059">
                  <v>0</v>
                </pt>
                <pt idx="1060">
                  <v>0</v>
                </pt>
                <pt idx="1061">
                  <v>0</v>
                </pt>
                <pt idx="1062">
                  <v>0</v>
                </pt>
                <pt idx="1063">
                  <v>0</v>
                </pt>
                <pt idx="1064">
                  <v>0</v>
                </pt>
                <pt idx="1065">
                  <v>0</v>
                </pt>
                <pt idx="1066">
                  <v>0</v>
                </pt>
                <pt idx="1067">
                  <v>0</v>
                </pt>
                <pt idx="1068">
                  <v>0</v>
                </pt>
                <pt idx="1069">
                  <v>0</v>
                </pt>
                <pt idx="1070">
                  <v>0</v>
                </pt>
                <pt idx="1071">
                  <v>0</v>
                </pt>
                <pt idx="1072">
                  <v>0</v>
                </pt>
                <pt idx="1073">
                  <v>0</v>
                </pt>
                <pt idx="1074">
                  <v>0</v>
                </pt>
                <pt idx="1075">
                  <v>0</v>
                </pt>
                <pt idx="1076">
                  <v>0</v>
                </pt>
                <pt idx="1077">
                  <v>0</v>
                </pt>
                <pt idx="1078">
                  <v>0</v>
                </pt>
                <pt idx="1079">
                  <v>0</v>
                </pt>
                <pt idx="1080">
                  <v>0</v>
                </pt>
                <pt idx="1081">
                  <v>0</v>
                </pt>
                <pt idx="1082">
                  <v>0</v>
                </pt>
                <pt idx="1083">
                  <v>0</v>
                </pt>
                <pt idx="1084">
                  <v>0</v>
                </pt>
                <pt idx="1085">
                  <v>0</v>
                </pt>
                <pt idx="1086">
                  <v>0</v>
                </pt>
                <pt idx="1087">
                  <v>0</v>
                </pt>
                <pt idx="1088">
                  <v>0</v>
                </pt>
                <pt idx="1089">
                  <v>0</v>
                </pt>
                <pt idx="1090">
                  <v>0</v>
                </pt>
                <pt idx="1091">
                  <v>0</v>
                </pt>
                <pt idx="1092">
                  <v>0</v>
                </pt>
                <pt idx="1093">
                  <v>0</v>
                </pt>
                <pt idx="1094">
                  <v>0</v>
                </pt>
                <pt idx="1095">
                  <v>0</v>
                </pt>
                <pt idx="1096">
                  <v>0</v>
                </pt>
                <pt idx="1097">
                  <v>0</v>
                </pt>
                <pt idx="1098">
                  <v>0</v>
                </pt>
                <pt idx="1099">
                  <v>0</v>
                </pt>
                <pt idx="1100">
                  <v>0</v>
                </pt>
                <pt idx="1101">
                  <v>0</v>
                </pt>
                <pt idx="1102">
                  <v>0</v>
                </pt>
                <pt idx="1103">
                  <v>0</v>
                </pt>
                <pt idx="1104">
                  <v>0</v>
                </pt>
                <pt idx="1105">
                  <v>0</v>
                </pt>
                <pt idx="1106">
                  <v>0</v>
                </pt>
                <pt idx="1107">
                  <v>0</v>
                </pt>
                <pt idx="1108">
                  <v>0</v>
                </pt>
                <pt idx="1109">
                  <v>0</v>
                </pt>
                <pt idx="1110">
                  <v>0</v>
                </pt>
                <pt idx="1111">
                  <v>0</v>
                </pt>
                <pt idx="1112">
                  <v>0</v>
                </pt>
                <pt idx="1113">
                  <v>0</v>
                </pt>
                <pt idx="1114">
                  <v>0</v>
                </pt>
                <pt idx="1115">
                  <v>0</v>
                </pt>
                <pt idx="1116">
                  <v>0</v>
                </pt>
                <pt idx="1117">
                  <v>0</v>
                </pt>
                <pt idx="1118">
                  <v>0</v>
                </pt>
                <pt idx="1119">
                  <v>0</v>
                </pt>
                <pt idx="1120">
                  <v>0</v>
                </pt>
                <pt idx="1121">
                  <v>0</v>
                </pt>
                <pt idx="1122">
                  <v>0</v>
                </pt>
                <pt idx="1123">
                  <v>0</v>
                </pt>
                <pt idx="1124">
                  <v>0</v>
                </pt>
                <pt idx="1125">
                  <v>0</v>
                </pt>
                <pt idx="1126">
                  <v>0</v>
                </pt>
                <pt idx="1127">
                  <v>0</v>
                </pt>
                <pt idx="1128">
                  <v>0</v>
                </pt>
                <pt idx="1129">
                  <v>0</v>
                </pt>
                <pt idx="1130">
                  <v>0</v>
                </pt>
                <pt idx="1131">
                  <v>0</v>
                </pt>
                <pt idx="1132">
                  <v>0</v>
                </pt>
                <pt idx="1133">
                  <v>0</v>
                </pt>
                <pt idx="1134">
                  <v>0</v>
                </pt>
                <pt idx="1135">
                  <v>0</v>
                </pt>
                <pt idx="1136">
                  <v>0</v>
                </pt>
                <pt idx="1137">
                  <v>0</v>
                </pt>
                <pt idx="1138">
                  <v>0</v>
                </pt>
                <pt idx="1139">
                  <v>0</v>
                </pt>
                <pt idx="1140">
                  <v>0</v>
                </pt>
                <pt idx="1141">
                  <v>0</v>
                </pt>
                <pt idx="1142">
                  <v>0</v>
                </pt>
                <pt idx="1143">
                  <v>0</v>
                </pt>
                <pt idx="1144">
                  <v>0</v>
                </pt>
                <pt idx="1145">
                  <v>0</v>
                </pt>
                <pt idx="1146">
                  <v>0</v>
                </pt>
                <pt idx="1147">
                  <v>0</v>
                </pt>
                <pt idx="1148">
                  <v>0</v>
                </pt>
                <pt idx="1149">
                  <v>0</v>
                </pt>
                <pt idx="1150">
                  <v>0</v>
                </pt>
                <pt idx="1151">
                  <v>0</v>
                </pt>
                <pt idx="1152">
                  <v>0</v>
                </pt>
                <pt idx="1153">
                  <v>0</v>
                </pt>
                <pt idx="1154">
                  <v>0</v>
                </pt>
                <pt idx="1155">
                  <v>0</v>
                </pt>
                <pt idx="1156">
                  <v>0</v>
                </pt>
                <pt idx="1157">
                  <v>0</v>
                </pt>
                <pt idx="1158">
                  <v>0</v>
                </pt>
                <pt idx="1159">
                  <v>0</v>
                </pt>
                <pt idx="1160">
                  <v>0</v>
                </pt>
                <pt idx="1161">
                  <v>0</v>
                </pt>
                <pt idx="1162">
                  <v>0</v>
                </pt>
                <pt idx="1163">
                  <v>0</v>
                </pt>
                <pt idx="1164">
                  <v>0</v>
                </pt>
                <pt idx="1165">
                  <v>0</v>
                </pt>
                <pt idx="1166">
                  <v>0</v>
                </pt>
                <pt idx="1167">
                  <v>0</v>
                </pt>
                <pt idx="1168">
                  <v>0</v>
                </pt>
                <pt idx="1169">
                  <v>0</v>
                </pt>
                <pt idx="1170">
                  <v>0</v>
                </pt>
                <pt idx="1171">
                  <v>0</v>
                </pt>
                <pt idx="1172">
                  <v>0</v>
                </pt>
                <pt idx="1173">
                  <v>0</v>
                </pt>
                <pt idx="1174">
                  <v>0</v>
                </pt>
                <pt idx="1175">
                  <v>0</v>
                </pt>
                <pt idx="1176">
                  <v>0</v>
                </pt>
                <pt idx="1177">
                  <v>0</v>
                </pt>
                <pt idx="1178">
                  <v>0</v>
                </pt>
                <pt idx="1179">
                  <v>0</v>
                </pt>
                <pt idx="1180">
                  <v>0</v>
                </pt>
                <pt idx="1181">
                  <v>0</v>
                </pt>
                <pt idx="1182">
                  <v>0</v>
                </pt>
                <pt idx="1183">
                  <v>0</v>
                </pt>
                <pt idx="1184">
                  <v>0</v>
                </pt>
                <pt idx="1185">
                  <v>0</v>
                </pt>
                <pt idx="1186">
                  <v>0</v>
                </pt>
                <pt idx="1187">
                  <v>0</v>
                </pt>
                <pt idx="1188">
                  <v>0</v>
                </pt>
                <pt idx="1189">
                  <v>0</v>
                </pt>
                <pt idx="1190">
                  <v>0</v>
                </pt>
                <pt idx="1191">
                  <v>0</v>
                </pt>
                <pt idx="1192">
                  <v>0</v>
                </pt>
                <pt idx="1193">
                  <v>0</v>
                </pt>
                <pt idx="1194">
                  <v>0</v>
                </pt>
                <pt idx="1195">
                  <v>0</v>
                </pt>
                <pt idx="1196">
                  <v>0</v>
                </pt>
                <pt idx="1197">
                  <v>0</v>
                </pt>
                <pt idx="1198">
                  <v>0</v>
                </pt>
                <pt idx="1199">
                  <v>0</v>
                </pt>
                <pt idx="1200">
                  <v>0</v>
                </pt>
                <pt idx="1201">
                  <v>0</v>
                </pt>
                <pt idx="1202">
                  <v>0</v>
                </pt>
                <pt idx="1203">
                  <v>0</v>
                </pt>
                <pt idx="1204">
                  <v>0</v>
                </pt>
                <pt idx="1205">
                  <v>0</v>
                </pt>
                <pt idx="1206">
                  <v>0</v>
                </pt>
                <pt idx="1207">
                  <v>0</v>
                </pt>
                <pt idx="1208">
                  <v>0</v>
                </pt>
                <pt idx="1209">
                  <v>0</v>
                </pt>
                <pt idx="1210">
                  <v>0</v>
                </pt>
                <pt idx="1211">
                  <v>0</v>
                </pt>
                <pt idx="1212">
                  <v>0</v>
                </pt>
                <pt idx="1213">
                  <v>0</v>
                </pt>
                <pt idx="1214">
                  <v>0</v>
                </pt>
                <pt idx="1215">
                  <v>0</v>
                </pt>
                <pt idx="1216">
                  <v>0</v>
                </pt>
                <pt idx="1217">
                  <v>0</v>
                </pt>
                <pt idx="1218">
                  <v>0</v>
                </pt>
                <pt idx="1219">
                  <v>0</v>
                </pt>
                <pt idx="1220">
                  <v>0</v>
                </pt>
                <pt idx="1221">
                  <v>0</v>
                </pt>
                <pt idx="1222">
                  <v>0</v>
                </pt>
                <pt idx="1223">
                  <v>0</v>
                </pt>
                <pt idx="1224">
                  <v>0</v>
                </pt>
                <pt idx="1225">
                  <v>0</v>
                </pt>
                <pt idx="1226">
                  <v>0</v>
                </pt>
                <pt idx="1227">
                  <v>0</v>
                </pt>
                <pt idx="1228">
                  <v>0</v>
                </pt>
                <pt idx="1229">
                  <v>0</v>
                </pt>
                <pt idx="1230">
                  <v>0</v>
                </pt>
                <pt idx="1231">
                  <v>0</v>
                </pt>
                <pt idx="1232">
                  <v>0</v>
                </pt>
                <pt idx="1233">
                  <v>0</v>
                </pt>
                <pt idx="1234">
                  <v>0</v>
                </pt>
                <pt idx="1235">
                  <v>0</v>
                </pt>
                <pt idx="1236">
                  <v>0</v>
                </pt>
                <pt idx="1237">
                  <v>0</v>
                </pt>
                <pt idx="1238">
                  <v>0</v>
                </pt>
                <pt idx="1239">
                  <v>0</v>
                </pt>
                <pt idx="1240">
                  <v>0</v>
                </pt>
                <pt idx="1241">
                  <v>0</v>
                </pt>
                <pt idx="1242">
                  <v>0</v>
                </pt>
                <pt idx="1243">
                  <v>0</v>
                </pt>
                <pt idx="1244">
                  <v>0</v>
                </pt>
                <pt idx="1245">
                  <v>0</v>
                </pt>
                <pt idx="1246">
                  <v>0</v>
                </pt>
                <pt idx="1247">
                  <v>0</v>
                </pt>
                <pt idx="1248">
                  <v>0</v>
                </pt>
                <pt idx="1249">
                  <v>0</v>
                </pt>
                <pt idx="1250">
                  <v>0</v>
                </pt>
                <pt idx="1251">
                  <v>0</v>
                </pt>
                <pt idx="1252">
                  <v>0</v>
                </pt>
                <pt idx="1253">
                  <v>0</v>
                </pt>
                <pt idx="1254">
                  <v>0</v>
                </pt>
                <pt idx="1255">
                  <v>0</v>
                </pt>
                <pt idx="1256">
                  <v>0</v>
                </pt>
                <pt idx="1257">
                  <v>0</v>
                </pt>
                <pt idx="1258">
                  <v>0</v>
                </pt>
                <pt idx="1259">
                  <v>0</v>
                </pt>
                <pt idx="1260">
                  <v>0</v>
                </pt>
                <pt idx="1261">
                  <v>0</v>
                </pt>
                <pt idx="1262">
                  <v>0</v>
                </pt>
                <pt idx="1263">
                  <v>0</v>
                </pt>
                <pt idx="1264">
                  <v>0</v>
                </pt>
                <pt idx="1265">
                  <v>0</v>
                </pt>
                <pt idx="1266">
                  <v>0</v>
                </pt>
                <pt idx="1267">
                  <v>0</v>
                </pt>
                <pt idx="1268">
                  <v>0</v>
                </pt>
                <pt idx="1269">
                  <v>0</v>
                </pt>
                <pt idx="1270">
                  <v>0</v>
                </pt>
                <pt idx="1271">
                  <v>0</v>
                </pt>
                <pt idx="1272">
                  <v>0</v>
                </pt>
                <pt idx="1273">
                  <v>0</v>
                </pt>
                <pt idx="1274">
                  <v>0</v>
                </pt>
                <pt idx="1275">
                  <v>0</v>
                </pt>
                <pt idx="1276">
                  <v>0</v>
                </pt>
                <pt idx="1277">
                  <v>0</v>
                </pt>
                <pt idx="1278">
                  <v>0</v>
                </pt>
                <pt idx="1279">
                  <v>0</v>
                </pt>
                <pt idx="1280">
                  <v>0</v>
                </pt>
                <pt idx="1281">
                  <v>0</v>
                </pt>
                <pt idx="1282">
                  <v>0</v>
                </pt>
                <pt idx="1283">
                  <v>0</v>
                </pt>
                <pt idx="1284">
                  <v>0</v>
                </pt>
                <pt idx="1285">
                  <v>0</v>
                </pt>
                <pt idx="1286">
                  <v>0</v>
                </pt>
                <pt idx="1287">
                  <v>0</v>
                </pt>
                <pt idx="1288">
                  <v>0</v>
                </pt>
                <pt idx="1289">
                  <v>0</v>
                </pt>
                <pt idx="1290">
                  <v>0</v>
                </pt>
                <pt idx="1291">
                  <v>0</v>
                </pt>
                <pt idx="1292">
                  <v>0</v>
                </pt>
                <pt idx="1293">
                  <v>0</v>
                </pt>
                <pt idx="1294">
                  <v>0</v>
                </pt>
                <pt idx="1295">
                  <v>0</v>
                </pt>
                <pt idx="1296">
                  <v>0</v>
                </pt>
                <pt idx="1297">
                  <v>0</v>
                </pt>
                <pt idx="1298">
                  <v>0</v>
                </pt>
                <pt idx="1299">
                  <v>0</v>
                </pt>
                <pt idx="1300">
                  <v>0</v>
                </pt>
                <pt idx="1301">
                  <v>0</v>
                </pt>
                <pt idx="1302">
                  <v>0</v>
                </pt>
                <pt idx="1303">
                  <v>0</v>
                </pt>
                <pt idx="1304">
                  <v>0</v>
                </pt>
                <pt idx="1305">
                  <v>0</v>
                </pt>
                <pt idx="1306">
                  <v>0</v>
                </pt>
                <pt idx="1307">
                  <v>0</v>
                </pt>
                <pt idx="1308">
                  <v>0</v>
                </pt>
                <pt idx="1309">
                  <v>0</v>
                </pt>
                <pt idx="1310">
                  <v>0</v>
                </pt>
                <pt idx="1311">
                  <v>0</v>
                </pt>
                <pt idx="1312">
                  <v>0</v>
                </pt>
                <pt idx="1313">
                  <v>0</v>
                </pt>
                <pt idx="1314">
                  <v>0</v>
                </pt>
                <pt idx="1315">
                  <v>0</v>
                </pt>
                <pt idx="1316">
                  <v>0</v>
                </pt>
                <pt idx="1317">
                  <v>0</v>
                </pt>
                <pt idx="1318">
                  <v>0</v>
                </pt>
                <pt idx="1319">
                  <v>0</v>
                </pt>
                <pt idx="1320">
                  <v>0</v>
                </pt>
                <pt idx="1321">
                  <v>0</v>
                </pt>
                <pt idx="1322">
                  <v>0</v>
                </pt>
                <pt idx="1323">
                  <v>0</v>
                </pt>
                <pt idx="1324">
                  <v>0</v>
                </pt>
                <pt idx="1325">
                  <v>0</v>
                </pt>
                <pt idx="1326">
                  <v>0</v>
                </pt>
                <pt idx="1327">
                  <v>0</v>
                </pt>
                <pt idx="1328">
                  <v>0</v>
                </pt>
                <pt idx="1329">
                  <v>0</v>
                </pt>
                <pt idx="1330">
                  <v>0</v>
                </pt>
                <pt idx="1331">
                  <v>0</v>
                </pt>
                <pt idx="1332">
                  <v>0</v>
                </pt>
                <pt idx="1333">
                  <v>0</v>
                </pt>
                <pt idx="1334">
                  <v>0</v>
                </pt>
                <pt idx="1335">
                  <v>0</v>
                </pt>
                <pt idx="1336">
                  <v>0</v>
                </pt>
                <pt idx="1337">
                  <v>0</v>
                </pt>
                <pt idx="1338">
                  <v>0</v>
                </pt>
                <pt idx="1339">
                  <v>0</v>
                </pt>
                <pt idx="1340">
                  <v>0</v>
                </pt>
                <pt idx="1341">
                  <v>0</v>
                </pt>
                <pt idx="1342">
                  <v>0</v>
                </pt>
                <pt idx="1343">
                  <v>0</v>
                </pt>
                <pt idx="1344">
                  <v>0</v>
                </pt>
                <pt idx="1345">
                  <v>0</v>
                </pt>
                <pt idx="1346">
                  <v>0</v>
                </pt>
                <pt idx="1347">
                  <v>0</v>
                </pt>
                <pt idx="1348">
                  <v>0</v>
                </pt>
                <pt idx="1349">
                  <v>0</v>
                </pt>
                <pt idx="1350">
                  <v>0</v>
                </pt>
                <pt idx="1351">
                  <v>0</v>
                </pt>
                <pt idx="1352">
                  <v>0</v>
                </pt>
                <pt idx="1353">
                  <v>0</v>
                </pt>
                <pt idx="1354">
                  <v>0</v>
                </pt>
                <pt idx="1355">
                  <v>0</v>
                </pt>
                <pt idx="1356">
                  <v>0</v>
                </pt>
                <pt idx="1357">
                  <v>0</v>
                </pt>
                <pt idx="1358">
                  <v>0</v>
                </pt>
                <pt idx="1359">
                  <v>0</v>
                </pt>
                <pt idx="1360">
                  <v>0</v>
                </pt>
                <pt idx="1361">
                  <v>0</v>
                </pt>
                <pt idx="1362">
                  <v>0</v>
                </pt>
                <pt idx="1363">
                  <v>0</v>
                </pt>
                <pt idx="1364">
                  <v>0</v>
                </pt>
                <pt idx="1365">
                  <v>0</v>
                </pt>
                <pt idx="1366">
                  <v>0</v>
                </pt>
                <pt idx="1367">
                  <v>0</v>
                </pt>
                <pt idx="1368">
                  <v>0</v>
                </pt>
                <pt idx="1369">
                  <v>0</v>
                </pt>
                <pt idx="1370">
                  <v>0</v>
                </pt>
                <pt idx="1371">
                  <v>0</v>
                </pt>
                <pt idx="1372">
                  <v>0</v>
                </pt>
                <pt idx="1373">
                  <v>0</v>
                </pt>
                <pt idx="1374">
                  <v>0</v>
                </pt>
                <pt idx="1375">
                  <v>0</v>
                </pt>
                <pt idx="1376">
                  <v>0</v>
                </pt>
                <pt idx="1377">
                  <v>0</v>
                </pt>
                <pt idx="1378">
                  <v>0</v>
                </pt>
                <pt idx="1379">
                  <v>0</v>
                </pt>
                <pt idx="1380">
                  <v>0</v>
                </pt>
                <pt idx="1381">
                  <v>0</v>
                </pt>
                <pt idx="1382">
                  <v>0</v>
                </pt>
                <pt idx="1383">
                  <v>0</v>
                </pt>
                <pt idx="1384">
                  <v>0</v>
                </pt>
                <pt idx="1385">
                  <v>0</v>
                </pt>
                <pt idx="1386">
                  <v>0</v>
                </pt>
                <pt idx="1387">
                  <v>0</v>
                </pt>
                <pt idx="1388">
                  <v>0</v>
                </pt>
                <pt idx="1389">
                  <v>0</v>
                </pt>
                <pt idx="1390">
                  <v>0</v>
                </pt>
                <pt idx="1391">
                  <v>0</v>
                </pt>
                <pt idx="1392">
                  <v>0</v>
                </pt>
                <pt idx="1393">
                  <v>0</v>
                </pt>
                <pt idx="1394">
                  <v>0</v>
                </pt>
                <pt idx="1395">
                  <v>0</v>
                </pt>
                <pt idx="1396">
                  <v>0</v>
                </pt>
                <pt idx="1397">
                  <v>0</v>
                </pt>
                <pt idx="1398">
                  <v>0</v>
                </pt>
                <pt idx="1399">
                  <v>0</v>
                </pt>
                <pt idx="1400">
                  <v>0</v>
                </pt>
                <pt idx="1401">
                  <v>0</v>
                </pt>
                <pt idx="1402">
                  <v>0</v>
                </pt>
                <pt idx="1403">
                  <v>0</v>
                </pt>
                <pt idx="1404">
                  <v>0</v>
                </pt>
                <pt idx="1405">
                  <v>0</v>
                </pt>
                <pt idx="1406">
                  <v>0</v>
                </pt>
                <pt idx="1407">
                  <v>0</v>
                </pt>
                <pt idx="1408">
                  <v>0</v>
                </pt>
                <pt idx="1409">
                  <v>0</v>
                </pt>
                <pt idx="1410">
                  <v>0</v>
                </pt>
                <pt idx="1411">
                  <v>0</v>
                </pt>
                <pt idx="1412">
                  <v>0</v>
                </pt>
                <pt idx="1413">
                  <v>0</v>
                </pt>
                <pt idx="1414">
                  <v>0</v>
                </pt>
                <pt idx="1415">
                  <v>0</v>
                </pt>
                <pt idx="1416">
                  <v>0</v>
                </pt>
                <pt idx="1417">
                  <v>0</v>
                </pt>
                <pt idx="1418">
                  <v>0</v>
                </pt>
                <pt idx="1419">
                  <v>0</v>
                </pt>
                <pt idx="1420">
                  <v>0</v>
                </pt>
                <pt idx="1421">
                  <v>0</v>
                </pt>
                <pt idx="1422">
                  <v>0</v>
                </pt>
                <pt idx="1423">
                  <v>0</v>
                </pt>
                <pt idx="1424">
                  <v>0</v>
                </pt>
                <pt idx="1425">
                  <v>0</v>
                </pt>
                <pt idx="1426">
                  <v>0</v>
                </pt>
                <pt idx="1427">
                  <v>0</v>
                </pt>
                <pt idx="1428">
                  <v>0</v>
                </pt>
                <pt idx="1429">
                  <v>0</v>
                </pt>
                <pt idx="1430">
                  <v>0</v>
                </pt>
                <pt idx="1431">
                  <v>0</v>
                </pt>
                <pt idx="1432">
                  <v>0</v>
                </pt>
                <pt idx="1433">
                  <v>0</v>
                </pt>
                <pt idx="1434">
                  <v>0</v>
                </pt>
                <pt idx="1435">
                  <v>0</v>
                </pt>
                <pt idx="1436">
                  <v>0</v>
                </pt>
                <pt idx="1437">
                  <v>0</v>
                </pt>
                <pt idx="1438">
                  <v>0</v>
                </pt>
                <pt idx="1439">
                  <v>0</v>
                </pt>
                <pt idx="1440">
                  <v>0</v>
                </pt>
                <pt idx="1441">
                  <v>0</v>
                </pt>
                <pt idx="1442">
                  <v>0</v>
                </pt>
                <pt idx="1443">
                  <v>0</v>
                </pt>
                <pt idx="1444">
                  <v>0</v>
                </pt>
                <pt idx="1445">
                  <v>0</v>
                </pt>
                <pt idx="1446">
                  <v>0</v>
                </pt>
                <pt idx="1447">
                  <v>0</v>
                </pt>
                <pt idx="1448">
                  <v>0</v>
                </pt>
                <pt idx="1449">
                  <v>0</v>
                </pt>
                <pt idx="1450">
                  <v>0</v>
                </pt>
                <pt idx="1451">
                  <v>0</v>
                </pt>
                <pt idx="1452">
                  <v>0</v>
                </pt>
                <pt idx="1453">
                  <v>0</v>
                </pt>
                <pt idx="1454">
                  <v>0</v>
                </pt>
                <pt idx="1455">
                  <v>0</v>
                </pt>
                <pt idx="1456">
                  <v>0</v>
                </pt>
                <pt idx="1457">
                  <v>0</v>
                </pt>
                <pt idx="1458">
                  <v>0</v>
                </pt>
                <pt idx="1459">
                  <v>0</v>
                </pt>
                <pt idx="1460">
                  <v>0</v>
                </pt>
                <pt idx="1461">
                  <v>0</v>
                </pt>
                <pt idx="1462">
                  <v>0</v>
                </pt>
                <pt idx="1463">
                  <v>0</v>
                </pt>
                <pt idx="1464">
                  <v>0</v>
                </pt>
                <pt idx="1465">
                  <v>0</v>
                </pt>
                <pt idx="1466">
                  <v>0</v>
                </pt>
                <pt idx="1467">
                  <v>0</v>
                </pt>
                <pt idx="1468">
                  <v>0</v>
                </pt>
                <pt idx="1469">
                  <v>0</v>
                </pt>
                <pt idx="1470">
                  <v>0</v>
                </pt>
                <pt idx="1471">
                  <v>0</v>
                </pt>
                <pt idx="1472">
                  <v>0</v>
                </pt>
                <pt idx="1473">
                  <v>0</v>
                </pt>
                <pt idx="1474">
                  <v>0</v>
                </pt>
                <pt idx="1475">
                  <v>0</v>
                </pt>
                <pt idx="1476">
                  <v>0</v>
                </pt>
                <pt idx="1477">
                  <v>0</v>
                </pt>
                <pt idx="1478">
                  <v>0</v>
                </pt>
                <pt idx="1479">
                  <v>0</v>
                </pt>
                <pt idx="1480">
                  <v>0</v>
                </pt>
                <pt idx="1481">
                  <v>0</v>
                </pt>
                <pt idx="1482">
                  <v>0</v>
                </pt>
                <pt idx="1483">
                  <v>0</v>
                </pt>
                <pt idx="1484">
                  <v>0</v>
                </pt>
                <pt idx="1485">
                  <v>0</v>
                </pt>
                <pt idx="1486">
                  <v>0</v>
                </pt>
                <pt idx="1487">
                  <v>0</v>
                </pt>
                <pt idx="1488">
                  <v>0</v>
                </pt>
                <pt idx="1489">
                  <v>0</v>
                </pt>
                <pt idx="1490">
                  <v>0</v>
                </pt>
                <pt idx="1491">
                  <v>0</v>
                </pt>
                <pt idx="1492">
                  <v>0</v>
                </pt>
                <pt idx="1493">
                  <v>0</v>
                </pt>
                <pt idx="1494">
                  <v>0</v>
                </pt>
                <pt idx="1495">
                  <v>0</v>
                </pt>
                <pt idx="1496">
                  <v>0</v>
                </pt>
                <pt idx="1497">
                  <v>0</v>
                </pt>
                <pt idx="1498">
                  <v>0</v>
                </pt>
                <pt idx="1499">
                  <v>0</v>
                </pt>
                <pt idx="1500">
                  <v>0</v>
                </pt>
                <pt idx="1501">
                  <v>0</v>
                </pt>
                <pt idx="1502">
                  <v>0</v>
                </pt>
                <pt idx="1503">
                  <v>0</v>
                </pt>
                <pt idx="1504">
                  <v>0</v>
                </pt>
                <pt idx="1505">
                  <v>0</v>
                </pt>
                <pt idx="1506">
                  <v>0</v>
                </pt>
                <pt idx="1507">
                  <v>0</v>
                </pt>
                <pt idx="1508">
                  <v>0</v>
                </pt>
                <pt idx="1509">
                  <v>0</v>
                </pt>
                <pt idx="1510">
                  <v>0</v>
                </pt>
                <pt idx="1511">
                  <v>0</v>
                </pt>
                <pt idx="1512">
                  <v>0</v>
                </pt>
                <pt idx="1513">
                  <v>0</v>
                </pt>
                <pt idx="1514">
                  <v>0</v>
                </pt>
                <pt idx="1515">
                  <v>0</v>
                </pt>
                <pt idx="1516">
                  <v>0</v>
                </pt>
                <pt idx="1517">
                  <v>0</v>
                </pt>
                <pt idx="1518">
                  <v>0</v>
                </pt>
                <pt idx="1519">
                  <v>0</v>
                </pt>
                <pt idx="1520">
                  <v>0</v>
                </pt>
                <pt idx="1521">
                  <v>0</v>
                </pt>
                <pt idx="1522">
                  <v>0</v>
                </pt>
                <pt idx="1523">
                  <v>0</v>
                </pt>
                <pt idx="1524">
                  <v>0</v>
                </pt>
                <pt idx="1525">
                  <v>0</v>
                </pt>
                <pt idx="1526">
                  <v>0</v>
                </pt>
                <pt idx="1527">
                  <v>0</v>
                </pt>
                <pt idx="1528">
                  <v>0</v>
                </pt>
                <pt idx="1529">
                  <v>0</v>
                </pt>
                <pt idx="1530">
                  <v>0</v>
                </pt>
                <pt idx="1531">
                  <v>0</v>
                </pt>
                <pt idx="1532">
                  <v>0</v>
                </pt>
                <pt idx="1533">
                  <v>0</v>
                </pt>
                <pt idx="1534">
                  <v>0</v>
                </pt>
                <pt idx="1535">
                  <v>0</v>
                </pt>
                <pt idx="1536">
                  <v>0</v>
                </pt>
                <pt idx="1537">
                  <v>0</v>
                </pt>
                <pt idx="1538">
                  <v>0</v>
                </pt>
                <pt idx="1539">
                  <v>0</v>
                </pt>
                <pt idx="1540">
                  <v>0</v>
                </pt>
                <pt idx="1541">
                  <v>0</v>
                </pt>
                <pt idx="1542">
                  <v>0</v>
                </pt>
                <pt idx="1543">
                  <v>0</v>
                </pt>
                <pt idx="1544">
                  <v>0</v>
                </pt>
                <pt idx="1545">
                  <v>0</v>
                </pt>
                <pt idx="1546">
                  <v>0</v>
                </pt>
                <pt idx="1547">
                  <v>0</v>
                </pt>
                <pt idx="1548">
                  <v>0</v>
                </pt>
                <pt idx="1549">
                  <v>0</v>
                </pt>
                <pt idx="1550">
                  <v>0</v>
                </pt>
                <pt idx="1551">
                  <v>0</v>
                </pt>
                <pt idx="1552">
                  <v>0</v>
                </pt>
                <pt idx="1553">
                  <v>0</v>
                </pt>
                <pt idx="1554">
                  <v>0</v>
                </pt>
                <pt idx="1555">
                  <v>0</v>
                </pt>
                <pt idx="1556">
                  <v>0</v>
                </pt>
                <pt idx="1557">
                  <v>0</v>
                </pt>
                <pt idx="1558">
                  <v>0</v>
                </pt>
                <pt idx="1559">
                  <v>0</v>
                </pt>
                <pt idx="1560">
                  <v>0</v>
                </pt>
                <pt idx="1561">
                  <v>0</v>
                </pt>
                <pt idx="1562">
                  <v>0</v>
                </pt>
                <pt idx="1563">
                  <v>0</v>
                </pt>
                <pt idx="1564">
                  <v>0</v>
                </pt>
                <pt idx="1565">
                  <v>0</v>
                </pt>
                <pt idx="1566">
                  <v>0</v>
                </pt>
                <pt idx="1567">
                  <v>0</v>
                </pt>
                <pt idx="1568">
                  <v>0</v>
                </pt>
                <pt idx="1569">
                  <v>0</v>
                </pt>
                <pt idx="1570">
                  <v>0</v>
                </pt>
                <pt idx="1571">
                  <v>0</v>
                </pt>
                <pt idx="1572">
                  <v>0</v>
                </pt>
                <pt idx="1573">
                  <v>0</v>
                </pt>
                <pt idx="1574">
                  <v>0</v>
                </pt>
                <pt idx="1575">
                  <v>0</v>
                </pt>
                <pt idx="1576">
                  <v>0</v>
                </pt>
                <pt idx="1577">
                  <v>0</v>
                </pt>
                <pt idx="1578">
                  <v>0</v>
                </pt>
                <pt idx="1579">
                  <v>0</v>
                </pt>
                <pt idx="1580">
                  <v>0</v>
                </pt>
                <pt idx="1581">
                  <v>0</v>
                </pt>
                <pt idx="1582">
                  <v>0</v>
                </pt>
                <pt idx="1583">
                  <v>0</v>
                </pt>
                <pt idx="1584">
                  <v>0</v>
                </pt>
                <pt idx="1585">
                  <v>0</v>
                </pt>
                <pt idx="1586">
                  <v>0</v>
                </pt>
                <pt idx="1587">
                  <v>0</v>
                </pt>
                <pt idx="1588">
                  <v>0</v>
                </pt>
                <pt idx="1589">
                  <v>0</v>
                </pt>
                <pt idx="1590">
                  <v>0</v>
                </pt>
                <pt idx="1591">
                  <v>0</v>
                </pt>
                <pt idx="1592">
                  <v>0</v>
                </pt>
                <pt idx="1593">
                  <v>0</v>
                </pt>
                <pt idx="1594">
                  <v>0</v>
                </pt>
                <pt idx="1595">
                  <v>0</v>
                </pt>
                <pt idx="1596">
                  <v>0</v>
                </pt>
                <pt idx="1597">
                  <v>0</v>
                </pt>
                <pt idx="1598">
                  <v>0</v>
                </pt>
                <pt idx="1599">
                  <v>0</v>
                </pt>
                <pt idx="1600">
                  <v>0</v>
                </pt>
                <pt idx="1601">
                  <v>0</v>
                </pt>
                <pt idx="1602">
                  <v>0</v>
                </pt>
                <pt idx="1603">
                  <v>0</v>
                </pt>
                <pt idx="1604">
                  <v>0</v>
                </pt>
                <pt idx="1605">
                  <v>0</v>
                </pt>
                <pt idx="1606">
                  <v>0</v>
                </pt>
                <pt idx="1607">
                  <v>0</v>
                </pt>
                <pt idx="1608">
                  <v>0</v>
                </pt>
                <pt idx="1609">
                  <v>0</v>
                </pt>
                <pt idx="1610">
                  <v>0</v>
                </pt>
                <pt idx="1611">
                  <v>0</v>
                </pt>
                <pt idx="1612">
                  <v>0</v>
                </pt>
                <pt idx="1613">
                  <v>0</v>
                </pt>
                <pt idx="1614">
                  <v>0</v>
                </pt>
                <pt idx="1615">
                  <v>0</v>
                </pt>
                <pt idx="1616">
                  <v>0</v>
                </pt>
                <pt idx="1617">
                  <v>0</v>
                </pt>
                <pt idx="1618">
                  <v>0</v>
                </pt>
                <pt idx="1619">
                  <v>0</v>
                </pt>
                <pt idx="1620">
                  <v>0</v>
                </pt>
                <pt idx="1621">
                  <v>0</v>
                </pt>
                <pt idx="1622">
                  <v>0</v>
                </pt>
                <pt idx="1623">
                  <v>0</v>
                </pt>
                <pt idx="1624">
                  <v>0</v>
                </pt>
                <pt idx="1625">
                  <v>0</v>
                </pt>
                <pt idx="1626">
                  <v>0</v>
                </pt>
                <pt idx="1627">
                  <v>0</v>
                </pt>
                <pt idx="1628">
                  <v>0</v>
                </pt>
                <pt idx="1629">
                  <v>0</v>
                </pt>
                <pt idx="1630">
                  <v>0</v>
                </pt>
                <pt idx="1631">
                  <v>0</v>
                </pt>
                <pt idx="1632">
                  <v>0</v>
                </pt>
                <pt idx="1633">
                  <v>0</v>
                </pt>
                <pt idx="1634">
                  <v>0</v>
                </pt>
                <pt idx="1635">
                  <v>0</v>
                </pt>
                <pt idx="1636">
                  <v>0</v>
                </pt>
                <pt idx="1637">
                  <v>0</v>
                </pt>
                <pt idx="1638">
                  <v>0</v>
                </pt>
                <pt idx="1639">
                  <v>0</v>
                </pt>
                <pt idx="1640">
                  <v>0</v>
                </pt>
                <pt idx="1641">
                  <v>0</v>
                </pt>
                <pt idx="1642">
                  <v>0</v>
                </pt>
                <pt idx="1643">
                  <v>0</v>
                </pt>
                <pt idx="1644">
                  <v>0</v>
                </pt>
                <pt idx="1645">
                  <v>0</v>
                </pt>
                <pt idx="1646">
                  <v>0</v>
                </pt>
                <pt idx="1647">
                  <v>0</v>
                </pt>
                <pt idx="1648">
                  <v>0</v>
                </pt>
                <pt idx="1649">
                  <v>0</v>
                </pt>
                <pt idx="1650">
                  <v>0</v>
                </pt>
                <pt idx="1651">
                  <v>0</v>
                </pt>
                <pt idx="1652">
                  <v>0</v>
                </pt>
                <pt idx="1653">
                  <v>0</v>
                </pt>
                <pt idx="1654">
                  <v>0</v>
                </pt>
                <pt idx="1655">
                  <v>0</v>
                </pt>
                <pt idx="1656">
                  <v>0</v>
                </pt>
                <pt idx="1657">
                  <v>0</v>
                </pt>
                <pt idx="1658">
                  <v>0</v>
                </pt>
                <pt idx="1659">
                  <v>0</v>
                </pt>
                <pt idx="1660">
                  <v>0</v>
                </pt>
                <pt idx="1661">
                  <v>0</v>
                </pt>
                <pt idx="1662">
                  <v>0</v>
                </pt>
                <pt idx="1663">
                  <v>0</v>
                </pt>
                <pt idx="1664">
                  <v>0</v>
                </pt>
                <pt idx="1665">
                  <v>0</v>
                </pt>
                <pt idx="1666">
                  <v>0</v>
                </pt>
                <pt idx="1667">
                  <v>0</v>
                </pt>
                <pt idx="1668">
                  <v>0</v>
                </pt>
                <pt idx="1669">
                  <v>0</v>
                </pt>
                <pt idx="1670">
                  <v>0</v>
                </pt>
                <pt idx="1671">
                  <v>0</v>
                </pt>
                <pt idx="1672">
                  <v>0</v>
                </pt>
                <pt idx="1673">
                  <v>0</v>
                </pt>
                <pt idx="1674">
                  <v>0</v>
                </pt>
                <pt idx="1675">
                  <v>0</v>
                </pt>
                <pt idx="1676">
                  <v>0</v>
                </pt>
                <pt idx="1677">
                  <v>0</v>
                </pt>
                <pt idx="1678">
                  <v>0</v>
                </pt>
                <pt idx="1679">
                  <v>0</v>
                </pt>
                <pt idx="1680">
                  <v>0</v>
                </pt>
                <pt idx="1681">
                  <v>0</v>
                </pt>
                <pt idx="1682">
                  <v>0</v>
                </pt>
                <pt idx="1683">
                  <v>0</v>
                </pt>
                <pt idx="1684">
                  <v>0</v>
                </pt>
                <pt idx="1685">
                  <v>0</v>
                </pt>
                <pt idx="1686">
                  <v>0</v>
                </pt>
                <pt idx="1687">
                  <v>0</v>
                </pt>
                <pt idx="1688">
                  <v>0</v>
                </pt>
                <pt idx="1689">
                  <v>0</v>
                </pt>
                <pt idx="1690">
                  <v>0</v>
                </pt>
                <pt idx="1691">
                  <v>0</v>
                </pt>
                <pt idx="1692">
                  <v>0</v>
                </pt>
                <pt idx="1693">
                  <v>0</v>
                </pt>
                <pt idx="1694">
                  <v>0</v>
                </pt>
                <pt idx="1695">
                  <v>0</v>
                </pt>
                <pt idx="1696">
                  <v>0</v>
                </pt>
                <pt idx="1697">
                  <v>0</v>
                </pt>
                <pt idx="1698">
                  <v>0</v>
                </pt>
                <pt idx="1699">
                  <v>0</v>
                </pt>
                <pt idx="1700">
                  <v>0</v>
                </pt>
                <pt idx="1701">
                  <v>0</v>
                </pt>
                <pt idx="1702">
                  <v>0</v>
                </pt>
                <pt idx="1703">
                  <v>0</v>
                </pt>
                <pt idx="1704">
                  <v>0</v>
                </pt>
                <pt idx="1705">
                  <v>0</v>
                </pt>
                <pt idx="1706">
                  <v>0</v>
                </pt>
                <pt idx="1707">
                  <v>0</v>
                </pt>
                <pt idx="1708">
                  <v>0</v>
                </pt>
                <pt idx="1709">
                  <v>0</v>
                </pt>
                <pt idx="1710">
                  <v>0</v>
                </pt>
                <pt idx="1711">
                  <v>0</v>
                </pt>
                <pt idx="1712">
                  <v>0</v>
                </pt>
                <pt idx="1713">
                  <v>0</v>
                </pt>
                <pt idx="1714">
                  <v>0</v>
                </pt>
                <pt idx="1715">
                  <v>0</v>
                </pt>
                <pt idx="1716">
                  <v>0</v>
                </pt>
                <pt idx="1717">
                  <v>0</v>
                </pt>
                <pt idx="1718">
                  <v>0</v>
                </pt>
                <pt idx="1719">
                  <v>0</v>
                </pt>
                <pt idx="1720">
                  <v>0</v>
                </pt>
                <pt idx="1721">
                  <v>0</v>
                </pt>
                <pt idx="1722">
                  <v>0</v>
                </pt>
                <pt idx="1723">
                  <v>0</v>
                </pt>
                <pt idx="1724">
                  <v>0</v>
                </pt>
                <pt idx="1725">
                  <v>0</v>
                </pt>
                <pt idx="1726">
                  <v>0</v>
                </pt>
                <pt idx="1727">
                  <v>0</v>
                </pt>
                <pt idx="1728">
                  <v>0</v>
                </pt>
                <pt idx="1729">
                  <v>0</v>
                </pt>
                <pt idx="1730">
                  <v>0</v>
                </pt>
                <pt idx="1731">
                  <v>0</v>
                </pt>
                <pt idx="1732">
                  <v>0</v>
                </pt>
                <pt idx="1733">
                  <v>0</v>
                </pt>
                <pt idx="1734">
                  <v>0</v>
                </pt>
                <pt idx="1735">
                  <v>0</v>
                </pt>
                <pt idx="1736">
                  <v>0</v>
                </pt>
                <pt idx="1737">
                  <v>0</v>
                </pt>
                <pt idx="1738">
                  <v>0</v>
                </pt>
                <pt idx="1739">
                  <v>0</v>
                </pt>
                <pt idx="1740">
                  <v>0</v>
                </pt>
                <pt idx="1741">
                  <v>0</v>
                </pt>
                <pt idx="1742">
                  <v>0</v>
                </pt>
                <pt idx="1743">
                  <v>0</v>
                </pt>
                <pt idx="1744">
                  <v>0</v>
                </pt>
                <pt idx="1745">
                  <v>0</v>
                </pt>
                <pt idx="1746">
                  <v>0</v>
                </pt>
                <pt idx="1747">
                  <v>0</v>
                </pt>
                <pt idx="1748">
                  <v>0</v>
                </pt>
                <pt idx="1749">
                  <v>0</v>
                </pt>
                <pt idx="1750">
                  <v>0</v>
                </pt>
                <pt idx="1751">
                  <v>0</v>
                </pt>
                <pt idx="1752">
                  <v>0</v>
                </pt>
                <pt idx="1753">
                  <v>0</v>
                </pt>
                <pt idx="1754">
                  <v>0</v>
                </pt>
                <pt idx="1755">
                  <v>0</v>
                </pt>
                <pt idx="1756">
                  <v>0</v>
                </pt>
                <pt idx="1757">
                  <v>0</v>
                </pt>
                <pt idx="1758">
                  <v>0</v>
                </pt>
                <pt idx="1759">
                  <v>0</v>
                </pt>
                <pt idx="1760">
                  <v>0</v>
                </pt>
                <pt idx="1761">
                  <v>0</v>
                </pt>
                <pt idx="1762">
                  <v>0</v>
                </pt>
                <pt idx="1763">
                  <v>0</v>
                </pt>
                <pt idx="1764">
                  <v>0</v>
                </pt>
                <pt idx="1765">
                  <v>0</v>
                </pt>
                <pt idx="1766">
                  <v>0</v>
                </pt>
                <pt idx="1767">
                  <v>0</v>
                </pt>
                <pt idx="1768">
                  <v>0</v>
                </pt>
                <pt idx="1769">
                  <v>0</v>
                </pt>
                <pt idx="1770">
                  <v>0</v>
                </pt>
                <pt idx="1771">
                  <v>0</v>
                </pt>
                <pt idx="1772">
                  <v>0</v>
                </pt>
                <pt idx="1773">
                  <v>0</v>
                </pt>
                <pt idx="1774">
                  <v>0</v>
                </pt>
                <pt idx="1775">
                  <v>0</v>
                </pt>
                <pt idx="1776">
                  <v>0</v>
                </pt>
                <pt idx="1777">
                  <v>0</v>
                </pt>
                <pt idx="1778">
                  <v>0</v>
                </pt>
                <pt idx="1779">
                  <v>0</v>
                </pt>
                <pt idx="1780">
                  <v>0</v>
                </pt>
                <pt idx="1781">
                  <v>0</v>
                </pt>
                <pt idx="1782">
                  <v>0</v>
                </pt>
                <pt idx="1783">
                  <v>0</v>
                </pt>
                <pt idx="1784">
                  <v>0</v>
                </pt>
                <pt idx="1785">
                  <v>0</v>
                </pt>
                <pt idx="1786">
                  <v>0</v>
                </pt>
                <pt idx="1787">
                  <v>0</v>
                </pt>
                <pt idx="1788">
                  <v>0</v>
                </pt>
                <pt idx="1789">
                  <v>0</v>
                </pt>
                <pt idx="1790">
                  <v>0</v>
                </pt>
                <pt idx="1791">
                  <v>0</v>
                </pt>
                <pt idx="1792">
                  <v>0</v>
                </pt>
                <pt idx="1793">
                  <v>0</v>
                </pt>
                <pt idx="1794">
                  <v>0</v>
                </pt>
                <pt idx="1795">
                  <v>0</v>
                </pt>
                <pt idx="1796">
                  <v>0</v>
                </pt>
                <pt idx="1797">
                  <v>0</v>
                </pt>
                <pt idx="1798">
                  <v>0</v>
                </pt>
                <pt idx="1799">
                  <v>0</v>
                </pt>
                <pt idx="1800">
                  <v>0</v>
                </pt>
                <pt idx="1801">
                  <v>0</v>
                </pt>
                <pt idx="1802">
                  <v>0</v>
                </pt>
                <pt idx="1803">
                  <v>0</v>
                </pt>
                <pt idx="1804">
                  <v>0</v>
                </pt>
                <pt idx="1805">
                  <v>0</v>
                </pt>
                <pt idx="1806">
                  <v>0</v>
                </pt>
                <pt idx="1807">
                  <v>0</v>
                </pt>
                <pt idx="1808">
                  <v>0</v>
                </pt>
                <pt idx="1809">
                  <v>0</v>
                </pt>
                <pt idx="1810">
                  <v>0</v>
                </pt>
                <pt idx="1811">
                  <v>0</v>
                </pt>
                <pt idx="1812">
                  <v>0</v>
                </pt>
                <pt idx="1813">
                  <v>0</v>
                </pt>
                <pt idx="1814">
                  <v>0</v>
                </pt>
                <pt idx="1815">
                  <v>0</v>
                </pt>
                <pt idx="1816">
                  <v>0</v>
                </pt>
                <pt idx="1817">
                  <v>0</v>
                </pt>
                <pt idx="1818">
                  <v>0</v>
                </pt>
                <pt idx="1819">
                  <v>0</v>
                </pt>
                <pt idx="1820">
                  <v>0</v>
                </pt>
                <pt idx="1821">
                  <v>0</v>
                </pt>
                <pt idx="1822">
                  <v>0</v>
                </pt>
                <pt idx="1823">
                  <v>0</v>
                </pt>
                <pt idx="1824">
                  <v>0</v>
                </pt>
                <pt idx="1825">
                  <v>0</v>
                </pt>
                <pt idx="1826">
                  <v>0</v>
                </pt>
                <pt idx="1827">
                  <v>0</v>
                </pt>
                <pt idx="1828">
                  <v>0</v>
                </pt>
                <pt idx="1829">
                  <v>0</v>
                </pt>
                <pt idx="1830">
                  <v>0</v>
                </pt>
                <pt idx="1831">
                  <v>0</v>
                </pt>
                <pt idx="1832">
                  <v>0</v>
                </pt>
                <pt idx="1833">
                  <v>0</v>
                </pt>
                <pt idx="1834">
                  <v>0</v>
                </pt>
                <pt idx="1835">
                  <v>0</v>
                </pt>
                <pt idx="1836">
                  <v>0</v>
                </pt>
                <pt idx="1837">
                  <v>0</v>
                </pt>
                <pt idx="1838">
                  <v>0</v>
                </pt>
                <pt idx="1839">
                  <v>0</v>
                </pt>
                <pt idx="1840">
                  <v>0</v>
                </pt>
                <pt idx="1841">
                  <v>0</v>
                </pt>
                <pt idx="1842">
                  <v>0</v>
                </pt>
                <pt idx="1843">
                  <v>0</v>
                </pt>
                <pt idx="1844">
                  <v>0</v>
                </pt>
                <pt idx="1845">
                  <v>0</v>
                </pt>
                <pt idx="1846">
                  <v>0</v>
                </pt>
                <pt idx="1847">
                  <v>0</v>
                </pt>
                <pt idx="1848">
                  <v>0</v>
                </pt>
                <pt idx="1849">
                  <v>0</v>
                </pt>
                <pt idx="1850">
                  <v>0</v>
                </pt>
                <pt idx="1851">
                  <v>0</v>
                </pt>
                <pt idx="1852">
                  <v>0</v>
                </pt>
                <pt idx="1853">
                  <v>0</v>
                </pt>
                <pt idx="1854">
                  <v>0</v>
                </pt>
                <pt idx="1855">
                  <v>0</v>
                </pt>
                <pt idx="1856">
                  <v>0</v>
                </pt>
                <pt idx="1857">
                  <v>0</v>
                </pt>
                <pt idx="1858">
                  <v>0</v>
                </pt>
                <pt idx="1859">
                  <v>0</v>
                </pt>
                <pt idx="1860">
                  <v>0</v>
                </pt>
                <pt idx="1861">
                  <v>0</v>
                </pt>
                <pt idx="1862">
                  <v>0</v>
                </pt>
                <pt idx="1863">
                  <v>0</v>
                </pt>
                <pt idx="1864">
                  <v>0</v>
                </pt>
                <pt idx="1865">
                  <v>0</v>
                </pt>
                <pt idx="1866">
                  <v>0</v>
                </pt>
                <pt idx="1867">
                  <v>0</v>
                </pt>
                <pt idx="1868">
                  <v>0</v>
                </pt>
                <pt idx="1869">
                  <v>0</v>
                </pt>
                <pt idx="1870">
                  <v>0</v>
                </pt>
                <pt idx="1871">
                  <v>0</v>
                </pt>
                <pt idx="1872">
                  <v>0</v>
                </pt>
                <pt idx="1873">
                  <v>0</v>
                </pt>
                <pt idx="1874">
                  <v>0</v>
                </pt>
                <pt idx="1875">
                  <v>0</v>
                </pt>
                <pt idx="1876">
                  <v>0</v>
                </pt>
                <pt idx="1877">
                  <v>0</v>
                </pt>
                <pt idx="1878">
                  <v>0</v>
                </pt>
                <pt idx="1879">
                  <v>0</v>
                </pt>
                <pt idx="1880">
                  <v>0</v>
                </pt>
                <pt idx="1881">
                  <v>0</v>
                </pt>
                <pt idx="1882">
                  <v>0</v>
                </pt>
                <pt idx="1883">
                  <v>0</v>
                </pt>
                <pt idx="1884">
                  <v>0</v>
                </pt>
                <pt idx="1885">
                  <v>0</v>
                </pt>
                <pt idx="1886">
                  <v>0</v>
                </pt>
                <pt idx="1887">
                  <v>0</v>
                </pt>
                <pt idx="1888">
                  <v>0</v>
                </pt>
                <pt idx="1889">
                  <v>0</v>
                </pt>
                <pt idx="1890">
                  <v>0</v>
                </pt>
                <pt idx="1891">
                  <v>0</v>
                </pt>
                <pt idx="1892">
                  <v>0</v>
                </pt>
                <pt idx="1893">
                  <v>0</v>
                </pt>
                <pt idx="1894">
                  <v>0</v>
                </pt>
                <pt idx="1895">
                  <v>0</v>
                </pt>
                <pt idx="1896">
                  <v>0</v>
                </pt>
                <pt idx="1897">
                  <v>0</v>
                </pt>
                <pt idx="1898">
                  <v>0</v>
                </pt>
                <pt idx="1899">
                  <v>0</v>
                </pt>
                <pt idx="1900">
                  <v>0</v>
                </pt>
                <pt idx="1901">
                  <v>0</v>
                </pt>
                <pt idx="1902">
                  <v>0</v>
                </pt>
                <pt idx="1903">
                  <v>0</v>
                </pt>
                <pt idx="1904">
                  <v>0</v>
                </pt>
                <pt idx="1905">
                  <v>0</v>
                </pt>
                <pt idx="1906">
                  <v>0</v>
                </pt>
                <pt idx="1907">
                  <v>0</v>
                </pt>
                <pt idx="1908">
                  <v>0</v>
                </pt>
                <pt idx="1909">
                  <v>0</v>
                </pt>
                <pt idx="1910">
                  <v>0</v>
                </pt>
                <pt idx="1911">
                  <v>0</v>
                </pt>
                <pt idx="1912">
                  <v>0</v>
                </pt>
                <pt idx="1913">
                  <v>0</v>
                </pt>
                <pt idx="1914">
                  <v>0</v>
                </pt>
                <pt idx="1915">
                  <v>0</v>
                </pt>
                <pt idx="1916">
                  <v>0</v>
                </pt>
                <pt idx="1917">
                  <v>0</v>
                </pt>
                <pt idx="1918">
                  <v>0</v>
                </pt>
                <pt idx="1919">
                  <v>0</v>
                </pt>
                <pt idx="1920">
                  <v>0</v>
                </pt>
                <pt idx="1921">
                  <v>0</v>
                </pt>
                <pt idx="1922">
                  <v>0</v>
                </pt>
                <pt idx="1923">
                  <v>0</v>
                </pt>
                <pt idx="1924">
                  <v>0</v>
                </pt>
                <pt idx="1925">
                  <v>0</v>
                </pt>
                <pt idx="1926">
                  <v>0</v>
                </pt>
                <pt idx="1927">
                  <v>0</v>
                </pt>
                <pt idx="1928">
                  <v>0</v>
                </pt>
                <pt idx="1929">
                  <v>0</v>
                </pt>
                <pt idx="1930">
                  <v>0</v>
                </pt>
                <pt idx="1931">
                  <v>0</v>
                </pt>
                <pt idx="1932">
                  <v>0</v>
                </pt>
                <pt idx="1933">
                  <v>0</v>
                </pt>
                <pt idx="1934">
                  <v>0</v>
                </pt>
                <pt idx="1935">
                  <v>0</v>
                </pt>
                <pt idx="1936">
                  <v>0</v>
                </pt>
                <pt idx="1937">
                  <v>0</v>
                </pt>
                <pt idx="1938">
                  <v>0</v>
                </pt>
                <pt idx="1939">
                  <v>0</v>
                </pt>
                <pt idx="1940">
                  <v>0</v>
                </pt>
                <pt idx="1941">
                  <v>0</v>
                </pt>
                <pt idx="1942">
                  <v>0</v>
                </pt>
                <pt idx="1943">
                  <v>0</v>
                </pt>
                <pt idx="1944">
                  <v>0</v>
                </pt>
                <pt idx="1945">
                  <v>0</v>
                </pt>
                <pt idx="1946">
                  <v>0</v>
                </pt>
                <pt idx="1947">
                  <v>0</v>
                </pt>
                <pt idx="1948">
                  <v>0</v>
                </pt>
                <pt idx="1949">
                  <v>0</v>
                </pt>
                <pt idx="1950">
                  <v>0</v>
                </pt>
                <pt idx="1951">
                  <v>0</v>
                </pt>
                <pt idx="1952">
                  <v>0</v>
                </pt>
                <pt idx="1953">
                  <v>0</v>
                </pt>
                <pt idx="1954">
                  <v>0</v>
                </pt>
                <pt idx="1955">
                  <v>0</v>
                </pt>
                <pt idx="1956">
                  <v>0</v>
                </pt>
                <pt idx="1957">
                  <v>0</v>
                </pt>
                <pt idx="1958">
                  <v>0</v>
                </pt>
                <pt idx="1959">
                  <v>0</v>
                </pt>
                <pt idx="1960">
                  <v>0</v>
                </pt>
                <pt idx="1961">
                  <v>0</v>
                </pt>
                <pt idx="1962">
                  <v>0</v>
                </pt>
                <pt idx="1963">
                  <v>0</v>
                </pt>
                <pt idx="1964">
                  <v>0</v>
                </pt>
                <pt idx="1965">
                  <v>0</v>
                </pt>
                <pt idx="1966">
                  <v>0</v>
                </pt>
                <pt idx="1967">
                  <v>0</v>
                </pt>
                <pt idx="1968">
                  <v>0</v>
                </pt>
                <pt idx="1969">
                  <v>0</v>
                </pt>
                <pt idx="1970">
                  <v>0</v>
                </pt>
                <pt idx="1971">
                  <v>0</v>
                </pt>
                <pt idx="1972">
                  <v>0</v>
                </pt>
                <pt idx="1973">
                  <v>0</v>
                </pt>
                <pt idx="1974">
                  <v>0</v>
                </pt>
                <pt idx="1975">
                  <v>0</v>
                </pt>
                <pt idx="1976">
                  <v>0</v>
                </pt>
                <pt idx="1977">
                  <v>0</v>
                </pt>
                <pt idx="1978">
                  <v>0</v>
                </pt>
                <pt idx="1979">
                  <v>0</v>
                </pt>
                <pt idx="1980">
                  <v>0</v>
                </pt>
                <pt idx="1981">
                  <v>0</v>
                </pt>
                <pt idx="1982">
                  <v>0</v>
                </pt>
                <pt idx="1983">
                  <v>0</v>
                </pt>
                <pt idx="1984">
                  <v>0</v>
                </pt>
                <pt idx="1985">
                  <v>0</v>
                </pt>
                <pt idx="1986">
                  <v>0</v>
                </pt>
                <pt idx="1987">
                  <v>0</v>
                </pt>
                <pt idx="1988">
                  <v>0</v>
                </pt>
                <pt idx="1989">
                  <v>0</v>
                </pt>
                <pt idx="1990">
                  <v>0</v>
                </pt>
                <pt idx="1991">
                  <v>0</v>
                </pt>
                <pt idx="1992">
                  <v>0</v>
                </pt>
                <pt idx="1993">
                  <v>0</v>
                </pt>
                <pt idx="1994">
                  <v>0</v>
                </pt>
                <pt idx="1995">
                  <v>0</v>
                </pt>
                <pt idx="1996">
                  <v>0</v>
                </pt>
                <pt idx="1997">
                  <v>0</v>
                </pt>
                <pt idx="1998">
                  <v>0</v>
                </pt>
                <pt idx="1999">
                  <v>0</v>
                </pt>
                <pt idx="2000">
                  <v>0</v>
                </pt>
                <pt idx="2001">
                  <v>0</v>
                </pt>
                <pt idx="2002">
                  <v>0</v>
                </pt>
                <pt idx="2003">
                  <v>0</v>
                </pt>
                <pt idx="2004">
                  <v>0</v>
                </pt>
                <pt idx="2005">
                  <v>0</v>
                </pt>
                <pt idx="2006">
                  <v>0</v>
                </pt>
                <pt idx="2007">
                  <v>0</v>
                </pt>
                <pt idx="2008">
                  <v>0</v>
                </pt>
                <pt idx="2009">
                  <v>0</v>
                </pt>
                <pt idx="2010">
                  <v>0</v>
                </pt>
                <pt idx="2011">
                  <v>0</v>
                </pt>
                <pt idx="2012">
                  <v>0</v>
                </pt>
                <pt idx="2013">
                  <v>0</v>
                </pt>
                <pt idx="2014">
                  <v>0</v>
                </pt>
                <pt idx="2015">
                  <v>0</v>
                </pt>
                <pt idx="2016">
                  <v>0</v>
                </pt>
                <pt idx="2017">
                  <v>0</v>
                </pt>
                <pt idx="2018">
                  <v>0</v>
                </pt>
                <pt idx="2019">
                  <v>0</v>
                </pt>
                <pt idx="2020">
                  <v>0</v>
                </pt>
                <pt idx="2021">
                  <v>0</v>
                </pt>
                <pt idx="2022">
                  <v>0</v>
                </pt>
                <pt idx="2023">
                  <v>0</v>
                </pt>
                <pt idx="2024">
                  <v>0</v>
                </pt>
                <pt idx="2025">
                  <v>0</v>
                </pt>
                <pt idx="2026">
                  <v>0</v>
                </pt>
                <pt idx="2027">
                  <v>0</v>
                </pt>
                <pt idx="2028">
                  <v>0</v>
                </pt>
                <pt idx="2029">
                  <v>0</v>
                </pt>
                <pt idx="2030">
                  <v>0</v>
                </pt>
                <pt idx="2031">
                  <v>0</v>
                </pt>
                <pt idx="2032">
                  <v>0</v>
                </pt>
                <pt idx="2033">
                  <v>0</v>
                </pt>
                <pt idx="2034">
                  <v>0</v>
                </pt>
                <pt idx="2035">
                  <v>0</v>
                </pt>
                <pt idx="2036">
                  <v>0</v>
                </pt>
                <pt idx="2037">
                  <v>0</v>
                </pt>
                <pt idx="2038">
                  <v>0</v>
                </pt>
                <pt idx="2039">
                  <v>0</v>
                </pt>
                <pt idx="2040">
                  <v>0</v>
                </pt>
                <pt idx="2041">
                  <v>0</v>
                </pt>
                <pt idx="2042">
                  <v>0</v>
                </pt>
                <pt idx="2043">
                  <v>0</v>
                </pt>
                <pt idx="2044">
                  <v>0</v>
                </pt>
                <pt idx="2045">
                  <v>0</v>
                </pt>
                <pt idx="2046">
                  <v>0</v>
                </pt>
                <pt idx="2047">
                  <v>0</v>
                </pt>
                <pt idx="2048">
                  <v>0</v>
                </pt>
                <pt idx="2049">
                  <v>0</v>
                </pt>
                <pt idx="2050">
                  <v>0</v>
                </pt>
                <pt idx="2051">
                  <v>0</v>
                </pt>
                <pt idx="2052">
                  <v>0</v>
                </pt>
                <pt idx="2053">
                  <v>0</v>
                </pt>
                <pt idx="2054">
                  <v>0</v>
                </pt>
                <pt idx="2055">
                  <v>0</v>
                </pt>
                <pt idx="2056">
                  <v>0</v>
                </pt>
                <pt idx="2057">
                  <v>0</v>
                </pt>
                <pt idx="2058">
                  <v>0</v>
                </pt>
                <pt idx="2059">
                  <v>0</v>
                </pt>
                <pt idx="2060">
                  <v>0</v>
                </pt>
                <pt idx="2061">
                  <v>0</v>
                </pt>
                <pt idx="2062">
                  <v>0</v>
                </pt>
                <pt idx="2063">
                  <v>0</v>
                </pt>
                <pt idx="2064">
                  <v>0</v>
                </pt>
                <pt idx="2065">
                  <v>0</v>
                </pt>
                <pt idx="2066">
                  <v>0</v>
                </pt>
                <pt idx="2067">
                  <v>0</v>
                </pt>
                <pt idx="2068">
                  <v>0</v>
                </pt>
                <pt idx="2069">
                  <v>0</v>
                </pt>
                <pt idx="2070">
                  <v>0</v>
                </pt>
                <pt idx="2071">
                  <v>0</v>
                </pt>
                <pt idx="2072">
                  <v>0</v>
                </pt>
                <pt idx="2073">
                  <v>0</v>
                </pt>
                <pt idx="2074">
                  <v>0</v>
                </pt>
                <pt idx="2075">
                  <v>0</v>
                </pt>
                <pt idx="2076">
                  <v>0</v>
                </pt>
                <pt idx="2077">
                  <v>0</v>
                </pt>
                <pt idx="2078">
                  <v>0</v>
                </pt>
                <pt idx="2079">
                  <v>0</v>
                </pt>
                <pt idx="2080">
                  <v>0</v>
                </pt>
                <pt idx="2081">
                  <v>0</v>
                </pt>
                <pt idx="2082">
                  <v>0</v>
                </pt>
                <pt idx="2083">
                  <v>0</v>
                </pt>
                <pt idx="2084">
                  <v>0</v>
                </pt>
                <pt idx="2085">
                  <v>0</v>
                </pt>
                <pt idx="2086">
                  <v>0</v>
                </pt>
                <pt idx="2087">
                  <v>0</v>
                </pt>
                <pt idx="2088">
                  <v>0</v>
                </pt>
                <pt idx="2089">
                  <v>0</v>
                </pt>
                <pt idx="2090">
                  <v>0</v>
                </pt>
                <pt idx="2091">
                  <v>0</v>
                </pt>
                <pt idx="2092">
                  <v>0</v>
                </pt>
                <pt idx="2093">
                  <v>0</v>
                </pt>
                <pt idx="2094">
                  <v>0</v>
                </pt>
                <pt idx="2095">
                  <v>0</v>
                </pt>
                <pt idx="2096">
                  <v>0</v>
                </pt>
                <pt idx="2097">
                  <v>0</v>
                </pt>
                <pt idx="2098">
                  <v>0</v>
                </pt>
                <pt idx="2099">
                  <v>0</v>
                </pt>
                <pt idx="2100">
                  <v>0</v>
                </pt>
                <pt idx="2101">
                  <v>0</v>
                </pt>
                <pt idx="2102">
                  <v>0</v>
                </pt>
                <pt idx="2103">
                  <v>0</v>
                </pt>
                <pt idx="2104">
                  <v>0</v>
                </pt>
                <pt idx="2105">
                  <v>0</v>
                </pt>
                <pt idx="2106">
                  <v>0</v>
                </pt>
                <pt idx="2107">
                  <v>0</v>
                </pt>
                <pt idx="2108">
                  <v>0</v>
                </pt>
                <pt idx="2109">
                  <v>0</v>
                </pt>
                <pt idx="2110">
                  <v>0</v>
                </pt>
                <pt idx="2111">
                  <v>0</v>
                </pt>
                <pt idx="2112">
                  <v>0</v>
                </pt>
                <pt idx="2113">
                  <v>0</v>
                </pt>
                <pt idx="2114">
                  <v>0</v>
                </pt>
                <pt idx="2115">
                  <v>0</v>
                </pt>
                <pt idx="2116">
                  <v>0</v>
                </pt>
                <pt idx="2117">
                  <v>0</v>
                </pt>
                <pt idx="2118">
                  <v>0</v>
                </pt>
                <pt idx="2119">
                  <v>0</v>
                </pt>
                <pt idx="2120">
                  <v>0</v>
                </pt>
                <pt idx="2121">
                  <v>0</v>
                </pt>
                <pt idx="2122">
                  <v>0</v>
                </pt>
                <pt idx="2123">
                  <v>0</v>
                </pt>
                <pt idx="2124">
                  <v>0</v>
                </pt>
                <pt idx="2125">
                  <v>0</v>
                </pt>
                <pt idx="2126">
                  <v>0</v>
                </pt>
                <pt idx="2127">
                  <v>0</v>
                </pt>
                <pt idx="2128">
                  <v>0</v>
                </pt>
                <pt idx="2129">
                  <v>0</v>
                </pt>
                <pt idx="2130">
                  <v>0</v>
                </pt>
                <pt idx="2131">
                  <v>0</v>
                </pt>
                <pt idx="2132">
                  <v>0</v>
                </pt>
                <pt idx="2133">
                  <v>0</v>
                </pt>
                <pt idx="2134">
                  <v>0</v>
                </pt>
                <pt idx="2135">
                  <v>0</v>
                </pt>
                <pt idx="2136">
                  <v>0</v>
                </pt>
                <pt idx="2137">
                  <v>0</v>
                </pt>
                <pt idx="2138">
                  <v>0</v>
                </pt>
                <pt idx="2139">
                  <v>0</v>
                </pt>
                <pt idx="2140">
                  <v>0</v>
                </pt>
                <pt idx="2141">
                  <v>0</v>
                </pt>
                <pt idx="2142">
                  <v>0</v>
                </pt>
                <pt idx="2143">
                  <v>0</v>
                </pt>
                <pt idx="2144">
                  <v>0</v>
                </pt>
                <pt idx="2145">
                  <v>0</v>
                </pt>
                <pt idx="2146">
                  <v>0</v>
                </pt>
                <pt idx="2147">
                  <v>0</v>
                </pt>
                <pt idx="2148">
                  <v>0</v>
                </pt>
                <pt idx="2149">
                  <v>0</v>
                </pt>
                <pt idx="2150">
                  <v>0</v>
                </pt>
                <pt idx="2151">
                  <v>0</v>
                </pt>
                <pt idx="2152">
                  <v>0</v>
                </pt>
                <pt idx="2153">
                  <v>0</v>
                </pt>
                <pt idx="2154">
                  <v>0</v>
                </pt>
                <pt idx="2155">
                  <v>0</v>
                </pt>
                <pt idx="2156">
                  <v>0</v>
                </pt>
                <pt idx="2157">
                  <v>0</v>
                </pt>
                <pt idx="2158">
                  <v>0</v>
                </pt>
                <pt idx="2159">
                  <v>0</v>
                </pt>
                <pt idx="2160">
                  <v>0</v>
                </pt>
                <pt idx="2161">
                  <v>0</v>
                </pt>
                <pt idx="2162">
                  <v>0</v>
                </pt>
                <pt idx="2163">
                  <v>0</v>
                </pt>
                <pt idx="2164">
                  <v>0</v>
                </pt>
                <pt idx="2165">
                  <v>0</v>
                </pt>
                <pt idx="2166">
                  <v>0</v>
                </pt>
                <pt idx="2167">
                  <v>0</v>
                </pt>
                <pt idx="2168">
                  <v>0</v>
                </pt>
                <pt idx="2169">
                  <v>0</v>
                </pt>
                <pt idx="2170">
                  <v>0</v>
                </pt>
                <pt idx="2171">
                  <v>0</v>
                </pt>
                <pt idx="2172">
                  <v>0</v>
                </pt>
                <pt idx="2173">
                  <v>0</v>
                </pt>
                <pt idx="2174">
                  <v>0</v>
                </pt>
                <pt idx="2175">
                  <v>0</v>
                </pt>
                <pt idx="2176">
                  <v>0</v>
                </pt>
                <pt idx="2177">
                  <v>0</v>
                </pt>
                <pt idx="2178">
                  <v>0</v>
                </pt>
                <pt idx="2179">
                  <v>0</v>
                </pt>
                <pt idx="2180">
                  <v>0</v>
                </pt>
                <pt idx="2181">
                  <v>0</v>
                </pt>
                <pt idx="2182">
                  <v>0</v>
                </pt>
                <pt idx="2183">
                  <v>0</v>
                </pt>
                <pt idx="2184">
                  <v>0</v>
                </pt>
                <pt idx="2185">
                  <v>0</v>
                </pt>
                <pt idx="2186">
                  <v>0</v>
                </pt>
                <pt idx="2187">
                  <v>0</v>
                </pt>
                <pt idx="2188">
                  <v>0</v>
                </pt>
                <pt idx="2189">
                  <v>0</v>
                </pt>
                <pt idx="2190">
                  <v>0</v>
                </pt>
                <pt idx="2191">
                  <v>0</v>
                </pt>
                <pt idx="2192">
                  <v>0</v>
                </pt>
                <pt idx="2193">
                  <v>0</v>
                </pt>
                <pt idx="2194">
                  <v>0</v>
                </pt>
                <pt idx="2195">
                  <v>0</v>
                </pt>
                <pt idx="2196">
                  <v>0</v>
                </pt>
                <pt idx="2197">
                  <v>0</v>
                </pt>
                <pt idx="2198">
                  <v>0</v>
                </pt>
                <pt idx="2199">
                  <v>0</v>
                </pt>
                <pt idx="2200">
                  <v>0</v>
                </pt>
                <pt idx="2201">
                  <v>0</v>
                </pt>
                <pt idx="2202">
                  <v>0</v>
                </pt>
                <pt idx="2203">
                  <v>0</v>
                </pt>
                <pt idx="2204">
                  <v>0</v>
                </pt>
                <pt idx="2205">
                  <v>0</v>
                </pt>
                <pt idx="2206">
                  <v>0</v>
                </pt>
                <pt idx="2207">
                  <v>0</v>
                </pt>
                <pt idx="2208">
                  <v>0</v>
                </pt>
                <pt idx="2209">
                  <v>0</v>
                </pt>
                <pt idx="2210">
                  <v>0</v>
                </pt>
                <pt idx="2211">
                  <v>0</v>
                </pt>
                <pt idx="2212">
                  <v>0</v>
                </pt>
                <pt idx="2213">
                  <v>0</v>
                </pt>
                <pt idx="2214">
                  <v>0</v>
                </pt>
                <pt idx="2215">
                  <v>0</v>
                </pt>
                <pt idx="2216">
                  <v>0</v>
                </pt>
                <pt idx="2217">
                  <v>0</v>
                </pt>
                <pt idx="2218">
                  <v>0</v>
                </pt>
                <pt idx="2219">
                  <v>0</v>
                </pt>
                <pt idx="2220">
                  <v>0</v>
                </pt>
                <pt idx="2221">
                  <v>0</v>
                </pt>
                <pt idx="2222">
                  <v>0</v>
                </pt>
                <pt idx="2223">
                  <v>0</v>
                </pt>
                <pt idx="2224">
                  <v>0</v>
                </pt>
                <pt idx="2225">
                  <v>0</v>
                </pt>
                <pt idx="2226">
                  <v>0</v>
                </pt>
                <pt idx="2227">
                  <v>0</v>
                </pt>
                <pt idx="2228">
                  <v>0</v>
                </pt>
                <pt idx="2229">
                  <v>0</v>
                </pt>
                <pt idx="2230">
                  <v>0</v>
                </pt>
                <pt idx="2231">
                  <v>0</v>
                </pt>
                <pt idx="2232">
                  <v>0</v>
                </pt>
                <pt idx="2233">
                  <v>0</v>
                </pt>
                <pt idx="2234">
                  <v>0</v>
                </pt>
                <pt idx="2235">
                  <v>0</v>
                </pt>
                <pt idx="2236">
                  <v>0</v>
                </pt>
                <pt idx="2237">
                  <v>0</v>
                </pt>
                <pt idx="2238">
                  <v>0</v>
                </pt>
                <pt idx="2239">
                  <v>0</v>
                </pt>
                <pt idx="2240">
                  <v>0</v>
                </pt>
                <pt idx="2241">
                  <v>0</v>
                </pt>
                <pt idx="2242">
                  <v>0</v>
                </pt>
                <pt idx="2243">
                  <v>0</v>
                </pt>
                <pt idx="2244">
                  <v>0</v>
                </pt>
                <pt idx="2245">
                  <v>0</v>
                </pt>
                <pt idx="2246">
                  <v>0</v>
                </pt>
                <pt idx="2247">
                  <v>0</v>
                </pt>
                <pt idx="2248">
                  <v>0</v>
                </pt>
                <pt idx="2249">
                  <v>0</v>
                </pt>
                <pt idx="2250">
                  <v>0</v>
                </pt>
                <pt idx="2251">
                  <v>0</v>
                </pt>
                <pt idx="2252">
                  <v>0</v>
                </pt>
                <pt idx="2253">
                  <v>0</v>
                </pt>
                <pt idx="2254">
                  <v>0</v>
                </pt>
                <pt idx="2255">
                  <v>0</v>
                </pt>
                <pt idx="2256">
                  <v>0</v>
                </pt>
                <pt idx="2257">
                  <v>0</v>
                </pt>
                <pt idx="2258">
                  <v>0</v>
                </pt>
                <pt idx="2259">
                  <v>0</v>
                </pt>
                <pt idx="2260">
                  <v>0</v>
                </pt>
                <pt idx="2261">
                  <v>0</v>
                </pt>
                <pt idx="2262">
                  <v>0</v>
                </pt>
                <pt idx="2263">
                  <v>0</v>
                </pt>
                <pt idx="2264">
                  <v>0</v>
                </pt>
                <pt idx="2265">
                  <v>0</v>
                </pt>
                <pt idx="2266">
                  <v>0</v>
                </pt>
                <pt idx="2267">
                  <v>0</v>
                </pt>
                <pt idx="2268">
                  <v>0</v>
                </pt>
                <pt idx="2269">
                  <v>0</v>
                </pt>
                <pt idx="2270">
                  <v>0</v>
                </pt>
                <pt idx="2271">
                  <v>0</v>
                </pt>
                <pt idx="2272">
                  <v>0</v>
                </pt>
                <pt idx="2273">
                  <v>0</v>
                </pt>
                <pt idx="2274">
                  <v>0</v>
                </pt>
                <pt idx="2275">
                  <v>0</v>
                </pt>
                <pt idx="2276">
                  <v>0</v>
                </pt>
                <pt idx="2277">
                  <v>0</v>
                </pt>
                <pt idx="2278">
                  <v>0</v>
                </pt>
                <pt idx="2279">
                  <v>0</v>
                </pt>
                <pt idx="2280">
                  <v>0</v>
                </pt>
                <pt idx="2281">
                  <v>0</v>
                </pt>
                <pt idx="2282">
                  <v>0</v>
                </pt>
                <pt idx="2283">
                  <v>0</v>
                </pt>
                <pt idx="2284">
                  <v>0</v>
                </pt>
                <pt idx="2285">
                  <v>0</v>
                </pt>
                <pt idx="2286">
                  <v>0</v>
                </pt>
                <pt idx="2287">
                  <v>0</v>
                </pt>
                <pt idx="2288">
                  <v>0</v>
                </pt>
                <pt idx="2289">
                  <v>0</v>
                </pt>
                <pt idx="2290">
                  <v>0</v>
                </pt>
                <pt idx="2291">
                  <v>0</v>
                </pt>
                <pt idx="2292">
                  <v>0</v>
                </pt>
                <pt idx="2293">
                  <v>0</v>
                </pt>
                <pt idx="2294">
                  <v>0</v>
                </pt>
                <pt idx="2295">
                  <v>0</v>
                </pt>
                <pt idx="2296">
                  <v>0</v>
                </pt>
                <pt idx="2297">
                  <v>0</v>
                </pt>
                <pt idx="2298">
                  <v>0</v>
                </pt>
                <pt idx="2299">
                  <v>0</v>
                </pt>
                <pt idx="2300">
                  <v>0</v>
                </pt>
                <pt idx="2301">
                  <v>0</v>
                </pt>
                <pt idx="2302">
                  <v>0</v>
                </pt>
                <pt idx="2303">
                  <v>0</v>
                </pt>
                <pt idx="2304">
                  <v>0</v>
                </pt>
                <pt idx="2305">
                  <v>0</v>
                </pt>
                <pt idx="2306">
                  <v>0</v>
                </pt>
                <pt idx="2307">
                  <v>0</v>
                </pt>
                <pt idx="2308">
                  <v>0</v>
                </pt>
                <pt idx="2309">
                  <v>0</v>
                </pt>
                <pt idx="2310">
                  <v>0</v>
                </pt>
                <pt idx="2311">
                  <v>0</v>
                </pt>
                <pt idx="2312">
                  <v>0</v>
                </pt>
                <pt idx="2313">
                  <v>0</v>
                </pt>
                <pt idx="2314">
                  <v>0</v>
                </pt>
                <pt idx="2315">
                  <v>0</v>
                </pt>
                <pt idx="2316">
                  <v>0</v>
                </pt>
                <pt idx="2317">
                  <v>0</v>
                </pt>
                <pt idx="2318">
                  <v>0</v>
                </pt>
                <pt idx="2319">
                  <v>0</v>
                </pt>
                <pt idx="2320">
                  <v>0</v>
                </pt>
                <pt idx="2321">
                  <v>0</v>
                </pt>
                <pt idx="2322">
                  <v>0</v>
                </pt>
                <pt idx="2323">
                  <v>0</v>
                </pt>
                <pt idx="2324">
                  <v>0</v>
                </pt>
                <pt idx="2325">
                  <v>0</v>
                </pt>
                <pt idx="2326">
                  <v>0</v>
                </pt>
                <pt idx="2327">
                  <v>0</v>
                </pt>
                <pt idx="2328">
                  <v>0</v>
                </pt>
                <pt idx="2329">
                  <v>0</v>
                </pt>
                <pt idx="2330">
                  <v>0</v>
                </pt>
                <pt idx="2331">
                  <v>0</v>
                </pt>
                <pt idx="2332">
                  <v>0</v>
                </pt>
                <pt idx="2333">
                  <v>0</v>
                </pt>
                <pt idx="2334">
                  <v>0</v>
                </pt>
                <pt idx="2335">
                  <v>0</v>
                </pt>
                <pt idx="2336">
                  <v>0</v>
                </pt>
                <pt idx="2337">
                  <v>0</v>
                </pt>
                <pt idx="2338">
                  <v>0</v>
                </pt>
                <pt idx="2339">
                  <v>0</v>
                </pt>
                <pt idx="2340">
                  <v>0</v>
                </pt>
                <pt idx="2341">
                  <v>0</v>
                </pt>
                <pt idx="2342">
                  <v>0</v>
                </pt>
                <pt idx="2343">
                  <v>0</v>
                </pt>
                <pt idx="2344">
                  <v>0</v>
                </pt>
                <pt idx="2345">
                  <v>0</v>
                </pt>
                <pt idx="2346">
                  <v>0</v>
                </pt>
                <pt idx="2347">
                  <v>0</v>
                </pt>
                <pt idx="2348">
                  <v>0</v>
                </pt>
                <pt idx="2349">
                  <v>0</v>
                </pt>
                <pt idx="2350">
                  <v>0</v>
                </pt>
                <pt idx="2351">
                  <v>0</v>
                </pt>
                <pt idx="2352">
                  <v>0</v>
                </pt>
                <pt idx="2353">
                  <v>0</v>
                </pt>
                <pt idx="2354">
                  <v>0</v>
                </pt>
                <pt idx="2355">
                  <v>0</v>
                </pt>
                <pt idx="2356">
                  <v>0</v>
                </pt>
                <pt idx="2357">
                  <v>0</v>
                </pt>
                <pt idx="2358">
                  <v>0</v>
                </pt>
                <pt idx="2359">
                  <v>0</v>
                </pt>
                <pt idx="2360">
                  <v>0</v>
                </pt>
                <pt idx="2361">
                  <v>0</v>
                </pt>
                <pt idx="2362">
                  <v>0</v>
                </pt>
                <pt idx="2363">
                  <v>0</v>
                </pt>
                <pt idx="2364">
                  <v>0</v>
                </pt>
                <pt idx="2365">
                  <v>0</v>
                </pt>
                <pt idx="2366">
                  <v>0</v>
                </pt>
                <pt idx="2367">
                  <v>0</v>
                </pt>
                <pt idx="2368">
                  <v>0</v>
                </pt>
                <pt idx="2369">
                  <v>0</v>
                </pt>
                <pt idx="2370">
                  <v>0</v>
                </pt>
                <pt idx="2371">
                  <v>0</v>
                </pt>
                <pt idx="2372">
                  <v>0</v>
                </pt>
                <pt idx="2373">
                  <v>0</v>
                </pt>
                <pt idx="2374">
                  <v>0</v>
                </pt>
                <pt idx="2375">
                  <v>0</v>
                </pt>
                <pt idx="2376">
                  <v>0</v>
                </pt>
                <pt idx="2377">
                  <v>0</v>
                </pt>
                <pt idx="2378">
                  <v>0</v>
                </pt>
                <pt idx="2379">
                  <v>0</v>
                </pt>
                <pt idx="2380">
                  <v>0</v>
                </pt>
                <pt idx="2381">
                  <v>0</v>
                </pt>
                <pt idx="2382">
                  <v>0</v>
                </pt>
                <pt idx="2383">
                  <v>0</v>
                </pt>
                <pt idx="2384">
                  <v>0</v>
                </pt>
                <pt idx="2385">
                  <v>0</v>
                </pt>
                <pt idx="2386">
                  <v>0</v>
                </pt>
                <pt idx="2387">
                  <v>0</v>
                </pt>
                <pt idx="2388">
                  <v>0</v>
                </pt>
                <pt idx="2389">
                  <v>0</v>
                </pt>
                <pt idx="2390">
                  <v>0</v>
                </pt>
                <pt idx="2391">
                  <v>0</v>
                </pt>
                <pt idx="2392">
                  <v>0</v>
                </pt>
                <pt idx="2393">
                  <v>0</v>
                </pt>
                <pt idx="2394">
                  <v>0</v>
                </pt>
                <pt idx="2395">
                  <v>0</v>
                </pt>
                <pt idx="2396">
                  <v>0</v>
                </pt>
                <pt idx="2397">
                  <v>0</v>
                </pt>
                <pt idx="2398">
                  <v>0</v>
                </pt>
                <pt idx="2399">
                  <v>0</v>
                </pt>
                <pt idx="2400">
                  <v>0</v>
                </pt>
                <pt idx="2401">
                  <v>0</v>
                </pt>
                <pt idx="2402">
                  <v>0</v>
                </pt>
                <pt idx="2403">
                  <v>0</v>
                </pt>
                <pt idx="2404">
                  <v>0</v>
                </pt>
                <pt idx="2405">
                  <v>0</v>
                </pt>
                <pt idx="2406">
                  <v>0</v>
                </pt>
                <pt idx="2407">
                  <v>0</v>
                </pt>
                <pt idx="2408">
                  <v>0</v>
                </pt>
                <pt idx="2409">
                  <v>0</v>
                </pt>
                <pt idx="2410">
                  <v>0</v>
                </pt>
                <pt idx="2411">
                  <v>0</v>
                </pt>
                <pt idx="2412">
                  <v>0</v>
                </pt>
                <pt idx="2413">
                  <v>0</v>
                </pt>
                <pt idx="2414">
                  <v>0</v>
                </pt>
                <pt idx="2415">
                  <v>0</v>
                </pt>
                <pt idx="2416">
                  <v>0</v>
                </pt>
                <pt idx="2417">
                  <v>0</v>
                </pt>
                <pt idx="2418">
                  <v>0</v>
                </pt>
                <pt idx="2419">
                  <v>0</v>
                </pt>
                <pt idx="2420">
                  <v>0</v>
                </pt>
                <pt idx="2421">
                  <v>0</v>
                </pt>
                <pt idx="2422">
                  <v>0</v>
                </pt>
                <pt idx="2423">
                  <v>0</v>
                </pt>
                <pt idx="2424">
                  <v>0</v>
                </pt>
                <pt idx="2425">
                  <v>0</v>
                </pt>
                <pt idx="2426">
                  <v>0</v>
                </pt>
                <pt idx="2427">
                  <v>0</v>
                </pt>
                <pt idx="2428">
                  <v>0</v>
                </pt>
                <pt idx="2429">
                  <v>0</v>
                </pt>
                <pt idx="2430">
                  <v>0</v>
                </pt>
                <pt idx="2431">
                  <v>0</v>
                </pt>
                <pt idx="2432">
                  <v>0</v>
                </pt>
                <pt idx="2433">
                  <v>0</v>
                </pt>
                <pt idx="2434">
                  <v>0</v>
                </pt>
                <pt idx="2435">
                  <v>0</v>
                </pt>
                <pt idx="2436">
                  <v>0</v>
                </pt>
                <pt idx="2437">
                  <v>0</v>
                </pt>
                <pt idx="2438">
                  <v>0</v>
                </pt>
                <pt idx="2439">
                  <v>0</v>
                </pt>
                <pt idx="2440">
                  <v>0</v>
                </pt>
                <pt idx="2441">
                  <v>0</v>
                </pt>
                <pt idx="2442">
                  <v>0</v>
                </pt>
                <pt idx="2443">
                  <v>0</v>
                </pt>
                <pt idx="2444">
                  <v>0</v>
                </pt>
                <pt idx="2445">
                  <v>0</v>
                </pt>
                <pt idx="2446">
                  <v>0</v>
                </pt>
                <pt idx="2447">
                  <v>0</v>
                </pt>
                <pt idx="2448">
                  <v>0</v>
                </pt>
                <pt idx="2449">
                  <v>0</v>
                </pt>
                <pt idx="2450">
                  <v>0</v>
                </pt>
                <pt idx="2451">
                  <v>0</v>
                </pt>
                <pt idx="2452">
                  <v>0</v>
                </pt>
                <pt idx="2453">
                  <v>0</v>
                </pt>
                <pt idx="2454">
                  <v>0</v>
                </pt>
                <pt idx="2455">
                  <v>0</v>
                </pt>
                <pt idx="2456">
                  <v>0</v>
                </pt>
                <pt idx="2457">
                  <v>0</v>
                </pt>
                <pt idx="2458">
                  <v>0</v>
                </pt>
                <pt idx="2459">
                  <v>0</v>
                </pt>
                <pt idx="2460">
                  <v>0</v>
                </pt>
                <pt idx="2461">
                  <v>0</v>
                </pt>
                <pt idx="2462">
                  <v>0</v>
                </pt>
                <pt idx="2463">
                  <v>0</v>
                </pt>
                <pt idx="2464">
                  <v>0</v>
                </pt>
                <pt idx="2465">
                  <v>0</v>
                </pt>
                <pt idx="2466">
                  <v>0</v>
                </pt>
                <pt idx="2467">
                  <v>0</v>
                </pt>
                <pt idx="2468">
                  <v>0</v>
                </pt>
                <pt idx="2469">
                  <v>0</v>
                </pt>
                <pt idx="2470">
                  <v>0</v>
                </pt>
                <pt idx="2471">
                  <v>0</v>
                </pt>
                <pt idx="2472">
                  <v>0</v>
                </pt>
                <pt idx="2473">
                  <v>0</v>
                </pt>
                <pt idx="2474">
                  <v>0</v>
                </pt>
                <pt idx="2475">
                  <v>0</v>
                </pt>
                <pt idx="2476">
                  <v>0</v>
                </pt>
                <pt idx="2477">
                  <v>0</v>
                </pt>
                <pt idx="2478">
                  <v>0</v>
                </pt>
                <pt idx="2479">
                  <v>0</v>
                </pt>
                <pt idx="2480">
                  <v>0</v>
                </pt>
                <pt idx="2481">
                  <v>0</v>
                </pt>
                <pt idx="2482">
                  <v>0</v>
                </pt>
                <pt idx="2483">
                  <v>0</v>
                </pt>
                <pt idx="2484">
                  <v>0</v>
                </pt>
                <pt idx="2485">
                  <v>0</v>
                </pt>
                <pt idx="2486">
                  <v>0</v>
                </pt>
                <pt idx="2487">
                  <v>0</v>
                </pt>
                <pt idx="2488">
                  <v>0</v>
                </pt>
                <pt idx="2489">
                  <v>0</v>
                </pt>
                <pt idx="2490">
                  <v>0</v>
                </pt>
                <pt idx="2491">
                  <v>0</v>
                </pt>
                <pt idx="2492">
                  <v>0</v>
                </pt>
                <pt idx="2493">
                  <v>0</v>
                </pt>
                <pt idx="2494">
                  <v>0</v>
                </pt>
                <pt idx="2495">
                  <v>0</v>
                </pt>
                <pt idx="2496">
                  <v>0</v>
                </pt>
                <pt idx="2497">
                  <v>0</v>
                </pt>
                <pt idx="2498">
                  <v>0</v>
                </pt>
                <pt idx="2499">
                  <v>0</v>
                </pt>
                <pt idx="2500">
                  <v>0</v>
                </pt>
                <pt idx="2501">
                  <v>0</v>
                </pt>
                <pt idx="2502">
                  <v>0</v>
                </pt>
                <pt idx="2503">
                  <v>0</v>
                </pt>
                <pt idx="2504">
                  <v>0</v>
                </pt>
                <pt idx="2505">
                  <v>0</v>
                </pt>
                <pt idx="2506">
                  <v>0</v>
                </pt>
                <pt idx="2507">
                  <v>0</v>
                </pt>
                <pt idx="2508">
                  <v>0</v>
                </pt>
                <pt idx="2509">
                  <v>0</v>
                </pt>
                <pt idx="2510">
                  <v>0</v>
                </pt>
                <pt idx="2511">
                  <v>0</v>
                </pt>
                <pt idx="2512">
                  <v>0</v>
                </pt>
                <pt idx="2513">
                  <v>0</v>
                </pt>
                <pt idx="2514">
                  <v>0</v>
                </pt>
                <pt idx="2515">
                  <v>0</v>
                </pt>
                <pt idx="2516">
                  <v>0</v>
                </pt>
                <pt idx="2517">
                  <v>0</v>
                </pt>
                <pt idx="2518">
                  <v>0</v>
                </pt>
                <pt idx="2519">
                  <v>0</v>
                </pt>
                <pt idx="2520">
                  <v>0</v>
                </pt>
                <pt idx="2521">
                  <v>0</v>
                </pt>
                <pt idx="2522">
                  <v>0</v>
                </pt>
                <pt idx="2523">
                  <v>0</v>
                </pt>
                <pt idx="2524">
                  <v>0</v>
                </pt>
                <pt idx="2525">
                  <v>0</v>
                </pt>
                <pt idx="2526">
                  <v>0</v>
                </pt>
                <pt idx="2527">
                  <v>0</v>
                </pt>
                <pt idx="2528">
                  <v>0</v>
                </pt>
                <pt idx="2529">
                  <v>0</v>
                </pt>
                <pt idx="2530">
                  <v>0</v>
                </pt>
                <pt idx="2531">
                  <v>0</v>
                </pt>
                <pt idx="2532">
                  <v>0</v>
                </pt>
                <pt idx="2533">
                  <v>0</v>
                </pt>
                <pt idx="2534">
                  <v>0</v>
                </pt>
                <pt idx="2535">
                  <v>0</v>
                </pt>
                <pt idx="2536">
                  <v>0</v>
                </pt>
                <pt idx="2537">
                  <v>0</v>
                </pt>
                <pt idx="2538">
                  <v>0</v>
                </pt>
                <pt idx="2539">
                  <v>0</v>
                </pt>
                <pt idx="2540">
                  <v>0</v>
                </pt>
                <pt idx="2541">
                  <v>0</v>
                </pt>
                <pt idx="2542">
                  <v>0</v>
                </pt>
                <pt idx="2543">
                  <v>0</v>
                </pt>
                <pt idx="2544">
                  <v>0</v>
                </pt>
                <pt idx="2545">
                  <v>0</v>
                </pt>
                <pt idx="2546">
                  <v>0</v>
                </pt>
                <pt idx="2547">
                  <v>0</v>
                </pt>
                <pt idx="2548">
                  <v>0</v>
                </pt>
                <pt idx="2549">
                  <v>0</v>
                </pt>
                <pt idx="2550">
                  <v>0</v>
                </pt>
                <pt idx="2551">
                  <v>0</v>
                </pt>
                <pt idx="2552">
                  <v>0</v>
                </pt>
                <pt idx="2553">
                  <v>0</v>
                </pt>
                <pt idx="2554">
                  <v>0</v>
                </pt>
                <pt idx="2555">
                  <v>0</v>
                </pt>
                <pt idx="2556">
                  <v>0</v>
                </pt>
                <pt idx="2557">
                  <v>0</v>
                </pt>
                <pt idx="2558">
                  <v>0</v>
                </pt>
                <pt idx="2559">
                  <v>0</v>
                </pt>
                <pt idx="2560">
                  <v>0</v>
                </pt>
                <pt idx="2561">
                  <v>0</v>
                </pt>
                <pt idx="2562">
                  <v>0</v>
                </pt>
                <pt idx="2563">
                  <v>0</v>
                </pt>
                <pt idx="2564">
                  <v>0</v>
                </pt>
                <pt idx="2565">
                  <v>0</v>
                </pt>
                <pt idx="2566">
                  <v>0</v>
                </pt>
                <pt idx="2567">
                  <v>0</v>
                </pt>
                <pt idx="2568">
                  <v>0</v>
                </pt>
                <pt idx="2569">
                  <v>0</v>
                </pt>
                <pt idx="2570">
                  <v>0</v>
                </pt>
                <pt idx="2571">
                  <v>0</v>
                </pt>
                <pt idx="2572">
                  <v>0</v>
                </pt>
                <pt idx="2573">
                  <v>0</v>
                </pt>
                <pt idx="2574">
                  <v>0</v>
                </pt>
                <pt idx="2575">
                  <v>0</v>
                </pt>
                <pt idx="2576">
                  <v>0</v>
                </pt>
                <pt idx="2577">
                  <v>0</v>
                </pt>
                <pt idx="2578">
                  <v>0</v>
                </pt>
                <pt idx="2579">
                  <v>0</v>
                </pt>
                <pt idx="2580">
                  <v>0</v>
                </pt>
                <pt idx="2581">
                  <v>0</v>
                </pt>
                <pt idx="2582">
                  <v>0</v>
                </pt>
                <pt idx="2583">
                  <v>0</v>
                </pt>
                <pt idx="2584">
                  <v>0</v>
                </pt>
                <pt idx="2585">
                  <v>0</v>
                </pt>
                <pt idx="2586">
                  <v>0</v>
                </pt>
                <pt idx="2587">
                  <v>0</v>
                </pt>
                <pt idx="2588">
                  <v>0</v>
                </pt>
                <pt idx="2589">
                  <v>0</v>
                </pt>
                <pt idx="2590">
                  <v>0</v>
                </pt>
                <pt idx="2591">
                  <v>0</v>
                </pt>
                <pt idx="2592">
                  <v>0</v>
                </pt>
                <pt idx="2593">
                  <v>0</v>
                </pt>
                <pt idx="2594">
                  <v>0</v>
                </pt>
                <pt idx="2595">
                  <v>0</v>
                </pt>
                <pt idx="2596">
                  <v>0</v>
                </pt>
                <pt idx="2597">
                  <v>0</v>
                </pt>
                <pt idx="2598">
                  <v>0</v>
                </pt>
                <pt idx="2599">
                  <v>0</v>
                </pt>
                <pt idx="2600">
                  <v>0</v>
                </pt>
                <pt idx="2601">
                  <v>0</v>
                </pt>
                <pt idx="2602">
                  <v>0</v>
                </pt>
                <pt idx="2603">
                  <v>0</v>
                </pt>
                <pt idx="2604">
                  <v>0</v>
                </pt>
                <pt idx="2605">
                  <v>0</v>
                </pt>
                <pt idx="2606">
                  <v>0</v>
                </pt>
                <pt idx="2607">
                  <v>0</v>
                </pt>
                <pt idx="2608">
                  <v>0</v>
                </pt>
                <pt idx="2609">
                  <v>0</v>
                </pt>
                <pt idx="2610">
                  <v>0</v>
                </pt>
                <pt idx="2611">
                  <v>0</v>
                </pt>
                <pt idx="2612">
                  <v>0</v>
                </pt>
                <pt idx="2613">
                  <v>0</v>
                </pt>
                <pt idx="2614">
                  <v>0</v>
                </pt>
                <pt idx="2615">
                  <v>0</v>
                </pt>
                <pt idx="2616">
                  <v>0</v>
                </pt>
                <pt idx="2617">
                  <v>0</v>
                </pt>
                <pt idx="2618">
                  <v>0</v>
                </pt>
                <pt idx="2619">
                  <v>0</v>
                </pt>
                <pt idx="2620">
                  <v>0</v>
                </pt>
                <pt idx="2621">
                  <v>0</v>
                </pt>
                <pt idx="2622">
                  <v>0</v>
                </pt>
                <pt idx="2623">
                  <v>0</v>
                </pt>
                <pt idx="2624">
                  <v>0</v>
                </pt>
                <pt idx="2625">
                  <v>0</v>
                </pt>
                <pt idx="2626">
                  <v>0</v>
                </pt>
                <pt idx="2627">
                  <v>0</v>
                </pt>
                <pt idx="2628">
                  <v>0</v>
                </pt>
                <pt idx="2629">
                  <v>0</v>
                </pt>
                <pt idx="2630">
                  <v>0</v>
                </pt>
                <pt idx="2631">
                  <v>0</v>
                </pt>
                <pt idx="2632">
                  <v>0</v>
                </pt>
                <pt idx="2633">
                  <v>0</v>
                </pt>
                <pt idx="2634">
                  <v>0</v>
                </pt>
                <pt idx="2635">
                  <v>0</v>
                </pt>
                <pt idx="2636">
                  <v>0</v>
                </pt>
                <pt idx="2637">
                  <v>0</v>
                </pt>
                <pt idx="2638">
                  <v>0</v>
                </pt>
                <pt idx="2639">
                  <v>0</v>
                </pt>
                <pt idx="2640">
                  <v>0</v>
                </pt>
                <pt idx="2641">
                  <v>0</v>
                </pt>
                <pt idx="2642">
                  <v>0</v>
                </pt>
                <pt idx="2643">
                  <v>0</v>
                </pt>
                <pt idx="2644">
                  <v>0</v>
                </pt>
                <pt idx="2645">
                  <v>0</v>
                </pt>
                <pt idx="2646">
                  <v>0</v>
                </pt>
                <pt idx="2647">
                  <v>0</v>
                </pt>
                <pt idx="2648">
                  <v>0</v>
                </pt>
                <pt idx="2649">
                  <v>0</v>
                </pt>
                <pt idx="2650">
                  <v>0</v>
                </pt>
                <pt idx="2651">
                  <v>0</v>
                </pt>
                <pt idx="2652">
                  <v>0</v>
                </pt>
                <pt idx="2653">
                  <v>0</v>
                </pt>
                <pt idx="2654">
                  <v>0</v>
                </pt>
                <pt idx="2655">
                  <v>0</v>
                </pt>
                <pt idx="2656">
                  <v>0</v>
                </pt>
                <pt idx="2657">
                  <v>0</v>
                </pt>
                <pt idx="2658">
                  <v>0</v>
                </pt>
                <pt idx="2659">
                  <v>0</v>
                </pt>
                <pt idx="2660">
                  <v>0</v>
                </pt>
                <pt idx="2661">
                  <v>0</v>
                </pt>
                <pt idx="2662">
                  <v>0</v>
                </pt>
                <pt idx="2663">
                  <v>0</v>
                </pt>
                <pt idx="2664">
                  <v>0</v>
                </pt>
                <pt idx="2665">
                  <v>0</v>
                </pt>
                <pt idx="2666">
                  <v>0</v>
                </pt>
                <pt idx="2667">
                  <v>0</v>
                </pt>
                <pt idx="2668">
                  <v>0</v>
                </pt>
                <pt idx="2669">
                  <v>0</v>
                </pt>
                <pt idx="2670">
                  <v>0</v>
                </pt>
                <pt idx="2671">
                  <v>0</v>
                </pt>
                <pt idx="2672">
                  <v>0</v>
                </pt>
                <pt idx="2673">
                  <v>0</v>
                </pt>
                <pt idx="2674">
                  <v>0</v>
                </pt>
                <pt idx="2675">
                  <v>0</v>
                </pt>
                <pt idx="2676">
                  <v>0</v>
                </pt>
                <pt idx="2677">
                  <v>0</v>
                </pt>
                <pt idx="2678">
                  <v>0</v>
                </pt>
                <pt idx="2679">
                  <v>0</v>
                </pt>
                <pt idx="2680">
                  <v>0</v>
                </pt>
                <pt idx="2681">
                  <v>0</v>
                </pt>
                <pt idx="2682">
                  <v>0</v>
                </pt>
                <pt idx="2683">
                  <v>0</v>
                </pt>
                <pt idx="2684">
                  <v>0</v>
                </pt>
                <pt idx="2685">
                  <v>0</v>
                </pt>
                <pt idx="2686">
                  <v>0</v>
                </pt>
                <pt idx="2687">
                  <v>0</v>
                </pt>
                <pt idx="2688">
                  <v>0</v>
                </pt>
                <pt idx="2689">
                  <v>0</v>
                </pt>
                <pt idx="2690">
                  <v>0</v>
                </pt>
                <pt idx="2691">
                  <v>0</v>
                </pt>
                <pt idx="2692">
                  <v>0</v>
                </pt>
                <pt idx="2693">
                  <v>0</v>
                </pt>
                <pt idx="2694">
                  <v>0</v>
                </pt>
                <pt idx="2695">
                  <v>0</v>
                </pt>
                <pt idx="2696">
                  <v>0</v>
                </pt>
                <pt idx="2697">
                  <v>0</v>
                </pt>
                <pt idx="2698">
                  <v>0</v>
                </pt>
                <pt idx="2699">
                  <v>0</v>
                </pt>
                <pt idx="2700">
                  <v>0</v>
                </pt>
                <pt idx="2701">
                  <v>0</v>
                </pt>
                <pt idx="2702">
                  <v>0</v>
                </pt>
                <pt idx="2703">
                  <v>0</v>
                </pt>
                <pt idx="2704">
                  <v>0</v>
                </pt>
                <pt idx="2705">
                  <v>0</v>
                </pt>
                <pt idx="2706">
                  <v>0</v>
                </pt>
                <pt idx="2707">
                  <v>0</v>
                </pt>
                <pt idx="2708">
                  <v>0</v>
                </pt>
                <pt idx="2709">
                  <v>0</v>
                </pt>
                <pt idx="2710">
                  <v>0</v>
                </pt>
                <pt idx="2711">
                  <v>0</v>
                </pt>
                <pt idx="2712">
                  <v>0</v>
                </pt>
                <pt idx="2713">
                  <v>0</v>
                </pt>
                <pt idx="2714">
                  <v>0</v>
                </pt>
                <pt idx="2715">
                  <v>0</v>
                </pt>
                <pt idx="2716">
                  <v>0</v>
                </pt>
                <pt idx="2717">
                  <v>0</v>
                </pt>
                <pt idx="2718">
                  <v>0</v>
                </pt>
                <pt idx="2719">
                  <v>0</v>
                </pt>
                <pt idx="2720">
                  <v>0</v>
                </pt>
                <pt idx="2721">
                  <v>0</v>
                </pt>
                <pt idx="2722">
                  <v>0</v>
                </pt>
                <pt idx="2723">
                  <v>0</v>
                </pt>
                <pt idx="2724">
                  <v>0</v>
                </pt>
                <pt idx="2725">
                  <v>0</v>
                </pt>
                <pt idx="2726">
                  <v>0</v>
                </pt>
                <pt idx="2727">
                  <v>0</v>
                </pt>
                <pt idx="2728">
                  <v>0</v>
                </pt>
                <pt idx="2729">
                  <v>0</v>
                </pt>
                <pt idx="2730">
                  <v>0</v>
                </pt>
                <pt idx="2731">
                  <v>0</v>
                </pt>
                <pt idx="2732">
                  <v>0</v>
                </pt>
                <pt idx="2733">
                  <v>0</v>
                </pt>
                <pt idx="2734">
                  <v>0</v>
                </pt>
                <pt idx="2735">
                  <v>0</v>
                </pt>
                <pt idx="2736">
                  <v>0</v>
                </pt>
                <pt idx="2737">
                  <v>0</v>
                </pt>
                <pt idx="2738">
                  <v>0</v>
                </pt>
                <pt idx="2739">
                  <v>0</v>
                </pt>
                <pt idx="2740">
                  <v>0</v>
                </pt>
                <pt idx="2741">
                  <v>0</v>
                </pt>
                <pt idx="2742">
                  <v>0</v>
                </pt>
                <pt idx="2743">
                  <v>0</v>
                </pt>
                <pt idx="2744">
                  <v>0</v>
                </pt>
                <pt idx="2745">
                  <v>0</v>
                </pt>
                <pt idx="2746">
                  <v>0</v>
                </pt>
                <pt idx="2747">
                  <v>0</v>
                </pt>
                <pt idx="2748">
                  <v>0</v>
                </pt>
                <pt idx="2749">
                  <v>0</v>
                </pt>
                <pt idx="2750">
                  <v>0</v>
                </pt>
                <pt idx="2751">
                  <v>0</v>
                </pt>
                <pt idx="2752">
                  <v>0</v>
                </pt>
                <pt idx="2753">
                  <v>0</v>
                </pt>
                <pt idx="2754">
                  <v>0</v>
                </pt>
                <pt idx="2755">
                  <v>0</v>
                </pt>
                <pt idx="2756">
                  <v>0</v>
                </pt>
                <pt idx="2757">
                  <v>0</v>
                </pt>
                <pt idx="2758">
                  <v>0</v>
                </pt>
                <pt idx="2759">
                  <v>0</v>
                </pt>
                <pt idx="2760">
                  <v>0</v>
                </pt>
                <pt idx="2761">
                  <v>0</v>
                </pt>
                <pt idx="2762">
                  <v>0</v>
                </pt>
                <pt idx="2763">
                  <v>0</v>
                </pt>
                <pt idx="2764">
                  <v>0</v>
                </pt>
                <pt idx="2765">
                  <v>0</v>
                </pt>
                <pt idx="2766">
                  <v>0</v>
                </pt>
                <pt idx="2767">
                  <v>0</v>
                </pt>
                <pt idx="2768">
                  <v>0</v>
                </pt>
                <pt idx="2769">
                  <v>0</v>
                </pt>
                <pt idx="2770">
                  <v>0</v>
                </pt>
                <pt idx="2771">
                  <v>0</v>
                </pt>
                <pt idx="2772">
                  <v>0</v>
                </pt>
                <pt idx="2773">
                  <v>0</v>
                </pt>
                <pt idx="2774">
                  <v>0</v>
                </pt>
                <pt idx="2775">
                  <v>0</v>
                </pt>
                <pt idx="2776">
                  <v>0</v>
                </pt>
                <pt idx="2777">
                  <v>0</v>
                </pt>
                <pt idx="2778">
                  <v>0</v>
                </pt>
                <pt idx="2779">
                  <v>0</v>
                </pt>
                <pt idx="2780">
                  <v>0</v>
                </pt>
                <pt idx="2781">
                  <v>0</v>
                </pt>
                <pt idx="2782">
                  <v>0</v>
                </pt>
                <pt idx="2783">
                  <v>0</v>
                </pt>
                <pt idx="2784">
                  <v>0</v>
                </pt>
                <pt idx="2785">
                  <v>0</v>
                </pt>
                <pt idx="2786">
                  <v>0</v>
                </pt>
                <pt idx="2787">
                  <v>0</v>
                </pt>
                <pt idx="2788">
                  <v>0</v>
                </pt>
                <pt idx="2789">
                  <v>0</v>
                </pt>
                <pt idx="2790">
                  <v>0</v>
                </pt>
                <pt idx="2791">
                  <v>0</v>
                </pt>
                <pt idx="2792">
                  <v>0</v>
                </pt>
                <pt idx="2793">
                  <v>0</v>
                </pt>
                <pt idx="2794">
                  <v>0</v>
                </pt>
                <pt idx="2795">
                  <v>0</v>
                </pt>
                <pt idx="2796">
                  <v>0</v>
                </pt>
                <pt idx="2797">
                  <v>0</v>
                </pt>
                <pt idx="2798">
                  <v>0</v>
                </pt>
                <pt idx="2799">
                  <v>0</v>
                </pt>
                <pt idx="2800">
                  <v>0</v>
                </pt>
                <pt idx="2801">
                  <v>0</v>
                </pt>
                <pt idx="2802">
                  <v>0</v>
                </pt>
                <pt idx="2803">
                  <v>0</v>
                </pt>
                <pt idx="2804">
                  <v>0</v>
                </pt>
                <pt idx="2805">
                  <v>0</v>
                </pt>
                <pt idx="2806">
                  <v>0</v>
                </pt>
                <pt idx="2807">
                  <v>0</v>
                </pt>
                <pt idx="2808">
                  <v>0</v>
                </pt>
                <pt idx="2809">
                  <v>0</v>
                </pt>
                <pt idx="2810">
                  <v>0</v>
                </pt>
                <pt idx="2811">
                  <v>0</v>
                </pt>
                <pt idx="2812">
                  <v>0</v>
                </pt>
                <pt idx="2813">
                  <v>0</v>
                </pt>
                <pt idx="2814">
                  <v>0</v>
                </pt>
                <pt idx="2815">
                  <v>0</v>
                </pt>
                <pt idx="2816">
                  <v>0</v>
                </pt>
                <pt idx="2817">
                  <v>0</v>
                </pt>
                <pt idx="2818">
                  <v>0</v>
                </pt>
                <pt idx="2819">
                  <v>0</v>
                </pt>
                <pt idx="2820">
                  <v>0</v>
                </pt>
                <pt idx="2821">
                  <v>0</v>
                </pt>
                <pt idx="2822">
                  <v>0</v>
                </pt>
                <pt idx="2823">
                  <v>0</v>
                </pt>
                <pt idx="2824">
                  <v>0</v>
                </pt>
                <pt idx="2825">
                  <v>0</v>
                </pt>
                <pt idx="2826">
                  <v>0</v>
                </pt>
                <pt idx="2827">
                  <v>0</v>
                </pt>
                <pt idx="2828">
                  <v>0</v>
                </pt>
                <pt idx="2829">
                  <v>0</v>
                </pt>
                <pt idx="2830">
                  <v>0</v>
                </pt>
                <pt idx="2831">
                  <v>0</v>
                </pt>
                <pt idx="2832">
                  <v>0</v>
                </pt>
                <pt idx="2833">
                  <v>0</v>
                </pt>
                <pt idx="2834">
                  <v>0</v>
                </pt>
                <pt idx="2835">
                  <v>0</v>
                </pt>
                <pt idx="2836">
                  <v>0</v>
                </pt>
                <pt idx="2837">
                  <v>0</v>
                </pt>
                <pt idx="2838">
                  <v>0</v>
                </pt>
                <pt idx="2839">
                  <v>0</v>
                </pt>
                <pt idx="2840">
                  <v>0</v>
                </pt>
                <pt idx="2841">
                  <v>0</v>
                </pt>
                <pt idx="2842">
                  <v>0</v>
                </pt>
                <pt idx="2843">
                  <v>0</v>
                </pt>
                <pt idx="2844">
                  <v>0</v>
                </pt>
                <pt idx="2845">
                  <v>0</v>
                </pt>
                <pt idx="2846">
                  <v>0</v>
                </pt>
                <pt idx="2847">
                  <v>0</v>
                </pt>
                <pt idx="2848">
                  <v>0</v>
                </pt>
                <pt idx="2849">
                  <v>0</v>
                </pt>
                <pt idx="2850">
                  <v>0</v>
                </pt>
                <pt idx="2851">
                  <v>0</v>
                </pt>
                <pt idx="2852">
                  <v>0</v>
                </pt>
                <pt idx="2853">
                  <v>0</v>
                </pt>
                <pt idx="2854">
                  <v>0</v>
                </pt>
                <pt idx="2855">
                  <v>0</v>
                </pt>
                <pt idx="2856">
                  <v>0</v>
                </pt>
                <pt idx="2857">
                  <v>0</v>
                </pt>
                <pt idx="2858">
                  <v>0</v>
                </pt>
                <pt idx="2859">
                  <v>0</v>
                </pt>
                <pt idx="2860">
                  <v>0</v>
                </pt>
                <pt idx="2861">
                  <v>0</v>
                </pt>
                <pt idx="2862">
                  <v>0</v>
                </pt>
                <pt idx="2863">
                  <v>0</v>
                </pt>
                <pt idx="2864">
                  <v>0</v>
                </pt>
                <pt idx="2865">
                  <v>0</v>
                </pt>
                <pt idx="2866">
                  <v>0</v>
                </pt>
                <pt idx="2867">
                  <v>0</v>
                </pt>
                <pt idx="2868">
                  <v>0</v>
                </pt>
                <pt idx="2869">
                  <v>0</v>
                </pt>
                <pt idx="2870">
                  <v>0</v>
                </pt>
                <pt idx="2871">
                  <v>0</v>
                </pt>
                <pt idx="2872">
                  <v>0</v>
                </pt>
                <pt idx="2873">
                  <v>0</v>
                </pt>
                <pt idx="2874">
                  <v>0</v>
                </pt>
                <pt idx="2875">
                  <v>0</v>
                </pt>
                <pt idx="2876">
                  <v>0</v>
                </pt>
                <pt idx="2877">
                  <v>0</v>
                </pt>
                <pt idx="2878">
                  <v>0</v>
                </pt>
                <pt idx="2879">
                  <v>0</v>
                </pt>
                <pt idx="2880">
                  <v>0</v>
                </pt>
                <pt idx="2881">
                  <v>0</v>
                </pt>
                <pt idx="2882">
                  <v>0</v>
                </pt>
                <pt idx="2883">
                  <v>0</v>
                </pt>
                <pt idx="2884">
                  <v>0</v>
                </pt>
                <pt idx="2885">
                  <v>0</v>
                </pt>
                <pt idx="2886">
                  <v>0</v>
                </pt>
                <pt idx="2887">
                  <v>0</v>
                </pt>
                <pt idx="2888">
                  <v>0</v>
                </pt>
                <pt idx="2889">
                  <v>0</v>
                </pt>
                <pt idx="2890">
                  <v>0</v>
                </pt>
                <pt idx="2891">
                  <v>0</v>
                </pt>
                <pt idx="2892">
                  <v>0</v>
                </pt>
                <pt idx="2893">
                  <v>0</v>
                </pt>
                <pt idx="2894">
                  <v>0</v>
                </pt>
                <pt idx="2895">
                  <v>0</v>
                </pt>
                <pt idx="2896">
                  <v>0</v>
                </pt>
                <pt idx="2897">
                  <v>0</v>
                </pt>
                <pt idx="2898">
                  <v>0</v>
                </pt>
                <pt idx="2899">
                  <v>0</v>
                </pt>
                <pt idx="2900">
                  <v>0</v>
                </pt>
                <pt idx="2901">
                  <v>0</v>
                </pt>
                <pt idx="2902">
                  <v>0</v>
                </pt>
                <pt idx="2903">
                  <v>0</v>
                </pt>
                <pt idx="2904">
                  <v>0</v>
                </pt>
                <pt idx="2905">
                  <v>0</v>
                </pt>
                <pt idx="2906">
                  <v>0</v>
                </pt>
                <pt idx="2907">
                  <v>0</v>
                </pt>
                <pt idx="2908">
                  <v>0</v>
                </pt>
                <pt idx="2909">
                  <v>0</v>
                </pt>
                <pt idx="2910">
                  <v>0</v>
                </pt>
                <pt idx="2911">
                  <v>0</v>
                </pt>
                <pt idx="2912">
                  <v>0</v>
                </pt>
                <pt idx="2913">
                  <v>0</v>
                </pt>
                <pt idx="2914">
                  <v>0</v>
                </pt>
                <pt idx="2915">
                  <v>0</v>
                </pt>
                <pt idx="2916">
                  <v>0</v>
                </pt>
                <pt idx="2917">
                  <v>0</v>
                </pt>
                <pt idx="2918">
                  <v>0</v>
                </pt>
                <pt idx="2919">
                  <v>0</v>
                </pt>
                <pt idx="2920">
                  <v>0</v>
                </pt>
                <pt idx="2921">
                  <v>0</v>
                </pt>
                <pt idx="2922">
                  <v>0</v>
                </pt>
                <pt idx="2923">
                  <v>0</v>
                </pt>
                <pt idx="2924">
                  <v>0</v>
                </pt>
                <pt idx="2925">
                  <v>0</v>
                </pt>
                <pt idx="2926">
                  <v>0</v>
                </pt>
                <pt idx="2927">
                  <v>0</v>
                </pt>
                <pt idx="2928">
                  <v>0</v>
                </pt>
                <pt idx="2929">
                  <v>0</v>
                </pt>
                <pt idx="2930">
                  <v>0</v>
                </pt>
                <pt idx="2931">
                  <v>0</v>
                </pt>
                <pt idx="2932">
                  <v>0</v>
                </pt>
                <pt idx="2933">
                  <v>0</v>
                </pt>
                <pt idx="2934">
                  <v>0</v>
                </pt>
                <pt idx="2935">
                  <v>0</v>
                </pt>
                <pt idx="2936">
                  <v>0</v>
                </pt>
                <pt idx="2937">
                  <v>0</v>
                </pt>
                <pt idx="2938">
                  <v>0</v>
                </pt>
                <pt idx="2939">
                  <v>0</v>
                </pt>
                <pt idx="2940">
                  <v>0</v>
                </pt>
                <pt idx="2941">
                  <v>0</v>
                </pt>
                <pt idx="2942">
                  <v>0</v>
                </pt>
                <pt idx="2943">
                  <v>0</v>
                </pt>
                <pt idx="2944">
                  <v>0</v>
                </pt>
                <pt idx="2945">
                  <v>0</v>
                </pt>
                <pt idx="2946">
                  <v>0</v>
                </pt>
                <pt idx="2947">
                  <v>0</v>
                </pt>
                <pt idx="2948">
                  <v>0</v>
                </pt>
                <pt idx="2949">
                  <v>0</v>
                </pt>
                <pt idx="2950">
                  <v>0</v>
                </pt>
                <pt idx="2951">
                  <v>0</v>
                </pt>
                <pt idx="2952">
                  <v>0</v>
                </pt>
                <pt idx="2953">
                  <v>0</v>
                </pt>
                <pt idx="2954">
                  <v>0</v>
                </pt>
                <pt idx="2955">
                  <v>0</v>
                </pt>
                <pt idx="2956">
                  <v>0</v>
                </pt>
                <pt idx="2957">
                  <v>0</v>
                </pt>
                <pt idx="2958">
                  <v>0</v>
                </pt>
                <pt idx="2959">
                  <v>0</v>
                </pt>
                <pt idx="2960">
                  <v>0</v>
                </pt>
                <pt idx="2961">
                  <v>0</v>
                </pt>
                <pt idx="2962">
                  <v>0</v>
                </pt>
                <pt idx="2963">
                  <v>0</v>
                </pt>
                <pt idx="2964">
                  <v>0</v>
                </pt>
                <pt idx="2965">
                  <v>0</v>
                </pt>
                <pt idx="2966">
                  <v>0</v>
                </pt>
                <pt idx="2967">
                  <v>0</v>
                </pt>
                <pt idx="2968">
                  <v>0</v>
                </pt>
                <pt idx="2969">
                  <v>0</v>
                </pt>
                <pt idx="2970">
                  <v>0</v>
                </pt>
                <pt idx="2971">
                  <v>0</v>
                </pt>
                <pt idx="2972">
                  <v>0</v>
                </pt>
                <pt idx="2973">
                  <v>0</v>
                </pt>
                <pt idx="2974">
                  <v>0</v>
                </pt>
                <pt idx="2975">
                  <v>0</v>
                </pt>
                <pt idx="2976">
                  <v>0</v>
                </pt>
                <pt idx="2977">
                  <v>0</v>
                </pt>
                <pt idx="2978">
                  <v>0</v>
                </pt>
                <pt idx="2979">
                  <v>0</v>
                </pt>
                <pt idx="2980">
                  <v>0</v>
                </pt>
                <pt idx="2981">
                  <v>0</v>
                </pt>
                <pt idx="2982">
                  <v>0</v>
                </pt>
                <pt idx="2983">
                  <v>0</v>
                </pt>
                <pt idx="2984">
                  <v>0</v>
                </pt>
                <pt idx="2985">
                  <v>0</v>
                </pt>
                <pt idx="2986">
                  <v>0</v>
                </pt>
                <pt idx="2987">
                  <v>0</v>
                </pt>
                <pt idx="2988">
                  <v>0</v>
                </pt>
                <pt idx="2989">
                  <v>0</v>
                </pt>
                <pt idx="2990">
                  <v>0</v>
                </pt>
                <pt idx="2991">
                  <v>0</v>
                </pt>
                <pt idx="2992">
                  <v>0</v>
                </pt>
                <pt idx="2993">
                  <v>0</v>
                </pt>
                <pt idx="2994">
                  <v>0</v>
                </pt>
                <pt idx="2995">
                  <v>0</v>
                </pt>
                <pt idx="2996">
                  <v>0</v>
                </pt>
                <pt idx="2997">
                  <v>0</v>
                </pt>
                <pt idx="2998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5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4.7907</v>
      </c>
      <c r="E2" t="n">
        <v>20.87</v>
      </c>
      <c r="F2" t="n">
        <v>13.15</v>
      </c>
      <c r="G2" t="n">
        <v>5.89</v>
      </c>
      <c r="H2" t="n">
        <v>0.09</v>
      </c>
      <c r="I2" t="n">
        <v>134</v>
      </c>
      <c r="J2" t="n">
        <v>194.77</v>
      </c>
      <c r="K2" t="n">
        <v>54.38</v>
      </c>
      <c r="L2" t="n">
        <v>1</v>
      </c>
      <c r="M2" t="n">
        <v>132</v>
      </c>
      <c r="N2" t="n">
        <v>39.4</v>
      </c>
      <c r="O2" t="n">
        <v>24256.19</v>
      </c>
      <c r="P2" t="n">
        <v>185.3</v>
      </c>
      <c r="Q2" t="n">
        <v>198.06</v>
      </c>
      <c r="R2" t="n">
        <v>112.73</v>
      </c>
      <c r="S2" t="n">
        <v>25.4</v>
      </c>
      <c r="T2" t="n">
        <v>42190.71</v>
      </c>
      <c r="U2" t="n">
        <v>0.23</v>
      </c>
      <c r="V2" t="n">
        <v>0.71</v>
      </c>
      <c r="W2" t="n">
        <v>3.17</v>
      </c>
      <c r="X2" t="n">
        <v>2.75</v>
      </c>
      <c r="Y2" t="n">
        <v>1</v>
      </c>
      <c r="Z2" t="n">
        <v>10</v>
      </c>
      <c r="AA2" t="n">
        <v>731.0419646748276</v>
      </c>
      <c r="AB2" t="n">
        <v>1000.243867363399</v>
      </c>
      <c r="AC2" t="n">
        <v>904.7819965133206</v>
      </c>
      <c r="AD2" t="n">
        <v>731041.9646748275</v>
      </c>
      <c r="AE2" t="n">
        <v>1000243.867363399</v>
      </c>
      <c r="AF2" t="n">
        <v>1.117255681352381e-05</v>
      </c>
      <c r="AG2" t="n">
        <v>55</v>
      </c>
      <c r="AH2" t="n">
        <v>904781.9965133206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5.281</v>
      </c>
      <c r="E3" t="n">
        <v>18.94</v>
      </c>
      <c r="F3" t="n">
        <v>12.45</v>
      </c>
      <c r="G3" t="n">
        <v>7.33</v>
      </c>
      <c r="H3" t="n">
        <v>0.11</v>
      </c>
      <c r="I3" t="n">
        <v>102</v>
      </c>
      <c r="J3" t="n">
        <v>195.16</v>
      </c>
      <c r="K3" t="n">
        <v>54.38</v>
      </c>
      <c r="L3" t="n">
        <v>1.25</v>
      </c>
      <c r="M3" t="n">
        <v>100</v>
      </c>
      <c r="N3" t="n">
        <v>39.53</v>
      </c>
      <c r="O3" t="n">
        <v>24303.87</v>
      </c>
      <c r="P3" t="n">
        <v>175.46</v>
      </c>
      <c r="Q3" t="n">
        <v>197.99</v>
      </c>
      <c r="R3" t="n">
        <v>91.52</v>
      </c>
      <c r="S3" t="n">
        <v>25.4</v>
      </c>
      <c r="T3" t="n">
        <v>31744.69</v>
      </c>
      <c r="U3" t="n">
        <v>0.28</v>
      </c>
      <c r="V3" t="n">
        <v>0.75</v>
      </c>
      <c r="W3" t="n">
        <v>3.1</v>
      </c>
      <c r="X3" t="n">
        <v>2.06</v>
      </c>
      <c r="Y3" t="n">
        <v>1</v>
      </c>
      <c r="Z3" t="n">
        <v>10</v>
      </c>
      <c r="AA3" t="n">
        <v>652.76243948926</v>
      </c>
      <c r="AB3" t="n">
        <v>893.1383675555866</v>
      </c>
      <c r="AC3" t="n">
        <v>807.8984952836526</v>
      </c>
      <c r="AD3" t="n">
        <v>652762.4394892601</v>
      </c>
      <c r="AE3" t="n">
        <v>893138.3675555866</v>
      </c>
      <c r="AF3" t="n">
        <v>1.231600236546209e-05</v>
      </c>
      <c r="AG3" t="n">
        <v>50</v>
      </c>
      <c r="AH3" t="n">
        <v>807898.4952836526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5.6361</v>
      </c>
      <c r="E4" t="n">
        <v>17.74</v>
      </c>
      <c r="F4" t="n">
        <v>12.04</v>
      </c>
      <c r="G4" t="n">
        <v>8.81</v>
      </c>
      <c r="H4" t="n">
        <v>0.14</v>
      </c>
      <c r="I4" t="n">
        <v>82</v>
      </c>
      <c r="J4" t="n">
        <v>195.55</v>
      </c>
      <c r="K4" t="n">
        <v>54.38</v>
      </c>
      <c r="L4" t="n">
        <v>1.5</v>
      </c>
      <c r="M4" t="n">
        <v>80</v>
      </c>
      <c r="N4" t="n">
        <v>39.67</v>
      </c>
      <c r="O4" t="n">
        <v>24351.61</v>
      </c>
      <c r="P4" t="n">
        <v>169.51</v>
      </c>
      <c r="Q4" t="n">
        <v>198.08</v>
      </c>
      <c r="R4" t="n">
        <v>78.56</v>
      </c>
      <c r="S4" t="n">
        <v>25.4</v>
      </c>
      <c r="T4" t="n">
        <v>25365.62</v>
      </c>
      <c r="U4" t="n">
        <v>0.32</v>
      </c>
      <c r="V4" t="n">
        <v>0.77</v>
      </c>
      <c r="W4" t="n">
        <v>3.07</v>
      </c>
      <c r="X4" t="n">
        <v>1.64</v>
      </c>
      <c r="Y4" t="n">
        <v>1</v>
      </c>
      <c r="Z4" t="n">
        <v>10</v>
      </c>
      <c r="AA4" t="n">
        <v>606.5768699749084</v>
      </c>
      <c r="AB4" t="n">
        <v>829.945233782528</v>
      </c>
      <c r="AC4" t="n">
        <v>750.7364255057744</v>
      </c>
      <c r="AD4" t="n">
        <v>606576.8699749084</v>
      </c>
      <c r="AE4" t="n">
        <v>829945.233782528</v>
      </c>
      <c r="AF4" t="n">
        <v>1.314414333118365e-05</v>
      </c>
      <c r="AG4" t="n">
        <v>47</v>
      </c>
      <c r="AH4" t="n">
        <v>750736.4255057743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5.8952</v>
      </c>
      <c r="E5" t="n">
        <v>16.96</v>
      </c>
      <c r="F5" t="n">
        <v>11.76</v>
      </c>
      <c r="G5" t="n">
        <v>10.23</v>
      </c>
      <c r="H5" t="n">
        <v>0.16</v>
      </c>
      <c r="I5" t="n">
        <v>69</v>
      </c>
      <c r="J5" t="n">
        <v>195.93</v>
      </c>
      <c r="K5" t="n">
        <v>54.38</v>
      </c>
      <c r="L5" t="n">
        <v>1.75</v>
      </c>
      <c r="M5" t="n">
        <v>67</v>
      </c>
      <c r="N5" t="n">
        <v>39.81</v>
      </c>
      <c r="O5" t="n">
        <v>24399.39</v>
      </c>
      <c r="P5" t="n">
        <v>165.55</v>
      </c>
      <c r="Q5" t="n">
        <v>197.97</v>
      </c>
      <c r="R5" t="n">
        <v>69.93000000000001</v>
      </c>
      <c r="S5" t="n">
        <v>25.4</v>
      </c>
      <c r="T5" t="n">
        <v>21117.93</v>
      </c>
      <c r="U5" t="n">
        <v>0.36</v>
      </c>
      <c r="V5" t="n">
        <v>0.79</v>
      </c>
      <c r="W5" t="n">
        <v>3.05</v>
      </c>
      <c r="X5" t="n">
        <v>1.37</v>
      </c>
      <c r="Y5" t="n">
        <v>1</v>
      </c>
      <c r="Z5" t="n">
        <v>10</v>
      </c>
      <c r="AA5" t="n">
        <v>576.4221657756505</v>
      </c>
      <c r="AB5" t="n">
        <v>788.6862371654438</v>
      </c>
      <c r="AC5" t="n">
        <v>713.4151296184591</v>
      </c>
      <c r="AD5" t="n">
        <v>576422.1657756504</v>
      </c>
      <c r="AE5" t="n">
        <v>788686.2371654438</v>
      </c>
      <c r="AF5" t="n">
        <v>1.374839938361524e-05</v>
      </c>
      <c r="AG5" t="n">
        <v>45</v>
      </c>
      <c r="AH5" t="n">
        <v>713415.1296184591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6.0884</v>
      </c>
      <c r="E6" t="n">
        <v>16.42</v>
      </c>
      <c r="F6" t="n">
        <v>11.57</v>
      </c>
      <c r="G6" t="n">
        <v>11.57</v>
      </c>
      <c r="H6" t="n">
        <v>0.18</v>
      </c>
      <c r="I6" t="n">
        <v>60</v>
      </c>
      <c r="J6" t="n">
        <v>196.32</v>
      </c>
      <c r="K6" t="n">
        <v>54.38</v>
      </c>
      <c r="L6" t="n">
        <v>2</v>
      </c>
      <c r="M6" t="n">
        <v>58</v>
      </c>
      <c r="N6" t="n">
        <v>39.95</v>
      </c>
      <c r="O6" t="n">
        <v>24447.22</v>
      </c>
      <c r="P6" t="n">
        <v>162.81</v>
      </c>
      <c r="Q6" t="n">
        <v>198</v>
      </c>
      <c r="R6" t="n">
        <v>64.13</v>
      </c>
      <c r="S6" t="n">
        <v>25.4</v>
      </c>
      <c r="T6" t="n">
        <v>18263.09</v>
      </c>
      <c r="U6" t="n">
        <v>0.4</v>
      </c>
      <c r="V6" t="n">
        <v>0.8</v>
      </c>
      <c r="W6" t="n">
        <v>3.03</v>
      </c>
      <c r="X6" t="n">
        <v>1.18</v>
      </c>
      <c r="Y6" t="n">
        <v>1</v>
      </c>
      <c r="Z6" t="n">
        <v>10</v>
      </c>
      <c r="AA6" t="n">
        <v>550.2782365315546</v>
      </c>
      <c r="AB6" t="n">
        <v>752.9149597849159</v>
      </c>
      <c r="AC6" t="n">
        <v>681.0578127458258</v>
      </c>
      <c r="AD6" t="n">
        <v>550278.2365315546</v>
      </c>
      <c r="AE6" t="n">
        <v>752914.9597849159</v>
      </c>
      <c r="AF6" t="n">
        <v>1.419896777161132e-05</v>
      </c>
      <c r="AG6" t="n">
        <v>43</v>
      </c>
      <c r="AH6" t="n">
        <v>681057.8127458259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6.2725</v>
      </c>
      <c r="E7" t="n">
        <v>15.94</v>
      </c>
      <c r="F7" t="n">
        <v>11.4</v>
      </c>
      <c r="G7" t="n">
        <v>13.16</v>
      </c>
      <c r="H7" t="n">
        <v>0.2</v>
      </c>
      <c r="I7" t="n">
        <v>52</v>
      </c>
      <c r="J7" t="n">
        <v>196.71</v>
      </c>
      <c r="K7" t="n">
        <v>54.38</v>
      </c>
      <c r="L7" t="n">
        <v>2.25</v>
      </c>
      <c r="M7" t="n">
        <v>50</v>
      </c>
      <c r="N7" t="n">
        <v>40.08</v>
      </c>
      <c r="O7" t="n">
        <v>24495.09</v>
      </c>
      <c r="P7" t="n">
        <v>160.3</v>
      </c>
      <c r="Q7" t="n">
        <v>197.79</v>
      </c>
      <c r="R7" t="n">
        <v>59.27</v>
      </c>
      <c r="S7" t="n">
        <v>25.4</v>
      </c>
      <c r="T7" t="n">
        <v>15871.69</v>
      </c>
      <c r="U7" t="n">
        <v>0.43</v>
      </c>
      <c r="V7" t="n">
        <v>0.82</v>
      </c>
      <c r="W7" t="n">
        <v>3.01</v>
      </c>
      <c r="X7" t="n">
        <v>1.01</v>
      </c>
      <c r="Y7" t="n">
        <v>1</v>
      </c>
      <c r="Z7" t="n">
        <v>10</v>
      </c>
      <c r="AA7" t="n">
        <v>534.0569673100672</v>
      </c>
      <c r="AB7" t="n">
        <v>730.7203036041853</v>
      </c>
      <c r="AC7" t="n">
        <v>660.9813834005886</v>
      </c>
      <c r="AD7" t="n">
        <v>534056.9673100671</v>
      </c>
      <c r="AE7" t="n">
        <v>730720.3036041853</v>
      </c>
      <c r="AF7" t="n">
        <v>1.462831373553512e-05</v>
      </c>
      <c r="AG7" t="n">
        <v>42</v>
      </c>
      <c r="AH7" t="n">
        <v>660981.3834005885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6.3817</v>
      </c>
      <c r="E8" t="n">
        <v>15.67</v>
      </c>
      <c r="F8" t="n">
        <v>11.33</v>
      </c>
      <c r="G8" t="n">
        <v>14.46</v>
      </c>
      <c r="H8" t="n">
        <v>0.23</v>
      </c>
      <c r="I8" t="n">
        <v>47</v>
      </c>
      <c r="J8" t="n">
        <v>197.1</v>
      </c>
      <c r="K8" t="n">
        <v>54.38</v>
      </c>
      <c r="L8" t="n">
        <v>2.5</v>
      </c>
      <c r="M8" t="n">
        <v>45</v>
      </c>
      <c r="N8" t="n">
        <v>40.22</v>
      </c>
      <c r="O8" t="n">
        <v>24543.01</v>
      </c>
      <c r="P8" t="n">
        <v>159.14</v>
      </c>
      <c r="Q8" t="n">
        <v>197.93</v>
      </c>
      <c r="R8" t="n">
        <v>56.2</v>
      </c>
      <c r="S8" t="n">
        <v>25.4</v>
      </c>
      <c r="T8" t="n">
        <v>14362.51</v>
      </c>
      <c r="U8" t="n">
        <v>0.45</v>
      </c>
      <c r="V8" t="n">
        <v>0.82</v>
      </c>
      <c r="W8" t="n">
        <v>3.02</v>
      </c>
      <c r="X8" t="n">
        <v>0.93</v>
      </c>
      <c r="Y8" t="n">
        <v>1</v>
      </c>
      <c r="Z8" t="n">
        <v>10</v>
      </c>
      <c r="AA8" t="n">
        <v>521.3162152271658</v>
      </c>
      <c r="AB8" t="n">
        <v>713.2878445220475</v>
      </c>
      <c r="AC8" t="n">
        <v>645.2126537466401</v>
      </c>
      <c r="AD8" t="n">
        <v>521316.2152271658</v>
      </c>
      <c r="AE8" t="n">
        <v>713287.8445220476</v>
      </c>
      <c r="AF8" t="n">
        <v>1.488298282440246e-05</v>
      </c>
      <c r="AG8" t="n">
        <v>41</v>
      </c>
      <c r="AH8" t="n">
        <v>645212.6537466401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6.5043</v>
      </c>
      <c r="E9" t="n">
        <v>15.37</v>
      </c>
      <c r="F9" t="n">
        <v>11.22</v>
      </c>
      <c r="G9" t="n">
        <v>16.03</v>
      </c>
      <c r="H9" t="n">
        <v>0.25</v>
      </c>
      <c r="I9" t="n">
        <v>42</v>
      </c>
      <c r="J9" t="n">
        <v>197.49</v>
      </c>
      <c r="K9" t="n">
        <v>54.38</v>
      </c>
      <c r="L9" t="n">
        <v>2.75</v>
      </c>
      <c r="M9" t="n">
        <v>40</v>
      </c>
      <c r="N9" t="n">
        <v>40.36</v>
      </c>
      <c r="O9" t="n">
        <v>24590.98</v>
      </c>
      <c r="P9" t="n">
        <v>157.56</v>
      </c>
      <c r="Q9" t="n">
        <v>197.89</v>
      </c>
      <c r="R9" t="n">
        <v>53.43</v>
      </c>
      <c r="S9" t="n">
        <v>25.4</v>
      </c>
      <c r="T9" t="n">
        <v>13000.73</v>
      </c>
      <c r="U9" t="n">
        <v>0.48</v>
      </c>
      <c r="V9" t="n">
        <v>0.83</v>
      </c>
      <c r="W9" t="n">
        <v>3</v>
      </c>
      <c r="X9" t="n">
        <v>0.83</v>
      </c>
      <c r="Y9" t="n">
        <v>1</v>
      </c>
      <c r="Z9" t="n">
        <v>10</v>
      </c>
      <c r="AA9" t="n">
        <v>516.9417762062112</v>
      </c>
      <c r="AB9" t="n">
        <v>707.3025440669483</v>
      </c>
      <c r="AC9" t="n">
        <v>639.7985819665533</v>
      </c>
      <c r="AD9" t="n">
        <v>516941.7762062112</v>
      </c>
      <c r="AE9" t="n">
        <v>707302.5440669482</v>
      </c>
      <c r="AF9" t="n">
        <v>1.516890251574987e-05</v>
      </c>
      <c r="AG9" t="n">
        <v>41</v>
      </c>
      <c r="AH9" t="n">
        <v>639798.5819665533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6.578</v>
      </c>
      <c r="E10" t="n">
        <v>15.2</v>
      </c>
      <c r="F10" t="n">
        <v>11.17</v>
      </c>
      <c r="G10" t="n">
        <v>17.18</v>
      </c>
      <c r="H10" t="n">
        <v>0.27</v>
      </c>
      <c r="I10" t="n">
        <v>39</v>
      </c>
      <c r="J10" t="n">
        <v>197.88</v>
      </c>
      <c r="K10" t="n">
        <v>54.38</v>
      </c>
      <c r="L10" t="n">
        <v>3</v>
      </c>
      <c r="M10" t="n">
        <v>37</v>
      </c>
      <c r="N10" t="n">
        <v>40.5</v>
      </c>
      <c r="O10" t="n">
        <v>24639</v>
      </c>
      <c r="P10" t="n">
        <v>156.78</v>
      </c>
      <c r="Q10" t="n">
        <v>197.83</v>
      </c>
      <c r="R10" t="n">
        <v>51.57</v>
      </c>
      <c r="S10" t="n">
        <v>25.4</v>
      </c>
      <c r="T10" t="n">
        <v>12084</v>
      </c>
      <c r="U10" t="n">
        <v>0.49</v>
      </c>
      <c r="V10" t="n">
        <v>0.83</v>
      </c>
      <c r="W10" t="n">
        <v>3</v>
      </c>
      <c r="X10" t="n">
        <v>0.78</v>
      </c>
      <c r="Y10" t="n">
        <v>1</v>
      </c>
      <c r="Z10" t="n">
        <v>10</v>
      </c>
      <c r="AA10" t="n">
        <v>505.5963413753074</v>
      </c>
      <c r="AB10" t="n">
        <v>691.7792196060464</v>
      </c>
      <c r="AC10" t="n">
        <v>625.7567818050773</v>
      </c>
      <c r="AD10" t="n">
        <v>505596.3413753074</v>
      </c>
      <c r="AE10" t="n">
        <v>691779.2196060463</v>
      </c>
      <c r="AF10" t="n">
        <v>1.53407808293902e-05</v>
      </c>
      <c r="AG10" t="n">
        <v>40</v>
      </c>
      <c r="AH10" t="n">
        <v>625756.7818050772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6.6605</v>
      </c>
      <c r="E11" t="n">
        <v>15.01</v>
      </c>
      <c r="F11" t="n">
        <v>11.1</v>
      </c>
      <c r="G11" t="n">
        <v>18.5</v>
      </c>
      <c r="H11" t="n">
        <v>0.29</v>
      </c>
      <c r="I11" t="n">
        <v>36</v>
      </c>
      <c r="J11" t="n">
        <v>198.27</v>
      </c>
      <c r="K11" t="n">
        <v>54.38</v>
      </c>
      <c r="L11" t="n">
        <v>3.25</v>
      </c>
      <c r="M11" t="n">
        <v>34</v>
      </c>
      <c r="N11" t="n">
        <v>40.64</v>
      </c>
      <c r="O11" t="n">
        <v>24687.06</v>
      </c>
      <c r="P11" t="n">
        <v>155.59</v>
      </c>
      <c r="Q11" t="n">
        <v>197.81</v>
      </c>
      <c r="R11" t="n">
        <v>49.01</v>
      </c>
      <c r="S11" t="n">
        <v>25.4</v>
      </c>
      <c r="T11" t="n">
        <v>10822.59</v>
      </c>
      <c r="U11" t="n">
        <v>0.52</v>
      </c>
      <c r="V11" t="n">
        <v>0.84</v>
      </c>
      <c r="W11" t="n">
        <v>3.01</v>
      </c>
      <c r="X11" t="n">
        <v>0.7</v>
      </c>
      <c r="Y11" t="n">
        <v>1</v>
      </c>
      <c r="Z11" t="n">
        <v>10</v>
      </c>
      <c r="AA11" t="n">
        <v>502.7078094705571</v>
      </c>
      <c r="AB11" t="n">
        <v>687.827002820933</v>
      </c>
      <c r="AC11" t="n">
        <v>622.1817590429641</v>
      </c>
      <c r="AD11" t="n">
        <v>502707.8094705571</v>
      </c>
      <c r="AE11" t="n">
        <v>687827.002820933</v>
      </c>
      <c r="AF11" t="n">
        <v>1.553318192674877e-05</v>
      </c>
      <c r="AG11" t="n">
        <v>40</v>
      </c>
      <c r="AH11" t="n">
        <v>622181.7590429641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6.7417</v>
      </c>
      <c r="E12" t="n">
        <v>14.83</v>
      </c>
      <c r="F12" t="n">
        <v>11.03</v>
      </c>
      <c r="G12" t="n">
        <v>20.06</v>
      </c>
      <c r="H12" t="n">
        <v>0.31</v>
      </c>
      <c r="I12" t="n">
        <v>33</v>
      </c>
      <c r="J12" t="n">
        <v>198.66</v>
      </c>
      <c r="K12" t="n">
        <v>54.38</v>
      </c>
      <c r="L12" t="n">
        <v>3.5</v>
      </c>
      <c r="M12" t="n">
        <v>31</v>
      </c>
      <c r="N12" t="n">
        <v>40.78</v>
      </c>
      <c r="O12" t="n">
        <v>24735.17</v>
      </c>
      <c r="P12" t="n">
        <v>154.61</v>
      </c>
      <c r="Q12" t="n">
        <v>197.87</v>
      </c>
      <c r="R12" t="n">
        <v>47.41</v>
      </c>
      <c r="S12" t="n">
        <v>25.4</v>
      </c>
      <c r="T12" t="n">
        <v>10034.32</v>
      </c>
      <c r="U12" t="n">
        <v>0.54</v>
      </c>
      <c r="V12" t="n">
        <v>0.84</v>
      </c>
      <c r="W12" t="n">
        <v>2.99</v>
      </c>
      <c r="X12" t="n">
        <v>0.64</v>
      </c>
      <c r="Y12" t="n">
        <v>1</v>
      </c>
      <c r="Z12" t="n">
        <v>10</v>
      </c>
      <c r="AA12" t="n">
        <v>491.1278024010751</v>
      </c>
      <c r="AB12" t="n">
        <v>671.9827262746115</v>
      </c>
      <c r="AC12" t="n">
        <v>607.8496380126417</v>
      </c>
      <c r="AD12" t="n">
        <v>491127.8024010751</v>
      </c>
      <c r="AE12" t="n">
        <v>671982.7262746115</v>
      </c>
      <c r="AF12" t="n">
        <v>1.572255124923987e-05</v>
      </c>
      <c r="AG12" t="n">
        <v>39</v>
      </c>
      <c r="AH12" t="n">
        <v>607849.6380126417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6.8016</v>
      </c>
      <c r="E13" t="n">
        <v>14.7</v>
      </c>
      <c r="F13" t="n">
        <v>10.98</v>
      </c>
      <c r="G13" t="n">
        <v>21.25</v>
      </c>
      <c r="H13" t="n">
        <v>0.33</v>
      </c>
      <c r="I13" t="n">
        <v>31</v>
      </c>
      <c r="J13" t="n">
        <v>199.05</v>
      </c>
      <c r="K13" t="n">
        <v>54.38</v>
      </c>
      <c r="L13" t="n">
        <v>3.75</v>
      </c>
      <c r="M13" t="n">
        <v>29</v>
      </c>
      <c r="N13" t="n">
        <v>40.92</v>
      </c>
      <c r="O13" t="n">
        <v>24783.33</v>
      </c>
      <c r="P13" t="n">
        <v>153.78</v>
      </c>
      <c r="Q13" t="n">
        <v>197.85</v>
      </c>
      <c r="R13" t="n">
        <v>45.64</v>
      </c>
      <c r="S13" t="n">
        <v>25.4</v>
      </c>
      <c r="T13" t="n">
        <v>9160.940000000001</v>
      </c>
      <c r="U13" t="n">
        <v>0.5600000000000001</v>
      </c>
      <c r="V13" t="n">
        <v>0.85</v>
      </c>
      <c r="W13" t="n">
        <v>2.99</v>
      </c>
      <c r="X13" t="n">
        <v>0.59</v>
      </c>
      <c r="Y13" t="n">
        <v>1</v>
      </c>
      <c r="Z13" t="n">
        <v>10</v>
      </c>
      <c r="AA13" t="n">
        <v>489.1509866144806</v>
      </c>
      <c r="AB13" t="n">
        <v>669.2779597044357</v>
      </c>
      <c r="AC13" t="n">
        <v>605.4030105677597</v>
      </c>
      <c r="AD13" t="n">
        <v>489150.9866144806</v>
      </c>
      <c r="AE13" t="n">
        <v>669277.9597044357</v>
      </c>
      <c r="AF13" t="n">
        <v>1.586224610659476e-05</v>
      </c>
      <c r="AG13" t="n">
        <v>39</v>
      </c>
      <c r="AH13" t="n">
        <v>605403.0105677596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6.8462</v>
      </c>
      <c r="E14" t="n">
        <v>14.61</v>
      </c>
      <c r="F14" t="n">
        <v>10.96</v>
      </c>
      <c r="G14" t="n">
        <v>22.68</v>
      </c>
      <c r="H14" t="n">
        <v>0.36</v>
      </c>
      <c r="I14" t="n">
        <v>29</v>
      </c>
      <c r="J14" t="n">
        <v>199.44</v>
      </c>
      <c r="K14" t="n">
        <v>54.38</v>
      </c>
      <c r="L14" t="n">
        <v>4</v>
      </c>
      <c r="M14" t="n">
        <v>27</v>
      </c>
      <c r="N14" t="n">
        <v>41.06</v>
      </c>
      <c r="O14" t="n">
        <v>24831.54</v>
      </c>
      <c r="P14" t="n">
        <v>153.43</v>
      </c>
      <c r="Q14" t="n">
        <v>197.82</v>
      </c>
      <c r="R14" t="n">
        <v>45.18</v>
      </c>
      <c r="S14" t="n">
        <v>25.4</v>
      </c>
      <c r="T14" t="n">
        <v>8943.48</v>
      </c>
      <c r="U14" t="n">
        <v>0.5600000000000001</v>
      </c>
      <c r="V14" t="n">
        <v>0.85</v>
      </c>
      <c r="W14" t="n">
        <v>2.98</v>
      </c>
      <c r="X14" t="n">
        <v>0.57</v>
      </c>
      <c r="Y14" t="n">
        <v>1</v>
      </c>
      <c r="Z14" t="n">
        <v>10</v>
      </c>
      <c r="AA14" t="n">
        <v>487.9393006113365</v>
      </c>
      <c r="AB14" t="n">
        <v>667.62007745912</v>
      </c>
      <c r="AC14" t="n">
        <v>603.9033542770845</v>
      </c>
      <c r="AD14" t="n">
        <v>487939.3006113365</v>
      </c>
      <c r="AE14" t="n">
        <v>667620.07745912</v>
      </c>
      <c r="AF14" t="n">
        <v>1.596625930589406e-05</v>
      </c>
      <c r="AG14" t="n">
        <v>39</v>
      </c>
      <c r="AH14" t="n">
        <v>603903.3542770846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6.9037</v>
      </c>
      <c r="E15" t="n">
        <v>14.48</v>
      </c>
      <c r="F15" t="n">
        <v>10.92</v>
      </c>
      <c r="G15" t="n">
        <v>24.26</v>
      </c>
      <c r="H15" t="n">
        <v>0.38</v>
      </c>
      <c r="I15" t="n">
        <v>27</v>
      </c>
      <c r="J15" t="n">
        <v>199.83</v>
      </c>
      <c r="K15" t="n">
        <v>54.38</v>
      </c>
      <c r="L15" t="n">
        <v>4.25</v>
      </c>
      <c r="M15" t="n">
        <v>25</v>
      </c>
      <c r="N15" t="n">
        <v>41.2</v>
      </c>
      <c r="O15" t="n">
        <v>24879.79</v>
      </c>
      <c r="P15" t="n">
        <v>152.74</v>
      </c>
      <c r="Q15" t="n">
        <v>197.81</v>
      </c>
      <c r="R15" t="n">
        <v>43.84</v>
      </c>
      <c r="S15" t="n">
        <v>25.4</v>
      </c>
      <c r="T15" t="n">
        <v>8283.379999999999</v>
      </c>
      <c r="U15" t="n">
        <v>0.58</v>
      </c>
      <c r="V15" t="n">
        <v>0.85</v>
      </c>
      <c r="W15" t="n">
        <v>2.98</v>
      </c>
      <c r="X15" t="n">
        <v>0.53</v>
      </c>
      <c r="Y15" t="n">
        <v>1</v>
      </c>
      <c r="Z15" t="n">
        <v>10</v>
      </c>
      <c r="AA15" t="n">
        <v>477.2330293543954</v>
      </c>
      <c r="AB15" t="n">
        <v>652.9712847980206</v>
      </c>
      <c r="AC15" t="n">
        <v>590.6526218278509</v>
      </c>
      <c r="AD15" t="n">
        <v>477233.0293543954</v>
      </c>
      <c r="AE15" t="n">
        <v>652971.2847980206</v>
      </c>
      <c r="AF15" t="n">
        <v>1.61003570404167e-05</v>
      </c>
      <c r="AG15" t="n">
        <v>38</v>
      </c>
      <c r="AH15" t="n">
        <v>590652.6218278509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6.9292</v>
      </c>
      <c r="E16" t="n">
        <v>14.43</v>
      </c>
      <c r="F16" t="n">
        <v>10.9</v>
      </c>
      <c r="G16" t="n">
        <v>25.16</v>
      </c>
      <c r="H16" t="n">
        <v>0.4</v>
      </c>
      <c r="I16" t="n">
        <v>26</v>
      </c>
      <c r="J16" t="n">
        <v>200.22</v>
      </c>
      <c r="K16" t="n">
        <v>54.38</v>
      </c>
      <c r="L16" t="n">
        <v>4.5</v>
      </c>
      <c r="M16" t="n">
        <v>24</v>
      </c>
      <c r="N16" t="n">
        <v>41.35</v>
      </c>
      <c r="O16" t="n">
        <v>24928.09</v>
      </c>
      <c r="P16" t="n">
        <v>152.32</v>
      </c>
      <c r="Q16" t="n">
        <v>197.79</v>
      </c>
      <c r="R16" t="n">
        <v>43.2</v>
      </c>
      <c r="S16" t="n">
        <v>25.4</v>
      </c>
      <c r="T16" t="n">
        <v>7968.44</v>
      </c>
      <c r="U16" t="n">
        <v>0.59</v>
      </c>
      <c r="V16" t="n">
        <v>0.85</v>
      </c>
      <c r="W16" t="n">
        <v>2.98</v>
      </c>
      <c r="X16" t="n">
        <v>0.51</v>
      </c>
      <c r="Y16" t="n">
        <v>1</v>
      </c>
      <c r="Z16" t="n">
        <v>10</v>
      </c>
      <c r="AA16" t="n">
        <v>476.3746097722261</v>
      </c>
      <c r="AB16" t="n">
        <v>651.7967572548973</v>
      </c>
      <c r="AC16" t="n">
        <v>589.5901895449836</v>
      </c>
      <c r="AD16" t="n">
        <v>476374.6097722261</v>
      </c>
      <c r="AE16" t="n">
        <v>651796.7572548974</v>
      </c>
      <c r="AF16" t="n">
        <v>1.615982647050936e-05</v>
      </c>
      <c r="AG16" t="n">
        <v>38</v>
      </c>
      <c r="AH16" t="n">
        <v>589590.1895449836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6.9971</v>
      </c>
      <c r="E17" t="n">
        <v>14.29</v>
      </c>
      <c r="F17" t="n">
        <v>10.84</v>
      </c>
      <c r="G17" t="n">
        <v>27.1</v>
      </c>
      <c r="H17" t="n">
        <v>0.42</v>
      </c>
      <c r="I17" t="n">
        <v>24</v>
      </c>
      <c r="J17" t="n">
        <v>200.61</v>
      </c>
      <c r="K17" t="n">
        <v>54.38</v>
      </c>
      <c r="L17" t="n">
        <v>4.75</v>
      </c>
      <c r="M17" t="n">
        <v>22</v>
      </c>
      <c r="N17" t="n">
        <v>41.49</v>
      </c>
      <c r="O17" t="n">
        <v>24976.45</v>
      </c>
      <c r="P17" t="n">
        <v>151.43</v>
      </c>
      <c r="Q17" t="n">
        <v>197.77</v>
      </c>
      <c r="R17" t="n">
        <v>41.29</v>
      </c>
      <c r="S17" t="n">
        <v>25.4</v>
      </c>
      <c r="T17" t="n">
        <v>7022.32</v>
      </c>
      <c r="U17" t="n">
        <v>0.62</v>
      </c>
      <c r="V17" t="n">
        <v>0.86</v>
      </c>
      <c r="W17" t="n">
        <v>2.98</v>
      </c>
      <c r="X17" t="n">
        <v>0.45</v>
      </c>
      <c r="Y17" t="n">
        <v>1</v>
      </c>
      <c r="Z17" t="n">
        <v>10</v>
      </c>
      <c r="AA17" t="n">
        <v>474.2875047013868</v>
      </c>
      <c r="AB17" t="n">
        <v>648.9410880203978</v>
      </c>
      <c r="AC17" t="n">
        <v>587.0070613742678</v>
      </c>
      <c r="AD17" t="n">
        <v>474287.5047013868</v>
      </c>
      <c r="AE17" t="n">
        <v>648941.0880203978</v>
      </c>
      <c r="AF17" t="n">
        <v>1.631817840397174e-05</v>
      </c>
      <c r="AG17" t="n">
        <v>38</v>
      </c>
      <c r="AH17" t="n">
        <v>587007.0613742678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7.0166</v>
      </c>
      <c r="E18" t="n">
        <v>14.25</v>
      </c>
      <c r="F18" t="n">
        <v>10.84</v>
      </c>
      <c r="G18" t="n">
        <v>28.28</v>
      </c>
      <c r="H18" t="n">
        <v>0.44</v>
      </c>
      <c r="I18" t="n">
        <v>23</v>
      </c>
      <c r="J18" t="n">
        <v>201.01</v>
      </c>
      <c r="K18" t="n">
        <v>54.38</v>
      </c>
      <c r="L18" t="n">
        <v>5</v>
      </c>
      <c r="M18" t="n">
        <v>21</v>
      </c>
      <c r="N18" t="n">
        <v>41.63</v>
      </c>
      <c r="O18" t="n">
        <v>25024.84</v>
      </c>
      <c r="P18" t="n">
        <v>151.36</v>
      </c>
      <c r="Q18" t="n">
        <v>197.77</v>
      </c>
      <c r="R18" t="n">
        <v>41.3</v>
      </c>
      <c r="S18" t="n">
        <v>25.4</v>
      </c>
      <c r="T18" t="n">
        <v>7028.74</v>
      </c>
      <c r="U18" t="n">
        <v>0.62</v>
      </c>
      <c r="V18" t="n">
        <v>0.86</v>
      </c>
      <c r="W18" t="n">
        <v>2.98</v>
      </c>
      <c r="X18" t="n">
        <v>0.45</v>
      </c>
      <c r="Y18" t="n">
        <v>1</v>
      </c>
      <c r="Z18" t="n">
        <v>10</v>
      </c>
      <c r="AA18" t="n">
        <v>473.8636365627785</v>
      </c>
      <c r="AB18" t="n">
        <v>648.3611329334112</v>
      </c>
      <c r="AC18" t="n">
        <v>586.4824563868111</v>
      </c>
      <c r="AD18" t="n">
        <v>473863.6365627785</v>
      </c>
      <c r="AE18" t="n">
        <v>648361.1329334113</v>
      </c>
      <c r="AF18" t="n">
        <v>1.636365502698377e-05</v>
      </c>
      <c r="AG18" t="n">
        <v>38</v>
      </c>
      <c r="AH18" t="n">
        <v>586482.4563868111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7.0563</v>
      </c>
      <c r="E19" t="n">
        <v>14.17</v>
      </c>
      <c r="F19" t="n">
        <v>10.8</v>
      </c>
      <c r="G19" t="n">
        <v>29.45</v>
      </c>
      <c r="H19" t="n">
        <v>0.46</v>
      </c>
      <c r="I19" t="n">
        <v>22</v>
      </c>
      <c r="J19" t="n">
        <v>201.4</v>
      </c>
      <c r="K19" t="n">
        <v>54.38</v>
      </c>
      <c r="L19" t="n">
        <v>5.25</v>
      </c>
      <c r="M19" t="n">
        <v>20</v>
      </c>
      <c r="N19" t="n">
        <v>41.77</v>
      </c>
      <c r="O19" t="n">
        <v>25073.29</v>
      </c>
      <c r="P19" t="n">
        <v>150.67</v>
      </c>
      <c r="Q19" t="n">
        <v>197.78</v>
      </c>
      <c r="R19" t="n">
        <v>40.15</v>
      </c>
      <c r="S19" t="n">
        <v>25.4</v>
      </c>
      <c r="T19" t="n">
        <v>6463.48</v>
      </c>
      <c r="U19" t="n">
        <v>0.63</v>
      </c>
      <c r="V19" t="n">
        <v>0.86</v>
      </c>
      <c r="W19" t="n">
        <v>2.97</v>
      </c>
      <c r="X19" t="n">
        <v>0.41</v>
      </c>
      <c r="Y19" t="n">
        <v>1</v>
      </c>
      <c r="Z19" t="n">
        <v>10</v>
      </c>
      <c r="AA19" t="n">
        <v>463.5712428528657</v>
      </c>
      <c r="AB19" t="n">
        <v>634.2786257911448</v>
      </c>
      <c r="AC19" t="n">
        <v>573.7439639612796</v>
      </c>
      <c r="AD19" t="n">
        <v>463571.2428528657</v>
      </c>
      <c r="AE19" t="n">
        <v>634278.6257911448</v>
      </c>
      <c r="AF19" t="n">
        <v>1.645624076716723e-05</v>
      </c>
      <c r="AG19" t="n">
        <v>37</v>
      </c>
      <c r="AH19" t="n">
        <v>573743.9639612796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7.0732</v>
      </c>
      <c r="E20" t="n">
        <v>14.14</v>
      </c>
      <c r="F20" t="n">
        <v>10.8</v>
      </c>
      <c r="G20" t="n">
        <v>30.87</v>
      </c>
      <c r="H20" t="n">
        <v>0.48</v>
      </c>
      <c r="I20" t="n">
        <v>21</v>
      </c>
      <c r="J20" t="n">
        <v>201.79</v>
      </c>
      <c r="K20" t="n">
        <v>54.38</v>
      </c>
      <c r="L20" t="n">
        <v>5.5</v>
      </c>
      <c r="M20" t="n">
        <v>19</v>
      </c>
      <c r="N20" t="n">
        <v>41.92</v>
      </c>
      <c r="O20" t="n">
        <v>25121.79</v>
      </c>
      <c r="P20" t="n">
        <v>150.66</v>
      </c>
      <c r="Q20" t="n">
        <v>197.8</v>
      </c>
      <c r="R20" t="n">
        <v>40.13</v>
      </c>
      <c r="S20" t="n">
        <v>25.4</v>
      </c>
      <c r="T20" t="n">
        <v>6453.68</v>
      </c>
      <c r="U20" t="n">
        <v>0.63</v>
      </c>
      <c r="V20" t="n">
        <v>0.86</v>
      </c>
      <c r="W20" t="n">
        <v>2.98</v>
      </c>
      <c r="X20" t="n">
        <v>0.41</v>
      </c>
      <c r="Y20" t="n">
        <v>1</v>
      </c>
      <c r="Z20" t="n">
        <v>10</v>
      </c>
      <c r="AA20" t="n">
        <v>463.2500109237278</v>
      </c>
      <c r="AB20" t="n">
        <v>633.8391020939457</v>
      </c>
      <c r="AC20" t="n">
        <v>573.3463877888659</v>
      </c>
      <c r="AD20" t="n">
        <v>463250.0109237278</v>
      </c>
      <c r="AE20" t="n">
        <v>633839.1020939457</v>
      </c>
      <c r="AF20" t="n">
        <v>1.649565384044432e-05</v>
      </c>
      <c r="AG20" t="n">
        <v>37</v>
      </c>
      <c r="AH20" t="n">
        <v>573346.3877888658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7.1077</v>
      </c>
      <c r="E21" t="n">
        <v>14.07</v>
      </c>
      <c r="F21" t="n">
        <v>10.77</v>
      </c>
      <c r="G21" t="n">
        <v>32.32</v>
      </c>
      <c r="H21" t="n">
        <v>0.51</v>
      </c>
      <c r="I21" t="n">
        <v>20</v>
      </c>
      <c r="J21" t="n">
        <v>202.19</v>
      </c>
      <c r="K21" t="n">
        <v>54.38</v>
      </c>
      <c r="L21" t="n">
        <v>5.75</v>
      </c>
      <c r="M21" t="n">
        <v>18</v>
      </c>
      <c r="N21" t="n">
        <v>42.06</v>
      </c>
      <c r="O21" t="n">
        <v>25170.34</v>
      </c>
      <c r="P21" t="n">
        <v>150.23</v>
      </c>
      <c r="Q21" t="n">
        <v>197.85</v>
      </c>
      <c r="R21" t="n">
        <v>39.17</v>
      </c>
      <c r="S21" t="n">
        <v>25.4</v>
      </c>
      <c r="T21" t="n">
        <v>5983.05</v>
      </c>
      <c r="U21" t="n">
        <v>0.65</v>
      </c>
      <c r="V21" t="n">
        <v>0.86</v>
      </c>
      <c r="W21" t="n">
        <v>2.98</v>
      </c>
      <c r="X21" t="n">
        <v>0.38</v>
      </c>
      <c r="Y21" t="n">
        <v>1</v>
      </c>
      <c r="Z21" t="n">
        <v>10</v>
      </c>
      <c r="AA21" t="n">
        <v>462.2439498019204</v>
      </c>
      <c r="AB21" t="n">
        <v>632.4625648828046</v>
      </c>
      <c r="AC21" t="n">
        <v>572.1012253571739</v>
      </c>
      <c r="AD21" t="n">
        <v>462243.9498019204</v>
      </c>
      <c r="AE21" t="n">
        <v>632462.5648828046</v>
      </c>
      <c r="AF21" t="n">
        <v>1.65761124811579e-05</v>
      </c>
      <c r="AG21" t="n">
        <v>37</v>
      </c>
      <c r="AH21" t="n">
        <v>572101.2253571739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7.1424</v>
      </c>
      <c r="E22" t="n">
        <v>14</v>
      </c>
      <c r="F22" t="n">
        <v>10.75</v>
      </c>
      <c r="G22" t="n">
        <v>33.93</v>
      </c>
      <c r="H22" t="n">
        <v>0.53</v>
      </c>
      <c r="I22" t="n">
        <v>19</v>
      </c>
      <c r="J22" t="n">
        <v>202.58</v>
      </c>
      <c r="K22" t="n">
        <v>54.38</v>
      </c>
      <c r="L22" t="n">
        <v>6</v>
      </c>
      <c r="M22" t="n">
        <v>17</v>
      </c>
      <c r="N22" t="n">
        <v>42.2</v>
      </c>
      <c r="O22" t="n">
        <v>25218.93</v>
      </c>
      <c r="P22" t="n">
        <v>149.62</v>
      </c>
      <c r="Q22" t="n">
        <v>197.83</v>
      </c>
      <c r="R22" t="n">
        <v>38.37</v>
      </c>
      <c r="S22" t="n">
        <v>25.4</v>
      </c>
      <c r="T22" t="n">
        <v>5584.54</v>
      </c>
      <c r="U22" t="n">
        <v>0.66</v>
      </c>
      <c r="V22" t="n">
        <v>0.87</v>
      </c>
      <c r="W22" t="n">
        <v>2.97</v>
      </c>
      <c r="X22" t="n">
        <v>0.35</v>
      </c>
      <c r="Y22" t="n">
        <v>1</v>
      </c>
      <c r="Z22" t="n">
        <v>10</v>
      </c>
      <c r="AA22" t="n">
        <v>461.1205979515586</v>
      </c>
      <c r="AB22" t="n">
        <v>630.9255453223539</v>
      </c>
      <c r="AC22" t="n">
        <v>570.710896786352</v>
      </c>
      <c r="AD22" t="n">
        <v>461120.5979515587</v>
      </c>
      <c r="AE22" t="n">
        <v>630925.5453223538</v>
      </c>
      <c r="AF22" t="n">
        <v>1.665703754877418e-05</v>
      </c>
      <c r="AG22" t="n">
        <v>37</v>
      </c>
      <c r="AH22" t="n">
        <v>570710.896786352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7.1441</v>
      </c>
      <c r="E23" t="n">
        <v>14</v>
      </c>
      <c r="F23" t="n">
        <v>10.74</v>
      </c>
      <c r="G23" t="n">
        <v>33.92</v>
      </c>
      <c r="H23" t="n">
        <v>0.55</v>
      </c>
      <c r="I23" t="n">
        <v>19</v>
      </c>
      <c r="J23" t="n">
        <v>202.98</v>
      </c>
      <c r="K23" t="n">
        <v>54.38</v>
      </c>
      <c r="L23" t="n">
        <v>6.25</v>
      </c>
      <c r="M23" t="n">
        <v>17</v>
      </c>
      <c r="N23" t="n">
        <v>42.35</v>
      </c>
      <c r="O23" t="n">
        <v>25267.7</v>
      </c>
      <c r="P23" t="n">
        <v>149.42</v>
      </c>
      <c r="Q23" t="n">
        <v>197.78</v>
      </c>
      <c r="R23" t="n">
        <v>38.26</v>
      </c>
      <c r="S23" t="n">
        <v>25.4</v>
      </c>
      <c r="T23" t="n">
        <v>5530.63</v>
      </c>
      <c r="U23" t="n">
        <v>0.66</v>
      </c>
      <c r="V23" t="n">
        <v>0.87</v>
      </c>
      <c r="W23" t="n">
        <v>2.97</v>
      </c>
      <c r="X23" t="n">
        <v>0.35</v>
      </c>
      <c r="Y23" t="n">
        <v>1</v>
      </c>
      <c r="Z23" t="n">
        <v>10</v>
      </c>
      <c r="AA23" t="n">
        <v>460.9238642517802</v>
      </c>
      <c r="AB23" t="n">
        <v>630.6563655950387</v>
      </c>
      <c r="AC23" t="n">
        <v>570.4674071944157</v>
      </c>
      <c r="AD23" t="n">
        <v>460923.8642517802</v>
      </c>
      <c r="AE23" t="n">
        <v>630656.3655950386</v>
      </c>
      <c r="AF23" t="n">
        <v>1.666100217744702e-05</v>
      </c>
      <c r="AG23" t="n">
        <v>37</v>
      </c>
      <c r="AH23" t="n">
        <v>570467.4071944157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7.1746</v>
      </c>
      <c r="E24" t="n">
        <v>13.94</v>
      </c>
      <c r="F24" t="n">
        <v>10.72</v>
      </c>
      <c r="G24" t="n">
        <v>35.74</v>
      </c>
      <c r="H24" t="n">
        <v>0.57</v>
      </c>
      <c r="I24" t="n">
        <v>18</v>
      </c>
      <c r="J24" t="n">
        <v>203.37</v>
      </c>
      <c r="K24" t="n">
        <v>54.38</v>
      </c>
      <c r="L24" t="n">
        <v>6.5</v>
      </c>
      <c r="M24" t="n">
        <v>16</v>
      </c>
      <c r="N24" t="n">
        <v>42.49</v>
      </c>
      <c r="O24" t="n">
        <v>25316.39</v>
      </c>
      <c r="P24" t="n">
        <v>149.18</v>
      </c>
      <c r="Q24" t="n">
        <v>197.8</v>
      </c>
      <c r="R24" t="n">
        <v>37.56</v>
      </c>
      <c r="S24" t="n">
        <v>25.4</v>
      </c>
      <c r="T24" t="n">
        <v>5185.1</v>
      </c>
      <c r="U24" t="n">
        <v>0.68</v>
      </c>
      <c r="V24" t="n">
        <v>0.87</v>
      </c>
      <c r="W24" t="n">
        <v>2.97</v>
      </c>
      <c r="X24" t="n">
        <v>0.33</v>
      </c>
      <c r="Y24" t="n">
        <v>1</v>
      </c>
      <c r="Z24" t="n">
        <v>10</v>
      </c>
      <c r="AA24" t="n">
        <v>460.1678546161244</v>
      </c>
      <c r="AB24" t="n">
        <v>629.6219598587433</v>
      </c>
      <c r="AC24" t="n">
        <v>569.5317236897947</v>
      </c>
      <c r="AD24" t="n">
        <v>460167.8546161244</v>
      </c>
      <c r="AE24" t="n">
        <v>629621.9598587432</v>
      </c>
      <c r="AF24" t="n">
        <v>1.673213228010686e-05</v>
      </c>
      <c r="AG24" t="n">
        <v>37</v>
      </c>
      <c r="AH24" t="n">
        <v>569531.7236897948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7.1987</v>
      </c>
      <c r="E25" t="n">
        <v>13.89</v>
      </c>
      <c r="F25" t="n">
        <v>10.71</v>
      </c>
      <c r="G25" t="n">
        <v>37.81</v>
      </c>
      <c r="H25" t="n">
        <v>0.59</v>
      </c>
      <c r="I25" t="n">
        <v>17</v>
      </c>
      <c r="J25" t="n">
        <v>203.77</v>
      </c>
      <c r="K25" t="n">
        <v>54.38</v>
      </c>
      <c r="L25" t="n">
        <v>6.75</v>
      </c>
      <c r="M25" t="n">
        <v>15</v>
      </c>
      <c r="N25" t="n">
        <v>42.64</v>
      </c>
      <c r="O25" t="n">
        <v>25365.14</v>
      </c>
      <c r="P25" t="n">
        <v>148.74</v>
      </c>
      <c r="Q25" t="n">
        <v>197.78</v>
      </c>
      <c r="R25" t="n">
        <v>37.44</v>
      </c>
      <c r="S25" t="n">
        <v>25.4</v>
      </c>
      <c r="T25" t="n">
        <v>5130.1</v>
      </c>
      <c r="U25" t="n">
        <v>0.68</v>
      </c>
      <c r="V25" t="n">
        <v>0.87</v>
      </c>
      <c r="W25" t="n">
        <v>2.97</v>
      </c>
      <c r="X25" t="n">
        <v>0.32</v>
      </c>
      <c r="Y25" t="n">
        <v>1</v>
      </c>
      <c r="Z25" t="n">
        <v>10</v>
      </c>
      <c r="AA25" t="n">
        <v>459.3936647774793</v>
      </c>
      <c r="AB25" t="n">
        <v>628.5626791666637</v>
      </c>
      <c r="AC25" t="n">
        <v>568.5735392602575</v>
      </c>
      <c r="AD25" t="n">
        <v>459393.6647774793</v>
      </c>
      <c r="AE25" t="n">
        <v>628562.6791666637</v>
      </c>
      <c r="AF25" t="n">
        <v>1.678833672188069e-05</v>
      </c>
      <c r="AG25" t="n">
        <v>37</v>
      </c>
      <c r="AH25" t="n">
        <v>568573.5392602575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7.193</v>
      </c>
      <c r="E26" t="n">
        <v>13.9</v>
      </c>
      <c r="F26" t="n">
        <v>10.72</v>
      </c>
      <c r="G26" t="n">
        <v>37.85</v>
      </c>
      <c r="H26" t="n">
        <v>0.61</v>
      </c>
      <c r="I26" t="n">
        <v>17</v>
      </c>
      <c r="J26" t="n">
        <v>204.16</v>
      </c>
      <c r="K26" t="n">
        <v>54.38</v>
      </c>
      <c r="L26" t="n">
        <v>7</v>
      </c>
      <c r="M26" t="n">
        <v>15</v>
      </c>
      <c r="N26" t="n">
        <v>42.78</v>
      </c>
      <c r="O26" t="n">
        <v>25413.94</v>
      </c>
      <c r="P26" t="n">
        <v>148.92</v>
      </c>
      <c r="Q26" t="n">
        <v>197.77</v>
      </c>
      <c r="R26" t="n">
        <v>37.82</v>
      </c>
      <c r="S26" t="n">
        <v>25.4</v>
      </c>
      <c r="T26" t="n">
        <v>5320.7</v>
      </c>
      <c r="U26" t="n">
        <v>0.67</v>
      </c>
      <c r="V26" t="n">
        <v>0.87</v>
      </c>
      <c r="W26" t="n">
        <v>2.97</v>
      </c>
      <c r="X26" t="n">
        <v>0.33</v>
      </c>
      <c r="Y26" t="n">
        <v>1</v>
      </c>
      <c r="Z26" t="n">
        <v>10</v>
      </c>
      <c r="AA26" t="n">
        <v>459.6441727221193</v>
      </c>
      <c r="AB26" t="n">
        <v>628.9054351881507</v>
      </c>
      <c r="AC26" t="n">
        <v>568.8835831281148</v>
      </c>
      <c r="AD26" t="n">
        <v>459644.1727221193</v>
      </c>
      <c r="AE26" t="n">
        <v>628905.4351881507</v>
      </c>
      <c r="AF26" t="n">
        <v>1.67750435551541e-05</v>
      </c>
      <c r="AG26" t="n">
        <v>37</v>
      </c>
      <c r="AH26" t="n">
        <v>568883.5831281148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7.2315</v>
      </c>
      <c r="E27" t="n">
        <v>13.83</v>
      </c>
      <c r="F27" t="n">
        <v>10.69</v>
      </c>
      <c r="G27" t="n">
        <v>40.09</v>
      </c>
      <c r="H27" t="n">
        <v>0.63</v>
      </c>
      <c r="I27" t="n">
        <v>16</v>
      </c>
      <c r="J27" t="n">
        <v>204.56</v>
      </c>
      <c r="K27" t="n">
        <v>54.38</v>
      </c>
      <c r="L27" t="n">
        <v>7.25</v>
      </c>
      <c r="M27" t="n">
        <v>14</v>
      </c>
      <c r="N27" t="n">
        <v>42.93</v>
      </c>
      <c r="O27" t="n">
        <v>25462.78</v>
      </c>
      <c r="P27" t="n">
        <v>148.39</v>
      </c>
      <c r="Q27" t="n">
        <v>197.8</v>
      </c>
      <c r="R27" t="n">
        <v>36.61</v>
      </c>
      <c r="S27" t="n">
        <v>25.4</v>
      </c>
      <c r="T27" t="n">
        <v>4722.85</v>
      </c>
      <c r="U27" t="n">
        <v>0.6899999999999999</v>
      </c>
      <c r="V27" t="n">
        <v>0.87</v>
      </c>
      <c r="W27" t="n">
        <v>2.96</v>
      </c>
      <c r="X27" t="n">
        <v>0.3</v>
      </c>
      <c r="Y27" t="n">
        <v>1</v>
      </c>
      <c r="Z27" t="n">
        <v>10</v>
      </c>
      <c r="AA27" t="n">
        <v>458.5268705738883</v>
      </c>
      <c r="AB27" t="n">
        <v>627.3766930970492</v>
      </c>
      <c r="AC27" t="n">
        <v>567.5007420365851</v>
      </c>
      <c r="AD27" t="n">
        <v>458526.8705738883</v>
      </c>
      <c r="AE27" t="n">
        <v>627376.6930970491</v>
      </c>
      <c r="AF27" t="n">
        <v>1.686483073392143e-05</v>
      </c>
      <c r="AG27" t="n">
        <v>37</v>
      </c>
      <c r="AH27" t="n">
        <v>567500.742036585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7.2334</v>
      </c>
      <c r="E28" t="n">
        <v>13.82</v>
      </c>
      <c r="F28" t="n">
        <v>10.69</v>
      </c>
      <c r="G28" t="n">
        <v>40.07</v>
      </c>
      <c r="H28" t="n">
        <v>0.65</v>
      </c>
      <c r="I28" t="n">
        <v>16</v>
      </c>
      <c r="J28" t="n">
        <v>204.95</v>
      </c>
      <c r="K28" t="n">
        <v>54.38</v>
      </c>
      <c r="L28" t="n">
        <v>7.5</v>
      </c>
      <c r="M28" t="n">
        <v>14</v>
      </c>
      <c r="N28" t="n">
        <v>43.08</v>
      </c>
      <c r="O28" t="n">
        <v>25511.67</v>
      </c>
      <c r="P28" t="n">
        <v>148.26</v>
      </c>
      <c r="Q28" t="n">
        <v>197.81</v>
      </c>
      <c r="R28" t="n">
        <v>36.64</v>
      </c>
      <c r="S28" t="n">
        <v>25.4</v>
      </c>
      <c r="T28" t="n">
        <v>4736.64</v>
      </c>
      <c r="U28" t="n">
        <v>0.6899999999999999</v>
      </c>
      <c r="V28" t="n">
        <v>0.87</v>
      </c>
      <c r="W28" t="n">
        <v>2.96</v>
      </c>
      <c r="X28" t="n">
        <v>0.3</v>
      </c>
      <c r="Y28" t="n">
        <v>1</v>
      </c>
      <c r="Z28" t="n">
        <v>10</v>
      </c>
      <c r="AA28" t="n">
        <v>449.4371266769011</v>
      </c>
      <c r="AB28" t="n">
        <v>614.9397044859925</v>
      </c>
      <c r="AC28" t="n">
        <v>556.2507221631444</v>
      </c>
      <c r="AD28" t="n">
        <v>449437.1266769011</v>
      </c>
      <c r="AE28" t="n">
        <v>614939.7044859924</v>
      </c>
      <c r="AF28" t="n">
        <v>1.686926178949697e-05</v>
      </c>
      <c r="AG28" t="n">
        <v>36</v>
      </c>
      <c r="AH28" t="n">
        <v>556250.7221631444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7.2613</v>
      </c>
      <c r="E29" t="n">
        <v>13.77</v>
      </c>
      <c r="F29" t="n">
        <v>10.67</v>
      </c>
      <c r="G29" t="n">
        <v>42.69</v>
      </c>
      <c r="H29" t="n">
        <v>0.67</v>
      </c>
      <c r="I29" t="n">
        <v>15</v>
      </c>
      <c r="J29" t="n">
        <v>205.35</v>
      </c>
      <c r="K29" t="n">
        <v>54.38</v>
      </c>
      <c r="L29" t="n">
        <v>7.75</v>
      </c>
      <c r="M29" t="n">
        <v>13</v>
      </c>
      <c r="N29" t="n">
        <v>43.22</v>
      </c>
      <c r="O29" t="n">
        <v>25560.62</v>
      </c>
      <c r="P29" t="n">
        <v>147.98</v>
      </c>
      <c r="Q29" t="n">
        <v>197.81</v>
      </c>
      <c r="R29" t="n">
        <v>36.19</v>
      </c>
      <c r="S29" t="n">
        <v>25.4</v>
      </c>
      <c r="T29" t="n">
        <v>4515.95</v>
      </c>
      <c r="U29" t="n">
        <v>0.7</v>
      </c>
      <c r="V29" t="n">
        <v>0.87</v>
      </c>
      <c r="W29" t="n">
        <v>2.96</v>
      </c>
      <c r="X29" t="n">
        <v>0.28</v>
      </c>
      <c r="Y29" t="n">
        <v>1</v>
      </c>
      <c r="Z29" t="n">
        <v>10</v>
      </c>
      <c r="AA29" t="n">
        <v>448.7159181762536</v>
      </c>
      <c r="AB29" t="n">
        <v>613.952915197933</v>
      </c>
      <c r="AC29" t="n">
        <v>555.35811065977</v>
      </c>
      <c r="AD29" t="n">
        <v>448715.9181762536</v>
      </c>
      <c r="AE29" t="n">
        <v>613952.915197933</v>
      </c>
      <c r="AF29" t="n">
        <v>1.693432834242187e-05</v>
      </c>
      <c r="AG29" t="n">
        <v>36</v>
      </c>
      <c r="AH29" t="n">
        <v>555358.11065977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7.2664</v>
      </c>
      <c r="E30" t="n">
        <v>13.76</v>
      </c>
      <c r="F30" t="n">
        <v>10.66</v>
      </c>
      <c r="G30" t="n">
        <v>42.65</v>
      </c>
      <c r="H30" t="n">
        <v>0.6899999999999999</v>
      </c>
      <c r="I30" t="n">
        <v>15</v>
      </c>
      <c r="J30" t="n">
        <v>205.75</v>
      </c>
      <c r="K30" t="n">
        <v>54.38</v>
      </c>
      <c r="L30" t="n">
        <v>8</v>
      </c>
      <c r="M30" t="n">
        <v>13</v>
      </c>
      <c r="N30" t="n">
        <v>43.37</v>
      </c>
      <c r="O30" t="n">
        <v>25609.61</v>
      </c>
      <c r="P30" t="n">
        <v>147.65</v>
      </c>
      <c r="Q30" t="n">
        <v>197.8</v>
      </c>
      <c r="R30" t="n">
        <v>35.88</v>
      </c>
      <c r="S30" t="n">
        <v>25.4</v>
      </c>
      <c r="T30" t="n">
        <v>4360.36</v>
      </c>
      <c r="U30" t="n">
        <v>0.71</v>
      </c>
      <c r="V30" t="n">
        <v>0.87</v>
      </c>
      <c r="W30" t="n">
        <v>2.96</v>
      </c>
      <c r="X30" t="n">
        <v>0.27</v>
      </c>
      <c r="Y30" t="n">
        <v>1</v>
      </c>
      <c r="Z30" t="n">
        <v>10</v>
      </c>
      <c r="AA30" t="n">
        <v>448.3672996340322</v>
      </c>
      <c r="AB30" t="n">
        <v>613.4759199285011</v>
      </c>
      <c r="AC30" t="n">
        <v>554.9266391493856</v>
      </c>
      <c r="AD30" t="n">
        <v>448367.2996340322</v>
      </c>
      <c r="AE30" t="n">
        <v>613475.9199285011</v>
      </c>
      <c r="AF30" t="n">
        <v>1.69462222284404e-05</v>
      </c>
      <c r="AG30" t="n">
        <v>36</v>
      </c>
      <c r="AH30" t="n">
        <v>554926.6391493855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7.2914</v>
      </c>
      <c r="E31" t="n">
        <v>13.71</v>
      </c>
      <c r="F31" t="n">
        <v>10.65</v>
      </c>
      <c r="G31" t="n">
        <v>45.66</v>
      </c>
      <c r="H31" t="n">
        <v>0.71</v>
      </c>
      <c r="I31" t="n">
        <v>14</v>
      </c>
      <c r="J31" t="n">
        <v>206.15</v>
      </c>
      <c r="K31" t="n">
        <v>54.38</v>
      </c>
      <c r="L31" t="n">
        <v>8.25</v>
      </c>
      <c r="M31" t="n">
        <v>12</v>
      </c>
      <c r="N31" t="n">
        <v>43.52</v>
      </c>
      <c r="O31" t="n">
        <v>25658.66</v>
      </c>
      <c r="P31" t="n">
        <v>147.53</v>
      </c>
      <c r="Q31" t="n">
        <v>197.87</v>
      </c>
      <c r="R31" t="n">
        <v>35.41</v>
      </c>
      <c r="S31" t="n">
        <v>25.4</v>
      </c>
      <c r="T31" t="n">
        <v>4131.26</v>
      </c>
      <c r="U31" t="n">
        <v>0.72</v>
      </c>
      <c r="V31" t="n">
        <v>0.87</v>
      </c>
      <c r="W31" t="n">
        <v>2.97</v>
      </c>
      <c r="X31" t="n">
        <v>0.26</v>
      </c>
      <c r="Y31" t="n">
        <v>1</v>
      </c>
      <c r="Z31" t="n">
        <v>10</v>
      </c>
      <c r="AA31" t="n">
        <v>447.8357515152906</v>
      </c>
      <c r="AB31" t="n">
        <v>612.7486323421908</v>
      </c>
      <c r="AC31" t="n">
        <v>554.2687628695581</v>
      </c>
      <c r="AD31" t="n">
        <v>447835.7515152906</v>
      </c>
      <c r="AE31" t="n">
        <v>612748.6323421908</v>
      </c>
      <c r="AF31" t="n">
        <v>1.700452559127633e-05</v>
      </c>
      <c r="AG31" t="n">
        <v>36</v>
      </c>
      <c r="AH31" t="n">
        <v>554268.7628695582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7.2897</v>
      </c>
      <c r="E32" t="n">
        <v>13.72</v>
      </c>
      <c r="F32" t="n">
        <v>10.66</v>
      </c>
      <c r="G32" t="n">
        <v>45.67</v>
      </c>
      <c r="H32" t="n">
        <v>0.73</v>
      </c>
      <c r="I32" t="n">
        <v>14</v>
      </c>
      <c r="J32" t="n">
        <v>206.54</v>
      </c>
      <c r="K32" t="n">
        <v>54.38</v>
      </c>
      <c r="L32" t="n">
        <v>8.5</v>
      </c>
      <c r="M32" t="n">
        <v>12</v>
      </c>
      <c r="N32" t="n">
        <v>43.67</v>
      </c>
      <c r="O32" t="n">
        <v>25707.76</v>
      </c>
      <c r="P32" t="n">
        <v>147.45</v>
      </c>
      <c r="Q32" t="n">
        <v>197.76</v>
      </c>
      <c r="R32" t="n">
        <v>35.63</v>
      </c>
      <c r="S32" t="n">
        <v>25.4</v>
      </c>
      <c r="T32" t="n">
        <v>4240.77</v>
      </c>
      <c r="U32" t="n">
        <v>0.71</v>
      </c>
      <c r="V32" t="n">
        <v>0.87</v>
      </c>
      <c r="W32" t="n">
        <v>2.96</v>
      </c>
      <c r="X32" t="n">
        <v>0.27</v>
      </c>
      <c r="Y32" t="n">
        <v>1</v>
      </c>
      <c r="Z32" t="n">
        <v>10</v>
      </c>
      <c r="AA32" t="n">
        <v>447.8185193301324</v>
      </c>
      <c r="AB32" t="n">
        <v>612.7250545062271</v>
      </c>
      <c r="AC32" t="n">
        <v>554.2474352691672</v>
      </c>
      <c r="AD32" t="n">
        <v>447818.5193301324</v>
      </c>
      <c r="AE32" t="n">
        <v>612725.0545062271</v>
      </c>
      <c r="AF32" t="n">
        <v>1.700056096260348e-05</v>
      </c>
      <c r="AG32" t="n">
        <v>36</v>
      </c>
      <c r="AH32" t="n">
        <v>554247.4352691672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7.2883</v>
      </c>
      <c r="E33" t="n">
        <v>13.72</v>
      </c>
      <c r="F33" t="n">
        <v>10.66</v>
      </c>
      <c r="G33" t="n">
        <v>45.68</v>
      </c>
      <c r="H33" t="n">
        <v>0.75</v>
      </c>
      <c r="I33" t="n">
        <v>14</v>
      </c>
      <c r="J33" t="n">
        <v>206.94</v>
      </c>
      <c r="K33" t="n">
        <v>54.38</v>
      </c>
      <c r="L33" t="n">
        <v>8.75</v>
      </c>
      <c r="M33" t="n">
        <v>12</v>
      </c>
      <c r="N33" t="n">
        <v>43.81</v>
      </c>
      <c r="O33" t="n">
        <v>25756.9</v>
      </c>
      <c r="P33" t="n">
        <v>147.19</v>
      </c>
      <c r="Q33" t="n">
        <v>197.81</v>
      </c>
      <c r="R33" t="n">
        <v>35.92</v>
      </c>
      <c r="S33" t="n">
        <v>25.4</v>
      </c>
      <c r="T33" t="n">
        <v>4383.76</v>
      </c>
      <c r="U33" t="n">
        <v>0.71</v>
      </c>
      <c r="V33" t="n">
        <v>0.87</v>
      </c>
      <c r="W33" t="n">
        <v>2.96</v>
      </c>
      <c r="X33" t="n">
        <v>0.27</v>
      </c>
      <c r="Y33" t="n">
        <v>1</v>
      </c>
      <c r="Z33" t="n">
        <v>10</v>
      </c>
      <c r="AA33" t="n">
        <v>447.6482869804477</v>
      </c>
      <c r="AB33" t="n">
        <v>612.4921350952674</v>
      </c>
      <c r="AC33" t="n">
        <v>554.0367453598849</v>
      </c>
      <c r="AD33" t="n">
        <v>447648.2869804477</v>
      </c>
      <c r="AE33" t="n">
        <v>612492.1350952673</v>
      </c>
      <c r="AF33" t="n">
        <v>1.699729597428467e-05</v>
      </c>
      <c r="AG33" t="n">
        <v>36</v>
      </c>
      <c r="AH33" t="n">
        <v>554036.7453598849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7.3174</v>
      </c>
      <c r="E34" t="n">
        <v>13.67</v>
      </c>
      <c r="F34" t="n">
        <v>10.64</v>
      </c>
      <c r="G34" t="n">
        <v>49.13</v>
      </c>
      <c r="H34" t="n">
        <v>0.77</v>
      </c>
      <c r="I34" t="n">
        <v>13</v>
      </c>
      <c r="J34" t="n">
        <v>207.34</v>
      </c>
      <c r="K34" t="n">
        <v>54.38</v>
      </c>
      <c r="L34" t="n">
        <v>9</v>
      </c>
      <c r="M34" t="n">
        <v>11</v>
      </c>
      <c r="N34" t="n">
        <v>43.96</v>
      </c>
      <c r="O34" t="n">
        <v>25806.1</v>
      </c>
      <c r="P34" t="n">
        <v>147.24</v>
      </c>
      <c r="Q34" t="n">
        <v>197.76</v>
      </c>
      <c r="R34" t="n">
        <v>35.15</v>
      </c>
      <c r="S34" t="n">
        <v>25.4</v>
      </c>
      <c r="T34" t="n">
        <v>4008.33</v>
      </c>
      <c r="U34" t="n">
        <v>0.72</v>
      </c>
      <c r="V34" t="n">
        <v>0.87</v>
      </c>
      <c r="W34" t="n">
        <v>2.96</v>
      </c>
      <c r="X34" t="n">
        <v>0.25</v>
      </c>
      <c r="Y34" t="n">
        <v>1</v>
      </c>
      <c r="Z34" t="n">
        <v>10</v>
      </c>
      <c r="AA34" t="n">
        <v>447.164471629848</v>
      </c>
      <c r="AB34" t="n">
        <v>611.83015758815</v>
      </c>
      <c r="AC34" t="n">
        <v>553.4379460569556</v>
      </c>
      <c r="AD34" t="n">
        <v>447164.4716298481</v>
      </c>
      <c r="AE34" t="n">
        <v>611830.15758815</v>
      </c>
      <c r="AF34" t="n">
        <v>1.706516108862569e-05</v>
      </c>
      <c r="AG34" t="n">
        <v>36</v>
      </c>
      <c r="AH34" t="n">
        <v>553437.9460569556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7.332</v>
      </c>
      <c r="E35" t="n">
        <v>13.64</v>
      </c>
      <c r="F35" t="n">
        <v>10.62</v>
      </c>
      <c r="G35" t="n">
        <v>49</v>
      </c>
      <c r="H35" t="n">
        <v>0.79</v>
      </c>
      <c r="I35" t="n">
        <v>13</v>
      </c>
      <c r="J35" t="n">
        <v>207.74</v>
      </c>
      <c r="K35" t="n">
        <v>54.38</v>
      </c>
      <c r="L35" t="n">
        <v>9.25</v>
      </c>
      <c r="M35" t="n">
        <v>11</v>
      </c>
      <c r="N35" t="n">
        <v>44.11</v>
      </c>
      <c r="O35" t="n">
        <v>25855.35</v>
      </c>
      <c r="P35" t="n">
        <v>146.67</v>
      </c>
      <c r="Q35" t="n">
        <v>197.76</v>
      </c>
      <c r="R35" t="n">
        <v>34.5</v>
      </c>
      <c r="S35" t="n">
        <v>25.4</v>
      </c>
      <c r="T35" t="n">
        <v>3681.62</v>
      </c>
      <c r="U35" t="n">
        <v>0.74</v>
      </c>
      <c r="V35" t="n">
        <v>0.88</v>
      </c>
      <c r="W35" t="n">
        <v>2.96</v>
      </c>
      <c r="X35" t="n">
        <v>0.23</v>
      </c>
      <c r="Y35" t="n">
        <v>1</v>
      </c>
      <c r="Z35" t="n">
        <v>10</v>
      </c>
      <c r="AA35" t="n">
        <v>446.4681506405752</v>
      </c>
      <c r="AB35" t="n">
        <v>610.8774204911127</v>
      </c>
      <c r="AC35" t="n">
        <v>552.5761368512848</v>
      </c>
      <c r="AD35" t="n">
        <v>446468.1506405752</v>
      </c>
      <c r="AE35" t="n">
        <v>610877.4204911127</v>
      </c>
      <c r="AF35" t="n">
        <v>1.709921025252187e-05</v>
      </c>
      <c r="AG35" t="n">
        <v>36</v>
      </c>
      <c r="AH35" t="n">
        <v>552576.1368512848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7.3235</v>
      </c>
      <c r="E36" t="n">
        <v>13.65</v>
      </c>
      <c r="F36" t="n">
        <v>10.63</v>
      </c>
      <c r="G36" t="n">
        <v>49.07</v>
      </c>
      <c r="H36" t="n">
        <v>0.8100000000000001</v>
      </c>
      <c r="I36" t="n">
        <v>13</v>
      </c>
      <c r="J36" t="n">
        <v>208.14</v>
      </c>
      <c r="K36" t="n">
        <v>54.38</v>
      </c>
      <c r="L36" t="n">
        <v>9.5</v>
      </c>
      <c r="M36" t="n">
        <v>11</v>
      </c>
      <c r="N36" t="n">
        <v>44.26</v>
      </c>
      <c r="O36" t="n">
        <v>25904.65</v>
      </c>
      <c r="P36" t="n">
        <v>146.55</v>
      </c>
      <c r="Q36" t="n">
        <v>197.78</v>
      </c>
      <c r="R36" t="n">
        <v>34.97</v>
      </c>
      <c r="S36" t="n">
        <v>25.4</v>
      </c>
      <c r="T36" t="n">
        <v>3915.45</v>
      </c>
      <c r="U36" t="n">
        <v>0.73</v>
      </c>
      <c r="V36" t="n">
        <v>0.88</v>
      </c>
      <c r="W36" t="n">
        <v>2.96</v>
      </c>
      <c r="X36" t="n">
        <v>0.24</v>
      </c>
      <c r="Y36" t="n">
        <v>1</v>
      </c>
      <c r="Z36" t="n">
        <v>10</v>
      </c>
      <c r="AA36" t="n">
        <v>446.535240738968</v>
      </c>
      <c r="AB36" t="n">
        <v>610.9692161235401</v>
      </c>
      <c r="AC36" t="n">
        <v>552.6591716373892</v>
      </c>
      <c r="AD36" t="n">
        <v>446535.240738968</v>
      </c>
      <c r="AE36" t="n">
        <v>610969.2161235402</v>
      </c>
      <c r="AF36" t="n">
        <v>1.707938710915766e-05</v>
      </c>
      <c r="AG36" t="n">
        <v>36</v>
      </c>
      <c r="AH36" t="n">
        <v>552659.1716373892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7.3534</v>
      </c>
      <c r="E37" t="n">
        <v>13.6</v>
      </c>
      <c r="F37" t="n">
        <v>10.62</v>
      </c>
      <c r="G37" t="n">
        <v>53.08</v>
      </c>
      <c r="H37" t="n">
        <v>0.83</v>
      </c>
      <c r="I37" t="n">
        <v>12</v>
      </c>
      <c r="J37" t="n">
        <v>208.54</v>
      </c>
      <c r="K37" t="n">
        <v>54.38</v>
      </c>
      <c r="L37" t="n">
        <v>9.75</v>
      </c>
      <c r="M37" t="n">
        <v>10</v>
      </c>
      <c r="N37" t="n">
        <v>44.41</v>
      </c>
      <c r="O37" t="n">
        <v>25954</v>
      </c>
      <c r="P37" t="n">
        <v>146.3</v>
      </c>
      <c r="Q37" t="n">
        <v>197.79</v>
      </c>
      <c r="R37" t="n">
        <v>34.26</v>
      </c>
      <c r="S37" t="n">
        <v>25.4</v>
      </c>
      <c r="T37" t="n">
        <v>3566.06</v>
      </c>
      <c r="U37" t="n">
        <v>0.74</v>
      </c>
      <c r="V37" t="n">
        <v>0.88</v>
      </c>
      <c r="W37" t="n">
        <v>2.96</v>
      </c>
      <c r="X37" t="n">
        <v>0.23</v>
      </c>
      <c r="Y37" t="n">
        <v>1</v>
      </c>
      <c r="Z37" t="n">
        <v>10</v>
      </c>
      <c r="AA37" t="n">
        <v>445.8361339576925</v>
      </c>
      <c r="AB37" t="n">
        <v>610.0126673829845</v>
      </c>
      <c r="AC37" t="n">
        <v>551.7939145661076</v>
      </c>
      <c r="AD37" t="n">
        <v>445836.1339576925</v>
      </c>
      <c r="AE37" t="n">
        <v>610012.6673829845</v>
      </c>
      <c r="AF37" t="n">
        <v>1.714911793110944e-05</v>
      </c>
      <c r="AG37" t="n">
        <v>36</v>
      </c>
      <c r="AH37" t="n">
        <v>551793.9145661076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7.3552</v>
      </c>
      <c r="E38" t="n">
        <v>13.6</v>
      </c>
      <c r="F38" t="n">
        <v>10.61</v>
      </c>
      <c r="G38" t="n">
        <v>53.06</v>
      </c>
      <c r="H38" t="n">
        <v>0.85</v>
      </c>
      <c r="I38" t="n">
        <v>12</v>
      </c>
      <c r="J38" t="n">
        <v>208.94</v>
      </c>
      <c r="K38" t="n">
        <v>54.38</v>
      </c>
      <c r="L38" t="n">
        <v>10</v>
      </c>
      <c r="M38" t="n">
        <v>10</v>
      </c>
      <c r="N38" t="n">
        <v>44.56</v>
      </c>
      <c r="O38" t="n">
        <v>26003.41</v>
      </c>
      <c r="P38" t="n">
        <v>146.27</v>
      </c>
      <c r="Q38" t="n">
        <v>197.78</v>
      </c>
      <c r="R38" t="n">
        <v>34.35</v>
      </c>
      <c r="S38" t="n">
        <v>25.4</v>
      </c>
      <c r="T38" t="n">
        <v>3609.71</v>
      </c>
      <c r="U38" t="n">
        <v>0.74</v>
      </c>
      <c r="V38" t="n">
        <v>0.88</v>
      </c>
      <c r="W38" t="n">
        <v>2.96</v>
      </c>
      <c r="X38" t="n">
        <v>0.22</v>
      </c>
      <c r="Y38" t="n">
        <v>1</v>
      </c>
      <c r="Z38" t="n">
        <v>10</v>
      </c>
      <c r="AA38" t="n">
        <v>445.7706233538548</v>
      </c>
      <c r="AB38" t="n">
        <v>609.9230328846899</v>
      </c>
      <c r="AC38" t="n">
        <v>551.7128346585274</v>
      </c>
      <c r="AD38" t="n">
        <v>445770.6233538548</v>
      </c>
      <c r="AE38" t="n">
        <v>609923.0328846899</v>
      </c>
      <c r="AF38" t="n">
        <v>1.715331577323362e-05</v>
      </c>
      <c r="AG38" t="n">
        <v>36</v>
      </c>
      <c r="AH38" t="n">
        <v>551712.8346585274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7.3529</v>
      </c>
      <c r="E39" t="n">
        <v>13.6</v>
      </c>
      <c r="F39" t="n">
        <v>10.62</v>
      </c>
      <c r="G39" t="n">
        <v>53.08</v>
      </c>
      <c r="H39" t="n">
        <v>0.87</v>
      </c>
      <c r="I39" t="n">
        <v>12</v>
      </c>
      <c r="J39" t="n">
        <v>209.34</v>
      </c>
      <c r="K39" t="n">
        <v>54.38</v>
      </c>
      <c r="L39" t="n">
        <v>10.25</v>
      </c>
      <c r="M39" t="n">
        <v>10</v>
      </c>
      <c r="N39" t="n">
        <v>44.71</v>
      </c>
      <c r="O39" t="n">
        <v>26052.86</v>
      </c>
      <c r="P39" t="n">
        <v>146</v>
      </c>
      <c r="Q39" t="n">
        <v>197.75</v>
      </c>
      <c r="R39" t="n">
        <v>34.4</v>
      </c>
      <c r="S39" t="n">
        <v>25.4</v>
      </c>
      <c r="T39" t="n">
        <v>3634.03</v>
      </c>
      <c r="U39" t="n">
        <v>0.74</v>
      </c>
      <c r="V39" t="n">
        <v>0.88</v>
      </c>
      <c r="W39" t="n">
        <v>2.96</v>
      </c>
      <c r="X39" t="n">
        <v>0.23</v>
      </c>
      <c r="Y39" t="n">
        <v>1</v>
      </c>
      <c r="Z39" t="n">
        <v>10</v>
      </c>
      <c r="AA39" t="n">
        <v>445.6224274248685</v>
      </c>
      <c r="AB39" t="n">
        <v>609.7202646767079</v>
      </c>
      <c r="AC39" t="n">
        <v>551.5294183637284</v>
      </c>
      <c r="AD39" t="n">
        <v>445622.4274248685</v>
      </c>
      <c r="AE39" t="n">
        <v>609720.2646767079</v>
      </c>
      <c r="AF39" t="n">
        <v>1.714795186385272e-05</v>
      </c>
      <c r="AG39" t="n">
        <v>36</v>
      </c>
      <c r="AH39" t="n">
        <v>551529.4183637283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7.3881</v>
      </c>
      <c r="E40" t="n">
        <v>13.54</v>
      </c>
      <c r="F40" t="n">
        <v>10.59</v>
      </c>
      <c r="G40" t="n">
        <v>57.77</v>
      </c>
      <c r="H40" t="n">
        <v>0.89</v>
      </c>
      <c r="I40" t="n">
        <v>11</v>
      </c>
      <c r="J40" t="n">
        <v>209.74</v>
      </c>
      <c r="K40" t="n">
        <v>54.38</v>
      </c>
      <c r="L40" t="n">
        <v>10.5</v>
      </c>
      <c r="M40" t="n">
        <v>9</v>
      </c>
      <c r="N40" t="n">
        <v>44.87</v>
      </c>
      <c r="O40" t="n">
        <v>26102.37</v>
      </c>
      <c r="P40" t="n">
        <v>145.57</v>
      </c>
      <c r="Q40" t="n">
        <v>197.75</v>
      </c>
      <c r="R40" t="n">
        <v>33.66</v>
      </c>
      <c r="S40" t="n">
        <v>25.4</v>
      </c>
      <c r="T40" t="n">
        <v>3269.49</v>
      </c>
      <c r="U40" t="n">
        <v>0.75</v>
      </c>
      <c r="V40" t="n">
        <v>0.88</v>
      </c>
      <c r="W40" t="n">
        <v>2.96</v>
      </c>
      <c r="X40" t="n">
        <v>0.2</v>
      </c>
      <c r="Y40" t="n">
        <v>1</v>
      </c>
      <c r="Z40" t="n">
        <v>10</v>
      </c>
      <c r="AA40" t="n">
        <v>444.6834481752564</v>
      </c>
      <c r="AB40" t="n">
        <v>608.4355118425478</v>
      </c>
      <c r="AC40" t="n">
        <v>550.3672805368985</v>
      </c>
      <c r="AD40" t="n">
        <v>444683.4481752564</v>
      </c>
      <c r="AE40" t="n">
        <v>608435.5118425478</v>
      </c>
      <c r="AF40" t="n">
        <v>1.723004299872571e-05</v>
      </c>
      <c r="AG40" t="n">
        <v>36</v>
      </c>
      <c r="AH40" t="n">
        <v>550367.2805368985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7.3898</v>
      </c>
      <c r="E41" t="n">
        <v>13.53</v>
      </c>
      <c r="F41" t="n">
        <v>10.59</v>
      </c>
      <c r="G41" t="n">
        <v>57.75</v>
      </c>
      <c r="H41" t="n">
        <v>0.91</v>
      </c>
      <c r="I41" t="n">
        <v>11</v>
      </c>
      <c r="J41" t="n">
        <v>210.14</v>
      </c>
      <c r="K41" t="n">
        <v>54.38</v>
      </c>
      <c r="L41" t="n">
        <v>10.75</v>
      </c>
      <c r="M41" t="n">
        <v>9</v>
      </c>
      <c r="N41" t="n">
        <v>45.02</v>
      </c>
      <c r="O41" t="n">
        <v>26151.93</v>
      </c>
      <c r="P41" t="n">
        <v>145.45</v>
      </c>
      <c r="Q41" t="n">
        <v>197.75</v>
      </c>
      <c r="R41" t="n">
        <v>33.47</v>
      </c>
      <c r="S41" t="n">
        <v>25.4</v>
      </c>
      <c r="T41" t="n">
        <v>3174.22</v>
      </c>
      <c r="U41" t="n">
        <v>0.76</v>
      </c>
      <c r="V41" t="n">
        <v>0.88</v>
      </c>
      <c r="W41" t="n">
        <v>2.96</v>
      </c>
      <c r="X41" t="n">
        <v>0.2</v>
      </c>
      <c r="Y41" t="n">
        <v>1</v>
      </c>
      <c r="Z41" t="n">
        <v>10</v>
      </c>
      <c r="AA41" t="n">
        <v>444.5671744196991</v>
      </c>
      <c r="AB41" t="n">
        <v>608.2764209605583</v>
      </c>
      <c r="AC41" t="n">
        <v>550.2233730654007</v>
      </c>
      <c r="AD41" t="n">
        <v>444567.1744196991</v>
      </c>
      <c r="AE41" t="n">
        <v>608276.4209605583</v>
      </c>
      <c r="AF41" t="n">
        <v>1.723400762739855e-05</v>
      </c>
      <c r="AG41" t="n">
        <v>36</v>
      </c>
      <c r="AH41" t="n">
        <v>550223.3730654006</v>
      </c>
    </row>
    <row r="42">
      <c r="A42" t="n">
        <v>40</v>
      </c>
      <c r="B42" t="n">
        <v>100</v>
      </c>
      <c r="C42" t="inlineStr">
        <is>
          <t xml:space="preserve">CONCLUIDO	</t>
        </is>
      </c>
      <c r="D42" t="n">
        <v>7.3919</v>
      </c>
      <c r="E42" t="n">
        <v>13.53</v>
      </c>
      <c r="F42" t="n">
        <v>10.58</v>
      </c>
      <c r="G42" t="n">
        <v>57.73</v>
      </c>
      <c r="H42" t="n">
        <v>0.93</v>
      </c>
      <c r="I42" t="n">
        <v>11</v>
      </c>
      <c r="J42" t="n">
        <v>210.55</v>
      </c>
      <c r="K42" t="n">
        <v>54.38</v>
      </c>
      <c r="L42" t="n">
        <v>11</v>
      </c>
      <c r="M42" t="n">
        <v>9</v>
      </c>
      <c r="N42" t="n">
        <v>45.17</v>
      </c>
      <c r="O42" t="n">
        <v>26201.54</v>
      </c>
      <c r="P42" t="n">
        <v>145.43</v>
      </c>
      <c r="Q42" t="n">
        <v>197.78</v>
      </c>
      <c r="R42" t="n">
        <v>33.44</v>
      </c>
      <c r="S42" t="n">
        <v>25.4</v>
      </c>
      <c r="T42" t="n">
        <v>3161.78</v>
      </c>
      <c r="U42" t="n">
        <v>0.76</v>
      </c>
      <c r="V42" t="n">
        <v>0.88</v>
      </c>
      <c r="W42" t="n">
        <v>2.95</v>
      </c>
      <c r="X42" t="n">
        <v>0.19</v>
      </c>
      <c r="Y42" t="n">
        <v>1</v>
      </c>
      <c r="Z42" t="n">
        <v>10</v>
      </c>
      <c r="AA42" t="n">
        <v>444.5047420172614</v>
      </c>
      <c r="AB42" t="n">
        <v>608.1909981932198</v>
      </c>
      <c r="AC42" t="n">
        <v>550.1461029270853</v>
      </c>
      <c r="AD42" t="n">
        <v>444504.7420172615</v>
      </c>
      <c r="AE42" t="n">
        <v>608190.9981932198</v>
      </c>
      <c r="AF42" t="n">
        <v>1.723890510987677e-05</v>
      </c>
      <c r="AG42" t="n">
        <v>36</v>
      </c>
      <c r="AH42" t="n">
        <v>550146.1029270852</v>
      </c>
    </row>
    <row r="43">
      <c r="A43" t="n">
        <v>41</v>
      </c>
      <c r="B43" t="n">
        <v>100</v>
      </c>
      <c r="C43" t="inlineStr">
        <is>
          <t xml:space="preserve">CONCLUIDO	</t>
        </is>
      </c>
      <c r="D43" t="n">
        <v>7.3908</v>
      </c>
      <c r="E43" t="n">
        <v>13.53</v>
      </c>
      <c r="F43" t="n">
        <v>10.59</v>
      </c>
      <c r="G43" t="n">
        <v>57.74</v>
      </c>
      <c r="H43" t="n">
        <v>0.95</v>
      </c>
      <c r="I43" t="n">
        <v>11</v>
      </c>
      <c r="J43" t="n">
        <v>210.95</v>
      </c>
      <c r="K43" t="n">
        <v>54.38</v>
      </c>
      <c r="L43" t="n">
        <v>11.25</v>
      </c>
      <c r="M43" t="n">
        <v>9</v>
      </c>
      <c r="N43" t="n">
        <v>45.32</v>
      </c>
      <c r="O43" t="n">
        <v>26251.2</v>
      </c>
      <c r="P43" t="n">
        <v>145.47</v>
      </c>
      <c r="Q43" t="n">
        <v>197.75</v>
      </c>
      <c r="R43" t="n">
        <v>33.38</v>
      </c>
      <c r="S43" t="n">
        <v>25.4</v>
      </c>
      <c r="T43" t="n">
        <v>3130.4</v>
      </c>
      <c r="U43" t="n">
        <v>0.76</v>
      </c>
      <c r="V43" t="n">
        <v>0.88</v>
      </c>
      <c r="W43" t="n">
        <v>2.96</v>
      </c>
      <c r="X43" t="n">
        <v>0.2</v>
      </c>
      <c r="Y43" t="n">
        <v>1</v>
      </c>
      <c r="Z43" t="n">
        <v>10</v>
      </c>
      <c r="AA43" t="n">
        <v>444.5655045762593</v>
      </c>
      <c r="AB43" t="n">
        <v>608.2741362070957</v>
      </c>
      <c r="AC43" t="n">
        <v>550.2213063656017</v>
      </c>
      <c r="AD43" t="n">
        <v>444565.5045762594</v>
      </c>
      <c r="AE43" t="n">
        <v>608274.1362070957</v>
      </c>
      <c r="AF43" t="n">
        <v>1.723633976191199e-05</v>
      </c>
      <c r="AG43" t="n">
        <v>36</v>
      </c>
      <c r="AH43" t="n">
        <v>550221.3063656017</v>
      </c>
    </row>
    <row r="44">
      <c r="A44" t="n">
        <v>42</v>
      </c>
      <c r="B44" t="n">
        <v>100</v>
      </c>
      <c r="C44" t="inlineStr">
        <is>
          <t xml:space="preserve">CONCLUIDO	</t>
        </is>
      </c>
      <c r="D44" t="n">
        <v>7.3911</v>
      </c>
      <c r="E44" t="n">
        <v>13.53</v>
      </c>
      <c r="F44" t="n">
        <v>10.59</v>
      </c>
      <c r="G44" t="n">
        <v>57.74</v>
      </c>
      <c r="H44" t="n">
        <v>0.97</v>
      </c>
      <c r="I44" t="n">
        <v>11</v>
      </c>
      <c r="J44" t="n">
        <v>211.35</v>
      </c>
      <c r="K44" t="n">
        <v>54.38</v>
      </c>
      <c r="L44" t="n">
        <v>11.5</v>
      </c>
      <c r="M44" t="n">
        <v>9</v>
      </c>
      <c r="N44" t="n">
        <v>45.48</v>
      </c>
      <c r="O44" t="n">
        <v>26300.92</v>
      </c>
      <c r="P44" t="n">
        <v>145.16</v>
      </c>
      <c r="Q44" t="n">
        <v>197.79</v>
      </c>
      <c r="R44" t="n">
        <v>33.41</v>
      </c>
      <c r="S44" t="n">
        <v>25.4</v>
      </c>
      <c r="T44" t="n">
        <v>3144.25</v>
      </c>
      <c r="U44" t="n">
        <v>0.76</v>
      </c>
      <c r="V44" t="n">
        <v>0.88</v>
      </c>
      <c r="W44" t="n">
        <v>2.96</v>
      </c>
      <c r="X44" t="n">
        <v>0.19</v>
      </c>
      <c r="Y44" t="n">
        <v>1</v>
      </c>
      <c r="Z44" t="n">
        <v>10</v>
      </c>
      <c r="AA44" t="n">
        <v>444.3323375443055</v>
      </c>
      <c r="AB44" t="n">
        <v>607.955106787373</v>
      </c>
      <c r="AC44" t="n">
        <v>549.9327246659368</v>
      </c>
      <c r="AD44" t="n">
        <v>444332.3375443055</v>
      </c>
      <c r="AE44" t="n">
        <v>607955.106787373</v>
      </c>
      <c r="AF44" t="n">
        <v>1.723703940226602e-05</v>
      </c>
      <c r="AG44" t="n">
        <v>36</v>
      </c>
      <c r="AH44" t="n">
        <v>549932.7246659368</v>
      </c>
    </row>
    <row r="45">
      <c r="A45" t="n">
        <v>43</v>
      </c>
      <c r="B45" t="n">
        <v>100</v>
      </c>
      <c r="C45" t="inlineStr">
        <is>
          <t xml:space="preserve">CONCLUIDO	</t>
        </is>
      </c>
      <c r="D45" t="n">
        <v>7.4227</v>
      </c>
      <c r="E45" t="n">
        <v>13.47</v>
      </c>
      <c r="F45" t="n">
        <v>10.57</v>
      </c>
      <c r="G45" t="n">
        <v>63.4</v>
      </c>
      <c r="H45" t="n">
        <v>0.99</v>
      </c>
      <c r="I45" t="n">
        <v>10</v>
      </c>
      <c r="J45" t="n">
        <v>211.76</v>
      </c>
      <c r="K45" t="n">
        <v>54.38</v>
      </c>
      <c r="L45" t="n">
        <v>11.75</v>
      </c>
      <c r="M45" t="n">
        <v>8</v>
      </c>
      <c r="N45" t="n">
        <v>45.63</v>
      </c>
      <c r="O45" t="n">
        <v>26350.68</v>
      </c>
      <c r="P45" t="n">
        <v>144.98</v>
      </c>
      <c r="Q45" t="n">
        <v>197.76</v>
      </c>
      <c r="R45" t="n">
        <v>32.82</v>
      </c>
      <c r="S45" t="n">
        <v>25.4</v>
      </c>
      <c r="T45" t="n">
        <v>2856.13</v>
      </c>
      <c r="U45" t="n">
        <v>0.77</v>
      </c>
      <c r="V45" t="n">
        <v>0.88</v>
      </c>
      <c r="W45" t="n">
        <v>2.96</v>
      </c>
      <c r="X45" t="n">
        <v>0.18</v>
      </c>
      <c r="Y45" t="n">
        <v>1</v>
      </c>
      <c r="Z45" t="n">
        <v>10</v>
      </c>
      <c r="AA45" t="n">
        <v>443.6590257680404</v>
      </c>
      <c r="AB45" t="n">
        <v>607.0338519106679</v>
      </c>
      <c r="AC45" t="n">
        <v>549.099393061675</v>
      </c>
      <c r="AD45" t="n">
        <v>443659.0257680403</v>
      </c>
      <c r="AE45" t="n">
        <v>607033.8519106678</v>
      </c>
      <c r="AF45" t="n">
        <v>1.731073485289063e-05</v>
      </c>
      <c r="AG45" t="n">
        <v>36</v>
      </c>
      <c r="AH45" t="n">
        <v>549099.393061675</v>
      </c>
    </row>
    <row r="46">
      <c r="A46" t="n">
        <v>44</v>
      </c>
      <c r="B46" t="n">
        <v>100</v>
      </c>
      <c r="C46" t="inlineStr">
        <is>
          <t xml:space="preserve">CONCLUIDO	</t>
        </is>
      </c>
      <c r="D46" t="n">
        <v>7.4279</v>
      </c>
      <c r="E46" t="n">
        <v>13.46</v>
      </c>
      <c r="F46" t="n">
        <v>10.56</v>
      </c>
      <c r="G46" t="n">
        <v>63.34</v>
      </c>
      <c r="H46" t="n">
        <v>1</v>
      </c>
      <c r="I46" t="n">
        <v>10</v>
      </c>
      <c r="J46" t="n">
        <v>212.16</v>
      </c>
      <c r="K46" t="n">
        <v>54.38</v>
      </c>
      <c r="L46" t="n">
        <v>12</v>
      </c>
      <c r="M46" t="n">
        <v>8</v>
      </c>
      <c r="N46" t="n">
        <v>45.78</v>
      </c>
      <c r="O46" t="n">
        <v>26400.51</v>
      </c>
      <c r="P46" t="n">
        <v>144.86</v>
      </c>
      <c r="Q46" t="n">
        <v>197.75</v>
      </c>
      <c r="R46" t="n">
        <v>32.52</v>
      </c>
      <c r="S46" t="n">
        <v>25.4</v>
      </c>
      <c r="T46" t="n">
        <v>2703.74</v>
      </c>
      <c r="U46" t="n">
        <v>0.78</v>
      </c>
      <c r="V46" t="n">
        <v>0.88</v>
      </c>
      <c r="W46" t="n">
        <v>2.95</v>
      </c>
      <c r="X46" t="n">
        <v>0.17</v>
      </c>
      <c r="Y46" t="n">
        <v>1</v>
      </c>
      <c r="Z46" t="n">
        <v>10</v>
      </c>
      <c r="AA46" t="n">
        <v>443.4736937663963</v>
      </c>
      <c r="AB46" t="n">
        <v>606.7802724897475</v>
      </c>
      <c r="AC46" t="n">
        <v>548.8700149047863</v>
      </c>
      <c r="AD46" t="n">
        <v>443473.6937663963</v>
      </c>
      <c r="AE46" t="n">
        <v>606780.2724897475</v>
      </c>
      <c r="AF46" t="n">
        <v>1.732286195236051e-05</v>
      </c>
      <c r="AG46" t="n">
        <v>36</v>
      </c>
      <c r="AH46" t="n">
        <v>548870.0149047864</v>
      </c>
    </row>
    <row r="47">
      <c r="A47" t="n">
        <v>45</v>
      </c>
      <c r="B47" t="n">
        <v>100</v>
      </c>
      <c r="C47" t="inlineStr">
        <is>
          <t xml:space="preserve">CONCLUIDO	</t>
        </is>
      </c>
      <c r="D47" t="n">
        <v>7.4267</v>
      </c>
      <c r="E47" t="n">
        <v>13.46</v>
      </c>
      <c r="F47" t="n">
        <v>10.56</v>
      </c>
      <c r="G47" t="n">
        <v>63.36</v>
      </c>
      <c r="H47" t="n">
        <v>1.02</v>
      </c>
      <c r="I47" t="n">
        <v>10</v>
      </c>
      <c r="J47" t="n">
        <v>212.56</v>
      </c>
      <c r="K47" t="n">
        <v>54.38</v>
      </c>
      <c r="L47" t="n">
        <v>12.25</v>
      </c>
      <c r="M47" t="n">
        <v>8</v>
      </c>
      <c r="N47" t="n">
        <v>45.94</v>
      </c>
      <c r="O47" t="n">
        <v>26450.38</v>
      </c>
      <c r="P47" t="n">
        <v>144.78</v>
      </c>
      <c r="Q47" t="n">
        <v>197.76</v>
      </c>
      <c r="R47" t="n">
        <v>32.58</v>
      </c>
      <c r="S47" t="n">
        <v>25.4</v>
      </c>
      <c r="T47" t="n">
        <v>2736.57</v>
      </c>
      <c r="U47" t="n">
        <v>0.78</v>
      </c>
      <c r="V47" t="n">
        <v>0.88</v>
      </c>
      <c r="W47" t="n">
        <v>2.95</v>
      </c>
      <c r="X47" t="n">
        <v>0.17</v>
      </c>
      <c r="Y47" t="n">
        <v>1</v>
      </c>
      <c r="Z47" t="n">
        <v>10</v>
      </c>
      <c r="AA47" t="n">
        <v>443.4344768757368</v>
      </c>
      <c r="AB47" t="n">
        <v>606.7266142098202</v>
      </c>
      <c r="AC47" t="n">
        <v>548.8214776957856</v>
      </c>
      <c r="AD47" t="n">
        <v>443434.4768757368</v>
      </c>
      <c r="AE47" t="n">
        <v>606726.6142098203</v>
      </c>
      <c r="AF47" t="n">
        <v>1.732006339094438e-05</v>
      </c>
      <c r="AG47" t="n">
        <v>36</v>
      </c>
      <c r="AH47" t="n">
        <v>548821.4776957856</v>
      </c>
    </row>
    <row r="48">
      <c r="A48" t="n">
        <v>46</v>
      </c>
      <c r="B48" t="n">
        <v>100</v>
      </c>
      <c r="C48" t="inlineStr">
        <is>
          <t xml:space="preserve">CONCLUIDO	</t>
        </is>
      </c>
      <c r="D48" t="n">
        <v>7.4215</v>
      </c>
      <c r="E48" t="n">
        <v>13.47</v>
      </c>
      <c r="F48" t="n">
        <v>10.57</v>
      </c>
      <c r="G48" t="n">
        <v>63.41</v>
      </c>
      <c r="H48" t="n">
        <v>1.04</v>
      </c>
      <c r="I48" t="n">
        <v>10</v>
      </c>
      <c r="J48" t="n">
        <v>212.97</v>
      </c>
      <c r="K48" t="n">
        <v>54.38</v>
      </c>
      <c r="L48" t="n">
        <v>12.5</v>
      </c>
      <c r="M48" t="n">
        <v>8</v>
      </c>
      <c r="N48" t="n">
        <v>46.09</v>
      </c>
      <c r="O48" t="n">
        <v>26500.31</v>
      </c>
      <c r="P48" t="n">
        <v>144.78</v>
      </c>
      <c r="Q48" t="n">
        <v>197.81</v>
      </c>
      <c r="R48" t="n">
        <v>32.95</v>
      </c>
      <c r="S48" t="n">
        <v>25.4</v>
      </c>
      <c r="T48" t="n">
        <v>2920.37</v>
      </c>
      <c r="U48" t="n">
        <v>0.77</v>
      </c>
      <c r="V48" t="n">
        <v>0.88</v>
      </c>
      <c r="W48" t="n">
        <v>2.95</v>
      </c>
      <c r="X48" t="n">
        <v>0.18</v>
      </c>
      <c r="Y48" t="n">
        <v>1</v>
      </c>
      <c r="Z48" t="n">
        <v>10</v>
      </c>
      <c r="AA48" t="n">
        <v>443.5318190427836</v>
      </c>
      <c r="AB48" t="n">
        <v>606.8598020572068</v>
      </c>
      <c r="AC48" t="n">
        <v>548.9419542819479</v>
      </c>
      <c r="AD48" t="n">
        <v>443531.8190427836</v>
      </c>
      <c r="AE48" t="n">
        <v>606859.8020572069</v>
      </c>
      <c r="AF48" t="n">
        <v>1.730793629147451e-05</v>
      </c>
      <c r="AG48" t="n">
        <v>36</v>
      </c>
      <c r="AH48" t="n">
        <v>548941.9542819479</v>
      </c>
    </row>
    <row r="49">
      <c r="A49" t="n">
        <v>47</v>
      </c>
      <c r="B49" t="n">
        <v>100</v>
      </c>
      <c r="C49" t="inlineStr">
        <is>
          <t xml:space="preserve">CONCLUIDO	</t>
        </is>
      </c>
      <c r="D49" t="n">
        <v>7.4228</v>
      </c>
      <c r="E49" t="n">
        <v>13.47</v>
      </c>
      <c r="F49" t="n">
        <v>10.57</v>
      </c>
      <c r="G49" t="n">
        <v>63.4</v>
      </c>
      <c r="H49" t="n">
        <v>1.06</v>
      </c>
      <c r="I49" t="n">
        <v>10</v>
      </c>
      <c r="J49" t="n">
        <v>213.37</v>
      </c>
      <c r="K49" t="n">
        <v>54.38</v>
      </c>
      <c r="L49" t="n">
        <v>12.75</v>
      </c>
      <c r="M49" t="n">
        <v>8</v>
      </c>
      <c r="N49" t="n">
        <v>46.25</v>
      </c>
      <c r="O49" t="n">
        <v>26550.29</v>
      </c>
      <c r="P49" t="n">
        <v>144.36</v>
      </c>
      <c r="Q49" t="n">
        <v>197.77</v>
      </c>
      <c r="R49" t="n">
        <v>32.85</v>
      </c>
      <c r="S49" t="n">
        <v>25.4</v>
      </c>
      <c r="T49" t="n">
        <v>2873.34</v>
      </c>
      <c r="U49" t="n">
        <v>0.77</v>
      </c>
      <c r="V49" t="n">
        <v>0.88</v>
      </c>
      <c r="W49" t="n">
        <v>2.95</v>
      </c>
      <c r="X49" t="n">
        <v>0.18</v>
      </c>
      <c r="Y49" t="n">
        <v>1</v>
      </c>
      <c r="Z49" t="n">
        <v>10</v>
      </c>
      <c r="AA49" t="n">
        <v>443.2028580736834</v>
      </c>
      <c r="AB49" t="n">
        <v>606.4097031465503</v>
      </c>
      <c r="AC49" t="n">
        <v>548.5348121796067</v>
      </c>
      <c r="AD49" t="n">
        <v>443202.8580736835</v>
      </c>
      <c r="AE49" t="n">
        <v>606409.7031465503</v>
      </c>
      <c r="AF49" t="n">
        <v>1.731096806634198e-05</v>
      </c>
      <c r="AG49" t="n">
        <v>36</v>
      </c>
      <c r="AH49" t="n">
        <v>548534.8121796066</v>
      </c>
    </row>
    <row r="50">
      <c r="A50" t="n">
        <v>48</v>
      </c>
      <c r="B50" t="n">
        <v>100</v>
      </c>
      <c r="C50" t="inlineStr">
        <is>
          <t xml:space="preserve">CONCLUIDO	</t>
        </is>
      </c>
      <c r="D50" t="n">
        <v>7.454</v>
      </c>
      <c r="E50" t="n">
        <v>13.42</v>
      </c>
      <c r="F50" t="n">
        <v>10.55</v>
      </c>
      <c r="G50" t="n">
        <v>70.33</v>
      </c>
      <c r="H50" t="n">
        <v>1.08</v>
      </c>
      <c r="I50" t="n">
        <v>9</v>
      </c>
      <c r="J50" t="n">
        <v>213.78</v>
      </c>
      <c r="K50" t="n">
        <v>54.38</v>
      </c>
      <c r="L50" t="n">
        <v>13</v>
      </c>
      <c r="M50" t="n">
        <v>7</v>
      </c>
      <c r="N50" t="n">
        <v>46.4</v>
      </c>
      <c r="O50" t="n">
        <v>26600.32</v>
      </c>
      <c r="P50" t="n">
        <v>143.97</v>
      </c>
      <c r="Q50" t="n">
        <v>197.75</v>
      </c>
      <c r="R50" t="n">
        <v>32.21</v>
      </c>
      <c r="S50" t="n">
        <v>25.4</v>
      </c>
      <c r="T50" t="n">
        <v>2558.1</v>
      </c>
      <c r="U50" t="n">
        <v>0.79</v>
      </c>
      <c r="V50" t="n">
        <v>0.88</v>
      </c>
      <c r="W50" t="n">
        <v>2.96</v>
      </c>
      <c r="X50" t="n">
        <v>0.16</v>
      </c>
      <c r="Y50" t="n">
        <v>1</v>
      </c>
      <c r="Z50" t="n">
        <v>10</v>
      </c>
      <c r="AA50" t="n">
        <v>433.4314804446919</v>
      </c>
      <c r="AB50" t="n">
        <v>593.0400731918078</v>
      </c>
      <c r="AC50" t="n">
        <v>536.4411609433511</v>
      </c>
      <c r="AD50" t="n">
        <v>433431.480444692</v>
      </c>
      <c r="AE50" t="n">
        <v>593040.0731918077</v>
      </c>
      <c r="AF50" t="n">
        <v>1.738373066316122e-05</v>
      </c>
      <c r="AG50" t="n">
        <v>35</v>
      </c>
      <c r="AH50" t="n">
        <v>536441.1609433511</v>
      </c>
    </row>
    <row r="51">
      <c r="A51" t="n">
        <v>49</v>
      </c>
      <c r="B51" t="n">
        <v>100</v>
      </c>
      <c r="C51" t="inlineStr">
        <is>
          <t xml:space="preserve">CONCLUIDO	</t>
        </is>
      </c>
      <c r="D51" t="n">
        <v>7.4508</v>
      </c>
      <c r="E51" t="n">
        <v>13.42</v>
      </c>
      <c r="F51" t="n">
        <v>10.55</v>
      </c>
      <c r="G51" t="n">
        <v>70.36</v>
      </c>
      <c r="H51" t="n">
        <v>1.1</v>
      </c>
      <c r="I51" t="n">
        <v>9</v>
      </c>
      <c r="J51" t="n">
        <v>214.19</v>
      </c>
      <c r="K51" t="n">
        <v>54.38</v>
      </c>
      <c r="L51" t="n">
        <v>13.25</v>
      </c>
      <c r="M51" t="n">
        <v>7</v>
      </c>
      <c r="N51" t="n">
        <v>46.56</v>
      </c>
      <c r="O51" t="n">
        <v>26650.41</v>
      </c>
      <c r="P51" t="n">
        <v>144.17</v>
      </c>
      <c r="Q51" t="n">
        <v>197.75</v>
      </c>
      <c r="R51" t="n">
        <v>32.65</v>
      </c>
      <c r="S51" t="n">
        <v>25.4</v>
      </c>
      <c r="T51" t="n">
        <v>2775.22</v>
      </c>
      <c r="U51" t="n">
        <v>0.78</v>
      </c>
      <c r="V51" t="n">
        <v>0.88</v>
      </c>
      <c r="W51" t="n">
        <v>2.95</v>
      </c>
      <c r="X51" t="n">
        <v>0.17</v>
      </c>
      <c r="Y51" t="n">
        <v>1</v>
      </c>
      <c r="Z51" t="n">
        <v>10</v>
      </c>
      <c r="AA51" t="n">
        <v>433.6286678232499</v>
      </c>
      <c r="AB51" t="n">
        <v>593.3098736624438</v>
      </c>
      <c r="AC51" t="n">
        <v>536.6852120357371</v>
      </c>
      <c r="AD51" t="n">
        <v>433628.6678232499</v>
      </c>
      <c r="AE51" t="n">
        <v>593309.8736624438</v>
      </c>
      <c r="AF51" t="n">
        <v>1.737626783271822e-05</v>
      </c>
      <c r="AG51" t="n">
        <v>35</v>
      </c>
      <c r="AH51" t="n">
        <v>536685.2120357371</v>
      </c>
    </row>
    <row r="52">
      <c r="A52" t="n">
        <v>50</v>
      </c>
      <c r="B52" t="n">
        <v>100</v>
      </c>
      <c r="C52" t="inlineStr">
        <is>
          <t xml:space="preserve">CONCLUIDO	</t>
        </is>
      </c>
      <c r="D52" t="n">
        <v>7.4531</v>
      </c>
      <c r="E52" t="n">
        <v>13.42</v>
      </c>
      <c r="F52" t="n">
        <v>10.55</v>
      </c>
      <c r="G52" t="n">
        <v>70.34</v>
      </c>
      <c r="H52" t="n">
        <v>1.12</v>
      </c>
      <c r="I52" t="n">
        <v>9</v>
      </c>
      <c r="J52" t="n">
        <v>214.59</v>
      </c>
      <c r="K52" t="n">
        <v>54.38</v>
      </c>
      <c r="L52" t="n">
        <v>13.5</v>
      </c>
      <c r="M52" t="n">
        <v>7</v>
      </c>
      <c r="N52" t="n">
        <v>46.72</v>
      </c>
      <c r="O52" t="n">
        <v>26700.55</v>
      </c>
      <c r="P52" t="n">
        <v>144.11</v>
      </c>
      <c r="Q52" t="n">
        <v>197.75</v>
      </c>
      <c r="R52" t="n">
        <v>32.44</v>
      </c>
      <c r="S52" t="n">
        <v>25.4</v>
      </c>
      <c r="T52" t="n">
        <v>2670.49</v>
      </c>
      <c r="U52" t="n">
        <v>0.78</v>
      </c>
      <c r="V52" t="n">
        <v>0.88</v>
      </c>
      <c r="W52" t="n">
        <v>2.95</v>
      </c>
      <c r="X52" t="n">
        <v>0.16</v>
      </c>
      <c r="Y52" t="n">
        <v>1</v>
      </c>
      <c r="Z52" t="n">
        <v>10</v>
      </c>
      <c r="AA52" t="n">
        <v>433.548073214986</v>
      </c>
      <c r="AB52" t="n">
        <v>593.1996005638339</v>
      </c>
      <c r="AC52" t="n">
        <v>536.5854632468892</v>
      </c>
      <c r="AD52" t="n">
        <v>433548.073214986</v>
      </c>
      <c r="AE52" t="n">
        <v>593199.6005638338</v>
      </c>
      <c r="AF52" t="n">
        <v>1.738163174209913e-05</v>
      </c>
      <c r="AG52" t="n">
        <v>35</v>
      </c>
      <c r="AH52" t="n">
        <v>536585.4632468892</v>
      </c>
    </row>
    <row r="53">
      <c r="A53" t="n">
        <v>51</v>
      </c>
      <c r="B53" t="n">
        <v>100</v>
      </c>
      <c r="C53" t="inlineStr">
        <is>
          <t xml:space="preserve">CONCLUIDO	</t>
        </is>
      </c>
      <c r="D53" t="n">
        <v>7.4513</v>
      </c>
      <c r="E53" t="n">
        <v>13.42</v>
      </c>
      <c r="F53" t="n">
        <v>10.55</v>
      </c>
      <c r="G53" t="n">
        <v>70.36</v>
      </c>
      <c r="H53" t="n">
        <v>1.14</v>
      </c>
      <c r="I53" t="n">
        <v>9</v>
      </c>
      <c r="J53" t="n">
        <v>215</v>
      </c>
      <c r="K53" t="n">
        <v>54.38</v>
      </c>
      <c r="L53" t="n">
        <v>13.75</v>
      </c>
      <c r="M53" t="n">
        <v>7</v>
      </c>
      <c r="N53" t="n">
        <v>46.87</v>
      </c>
      <c r="O53" t="n">
        <v>26750.75</v>
      </c>
      <c r="P53" t="n">
        <v>144.17</v>
      </c>
      <c r="Q53" t="n">
        <v>197.8</v>
      </c>
      <c r="R53" t="n">
        <v>32.45</v>
      </c>
      <c r="S53" t="n">
        <v>25.4</v>
      </c>
      <c r="T53" t="n">
        <v>2676.52</v>
      </c>
      <c r="U53" t="n">
        <v>0.78</v>
      </c>
      <c r="V53" t="n">
        <v>0.88</v>
      </c>
      <c r="W53" t="n">
        <v>2.95</v>
      </c>
      <c r="X53" t="n">
        <v>0.16</v>
      </c>
      <c r="Y53" t="n">
        <v>1</v>
      </c>
      <c r="Z53" t="n">
        <v>10</v>
      </c>
      <c r="AA53" t="n">
        <v>433.6206691559373</v>
      </c>
      <c r="AB53" t="n">
        <v>593.2989295329504</v>
      </c>
      <c r="AC53" t="n">
        <v>536.6753123986023</v>
      </c>
      <c r="AD53" t="n">
        <v>433620.6691559373</v>
      </c>
      <c r="AE53" t="n">
        <v>593298.9295329504</v>
      </c>
      <c r="AF53" t="n">
        <v>1.737743389997494e-05</v>
      </c>
      <c r="AG53" t="n">
        <v>35</v>
      </c>
      <c r="AH53" t="n">
        <v>536675.3123986023</v>
      </c>
    </row>
    <row r="54">
      <c r="A54" t="n">
        <v>52</v>
      </c>
      <c r="B54" t="n">
        <v>100</v>
      </c>
      <c r="C54" t="inlineStr">
        <is>
          <t xml:space="preserve">CONCLUIDO	</t>
        </is>
      </c>
      <c r="D54" t="n">
        <v>7.4513</v>
      </c>
      <c r="E54" t="n">
        <v>13.42</v>
      </c>
      <c r="F54" t="n">
        <v>10.55</v>
      </c>
      <c r="G54" t="n">
        <v>70.36</v>
      </c>
      <c r="H54" t="n">
        <v>1.15</v>
      </c>
      <c r="I54" t="n">
        <v>9</v>
      </c>
      <c r="J54" t="n">
        <v>215.41</v>
      </c>
      <c r="K54" t="n">
        <v>54.38</v>
      </c>
      <c r="L54" t="n">
        <v>14</v>
      </c>
      <c r="M54" t="n">
        <v>7</v>
      </c>
      <c r="N54" t="n">
        <v>47.03</v>
      </c>
      <c r="O54" t="n">
        <v>26801</v>
      </c>
      <c r="P54" t="n">
        <v>143.95</v>
      </c>
      <c r="Q54" t="n">
        <v>197.76</v>
      </c>
      <c r="R54" t="n">
        <v>32.41</v>
      </c>
      <c r="S54" t="n">
        <v>25.4</v>
      </c>
      <c r="T54" t="n">
        <v>2653.74</v>
      </c>
      <c r="U54" t="n">
        <v>0.78</v>
      </c>
      <c r="V54" t="n">
        <v>0.88</v>
      </c>
      <c r="W54" t="n">
        <v>2.96</v>
      </c>
      <c r="X54" t="n">
        <v>0.16</v>
      </c>
      <c r="Y54" t="n">
        <v>1</v>
      </c>
      <c r="Z54" t="n">
        <v>10</v>
      </c>
      <c r="AA54" t="n">
        <v>433.4599950608491</v>
      </c>
      <c r="AB54" t="n">
        <v>593.0790881476099</v>
      </c>
      <c r="AC54" t="n">
        <v>536.4764523665294</v>
      </c>
      <c r="AD54" t="n">
        <v>433459.9950608491</v>
      </c>
      <c r="AE54" t="n">
        <v>593079.08814761</v>
      </c>
      <c r="AF54" t="n">
        <v>1.737743389997494e-05</v>
      </c>
      <c r="AG54" t="n">
        <v>35</v>
      </c>
      <c r="AH54" t="n">
        <v>536476.4523665294</v>
      </c>
    </row>
    <row r="55">
      <c r="A55" t="n">
        <v>53</v>
      </c>
      <c r="B55" t="n">
        <v>100</v>
      </c>
      <c r="C55" t="inlineStr">
        <is>
          <t xml:space="preserve">CONCLUIDO	</t>
        </is>
      </c>
      <c r="D55" t="n">
        <v>7.4519</v>
      </c>
      <c r="E55" t="n">
        <v>13.42</v>
      </c>
      <c r="F55" t="n">
        <v>10.55</v>
      </c>
      <c r="G55" t="n">
        <v>70.34999999999999</v>
      </c>
      <c r="H55" t="n">
        <v>1.17</v>
      </c>
      <c r="I55" t="n">
        <v>9</v>
      </c>
      <c r="J55" t="n">
        <v>215.82</v>
      </c>
      <c r="K55" t="n">
        <v>54.38</v>
      </c>
      <c r="L55" t="n">
        <v>14.25</v>
      </c>
      <c r="M55" t="n">
        <v>7</v>
      </c>
      <c r="N55" t="n">
        <v>47.19</v>
      </c>
      <c r="O55" t="n">
        <v>26851.31</v>
      </c>
      <c r="P55" t="n">
        <v>143.83</v>
      </c>
      <c r="Q55" t="n">
        <v>197.75</v>
      </c>
      <c r="R55" t="n">
        <v>32.52</v>
      </c>
      <c r="S55" t="n">
        <v>25.4</v>
      </c>
      <c r="T55" t="n">
        <v>2709.14</v>
      </c>
      <c r="U55" t="n">
        <v>0.78</v>
      </c>
      <c r="V55" t="n">
        <v>0.88</v>
      </c>
      <c r="W55" t="n">
        <v>2.95</v>
      </c>
      <c r="X55" t="n">
        <v>0.16</v>
      </c>
      <c r="Y55" t="n">
        <v>1</v>
      </c>
      <c r="Z55" t="n">
        <v>10</v>
      </c>
      <c r="AA55" t="n">
        <v>433.3627776548085</v>
      </c>
      <c r="AB55" t="n">
        <v>592.9460710037358</v>
      </c>
      <c r="AC55" t="n">
        <v>536.356130192176</v>
      </c>
      <c r="AD55" t="n">
        <v>433362.7776548085</v>
      </c>
      <c r="AE55" t="n">
        <v>592946.0710037359</v>
      </c>
      <c r="AF55" t="n">
        <v>1.7378833180683e-05</v>
      </c>
      <c r="AG55" t="n">
        <v>35</v>
      </c>
      <c r="AH55" t="n">
        <v>536356.130192176</v>
      </c>
    </row>
    <row r="56">
      <c r="A56" t="n">
        <v>54</v>
      </c>
      <c r="B56" t="n">
        <v>100</v>
      </c>
      <c r="C56" t="inlineStr">
        <is>
          <t xml:space="preserve">CONCLUIDO	</t>
        </is>
      </c>
      <c r="D56" t="n">
        <v>7.4543</v>
      </c>
      <c r="E56" t="n">
        <v>13.42</v>
      </c>
      <c r="F56" t="n">
        <v>10.55</v>
      </c>
      <c r="G56" t="n">
        <v>70.31999999999999</v>
      </c>
      <c r="H56" t="n">
        <v>1.19</v>
      </c>
      <c r="I56" t="n">
        <v>9</v>
      </c>
      <c r="J56" t="n">
        <v>216.22</v>
      </c>
      <c r="K56" t="n">
        <v>54.38</v>
      </c>
      <c r="L56" t="n">
        <v>14.5</v>
      </c>
      <c r="M56" t="n">
        <v>7</v>
      </c>
      <c r="N56" t="n">
        <v>47.35</v>
      </c>
      <c r="O56" t="n">
        <v>26901.66</v>
      </c>
      <c r="P56" t="n">
        <v>143.58</v>
      </c>
      <c r="Q56" t="n">
        <v>197.8</v>
      </c>
      <c r="R56" t="n">
        <v>32.28</v>
      </c>
      <c r="S56" t="n">
        <v>25.4</v>
      </c>
      <c r="T56" t="n">
        <v>2590.38</v>
      </c>
      <c r="U56" t="n">
        <v>0.79</v>
      </c>
      <c r="V56" t="n">
        <v>0.88</v>
      </c>
      <c r="W56" t="n">
        <v>2.95</v>
      </c>
      <c r="X56" t="n">
        <v>0.16</v>
      </c>
      <c r="Y56" t="n">
        <v>1</v>
      </c>
      <c r="Z56" t="n">
        <v>10</v>
      </c>
      <c r="AA56" t="n">
        <v>433.141974392246</v>
      </c>
      <c r="AB56" t="n">
        <v>592.6439582387454</v>
      </c>
      <c r="AC56" t="n">
        <v>536.0828506454583</v>
      </c>
      <c r="AD56" t="n">
        <v>433141.974392246</v>
      </c>
      <c r="AE56" t="n">
        <v>592643.9582387455</v>
      </c>
      <c r="AF56" t="n">
        <v>1.738443030351525e-05</v>
      </c>
      <c r="AG56" t="n">
        <v>35</v>
      </c>
      <c r="AH56" t="n">
        <v>536082.8506454583</v>
      </c>
    </row>
    <row r="57">
      <c r="A57" t="n">
        <v>55</v>
      </c>
      <c r="B57" t="n">
        <v>100</v>
      </c>
      <c r="C57" t="inlineStr">
        <is>
          <t xml:space="preserve">CONCLUIDO	</t>
        </is>
      </c>
      <c r="D57" t="n">
        <v>7.4906</v>
      </c>
      <c r="E57" t="n">
        <v>13.35</v>
      </c>
      <c r="F57" t="n">
        <v>10.52</v>
      </c>
      <c r="G57" t="n">
        <v>78.92</v>
      </c>
      <c r="H57" t="n">
        <v>1.21</v>
      </c>
      <c r="I57" t="n">
        <v>8</v>
      </c>
      <c r="J57" t="n">
        <v>216.63</v>
      </c>
      <c r="K57" t="n">
        <v>54.38</v>
      </c>
      <c r="L57" t="n">
        <v>14.75</v>
      </c>
      <c r="M57" t="n">
        <v>6</v>
      </c>
      <c r="N57" t="n">
        <v>47.51</v>
      </c>
      <c r="O57" t="n">
        <v>26952.08</v>
      </c>
      <c r="P57" t="n">
        <v>143.12</v>
      </c>
      <c r="Q57" t="n">
        <v>197.75</v>
      </c>
      <c r="R57" t="n">
        <v>31.55</v>
      </c>
      <c r="S57" t="n">
        <v>25.4</v>
      </c>
      <c r="T57" t="n">
        <v>2230.16</v>
      </c>
      <c r="U57" t="n">
        <v>0.8100000000000001</v>
      </c>
      <c r="V57" t="n">
        <v>0.88</v>
      </c>
      <c r="W57" t="n">
        <v>2.95</v>
      </c>
      <c r="X57" t="n">
        <v>0.13</v>
      </c>
      <c r="Y57" t="n">
        <v>1</v>
      </c>
      <c r="Z57" t="n">
        <v>10</v>
      </c>
      <c r="AA57" t="n">
        <v>432.1931645920806</v>
      </c>
      <c r="AB57" t="n">
        <v>591.3457548116249</v>
      </c>
      <c r="AC57" t="n">
        <v>534.9085459313824</v>
      </c>
      <c r="AD57" t="n">
        <v>432193.1645920806</v>
      </c>
      <c r="AE57" t="n">
        <v>591345.754811625</v>
      </c>
      <c r="AF57" t="n">
        <v>1.746908678635303e-05</v>
      </c>
      <c r="AG57" t="n">
        <v>35</v>
      </c>
      <c r="AH57" t="n">
        <v>534908.5459313823</v>
      </c>
    </row>
    <row r="58">
      <c r="A58" t="n">
        <v>56</v>
      </c>
      <c r="B58" t="n">
        <v>100</v>
      </c>
      <c r="C58" t="inlineStr">
        <is>
          <t xml:space="preserve">CONCLUIDO	</t>
        </is>
      </c>
      <c r="D58" t="n">
        <v>7.4903</v>
      </c>
      <c r="E58" t="n">
        <v>13.35</v>
      </c>
      <c r="F58" t="n">
        <v>10.52</v>
      </c>
      <c r="G58" t="n">
        <v>78.92</v>
      </c>
      <c r="H58" t="n">
        <v>1.23</v>
      </c>
      <c r="I58" t="n">
        <v>8</v>
      </c>
      <c r="J58" t="n">
        <v>217.04</v>
      </c>
      <c r="K58" t="n">
        <v>54.38</v>
      </c>
      <c r="L58" t="n">
        <v>15</v>
      </c>
      <c r="M58" t="n">
        <v>6</v>
      </c>
      <c r="N58" t="n">
        <v>47.66</v>
      </c>
      <c r="O58" t="n">
        <v>27002.55</v>
      </c>
      <c r="P58" t="n">
        <v>143.13</v>
      </c>
      <c r="Q58" t="n">
        <v>197.8</v>
      </c>
      <c r="R58" t="n">
        <v>31.48</v>
      </c>
      <c r="S58" t="n">
        <v>25.4</v>
      </c>
      <c r="T58" t="n">
        <v>2197.97</v>
      </c>
      <c r="U58" t="n">
        <v>0.8100000000000001</v>
      </c>
      <c r="V58" t="n">
        <v>0.88</v>
      </c>
      <c r="W58" t="n">
        <v>2.95</v>
      </c>
      <c r="X58" t="n">
        <v>0.13</v>
      </c>
      <c r="Y58" t="n">
        <v>1</v>
      </c>
      <c r="Z58" t="n">
        <v>10</v>
      </c>
      <c r="AA58" t="n">
        <v>432.2051466510834</v>
      </c>
      <c r="AB58" t="n">
        <v>591.3621491933636</v>
      </c>
      <c r="AC58" t="n">
        <v>534.9233756563375</v>
      </c>
      <c r="AD58" t="n">
        <v>432205.1466510834</v>
      </c>
      <c r="AE58" t="n">
        <v>591362.1491933636</v>
      </c>
      <c r="AF58" t="n">
        <v>1.746838714599899e-05</v>
      </c>
      <c r="AG58" t="n">
        <v>35</v>
      </c>
      <c r="AH58" t="n">
        <v>534923.3756563375</v>
      </c>
    </row>
    <row r="59">
      <c r="A59" t="n">
        <v>57</v>
      </c>
      <c r="B59" t="n">
        <v>100</v>
      </c>
      <c r="C59" t="inlineStr">
        <is>
          <t xml:space="preserve">CONCLUIDO	</t>
        </is>
      </c>
      <c r="D59" t="n">
        <v>7.492</v>
      </c>
      <c r="E59" t="n">
        <v>13.35</v>
      </c>
      <c r="F59" t="n">
        <v>10.52</v>
      </c>
      <c r="G59" t="n">
        <v>78.90000000000001</v>
      </c>
      <c r="H59" t="n">
        <v>1.25</v>
      </c>
      <c r="I59" t="n">
        <v>8</v>
      </c>
      <c r="J59" t="n">
        <v>217.45</v>
      </c>
      <c r="K59" t="n">
        <v>54.38</v>
      </c>
      <c r="L59" t="n">
        <v>15.25</v>
      </c>
      <c r="M59" t="n">
        <v>6</v>
      </c>
      <c r="N59" t="n">
        <v>47.82</v>
      </c>
      <c r="O59" t="n">
        <v>27053.07</v>
      </c>
      <c r="P59" t="n">
        <v>143.12</v>
      </c>
      <c r="Q59" t="n">
        <v>197.84</v>
      </c>
      <c r="R59" t="n">
        <v>31.39</v>
      </c>
      <c r="S59" t="n">
        <v>25.4</v>
      </c>
      <c r="T59" t="n">
        <v>2150.76</v>
      </c>
      <c r="U59" t="n">
        <v>0.8100000000000001</v>
      </c>
      <c r="V59" t="n">
        <v>0.88</v>
      </c>
      <c r="W59" t="n">
        <v>2.95</v>
      </c>
      <c r="X59" t="n">
        <v>0.13</v>
      </c>
      <c r="Y59" t="n">
        <v>1</v>
      </c>
      <c r="Z59" t="n">
        <v>10</v>
      </c>
      <c r="AA59" t="n">
        <v>432.1711582371998</v>
      </c>
      <c r="AB59" t="n">
        <v>591.3156447460251</v>
      </c>
      <c r="AC59" t="n">
        <v>534.8813095281836</v>
      </c>
      <c r="AD59" t="n">
        <v>432171.1582371998</v>
      </c>
      <c r="AE59" t="n">
        <v>591315.6447460251</v>
      </c>
      <c r="AF59" t="n">
        <v>1.747235177467184e-05</v>
      </c>
      <c r="AG59" t="n">
        <v>35</v>
      </c>
      <c r="AH59" t="n">
        <v>534881.3095281835</v>
      </c>
    </row>
    <row r="60">
      <c r="A60" t="n">
        <v>58</v>
      </c>
      <c r="B60" t="n">
        <v>100</v>
      </c>
      <c r="C60" t="inlineStr">
        <is>
          <t xml:space="preserve">CONCLUIDO	</t>
        </is>
      </c>
      <c r="D60" t="n">
        <v>7.49</v>
      </c>
      <c r="E60" t="n">
        <v>13.35</v>
      </c>
      <c r="F60" t="n">
        <v>10.52</v>
      </c>
      <c r="G60" t="n">
        <v>78.92</v>
      </c>
      <c r="H60" t="n">
        <v>1.26</v>
      </c>
      <c r="I60" t="n">
        <v>8</v>
      </c>
      <c r="J60" t="n">
        <v>217.86</v>
      </c>
      <c r="K60" t="n">
        <v>54.38</v>
      </c>
      <c r="L60" t="n">
        <v>15.5</v>
      </c>
      <c r="M60" t="n">
        <v>6</v>
      </c>
      <c r="N60" t="n">
        <v>47.98</v>
      </c>
      <c r="O60" t="n">
        <v>27103.65</v>
      </c>
      <c r="P60" t="n">
        <v>143.19</v>
      </c>
      <c r="Q60" t="n">
        <v>197.75</v>
      </c>
      <c r="R60" t="n">
        <v>31.53</v>
      </c>
      <c r="S60" t="n">
        <v>25.4</v>
      </c>
      <c r="T60" t="n">
        <v>2220.94</v>
      </c>
      <c r="U60" t="n">
        <v>0.8100000000000001</v>
      </c>
      <c r="V60" t="n">
        <v>0.88</v>
      </c>
      <c r="W60" t="n">
        <v>2.95</v>
      </c>
      <c r="X60" t="n">
        <v>0.13</v>
      </c>
      <c r="Y60" t="n">
        <v>1</v>
      </c>
      <c r="Z60" t="n">
        <v>10</v>
      </c>
      <c r="AA60" t="n">
        <v>432.2534578312587</v>
      </c>
      <c r="AB60" t="n">
        <v>591.4282506814185</v>
      </c>
      <c r="AC60" t="n">
        <v>534.9831685111465</v>
      </c>
      <c r="AD60" t="n">
        <v>432253.4578312588</v>
      </c>
      <c r="AE60" t="n">
        <v>591428.2506814185</v>
      </c>
      <c r="AF60" t="n">
        <v>1.746768750564496e-05</v>
      </c>
      <c r="AG60" t="n">
        <v>35</v>
      </c>
      <c r="AH60" t="n">
        <v>534983.1685111464</v>
      </c>
    </row>
    <row r="61">
      <c r="A61" t="n">
        <v>59</v>
      </c>
      <c r="B61" t="n">
        <v>100</v>
      </c>
      <c r="C61" t="inlineStr">
        <is>
          <t xml:space="preserve">CONCLUIDO	</t>
        </is>
      </c>
      <c r="D61" t="n">
        <v>7.49</v>
      </c>
      <c r="E61" t="n">
        <v>13.35</v>
      </c>
      <c r="F61" t="n">
        <v>10.52</v>
      </c>
      <c r="G61" t="n">
        <v>78.92</v>
      </c>
      <c r="H61" t="n">
        <v>1.28</v>
      </c>
      <c r="I61" t="n">
        <v>8</v>
      </c>
      <c r="J61" t="n">
        <v>218.27</v>
      </c>
      <c r="K61" t="n">
        <v>54.38</v>
      </c>
      <c r="L61" t="n">
        <v>15.75</v>
      </c>
      <c r="M61" t="n">
        <v>6</v>
      </c>
      <c r="N61" t="n">
        <v>48.15</v>
      </c>
      <c r="O61" t="n">
        <v>27154.29</v>
      </c>
      <c r="P61" t="n">
        <v>143.13</v>
      </c>
      <c r="Q61" t="n">
        <v>197.77</v>
      </c>
      <c r="R61" t="n">
        <v>31.51</v>
      </c>
      <c r="S61" t="n">
        <v>25.4</v>
      </c>
      <c r="T61" t="n">
        <v>2211.51</v>
      </c>
      <c r="U61" t="n">
        <v>0.8100000000000001</v>
      </c>
      <c r="V61" t="n">
        <v>0.88</v>
      </c>
      <c r="W61" t="n">
        <v>2.95</v>
      </c>
      <c r="X61" t="n">
        <v>0.13</v>
      </c>
      <c r="Y61" t="n">
        <v>1</v>
      </c>
      <c r="Z61" t="n">
        <v>10</v>
      </c>
      <c r="AA61" t="n">
        <v>432.2098640376649</v>
      </c>
      <c r="AB61" t="n">
        <v>591.3686037298011</v>
      </c>
      <c r="AC61" t="n">
        <v>534.9292141808762</v>
      </c>
      <c r="AD61" t="n">
        <v>432209.864037665</v>
      </c>
      <c r="AE61" t="n">
        <v>591368.603729801</v>
      </c>
      <c r="AF61" t="n">
        <v>1.746768750564496e-05</v>
      </c>
      <c r="AG61" t="n">
        <v>35</v>
      </c>
      <c r="AH61" t="n">
        <v>534929.2141808763</v>
      </c>
    </row>
    <row r="62">
      <c r="A62" t="n">
        <v>60</v>
      </c>
      <c r="B62" t="n">
        <v>100</v>
      </c>
      <c r="C62" t="inlineStr">
        <is>
          <t xml:space="preserve">CONCLUIDO	</t>
        </is>
      </c>
      <c r="D62" t="n">
        <v>7.4908</v>
      </c>
      <c r="E62" t="n">
        <v>13.35</v>
      </c>
      <c r="F62" t="n">
        <v>10.52</v>
      </c>
      <c r="G62" t="n">
        <v>78.91</v>
      </c>
      <c r="H62" t="n">
        <v>1.3</v>
      </c>
      <c r="I62" t="n">
        <v>8</v>
      </c>
      <c r="J62" t="n">
        <v>218.68</v>
      </c>
      <c r="K62" t="n">
        <v>54.38</v>
      </c>
      <c r="L62" t="n">
        <v>16</v>
      </c>
      <c r="M62" t="n">
        <v>6</v>
      </c>
      <c r="N62" t="n">
        <v>48.31</v>
      </c>
      <c r="O62" t="n">
        <v>27204.98</v>
      </c>
      <c r="P62" t="n">
        <v>142.94</v>
      </c>
      <c r="Q62" t="n">
        <v>197.75</v>
      </c>
      <c r="R62" t="n">
        <v>31.37</v>
      </c>
      <c r="S62" t="n">
        <v>25.4</v>
      </c>
      <c r="T62" t="n">
        <v>2140.89</v>
      </c>
      <c r="U62" t="n">
        <v>0.8100000000000001</v>
      </c>
      <c r="V62" t="n">
        <v>0.88</v>
      </c>
      <c r="W62" t="n">
        <v>2.95</v>
      </c>
      <c r="X62" t="n">
        <v>0.13</v>
      </c>
      <c r="Y62" t="n">
        <v>1</v>
      </c>
      <c r="Z62" t="n">
        <v>10</v>
      </c>
      <c r="AA62" t="n">
        <v>432.0592529098431</v>
      </c>
      <c r="AB62" t="n">
        <v>591.162530940221</v>
      </c>
      <c r="AC62" t="n">
        <v>534.7428086891089</v>
      </c>
      <c r="AD62" t="n">
        <v>432059.2529098431</v>
      </c>
      <c r="AE62" t="n">
        <v>591162.530940221</v>
      </c>
      <c r="AF62" t="n">
        <v>1.746955321325571e-05</v>
      </c>
      <c r="AG62" t="n">
        <v>35</v>
      </c>
      <c r="AH62" t="n">
        <v>534742.8086891088</v>
      </c>
    </row>
    <row r="63">
      <c r="A63" t="n">
        <v>61</v>
      </c>
      <c r="B63" t="n">
        <v>100</v>
      </c>
      <c r="C63" t="inlineStr">
        <is>
          <t xml:space="preserve">CONCLUIDO	</t>
        </is>
      </c>
      <c r="D63" t="n">
        <v>7.4878</v>
      </c>
      <c r="E63" t="n">
        <v>13.36</v>
      </c>
      <c r="F63" t="n">
        <v>10.53</v>
      </c>
      <c r="G63" t="n">
        <v>78.95</v>
      </c>
      <c r="H63" t="n">
        <v>1.32</v>
      </c>
      <c r="I63" t="n">
        <v>8</v>
      </c>
      <c r="J63" t="n">
        <v>219.09</v>
      </c>
      <c r="K63" t="n">
        <v>54.38</v>
      </c>
      <c r="L63" t="n">
        <v>16.25</v>
      </c>
      <c r="M63" t="n">
        <v>6</v>
      </c>
      <c r="N63" t="n">
        <v>48.47</v>
      </c>
      <c r="O63" t="n">
        <v>27255.72</v>
      </c>
      <c r="P63" t="n">
        <v>142.93</v>
      </c>
      <c r="Q63" t="n">
        <v>197.76</v>
      </c>
      <c r="R63" t="n">
        <v>31.71</v>
      </c>
      <c r="S63" t="n">
        <v>25.4</v>
      </c>
      <c r="T63" t="n">
        <v>2309.56</v>
      </c>
      <c r="U63" t="n">
        <v>0.8</v>
      </c>
      <c r="V63" t="n">
        <v>0.88</v>
      </c>
      <c r="W63" t="n">
        <v>2.95</v>
      </c>
      <c r="X63" t="n">
        <v>0.14</v>
      </c>
      <c r="Y63" t="n">
        <v>1</v>
      </c>
      <c r="Z63" t="n">
        <v>10</v>
      </c>
      <c r="AA63" t="n">
        <v>432.1122258160131</v>
      </c>
      <c r="AB63" t="n">
        <v>591.2350108074426</v>
      </c>
      <c r="AC63" t="n">
        <v>534.8083711795289</v>
      </c>
      <c r="AD63" t="n">
        <v>432112.2258160131</v>
      </c>
      <c r="AE63" t="n">
        <v>591235.0108074426</v>
      </c>
      <c r="AF63" t="n">
        <v>1.74625568097154e-05</v>
      </c>
      <c r="AG63" t="n">
        <v>35</v>
      </c>
      <c r="AH63" t="n">
        <v>534808.3711795289</v>
      </c>
    </row>
    <row r="64">
      <c r="A64" t="n">
        <v>62</v>
      </c>
      <c r="B64" t="n">
        <v>100</v>
      </c>
      <c r="C64" t="inlineStr">
        <is>
          <t xml:space="preserve">CONCLUIDO	</t>
        </is>
      </c>
      <c r="D64" t="n">
        <v>7.4886</v>
      </c>
      <c r="E64" t="n">
        <v>13.35</v>
      </c>
      <c r="F64" t="n">
        <v>10.53</v>
      </c>
      <c r="G64" t="n">
        <v>78.94</v>
      </c>
      <c r="H64" t="n">
        <v>1.34</v>
      </c>
      <c r="I64" t="n">
        <v>8</v>
      </c>
      <c r="J64" t="n">
        <v>219.51</v>
      </c>
      <c r="K64" t="n">
        <v>54.38</v>
      </c>
      <c r="L64" t="n">
        <v>16.5</v>
      </c>
      <c r="M64" t="n">
        <v>6</v>
      </c>
      <c r="N64" t="n">
        <v>48.63</v>
      </c>
      <c r="O64" t="n">
        <v>27306.53</v>
      </c>
      <c r="P64" t="n">
        <v>142.61</v>
      </c>
      <c r="Q64" t="n">
        <v>197.82</v>
      </c>
      <c r="R64" t="n">
        <v>31.49</v>
      </c>
      <c r="S64" t="n">
        <v>25.4</v>
      </c>
      <c r="T64" t="n">
        <v>2200.08</v>
      </c>
      <c r="U64" t="n">
        <v>0.8100000000000001</v>
      </c>
      <c r="V64" t="n">
        <v>0.88</v>
      </c>
      <c r="W64" t="n">
        <v>2.95</v>
      </c>
      <c r="X64" t="n">
        <v>0.14</v>
      </c>
      <c r="Y64" t="n">
        <v>1</v>
      </c>
      <c r="Z64" t="n">
        <v>10</v>
      </c>
      <c r="AA64" t="n">
        <v>431.8671099947093</v>
      </c>
      <c r="AB64" t="n">
        <v>590.8996325269879</v>
      </c>
      <c r="AC64" t="n">
        <v>534.5050009314543</v>
      </c>
      <c r="AD64" t="n">
        <v>431867.1099947093</v>
      </c>
      <c r="AE64" t="n">
        <v>590899.6325269879</v>
      </c>
      <c r="AF64" t="n">
        <v>1.746442251732615e-05</v>
      </c>
      <c r="AG64" t="n">
        <v>35</v>
      </c>
      <c r="AH64" t="n">
        <v>534505.0009314544</v>
      </c>
    </row>
    <row r="65">
      <c r="A65" t="n">
        <v>63</v>
      </c>
      <c r="B65" t="n">
        <v>100</v>
      </c>
      <c r="C65" t="inlineStr">
        <is>
          <t xml:space="preserve">CONCLUIDO	</t>
        </is>
      </c>
      <c r="D65" t="n">
        <v>7.4874</v>
      </c>
      <c r="E65" t="n">
        <v>13.36</v>
      </c>
      <c r="F65" t="n">
        <v>10.53</v>
      </c>
      <c r="G65" t="n">
        <v>78.95999999999999</v>
      </c>
      <c r="H65" t="n">
        <v>1.35</v>
      </c>
      <c r="I65" t="n">
        <v>8</v>
      </c>
      <c r="J65" t="n">
        <v>219.92</v>
      </c>
      <c r="K65" t="n">
        <v>54.38</v>
      </c>
      <c r="L65" t="n">
        <v>16.75</v>
      </c>
      <c r="M65" t="n">
        <v>6</v>
      </c>
      <c r="N65" t="n">
        <v>48.79</v>
      </c>
      <c r="O65" t="n">
        <v>27357.38</v>
      </c>
      <c r="P65" t="n">
        <v>142.3</v>
      </c>
      <c r="Q65" t="n">
        <v>197.76</v>
      </c>
      <c r="R65" t="n">
        <v>31.68</v>
      </c>
      <c r="S65" t="n">
        <v>25.4</v>
      </c>
      <c r="T65" t="n">
        <v>2295.8</v>
      </c>
      <c r="U65" t="n">
        <v>0.8</v>
      </c>
      <c r="V65" t="n">
        <v>0.88</v>
      </c>
      <c r="W65" t="n">
        <v>2.95</v>
      </c>
      <c r="X65" t="n">
        <v>0.14</v>
      </c>
      <c r="Y65" t="n">
        <v>1</v>
      </c>
      <c r="Z65" t="n">
        <v>10</v>
      </c>
      <c r="AA65" t="n">
        <v>431.6606191036444</v>
      </c>
      <c r="AB65" t="n">
        <v>590.6171025800977</v>
      </c>
      <c r="AC65" t="n">
        <v>534.2494352461621</v>
      </c>
      <c r="AD65" t="n">
        <v>431660.6191036444</v>
      </c>
      <c r="AE65" t="n">
        <v>590617.1025800977</v>
      </c>
      <c r="AF65" t="n">
        <v>1.746162395591002e-05</v>
      </c>
      <c r="AG65" t="n">
        <v>35</v>
      </c>
      <c r="AH65" t="n">
        <v>534249.4352461621</v>
      </c>
    </row>
    <row r="66">
      <c r="A66" t="n">
        <v>64</v>
      </c>
      <c r="B66" t="n">
        <v>100</v>
      </c>
      <c r="C66" t="inlineStr">
        <is>
          <t xml:space="preserve">CONCLUIDO	</t>
        </is>
      </c>
      <c r="D66" t="n">
        <v>7.5177</v>
      </c>
      <c r="E66" t="n">
        <v>13.3</v>
      </c>
      <c r="F66" t="n">
        <v>10.51</v>
      </c>
      <c r="G66" t="n">
        <v>90.11</v>
      </c>
      <c r="H66" t="n">
        <v>1.37</v>
      </c>
      <c r="I66" t="n">
        <v>7</v>
      </c>
      <c r="J66" t="n">
        <v>220.33</v>
      </c>
      <c r="K66" t="n">
        <v>54.38</v>
      </c>
      <c r="L66" t="n">
        <v>17</v>
      </c>
      <c r="M66" t="n">
        <v>5</v>
      </c>
      <c r="N66" t="n">
        <v>48.95</v>
      </c>
      <c r="O66" t="n">
        <v>27408.3</v>
      </c>
      <c r="P66" t="n">
        <v>141.93</v>
      </c>
      <c r="Q66" t="n">
        <v>197.78</v>
      </c>
      <c r="R66" t="n">
        <v>31.1</v>
      </c>
      <c r="S66" t="n">
        <v>25.4</v>
      </c>
      <c r="T66" t="n">
        <v>2013.39</v>
      </c>
      <c r="U66" t="n">
        <v>0.82</v>
      </c>
      <c r="V66" t="n">
        <v>0.89</v>
      </c>
      <c r="W66" t="n">
        <v>2.95</v>
      </c>
      <c r="X66" t="n">
        <v>0.12</v>
      </c>
      <c r="Y66" t="n">
        <v>1</v>
      </c>
      <c r="Z66" t="n">
        <v>10</v>
      </c>
      <c r="AA66" t="n">
        <v>430.8941569759027</v>
      </c>
      <c r="AB66" t="n">
        <v>589.5683952829989</v>
      </c>
      <c r="AC66" t="n">
        <v>533.3008151016286</v>
      </c>
      <c r="AD66" t="n">
        <v>430894.1569759027</v>
      </c>
      <c r="AE66" t="n">
        <v>589568.3952829989</v>
      </c>
      <c r="AF66" t="n">
        <v>1.753228763166717e-05</v>
      </c>
      <c r="AG66" t="n">
        <v>35</v>
      </c>
      <c r="AH66" t="n">
        <v>533300.8151016285</v>
      </c>
    </row>
    <row r="67">
      <c r="A67" t="n">
        <v>65</v>
      </c>
      <c r="B67" t="n">
        <v>100</v>
      </c>
      <c r="C67" t="inlineStr">
        <is>
          <t xml:space="preserve">CONCLUIDO	</t>
        </is>
      </c>
      <c r="D67" t="n">
        <v>7.5216</v>
      </c>
      <c r="E67" t="n">
        <v>13.3</v>
      </c>
      <c r="F67" t="n">
        <v>10.51</v>
      </c>
      <c r="G67" t="n">
        <v>90.05</v>
      </c>
      <c r="H67" t="n">
        <v>1.39</v>
      </c>
      <c r="I67" t="n">
        <v>7</v>
      </c>
      <c r="J67" t="n">
        <v>220.74</v>
      </c>
      <c r="K67" t="n">
        <v>54.38</v>
      </c>
      <c r="L67" t="n">
        <v>17.25</v>
      </c>
      <c r="M67" t="n">
        <v>5</v>
      </c>
      <c r="N67" t="n">
        <v>49.12</v>
      </c>
      <c r="O67" t="n">
        <v>27459.27</v>
      </c>
      <c r="P67" t="n">
        <v>142.21</v>
      </c>
      <c r="Q67" t="n">
        <v>197.78</v>
      </c>
      <c r="R67" t="n">
        <v>30.99</v>
      </c>
      <c r="S67" t="n">
        <v>25.4</v>
      </c>
      <c r="T67" t="n">
        <v>1955.64</v>
      </c>
      <c r="U67" t="n">
        <v>0.82</v>
      </c>
      <c r="V67" t="n">
        <v>0.89</v>
      </c>
      <c r="W67" t="n">
        <v>2.95</v>
      </c>
      <c r="X67" t="n">
        <v>0.12</v>
      </c>
      <c r="Y67" t="n">
        <v>1</v>
      </c>
      <c r="Z67" t="n">
        <v>10</v>
      </c>
      <c r="AA67" t="n">
        <v>431.0363513663287</v>
      </c>
      <c r="AB67" t="n">
        <v>589.7629519211536</v>
      </c>
      <c r="AC67" t="n">
        <v>533.4768035272997</v>
      </c>
      <c r="AD67" t="n">
        <v>431036.3513663287</v>
      </c>
      <c r="AE67" t="n">
        <v>589762.9519211536</v>
      </c>
      <c r="AF67" t="n">
        <v>1.754138295626958e-05</v>
      </c>
      <c r="AG67" t="n">
        <v>35</v>
      </c>
      <c r="AH67" t="n">
        <v>533476.8035272997</v>
      </c>
    </row>
    <row r="68">
      <c r="A68" t="n">
        <v>66</v>
      </c>
      <c r="B68" t="n">
        <v>100</v>
      </c>
      <c r="C68" t="inlineStr">
        <is>
          <t xml:space="preserve">CONCLUIDO	</t>
        </is>
      </c>
      <c r="D68" t="n">
        <v>7.5166</v>
      </c>
      <c r="E68" t="n">
        <v>13.3</v>
      </c>
      <c r="F68" t="n">
        <v>10.52</v>
      </c>
      <c r="G68" t="n">
        <v>90.13</v>
      </c>
      <c r="H68" t="n">
        <v>1.41</v>
      </c>
      <c r="I68" t="n">
        <v>7</v>
      </c>
      <c r="J68" t="n">
        <v>221.16</v>
      </c>
      <c r="K68" t="n">
        <v>54.38</v>
      </c>
      <c r="L68" t="n">
        <v>17.5</v>
      </c>
      <c r="M68" t="n">
        <v>5</v>
      </c>
      <c r="N68" t="n">
        <v>49.28</v>
      </c>
      <c r="O68" t="n">
        <v>27510.3</v>
      </c>
      <c r="P68" t="n">
        <v>142.52</v>
      </c>
      <c r="Q68" t="n">
        <v>197.76</v>
      </c>
      <c r="R68" t="n">
        <v>31.3</v>
      </c>
      <c r="S68" t="n">
        <v>25.4</v>
      </c>
      <c r="T68" t="n">
        <v>2111.13</v>
      </c>
      <c r="U68" t="n">
        <v>0.8100000000000001</v>
      </c>
      <c r="V68" t="n">
        <v>0.88</v>
      </c>
      <c r="W68" t="n">
        <v>2.95</v>
      </c>
      <c r="X68" t="n">
        <v>0.12</v>
      </c>
      <c r="Y68" t="n">
        <v>1</v>
      </c>
      <c r="Z68" t="n">
        <v>10</v>
      </c>
      <c r="AA68" t="n">
        <v>431.3514174613303</v>
      </c>
      <c r="AB68" t="n">
        <v>590.1940392520698</v>
      </c>
      <c r="AC68" t="n">
        <v>533.8667484883882</v>
      </c>
      <c r="AD68" t="n">
        <v>431351.4174613303</v>
      </c>
      <c r="AE68" t="n">
        <v>590194.0392520699</v>
      </c>
      <c r="AF68" t="n">
        <v>1.75297222837024e-05</v>
      </c>
      <c r="AG68" t="n">
        <v>35</v>
      </c>
      <c r="AH68" t="n">
        <v>533866.7484883883</v>
      </c>
    </row>
    <row r="69">
      <c r="A69" t="n">
        <v>67</v>
      </c>
      <c r="B69" t="n">
        <v>100</v>
      </c>
      <c r="C69" t="inlineStr">
        <is>
          <t xml:space="preserve">CONCLUIDO	</t>
        </is>
      </c>
      <c r="D69" t="n">
        <v>7.5218</v>
      </c>
      <c r="E69" t="n">
        <v>13.29</v>
      </c>
      <c r="F69" t="n">
        <v>10.51</v>
      </c>
      <c r="G69" t="n">
        <v>90.05</v>
      </c>
      <c r="H69" t="n">
        <v>1.42</v>
      </c>
      <c r="I69" t="n">
        <v>7</v>
      </c>
      <c r="J69" t="n">
        <v>221.57</v>
      </c>
      <c r="K69" t="n">
        <v>54.38</v>
      </c>
      <c r="L69" t="n">
        <v>17.75</v>
      </c>
      <c r="M69" t="n">
        <v>5</v>
      </c>
      <c r="N69" t="n">
        <v>49.45</v>
      </c>
      <c r="O69" t="n">
        <v>27561.39</v>
      </c>
      <c r="P69" t="n">
        <v>142.41</v>
      </c>
      <c r="Q69" t="n">
        <v>197.75</v>
      </c>
      <c r="R69" t="n">
        <v>30.95</v>
      </c>
      <c r="S69" t="n">
        <v>25.4</v>
      </c>
      <c r="T69" t="n">
        <v>1935.17</v>
      </c>
      <c r="U69" t="n">
        <v>0.82</v>
      </c>
      <c r="V69" t="n">
        <v>0.89</v>
      </c>
      <c r="W69" t="n">
        <v>2.95</v>
      </c>
      <c r="X69" t="n">
        <v>0.12</v>
      </c>
      <c r="Y69" t="n">
        <v>1</v>
      </c>
      <c r="Z69" t="n">
        <v>10</v>
      </c>
      <c r="AA69" t="n">
        <v>431.1779491206939</v>
      </c>
      <c r="AB69" t="n">
        <v>589.9566922155281</v>
      </c>
      <c r="AC69" t="n">
        <v>533.6520535198953</v>
      </c>
      <c r="AD69" t="n">
        <v>431177.949120694</v>
      </c>
      <c r="AE69" t="n">
        <v>589956.6922155281</v>
      </c>
      <c r="AF69" t="n">
        <v>1.754184938317226e-05</v>
      </c>
      <c r="AG69" t="n">
        <v>35</v>
      </c>
      <c r="AH69" t="n">
        <v>533652.0535198953</v>
      </c>
    </row>
    <row r="70">
      <c r="A70" t="n">
        <v>68</v>
      </c>
      <c r="B70" t="n">
        <v>100</v>
      </c>
      <c r="C70" t="inlineStr">
        <is>
          <t xml:space="preserve">CONCLUIDO	</t>
        </is>
      </c>
      <c r="D70" t="n">
        <v>7.5227</v>
      </c>
      <c r="E70" t="n">
        <v>13.29</v>
      </c>
      <c r="F70" t="n">
        <v>10.5</v>
      </c>
      <c r="G70" t="n">
        <v>90.04000000000001</v>
      </c>
      <c r="H70" t="n">
        <v>1.44</v>
      </c>
      <c r="I70" t="n">
        <v>7</v>
      </c>
      <c r="J70" t="n">
        <v>221.99</v>
      </c>
      <c r="K70" t="n">
        <v>54.38</v>
      </c>
      <c r="L70" t="n">
        <v>18</v>
      </c>
      <c r="M70" t="n">
        <v>5</v>
      </c>
      <c r="N70" t="n">
        <v>49.61</v>
      </c>
      <c r="O70" t="n">
        <v>27612.53</v>
      </c>
      <c r="P70" t="n">
        <v>142.27</v>
      </c>
      <c r="Q70" t="n">
        <v>197.75</v>
      </c>
      <c r="R70" t="n">
        <v>30.89</v>
      </c>
      <c r="S70" t="n">
        <v>25.4</v>
      </c>
      <c r="T70" t="n">
        <v>1906.42</v>
      </c>
      <c r="U70" t="n">
        <v>0.82</v>
      </c>
      <c r="V70" t="n">
        <v>0.89</v>
      </c>
      <c r="W70" t="n">
        <v>2.95</v>
      </c>
      <c r="X70" t="n">
        <v>0.11</v>
      </c>
      <c r="Y70" t="n">
        <v>1</v>
      </c>
      <c r="Z70" t="n">
        <v>10</v>
      </c>
      <c r="AA70" t="n">
        <v>431.0496541020391</v>
      </c>
      <c r="AB70" t="n">
        <v>589.7811533110277</v>
      </c>
      <c r="AC70" t="n">
        <v>533.49326780207</v>
      </c>
      <c r="AD70" t="n">
        <v>431049.6541020391</v>
      </c>
      <c r="AE70" t="n">
        <v>589781.1533110277</v>
      </c>
      <c r="AF70" t="n">
        <v>1.754394830423436e-05</v>
      </c>
      <c r="AG70" t="n">
        <v>35</v>
      </c>
      <c r="AH70" t="n">
        <v>533493.26780207</v>
      </c>
    </row>
    <row r="71">
      <c r="A71" t="n">
        <v>69</v>
      </c>
      <c r="B71" t="n">
        <v>100</v>
      </c>
      <c r="C71" t="inlineStr">
        <is>
          <t xml:space="preserve">CONCLUIDO	</t>
        </is>
      </c>
      <c r="D71" t="n">
        <v>7.5193</v>
      </c>
      <c r="E71" t="n">
        <v>13.3</v>
      </c>
      <c r="F71" t="n">
        <v>10.51</v>
      </c>
      <c r="G71" t="n">
        <v>90.09</v>
      </c>
      <c r="H71" t="n">
        <v>1.46</v>
      </c>
      <c r="I71" t="n">
        <v>7</v>
      </c>
      <c r="J71" t="n">
        <v>222.4</v>
      </c>
      <c r="K71" t="n">
        <v>54.38</v>
      </c>
      <c r="L71" t="n">
        <v>18.25</v>
      </c>
      <c r="M71" t="n">
        <v>5</v>
      </c>
      <c r="N71" t="n">
        <v>49.78</v>
      </c>
      <c r="O71" t="n">
        <v>27663.85</v>
      </c>
      <c r="P71" t="n">
        <v>142.41</v>
      </c>
      <c r="Q71" t="n">
        <v>197.75</v>
      </c>
      <c r="R71" t="n">
        <v>31.2</v>
      </c>
      <c r="S71" t="n">
        <v>25.4</v>
      </c>
      <c r="T71" t="n">
        <v>2059.86</v>
      </c>
      <c r="U71" t="n">
        <v>0.8100000000000001</v>
      </c>
      <c r="V71" t="n">
        <v>0.89</v>
      </c>
      <c r="W71" t="n">
        <v>2.95</v>
      </c>
      <c r="X71" t="n">
        <v>0.12</v>
      </c>
      <c r="Y71" t="n">
        <v>1</v>
      </c>
      <c r="Z71" t="n">
        <v>10</v>
      </c>
      <c r="AA71" t="n">
        <v>431.2167659722596</v>
      </c>
      <c r="AB71" t="n">
        <v>590.0098031443189</v>
      </c>
      <c r="AC71" t="n">
        <v>533.7000956161839</v>
      </c>
      <c r="AD71" t="n">
        <v>431216.7659722596</v>
      </c>
      <c r="AE71" t="n">
        <v>590009.8031443189</v>
      </c>
      <c r="AF71" t="n">
        <v>1.753601904688868e-05</v>
      </c>
      <c r="AG71" t="n">
        <v>35</v>
      </c>
      <c r="AH71" t="n">
        <v>533700.0956161839</v>
      </c>
    </row>
    <row r="72">
      <c r="A72" t="n">
        <v>70</v>
      </c>
      <c r="B72" t="n">
        <v>100</v>
      </c>
      <c r="C72" t="inlineStr">
        <is>
          <t xml:space="preserve">CONCLUIDO	</t>
        </is>
      </c>
      <c r="D72" t="n">
        <v>7.5179</v>
      </c>
      <c r="E72" t="n">
        <v>13.3</v>
      </c>
      <c r="F72" t="n">
        <v>10.51</v>
      </c>
      <c r="G72" t="n">
        <v>90.11</v>
      </c>
      <c r="H72" t="n">
        <v>1.48</v>
      </c>
      <c r="I72" t="n">
        <v>7</v>
      </c>
      <c r="J72" t="n">
        <v>222.82</v>
      </c>
      <c r="K72" t="n">
        <v>54.38</v>
      </c>
      <c r="L72" t="n">
        <v>18.5</v>
      </c>
      <c r="M72" t="n">
        <v>5</v>
      </c>
      <c r="N72" t="n">
        <v>49.94</v>
      </c>
      <c r="O72" t="n">
        <v>27715.11</v>
      </c>
      <c r="P72" t="n">
        <v>142.34</v>
      </c>
      <c r="Q72" t="n">
        <v>197.76</v>
      </c>
      <c r="R72" t="n">
        <v>31.23</v>
      </c>
      <c r="S72" t="n">
        <v>25.4</v>
      </c>
      <c r="T72" t="n">
        <v>2076.55</v>
      </c>
      <c r="U72" t="n">
        <v>0.8100000000000001</v>
      </c>
      <c r="V72" t="n">
        <v>0.89</v>
      </c>
      <c r="W72" t="n">
        <v>2.95</v>
      </c>
      <c r="X72" t="n">
        <v>0.12</v>
      </c>
      <c r="Y72" t="n">
        <v>1</v>
      </c>
      <c r="Z72" t="n">
        <v>10</v>
      </c>
      <c r="AA72" t="n">
        <v>431.1878440064198</v>
      </c>
      <c r="AB72" t="n">
        <v>589.9702308347097</v>
      </c>
      <c r="AC72" t="n">
        <v>533.6643000322638</v>
      </c>
      <c r="AD72" t="n">
        <v>431187.8440064198</v>
      </c>
      <c r="AE72" t="n">
        <v>589970.2308347097</v>
      </c>
      <c r="AF72" t="n">
        <v>1.753275405856986e-05</v>
      </c>
      <c r="AG72" t="n">
        <v>35</v>
      </c>
      <c r="AH72" t="n">
        <v>533664.3000322637</v>
      </c>
    </row>
    <row r="73">
      <c r="A73" t="n">
        <v>71</v>
      </c>
      <c r="B73" t="n">
        <v>100</v>
      </c>
      <c r="C73" t="inlineStr">
        <is>
          <t xml:space="preserve">CONCLUIDO	</t>
        </is>
      </c>
      <c r="D73" t="n">
        <v>7.5218</v>
      </c>
      <c r="E73" t="n">
        <v>13.29</v>
      </c>
      <c r="F73" t="n">
        <v>10.51</v>
      </c>
      <c r="G73" t="n">
        <v>90.05</v>
      </c>
      <c r="H73" t="n">
        <v>1.49</v>
      </c>
      <c r="I73" t="n">
        <v>7</v>
      </c>
      <c r="J73" t="n">
        <v>223.23</v>
      </c>
      <c r="K73" t="n">
        <v>54.38</v>
      </c>
      <c r="L73" t="n">
        <v>18.75</v>
      </c>
      <c r="M73" t="n">
        <v>5</v>
      </c>
      <c r="N73" t="n">
        <v>50.11</v>
      </c>
      <c r="O73" t="n">
        <v>27766.43</v>
      </c>
      <c r="P73" t="n">
        <v>142.05</v>
      </c>
      <c r="Q73" t="n">
        <v>197.75</v>
      </c>
      <c r="R73" t="n">
        <v>30.92</v>
      </c>
      <c r="S73" t="n">
        <v>25.4</v>
      </c>
      <c r="T73" t="n">
        <v>1918.6</v>
      </c>
      <c r="U73" t="n">
        <v>0.82</v>
      </c>
      <c r="V73" t="n">
        <v>0.89</v>
      </c>
      <c r="W73" t="n">
        <v>2.95</v>
      </c>
      <c r="X73" t="n">
        <v>0.12</v>
      </c>
      <c r="Y73" t="n">
        <v>1</v>
      </c>
      <c r="Z73" t="n">
        <v>10</v>
      </c>
      <c r="AA73" t="n">
        <v>430.9174921710137</v>
      </c>
      <c r="AB73" t="n">
        <v>589.600323526426</v>
      </c>
      <c r="AC73" t="n">
        <v>533.3296961583144</v>
      </c>
      <c r="AD73" t="n">
        <v>430917.4921710137</v>
      </c>
      <c r="AE73" t="n">
        <v>589600.323526426</v>
      </c>
      <c r="AF73" t="n">
        <v>1.754184938317226e-05</v>
      </c>
      <c r="AG73" t="n">
        <v>35</v>
      </c>
      <c r="AH73" t="n">
        <v>533329.6961583144</v>
      </c>
    </row>
    <row r="74">
      <c r="A74" t="n">
        <v>72</v>
      </c>
      <c r="B74" t="n">
        <v>100</v>
      </c>
      <c r="C74" t="inlineStr">
        <is>
          <t xml:space="preserve">CONCLUIDO	</t>
        </is>
      </c>
      <c r="D74" t="n">
        <v>7.5204</v>
      </c>
      <c r="E74" t="n">
        <v>13.3</v>
      </c>
      <c r="F74" t="n">
        <v>10.51</v>
      </c>
      <c r="G74" t="n">
        <v>90.06999999999999</v>
      </c>
      <c r="H74" t="n">
        <v>1.51</v>
      </c>
      <c r="I74" t="n">
        <v>7</v>
      </c>
      <c r="J74" t="n">
        <v>223.65</v>
      </c>
      <c r="K74" t="n">
        <v>54.38</v>
      </c>
      <c r="L74" t="n">
        <v>19</v>
      </c>
      <c r="M74" t="n">
        <v>5</v>
      </c>
      <c r="N74" t="n">
        <v>50.27</v>
      </c>
      <c r="O74" t="n">
        <v>27817.81</v>
      </c>
      <c r="P74" t="n">
        <v>141.78</v>
      </c>
      <c r="Q74" t="n">
        <v>197.75</v>
      </c>
      <c r="R74" t="n">
        <v>31.12</v>
      </c>
      <c r="S74" t="n">
        <v>25.4</v>
      </c>
      <c r="T74" t="n">
        <v>2021.6</v>
      </c>
      <c r="U74" t="n">
        <v>0.82</v>
      </c>
      <c r="V74" t="n">
        <v>0.89</v>
      </c>
      <c r="W74" t="n">
        <v>2.95</v>
      </c>
      <c r="X74" t="n">
        <v>0.12</v>
      </c>
      <c r="Y74" t="n">
        <v>1</v>
      </c>
      <c r="Z74" t="n">
        <v>10</v>
      </c>
      <c r="AA74" t="n">
        <v>430.7437988643144</v>
      </c>
      <c r="AB74" t="n">
        <v>589.3626686813921</v>
      </c>
      <c r="AC74" t="n">
        <v>533.1147227581399</v>
      </c>
      <c r="AD74" t="n">
        <v>430743.7988643144</v>
      </c>
      <c r="AE74" t="n">
        <v>589362.6686813921</v>
      </c>
      <c r="AF74" t="n">
        <v>1.753858439485346e-05</v>
      </c>
      <c r="AG74" t="n">
        <v>35</v>
      </c>
      <c r="AH74" t="n">
        <v>533114.7227581399</v>
      </c>
    </row>
    <row r="75">
      <c r="A75" t="n">
        <v>73</v>
      </c>
      <c r="B75" t="n">
        <v>100</v>
      </c>
      <c r="C75" t="inlineStr">
        <is>
          <t xml:space="preserve">CONCLUIDO	</t>
        </is>
      </c>
      <c r="D75" t="n">
        <v>7.5157</v>
      </c>
      <c r="E75" t="n">
        <v>13.31</v>
      </c>
      <c r="F75" t="n">
        <v>10.52</v>
      </c>
      <c r="G75" t="n">
        <v>90.14</v>
      </c>
      <c r="H75" t="n">
        <v>1.53</v>
      </c>
      <c r="I75" t="n">
        <v>7</v>
      </c>
      <c r="J75" t="n">
        <v>224.07</v>
      </c>
      <c r="K75" t="n">
        <v>54.38</v>
      </c>
      <c r="L75" t="n">
        <v>19.25</v>
      </c>
      <c r="M75" t="n">
        <v>5</v>
      </c>
      <c r="N75" t="n">
        <v>50.44</v>
      </c>
      <c r="O75" t="n">
        <v>27869.24</v>
      </c>
      <c r="P75" t="n">
        <v>141.62</v>
      </c>
      <c r="Q75" t="n">
        <v>197.75</v>
      </c>
      <c r="R75" t="n">
        <v>31.33</v>
      </c>
      <c r="S75" t="n">
        <v>25.4</v>
      </c>
      <c r="T75" t="n">
        <v>2126.15</v>
      </c>
      <c r="U75" t="n">
        <v>0.8100000000000001</v>
      </c>
      <c r="V75" t="n">
        <v>0.88</v>
      </c>
      <c r="W75" t="n">
        <v>2.95</v>
      </c>
      <c r="X75" t="n">
        <v>0.13</v>
      </c>
      <c r="Y75" t="n">
        <v>1</v>
      </c>
      <c r="Z75" t="n">
        <v>10</v>
      </c>
      <c r="AA75" t="n">
        <v>430.7137481304571</v>
      </c>
      <c r="AB75" t="n">
        <v>589.3215519415836</v>
      </c>
      <c r="AC75" t="n">
        <v>533.0775301422711</v>
      </c>
      <c r="AD75" t="n">
        <v>430713.7481304571</v>
      </c>
      <c r="AE75" t="n">
        <v>589321.5519415836</v>
      </c>
      <c r="AF75" t="n">
        <v>1.75276233626403e-05</v>
      </c>
      <c r="AG75" t="n">
        <v>35</v>
      </c>
      <c r="AH75" t="n">
        <v>533077.5301422712</v>
      </c>
    </row>
    <row r="76">
      <c r="A76" t="n">
        <v>74</v>
      </c>
      <c r="B76" t="n">
        <v>100</v>
      </c>
      <c r="C76" t="inlineStr">
        <is>
          <t xml:space="preserve">CONCLUIDO	</t>
        </is>
      </c>
      <c r="D76" t="n">
        <v>7.5164</v>
      </c>
      <c r="E76" t="n">
        <v>13.3</v>
      </c>
      <c r="F76" t="n">
        <v>10.52</v>
      </c>
      <c r="G76" t="n">
        <v>90.13</v>
      </c>
      <c r="H76" t="n">
        <v>1.54</v>
      </c>
      <c r="I76" t="n">
        <v>7</v>
      </c>
      <c r="J76" t="n">
        <v>224.49</v>
      </c>
      <c r="K76" t="n">
        <v>54.38</v>
      </c>
      <c r="L76" t="n">
        <v>19.5</v>
      </c>
      <c r="M76" t="n">
        <v>5</v>
      </c>
      <c r="N76" t="n">
        <v>50.61</v>
      </c>
      <c r="O76" t="n">
        <v>27920.73</v>
      </c>
      <c r="P76" t="n">
        <v>141.44</v>
      </c>
      <c r="Q76" t="n">
        <v>197.76</v>
      </c>
      <c r="R76" t="n">
        <v>31.28</v>
      </c>
      <c r="S76" t="n">
        <v>25.4</v>
      </c>
      <c r="T76" t="n">
        <v>2099.89</v>
      </c>
      <c r="U76" t="n">
        <v>0.8100000000000001</v>
      </c>
      <c r="V76" t="n">
        <v>0.88</v>
      </c>
      <c r="W76" t="n">
        <v>2.95</v>
      </c>
      <c r="X76" t="n">
        <v>0.12</v>
      </c>
      <c r="Y76" t="n">
        <v>1</v>
      </c>
      <c r="Z76" t="n">
        <v>10</v>
      </c>
      <c r="AA76" t="n">
        <v>430.5725964147537</v>
      </c>
      <c r="AB76" t="n">
        <v>589.1284219369841</v>
      </c>
      <c r="AC76" t="n">
        <v>532.9028321942509</v>
      </c>
      <c r="AD76" t="n">
        <v>430572.5964147537</v>
      </c>
      <c r="AE76" t="n">
        <v>589128.4219369841</v>
      </c>
      <c r="AF76" t="n">
        <v>1.75292558567997e-05</v>
      </c>
      <c r="AG76" t="n">
        <v>35</v>
      </c>
      <c r="AH76" t="n">
        <v>532902.8321942509</v>
      </c>
    </row>
    <row r="77">
      <c r="A77" t="n">
        <v>75</v>
      </c>
      <c r="B77" t="n">
        <v>100</v>
      </c>
      <c r="C77" t="inlineStr">
        <is>
          <t xml:space="preserve">CONCLUIDO	</t>
        </is>
      </c>
      <c r="D77" t="n">
        <v>7.5166</v>
      </c>
      <c r="E77" t="n">
        <v>13.3</v>
      </c>
      <c r="F77" t="n">
        <v>10.52</v>
      </c>
      <c r="G77" t="n">
        <v>90.13</v>
      </c>
      <c r="H77" t="n">
        <v>1.56</v>
      </c>
      <c r="I77" t="n">
        <v>7</v>
      </c>
      <c r="J77" t="n">
        <v>224.9</v>
      </c>
      <c r="K77" t="n">
        <v>54.38</v>
      </c>
      <c r="L77" t="n">
        <v>19.75</v>
      </c>
      <c r="M77" t="n">
        <v>5</v>
      </c>
      <c r="N77" t="n">
        <v>50.78</v>
      </c>
      <c r="O77" t="n">
        <v>27972.28</v>
      </c>
      <c r="P77" t="n">
        <v>141.13</v>
      </c>
      <c r="Q77" t="n">
        <v>197.77</v>
      </c>
      <c r="R77" t="n">
        <v>31.25</v>
      </c>
      <c r="S77" t="n">
        <v>25.4</v>
      </c>
      <c r="T77" t="n">
        <v>2083.73</v>
      </c>
      <c r="U77" t="n">
        <v>0.8100000000000001</v>
      </c>
      <c r="V77" t="n">
        <v>0.88</v>
      </c>
      <c r="W77" t="n">
        <v>2.95</v>
      </c>
      <c r="X77" t="n">
        <v>0.12</v>
      </c>
      <c r="Y77" t="n">
        <v>1</v>
      </c>
      <c r="Z77" t="n">
        <v>10</v>
      </c>
      <c r="AA77" t="n">
        <v>430.3450685258978</v>
      </c>
      <c r="AB77" t="n">
        <v>588.8171082416294</v>
      </c>
      <c r="AC77" t="n">
        <v>532.6212298410493</v>
      </c>
      <c r="AD77" t="n">
        <v>430345.0685258978</v>
      </c>
      <c r="AE77" t="n">
        <v>588817.1082416294</v>
      </c>
      <c r="AF77" t="n">
        <v>1.75297222837024e-05</v>
      </c>
      <c r="AG77" t="n">
        <v>35</v>
      </c>
      <c r="AH77" t="n">
        <v>532621.2298410493</v>
      </c>
    </row>
    <row r="78">
      <c r="A78" t="n">
        <v>76</v>
      </c>
      <c r="B78" t="n">
        <v>100</v>
      </c>
      <c r="C78" t="inlineStr">
        <is>
          <t xml:space="preserve">CONCLUIDO	</t>
        </is>
      </c>
      <c r="D78" t="n">
        <v>7.5218</v>
      </c>
      <c r="E78" t="n">
        <v>13.29</v>
      </c>
      <c r="F78" t="n">
        <v>10.51</v>
      </c>
      <c r="G78" t="n">
        <v>90.05</v>
      </c>
      <c r="H78" t="n">
        <v>1.58</v>
      </c>
      <c r="I78" t="n">
        <v>7</v>
      </c>
      <c r="J78" t="n">
        <v>225.32</v>
      </c>
      <c r="K78" t="n">
        <v>54.38</v>
      </c>
      <c r="L78" t="n">
        <v>20</v>
      </c>
      <c r="M78" t="n">
        <v>5</v>
      </c>
      <c r="N78" t="n">
        <v>50.95</v>
      </c>
      <c r="O78" t="n">
        <v>28023.89</v>
      </c>
      <c r="P78" t="n">
        <v>140.68</v>
      </c>
      <c r="Q78" t="n">
        <v>197.75</v>
      </c>
      <c r="R78" t="n">
        <v>31.04</v>
      </c>
      <c r="S78" t="n">
        <v>25.4</v>
      </c>
      <c r="T78" t="n">
        <v>1981.23</v>
      </c>
      <c r="U78" t="n">
        <v>0.82</v>
      </c>
      <c r="V78" t="n">
        <v>0.89</v>
      </c>
      <c r="W78" t="n">
        <v>2.95</v>
      </c>
      <c r="X78" t="n">
        <v>0.12</v>
      </c>
      <c r="Y78" t="n">
        <v>1</v>
      </c>
      <c r="Z78" t="n">
        <v>10</v>
      </c>
      <c r="AA78" t="n">
        <v>429.9263087791749</v>
      </c>
      <c r="AB78" t="n">
        <v>588.244142681787</v>
      </c>
      <c r="AC78" t="n">
        <v>532.102947310076</v>
      </c>
      <c r="AD78" t="n">
        <v>429926.3087791749</v>
      </c>
      <c r="AE78" t="n">
        <v>588244.142681787</v>
      </c>
      <c r="AF78" t="n">
        <v>1.754184938317226e-05</v>
      </c>
      <c r="AG78" t="n">
        <v>35</v>
      </c>
      <c r="AH78" t="n">
        <v>532102.9473100761</v>
      </c>
    </row>
    <row r="79">
      <c r="A79" t="n">
        <v>77</v>
      </c>
      <c r="B79" t="n">
        <v>100</v>
      </c>
      <c r="C79" t="inlineStr">
        <is>
          <t xml:space="preserve">CONCLUIDO	</t>
        </is>
      </c>
      <c r="D79" t="n">
        <v>7.5537</v>
      </c>
      <c r="E79" t="n">
        <v>13.24</v>
      </c>
      <c r="F79" t="n">
        <v>10.49</v>
      </c>
      <c r="G79" t="n">
        <v>104.89</v>
      </c>
      <c r="H79" t="n">
        <v>1.59</v>
      </c>
      <c r="I79" t="n">
        <v>6</v>
      </c>
      <c r="J79" t="n">
        <v>225.74</v>
      </c>
      <c r="K79" t="n">
        <v>54.38</v>
      </c>
      <c r="L79" t="n">
        <v>20.25</v>
      </c>
      <c r="M79" t="n">
        <v>4</v>
      </c>
      <c r="N79" t="n">
        <v>51.11</v>
      </c>
      <c r="O79" t="n">
        <v>28075.56</v>
      </c>
      <c r="P79" t="n">
        <v>140.41</v>
      </c>
      <c r="Q79" t="n">
        <v>197.79</v>
      </c>
      <c r="R79" t="n">
        <v>30.45</v>
      </c>
      <c r="S79" t="n">
        <v>25.4</v>
      </c>
      <c r="T79" t="n">
        <v>1691.71</v>
      </c>
      <c r="U79" t="n">
        <v>0.83</v>
      </c>
      <c r="V79" t="n">
        <v>0.89</v>
      </c>
      <c r="W79" t="n">
        <v>2.95</v>
      </c>
      <c r="X79" t="n">
        <v>0.1</v>
      </c>
      <c r="Y79" t="n">
        <v>1</v>
      </c>
      <c r="Z79" t="n">
        <v>10</v>
      </c>
      <c r="AA79" t="n">
        <v>429.2180354022979</v>
      </c>
      <c r="AB79" t="n">
        <v>587.2750518007279</v>
      </c>
      <c r="AC79" t="n">
        <v>531.2263451025776</v>
      </c>
      <c r="AD79" t="n">
        <v>429218.0354022979</v>
      </c>
      <c r="AE79" t="n">
        <v>587275.0518007278</v>
      </c>
      <c r="AF79" t="n">
        <v>1.761624447415092e-05</v>
      </c>
      <c r="AG79" t="n">
        <v>35</v>
      </c>
      <c r="AH79" t="n">
        <v>531226.3451025776</v>
      </c>
    </row>
    <row r="80">
      <c r="A80" t="n">
        <v>78</v>
      </c>
      <c r="B80" t="n">
        <v>100</v>
      </c>
      <c r="C80" t="inlineStr">
        <is>
          <t xml:space="preserve">CONCLUIDO	</t>
        </is>
      </c>
      <c r="D80" t="n">
        <v>7.5578</v>
      </c>
      <c r="E80" t="n">
        <v>13.23</v>
      </c>
      <c r="F80" t="n">
        <v>10.48</v>
      </c>
      <c r="G80" t="n">
        <v>104.81</v>
      </c>
      <c r="H80" t="n">
        <v>1.61</v>
      </c>
      <c r="I80" t="n">
        <v>6</v>
      </c>
      <c r="J80" t="n">
        <v>226.16</v>
      </c>
      <c r="K80" t="n">
        <v>54.38</v>
      </c>
      <c r="L80" t="n">
        <v>20.5</v>
      </c>
      <c r="M80" t="n">
        <v>4</v>
      </c>
      <c r="N80" t="n">
        <v>51.28</v>
      </c>
      <c r="O80" t="n">
        <v>28127.29</v>
      </c>
      <c r="P80" t="n">
        <v>140.35</v>
      </c>
      <c r="Q80" t="n">
        <v>197.76</v>
      </c>
      <c r="R80" t="n">
        <v>30.24</v>
      </c>
      <c r="S80" t="n">
        <v>25.4</v>
      </c>
      <c r="T80" t="n">
        <v>1588.35</v>
      </c>
      <c r="U80" t="n">
        <v>0.84</v>
      </c>
      <c r="V80" t="n">
        <v>0.89</v>
      </c>
      <c r="W80" t="n">
        <v>2.95</v>
      </c>
      <c r="X80" t="n">
        <v>0.09</v>
      </c>
      <c r="Y80" t="n">
        <v>1</v>
      </c>
      <c r="Z80" t="n">
        <v>10</v>
      </c>
      <c r="AA80" t="n">
        <v>429.0995705961685</v>
      </c>
      <c r="AB80" t="n">
        <v>587.1129630266832</v>
      </c>
      <c r="AC80" t="n">
        <v>531.0797258536347</v>
      </c>
      <c r="AD80" t="n">
        <v>429099.5705961685</v>
      </c>
      <c r="AE80" t="n">
        <v>587112.9630266832</v>
      </c>
      <c r="AF80" t="n">
        <v>1.762580622565601e-05</v>
      </c>
      <c r="AG80" t="n">
        <v>35</v>
      </c>
      <c r="AH80" t="n">
        <v>531079.7258536348</v>
      </c>
    </row>
    <row r="81">
      <c r="A81" t="n">
        <v>79</v>
      </c>
      <c r="B81" t="n">
        <v>100</v>
      </c>
      <c r="C81" t="inlineStr">
        <is>
          <t xml:space="preserve">CONCLUIDO	</t>
        </is>
      </c>
      <c r="D81" t="n">
        <v>7.5549</v>
      </c>
      <c r="E81" t="n">
        <v>13.24</v>
      </c>
      <c r="F81" t="n">
        <v>10.49</v>
      </c>
      <c r="G81" t="n">
        <v>104.86</v>
      </c>
      <c r="H81" t="n">
        <v>1.63</v>
      </c>
      <c r="I81" t="n">
        <v>6</v>
      </c>
      <c r="J81" t="n">
        <v>226.58</v>
      </c>
      <c r="K81" t="n">
        <v>54.38</v>
      </c>
      <c r="L81" t="n">
        <v>20.75</v>
      </c>
      <c r="M81" t="n">
        <v>4</v>
      </c>
      <c r="N81" t="n">
        <v>51.45</v>
      </c>
      <c r="O81" t="n">
        <v>28179.08</v>
      </c>
      <c r="P81" t="n">
        <v>140.49</v>
      </c>
      <c r="Q81" t="n">
        <v>197.78</v>
      </c>
      <c r="R81" t="n">
        <v>30.34</v>
      </c>
      <c r="S81" t="n">
        <v>25.4</v>
      </c>
      <c r="T81" t="n">
        <v>1635.69</v>
      </c>
      <c r="U81" t="n">
        <v>0.84</v>
      </c>
      <c r="V81" t="n">
        <v>0.89</v>
      </c>
      <c r="W81" t="n">
        <v>2.95</v>
      </c>
      <c r="X81" t="n">
        <v>0.1</v>
      </c>
      <c r="Y81" t="n">
        <v>1</v>
      </c>
      <c r="Z81" t="n">
        <v>10</v>
      </c>
      <c r="AA81" t="n">
        <v>429.2574281562549</v>
      </c>
      <c r="AB81" t="n">
        <v>587.3289507045773</v>
      </c>
      <c r="AC81" t="n">
        <v>531.2750999706914</v>
      </c>
      <c r="AD81" t="n">
        <v>429257.4281562549</v>
      </c>
      <c r="AE81" t="n">
        <v>587328.9507045774</v>
      </c>
      <c r="AF81" t="n">
        <v>1.761904303556704e-05</v>
      </c>
      <c r="AG81" t="n">
        <v>35</v>
      </c>
      <c r="AH81" t="n">
        <v>531275.0999706914</v>
      </c>
    </row>
    <row r="82">
      <c r="A82" t="n">
        <v>80</v>
      </c>
      <c r="B82" t="n">
        <v>100</v>
      </c>
      <c r="C82" t="inlineStr">
        <is>
          <t xml:space="preserve">CONCLUIDO	</t>
        </is>
      </c>
      <c r="D82" t="n">
        <v>7.5543</v>
      </c>
      <c r="E82" t="n">
        <v>13.24</v>
      </c>
      <c r="F82" t="n">
        <v>10.49</v>
      </c>
      <c r="G82" t="n">
        <v>104.88</v>
      </c>
      <c r="H82" t="n">
        <v>1.64</v>
      </c>
      <c r="I82" t="n">
        <v>6</v>
      </c>
      <c r="J82" t="n">
        <v>227</v>
      </c>
      <c r="K82" t="n">
        <v>54.38</v>
      </c>
      <c r="L82" t="n">
        <v>21</v>
      </c>
      <c r="M82" t="n">
        <v>4</v>
      </c>
      <c r="N82" t="n">
        <v>51.62</v>
      </c>
      <c r="O82" t="n">
        <v>28230.92</v>
      </c>
      <c r="P82" t="n">
        <v>140.65</v>
      </c>
      <c r="Q82" t="n">
        <v>197.77</v>
      </c>
      <c r="R82" t="n">
        <v>30.38</v>
      </c>
      <c r="S82" t="n">
        <v>25.4</v>
      </c>
      <c r="T82" t="n">
        <v>1655.44</v>
      </c>
      <c r="U82" t="n">
        <v>0.84</v>
      </c>
      <c r="V82" t="n">
        <v>0.89</v>
      </c>
      <c r="W82" t="n">
        <v>2.95</v>
      </c>
      <c r="X82" t="n">
        <v>0.1</v>
      </c>
      <c r="Y82" t="n">
        <v>1</v>
      </c>
      <c r="Z82" t="n">
        <v>10</v>
      </c>
      <c r="AA82" t="n">
        <v>429.3818091300855</v>
      </c>
      <c r="AB82" t="n">
        <v>587.4991342402739</v>
      </c>
      <c r="AC82" t="n">
        <v>531.4290414285949</v>
      </c>
      <c r="AD82" t="n">
        <v>429381.8091300855</v>
      </c>
      <c r="AE82" t="n">
        <v>587499.1342402739</v>
      </c>
      <c r="AF82" t="n">
        <v>1.761764375485898e-05</v>
      </c>
      <c r="AG82" t="n">
        <v>35</v>
      </c>
      <c r="AH82" t="n">
        <v>531429.041428595</v>
      </c>
    </row>
    <row r="83">
      <c r="A83" t="n">
        <v>81</v>
      </c>
      <c r="B83" t="n">
        <v>100</v>
      </c>
      <c r="C83" t="inlineStr">
        <is>
          <t xml:space="preserve">CONCLUIDO	</t>
        </is>
      </c>
      <c r="D83" t="n">
        <v>7.5543</v>
      </c>
      <c r="E83" t="n">
        <v>13.24</v>
      </c>
      <c r="F83" t="n">
        <v>10.49</v>
      </c>
      <c r="G83" t="n">
        <v>104.88</v>
      </c>
      <c r="H83" t="n">
        <v>1.66</v>
      </c>
      <c r="I83" t="n">
        <v>6</v>
      </c>
      <c r="J83" t="n">
        <v>227.42</v>
      </c>
      <c r="K83" t="n">
        <v>54.38</v>
      </c>
      <c r="L83" t="n">
        <v>21.25</v>
      </c>
      <c r="M83" t="n">
        <v>4</v>
      </c>
      <c r="N83" t="n">
        <v>51.8</v>
      </c>
      <c r="O83" t="n">
        <v>28282.83</v>
      </c>
      <c r="P83" t="n">
        <v>140.86</v>
      </c>
      <c r="Q83" t="n">
        <v>197.77</v>
      </c>
      <c r="R83" t="n">
        <v>30.41</v>
      </c>
      <c r="S83" t="n">
        <v>25.4</v>
      </c>
      <c r="T83" t="n">
        <v>1670.02</v>
      </c>
      <c r="U83" t="n">
        <v>0.84</v>
      </c>
      <c r="V83" t="n">
        <v>0.89</v>
      </c>
      <c r="W83" t="n">
        <v>2.95</v>
      </c>
      <c r="X83" t="n">
        <v>0.1</v>
      </c>
      <c r="Y83" t="n">
        <v>1</v>
      </c>
      <c r="Z83" t="n">
        <v>10</v>
      </c>
      <c r="AA83" t="n">
        <v>429.533088705832</v>
      </c>
      <c r="AB83" t="n">
        <v>587.706121629794</v>
      </c>
      <c r="AC83" t="n">
        <v>531.6162742321679</v>
      </c>
      <c r="AD83" t="n">
        <v>429533.088705832</v>
      </c>
      <c r="AE83" t="n">
        <v>587706.121629794</v>
      </c>
      <c r="AF83" t="n">
        <v>1.761764375485898e-05</v>
      </c>
      <c r="AG83" t="n">
        <v>35</v>
      </c>
      <c r="AH83" t="n">
        <v>531616.274232168</v>
      </c>
    </row>
    <row r="84">
      <c r="A84" t="n">
        <v>82</v>
      </c>
      <c r="B84" t="n">
        <v>100</v>
      </c>
      <c r="C84" t="inlineStr">
        <is>
          <t xml:space="preserve">CONCLUIDO	</t>
        </is>
      </c>
      <c r="D84" t="n">
        <v>7.5557</v>
      </c>
      <c r="E84" t="n">
        <v>13.24</v>
      </c>
      <c r="F84" t="n">
        <v>10.48</v>
      </c>
      <c r="G84" t="n">
        <v>104.85</v>
      </c>
      <c r="H84" t="n">
        <v>1.68</v>
      </c>
      <c r="I84" t="n">
        <v>6</v>
      </c>
      <c r="J84" t="n">
        <v>227.84</v>
      </c>
      <c r="K84" t="n">
        <v>54.38</v>
      </c>
      <c r="L84" t="n">
        <v>21.5</v>
      </c>
      <c r="M84" t="n">
        <v>4</v>
      </c>
      <c r="N84" t="n">
        <v>51.97</v>
      </c>
      <c r="O84" t="n">
        <v>28334.8</v>
      </c>
      <c r="P84" t="n">
        <v>141.02</v>
      </c>
      <c r="Q84" t="n">
        <v>197.75</v>
      </c>
      <c r="R84" t="n">
        <v>30.43</v>
      </c>
      <c r="S84" t="n">
        <v>25.4</v>
      </c>
      <c r="T84" t="n">
        <v>1681.36</v>
      </c>
      <c r="U84" t="n">
        <v>0.83</v>
      </c>
      <c r="V84" t="n">
        <v>0.89</v>
      </c>
      <c r="W84" t="n">
        <v>2.95</v>
      </c>
      <c r="X84" t="n">
        <v>0.1</v>
      </c>
      <c r="Y84" t="n">
        <v>1</v>
      </c>
      <c r="Z84" t="n">
        <v>10</v>
      </c>
      <c r="AA84" t="n">
        <v>429.6140064669181</v>
      </c>
      <c r="AB84" t="n">
        <v>587.8168368803515</v>
      </c>
      <c r="AC84" t="n">
        <v>531.7164229746021</v>
      </c>
      <c r="AD84" t="n">
        <v>429614.006466918</v>
      </c>
      <c r="AE84" t="n">
        <v>587816.8368803515</v>
      </c>
      <c r="AF84" t="n">
        <v>1.762090874317779e-05</v>
      </c>
      <c r="AG84" t="n">
        <v>35</v>
      </c>
      <c r="AH84" t="n">
        <v>531716.4229746021</v>
      </c>
    </row>
    <row r="85">
      <c r="A85" t="n">
        <v>83</v>
      </c>
      <c r="B85" t="n">
        <v>100</v>
      </c>
      <c r="C85" t="inlineStr">
        <is>
          <t xml:space="preserve">CONCLUIDO	</t>
        </is>
      </c>
      <c r="D85" t="n">
        <v>7.5564</v>
      </c>
      <c r="E85" t="n">
        <v>13.23</v>
      </c>
      <c r="F85" t="n">
        <v>10.48</v>
      </c>
      <c r="G85" t="n">
        <v>104.84</v>
      </c>
      <c r="H85" t="n">
        <v>1.69</v>
      </c>
      <c r="I85" t="n">
        <v>6</v>
      </c>
      <c r="J85" t="n">
        <v>228.27</v>
      </c>
      <c r="K85" t="n">
        <v>54.38</v>
      </c>
      <c r="L85" t="n">
        <v>21.75</v>
      </c>
      <c r="M85" t="n">
        <v>4</v>
      </c>
      <c r="N85" t="n">
        <v>52.14</v>
      </c>
      <c r="O85" t="n">
        <v>28386.82</v>
      </c>
      <c r="P85" t="n">
        <v>140.87</v>
      </c>
      <c r="Q85" t="n">
        <v>197.75</v>
      </c>
      <c r="R85" t="n">
        <v>30.26</v>
      </c>
      <c r="S85" t="n">
        <v>25.4</v>
      </c>
      <c r="T85" t="n">
        <v>1595.34</v>
      </c>
      <c r="U85" t="n">
        <v>0.84</v>
      </c>
      <c r="V85" t="n">
        <v>0.89</v>
      </c>
      <c r="W85" t="n">
        <v>2.95</v>
      </c>
      <c r="X85" t="n">
        <v>0.09</v>
      </c>
      <c r="Y85" t="n">
        <v>1</v>
      </c>
      <c r="Z85" t="n">
        <v>10</v>
      </c>
      <c r="AA85" t="n">
        <v>429.4953091798845</v>
      </c>
      <c r="AB85" t="n">
        <v>587.6544300156776</v>
      </c>
      <c r="AC85" t="n">
        <v>531.5695159931532</v>
      </c>
      <c r="AD85" t="n">
        <v>429495.3091798846</v>
      </c>
      <c r="AE85" t="n">
        <v>587654.4300156776</v>
      </c>
      <c r="AF85" t="n">
        <v>1.76225412373372e-05</v>
      </c>
      <c r="AG85" t="n">
        <v>35</v>
      </c>
      <c r="AH85" t="n">
        <v>531569.5159931532</v>
      </c>
    </row>
    <row r="86">
      <c r="A86" t="n">
        <v>84</v>
      </c>
      <c r="B86" t="n">
        <v>100</v>
      </c>
      <c r="C86" t="inlineStr">
        <is>
          <t xml:space="preserve">CONCLUIDO	</t>
        </is>
      </c>
      <c r="D86" t="n">
        <v>7.5554</v>
      </c>
      <c r="E86" t="n">
        <v>13.24</v>
      </c>
      <c r="F86" t="n">
        <v>10.49</v>
      </c>
      <c r="G86" t="n">
        <v>104.86</v>
      </c>
      <c r="H86" t="n">
        <v>1.71</v>
      </c>
      <c r="I86" t="n">
        <v>6</v>
      </c>
      <c r="J86" t="n">
        <v>228.69</v>
      </c>
      <c r="K86" t="n">
        <v>54.38</v>
      </c>
      <c r="L86" t="n">
        <v>22</v>
      </c>
      <c r="M86" t="n">
        <v>4</v>
      </c>
      <c r="N86" t="n">
        <v>52.31</v>
      </c>
      <c r="O86" t="n">
        <v>28438.91</v>
      </c>
      <c r="P86" t="n">
        <v>140.84</v>
      </c>
      <c r="Q86" t="n">
        <v>197.8</v>
      </c>
      <c r="R86" t="n">
        <v>30.21</v>
      </c>
      <c r="S86" t="n">
        <v>25.4</v>
      </c>
      <c r="T86" t="n">
        <v>1570.84</v>
      </c>
      <c r="U86" t="n">
        <v>0.84</v>
      </c>
      <c r="V86" t="n">
        <v>0.89</v>
      </c>
      <c r="W86" t="n">
        <v>2.95</v>
      </c>
      <c r="X86" t="n">
        <v>0.1</v>
      </c>
      <c r="Y86" t="n">
        <v>1</v>
      </c>
      <c r="Z86" t="n">
        <v>10</v>
      </c>
      <c r="AA86" t="n">
        <v>429.5019248934921</v>
      </c>
      <c r="AB86" t="n">
        <v>587.6634819269001</v>
      </c>
      <c r="AC86" t="n">
        <v>531.5777040026732</v>
      </c>
      <c r="AD86" t="n">
        <v>429501.9248934921</v>
      </c>
      <c r="AE86" t="n">
        <v>587663.4819269001</v>
      </c>
      <c r="AF86" t="n">
        <v>1.762020910282376e-05</v>
      </c>
      <c r="AG86" t="n">
        <v>35</v>
      </c>
      <c r="AH86" t="n">
        <v>531577.7040026732</v>
      </c>
    </row>
    <row r="87">
      <c r="A87" t="n">
        <v>85</v>
      </c>
      <c r="B87" t="n">
        <v>100</v>
      </c>
      <c r="C87" t="inlineStr">
        <is>
          <t xml:space="preserve">CONCLUIDO	</t>
        </is>
      </c>
      <c r="D87" t="n">
        <v>7.5545</v>
      </c>
      <c r="E87" t="n">
        <v>13.24</v>
      </c>
      <c r="F87" t="n">
        <v>10.49</v>
      </c>
      <c r="G87" t="n">
        <v>104.87</v>
      </c>
      <c r="H87" t="n">
        <v>1.73</v>
      </c>
      <c r="I87" t="n">
        <v>6</v>
      </c>
      <c r="J87" t="n">
        <v>229.11</v>
      </c>
      <c r="K87" t="n">
        <v>54.38</v>
      </c>
      <c r="L87" t="n">
        <v>22.25</v>
      </c>
      <c r="M87" t="n">
        <v>4</v>
      </c>
      <c r="N87" t="n">
        <v>52.48</v>
      </c>
      <c r="O87" t="n">
        <v>28491.06</v>
      </c>
      <c r="P87" t="n">
        <v>140.87</v>
      </c>
      <c r="Q87" t="n">
        <v>197.75</v>
      </c>
      <c r="R87" t="n">
        <v>30.41</v>
      </c>
      <c r="S87" t="n">
        <v>25.4</v>
      </c>
      <c r="T87" t="n">
        <v>1669.54</v>
      </c>
      <c r="U87" t="n">
        <v>0.84</v>
      </c>
      <c r="V87" t="n">
        <v>0.89</v>
      </c>
      <c r="W87" t="n">
        <v>2.95</v>
      </c>
      <c r="X87" t="n">
        <v>0.1</v>
      </c>
      <c r="Y87" t="n">
        <v>1</v>
      </c>
      <c r="Z87" t="n">
        <v>10</v>
      </c>
      <c r="AA87" t="n">
        <v>429.5372449721096</v>
      </c>
      <c r="AB87" t="n">
        <v>587.7118084166765</v>
      </c>
      <c r="AC87" t="n">
        <v>531.6214182800919</v>
      </c>
      <c r="AD87" t="n">
        <v>429537.2449721096</v>
      </c>
      <c r="AE87" t="n">
        <v>587711.8084166765</v>
      </c>
      <c r="AF87" t="n">
        <v>1.761811018176166e-05</v>
      </c>
      <c r="AG87" t="n">
        <v>35</v>
      </c>
      <c r="AH87" t="n">
        <v>531621.418280092</v>
      </c>
    </row>
    <row r="88">
      <c r="A88" t="n">
        <v>86</v>
      </c>
      <c r="B88" t="n">
        <v>100</v>
      </c>
      <c r="C88" t="inlineStr">
        <is>
          <t xml:space="preserve">CONCLUIDO	</t>
        </is>
      </c>
      <c r="D88" t="n">
        <v>7.5543</v>
      </c>
      <c r="E88" t="n">
        <v>13.24</v>
      </c>
      <c r="F88" t="n">
        <v>10.49</v>
      </c>
      <c r="G88" t="n">
        <v>104.88</v>
      </c>
      <c r="H88" t="n">
        <v>1.74</v>
      </c>
      <c r="I88" t="n">
        <v>6</v>
      </c>
      <c r="J88" t="n">
        <v>229.53</v>
      </c>
      <c r="K88" t="n">
        <v>54.38</v>
      </c>
      <c r="L88" t="n">
        <v>22.5</v>
      </c>
      <c r="M88" t="n">
        <v>4</v>
      </c>
      <c r="N88" t="n">
        <v>52.66</v>
      </c>
      <c r="O88" t="n">
        <v>28543.27</v>
      </c>
      <c r="P88" t="n">
        <v>140.84</v>
      </c>
      <c r="Q88" t="n">
        <v>197.75</v>
      </c>
      <c r="R88" t="n">
        <v>30.26</v>
      </c>
      <c r="S88" t="n">
        <v>25.4</v>
      </c>
      <c r="T88" t="n">
        <v>1598.21</v>
      </c>
      <c r="U88" t="n">
        <v>0.84</v>
      </c>
      <c r="V88" t="n">
        <v>0.89</v>
      </c>
      <c r="W88" t="n">
        <v>2.95</v>
      </c>
      <c r="X88" t="n">
        <v>0.1</v>
      </c>
      <c r="Y88" t="n">
        <v>1</v>
      </c>
      <c r="Z88" t="n">
        <v>10</v>
      </c>
      <c r="AA88" t="n">
        <v>429.5186811271894</v>
      </c>
      <c r="AB88" t="n">
        <v>587.6864085450778</v>
      </c>
      <c r="AC88" t="n">
        <v>531.5984425365896</v>
      </c>
      <c r="AD88" t="n">
        <v>429518.6811271894</v>
      </c>
      <c r="AE88" t="n">
        <v>587686.4085450778</v>
      </c>
      <c r="AF88" t="n">
        <v>1.761764375485898e-05</v>
      </c>
      <c r="AG88" t="n">
        <v>35</v>
      </c>
      <c r="AH88" t="n">
        <v>531598.4425365896</v>
      </c>
    </row>
    <row r="89">
      <c r="A89" t="n">
        <v>87</v>
      </c>
      <c r="B89" t="n">
        <v>100</v>
      </c>
      <c r="C89" t="inlineStr">
        <is>
          <t xml:space="preserve">CONCLUIDO	</t>
        </is>
      </c>
      <c r="D89" t="n">
        <v>7.5533</v>
      </c>
      <c r="E89" t="n">
        <v>13.24</v>
      </c>
      <c r="F89" t="n">
        <v>10.49</v>
      </c>
      <c r="G89" t="n">
        <v>104.89</v>
      </c>
      <c r="H89" t="n">
        <v>1.76</v>
      </c>
      <c r="I89" t="n">
        <v>6</v>
      </c>
      <c r="J89" t="n">
        <v>229.96</v>
      </c>
      <c r="K89" t="n">
        <v>54.38</v>
      </c>
      <c r="L89" t="n">
        <v>22.75</v>
      </c>
      <c r="M89" t="n">
        <v>4</v>
      </c>
      <c r="N89" t="n">
        <v>52.83</v>
      </c>
      <c r="O89" t="n">
        <v>28595.54</v>
      </c>
      <c r="P89" t="n">
        <v>140.7</v>
      </c>
      <c r="Q89" t="n">
        <v>197.76</v>
      </c>
      <c r="R89" t="n">
        <v>30.44</v>
      </c>
      <c r="S89" t="n">
        <v>25.4</v>
      </c>
      <c r="T89" t="n">
        <v>1685.5</v>
      </c>
      <c r="U89" t="n">
        <v>0.83</v>
      </c>
      <c r="V89" t="n">
        <v>0.89</v>
      </c>
      <c r="W89" t="n">
        <v>2.95</v>
      </c>
      <c r="X89" t="n">
        <v>0.1</v>
      </c>
      <c r="Y89" t="n">
        <v>1</v>
      </c>
      <c r="Z89" t="n">
        <v>10</v>
      </c>
      <c r="AA89" t="n">
        <v>429.4330518993584</v>
      </c>
      <c r="AB89" t="n">
        <v>587.5692468578643</v>
      </c>
      <c r="AC89" t="n">
        <v>531.4924625963664</v>
      </c>
      <c r="AD89" t="n">
        <v>429433.0518993584</v>
      </c>
      <c r="AE89" t="n">
        <v>587569.2468578643</v>
      </c>
      <c r="AF89" t="n">
        <v>1.761531162034554e-05</v>
      </c>
      <c r="AG89" t="n">
        <v>35</v>
      </c>
      <c r="AH89" t="n">
        <v>531492.4625963664</v>
      </c>
    </row>
    <row r="90">
      <c r="A90" t="n">
        <v>88</v>
      </c>
      <c r="B90" t="n">
        <v>100</v>
      </c>
      <c r="C90" t="inlineStr">
        <is>
          <t xml:space="preserve">CONCLUIDO	</t>
        </is>
      </c>
      <c r="D90" t="n">
        <v>7.5557</v>
      </c>
      <c r="E90" t="n">
        <v>13.24</v>
      </c>
      <c r="F90" t="n">
        <v>10.48</v>
      </c>
      <c r="G90" t="n">
        <v>104.85</v>
      </c>
      <c r="H90" t="n">
        <v>1.77</v>
      </c>
      <c r="I90" t="n">
        <v>6</v>
      </c>
      <c r="J90" t="n">
        <v>230.38</v>
      </c>
      <c r="K90" t="n">
        <v>54.38</v>
      </c>
      <c r="L90" t="n">
        <v>23</v>
      </c>
      <c r="M90" t="n">
        <v>4</v>
      </c>
      <c r="N90" t="n">
        <v>53</v>
      </c>
      <c r="O90" t="n">
        <v>28647.87</v>
      </c>
      <c r="P90" t="n">
        <v>140.52</v>
      </c>
      <c r="Q90" t="n">
        <v>197.75</v>
      </c>
      <c r="R90" t="n">
        <v>30.37</v>
      </c>
      <c r="S90" t="n">
        <v>25.4</v>
      </c>
      <c r="T90" t="n">
        <v>1649.92</v>
      </c>
      <c r="U90" t="n">
        <v>0.84</v>
      </c>
      <c r="V90" t="n">
        <v>0.89</v>
      </c>
      <c r="W90" t="n">
        <v>2.95</v>
      </c>
      <c r="X90" t="n">
        <v>0.1</v>
      </c>
      <c r="Y90" t="n">
        <v>1</v>
      </c>
      <c r="Z90" t="n">
        <v>10</v>
      </c>
      <c r="AA90" t="n">
        <v>429.2538837405685</v>
      </c>
      <c r="AB90" t="n">
        <v>587.3241010786667</v>
      </c>
      <c r="AC90" t="n">
        <v>531.270713186271</v>
      </c>
      <c r="AD90" t="n">
        <v>429253.8837405685</v>
      </c>
      <c r="AE90" t="n">
        <v>587324.1010786666</v>
      </c>
      <c r="AF90" t="n">
        <v>1.762090874317779e-05</v>
      </c>
      <c r="AG90" t="n">
        <v>35</v>
      </c>
      <c r="AH90" t="n">
        <v>531270.713186271</v>
      </c>
    </row>
    <row r="91">
      <c r="A91" t="n">
        <v>89</v>
      </c>
      <c r="B91" t="n">
        <v>100</v>
      </c>
      <c r="C91" t="inlineStr">
        <is>
          <t xml:space="preserve">CONCLUIDO	</t>
        </is>
      </c>
      <c r="D91" t="n">
        <v>7.5532</v>
      </c>
      <c r="E91" t="n">
        <v>13.24</v>
      </c>
      <c r="F91" t="n">
        <v>10.49</v>
      </c>
      <c r="G91" t="n">
        <v>104.89</v>
      </c>
      <c r="H91" t="n">
        <v>1.79</v>
      </c>
      <c r="I91" t="n">
        <v>6</v>
      </c>
      <c r="J91" t="n">
        <v>230.81</v>
      </c>
      <c r="K91" t="n">
        <v>54.38</v>
      </c>
      <c r="L91" t="n">
        <v>23.25</v>
      </c>
      <c r="M91" t="n">
        <v>4</v>
      </c>
      <c r="N91" t="n">
        <v>53.18</v>
      </c>
      <c r="O91" t="n">
        <v>28700.26</v>
      </c>
      <c r="P91" t="n">
        <v>140.4</v>
      </c>
      <c r="Q91" t="n">
        <v>197.77</v>
      </c>
      <c r="R91" t="n">
        <v>30.43</v>
      </c>
      <c r="S91" t="n">
        <v>25.4</v>
      </c>
      <c r="T91" t="n">
        <v>1680.4</v>
      </c>
      <c r="U91" t="n">
        <v>0.83</v>
      </c>
      <c r="V91" t="n">
        <v>0.89</v>
      </c>
      <c r="W91" t="n">
        <v>2.95</v>
      </c>
      <c r="X91" t="n">
        <v>0.1</v>
      </c>
      <c r="Y91" t="n">
        <v>1</v>
      </c>
      <c r="Z91" t="n">
        <v>10</v>
      </c>
      <c r="AA91" t="n">
        <v>429.2184293502758</v>
      </c>
      <c r="AB91" t="n">
        <v>587.2755908177309</v>
      </c>
      <c r="AC91" t="n">
        <v>531.2268326765544</v>
      </c>
      <c r="AD91" t="n">
        <v>429218.4293502758</v>
      </c>
      <c r="AE91" t="n">
        <v>587275.5908177309</v>
      </c>
      <c r="AF91" t="n">
        <v>1.76150784068942e-05</v>
      </c>
      <c r="AG91" t="n">
        <v>35</v>
      </c>
      <c r="AH91" t="n">
        <v>531226.8326765544</v>
      </c>
    </row>
    <row r="92">
      <c r="A92" t="n">
        <v>90</v>
      </c>
      <c r="B92" t="n">
        <v>100</v>
      </c>
      <c r="C92" t="inlineStr">
        <is>
          <t xml:space="preserve">CONCLUIDO	</t>
        </is>
      </c>
      <c r="D92" t="n">
        <v>7.5556</v>
      </c>
      <c r="E92" t="n">
        <v>13.24</v>
      </c>
      <c r="F92" t="n">
        <v>10.49</v>
      </c>
      <c r="G92" t="n">
        <v>104.85</v>
      </c>
      <c r="H92" t="n">
        <v>1.81</v>
      </c>
      <c r="I92" t="n">
        <v>6</v>
      </c>
      <c r="J92" t="n">
        <v>231.23</v>
      </c>
      <c r="K92" t="n">
        <v>54.38</v>
      </c>
      <c r="L92" t="n">
        <v>23.5</v>
      </c>
      <c r="M92" t="n">
        <v>4</v>
      </c>
      <c r="N92" t="n">
        <v>53.36</v>
      </c>
      <c r="O92" t="n">
        <v>28752.71</v>
      </c>
      <c r="P92" t="n">
        <v>140.14</v>
      </c>
      <c r="Q92" t="n">
        <v>197.76</v>
      </c>
      <c r="R92" t="n">
        <v>30.33</v>
      </c>
      <c r="S92" t="n">
        <v>25.4</v>
      </c>
      <c r="T92" t="n">
        <v>1630.13</v>
      </c>
      <c r="U92" t="n">
        <v>0.84</v>
      </c>
      <c r="V92" t="n">
        <v>0.89</v>
      </c>
      <c r="W92" t="n">
        <v>2.95</v>
      </c>
      <c r="X92" t="n">
        <v>0.1</v>
      </c>
      <c r="Y92" t="n">
        <v>1</v>
      </c>
      <c r="Z92" t="n">
        <v>10</v>
      </c>
      <c r="AA92" t="n">
        <v>428.9947003400239</v>
      </c>
      <c r="AB92" t="n">
        <v>586.9694749156771</v>
      </c>
      <c r="AC92" t="n">
        <v>530.9499320465562</v>
      </c>
      <c r="AD92" t="n">
        <v>428994.700340024</v>
      </c>
      <c r="AE92" t="n">
        <v>586969.4749156771</v>
      </c>
      <c r="AF92" t="n">
        <v>1.762067552972644e-05</v>
      </c>
      <c r="AG92" t="n">
        <v>35</v>
      </c>
      <c r="AH92" t="n">
        <v>530949.9320465563</v>
      </c>
    </row>
    <row r="93">
      <c r="A93" t="n">
        <v>91</v>
      </c>
      <c r="B93" t="n">
        <v>100</v>
      </c>
      <c r="C93" t="inlineStr">
        <is>
          <t xml:space="preserve">CONCLUIDO	</t>
        </is>
      </c>
      <c r="D93" t="n">
        <v>7.5559</v>
      </c>
      <c r="E93" t="n">
        <v>13.23</v>
      </c>
      <c r="F93" t="n">
        <v>10.48</v>
      </c>
      <c r="G93" t="n">
        <v>104.85</v>
      </c>
      <c r="H93" t="n">
        <v>1.82</v>
      </c>
      <c r="I93" t="n">
        <v>6</v>
      </c>
      <c r="J93" t="n">
        <v>231.66</v>
      </c>
      <c r="K93" t="n">
        <v>54.38</v>
      </c>
      <c r="L93" t="n">
        <v>23.75</v>
      </c>
      <c r="M93" t="n">
        <v>4</v>
      </c>
      <c r="N93" t="n">
        <v>53.53</v>
      </c>
      <c r="O93" t="n">
        <v>28805.23</v>
      </c>
      <c r="P93" t="n">
        <v>139.85</v>
      </c>
      <c r="Q93" t="n">
        <v>197.79</v>
      </c>
      <c r="R93" t="n">
        <v>30.4</v>
      </c>
      <c r="S93" t="n">
        <v>25.4</v>
      </c>
      <c r="T93" t="n">
        <v>1668.06</v>
      </c>
      <c r="U93" t="n">
        <v>0.84</v>
      </c>
      <c r="V93" t="n">
        <v>0.89</v>
      </c>
      <c r="W93" t="n">
        <v>2.95</v>
      </c>
      <c r="X93" t="n">
        <v>0.09</v>
      </c>
      <c r="Y93" t="n">
        <v>1</v>
      </c>
      <c r="Z93" t="n">
        <v>10</v>
      </c>
      <c r="AA93" t="n">
        <v>428.7682926831241</v>
      </c>
      <c r="AB93" t="n">
        <v>586.6596939711058</v>
      </c>
      <c r="AC93" t="n">
        <v>530.6697161605545</v>
      </c>
      <c r="AD93" t="n">
        <v>428768.2926831241</v>
      </c>
      <c r="AE93" t="n">
        <v>586659.6939711057</v>
      </c>
      <c r="AF93" t="n">
        <v>1.762137517008048e-05</v>
      </c>
      <c r="AG93" t="n">
        <v>35</v>
      </c>
      <c r="AH93" t="n">
        <v>530669.7161605544</v>
      </c>
    </row>
    <row r="94">
      <c r="A94" t="n">
        <v>92</v>
      </c>
      <c r="B94" t="n">
        <v>100</v>
      </c>
      <c r="C94" t="inlineStr">
        <is>
          <t xml:space="preserve">CONCLUIDO	</t>
        </is>
      </c>
      <c r="D94" t="n">
        <v>7.5548</v>
      </c>
      <c r="E94" t="n">
        <v>13.24</v>
      </c>
      <c r="F94" t="n">
        <v>10.49</v>
      </c>
      <c r="G94" t="n">
        <v>104.87</v>
      </c>
      <c r="H94" t="n">
        <v>1.84</v>
      </c>
      <c r="I94" t="n">
        <v>6</v>
      </c>
      <c r="J94" t="n">
        <v>232.08</v>
      </c>
      <c r="K94" t="n">
        <v>54.38</v>
      </c>
      <c r="L94" t="n">
        <v>24</v>
      </c>
      <c r="M94" t="n">
        <v>4</v>
      </c>
      <c r="N94" t="n">
        <v>53.71</v>
      </c>
      <c r="O94" t="n">
        <v>28857.81</v>
      </c>
      <c r="P94" t="n">
        <v>139.64</v>
      </c>
      <c r="Q94" t="n">
        <v>197.8</v>
      </c>
      <c r="R94" t="n">
        <v>30.37</v>
      </c>
      <c r="S94" t="n">
        <v>25.4</v>
      </c>
      <c r="T94" t="n">
        <v>1651.62</v>
      </c>
      <c r="U94" t="n">
        <v>0.84</v>
      </c>
      <c r="V94" t="n">
        <v>0.89</v>
      </c>
      <c r="W94" t="n">
        <v>2.95</v>
      </c>
      <c r="X94" t="n">
        <v>0.1</v>
      </c>
      <c r="Y94" t="n">
        <v>1</v>
      </c>
      <c r="Z94" t="n">
        <v>10</v>
      </c>
      <c r="AA94" t="n">
        <v>428.6466665461616</v>
      </c>
      <c r="AB94" t="n">
        <v>586.4932797247473</v>
      </c>
      <c r="AC94" t="n">
        <v>530.5191842563046</v>
      </c>
      <c r="AD94" t="n">
        <v>428646.6665461616</v>
      </c>
      <c r="AE94" t="n">
        <v>586493.2797247473</v>
      </c>
      <c r="AF94" t="n">
        <v>1.76188098221157e-05</v>
      </c>
      <c r="AG94" t="n">
        <v>35</v>
      </c>
      <c r="AH94" t="n">
        <v>530519.1842563046</v>
      </c>
    </row>
    <row r="95">
      <c r="A95" t="n">
        <v>93</v>
      </c>
      <c r="B95" t="n">
        <v>100</v>
      </c>
      <c r="C95" t="inlineStr">
        <is>
          <t xml:space="preserve">CONCLUIDO	</t>
        </is>
      </c>
      <c r="D95" t="n">
        <v>7.5572</v>
      </c>
      <c r="E95" t="n">
        <v>13.23</v>
      </c>
      <c r="F95" t="n">
        <v>10.48</v>
      </c>
      <c r="G95" t="n">
        <v>104.83</v>
      </c>
      <c r="H95" t="n">
        <v>1.85</v>
      </c>
      <c r="I95" t="n">
        <v>6</v>
      </c>
      <c r="J95" t="n">
        <v>232.51</v>
      </c>
      <c r="K95" t="n">
        <v>54.38</v>
      </c>
      <c r="L95" t="n">
        <v>24.25</v>
      </c>
      <c r="M95" t="n">
        <v>4</v>
      </c>
      <c r="N95" t="n">
        <v>53.88</v>
      </c>
      <c r="O95" t="n">
        <v>28910.45</v>
      </c>
      <c r="P95" t="n">
        <v>139.33</v>
      </c>
      <c r="Q95" t="n">
        <v>197.78</v>
      </c>
      <c r="R95" t="n">
        <v>30.25</v>
      </c>
      <c r="S95" t="n">
        <v>25.4</v>
      </c>
      <c r="T95" t="n">
        <v>1588.98</v>
      </c>
      <c r="U95" t="n">
        <v>0.84</v>
      </c>
      <c r="V95" t="n">
        <v>0.89</v>
      </c>
      <c r="W95" t="n">
        <v>2.95</v>
      </c>
      <c r="X95" t="n">
        <v>0.09</v>
      </c>
      <c r="Y95" t="n">
        <v>1</v>
      </c>
      <c r="Z95" t="n">
        <v>10</v>
      </c>
      <c r="AA95" t="n">
        <v>428.3741703642126</v>
      </c>
      <c r="AB95" t="n">
        <v>586.1204384269215</v>
      </c>
      <c r="AC95" t="n">
        <v>530.1819264086573</v>
      </c>
      <c r="AD95" t="n">
        <v>428374.1703642126</v>
      </c>
      <c r="AE95" t="n">
        <v>586120.4384269215</v>
      </c>
      <c r="AF95" t="n">
        <v>1.762440694494794e-05</v>
      </c>
      <c r="AG95" t="n">
        <v>35</v>
      </c>
      <c r="AH95" t="n">
        <v>530181.9264086573</v>
      </c>
    </row>
    <row r="96">
      <c r="A96" t="n">
        <v>94</v>
      </c>
      <c r="B96" t="n">
        <v>100</v>
      </c>
      <c r="C96" t="inlineStr">
        <is>
          <t xml:space="preserve">CONCLUIDO	</t>
        </is>
      </c>
      <c r="D96" t="n">
        <v>7.5543</v>
      </c>
      <c r="E96" t="n">
        <v>13.24</v>
      </c>
      <c r="F96" t="n">
        <v>10.49</v>
      </c>
      <c r="G96" t="n">
        <v>104.88</v>
      </c>
      <c r="H96" t="n">
        <v>1.87</v>
      </c>
      <c r="I96" t="n">
        <v>6</v>
      </c>
      <c r="J96" t="n">
        <v>232.94</v>
      </c>
      <c r="K96" t="n">
        <v>54.38</v>
      </c>
      <c r="L96" t="n">
        <v>24.5</v>
      </c>
      <c r="M96" t="n">
        <v>4</v>
      </c>
      <c r="N96" t="n">
        <v>54.06</v>
      </c>
      <c r="O96" t="n">
        <v>28963.15</v>
      </c>
      <c r="P96" t="n">
        <v>139.03</v>
      </c>
      <c r="Q96" t="n">
        <v>197.75</v>
      </c>
      <c r="R96" t="n">
        <v>30.46</v>
      </c>
      <c r="S96" t="n">
        <v>25.4</v>
      </c>
      <c r="T96" t="n">
        <v>1697.76</v>
      </c>
      <c r="U96" t="n">
        <v>0.83</v>
      </c>
      <c r="V96" t="n">
        <v>0.89</v>
      </c>
      <c r="W96" t="n">
        <v>2.95</v>
      </c>
      <c r="X96" t="n">
        <v>0.1</v>
      </c>
      <c r="Y96" t="n">
        <v>1</v>
      </c>
      <c r="Z96" t="n">
        <v>10</v>
      </c>
      <c r="AA96" t="n">
        <v>428.2147952600416</v>
      </c>
      <c r="AB96" t="n">
        <v>585.9023743782614</v>
      </c>
      <c r="AC96" t="n">
        <v>529.9846740867465</v>
      </c>
      <c r="AD96" t="n">
        <v>428214.7952600416</v>
      </c>
      <c r="AE96" t="n">
        <v>585902.3743782614</v>
      </c>
      <c r="AF96" t="n">
        <v>1.761764375485898e-05</v>
      </c>
      <c r="AG96" t="n">
        <v>35</v>
      </c>
      <c r="AH96" t="n">
        <v>529984.6740867465</v>
      </c>
    </row>
    <row r="97">
      <c r="A97" t="n">
        <v>95</v>
      </c>
      <c r="B97" t="n">
        <v>100</v>
      </c>
      <c r="C97" t="inlineStr">
        <is>
          <t xml:space="preserve">CONCLUIDO	</t>
        </is>
      </c>
      <c r="D97" t="n">
        <v>7.5847</v>
      </c>
      <c r="E97" t="n">
        <v>13.18</v>
      </c>
      <c r="F97" t="n">
        <v>10.47</v>
      </c>
      <c r="G97" t="n">
        <v>125.68</v>
      </c>
      <c r="H97" t="n">
        <v>1.89</v>
      </c>
      <c r="I97" t="n">
        <v>5</v>
      </c>
      <c r="J97" t="n">
        <v>233.37</v>
      </c>
      <c r="K97" t="n">
        <v>54.38</v>
      </c>
      <c r="L97" t="n">
        <v>24.75</v>
      </c>
      <c r="M97" t="n">
        <v>3</v>
      </c>
      <c r="N97" t="n">
        <v>54.24</v>
      </c>
      <c r="O97" t="n">
        <v>29015.91</v>
      </c>
      <c r="P97" t="n">
        <v>138.36</v>
      </c>
      <c r="Q97" t="n">
        <v>197.78</v>
      </c>
      <c r="R97" t="n">
        <v>30.03</v>
      </c>
      <c r="S97" t="n">
        <v>25.4</v>
      </c>
      <c r="T97" t="n">
        <v>1487.79</v>
      </c>
      <c r="U97" t="n">
        <v>0.85</v>
      </c>
      <c r="V97" t="n">
        <v>0.89</v>
      </c>
      <c r="W97" t="n">
        <v>2.95</v>
      </c>
      <c r="X97" t="n">
        <v>0.08</v>
      </c>
      <c r="Y97" t="n">
        <v>1</v>
      </c>
      <c r="Z97" t="n">
        <v>10</v>
      </c>
      <c r="AA97" t="n">
        <v>427.2521216998424</v>
      </c>
      <c r="AB97" t="n">
        <v>584.5852019430367</v>
      </c>
      <c r="AC97" t="n">
        <v>528.7932107400766</v>
      </c>
      <c r="AD97" t="n">
        <v>427252.1216998424</v>
      </c>
      <c r="AE97" t="n">
        <v>584585.2019430368</v>
      </c>
      <c r="AF97" t="n">
        <v>1.768854064406747e-05</v>
      </c>
      <c r="AG97" t="n">
        <v>35</v>
      </c>
      <c r="AH97" t="n">
        <v>528793.2107400766</v>
      </c>
    </row>
    <row r="98">
      <c r="A98" t="n">
        <v>96</v>
      </c>
      <c r="B98" t="n">
        <v>100</v>
      </c>
      <c r="C98" t="inlineStr">
        <is>
          <t xml:space="preserve">CONCLUIDO	</t>
        </is>
      </c>
      <c r="D98" t="n">
        <v>7.5839</v>
      </c>
      <c r="E98" t="n">
        <v>13.19</v>
      </c>
      <c r="F98" t="n">
        <v>10.47</v>
      </c>
      <c r="G98" t="n">
        <v>125.7</v>
      </c>
      <c r="H98" t="n">
        <v>1.9</v>
      </c>
      <c r="I98" t="n">
        <v>5</v>
      </c>
      <c r="J98" t="n">
        <v>233.79</v>
      </c>
      <c r="K98" t="n">
        <v>54.38</v>
      </c>
      <c r="L98" t="n">
        <v>25</v>
      </c>
      <c r="M98" t="n">
        <v>3</v>
      </c>
      <c r="N98" t="n">
        <v>54.42</v>
      </c>
      <c r="O98" t="n">
        <v>29068.74</v>
      </c>
      <c r="P98" t="n">
        <v>138.69</v>
      </c>
      <c r="Q98" t="n">
        <v>197.79</v>
      </c>
      <c r="R98" t="n">
        <v>29.99</v>
      </c>
      <c r="S98" t="n">
        <v>25.4</v>
      </c>
      <c r="T98" t="n">
        <v>1468.41</v>
      </c>
      <c r="U98" t="n">
        <v>0.85</v>
      </c>
      <c r="V98" t="n">
        <v>0.89</v>
      </c>
      <c r="W98" t="n">
        <v>2.95</v>
      </c>
      <c r="X98" t="n">
        <v>0.08</v>
      </c>
      <c r="Y98" t="n">
        <v>1</v>
      </c>
      <c r="Z98" t="n">
        <v>10</v>
      </c>
      <c r="AA98" t="n">
        <v>427.5008203696287</v>
      </c>
      <c r="AB98" t="n">
        <v>584.9254824348493</v>
      </c>
      <c r="AC98" t="n">
        <v>529.1010153393372</v>
      </c>
      <c r="AD98" t="n">
        <v>427500.8203696287</v>
      </c>
      <c r="AE98" t="n">
        <v>584925.4824348493</v>
      </c>
      <c r="AF98" t="n">
        <v>1.768667493645672e-05</v>
      </c>
      <c r="AG98" t="n">
        <v>35</v>
      </c>
      <c r="AH98" t="n">
        <v>529101.0153393372</v>
      </c>
    </row>
    <row r="99">
      <c r="A99" t="n">
        <v>97</v>
      </c>
      <c r="B99" t="n">
        <v>100</v>
      </c>
      <c r="C99" t="inlineStr">
        <is>
          <t xml:space="preserve">CONCLUIDO	</t>
        </is>
      </c>
      <c r="D99" t="n">
        <v>7.5831</v>
      </c>
      <c r="E99" t="n">
        <v>13.19</v>
      </c>
      <c r="F99" t="n">
        <v>10.48</v>
      </c>
      <c r="G99" t="n">
        <v>125.71</v>
      </c>
      <c r="H99" t="n">
        <v>1.92</v>
      </c>
      <c r="I99" t="n">
        <v>5</v>
      </c>
      <c r="J99" t="n">
        <v>234.22</v>
      </c>
      <c r="K99" t="n">
        <v>54.38</v>
      </c>
      <c r="L99" t="n">
        <v>25.25</v>
      </c>
      <c r="M99" t="n">
        <v>3</v>
      </c>
      <c r="N99" t="n">
        <v>54.6</v>
      </c>
      <c r="O99" t="n">
        <v>29121.63</v>
      </c>
      <c r="P99" t="n">
        <v>138.91</v>
      </c>
      <c r="Q99" t="n">
        <v>197.75</v>
      </c>
      <c r="R99" t="n">
        <v>30.19</v>
      </c>
      <c r="S99" t="n">
        <v>25.4</v>
      </c>
      <c r="T99" t="n">
        <v>1564.73</v>
      </c>
      <c r="U99" t="n">
        <v>0.84</v>
      </c>
      <c r="V99" t="n">
        <v>0.89</v>
      </c>
      <c r="W99" t="n">
        <v>2.94</v>
      </c>
      <c r="X99" t="n">
        <v>0.09</v>
      </c>
      <c r="Y99" t="n">
        <v>1</v>
      </c>
      <c r="Z99" t="n">
        <v>10</v>
      </c>
      <c r="AA99" t="n">
        <v>427.683577407926</v>
      </c>
      <c r="AB99" t="n">
        <v>585.1755386773192</v>
      </c>
      <c r="AC99" t="n">
        <v>529.3272065649818</v>
      </c>
      <c r="AD99" t="n">
        <v>427683.577407926</v>
      </c>
      <c r="AE99" t="n">
        <v>585175.5386773192</v>
      </c>
      <c r="AF99" t="n">
        <v>1.768480922884597e-05</v>
      </c>
      <c r="AG99" t="n">
        <v>35</v>
      </c>
      <c r="AH99" t="n">
        <v>529327.2065649818</v>
      </c>
    </row>
    <row r="100">
      <c r="A100" t="n">
        <v>98</v>
      </c>
      <c r="B100" t="n">
        <v>100</v>
      </c>
      <c r="C100" t="inlineStr">
        <is>
          <t xml:space="preserve">CONCLUIDO	</t>
        </is>
      </c>
      <c r="D100" t="n">
        <v>7.5809</v>
      </c>
      <c r="E100" t="n">
        <v>13.19</v>
      </c>
      <c r="F100" t="n">
        <v>10.48</v>
      </c>
      <c r="G100" t="n">
        <v>125.76</v>
      </c>
      <c r="H100" t="n">
        <v>1.93</v>
      </c>
      <c r="I100" t="n">
        <v>5</v>
      </c>
      <c r="J100" t="n">
        <v>234.65</v>
      </c>
      <c r="K100" t="n">
        <v>54.38</v>
      </c>
      <c r="L100" t="n">
        <v>25.5</v>
      </c>
      <c r="M100" t="n">
        <v>3</v>
      </c>
      <c r="N100" t="n">
        <v>54.78</v>
      </c>
      <c r="O100" t="n">
        <v>29174.59</v>
      </c>
      <c r="P100" t="n">
        <v>139.16</v>
      </c>
      <c r="Q100" t="n">
        <v>197.76</v>
      </c>
      <c r="R100" t="n">
        <v>30.17</v>
      </c>
      <c r="S100" t="n">
        <v>25.4</v>
      </c>
      <c r="T100" t="n">
        <v>1555.79</v>
      </c>
      <c r="U100" t="n">
        <v>0.84</v>
      </c>
      <c r="V100" t="n">
        <v>0.89</v>
      </c>
      <c r="W100" t="n">
        <v>2.95</v>
      </c>
      <c r="X100" t="n">
        <v>0.09</v>
      </c>
      <c r="Y100" t="n">
        <v>1</v>
      </c>
      <c r="Z100" t="n">
        <v>10</v>
      </c>
      <c r="AA100" t="n">
        <v>427.8959074096028</v>
      </c>
      <c r="AB100" t="n">
        <v>585.4660579529519</v>
      </c>
      <c r="AC100" t="n">
        <v>529.5899990886945</v>
      </c>
      <c r="AD100" t="n">
        <v>427895.9074096028</v>
      </c>
      <c r="AE100" t="n">
        <v>585466.0579529519</v>
      </c>
      <c r="AF100" t="n">
        <v>1.767967853291641e-05</v>
      </c>
      <c r="AG100" t="n">
        <v>35</v>
      </c>
      <c r="AH100" t="n">
        <v>529589.9990886946</v>
      </c>
    </row>
    <row r="101">
      <c r="A101" t="n">
        <v>99</v>
      </c>
      <c r="B101" t="n">
        <v>100</v>
      </c>
      <c r="C101" t="inlineStr">
        <is>
          <t xml:space="preserve">CONCLUIDO	</t>
        </is>
      </c>
      <c r="D101" t="n">
        <v>7.582</v>
      </c>
      <c r="E101" t="n">
        <v>13.19</v>
      </c>
      <c r="F101" t="n">
        <v>10.48</v>
      </c>
      <c r="G101" t="n">
        <v>125.74</v>
      </c>
      <c r="H101" t="n">
        <v>1.95</v>
      </c>
      <c r="I101" t="n">
        <v>5</v>
      </c>
      <c r="J101" t="n">
        <v>235.08</v>
      </c>
      <c r="K101" t="n">
        <v>54.38</v>
      </c>
      <c r="L101" t="n">
        <v>25.75</v>
      </c>
      <c r="M101" t="n">
        <v>3</v>
      </c>
      <c r="N101" t="n">
        <v>54.96</v>
      </c>
      <c r="O101" t="n">
        <v>29227.61</v>
      </c>
      <c r="P101" t="n">
        <v>139.15</v>
      </c>
      <c r="Q101" t="n">
        <v>197.75</v>
      </c>
      <c r="R101" t="n">
        <v>30.1</v>
      </c>
      <c r="S101" t="n">
        <v>25.4</v>
      </c>
      <c r="T101" t="n">
        <v>1520.26</v>
      </c>
      <c r="U101" t="n">
        <v>0.84</v>
      </c>
      <c r="V101" t="n">
        <v>0.89</v>
      </c>
      <c r="W101" t="n">
        <v>2.95</v>
      </c>
      <c r="X101" t="n">
        <v>0.09</v>
      </c>
      <c r="Y101" t="n">
        <v>1</v>
      </c>
      <c r="Z101" t="n">
        <v>10</v>
      </c>
      <c r="AA101" t="n">
        <v>427.8722679236284</v>
      </c>
      <c r="AB101" t="n">
        <v>585.4337133653413</v>
      </c>
      <c r="AC101" t="n">
        <v>529.5607414231297</v>
      </c>
      <c r="AD101" t="n">
        <v>427872.2679236284</v>
      </c>
      <c r="AE101" t="n">
        <v>585433.7133653413</v>
      </c>
      <c r="AF101" t="n">
        <v>1.768224388088119e-05</v>
      </c>
      <c r="AG101" t="n">
        <v>35</v>
      </c>
      <c r="AH101" t="n">
        <v>529560.7414231297</v>
      </c>
    </row>
    <row r="102">
      <c r="A102" t="n">
        <v>100</v>
      </c>
      <c r="B102" t="n">
        <v>100</v>
      </c>
      <c r="C102" t="inlineStr">
        <is>
          <t xml:space="preserve">CONCLUIDO	</t>
        </is>
      </c>
      <c r="D102" t="n">
        <v>7.5858</v>
      </c>
      <c r="E102" t="n">
        <v>13.18</v>
      </c>
      <c r="F102" t="n">
        <v>10.47</v>
      </c>
      <c r="G102" t="n">
        <v>125.66</v>
      </c>
      <c r="H102" t="n">
        <v>1.96</v>
      </c>
      <c r="I102" t="n">
        <v>5</v>
      </c>
      <c r="J102" t="n">
        <v>235.51</v>
      </c>
      <c r="K102" t="n">
        <v>54.38</v>
      </c>
      <c r="L102" t="n">
        <v>26</v>
      </c>
      <c r="M102" t="n">
        <v>3</v>
      </c>
      <c r="N102" t="n">
        <v>55.14</v>
      </c>
      <c r="O102" t="n">
        <v>29280.69</v>
      </c>
      <c r="P102" t="n">
        <v>139.17</v>
      </c>
      <c r="Q102" t="n">
        <v>197.75</v>
      </c>
      <c r="R102" t="n">
        <v>29.9</v>
      </c>
      <c r="S102" t="n">
        <v>25.4</v>
      </c>
      <c r="T102" t="n">
        <v>1420.77</v>
      </c>
      <c r="U102" t="n">
        <v>0.85</v>
      </c>
      <c r="V102" t="n">
        <v>0.89</v>
      </c>
      <c r="W102" t="n">
        <v>2.95</v>
      </c>
      <c r="X102" t="n">
        <v>0.08</v>
      </c>
      <c r="Y102" t="n">
        <v>1</v>
      </c>
      <c r="Z102" t="n">
        <v>10</v>
      </c>
      <c r="AA102" t="n">
        <v>427.8168452104186</v>
      </c>
      <c r="AB102" t="n">
        <v>585.3578815640501</v>
      </c>
      <c r="AC102" t="n">
        <v>529.4921469025231</v>
      </c>
      <c r="AD102" t="n">
        <v>427816.8452104186</v>
      </c>
      <c r="AE102" t="n">
        <v>585357.8815640501</v>
      </c>
      <c r="AF102" t="n">
        <v>1.769110599203225e-05</v>
      </c>
      <c r="AG102" t="n">
        <v>35</v>
      </c>
      <c r="AH102" t="n">
        <v>529492.1469025231</v>
      </c>
    </row>
    <row r="103">
      <c r="A103" t="n">
        <v>101</v>
      </c>
      <c r="B103" t="n">
        <v>100</v>
      </c>
      <c r="C103" t="inlineStr">
        <is>
          <t xml:space="preserve">CONCLUIDO	</t>
        </is>
      </c>
      <c r="D103" t="n">
        <v>7.5836</v>
      </c>
      <c r="E103" t="n">
        <v>13.19</v>
      </c>
      <c r="F103" t="n">
        <v>10.48</v>
      </c>
      <c r="G103" t="n">
        <v>125.7</v>
      </c>
      <c r="H103" t="n">
        <v>1.98</v>
      </c>
      <c r="I103" t="n">
        <v>5</v>
      </c>
      <c r="J103" t="n">
        <v>235.94</v>
      </c>
      <c r="K103" t="n">
        <v>54.38</v>
      </c>
      <c r="L103" t="n">
        <v>26.25</v>
      </c>
      <c r="M103" t="n">
        <v>3</v>
      </c>
      <c r="N103" t="n">
        <v>55.32</v>
      </c>
      <c r="O103" t="n">
        <v>29333.84</v>
      </c>
      <c r="P103" t="n">
        <v>139.36</v>
      </c>
      <c r="Q103" t="n">
        <v>197.78</v>
      </c>
      <c r="R103" t="n">
        <v>29.97</v>
      </c>
      <c r="S103" t="n">
        <v>25.4</v>
      </c>
      <c r="T103" t="n">
        <v>1458.5</v>
      </c>
      <c r="U103" t="n">
        <v>0.85</v>
      </c>
      <c r="V103" t="n">
        <v>0.89</v>
      </c>
      <c r="W103" t="n">
        <v>2.95</v>
      </c>
      <c r="X103" t="n">
        <v>0.09</v>
      </c>
      <c r="Y103" t="n">
        <v>1</v>
      </c>
      <c r="Z103" t="n">
        <v>10</v>
      </c>
      <c r="AA103" t="n">
        <v>427.9990283059944</v>
      </c>
      <c r="AB103" t="n">
        <v>585.6071525127679</v>
      </c>
      <c r="AC103" t="n">
        <v>529.7176277817492</v>
      </c>
      <c r="AD103" t="n">
        <v>427999.0283059945</v>
      </c>
      <c r="AE103" t="n">
        <v>585607.1525127679</v>
      </c>
      <c r="AF103" t="n">
        <v>1.768597529610269e-05</v>
      </c>
      <c r="AG103" t="n">
        <v>35</v>
      </c>
      <c r="AH103" t="n">
        <v>529717.6277817492</v>
      </c>
    </row>
    <row r="104">
      <c r="A104" t="n">
        <v>102</v>
      </c>
      <c r="B104" t="n">
        <v>100</v>
      </c>
      <c r="C104" t="inlineStr">
        <is>
          <t xml:space="preserve">CONCLUIDO	</t>
        </is>
      </c>
      <c r="D104" t="n">
        <v>7.5858</v>
      </c>
      <c r="E104" t="n">
        <v>13.18</v>
      </c>
      <c r="F104" t="n">
        <v>10.47</v>
      </c>
      <c r="G104" t="n">
        <v>125.66</v>
      </c>
      <c r="H104" t="n">
        <v>1.99</v>
      </c>
      <c r="I104" t="n">
        <v>5</v>
      </c>
      <c r="J104" t="n">
        <v>236.37</v>
      </c>
      <c r="K104" t="n">
        <v>54.38</v>
      </c>
      <c r="L104" t="n">
        <v>26.5</v>
      </c>
      <c r="M104" t="n">
        <v>3</v>
      </c>
      <c r="N104" t="n">
        <v>55.5</v>
      </c>
      <c r="O104" t="n">
        <v>29387.05</v>
      </c>
      <c r="P104" t="n">
        <v>139.37</v>
      </c>
      <c r="Q104" t="n">
        <v>197.75</v>
      </c>
      <c r="R104" t="n">
        <v>29.95</v>
      </c>
      <c r="S104" t="n">
        <v>25.4</v>
      </c>
      <c r="T104" t="n">
        <v>1444.04</v>
      </c>
      <c r="U104" t="n">
        <v>0.85</v>
      </c>
      <c r="V104" t="n">
        <v>0.89</v>
      </c>
      <c r="W104" t="n">
        <v>2.95</v>
      </c>
      <c r="X104" t="n">
        <v>0.08</v>
      </c>
      <c r="Y104" t="n">
        <v>1</v>
      </c>
      <c r="Z104" t="n">
        <v>10</v>
      </c>
      <c r="AA104" t="n">
        <v>427.9603227227959</v>
      </c>
      <c r="AB104" t="n">
        <v>585.5541938262659</v>
      </c>
      <c r="AC104" t="n">
        <v>529.669723397959</v>
      </c>
      <c r="AD104" t="n">
        <v>427960.3227227959</v>
      </c>
      <c r="AE104" t="n">
        <v>585554.1938262659</v>
      </c>
      <c r="AF104" t="n">
        <v>1.769110599203225e-05</v>
      </c>
      <c r="AG104" t="n">
        <v>35</v>
      </c>
      <c r="AH104" t="n">
        <v>529669.723397959</v>
      </c>
    </row>
    <row r="105">
      <c r="A105" t="n">
        <v>103</v>
      </c>
      <c r="B105" t="n">
        <v>100</v>
      </c>
      <c r="C105" t="inlineStr">
        <is>
          <t xml:space="preserve">CONCLUIDO	</t>
        </is>
      </c>
      <c r="D105" t="n">
        <v>7.5911</v>
      </c>
      <c r="E105" t="n">
        <v>13.17</v>
      </c>
      <c r="F105" t="n">
        <v>10.46</v>
      </c>
      <c r="G105" t="n">
        <v>125.55</v>
      </c>
      <c r="H105" t="n">
        <v>2.01</v>
      </c>
      <c r="I105" t="n">
        <v>5</v>
      </c>
      <c r="J105" t="n">
        <v>236.81</v>
      </c>
      <c r="K105" t="n">
        <v>54.38</v>
      </c>
      <c r="L105" t="n">
        <v>26.75</v>
      </c>
      <c r="M105" t="n">
        <v>3</v>
      </c>
      <c r="N105" t="n">
        <v>55.68</v>
      </c>
      <c r="O105" t="n">
        <v>29440.33</v>
      </c>
      <c r="P105" t="n">
        <v>139.19</v>
      </c>
      <c r="Q105" t="n">
        <v>197.75</v>
      </c>
      <c r="R105" t="n">
        <v>29.68</v>
      </c>
      <c r="S105" t="n">
        <v>25.4</v>
      </c>
      <c r="T105" t="n">
        <v>1311.48</v>
      </c>
      <c r="U105" t="n">
        <v>0.86</v>
      </c>
      <c r="V105" t="n">
        <v>0.89</v>
      </c>
      <c r="W105" t="n">
        <v>2.94</v>
      </c>
      <c r="X105" t="n">
        <v>0.07000000000000001</v>
      </c>
      <c r="Y105" t="n">
        <v>1</v>
      </c>
      <c r="Z105" t="n">
        <v>10</v>
      </c>
      <c r="AA105" t="n">
        <v>427.7390832672381</v>
      </c>
      <c r="AB105" t="n">
        <v>585.2514842427757</v>
      </c>
      <c r="AC105" t="n">
        <v>529.3959039922615</v>
      </c>
      <c r="AD105" t="n">
        <v>427739.0832672381</v>
      </c>
      <c r="AE105" t="n">
        <v>585251.4842427757</v>
      </c>
      <c r="AF105" t="n">
        <v>1.770346630495347e-05</v>
      </c>
      <c r="AG105" t="n">
        <v>35</v>
      </c>
      <c r="AH105" t="n">
        <v>529395.9039922615</v>
      </c>
    </row>
    <row r="106">
      <c r="A106" t="n">
        <v>104</v>
      </c>
      <c r="B106" t="n">
        <v>100</v>
      </c>
      <c r="C106" t="inlineStr">
        <is>
          <t xml:space="preserve">CONCLUIDO	</t>
        </is>
      </c>
      <c r="D106" t="n">
        <v>7.5874</v>
      </c>
      <c r="E106" t="n">
        <v>13.18</v>
      </c>
      <c r="F106" t="n">
        <v>10.47</v>
      </c>
      <c r="G106" t="n">
        <v>125.62</v>
      </c>
      <c r="H106" t="n">
        <v>2.02</v>
      </c>
      <c r="I106" t="n">
        <v>5</v>
      </c>
      <c r="J106" t="n">
        <v>237.24</v>
      </c>
      <c r="K106" t="n">
        <v>54.38</v>
      </c>
      <c r="L106" t="n">
        <v>27</v>
      </c>
      <c r="M106" t="n">
        <v>3</v>
      </c>
      <c r="N106" t="n">
        <v>55.86</v>
      </c>
      <c r="O106" t="n">
        <v>29493.67</v>
      </c>
      <c r="P106" t="n">
        <v>139.34</v>
      </c>
      <c r="Q106" t="n">
        <v>197.75</v>
      </c>
      <c r="R106" t="n">
        <v>29.82</v>
      </c>
      <c r="S106" t="n">
        <v>25.4</v>
      </c>
      <c r="T106" t="n">
        <v>1381.03</v>
      </c>
      <c r="U106" t="n">
        <v>0.85</v>
      </c>
      <c r="V106" t="n">
        <v>0.89</v>
      </c>
      <c r="W106" t="n">
        <v>2.95</v>
      </c>
      <c r="X106" t="n">
        <v>0.08</v>
      </c>
      <c r="Y106" t="n">
        <v>1</v>
      </c>
      <c r="Z106" t="n">
        <v>10</v>
      </c>
      <c r="AA106" t="n">
        <v>427.9148643433725</v>
      </c>
      <c r="AB106" t="n">
        <v>585.4919956660565</v>
      </c>
      <c r="AC106" t="n">
        <v>529.6134613428642</v>
      </c>
      <c r="AD106" t="n">
        <v>427914.8643433725</v>
      </c>
      <c r="AE106" t="n">
        <v>585491.9956660565</v>
      </c>
      <c r="AF106" t="n">
        <v>1.769483740725375e-05</v>
      </c>
      <c r="AG106" t="n">
        <v>35</v>
      </c>
      <c r="AH106" t="n">
        <v>529613.4613428642</v>
      </c>
    </row>
    <row r="107">
      <c r="A107" t="n">
        <v>105</v>
      </c>
      <c r="B107" t="n">
        <v>100</v>
      </c>
      <c r="C107" t="inlineStr">
        <is>
          <t xml:space="preserve">CONCLUIDO	</t>
        </is>
      </c>
      <c r="D107" t="n">
        <v>7.5853</v>
      </c>
      <c r="E107" t="n">
        <v>13.18</v>
      </c>
      <c r="F107" t="n">
        <v>10.47</v>
      </c>
      <c r="G107" t="n">
        <v>125.67</v>
      </c>
      <c r="H107" t="n">
        <v>2.04</v>
      </c>
      <c r="I107" t="n">
        <v>5</v>
      </c>
      <c r="J107" t="n">
        <v>237.67</v>
      </c>
      <c r="K107" t="n">
        <v>54.38</v>
      </c>
      <c r="L107" t="n">
        <v>27.25</v>
      </c>
      <c r="M107" t="n">
        <v>3</v>
      </c>
      <c r="N107" t="n">
        <v>56.05</v>
      </c>
      <c r="O107" t="n">
        <v>29547.07</v>
      </c>
      <c r="P107" t="n">
        <v>139.39</v>
      </c>
      <c r="Q107" t="n">
        <v>197.78</v>
      </c>
      <c r="R107" t="n">
        <v>29.89</v>
      </c>
      <c r="S107" t="n">
        <v>25.4</v>
      </c>
      <c r="T107" t="n">
        <v>1416.97</v>
      </c>
      <c r="U107" t="n">
        <v>0.85</v>
      </c>
      <c r="V107" t="n">
        <v>0.89</v>
      </c>
      <c r="W107" t="n">
        <v>2.95</v>
      </c>
      <c r="X107" t="n">
        <v>0.08</v>
      </c>
      <c r="Y107" t="n">
        <v>1</v>
      </c>
      <c r="Z107" t="n">
        <v>10</v>
      </c>
      <c r="AA107" t="n">
        <v>427.9821551445243</v>
      </c>
      <c r="AB107" t="n">
        <v>585.5840659088529</v>
      </c>
      <c r="AC107" t="n">
        <v>529.6967445309097</v>
      </c>
      <c r="AD107" t="n">
        <v>427982.1551445243</v>
      </c>
      <c r="AE107" t="n">
        <v>585584.065908853</v>
      </c>
      <c r="AF107" t="n">
        <v>1.768993992477553e-05</v>
      </c>
      <c r="AG107" t="n">
        <v>35</v>
      </c>
      <c r="AH107" t="n">
        <v>529696.7445309097</v>
      </c>
    </row>
    <row r="108">
      <c r="A108" t="n">
        <v>106</v>
      </c>
      <c r="B108" t="n">
        <v>100</v>
      </c>
      <c r="C108" t="inlineStr">
        <is>
          <t xml:space="preserve">CONCLUIDO	</t>
        </is>
      </c>
      <c r="D108" t="n">
        <v>7.5874</v>
      </c>
      <c r="E108" t="n">
        <v>13.18</v>
      </c>
      <c r="F108" t="n">
        <v>10.47</v>
      </c>
      <c r="G108" t="n">
        <v>125.62</v>
      </c>
      <c r="H108" t="n">
        <v>2.05</v>
      </c>
      <c r="I108" t="n">
        <v>5</v>
      </c>
      <c r="J108" t="n">
        <v>238.11</v>
      </c>
      <c r="K108" t="n">
        <v>54.38</v>
      </c>
      <c r="L108" t="n">
        <v>27.5</v>
      </c>
      <c r="M108" t="n">
        <v>3</v>
      </c>
      <c r="N108" t="n">
        <v>56.23</v>
      </c>
      <c r="O108" t="n">
        <v>29600.54</v>
      </c>
      <c r="P108" t="n">
        <v>139.36</v>
      </c>
      <c r="Q108" t="n">
        <v>197.75</v>
      </c>
      <c r="R108" t="n">
        <v>29.92</v>
      </c>
      <c r="S108" t="n">
        <v>25.4</v>
      </c>
      <c r="T108" t="n">
        <v>1430.59</v>
      </c>
      <c r="U108" t="n">
        <v>0.85</v>
      </c>
      <c r="V108" t="n">
        <v>0.89</v>
      </c>
      <c r="W108" t="n">
        <v>2.94</v>
      </c>
      <c r="X108" t="n">
        <v>0.08</v>
      </c>
      <c r="Y108" t="n">
        <v>1</v>
      </c>
      <c r="Z108" t="n">
        <v>10</v>
      </c>
      <c r="AA108" t="n">
        <v>427.9292090690149</v>
      </c>
      <c r="AB108" t="n">
        <v>585.5116227525251</v>
      </c>
      <c r="AC108" t="n">
        <v>529.6312152477471</v>
      </c>
      <c r="AD108" t="n">
        <v>427929.2090690149</v>
      </c>
      <c r="AE108" t="n">
        <v>585511.6227525251</v>
      </c>
      <c r="AF108" t="n">
        <v>1.769483740725375e-05</v>
      </c>
      <c r="AG108" t="n">
        <v>35</v>
      </c>
      <c r="AH108" t="n">
        <v>529631.2152477471</v>
      </c>
    </row>
    <row r="109">
      <c r="A109" t="n">
        <v>107</v>
      </c>
      <c r="B109" t="n">
        <v>100</v>
      </c>
      <c r="C109" t="inlineStr">
        <is>
          <t xml:space="preserve">CONCLUIDO	</t>
        </is>
      </c>
      <c r="D109" t="n">
        <v>7.5861</v>
      </c>
      <c r="E109" t="n">
        <v>13.18</v>
      </c>
      <c r="F109" t="n">
        <v>10.47</v>
      </c>
      <c r="G109" t="n">
        <v>125.65</v>
      </c>
      <c r="H109" t="n">
        <v>2.07</v>
      </c>
      <c r="I109" t="n">
        <v>5</v>
      </c>
      <c r="J109" t="n">
        <v>238.54</v>
      </c>
      <c r="K109" t="n">
        <v>54.38</v>
      </c>
      <c r="L109" t="n">
        <v>27.75</v>
      </c>
      <c r="M109" t="n">
        <v>3</v>
      </c>
      <c r="N109" t="n">
        <v>56.41</v>
      </c>
      <c r="O109" t="n">
        <v>29654.08</v>
      </c>
      <c r="P109" t="n">
        <v>139.38</v>
      </c>
      <c r="Q109" t="n">
        <v>197.75</v>
      </c>
      <c r="R109" t="n">
        <v>29.89</v>
      </c>
      <c r="S109" t="n">
        <v>25.4</v>
      </c>
      <c r="T109" t="n">
        <v>1418.35</v>
      </c>
      <c r="U109" t="n">
        <v>0.85</v>
      </c>
      <c r="V109" t="n">
        <v>0.89</v>
      </c>
      <c r="W109" t="n">
        <v>2.95</v>
      </c>
      <c r="X109" t="n">
        <v>0.08</v>
      </c>
      <c r="Y109" t="n">
        <v>1</v>
      </c>
      <c r="Z109" t="n">
        <v>10</v>
      </c>
      <c r="AA109" t="n">
        <v>427.9630065534009</v>
      </c>
      <c r="AB109" t="n">
        <v>585.5578659617017</v>
      </c>
      <c r="AC109" t="n">
        <v>529.6730450699428</v>
      </c>
      <c r="AD109" t="n">
        <v>427963.0065534009</v>
      </c>
      <c r="AE109" t="n">
        <v>585557.8659617017</v>
      </c>
      <c r="AF109" t="n">
        <v>1.769180563238628e-05</v>
      </c>
      <c r="AG109" t="n">
        <v>35</v>
      </c>
      <c r="AH109" t="n">
        <v>529673.0450699427</v>
      </c>
    </row>
    <row r="110">
      <c r="A110" t="n">
        <v>108</v>
      </c>
      <c r="B110" t="n">
        <v>100</v>
      </c>
      <c r="C110" t="inlineStr">
        <is>
          <t xml:space="preserve">CONCLUIDO	</t>
        </is>
      </c>
      <c r="D110" t="n">
        <v>7.5865</v>
      </c>
      <c r="E110" t="n">
        <v>13.18</v>
      </c>
      <c r="F110" t="n">
        <v>10.47</v>
      </c>
      <c r="G110" t="n">
        <v>125.64</v>
      </c>
      <c r="H110" t="n">
        <v>2.08</v>
      </c>
      <c r="I110" t="n">
        <v>5</v>
      </c>
      <c r="J110" t="n">
        <v>238.97</v>
      </c>
      <c r="K110" t="n">
        <v>54.38</v>
      </c>
      <c r="L110" t="n">
        <v>28</v>
      </c>
      <c r="M110" t="n">
        <v>3</v>
      </c>
      <c r="N110" t="n">
        <v>56.6</v>
      </c>
      <c r="O110" t="n">
        <v>29707.68</v>
      </c>
      <c r="P110" t="n">
        <v>139.26</v>
      </c>
      <c r="Q110" t="n">
        <v>197.75</v>
      </c>
      <c r="R110" t="n">
        <v>29.86</v>
      </c>
      <c r="S110" t="n">
        <v>25.4</v>
      </c>
      <c r="T110" t="n">
        <v>1398.66</v>
      </c>
      <c r="U110" t="n">
        <v>0.85</v>
      </c>
      <c r="V110" t="n">
        <v>0.89</v>
      </c>
      <c r="W110" t="n">
        <v>2.95</v>
      </c>
      <c r="X110" t="n">
        <v>0.08</v>
      </c>
      <c r="Y110" t="n">
        <v>1</v>
      </c>
      <c r="Z110" t="n">
        <v>10</v>
      </c>
      <c r="AA110" t="n">
        <v>427.8709418148093</v>
      </c>
      <c r="AB110" t="n">
        <v>585.4318989247512</v>
      </c>
      <c r="AC110" t="n">
        <v>529.5591001502029</v>
      </c>
      <c r="AD110" t="n">
        <v>427870.9418148093</v>
      </c>
      <c r="AE110" t="n">
        <v>585431.8989247512</v>
      </c>
      <c r="AF110" t="n">
        <v>1.769273848619165e-05</v>
      </c>
      <c r="AG110" t="n">
        <v>35</v>
      </c>
      <c r="AH110" t="n">
        <v>529559.1001502029</v>
      </c>
    </row>
    <row r="111">
      <c r="A111" t="n">
        <v>109</v>
      </c>
      <c r="B111" t="n">
        <v>100</v>
      </c>
      <c r="C111" t="inlineStr">
        <is>
          <t xml:space="preserve">CONCLUIDO	</t>
        </is>
      </c>
      <c r="D111" t="n">
        <v>7.5876</v>
      </c>
      <c r="E111" t="n">
        <v>13.18</v>
      </c>
      <c r="F111" t="n">
        <v>10.47</v>
      </c>
      <c r="G111" t="n">
        <v>125.62</v>
      </c>
      <c r="H111" t="n">
        <v>2.1</v>
      </c>
      <c r="I111" t="n">
        <v>5</v>
      </c>
      <c r="J111" t="n">
        <v>239.41</v>
      </c>
      <c r="K111" t="n">
        <v>54.38</v>
      </c>
      <c r="L111" t="n">
        <v>28.25</v>
      </c>
      <c r="M111" t="n">
        <v>3</v>
      </c>
      <c r="N111" t="n">
        <v>56.78</v>
      </c>
      <c r="O111" t="n">
        <v>29761.35</v>
      </c>
      <c r="P111" t="n">
        <v>139.22</v>
      </c>
      <c r="Q111" t="n">
        <v>197.78</v>
      </c>
      <c r="R111" t="n">
        <v>29.84</v>
      </c>
      <c r="S111" t="n">
        <v>25.4</v>
      </c>
      <c r="T111" t="n">
        <v>1392.14</v>
      </c>
      <c r="U111" t="n">
        <v>0.85</v>
      </c>
      <c r="V111" t="n">
        <v>0.89</v>
      </c>
      <c r="W111" t="n">
        <v>2.95</v>
      </c>
      <c r="X111" t="n">
        <v>0.08</v>
      </c>
      <c r="Y111" t="n">
        <v>1</v>
      </c>
      <c r="Z111" t="n">
        <v>10</v>
      </c>
      <c r="AA111" t="n">
        <v>427.8258068739174</v>
      </c>
      <c r="AB111" t="n">
        <v>585.3701433074098</v>
      </c>
      <c r="AC111" t="n">
        <v>529.5032384023059</v>
      </c>
      <c r="AD111" t="n">
        <v>427825.8068739173</v>
      </c>
      <c r="AE111" t="n">
        <v>585370.1433074097</v>
      </c>
      <c r="AF111" t="n">
        <v>1.769530383415644e-05</v>
      </c>
      <c r="AG111" t="n">
        <v>35</v>
      </c>
      <c r="AH111" t="n">
        <v>529503.2384023059</v>
      </c>
    </row>
    <row r="112">
      <c r="A112" t="n">
        <v>110</v>
      </c>
      <c r="B112" t="n">
        <v>100</v>
      </c>
      <c r="C112" t="inlineStr">
        <is>
          <t xml:space="preserve">CONCLUIDO	</t>
        </is>
      </c>
      <c r="D112" t="n">
        <v>7.5897</v>
      </c>
      <c r="E112" t="n">
        <v>13.18</v>
      </c>
      <c r="F112" t="n">
        <v>10.46</v>
      </c>
      <c r="G112" t="n">
        <v>125.58</v>
      </c>
      <c r="H112" t="n">
        <v>2.11</v>
      </c>
      <c r="I112" t="n">
        <v>5</v>
      </c>
      <c r="J112" t="n">
        <v>239.85</v>
      </c>
      <c r="K112" t="n">
        <v>54.38</v>
      </c>
      <c r="L112" t="n">
        <v>28.5</v>
      </c>
      <c r="M112" t="n">
        <v>3</v>
      </c>
      <c r="N112" t="n">
        <v>56.97</v>
      </c>
      <c r="O112" t="n">
        <v>29815.09</v>
      </c>
      <c r="P112" t="n">
        <v>139.03</v>
      </c>
      <c r="Q112" t="n">
        <v>197.75</v>
      </c>
      <c r="R112" t="n">
        <v>29.71</v>
      </c>
      <c r="S112" t="n">
        <v>25.4</v>
      </c>
      <c r="T112" t="n">
        <v>1323.78</v>
      </c>
      <c r="U112" t="n">
        <v>0.85</v>
      </c>
      <c r="V112" t="n">
        <v>0.89</v>
      </c>
      <c r="W112" t="n">
        <v>2.95</v>
      </c>
      <c r="X112" t="n">
        <v>0.07000000000000001</v>
      </c>
      <c r="Y112" t="n">
        <v>1</v>
      </c>
      <c r="Z112" t="n">
        <v>10</v>
      </c>
      <c r="AA112" t="n">
        <v>427.6452617098906</v>
      </c>
      <c r="AB112" t="n">
        <v>585.1231134488978</v>
      </c>
      <c r="AC112" t="n">
        <v>529.2797847267818</v>
      </c>
      <c r="AD112" t="n">
        <v>427645.2617098906</v>
      </c>
      <c r="AE112" t="n">
        <v>585123.1134488978</v>
      </c>
      <c r="AF112" t="n">
        <v>1.770020131663465e-05</v>
      </c>
      <c r="AG112" t="n">
        <v>35</v>
      </c>
      <c r="AH112" t="n">
        <v>529279.7847267818</v>
      </c>
    </row>
    <row r="113">
      <c r="A113" t="n">
        <v>111</v>
      </c>
      <c r="B113" t="n">
        <v>100</v>
      </c>
      <c r="C113" t="inlineStr">
        <is>
          <t xml:space="preserve">CONCLUIDO	</t>
        </is>
      </c>
      <c r="D113" t="n">
        <v>7.5879</v>
      </c>
      <c r="E113" t="n">
        <v>13.18</v>
      </c>
      <c r="F113" t="n">
        <v>10.47</v>
      </c>
      <c r="G113" t="n">
        <v>125.61</v>
      </c>
      <c r="H113" t="n">
        <v>2.13</v>
      </c>
      <c r="I113" t="n">
        <v>5</v>
      </c>
      <c r="J113" t="n">
        <v>240.28</v>
      </c>
      <c r="K113" t="n">
        <v>54.38</v>
      </c>
      <c r="L113" t="n">
        <v>28.75</v>
      </c>
      <c r="M113" t="n">
        <v>3</v>
      </c>
      <c r="N113" t="n">
        <v>57.16</v>
      </c>
      <c r="O113" t="n">
        <v>29869.01</v>
      </c>
      <c r="P113" t="n">
        <v>138.96</v>
      </c>
      <c r="Q113" t="n">
        <v>197.78</v>
      </c>
      <c r="R113" t="n">
        <v>29.81</v>
      </c>
      <c r="S113" t="n">
        <v>25.4</v>
      </c>
      <c r="T113" t="n">
        <v>1375.21</v>
      </c>
      <c r="U113" t="n">
        <v>0.85</v>
      </c>
      <c r="V113" t="n">
        <v>0.89</v>
      </c>
      <c r="W113" t="n">
        <v>2.95</v>
      </c>
      <c r="X113" t="n">
        <v>0.08</v>
      </c>
      <c r="Y113" t="n">
        <v>1</v>
      </c>
      <c r="Z113" t="n">
        <v>10</v>
      </c>
      <c r="AA113" t="n">
        <v>427.6348543506932</v>
      </c>
      <c r="AB113" t="n">
        <v>585.1088736409038</v>
      </c>
      <c r="AC113" t="n">
        <v>529.266903946077</v>
      </c>
      <c r="AD113" t="n">
        <v>427634.8543506932</v>
      </c>
      <c r="AE113" t="n">
        <v>585108.8736409037</v>
      </c>
      <c r="AF113" t="n">
        <v>1.769600347451047e-05</v>
      </c>
      <c r="AG113" t="n">
        <v>35</v>
      </c>
      <c r="AH113" t="n">
        <v>529266.903946077</v>
      </c>
    </row>
    <row r="114">
      <c r="A114" t="n">
        <v>112</v>
      </c>
      <c r="B114" t="n">
        <v>100</v>
      </c>
      <c r="C114" t="inlineStr">
        <is>
          <t xml:space="preserve">CONCLUIDO	</t>
        </is>
      </c>
      <c r="D114" t="n">
        <v>7.5898</v>
      </c>
      <c r="E114" t="n">
        <v>13.18</v>
      </c>
      <c r="F114" t="n">
        <v>10.46</v>
      </c>
      <c r="G114" t="n">
        <v>125.57</v>
      </c>
      <c r="H114" t="n">
        <v>2.14</v>
      </c>
      <c r="I114" t="n">
        <v>5</v>
      </c>
      <c r="J114" t="n">
        <v>240.72</v>
      </c>
      <c r="K114" t="n">
        <v>54.38</v>
      </c>
      <c r="L114" t="n">
        <v>29</v>
      </c>
      <c r="M114" t="n">
        <v>3</v>
      </c>
      <c r="N114" t="n">
        <v>57.34</v>
      </c>
      <c r="O114" t="n">
        <v>29922.88</v>
      </c>
      <c r="P114" t="n">
        <v>138.75</v>
      </c>
      <c r="Q114" t="n">
        <v>197.75</v>
      </c>
      <c r="R114" t="n">
        <v>29.68</v>
      </c>
      <c r="S114" t="n">
        <v>25.4</v>
      </c>
      <c r="T114" t="n">
        <v>1311.54</v>
      </c>
      <c r="U114" t="n">
        <v>0.86</v>
      </c>
      <c r="V114" t="n">
        <v>0.89</v>
      </c>
      <c r="W114" t="n">
        <v>2.95</v>
      </c>
      <c r="X114" t="n">
        <v>0.07000000000000001</v>
      </c>
      <c r="Y114" t="n">
        <v>1</v>
      </c>
      <c r="Z114" t="n">
        <v>10</v>
      </c>
      <c r="AA114" t="n">
        <v>427.4430073484993</v>
      </c>
      <c r="AB114" t="n">
        <v>584.8463801088099</v>
      </c>
      <c r="AC114" t="n">
        <v>529.0294624282741</v>
      </c>
      <c r="AD114" t="n">
        <v>427443.0073484994</v>
      </c>
      <c r="AE114" t="n">
        <v>584846.3801088098</v>
      </c>
      <c r="AF114" t="n">
        <v>1.7700434530086e-05</v>
      </c>
      <c r="AG114" t="n">
        <v>35</v>
      </c>
      <c r="AH114" t="n">
        <v>529029.4624282741</v>
      </c>
    </row>
    <row r="115">
      <c r="A115" t="n">
        <v>113</v>
      </c>
      <c r="B115" t="n">
        <v>100</v>
      </c>
      <c r="C115" t="inlineStr">
        <is>
          <t xml:space="preserve">CONCLUIDO	</t>
        </is>
      </c>
      <c r="D115" t="n">
        <v>7.5906</v>
      </c>
      <c r="E115" t="n">
        <v>13.17</v>
      </c>
      <c r="F115" t="n">
        <v>10.46</v>
      </c>
      <c r="G115" t="n">
        <v>125.56</v>
      </c>
      <c r="H115" t="n">
        <v>2.16</v>
      </c>
      <c r="I115" t="n">
        <v>5</v>
      </c>
      <c r="J115" t="n">
        <v>241.16</v>
      </c>
      <c r="K115" t="n">
        <v>54.38</v>
      </c>
      <c r="L115" t="n">
        <v>29.25</v>
      </c>
      <c r="M115" t="n">
        <v>3</v>
      </c>
      <c r="N115" t="n">
        <v>57.53</v>
      </c>
      <c r="O115" t="n">
        <v>29976.82</v>
      </c>
      <c r="P115" t="n">
        <v>138.54</v>
      </c>
      <c r="Q115" t="n">
        <v>197.76</v>
      </c>
      <c r="R115" t="n">
        <v>29.65</v>
      </c>
      <c r="S115" t="n">
        <v>25.4</v>
      </c>
      <c r="T115" t="n">
        <v>1296.45</v>
      </c>
      <c r="U115" t="n">
        <v>0.86</v>
      </c>
      <c r="V115" t="n">
        <v>0.89</v>
      </c>
      <c r="W115" t="n">
        <v>2.95</v>
      </c>
      <c r="X115" t="n">
        <v>0.07000000000000001</v>
      </c>
      <c r="Y115" t="n">
        <v>1</v>
      </c>
      <c r="Z115" t="n">
        <v>10</v>
      </c>
      <c r="AA115" t="n">
        <v>427.2805401492956</v>
      </c>
      <c r="AB115" t="n">
        <v>584.6240853193121</v>
      </c>
      <c r="AC115" t="n">
        <v>528.8283831414934</v>
      </c>
      <c r="AD115" t="n">
        <v>427280.5401492956</v>
      </c>
      <c r="AE115" t="n">
        <v>584624.0853193122</v>
      </c>
      <c r="AF115" t="n">
        <v>1.770230023769675e-05</v>
      </c>
      <c r="AG115" t="n">
        <v>35</v>
      </c>
      <c r="AH115" t="n">
        <v>528828.3831414934</v>
      </c>
    </row>
    <row r="116">
      <c r="A116" t="n">
        <v>114</v>
      </c>
      <c r="B116" t="n">
        <v>100</v>
      </c>
      <c r="C116" t="inlineStr">
        <is>
          <t xml:space="preserve">CONCLUIDO	</t>
        </is>
      </c>
      <c r="D116" t="n">
        <v>7.5884</v>
      </c>
      <c r="E116" t="n">
        <v>13.18</v>
      </c>
      <c r="F116" t="n">
        <v>10.47</v>
      </c>
      <c r="G116" t="n">
        <v>125.6</v>
      </c>
      <c r="H116" t="n">
        <v>2.17</v>
      </c>
      <c r="I116" t="n">
        <v>5</v>
      </c>
      <c r="J116" t="n">
        <v>241.59</v>
      </c>
      <c r="K116" t="n">
        <v>54.38</v>
      </c>
      <c r="L116" t="n">
        <v>29.5</v>
      </c>
      <c r="M116" t="n">
        <v>3</v>
      </c>
      <c r="N116" t="n">
        <v>57.72</v>
      </c>
      <c r="O116" t="n">
        <v>30030.83</v>
      </c>
      <c r="P116" t="n">
        <v>138.55</v>
      </c>
      <c r="Q116" t="n">
        <v>197.78</v>
      </c>
      <c r="R116" t="n">
        <v>29.69</v>
      </c>
      <c r="S116" t="n">
        <v>25.4</v>
      </c>
      <c r="T116" t="n">
        <v>1316.66</v>
      </c>
      <c r="U116" t="n">
        <v>0.86</v>
      </c>
      <c r="V116" t="n">
        <v>0.89</v>
      </c>
      <c r="W116" t="n">
        <v>2.95</v>
      </c>
      <c r="X116" t="n">
        <v>0.08</v>
      </c>
      <c r="Y116" t="n">
        <v>1</v>
      </c>
      <c r="Z116" t="n">
        <v>10</v>
      </c>
      <c r="AA116" t="n">
        <v>427.3333670048148</v>
      </c>
      <c r="AB116" t="n">
        <v>584.6963653535898</v>
      </c>
      <c r="AC116" t="n">
        <v>528.8937648707454</v>
      </c>
      <c r="AD116" t="n">
        <v>427333.3670048148</v>
      </c>
      <c r="AE116" t="n">
        <v>584696.3653535899</v>
      </c>
      <c r="AF116" t="n">
        <v>1.769716954176719e-05</v>
      </c>
      <c r="AG116" t="n">
        <v>35</v>
      </c>
      <c r="AH116" t="n">
        <v>528893.7648707454</v>
      </c>
    </row>
    <row r="117">
      <c r="A117" t="n">
        <v>115</v>
      </c>
      <c r="B117" t="n">
        <v>100</v>
      </c>
      <c r="C117" t="inlineStr">
        <is>
          <t xml:space="preserve">CONCLUIDO	</t>
        </is>
      </c>
      <c r="D117" t="n">
        <v>7.594</v>
      </c>
      <c r="E117" t="n">
        <v>13.17</v>
      </c>
      <c r="F117" t="n">
        <v>10.46</v>
      </c>
      <c r="G117" t="n">
        <v>125.49</v>
      </c>
      <c r="H117" t="n">
        <v>2.19</v>
      </c>
      <c r="I117" t="n">
        <v>5</v>
      </c>
      <c r="J117" t="n">
        <v>242.03</v>
      </c>
      <c r="K117" t="n">
        <v>54.38</v>
      </c>
      <c r="L117" t="n">
        <v>29.75</v>
      </c>
      <c r="M117" t="n">
        <v>3</v>
      </c>
      <c r="N117" t="n">
        <v>57.91</v>
      </c>
      <c r="O117" t="n">
        <v>30084.9</v>
      </c>
      <c r="P117" t="n">
        <v>138.13</v>
      </c>
      <c r="Q117" t="n">
        <v>197.75</v>
      </c>
      <c r="R117" t="n">
        <v>29.44</v>
      </c>
      <c r="S117" t="n">
        <v>25.4</v>
      </c>
      <c r="T117" t="n">
        <v>1192.93</v>
      </c>
      <c r="U117" t="n">
        <v>0.86</v>
      </c>
      <c r="V117" t="n">
        <v>0.89</v>
      </c>
      <c r="W117" t="n">
        <v>2.95</v>
      </c>
      <c r="X117" t="n">
        <v>0.07000000000000001</v>
      </c>
      <c r="Y117" t="n">
        <v>1</v>
      </c>
      <c r="Z117" t="n">
        <v>10</v>
      </c>
      <c r="AA117" t="n">
        <v>426.936202175548</v>
      </c>
      <c r="AB117" t="n">
        <v>584.1529469125114</v>
      </c>
      <c r="AC117" t="n">
        <v>528.4022095229907</v>
      </c>
      <c r="AD117" t="n">
        <v>426936.202175548</v>
      </c>
      <c r="AE117" t="n">
        <v>584152.9469125114</v>
      </c>
      <c r="AF117" t="n">
        <v>1.771022949504244e-05</v>
      </c>
      <c r="AG117" t="n">
        <v>35</v>
      </c>
      <c r="AH117" t="n">
        <v>528402.2095229907</v>
      </c>
    </row>
    <row r="118">
      <c r="A118" t="n">
        <v>116</v>
      </c>
      <c r="B118" t="n">
        <v>100</v>
      </c>
      <c r="C118" t="inlineStr">
        <is>
          <t xml:space="preserve">CONCLUIDO	</t>
        </is>
      </c>
      <c r="D118" t="n">
        <v>7.5905</v>
      </c>
      <c r="E118" t="n">
        <v>13.17</v>
      </c>
      <c r="F118" t="n">
        <v>10.46</v>
      </c>
      <c r="G118" t="n">
        <v>125.56</v>
      </c>
      <c r="H118" t="n">
        <v>2.2</v>
      </c>
      <c r="I118" t="n">
        <v>5</v>
      </c>
      <c r="J118" t="n">
        <v>242.47</v>
      </c>
      <c r="K118" t="n">
        <v>54.38</v>
      </c>
      <c r="L118" t="n">
        <v>30</v>
      </c>
      <c r="M118" t="n">
        <v>3</v>
      </c>
      <c r="N118" t="n">
        <v>58.1</v>
      </c>
      <c r="O118" t="n">
        <v>30139.04</v>
      </c>
      <c r="P118" t="n">
        <v>138.11</v>
      </c>
      <c r="Q118" t="n">
        <v>197.79</v>
      </c>
      <c r="R118" t="n">
        <v>29.61</v>
      </c>
      <c r="S118" t="n">
        <v>25.4</v>
      </c>
      <c r="T118" t="n">
        <v>1273.59</v>
      </c>
      <c r="U118" t="n">
        <v>0.86</v>
      </c>
      <c r="V118" t="n">
        <v>0.89</v>
      </c>
      <c r="W118" t="n">
        <v>2.95</v>
      </c>
      <c r="X118" t="n">
        <v>0.07000000000000001</v>
      </c>
      <c r="Y118" t="n">
        <v>1</v>
      </c>
      <c r="Z118" t="n">
        <v>10</v>
      </c>
      <c r="AA118" t="n">
        <v>426.9737412687725</v>
      </c>
      <c r="AB118" t="n">
        <v>584.2043095559692</v>
      </c>
      <c r="AC118" t="n">
        <v>528.4486701878449</v>
      </c>
      <c r="AD118" t="n">
        <v>426973.7412687725</v>
      </c>
      <c r="AE118" t="n">
        <v>584204.3095559692</v>
      </c>
      <c r="AF118" t="n">
        <v>1.77020670242454e-05</v>
      </c>
      <c r="AG118" t="n">
        <v>35</v>
      </c>
      <c r="AH118" t="n">
        <v>528448.6701878449</v>
      </c>
    </row>
    <row r="119">
      <c r="A119" t="n">
        <v>117</v>
      </c>
      <c r="B119" t="n">
        <v>100</v>
      </c>
      <c r="C119" t="inlineStr">
        <is>
          <t xml:space="preserve">CONCLUIDO	</t>
        </is>
      </c>
      <c r="D119" t="n">
        <v>7.5916</v>
      </c>
      <c r="E119" t="n">
        <v>13.17</v>
      </c>
      <c r="F119" t="n">
        <v>10.46</v>
      </c>
      <c r="G119" t="n">
        <v>125.54</v>
      </c>
      <c r="H119" t="n">
        <v>2.21</v>
      </c>
      <c r="I119" t="n">
        <v>5</v>
      </c>
      <c r="J119" t="n">
        <v>242.91</v>
      </c>
      <c r="K119" t="n">
        <v>54.38</v>
      </c>
      <c r="L119" t="n">
        <v>30.25</v>
      </c>
      <c r="M119" t="n">
        <v>3</v>
      </c>
      <c r="N119" t="n">
        <v>58.28</v>
      </c>
      <c r="O119" t="n">
        <v>30193.25</v>
      </c>
      <c r="P119" t="n">
        <v>137.61</v>
      </c>
      <c r="Q119" t="n">
        <v>197.75</v>
      </c>
      <c r="R119" t="n">
        <v>29.62</v>
      </c>
      <c r="S119" t="n">
        <v>25.4</v>
      </c>
      <c r="T119" t="n">
        <v>1280.79</v>
      </c>
      <c r="U119" t="n">
        <v>0.86</v>
      </c>
      <c r="V119" t="n">
        <v>0.89</v>
      </c>
      <c r="W119" t="n">
        <v>2.95</v>
      </c>
      <c r="X119" t="n">
        <v>0.07000000000000001</v>
      </c>
      <c r="Y119" t="n">
        <v>1</v>
      </c>
      <c r="Z119" t="n">
        <v>10</v>
      </c>
      <c r="AA119" t="n">
        <v>426.5990139520393</v>
      </c>
      <c r="AB119" t="n">
        <v>583.6915911094122</v>
      </c>
      <c r="AC119" t="n">
        <v>527.9848848702226</v>
      </c>
      <c r="AD119" t="n">
        <v>426599.0139520394</v>
      </c>
      <c r="AE119" t="n">
        <v>583691.5911094123</v>
      </c>
      <c r="AF119" t="n">
        <v>1.770463237221018e-05</v>
      </c>
      <c r="AG119" t="n">
        <v>35</v>
      </c>
      <c r="AH119" t="n">
        <v>527984.8848702225</v>
      </c>
    </row>
    <row r="120">
      <c r="A120" t="n">
        <v>118</v>
      </c>
      <c r="B120" t="n">
        <v>100</v>
      </c>
      <c r="C120" t="inlineStr">
        <is>
          <t xml:space="preserve">CONCLUIDO	</t>
        </is>
      </c>
      <c r="D120" t="n">
        <v>7.5935</v>
      </c>
      <c r="E120" t="n">
        <v>13.17</v>
      </c>
      <c r="F120" t="n">
        <v>10.46</v>
      </c>
      <c r="G120" t="n">
        <v>125.5</v>
      </c>
      <c r="H120" t="n">
        <v>2.23</v>
      </c>
      <c r="I120" t="n">
        <v>5</v>
      </c>
      <c r="J120" t="n">
        <v>243.35</v>
      </c>
      <c r="K120" t="n">
        <v>54.38</v>
      </c>
      <c r="L120" t="n">
        <v>30.5</v>
      </c>
      <c r="M120" t="n">
        <v>3</v>
      </c>
      <c r="N120" t="n">
        <v>58.47</v>
      </c>
      <c r="O120" t="n">
        <v>30247.52</v>
      </c>
      <c r="P120" t="n">
        <v>137.22</v>
      </c>
      <c r="Q120" t="n">
        <v>197.75</v>
      </c>
      <c r="R120" t="n">
        <v>29.54</v>
      </c>
      <c r="S120" t="n">
        <v>25.4</v>
      </c>
      <c r="T120" t="n">
        <v>1242.14</v>
      </c>
      <c r="U120" t="n">
        <v>0.86</v>
      </c>
      <c r="V120" t="n">
        <v>0.89</v>
      </c>
      <c r="W120" t="n">
        <v>2.94</v>
      </c>
      <c r="X120" t="n">
        <v>0.07000000000000001</v>
      </c>
      <c r="Y120" t="n">
        <v>1</v>
      </c>
      <c r="Z120" t="n">
        <v>10</v>
      </c>
      <c r="AA120" t="n">
        <v>426.2914496820984</v>
      </c>
      <c r="AB120" t="n">
        <v>583.2707681065012</v>
      </c>
      <c r="AC120" t="n">
        <v>527.6042246240804</v>
      </c>
      <c r="AD120" t="n">
        <v>426291.4496820984</v>
      </c>
      <c r="AE120" t="n">
        <v>583270.7681065012</v>
      </c>
      <c r="AF120" t="n">
        <v>1.770906342778572e-05</v>
      </c>
      <c r="AG120" t="n">
        <v>35</v>
      </c>
      <c r="AH120" t="n">
        <v>527604.2246240805</v>
      </c>
    </row>
    <row r="121">
      <c r="A121" t="n">
        <v>119</v>
      </c>
      <c r="B121" t="n">
        <v>100</v>
      </c>
      <c r="C121" t="inlineStr">
        <is>
          <t xml:space="preserve">CONCLUIDO	</t>
        </is>
      </c>
      <c r="D121" t="n">
        <v>7.5887</v>
      </c>
      <c r="E121" t="n">
        <v>13.18</v>
      </c>
      <c r="F121" t="n">
        <v>10.47</v>
      </c>
      <c r="G121" t="n">
        <v>125.6</v>
      </c>
      <c r="H121" t="n">
        <v>2.24</v>
      </c>
      <c r="I121" t="n">
        <v>5</v>
      </c>
      <c r="J121" t="n">
        <v>243.79</v>
      </c>
      <c r="K121" t="n">
        <v>54.38</v>
      </c>
      <c r="L121" t="n">
        <v>30.75</v>
      </c>
      <c r="M121" t="n">
        <v>3</v>
      </c>
      <c r="N121" t="n">
        <v>58.67</v>
      </c>
      <c r="O121" t="n">
        <v>30301.87</v>
      </c>
      <c r="P121" t="n">
        <v>137.17</v>
      </c>
      <c r="Q121" t="n">
        <v>197.75</v>
      </c>
      <c r="R121" t="n">
        <v>29.69</v>
      </c>
      <c r="S121" t="n">
        <v>25.4</v>
      </c>
      <c r="T121" t="n">
        <v>1317.25</v>
      </c>
      <c r="U121" t="n">
        <v>0.86</v>
      </c>
      <c r="V121" t="n">
        <v>0.89</v>
      </c>
      <c r="W121" t="n">
        <v>2.95</v>
      </c>
      <c r="X121" t="n">
        <v>0.08</v>
      </c>
      <c r="Y121" t="n">
        <v>1</v>
      </c>
      <c r="Z121" t="n">
        <v>10</v>
      </c>
      <c r="AA121" t="n">
        <v>426.3392870551521</v>
      </c>
      <c r="AB121" t="n">
        <v>583.3362213107492</v>
      </c>
      <c r="AC121" t="n">
        <v>527.6634310663792</v>
      </c>
      <c r="AD121" t="n">
        <v>426339.2870551521</v>
      </c>
      <c r="AE121" t="n">
        <v>583336.2213107492</v>
      </c>
      <c r="AF121" t="n">
        <v>1.769786918212122e-05</v>
      </c>
      <c r="AG121" t="n">
        <v>35</v>
      </c>
      <c r="AH121" t="n">
        <v>527663.4310663792</v>
      </c>
    </row>
    <row r="122">
      <c r="A122" t="n">
        <v>120</v>
      </c>
      <c r="B122" t="n">
        <v>100</v>
      </c>
      <c r="C122" t="inlineStr">
        <is>
          <t xml:space="preserve">CONCLUIDO	</t>
        </is>
      </c>
      <c r="D122" t="n">
        <v>7.5865</v>
      </c>
      <c r="E122" t="n">
        <v>13.18</v>
      </c>
      <c r="F122" t="n">
        <v>10.47</v>
      </c>
      <c r="G122" t="n">
        <v>125.64</v>
      </c>
      <c r="H122" t="n">
        <v>2.26</v>
      </c>
      <c r="I122" t="n">
        <v>5</v>
      </c>
      <c r="J122" t="n">
        <v>244.23</v>
      </c>
      <c r="K122" t="n">
        <v>54.38</v>
      </c>
      <c r="L122" t="n">
        <v>31</v>
      </c>
      <c r="M122" t="n">
        <v>3</v>
      </c>
      <c r="N122" t="n">
        <v>58.86</v>
      </c>
      <c r="O122" t="n">
        <v>30356.28</v>
      </c>
      <c r="P122" t="n">
        <v>137.15</v>
      </c>
      <c r="Q122" t="n">
        <v>197.75</v>
      </c>
      <c r="R122" t="n">
        <v>29.86</v>
      </c>
      <c r="S122" t="n">
        <v>25.4</v>
      </c>
      <c r="T122" t="n">
        <v>1402.13</v>
      </c>
      <c r="U122" t="n">
        <v>0.85</v>
      </c>
      <c r="V122" t="n">
        <v>0.89</v>
      </c>
      <c r="W122" t="n">
        <v>2.95</v>
      </c>
      <c r="X122" t="n">
        <v>0.08</v>
      </c>
      <c r="Y122" t="n">
        <v>1</v>
      </c>
      <c r="Z122" t="n">
        <v>10</v>
      </c>
      <c r="AA122" t="n">
        <v>426.3573937259301</v>
      </c>
      <c r="AB122" t="n">
        <v>583.3609956565176</v>
      </c>
      <c r="AC122" t="n">
        <v>527.6858409833584</v>
      </c>
      <c r="AD122" t="n">
        <v>426357.3937259301</v>
      </c>
      <c r="AE122" t="n">
        <v>583360.9956565176</v>
      </c>
      <c r="AF122" t="n">
        <v>1.769273848619165e-05</v>
      </c>
      <c r="AG122" t="n">
        <v>35</v>
      </c>
      <c r="AH122" t="n">
        <v>527685.8409833584</v>
      </c>
    </row>
    <row r="123">
      <c r="A123" t="n">
        <v>121</v>
      </c>
      <c r="B123" t="n">
        <v>100</v>
      </c>
      <c r="C123" t="inlineStr">
        <is>
          <t xml:space="preserve">CONCLUIDO	</t>
        </is>
      </c>
      <c r="D123" t="n">
        <v>7.5858</v>
      </c>
      <c r="E123" t="n">
        <v>13.18</v>
      </c>
      <c r="F123" t="n">
        <v>10.47</v>
      </c>
      <c r="G123" t="n">
        <v>125.66</v>
      </c>
      <c r="H123" t="n">
        <v>2.27</v>
      </c>
      <c r="I123" t="n">
        <v>5</v>
      </c>
      <c r="J123" t="n">
        <v>244.68</v>
      </c>
      <c r="K123" t="n">
        <v>54.38</v>
      </c>
      <c r="L123" t="n">
        <v>31.25</v>
      </c>
      <c r="M123" t="n">
        <v>3</v>
      </c>
      <c r="N123" t="n">
        <v>59.05</v>
      </c>
      <c r="O123" t="n">
        <v>30410.77</v>
      </c>
      <c r="P123" t="n">
        <v>136.96</v>
      </c>
      <c r="Q123" t="n">
        <v>197.76</v>
      </c>
      <c r="R123" t="n">
        <v>29.87</v>
      </c>
      <c r="S123" t="n">
        <v>25.4</v>
      </c>
      <c r="T123" t="n">
        <v>1406.64</v>
      </c>
      <c r="U123" t="n">
        <v>0.85</v>
      </c>
      <c r="V123" t="n">
        <v>0.89</v>
      </c>
      <c r="W123" t="n">
        <v>2.95</v>
      </c>
      <c r="X123" t="n">
        <v>0.08</v>
      </c>
      <c r="Y123" t="n">
        <v>1</v>
      </c>
      <c r="Z123" t="n">
        <v>10</v>
      </c>
      <c r="AA123" t="n">
        <v>426.2314186986495</v>
      </c>
      <c r="AB123" t="n">
        <v>583.1886310665664</v>
      </c>
      <c r="AC123" t="n">
        <v>527.5299266279569</v>
      </c>
      <c r="AD123" t="n">
        <v>426231.4186986495</v>
      </c>
      <c r="AE123" t="n">
        <v>583188.6310665663</v>
      </c>
      <c r="AF123" t="n">
        <v>1.769110599203225e-05</v>
      </c>
      <c r="AG123" t="n">
        <v>35</v>
      </c>
      <c r="AH123" t="n">
        <v>527529.9266279569</v>
      </c>
    </row>
    <row r="124">
      <c r="A124" t="n">
        <v>122</v>
      </c>
      <c r="B124" t="n">
        <v>100</v>
      </c>
      <c r="C124" t="inlineStr">
        <is>
          <t xml:space="preserve">CONCLUIDO	</t>
        </is>
      </c>
      <c r="D124" t="n">
        <v>7.5898</v>
      </c>
      <c r="E124" t="n">
        <v>13.18</v>
      </c>
      <c r="F124" t="n">
        <v>10.46</v>
      </c>
      <c r="G124" t="n">
        <v>125.57</v>
      </c>
      <c r="H124" t="n">
        <v>2.29</v>
      </c>
      <c r="I124" t="n">
        <v>5</v>
      </c>
      <c r="J124" t="n">
        <v>245.12</v>
      </c>
      <c r="K124" t="n">
        <v>54.38</v>
      </c>
      <c r="L124" t="n">
        <v>31.5</v>
      </c>
      <c r="M124" t="n">
        <v>3</v>
      </c>
      <c r="N124" t="n">
        <v>59.24</v>
      </c>
      <c r="O124" t="n">
        <v>30465.32</v>
      </c>
      <c r="P124" t="n">
        <v>136.62</v>
      </c>
      <c r="Q124" t="n">
        <v>197.75</v>
      </c>
      <c r="R124" t="n">
        <v>29.8</v>
      </c>
      <c r="S124" t="n">
        <v>25.4</v>
      </c>
      <c r="T124" t="n">
        <v>1370.03</v>
      </c>
      <c r="U124" t="n">
        <v>0.85</v>
      </c>
      <c r="V124" t="n">
        <v>0.89</v>
      </c>
      <c r="W124" t="n">
        <v>2.94</v>
      </c>
      <c r="X124" t="n">
        <v>0.07000000000000001</v>
      </c>
      <c r="Y124" t="n">
        <v>1</v>
      </c>
      <c r="Z124" t="n">
        <v>10</v>
      </c>
      <c r="AA124" t="n">
        <v>425.9157771517062</v>
      </c>
      <c r="AB124" t="n">
        <v>582.7567563769161</v>
      </c>
      <c r="AC124" t="n">
        <v>527.1392694525471</v>
      </c>
      <c r="AD124" t="n">
        <v>425915.7771517062</v>
      </c>
      <c r="AE124" t="n">
        <v>582756.7563769161</v>
      </c>
      <c r="AF124" t="n">
        <v>1.7700434530086e-05</v>
      </c>
      <c r="AG124" t="n">
        <v>35</v>
      </c>
      <c r="AH124" t="n">
        <v>527139.2694525471</v>
      </c>
    </row>
    <row r="125">
      <c r="A125" t="n">
        <v>123</v>
      </c>
      <c r="B125" t="n">
        <v>100</v>
      </c>
      <c r="C125" t="inlineStr">
        <is>
          <t xml:space="preserve">CONCLUIDO	</t>
        </is>
      </c>
      <c r="D125" t="n">
        <v>7.5863</v>
      </c>
      <c r="E125" t="n">
        <v>13.18</v>
      </c>
      <c r="F125" t="n">
        <v>10.47</v>
      </c>
      <c r="G125" t="n">
        <v>125.65</v>
      </c>
      <c r="H125" t="n">
        <v>2.3</v>
      </c>
      <c r="I125" t="n">
        <v>5</v>
      </c>
      <c r="J125" t="n">
        <v>245.56</v>
      </c>
      <c r="K125" t="n">
        <v>54.38</v>
      </c>
      <c r="L125" t="n">
        <v>31.75</v>
      </c>
      <c r="M125" t="n">
        <v>3</v>
      </c>
      <c r="N125" t="n">
        <v>59.43</v>
      </c>
      <c r="O125" t="n">
        <v>30519.94</v>
      </c>
      <c r="P125" t="n">
        <v>136.33</v>
      </c>
      <c r="Q125" t="n">
        <v>197.75</v>
      </c>
      <c r="R125" t="n">
        <v>29.8</v>
      </c>
      <c r="S125" t="n">
        <v>25.4</v>
      </c>
      <c r="T125" t="n">
        <v>1370.01</v>
      </c>
      <c r="U125" t="n">
        <v>0.85</v>
      </c>
      <c r="V125" t="n">
        <v>0.89</v>
      </c>
      <c r="W125" t="n">
        <v>2.95</v>
      </c>
      <c r="X125" t="n">
        <v>0.08</v>
      </c>
      <c r="Y125" t="n">
        <v>1</v>
      </c>
      <c r="Z125" t="n">
        <v>10</v>
      </c>
      <c r="AA125" t="n">
        <v>425.7721255330262</v>
      </c>
      <c r="AB125" t="n">
        <v>582.560205894776</v>
      </c>
      <c r="AC125" t="n">
        <v>526.9614774725621</v>
      </c>
      <c r="AD125" t="n">
        <v>425772.1255330262</v>
      </c>
      <c r="AE125" t="n">
        <v>582560.205894776</v>
      </c>
      <c r="AF125" t="n">
        <v>1.769227205928897e-05</v>
      </c>
      <c r="AG125" t="n">
        <v>35</v>
      </c>
      <c r="AH125" t="n">
        <v>526961.4774725621</v>
      </c>
    </row>
    <row r="126">
      <c r="A126" t="n">
        <v>124</v>
      </c>
      <c r="B126" t="n">
        <v>100</v>
      </c>
      <c r="C126" t="inlineStr">
        <is>
          <t xml:space="preserve">CONCLUIDO	</t>
        </is>
      </c>
      <c r="D126" t="n">
        <v>7.5884</v>
      </c>
      <c r="E126" t="n">
        <v>13.18</v>
      </c>
      <c r="F126" t="n">
        <v>10.47</v>
      </c>
      <c r="G126" t="n">
        <v>125.6</v>
      </c>
      <c r="H126" t="n">
        <v>2.31</v>
      </c>
      <c r="I126" t="n">
        <v>5</v>
      </c>
      <c r="J126" t="n">
        <v>246</v>
      </c>
      <c r="K126" t="n">
        <v>54.38</v>
      </c>
      <c r="L126" t="n">
        <v>32</v>
      </c>
      <c r="M126" t="n">
        <v>3</v>
      </c>
      <c r="N126" t="n">
        <v>59.63</v>
      </c>
      <c r="O126" t="n">
        <v>30574.64</v>
      </c>
      <c r="P126" t="n">
        <v>136.1</v>
      </c>
      <c r="Q126" t="n">
        <v>197.82</v>
      </c>
      <c r="R126" t="n">
        <v>29.75</v>
      </c>
      <c r="S126" t="n">
        <v>25.4</v>
      </c>
      <c r="T126" t="n">
        <v>1347.02</v>
      </c>
      <c r="U126" t="n">
        <v>0.85</v>
      </c>
      <c r="V126" t="n">
        <v>0.89</v>
      </c>
      <c r="W126" t="n">
        <v>2.95</v>
      </c>
      <c r="X126" t="n">
        <v>0.08</v>
      </c>
      <c r="Y126" t="n">
        <v>1</v>
      </c>
      <c r="Z126" t="n">
        <v>10</v>
      </c>
      <c r="AA126" t="n">
        <v>425.5763696813937</v>
      </c>
      <c r="AB126" t="n">
        <v>582.2923641024338</v>
      </c>
      <c r="AC126" t="n">
        <v>526.7191981249626</v>
      </c>
      <c r="AD126" t="n">
        <v>425576.3696813937</v>
      </c>
      <c r="AE126" t="n">
        <v>582292.3641024338</v>
      </c>
      <c r="AF126" t="n">
        <v>1.769716954176719e-05</v>
      </c>
      <c r="AG126" t="n">
        <v>35</v>
      </c>
      <c r="AH126" t="n">
        <v>526719.1981249626</v>
      </c>
    </row>
    <row r="127">
      <c r="A127" t="n">
        <v>125</v>
      </c>
      <c r="B127" t="n">
        <v>100</v>
      </c>
      <c r="C127" t="inlineStr">
        <is>
          <t xml:space="preserve">CONCLUIDO	</t>
        </is>
      </c>
      <c r="D127" t="n">
        <v>7.5853</v>
      </c>
      <c r="E127" t="n">
        <v>13.18</v>
      </c>
      <c r="F127" t="n">
        <v>10.47</v>
      </c>
      <c r="G127" t="n">
        <v>125.67</v>
      </c>
      <c r="H127" t="n">
        <v>2.33</v>
      </c>
      <c r="I127" t="n">
        <v>5</v>
      </c>
      <c r="J127" t="n">
        <v>246.45</v>
      </c>
      <c r="K127" t="n">
        <v>54.38</v>
      </c>
      <c r="L127" t="n">
        <v>32.25</v>
      </c>
      <c r="M127" t="n">
        <v>3</v>
      </c>
      <c r="N127" t="n">
        <v>59.82</v>
      </c>
      <c r="O127" t="n">
        <v>30629.4</v>
      </c>
      <c r="P127" t="n">
        <v>135.96</v>
      </c>
      <c r="Q127" t="n">
        <v>197.75</v>
      </c>
      <c r="R127" t="n">
        <v>29.83</v>
      </c>
      <c r="S127" t="n">
        <v>25.4</v>
      </c>
      <c r="T127" t="n">
        <v>1387</v>
      </c>
      <c r="U127" t="n">
        <v>0.85</v>
      </c>
      <c r="V127" t="n">
        <v>0.89</v>
      </c>
      <c r="W127" t="n">
        <v>2.95</v>
      </c>
      <c r="X127" t="n">
        <v>0.08</v>
      </c>
      <c r="Y127" t="n">
        <v>1</v>
      </c>
      <c r="Z127" t="n">
        <v>10</v>
      </c>
      <c r="AA127" t="n">
        <v>425.5213536093618</v>
      </c>
      <c r="AB127" t="n">
        <v>582.217088685542</v>
      </c>
      <c r="AC127" t="n">
        <v>526.6511068882093</v>
      </c>
      <c r="AD127" t="n">
        <v>425521.3536093618</v>
      </c>
      <c r="AE127" t="n">
        <v>582217.088685542</v>
      </c>
      <c r="AF127" t="n">
        <v>1.768993992477553e-05</v>
      </c>
      <c r="AG127" t="n">
        <v>35</v>
      </c>
      <c r="AH127" t="n">
        <v>526651.1068882092</v>
      </c>
    </row>
    <row r="128">
      <c r="A128" t="n">
        <v>126</v>
      </c>
      <c r="B128" t="n">
        <v>100</v>
      </c>
      <c r="C128" t="inlineStr">
        <is>
          <t xml:space="preserve">CONCLUIDO	</t>
        </is>
      </c>
      <c r="D128" t="n">
        <v>7.6249</v>
      </c>
      <c r="E128" t="n">
        <v>13.12</v>
      </c>
      <c r="F128" t="n">
        <v>10.44</v>
      </c>
      <c r="G128" t="n">
        <v>156.64</v>
      </c>
      <c r="H128" t="n">
        <v>2.34</v>
      </c>
      <c r="I128" t="n">
        <v>4</v>
      </c>
      <c r="J128" t="n">
        <v>246.89</v>
      </c>
      <c r="K128" t="n">
        <v>54.38</v>
      </c>
      <c r="L128" t="n">
        <v>32.5</v>
      </c>
      <c r="M128" t="n">
        <v>2</v>
      </c>
      <c r="N128" t="n">
        <v>60.02</v>
      </c>
      <c r="O128" t="n">
        <v>30684.23</v>
      </c>
      <c r="P128" t="n">
        <v>135.62</v>
      </c>
      <c r="Q128" t="n">
        <v>197.75</v>
      </c>
      <c r="R128" t="n">
        <v>29.04</v>
      </c>
      <c r="S128" t="n">
        <v>25.4</v>
      </c>
      <c r="T128" t="n">
        <v>998.09</v>
      </c>
      <c r="U128" t="n">
        <v>0.87</v>
      </c>
      <c r="V128" t="n">
        <v>0.89</v>
      </c>
      <c r="W128" t="n">
        <v>2.94</v>
      </c>
      <c r="X128" t="n">
        <v>0.05</v>
      </c>
      <c r="Y128" t="n">
        <v>1</v>
      </c>
      <c r="Z128" t="n">
        <v>10</v>
      </c>
      <c r="AA128" t="n">
        <v>424.6630997188074</v>
      </c>
      <c r="AB128" t="n">
        <v>581.0427878489961</v>
      </c>
      <c r="AC128" t="n">
        <v>525.5888796753618</v>
      </c>
      <c r="AD128" t="n">
        <v>424663.0997188074</v>
      </c>
      <c r="AE128" t="n">
        <v>581042.7878489961</v>
      </c>
      <c r="AF128" t="n">
        <v>1.778229245150765e-05</v>
      </c>
      <c r="AG128" t="n">
        <v>35</v>
      </c>
      <c r="AH128" t="n">
        <v>525588.8796753618</v>
      </c>
    </row>
    <row r="129">
      <c r="A129" t="n">
        <v>127</v>
      </c>
      <c r="B129" t="n">
        <v>100</v>
      </c>
      <c r="C129" t="inlineStr">
        <is>
          <t xml:space="preserve">CONCLUIDO	</t>
        </is>
      </c>
      <c r="D129" t="n">
        <v>7.6252</v>
      </c>
      <c r="E129" t="n">
        <v>13.11</v>
      </c>
      <c r="F129" t="n">
        <v>10.44</v>
      </c>
      <c r="G129" t="n">
        <v>156.63</v>
      </c>
      <c r="H129" t="n">
        <v>2.36</v>
      </c>
      <c r="I129" t="n">
        <v>4</v>
      </c>
      <c r="J129" t="n">
        <v>247.34</v>
      </c>
      <c r="K129" t="n">
        <v>54.38</v>
      </c>
      <c r="L129" t="n">
        <v>32.75</v>
      </c>
      <c r="M129" t="n">
        <v>2</v>
      </c>
      <c r="N129" t="n">
        <v>60.21</v>
      </c>
      <c r="O129" t="n">
        <v>30739.14</v>
      </c>
      <c r="P129" t="n">
        <v>135.88</v>
      </c>
      <c r="Q129" t="n">
        <v>197.75</v>
      </c>
      <c r="R129" t="n">
        <v>28.94</v>
      </c>
      <c r="S129" t="n">
        <v>25.4</v>
      </c>
      <c r="T129" t="n">
        <v>945.88</v>
      </c>
      <c r="U129" t="n">
        <v>0.88</v>
      </c>
      <c r="V129" t="n">
        <v>0.89</v>
      </c>
      <c r="W129" t="n">
        <v>2.95</v>
      </c>
      <c r="X129" t="n">
        <v>0.05</v>
      </c>
      <c r="Y129" t="n">
        <v>1</v>
      </c>
      <c r="Z129" t="n">
        <v>10</v>
      </c>
      <c r="AA129" t="n">
        <v>424.84431970202</v>
      </c>
      <c r="AB129" t="n">
        <v>581.2907410248889</v>
      </c>
      <c r="AC129" t="n">
        <v>525.8131685481519</v>
      </c>
      <c r="AD129" t="n">
        <v>424844.31970202</v>
      </c>
      <c r="AE129" t="n">
        <v>581290.7410248889</v>
      </c>
      <c r="AF129" t="n">
        <v>1.778299209186168e-05</v>
      </c>
      <c r="AG129" t="n">
        <v>35</v>
      </c>
      <c r="AH129" t="n">
        <v>525813.1685481519</v>
      </c>
    </row>
    <row r="130">
      <c r="A130" t="n">
        <v>128</v>
      </c>
      <c r="B130" t="n">
        <v>100</v>
      </c>
      <c r="C130" t="inlineStr">
        <is>
          <t xml:space="preserve">CONCLUIDO	</t>
        </is>
      </c>
      <c r="D130" t="n">
        <v>7.6242</v>
      </c>
      <c r="E130" t="n">
        <v>13.12</v>
      </c>
      <c r="F130" t="n">
        <v>10.44</v>
      </c>
      <c r="G130" t="n">
        <v>156.66</v>
      </c>
      <c r="H130" t="n">
        <v>2.37</v>
      </c>
      <c r="I130" t="n">
        <v>4</v>
      </c>
      <c r="J130" t="n">
        <v>247.78</v>
      </c>
      <c r="K130" t="n">
        <v>54.38</v>
      </c>
      <c r="L130" t="n">
        <v>33</v>
      </c>
      <c r="M130" t="n">
        <v>2</v>
      </c>
      <c r="N130" t="n">
        <v>60.41</v>
      </c>
      <c r="O130" t="n">
        <v>30794.11</v>
      </c>
      <c r="P130" t="n">
        <v>135.97</v>
      </c>
      <c r="Q130" t="n">
        <v>197.75</v>
      </c>
      <c r="R130" t="n">
        <v>29.05</v>
      </c>
      <c r="S130" t="n">
        <v>25.4</v>
      </c>
      <c r="T130" t="n">
        <v>1001.03</v>
      </c>
      <c r="U130" t="n">
        <v>0.87</v>
      </c>
      <c r="V130" t="n">
        <v>0.89</v>
      </c>
      <c r="W130" t="n">
        <v>2.94</v>
      </c>
      <c r="X130" t="n">
        <v>0.05</v>
      </c>
      <c r="Y130" t="n">
        <v>1</v>
      </c>
      <c r="Z130" t="n">
        <v>10</v>
      </c>
      <c r="AA130" t="n">
        <v>424.923041779405</v>
      </c>
      <c r="AB130" t="n">
        <v>581.3984520441401</v>
      </c>
      <c r="AC130" t="n">
        <v>525.910599778899</v>
      </c>
      <c r="AD130" t="n">
        <v>424923.041779405</v>
      </c>
      <c r="AE130" t="n">
        <v>581398.4520441401</v>
      </c>
      <c r="AF130" t="n">
        <v>1.778065995734824e-05</v>
      </c>
      <c r="AG130" t="n">
        <v>35</v>
      </c>
      <c r="AH130" t="n">
        <v>525910.599778899</v>
      </c>
    </row>
    <row r="131">
      <c r="A131" t="n">
        <v>129</v>
      </c>
      <c r="B131" t="n">
        <v>100</v>
      </c>
      <c r="C131" t="inlineStr">
        <is>
          <t xml:space="preserve">CONCLUIDO	</t>
        </is>
      </c>
      <c r="D131" t="n">
        <v>7.6239</v>
      </c>
      <c r="E131" t="n">
        <v>13.12</v>
      </c>
      <c r="F131" t="n">
        <v>10.44</v>
      </c>
      <c r="G131" t="n">
        <v>156.67</v>
      </c>
      <c r="H131" t="n">
        <v>2.38</v>
      </c>
      <c r="I131" t="n">
        <v>4</v>
      </c>
      <c r="J131" t="n">
        <v>248.23</v>
      </c>
      <c r="K131" t="n">
        <v>54.38</v>
      </c>
      <c r="L131" t="n">
        <v>33.25</v>
      </c>
      <c r="M131" t="n">
        <v>2</v>
      </c>
      <c r="N131" t="n">
        <v>60.6</v>
      </c>
      <c r="O131" t="n">
        <v>30849.16</v>
      </c>
      <c r="P131" t="n">
        <v>136.2</v>
      </c>
      <c r="Q131" t="n">
        <v>197.75</v>
      </c>
      <c r="R131" t="n">
        <v>29.1</v>
      </c>
      <c r="S131" t="n">
        <v>25.4</v>
      </c>
      <c r="T131" t="n">
        <v>1028.22</v>
      </c>
      <c r="U131" t="n">
        <v>0.87</v>
      </c>
      <c r="V131" t="n">
        <v>0.89</v>
      </c>
      <c r="W131" t="n">
        <v>2.94</v>
      </c>
      <c r="X131" t="n">
        <v>0.05</v>
      </c>
      <c r="Y131" t="n">
        <v>1</v>
      </c>
      <c r="Z131" t="n">
        <v>10</v>
      </c>
      <c r="AA131" t="n">
        <v>425.0915643288134</v>
      </c>
      <c r="AB131" t="n">
        <v>581.6290320309308</v>
      </c>
      <c r="AC131" t="n">
        <v>526.1191735353716</v>
      </c>
      <c r="AD131" t="n">
        <v>425091.5643288135</v>
      </c>
      <c r="AE131" t="n">
        <v>581629.0320309309</v>
      </c>
      <c r="AF131" t="n">
        <v>1.777996031699421e-05</v>
      </c>
      <c r="AG131" t="n">
        <v>35</v>
      </c>
      <c r="AH131" t="n">
        <v>526119.1735353715</v>
      </c>
    </row>
    <row r="132">
      <c r="A132" t="n">
        <v>130</v>
      </c>
      <c r="B132" t="n">
        <v>100</v>
      </c>
      <c r="C132" t="inlineStr">
        <is>
          <t xml:space="preserve">CONCLUIDO	</t>
        </is>
      </c>
      <c r="D132" t="n">
        <v>7.6245</v>
      </c>
      <c r="E132" t="n">
        <v>13.12</v>
      </c>
      <c r="F132" t="n">
        <v>10.44</v>
      </c>
      <c r="G132" t="n">
        <v>156.65</v>
      </c>
      <c r="H132" t="n">
        <v>2.4</v>
      </c>
      <c r="I132" t="n">
        <v>4</v>
      </c>
      <c r="J132" t="n">
        <v>248.68</v>
      </c>
      <c r="K132" t="n">
        <v>54.38</v>
      </c>
      <c r="L132" t="n">
        <v>33.5</v>
      </c>
      <c r="M132" t="n">
        <v>2</v>
      </c>
      <c r="N132" t="n">
        <v>60.8</v>
      </c>
      <c r="O132" t="n">
        <v>30904.28</v>
      </c>
      <c r="P132" t="n">
        <v>136.31</v>
      </c>
      <c r="Q132" t="n">
        <v>197.75</v>
      </c>
      <c r="R132" t="n">
        <v>29</v>
      </c>
      <c r="S132" t="n">
        <v>25.4</v>
      </c>
      <c r="T132" t="n">
        <v>973.89</v>
      </c>
      <c r="U132" t="n">
        <v>0.88</v>
      </c>
      <c r="V132" t="n">
        <v>0.89</v>
      </c>
      <c r="W132" t="n">
        <v>2.95</v>
      </c>
      <c r="X132" t="n">
        <v>0.05</v>
      </c>
      <c r="Y132" t="n">
        <v>1</v>
      </c>
      <c r="Z132" t="n">
        <v>10</v>
      </c>
      <c r="AA132" t="n">
        <v>425.161367875376</v>
      </c>
      <c r="AB132" t="n">
        <v>581.7245403228528</v>
      </c>
      <c r="AC132" t="n">
        <v>526.2055666499592</v>
      </c>
      <c r="AD132" t="n">
        <v>425161.367875376</v>
      </c>
      <c r="AE132" t="n">
        <v>581724.5403228528</v>
      </c>
      <c r="AF132" t="n">
        <v>1.778135959770227e-05</v>
      </c>
      <c r="AG132" t="n">
        <v>35</v>
      </c>
      <c r="AH132" t="n">
        <v>526205.5666499592</v>
      </c>
    </row>
    <row r="133">
      <c r="A133" t="n">
        <v>131</v>
      </c>
      <c r="B133" t="n">
        <v>100</v>
      </c>
      <c r="C133" t="inlineStr">
        <is>
          <t xml:space="preserve">CONCLUIDO	</t>
        </is>
      </c>
      <c r="D133" t="n">
        <v>7.6245</v>
      </c>
      <c r="E133" t="n">
        <v>13.12</v>
      </c>
      <c r="F133" t="n">
        <v>10.44</v>
      </c>
      <c r="G133" t="n">
        <v>156.65</v>
      </c>
      <c r="H133" t="n">
        <v>2.41</v>
      </c>
      <c r="I133" t="n">
        <v>4</v>
      </c>
      <c r="J133" t="n">
        <v>249.12</v>
      </c>
      <c r="K133" t="n">
        <v>54.38</v>
      </c>
      <c r="L133" t="n">
        <v>33.75</v>
      </c>
      <c r="M133" t="n">
        <v>2</v>
      </c>
      <c r="N133" t="n">
        <v>61</v>
      </c>
      <c r="O133" t="n">
        <v>30959.46</v>
      </c>
      <c r="P133" t="n">
        <v>136.54</v>
      </c>
      <c r="Q133" t="n">
        <v>197.75</v>
      </c>
      <c r="R133" t="n">
        <v>29.05</v>
      </c>
      <c r="S133" t="n">
        <v>25.4</v>
      </c>
      <c r="T133" t="n">
        <v>1001</v>
      </c>
      <c r="U133" t="n">
        <v>0.87</v>
      </c>
      <c r="V133" t="n">
        <v>0.89</v>
      </c>
      <c r="W133" t="n">
        <v>2.94</v>
      </c>
      <c r="X133" t="n">
        <v>0.05</v>
      </c>
      <c r="Y133" t="n">
        <v>1</v>
      </c>
      <c r="Z133" t="n">
        <v>10</v>
      </c>
      <c r="AA133" t="n">
        <v>425.3255295214381</v>
      </c>
      <c r="AB133" t="n">
        <v>581.9491535292957</v>
      </c>
      <c r="AC133" t="n">
        <v>526.4087430872258</v>
      </c>
      <c r="AD133" t="n">
        <v>425325.5295214381</v>
      </c>
      <c r="AE133" t="n">
        <v>581949.1535292957</v>
      </c>
      <c r="AF133" t="n">
        <v>1.778135959770227e-05</v>
      </c>
      <c r="AG133" t="n">
        <v>35</v>
      </c>
      <c r="AH133" t="n">
        <v>526408.7430872258</v>
      </c>
    </row>
    <row r="134">
      <c r="A134" t="n">
        <v>132</v>
      </c>
      <c r="B134" t="n">
        <v>100</v>
      </c>
      <c r="C134" t="inlineStr">
        <is>
          <t xml:space="preserve">CONCLUIDO	</t>
        </is>
      </c>
      <c r="D134" t="n">
        <v>7.6244</v>
      </c>
      <c r="E134" t="n">
        <v>13.12</v>
      </c>
      <c r="F134" t="n">
        <v>10.44</v>
      </c>
      <c r="G134" t="n">
        <v>156.65</v>
      </c>
      <c r="H134" t="n">
        <v>2.42</v>
      </c>
      <c r="I134" t="n">
        <v>4</v>
      </c>
      <c r="J134" t="n">
        <v>249.57</v>
      </c>
      <c r="K134" t="n">
        <v>54.38</v>
      </c>
      <c r="L134" t="n">
        <v>34</v>
      </c>
      <c r="M134" t="n">
        <v>2</v>
      </c>
      <c r="N134" t="n">
        <v>61.2</v>
      </c>
      <c r="O134" t="n">
        <v>31014.73</v>
      </c>
      <c r="P134" t="n">
        <v>136.65</v>
      </c>
      <c r="Q134" t="n">
        <v>197.75</v>
      </c>
      <c r="R134" t="n">
        <v>29.04</v>
      </c>
      <c r="S134" t="n">
        <v>25.4</v>
      </c>
      <c r="T134" t="n">
        <v>997.09</v>
      </c>
      <c r="U134" t="n">
        <v>0.87</v>
      </c>
      <c r="V134" t="n">
        <v>0.89</v>
      </c>
      <c r="W134" t="n">
        <v>2.95</v>
      </c>
      <c r="X134" t="n">
        <v>0.05</v>
      </c>
      <c r="Y134" t="n">
        <v>1</v>
      </c>
      <c r="Z134" t="n">
        <v>10</v>
      </c>
      <c r="AA134" t="n">
        <v>425.4054971546269</v>
      </c>
      <c r="AB134" t="n">
        <v>582.0585687729476</v>
      </c>
      <c r="AC134" t="n">
        <v>526.5077158935889</v>
      </c>
      <c r="AD134" t="n">
        <v>425405.4971546269</v>
      </c>
      <c r="AE134" t="n">
        <v>582058.5687729476</v>
      </c>
      <c r="AF134" t="n">
        <v>1.778112638425093e-05</v>
      </c>
      <c r="AG134" t="n">
        <v>35</v>
      </c>
      <c r="AH134" t="n">
        <v>526507.7158935888</v>
      </c>
    </row>
    <row r="135">
      <c r="A135" t="n">
        <v>133</v>
      </c>
      <c r="B135" t="n">
        <v>100</v>
      </c>
      <c r="C135" t="inlineStr">
        <is>
          <t xml:space="preserve">CONCLUIDO	</t>
        </is>
      </c>
      <c r="D135" t="n">
        <v>7.6234</v>
      </c>
      <c r="E135" t="n">
        <v>13.12</v>
      </c>
      <c r="F135" t="n">
        <v>10.45</v>
      </c>
      <c r="G135" t="n">
        <v>156.68</v>
      </c>
      <c r="H135" t="n">
        <v>2.44</v>
      </c>
      <c r="I135" t="n">
        <v>4</v>
      </c>
      <c r="J135" t="n">
        <v>250.02</v>
      </c>
      <c r="K135" t="n">
        <v>54.38</v>
      </c>
      <c r="L135" t="n">
        <v>34.25</v>
      </c>
      <c r="M135" t="n">
        <v>2</v>
      </c>
      <c r="N135" t="n">
        <v>61.39</v>
      </c>
      <c r="O135" t="n">
        <v>31070.06</v>
      </c>
      <c r="P135" t="n">
        <v>136.69</v>
      </c>
      <c r="Q135" t="n">
        <v>197.75</v>
      </c>
      <c r="R135" t="n">
        <v>29.07</v>
      </c>
      <c r="S135" t="n">
        <v>25.4</v>
      </c>
      <c r="T135" t="n">
        <v>1008.61</v>
      </c>
      <c r="U135" t="n">
        <v>0.87</v>
      </c>
      <c r="V135" t="n">
        <v>0.89</v>
      </c>
      <c r="W135" t="n">
        <v>2.95</v>
      </c>
      <c r="X135" t="n">
        <v>0.06</v>
      </c>
      <c r="Y135" t="n">
        <v>1</v>
      </c>
      <c r="Z135" t="n">
        <v>10</v>
      </c>
      <c r="AA135" t="n">
        <v>425.4614868246235</v>
      </c>
      <c r="AB135" t="n">
        <v>582.1351763095269</v>
      </c>
      <c r="AC135" t="n">
        <v>526.5770121143963</v>
      </c>
      <c r="AD135" t="n">
        <v>425461.4868246235</v>
      </c>
      <c r="AE135" t="n">
        <v>582135.1763095269</v>
      </c>
      <c r="AF135" t="n">
        <v>1.777879424973749e-05</v>
      </c>
      <c r="AG135" t="n">
        <v>35</v>
      </c>
      <c r="AH135" t="n">
        <v>526577.0121143963</v>
      </c>
    </row>
    <row r="136">
      <c r="A136" t="n">
        <v>134</v>
      </c>
      <c r="B136" t="n">
        <v>100</v>
      </c>
      <c r="C136" t="inlineStr">
        <is>
          <t xml:space="preserve">CONCLUIDO	</t>
        </is>
      </c>
      <c r="D136" t="n">
        <v>7.6211</v>
      </c>
      <c r="E136" t="n">
        <v>13.12</v>
      </c>
      <c r="F136" t="n">
        <v>10.45</v>
      </c>
      <c r="G136" t="n">
        <v>156.74</v>
      </c>
      <c r="H136" t="n">
        <v>2.45</v>
      </c>
      <c r="I136" t="n">
        <v>4</v>
      </c>
      <c r="J136" t="n">
        <v>250.47</v>
      </c>
      <c r="K136" t="n">
        <v>54.38</v>
      </c>
      <c r="L136" t="n">
        <v>34.5</v>
      </c>
      <c r="M136" t="n">
        <v>2</v>
      </c>
      <c r="N136" t="n">
        <v>61.59</v>
      </c>
      <c r="O136" t="n">
        <v>31125.47</v>
      </c>
      <c r="P136" t="n">
        <v>136.86</v>
      </c>
      <c r="Q136" t="n">
        <v>197.75</v>
      </c>
      <c r="R136" t="n">
        <v>29.19</v>
      </c>
      <c r="S136" t="n">
        <v>25.4</v>
      </c>
      <c r="T136" t="n">
        <v>1071.2</v>
      </c>
      <c r="U136" t="n">
        <v>0.87</v>
      </c>
      <c r="V136" t="n">
        <v>0.89</v>
      </c>
      <c r="W136" t="n">
        <v>2.95</v>
      </c>
      <c r="X136" t="n">
        <v>0.06</v>
      </c>
      <c r="Y136" t="n">
        <v>1</v>
      </c>
      <c r="Z136" t="n">
        <v>10</v>
      </c>
      <c r="AA136" t="n">
        <v>425.6163871147288</v>
      </c>
      <c r="AB136" t="n">
        <v>582.3471177201674</v>
      </c>
      <c r="AC136" t="n">
        <v>526.7687261342669</v>
      </c>
      <c r="AD136" t="n">
        <v>425616.3871147288</v>
      </c>
      <c r="AE136" t="n">
        <v>582347.1177201674</v>
      </c>
      <c r="AF136" t="n">
        <v>1.777343034035659e-05</v>
      </c>
      <c r="AG136" t="n">
        <v>35</v>
      </c>
      <c r="AH136" t="n">
        <v>526768.7261342669</v>
      </c>
    </row>
    <row r="137">
      <c r="A137" t="n">
        <v>135</v>
      </c>
      <c r="B137" t="n">
        <v>100</v>
      </c>
      <c r="C137" t="inlineStr">
        <is>
          <t xml:space="preserve">CONCLUIDO	</t>
        </is>
      </c>
      <c r="D137" t="n">
        <v>7.6229</v>
      </c>
      <c r="E137" t="n">
        <v>13.12</v>
      </c>
      <c r="F137" t="n">
        <v>10.45</v>
      </c>
      <c r="G137" t="n">
        <v>156.69</v>
      </c>
      <c r="H137" t="n">
        <v>2.46</v>
      </c>
      <c r="I137" t="n">
        <v>4</v>
      </c>
      <c r="J137" t="n">
        <v>250.92</v>
      </c>
      <c r="K137" t="n">
        <v>54.38</v>
      </c>
      <c r="L137" t="n">
        <v>34.75</v>
      </c>
      <c r="M137" t="n">
        <v>2</v>
      </c>
      <c r="N137" t="n">
        <v>61.79</v>
      </c>
      <c r="O137" t="n">
        <v>31180.95</v>
      </c>
      <c r="P137" t="n">
        <v>136.9</v>
      </c>
      <c r="Q137" t="n">
        <v>197.75</v>
      </c>
      <c r="R137" t="n">
        <v>29.2</v>
      </c>
      <c r="S137" t="n">
        <v>25.4</v>
      </c>
      <c r="T137" t="n">
        <v>1078.06</v>
      </c>
      <c r="U137" t="n">
        <v>0.87</v>
      </c>
      <c r="V137" t="n">
        <v>0.89</v>
      </c>
      <c r="W137" t="n">
        <v>2.94</v>
      </c>
      <c r="X137" t="n">
        <v>0.06</v>
      </c>
      <c r="Y137" t="n">
        <v>1</v>
      </c>
      <c r="Z137" t="n">
        <v>10</v>
      </c>
      <c r="AA137" t="n">
        <v>425.6186879132261</v>
      </c>
      <c r="AB137" t="n">
        <v>582.3502657741756</v>
      </c>
      <c r="AC137" t="n">
        <v>526.7715737424189</v>
      </c>
      <c r="AD137" t="n">
        <v>425618.6879132261</v>
      </c>
      <c r="AE137" t="n">
        <v>582350.2657741755</v>
      </c>
      <c r="AF137" t="n">
        <v>1.777762818248077e-05</v>
      </c>
      <c r="AG137" t="n">
        <v>35</v>
      </c>
      <c r="AH137" t="n">
        <v>526771.5737424189</v>
      </c>
    </row>
    <row r="138">
      <c r="A138" t="n">
        <v>136</v>
      </c>
      <c r="B138" t="n">
        <v>100</v>
      </c>
      <c r="C138" t="inlineStr">
        <is>
          <t xml:space="preserve">CONCLUIDO	</t>
        </is>
      </c>
      <c r="D138" t="n">
        <v>7.6213</v>
      </c>
      <c r="E138" t="n">
        <v>13.12</v>
      </c>
      <c r="F138" t="n">
        <v>10.45</v>
      </c>
      <c r="G138" t="n">
        <v>156.73</v>
      </c>
      <c r="H138" t="n">
        <v>2.48</v>
      </c>
      <c r="I138" t="n">
        <v>4</v>
      </c>
      <c r="J138" t="n">
        <v>251.37</v>
      </c>
      <c r="K138" t="n">
        <v>54.38</v>
      </c>
      <c r="L138" t="n">
        <v>35</v>
      </c>
      <c r="M138" t="n">
        <v>2</v>
      </c>
      <c r="N138" t="n">
        <v>61.99</v>
      </c>
      <c r="O138" t="n">
        <v>31236.5</v>
      </c>
      <c r="P138" t="n">
        <v>136.94</v>
      </c>
      <c r="Q138" t="n">
        <v>197.75</v>
      </c>
      <c r="R138" t="n">
        <v>29.25</v>
      </c>
      <c r="S138" t="n">
        <v>25.4</v>
      </c>
      <c r="T138" t="n">
        <v>1101.73</v>
      </c>
      <c r="U138" t="n">
        <v>0.87</v>
      </c>
      <c r="V138" t="n">
        <v>0.89</v>
      </c>
      <c r="W138" t="n">
        <v>2.94</v>
      </c>
      <c r="X138" t="n">
        <v>0.06</v>
      </c>
      <c r="Y138" t="n">
        <v>1</v>
      </c>
      <c r="Z138" t="n">
        <v>10</v>
      </c>
      <c r="AA138" t="n">
        <v>425.6705929527879</v>
      </c>
      <c r="AB138" t="n">
        <v>582.4212845391927</v>
      </c>
      <c r="AC138" t="n">
        <v>526.8358145761782</v>
      </c>
      <c r="AD138" t="n">
        <v>425670.5929527879</v>
      </c>
      <c r="AE138" t="n">
        <v>582421.2845391927</v>
      </c>
      <c r="AF138" t="n">
        <v>1.777389676725927e-05</v>
      </c>
      <c r="AG138" t="n">
        <v>35</v>
      </c>
      <c r="AH138" t="n">
        <v>526835.8145761782</v>
      </c>
    </row>
    <row r="139">
      <c r="A139" t="n">
        <v>137</v>
      </c>
      <c r="B139" t="n">
        <v>100</v>
      </c>
      <c r="C139" t="inlineStr">
        <is>
          <t xml:space="preserve">CONCLUIDO	</t>
        </is>
      </c>
      <c r="D139" t="n">
        <v>7.6258</v>
      </c>
      <c r="E139" t="n">
        <v>13.11</v>
      </c>
      <c r="F139" t="n">
        <v>10.44</v>
      </c>
      <c r="G139" t="n">
        <v>156.62</v>
      </c>
      <c r="H139" t="n">
        <v>2.49</v>
      </c>
      <c r="I139" t="n">
        <v>4</v>
      </c>
      <c r="J139" t="n">
        <v>251.82</v>
      </c>
      <c r="K139" t="n">
        <v>54.38</v>
      </c>
      <c r="L139" t="n">
        <v>35.25</v>
      </c>
      <c r="M139" t="n">
        <v>2</v>
      </c>
      <c r="N139" t="n">
        <v>62.19</v>
      </c>
      <c r="O139" t="n">
        <v>31292.13</v>
      </c>
      <c r="P139" t="n">
        <v>136.76</v>
      </c>
      <c r="Q139" t="n">
        <v>197.75</v>
      </c>
      <c r="R139" t="n">
        <v>28.99</v>
      </c>
      <c r="S139" t="n">
        <v>25.4</v>
      </c>
      <c r="T139" t="n">
        <v>972.6799999999999</v>
      </c>
      <c r="U139" t="n">
        <v>0.88</v>
      </c>
      <c r="V139" t="n">
        <v>0.89</v>
      </c>
      <c r="W139" t="n">
        <v>2.94</v>
      </c>
      <c r="X139" t="n">
        <v>0.05</v>
      </c>
      <c r="Y139" t="n">
        <v>1</v>
      </c>
      <c r="Z139" t="n">
        <v>10</v>
      </c>
      <c r="AA139" t="n">
        <v>425.46362175349</v>
      </c>
      <c r="AB139" t="n">
        <v>582.1380974133884</v>
      </c>
      <c r="AC139" t="n">
        <v>526.5796544322052</v>
      </c>
      <c r="AD139" t="n">
        <v>425463.6217534899</v>
      </c>
      <c r="AE139" t="n">
        <v>582138.0974133884</v>
      </c>
      <c r="AF139" t="n">
        <v>1.778439137256974e-05</v>
      </c>
      <c r="AG139" t="n">
        <v>35</v>
      </c>
      <c r="AH139" t="n">
        <v>526579.6544322051</v>
      </c>
    </row>
    <row r="140">
      <c r="A140" t="n">
        <v>138</v>
      </c>
      <c r="B140" t="n">
        <v>100</v>
      </c>
      <c r="C140" t="inlineStr">
        <is>
          <t xml:space="preserve">CONCLUIDO	</t>
        </is>
      </c>
      <c r="D140" t="n">
        <v>7.6257</v>
      </c>
      <c r="E140" t="n">
        <v>13.11</v>
      </c>
      <c r="F140" t="n">
        <v>10.44</v>
      </c>
      <c r="G140" t="n">
        <v>156.62</v>
      </c>
      <c r="H140" t="n">
        <v>2.5</v>
      </c>
      <c r="I140" t="n">
        <v>4</v>
      </c>
      <c r="J140" t="n">
        <v>252.27</v>
      </c>
      <c r="K140" t="n">
        <v>54.38</v>
      </c>
      <c r="L140" t="n">
        <v>35.5</v>
      </c>
      <c r="M140" t="n">
        <v>2</v>
      </c>
      <c r="N140" t="n">
        <v>62.4</v>
      </c>
      <c r="O140" t="n">
        <v>31347.83</v>
      </c>
      <c r="P140" t="n">
        <v>136.81</v>
      </c>
      <c r="Q140" t="n">
        <v>197.75</v>
      </c>
      <c r="R140" t="n">
        <v>28.98</v>
      </c>
      <c r="S140" t="n">
        <v>25.4</v>
      </c>
      <c r="T140" t="n">
        <v>967.76</v>
      </c>
      <c r="U140" t="n">
        <v>0.88</v>
      </c>
      <c r="V140" t="n">
        <v>0.89</v>
      </c>
      <c r="W140" t="n">
        <v>2.94</v>
      </c>
      <c r="X140" t="n">
        <v>0.05</v>
      </c>
      <c r="Y140" t="n">
        <v>1</v>
      </c>
      <c r="Z140" t="n">
        <v>10</v>
      </c>
      <c r="AA140" t="n">
        <v>425.5007595267686</v>
      </c>
      <c r="AB140" t="n">
        <v>582.1889109531911</v>
      </c>
      <c r="AC140" t="n">
        <v>526.6256183990863</v>
      </c>
      <c r="AD140" t="n">
        <v>425500.7595267686</v>
      </c>
      <c r="AE140" t="n">
        <v>582188.9109531911</v>
      </c>
      <c r="AF140" t="n">
        <v>1.77841581591184e-05</v>
      </c>
      <c r="AG140" t="n">
        <v>35</v>
      </c>
      <c r="AH140" t="n">
        <v>526625.6183990863</v>
      </c>
    </row>
    <row r="141">
      <c r="A141" t="n">
        <v>139</v>
      </c>
      <c r="B141" t="n">
        <v>100</v>
      </c>
      <c r="C141" t="inlineStr">
        <is>
          <t xml:space="preserve">CONCLUIDO	</t>
        </is>
      </c>
      <c r="D141" t="n">
        <v>7.6242</v>
      </c>
      <c r="E141" t="n">
        <v>13.12</v>
      </c>
      <c r="F141" t="n">
        <v>10.44</v>
      </c>
      <c r="G141" t="n">
        <v>156.66</v>
      </c>
      <c r="H141" t="n">
        <v>2.52</v>
      </c>
      <c r="I141" t="n">
        <v>4</v>
      </c>
      <c r="J141" t="n">
        <v>252.73</v>
      </c>
      <c r="K141" t="n">
        <v>54.38</v>
      </c>
      <c r="L141" t="n">
        <v>35.75</v>
      </c>
      <c r="M141" t="n">
        <v>2</v>
      </c>
      <c r="N141" t="n">
        <v>62.6</v>
      </c>
      <c r="O141" t="n">
        <v>31403.6</v>
      </c>
      <c r="P141" t="n">
        <v>136.79</v>
      </c>
      <c r="Q141" t="n">
        <v>197.75</v>
      </c>
      <c r="R141" t="n">
        <v>29.01</v>
      </c>
      <c r="S141" t="n">
        <v>25.4</v>
      </c>
      <c r="T141" t="n">
        <v>982.5599999999999</v>
      </c>
      <c r="U141" t="n">
        <v>0.88</v>
      </c>
      <c r="V141" t="n">
        <v>0.89</v>
      </c>
      <c r="W141" t="n">
        <v>2.95</v>
      </c>
      <c r="X141" t="n">
        <v>0.05</v>
      </c>
      <c r="Y141" t="n">
        <v>1</v>
      </c>
      <c r="Z141" t="n">
        <v>10</v>
      </c>
      <c r="AA141" t="n">
        <v>425.5083367644402</v>
      </c>
      <c r="AB141" t="n">
        <v>582.1992784640576</v>
      </c>
      <c r="AC141" t="n">
        <v>526.6349964492665</v>
      </c>
      <c r="AD141" t="n">
        <v>425508.3367644402</v>
      </c>
      <c r="AE141" t="n">
        <v>582199.2784640576</v>
      </c>
      <c r="AF141" t="n">
        <v>1.778065995734824e-05</v>
      </c>
      <c r="AG141" t="n">
        <v>35</v>
      </c>
      <c r="AH141" t="n">
        <v>526634.9964492666</v>
      </c>
    </row>
    <row r="142">
      <c r="A142" t="n">
        <v>140</v>
      </c>
      <c r="B142" t="n">
        <v>100</v>
      </c>
      <c r="C142" t="inlineStr">
        <is>
          <t xml:space="preserve">CONCLUIDO	</t>
        </is>
      </c>
      <c r="D142" t="n">
        <v>7.6226</v>
      </c>
      <c r="E142" t="n">
        <v>13.12</v>
      </c>
      <c r="F142" t="n">
        <v>10.45</v>
      </c>
      <c r="G142" t="n">
        <v>156.7</v>
      </c>
      <c r="H142" t="n">
        <v>2.53</v>
      </c>
      <c r="I142" t="n">
        <v>4</v>
      </c>
      <c r="J142" t="n">
        <v>253.18</v>
      </c>
      <c r="K142" t="n">
        <v>54.38</v>
      </c>
      <c r="L142" t="n">
        <v>36</v>
      </c>
      <c r="M142" t="n">
        <v>2</v>
      </c>
      <c r="N142" t="n">
        <v>62.8</v>
      </c>
      <c r="O142" t="n">
        <v>31459.45</v>
      </c>
      <c r="P142" t="n">
        <v>136.88</v>
      </c>
      <c r="Q142" t="n">
        <v>197.75</v>
      </c>
      <c r="R142" t="n">
        <v>29.12</v>
      </c>
      <c r="S142" t="n">
        <v>25.4</v>
      </c>
      <c r="T142" t="n">
        <v>1035.31</v>
      </c>
      <c r="U142" t="n">
        <v>0.87</v>
      </c>
      <c r="V142" t="n">
        <v>0.89</v>
      </c>
      <c r="W142" t="n">
        <v>2.95</v>
      </c>
      <c r="X142" t="n">
        <v>0.06</v>
      </c>
      <c r="Y142" t="n">
        <v>1</v>
      </c>
      <c r="Z142" t="n">
        <v>10</v>
      </c>
      <c r="AA142" t="n">
        <v>425.6087855330062</v>
      </c>
      <c r="AB142" t="n">
        <v>582.3367169006965</v>
      </c>
      <c r="AC142" t="n">
        <v>526.7593179544087</v>
      </c>
      <c r="AD142" t="n">
        <v>425608.7855330062</v>
      </c>
      <c r="AE142" t="n">
        <v>582336.7169006965</v>
      </c>
      <c r="AF142" t="n">
        <v>1.777692854212674e-05</v>
      </c>
      <c r="AG142" t="n">
        <v>35</v>
      </c>
      <c r="AH142" t="n">
        <v>526759.3179544087</v>
      </c>
    </row>
    <row r="143">
      <c r="A143" t="n">
        <v>141</v>
      </c>
      <c r="B143" t="n">
        <v>100</v>
      </c>
      <c r="C143" t="inlineStr">
        <is>
          <t xml:space="preserve">CONCLUIDO	</t>
        </is>
      </c>
      <c r="D143" t="n">
        <v>7.6242</v>
      </c>
      <c r="E143" t="n">
        <v>13.12</v>
      </c>
      <c r="F143" t="n">
        <v>10.44</v>
      </c>
      <c r="G143" t="n">
        <v>156.66</v>
      </c>
      <c r="H143" t="n">
        <v>2.54</v>
      </c>
      <c r="I143" t="n">
        <v>4</v>
      </c>
      <c r="J143" t="n">
        <v>253.63</v>
      </c>
      <c r="K143" t="n">
        <v>54.38</v>
      </c>
      <c r="L143" t="n">
        <v>36.25</v>
      </c>
      <c r="M143" t="n">
        <v>2</v>
      </c>
      <c r="N143" t="n">
        <v>63</v>
      </c>
      <c r="O143" t="n">
        <v>31515.37</v>
      </c>
      <c r="P143" t="n">
        <v>136.83</v>
      </c>
      <c r="Q143" t="n">
        <v>197.75</v>
      </c>
      <c r="R143" t="n">
        <v>29.04</v>
      </c>
      <c r="S143" t="n">
        <v>25.4</v>
      </c>
      <c r="T143" t="n">
        <v>998.47</v>
      </c>
      <c r="U143" t="n">
        <v>0.87</v>
      </c>
      <c r="V143" t="n">
        <v>0.89</v>
      </c>
      <c r="W143" t="n">
        <v>2.95</v>
      </c>
      <c r="X143" t="n">
        <v>0.05</v>
      </c>
      <c r="Y143" t="n">
        <v>1</v>
      </c>
      <c r="Z143" t="n">
        <v>10</v>
      </c>
      <c r="AA143" t="n">
        <v>425.53688773932</v>
      </c>
      <c r="AB143" t="n">
        <v>582.2383431674683</v>
      </c>
      <c r="AC143" t="n">
        <v>526.6703328722114</v>
      </c>
      <c r="AD143" t="n">
        <v>425536.8877393201</v>
      </c>
      <c r="AE143" t="n">
        <v>582238.3431674683</v>
      </c>
      <c r="AF143" t="n">
        <v>1.778065995734824e-05</v>
      </c>
      <c r="AG143" t="n">
        <v>35</v>
      </c>
      <c r="AH143" t="n">
        <v>526670.3328722114</v>
      </c>
    </row>
    <row r="144">
      <c r="A144" t="n">
        <v>142</v>
      </c>
      <c r="B144" t="n">
        <v>100</v>
      </c>
      <c r="C144" t="inlineStr">
        <is>
          <t xml:space="preserve">CONCLUIDO	</t>
        </is>
      </c>
      <c r="D144" t="n">
        <v>7.6211</v>
      </c>
      <c r="E144" t="n">
        <v>13.12</v>
      </c>
      <c r="F144" t="n">
        <v>10.45</v>
      </c>
      <c r="G144" t="n">
        <v>156.74</v>
      </c>
      <c r="H144" t="n">
        <v>2.56</v>
      </c>
      <c r="I144" t="n">
        <v>4</v>
      </c>
      <c r="J144" t="n">
        <v>254.09</v>
      </c>
      <c r="K144" t="n">
        <v>54.38</v>
      </c>
      <c r="L144" t="n">
        <v>36.5</v>
      </c>
      <c r="M144" t="n">
        <v>2</v>
      </c>
      <c r="N144" t="n">
        <v>63.21</v>
      </c>
      <c r="O144" t="n">
        <v>31571.37</v>
      </c>
      <c r="P144" t="n">
        <v>136.87</v>
      </c>
      <c r="Q144" t="n">
        <v>197.75</v>
      </c>
      <c r="R144" t="n">
        <v>29.23</v>
      </c>
      <c r="S144" t="n">
        <v>25.4</v>
      </c>
      <c r="T144" t="n">
        <v>1093.13</v>
      </c>
      <c r="U144" t="n">
        <v>0.87</v>
      </c>
      <c r="V144" t="n">
        <v>0.89</v>
      </c>
      <c r="W144" t="n">
        <v>2.95</v>
      </c>
      <c r="X144" t="n">
        <v>0.06</v>
      </c>
      <c r="Y144" t="n">
        <v>1</v>
      </c>
      <c r="Z144" t="n">
        <v>10</v>
      </c>
      <c r="AA144" t="n">
        <v>425.623527761836</v>
      </c>
      <c r="AB144" t="n">
        <v>582.3568878685628</v>
      </c>
      <c r="AC144" t="n">
        <v>526.777563833412</v>
      </c>
      <c r="AD144" t="n">
        <v>425623.5277618361</v>
      </c>
      <c r="AE144" t="n">
        <v>582356.8878685628</v>
      </c>
      <c r="AF144" t="n">
        <v>1.777343034035659e-05</v>
      </c>
      <c r="AG144" t="n">
        <v>35</v>
      </c>
      <c r="AH144" t="n">
        <v>526777.563833412</v>
      </c>
    </row>
    <row r="145">
      <c r="A145" t="n">
        <v>143</v>
      </c>
      <c r="B145" t="n">
        <v>100</v>
      </c>
      <c r="C145" t="inlineStr">
        <is>
          <t xml:space="preserve">CONCLUIDO	</t>
        </is>
      </c>
      <c r="D145" t="n">
        <v>7.6221</v>
      </c>
      <c r="E145" t="n">
        <v>13.12</v>
      </c>
      <c r="F145" t="n">
        <v>10.45</v>
      </c>
      <c r="G145" t="n">
        <v>156.71</v>
      </c>
      <c r="H145" t="n">
        <v>2.57</v>
      </c>
      <c r="I145" t="n">
        <v>4</v>
      </c>
      <c r="J145" t="n">
        <v>254.54</v>
      </c>
      <c r="K145" t="n">
        <v>54.38</v>
      </c>
      <c r="L145" t="n">
        <v>36.75</v>
      </c>
      <c r="M145" t="n">
        <v>2</v>
      </c>
      <c r="N145" t="n">
        <v>63.41</v>
      </c>
      <c r="O145" t="n">
        <v>31627.44</v>
      </c>
      <c r="P145" t="n">
        <v>136.9</v>
      </c>
      <c r="Q145" t="n">
        <v>197.75</v>
      </c>
      <c r="R145" t="n">
        <v>29.15</v>
      </c>
      <c r="S145" t="n">
        <v>25.4</v>
      </c>
      <c r="T145" t="n">
        <v>1052.65</v>
      </c>
      <c r="U145" t="n">
        <v>0.87</v>
      </c>
      <c r="V145" t="n">
        <v>0.89</v>
      </c>
      <c r="W145" t="n">
        <v>2.95</v>
      </c>
      <c r="X145" t="n">
        <v>0.06</v>
      </c>
      <c r="Y145" t="n">
        <v>1</v>
      </c>
      <c r="Z145" t="n">
        <v>10</v>
      </c>
      <c r="AA145" t="n">
        <v>425.6303582885383</v>
      </c>
      <c r="AB145" t="n">
        <v>582.3662336965383</v>
      </c>
      <c r="AC145" t="n">
        <v>526.7860177086825</v>
      </c>
      <c r="AD145" t="n">
        <v>425630.3582885383</v>
      </c>
      <c r="AE145" t="n">
        <v>582366.2336965383</v>
      </c>
      <c r="AF145" t="n">
        <v>1.777576247487002e-05</v>
      </c>
      <c r="AG145" t="n">
        <v>35</v>
      </c>
      <c r="AH145" t="n">
        <v>526786.0177086825</v>
      </c>
    </row>
    <row r="146">
      <c r="A146" t="n">
        <v>144</v>
      </c>
      <c r="B146" t="n">
        <v>100</v>
      </c>
      <c r="C146" t="inlineStr">
        <is>
          <t xml:space="preserve">CONCLUIDO	</t>
        </is>
      </c>
      <c r="D146" t="n">
        <v>7.6239</v>
      </c>
      <c r="E146" t="n">
        <v>13.12</v>
      </c>
      <c r="F146" t="n">
        <v>10.44</v>
      </c>
      <c r="G146" t="n">
        <v>156.67</v>
      </c>
      <c r="H146" t="n">
        <v>2.58</v>
      </c>
      <c r="I146" t="n">
        <v>4</v>
      </c>
      <c r="J146" t="n">
        <v>255</v>
      </c>
      <c r="K146" t="n">
        <v>54.38</v>
      </c>
      <c r="L146" t="n">
        <v>37</v>
      </c>
      <c r="M146" t="n">
        <v>2</v>
      </c>
      <c r="N146" t="n">
        <v>63.62</v>
      </c>
      <c r="O146" t="n">
        <v>31683.59</v>
      </c>
      <c r="P146" t="n">
        <v>136.85</v>
      </c>
      <c r="Q146" t="n">
        <v>197.75</v>
      </c>
      <c r="R146" t="n">
        <v>29.06</v>
      </c>
      <c r="S146" t="n">
        <v>25.4</v>
      </c>
      <c r="T146" t="n">
        <v>1003.86</v>
      </c>
      <c r="U146" t="n">
        <v>0.87</v>
      </c>
      <c r="V146" t="n">
        <v>0.89</v>
      </c>
      <c r="W146" t="n">
        <v>2.94</v>
      </c>
      <c r="X146" t="n">
        <v>0.05</v>
      </c>
      <c r="Y146" t="n">
        <v>1</v>
      </c>
      <c r="Z146" t="n">
        <v>10</v>
      </c>
      <c r="AA146" t="n">
        <v>425.5555359271454</v>
      </c>
      <c r="AB146" t="n">
        <v>582.2638584407509</v>
      </c>
      <c r="AC146" t="n">
        <v>526.6934130036228</v>
      </c>
      <c r="AD146" t="n">
        <v>425555.5359271454</v>
      </c>
      <c r="AE146" t="n">
        <v>582263.858440751</v>
      </c>
      <c r="AF146" t="n">
        <v>1.777996031699421e-05</v>
      </c>
      <c r="AG146" t="n">
        <v>35</v>
      </c>
      <c r="AH146" t="n">
        <v>526693.4130036228</v>
      </c>
    </row>
    <row r="147">
      <c r="A147" t="n">
        <v>145</v>
      </c>
      <c r="B147" t="n">
        <v>100</v>
      </c>
      <c r="C147" t="inlineStr">
        <is>
          <t xml:space="preserve">CONCLUIDO	</t>
        </is>
      </c>
      <c r="D147" t="n">
        <v>7.6239</v>
      </c>
      <c r="E147" t="n">
        <v>13.12</v>
      </c>
      <c r="F147" t="n">
        <v>10.44</v>
      </c>
      <c r="G147" t="n">
        <v>156.67</v>
      </c>
      <c r="H147" t="n">
        <v>2.59</v>
      </c>
      <c r="I147" t="n">
        <v>4</v>
      </c>
      <c r="J147" t="n">
        <v>255.45</v>
      </c>
      <c r="K147" t="n">
        <v>54.38</v>
      </c>
      <c r="L147" t="n">
        <v>37.25</v>
      </c>
      <c r="M147" t="n">
        <v>2</v>
      </c>
      <c r="N147" t="n">
        <v>63.82</v>
      </c>
      <c r="O147" t="n">
        <v>31739.82</v>
      </c>
      <c r="P147" t="n">
        <v>136.78</v>
      </c>
      <c r="Q147" t="n">
        <v>197.77</v>
      </c>
      <c r="R147" t="n">
        <v>29.04</v>
      </c>
      <c r="S147" t="n">
        <v>25.4</v>
      </c>
      <c r="T147" t="n">
        <v>993.62</v>
      </c>
      <c r="U147" t="n">
        <v>0.87</v>
      </c>
      <c r="V147" t="n">
        <v>0.89</v>
      </c>
      <c r="W147" t="n">
        <v>2.95</v>
      </c>
      <c r="X147" t="n">
        <v>0.05</v>
      </c>
      <c r="Y147" t="n">
        <v>1</v>
      </c>
      <c r="Z147" t="n">
        <v>10</v>
      </c>
      <c r="AA147" t="n">
        <v>425.5055697550173</v>
      </c>
      <c r="AB147" t="n">
        <v>582.1954925196934</v>
      </c>
      <c r="AC147" t="n">
        <v>526.6315718301189</v>
      </c>
      <c r="AD147" t="n">
        <v>425505.5697550173</v>
      </c>
      <c r="AE147" t="n">
        <v>582195.4925196934</v>
      </c>
      <c r="AF147" t="n">
        <v>1.777996031699421e-05</v>
      </c>
      <c r="AG147" t="n">
        <v>35</v>
      </c>
      <c r="AH147" t="n">
        <v>526631.5718301189</v>
      </c>
    </row>
    <row r="148">
      <c r="A148" t="n">
        <v>146</v>
      </c>
      <c r="B148" t="n">
        <v>100</v>
      </c>
      <c r="C148" t="inlineStr">
        <is>
          <t xml:space="preserve">CONCLUIDO	</t>
        </is>
      </c>
      <c r="D148" t="n">
        <v>7.624</v>
      </c>
      <c r="E148" t="n">
        <v>13.12</v>
      </c>
      <c r="F148" t="n">
        <v>10.44</v>
      </c>
      <c r="G148" t="n">
        <v>156.66</v>
      </c>
      <c r="H148" t="n">
        <v>2.61</v>
      </c>
      <c r="I148" t="n">
        <v>4</v>
      </c>
      <c r="J148" t="n">
        <v>255.91</v>
      </c>
      <c r="K148" t="n">
        <v>54.38</v>
      </c>
      <c r="L148" t="n">
        <v>37.5</v>
      </c>
      <c r="M148" t="n">
        <v>2</v>
      </c>
      <c r="N148" t="n">
        <v>64.03</v>
      </c>
      <c r="O148" t="n">
        <v>31796.12</v>
      </c>
      <c r="P148" t="n">
        <v>136.83</v>
      </c>
      <c r="Q148" t="n">
        <v>197.75</v>
      </c>
      <c r="R148" t="n">
        <v>29.04</v>
      </c>
      <c r="S148" t="n">
        <v>25.4</v>
      </c>
      <c r="T148" t="n">
        <v>997.72</v>
      </c>
      <c r="U148" t="n">
        <v>0.87</v>
      </c>
      <c r="V148" t="n">
        <v>0.89</v>
      </c>
      <c r="W148" t="n">
        <v>2.95</v>
      </c>
      <c r="X148" t="n">
        <v>0.05</v>
      </c>
      <c r="Y148" t="n">
        <v>1</v>
      </c>
      <c r="Z148" t="n">
        <v>10</v>
      </c>
      <c r="AA148" t="n">
        <v>425.539802460186</v>
      </c>
      <c r="AB148" t="n">
        <v>582.2423312171454</v>
      </c>
      <c r="AC148" t="n">
        <v>526.6739403080246</v>
      </c>
      <c r="AD148" t="n">
        <v>425539.802460186</v>
      </c>
      <c r="AE148" t="n">
        <v>582242.3312171454</v>
      </c>
      <c r="AF148" t="n">
        <v>1.778019353044555e-05</v>
      </c>
      <c r="AG148" t="n">
        <v>35</v>
      </c>
      <c r="AH148" t="n">
        <v>526673.9403080246</v>
      </c>
    </row>
    <row r="149">
      <c r="A149" t="n">
        <v>147</v>
      </c>
      <c r="B149" t="n">
        <v>100</v>
      </c>
      <c r="C149" t="inlineStr">
        <is>
          <t xml:space="preserve">CONCLUIDO	</t>
        </is>
      </c>
      <c r="D149" t="n">
        <v>7.6237</v>
      </c>
      <c r="E149" t="n">
        <v>13.12</v>
      </c>
      <c r="F149" t="n">
        <v>10.44</v>
      </c>
      <c r="G149" t="n">
        <v>156.67</v>
      </c>
      <c r="H149" t="n">
        <v>2.62</v>
      </c>
      <c r="I149" t="n">
        <v>4</v>
      </c>
      <c r="J149" t="n">
        <v>256.36</v>
      </c>
      <c r="K149" t="n">
        <v>54.38</v>
      </c>
      <c r="L149" t="n">
        <v>37.75</v>
      </c>
      <c r="M149" t="n">
        <v>2</v>
      </c>
      <c r="N149" t="n">
        <v>64.23999999999999</v>
      </c>
      <c r="O149" t="n">
        <v>31852.5</v>
      </c>
      <c r="P149" t="n">
        <v>136.85</v>
      </c>
      <c r="Q149" t="n">
        <v>197.75</v>
      </c>
      <c r="R149" t="n">
        <v>29.06</v>
      </c>
      <c r="S149" t="n">
        <v>25.4</v>
      </c>
      <c r="T149" t="n">
        <v>1006.06</v>
      </c>
      <c r="U149" t="n">
        <v>0.87</v>
      </c>
      <c r="V149" t="n">
        <v>0.89</v>
      </c>
      <c r="W149" t="n">
        <v>2.95</v>
      </c>
      <c r="X149" t="n">
        <v>0.06</v>
      </c>
      <c r="Y149" t="n">
        <v>1</v>
      </c>
      <c r="Z149" t="n">
        <v>10</v>
      </c>
      <c r="AA149" t="n">
        <v>425.5584512519246</v>
      </c>
      <c r="AB149" t="n">
        <v>582.267847316729</v>
      </c>
      <c r="AC149" t="n">
        <v>526.697021186876</v>
      </c>
      <c r="AD149" t="n">
        <v>425558.4512519246</v>
      </c>
      <c r="AE149" t="n">
        <v>582267.847316729</v>
      </c>
      <c r="AF149" t="n">
        <v>1.777949389009152e-05</v>
      </c>
      <c r="AG149" t="n">
        <v>35</v>
      </c>
      <c r="AH149" t="n">
        <v>526697.021186876</v>
      </c>
    </row>
    <row r="150">
      <c r="A150" t="n">
        <v>148</v>
      </c>
      <c r="B150" t="n">
        <v>100</v>
      </c>
      <c r="C150" t="inlineStr">
        <is>
          <t xml:space="preserve">CONCLUIDO	</t>
        </is>
      </c>
      <c r="D150" t="n">
        <v>7.6223</v>
      </c>
      <c r="E150" t="n">
        <v>13.12</v>
      </c>
      <c r="F150" t="n">
        <v>10.45</v>
      </c>
      <c r="G150" t="n">
        <v>156.71</v>
      </c>
      <c r="H150" t="n">
        <v>2.63</v>
      </c>
      <c r="I150" t="n">
        <v>4</v>
      </c>
      <c r="J150" t="n">
        <v>256.82</v>
      </c>
      <c r="K150" t="n">
        <v>54.38</v>
      </c>
      <c r="L150" t="n">
        <v>38</v>
      </c>
      <c r="M150" t="n">
        <v>2</v>
      </c>
      <c r="N150" t="n">
        <v>64.45</v>
      </c>
      <c r="O150" t="n">
        <v>31909.08</v>
      </c>
      <c r="P150" t="n">
        <v>136.76</v>
      </c>
      <c r="Q150" t="n">
        <v>197.77</v>
      </c>
      <c r="R150" t="n">
        <v>29.13</v>
      </c>
      <c r="S150" t="n">
        <v>25.4</v>
      </c>
      <c r="T150" t="n">
        <v>1041.75</v>
      </c>
      <c r="U150" t="n">
        <v>0.87</v>
      </c>
      <c r="V150" t="n">
        <v>0.89</v>
      </c>
      <c r="W150" t="n">
        <v>2.95</v>
      </c>
      <c r="X150" t="n">
        <v>0.06</v>
      </c>
      <c r="Y150" t="n">
        <v>1</v>
      </c>
      <c r="Z150" t="n">
        <v>10</v>
      </c>
      <c r="AA150" t="n">
        <v>425.5274871439538</v>
      </c>
      <c r="AB150" t="n">
        <v>582.2254808581632</v>
      </c>
      <c r="AC150" t="n">
        <v>526.6586981236539</v>
      </c>
      <c r="AD150" t="n">
        <v>425527.4871439538</v>
      </c>
      <c r="AE150" t="n">
        <v>582225.4808581632</v>
      </c>
      <c r="AF150" t="n">
        <v>1.777622890177271e-05</v>
      </c>
      <c r="AG150" t="n">
        <v>35</v>
      </c>
      <c r="AH150" t="n">
        <v>526658.698123654</v>
      </c>
    </row>
    <row r="151">
      <c r="A151" t="n">
        <v>149</v>
      </c>
      <c r="B151" t="n">
        <v>100</v>
      </c>
      <c r="C151" t="inlineStr">
        <is>
          <t xml:space="preserve">CONCLUIDO	</t>
        </is>
      </c>
      <c r="D151" t="n">
        <v>7.6242</v>
      </c>
      <c r="E151" t="n">
        <v>13.12</v>
      </c>
      <c r="F151" t="n">
        <v>10.44</v>
      </c>
      <c r="G151" t="n">
        <v>156.66</v>
      </c>
      <c r="H151" t="n">
        <v>2.65</v>
      </c>
      <c r="I151" t="n">
        <v>4</v>
      </c>
      <c r="J151" t="n">
        <v>257.28</v>
      </c>
      <c r="K151" t="n">
        <v>54.38</v>
      </c>
      <c r="L151" t="n">
        <v>38.25</v>
      </c>
      <c r="M151" t="n">
        <v>2</v>
      </c>
      <c r="N151" t="n">
        <v>64.66</v>
      </c>
      <c r="O151" t="n">
        <v>31965.61</v>
      </c>
      <c r="P151" t="n">
        <v>136.58</v>
      </c>
      <c r="Q151" t="n">
        <v>197.75</v>
      </c>
      <c r="R151" t="n">
        <v>29.09</v>
      </c>
      <c r="S151" t="n">
        <v>25.4</v>
      </c>
      <c r="T151" t="n">
        <v>1021.82</v>
      </c>
      <c r="U151" t="n">
        <v>0.87</v>
      </c>
      <c r="V151" t="n">
        <v>0.89</v>
      </c>
      <c r="W151" t="n">
        <v>2.94</v>
      </c>
      <c r="X151" t="n">
        <v>0.05</v>
      </c>
      <c r="Y151" t="n">
        <v>1</v>
      </c>
      <c r="Z151" t="n">
        <v>10</v>
      </c>
      <c r="AA151" t="n">
        <v>425.3584441463215</v>
      </c>
      <c r="AB151" t="n">
        <v>581.9941887711519</v>
      </c>
      <c r="AC151" t="n">
        <v>526.4494802288066</v>
      </c>
      <c r="AD151" t="n">
        <v>425358.4441463215</v>
      </c>
      <c r="AE151" t="n">
        <v>581994.1887711519</v>
      </c>
      <c r="AF151" t="n">
        <v>1.778065995734824e-05</v>
      </c>
      <c r="AG151" t="n">
        <v>35</v>
      </c>
      <c r="AH151" t="n">
        <v>526449.4802288066</v>
      </c>
    </row>
    <row r="152">
      <c r="A152" t="n">
        <v>150</v>
      </c>
      <c r="B152" t="n">
        <v>100</v>
      </c>
      <c r="C152" t="inlineStr">
        <is>
          <t xml:space="preserve">CONCLUIDO	</t>
        </is>
      </c>
      <c r="D152" t="n">
        <v>7.625</v>
      </c>
      <c r="E152" t="n">
        <v>13.11</v>
      </c>
      <c r="F152" t="n">
        <v>10.44</v>
      </c>
      <c r="G152" t="n">
        <v>156.64</v>
      </c>
      <c r="H152" t="n">
        <v>2.66</v>
      </c>
      <c r="I152" t="n">
        <v>4</v>
      </c>
      <c r="J152" t="n">
        <v>257.74</v>
      </c>
      <c r="K152" t="n">
        <v>54.38</v>
      </c>
      <c r="L152" t="n">
        <v>38.5</v>
      </c>
      <c r="M152" t="n">
        <v>2</v>
      </c>
      <c r="N152" t="n">
        <v>64.86</v>
      </c>
      <c r="O152" t="n">
        <v>32022.22</v>
      </c>
      <c r="P152" t="n">
        <v>136.36</v>
      </c>
      <c r="Q152" t="n">
        <v>197.75</v>
      </c>
      <c r="R152" t="n">
        <v>28.98</v>
      </c>
      <c r="S152" t="n">
        <v>25.4</v>
      </c>
      <c r="T152" t="n">
        <v>967.61</v>
      </c>
      <c r="U152" t="n">
        <v>0.88</v>
      </c>
      <c r="V152" t="n">
        <v>0.89</v>
      </c>
      <c r="W152" t="n">
        <v>2.95</v>
      </c>
      <c r="X152" t="n">
        <v>0.05</v>
      </c>
      <c r="Y152" t="n">
        <v>1</v>
      </c>
      <c r="Z152" t="n">
        <v>10</v>
      </c>
      <c r="AA152" t="n">
        <v>425.1897916273202</v>
      </c>
      <c r="AB152" t="n">
        <v>581.7634309542304</v>
      </c>
      <c r="AC152" t="n">
        <v>526.2407456140614</v>
      </c>
      <c r="AD152" t="n">
        <v>425189.7916273202</v>
      </c>
      <c r="AE152" t="n">
        <v>581763.4309542305</v>
      </c>
      <c r="AF152" t="n">
        <v>1.778252566495899e-05</v>
      </c>
      <c r="AG152" t="n">
        <v>35</v>
      </c>
      <c r="AH152" t="n">
        <v>526240.7456140615</v>
      </c>
    </row>
    <row r="153">
      <c r="A153" t="n">
        <v>151</v>
      </c>
      <c r="B153" t="n">
        <v>100</v>
      </c>
      <c r="C153" t="inlineStr">
        <is>
          <t xml:space="preserve">CONCLUIDO	</t>
        </is>
      </c>
      <c r="D153" t="n">
        <v>7.6245</v>
      </c>
      <c r="E153" t="n">
        <v>13.12</v>
      </c>
      <c r="F153" t="n">
        <v>10.44</v>
      </c>
      <c r="G153" t="n">
        <v>156.65</v>
      </c>
      <c r="H153" t="n">
        <v>2.67</v>
      </c>
      <c r="I153" t="n">
        <v>4</v>
      </c>
      <c r="J153" t="n">
        <v>258.2</v>
      </c>
      <c r="K153" t="n">
        <v>54.38</v>
      </c>
      <c r="L153" t="n">
        <v>38.75</v>
      </c>
      <c r="M153" t="n">
        <v>2</v>
      </c>
      <c r="N153" t="n">
        <v>65.06999999999999</v>
      </c>
      <c r="O153" t="n">
        <v>32078.91</v>
      </c>
      <c r="P153" t="n">
        <v>136.32</v>
      </c>
      <c r="Q153" t="n">
        <v>197.75</v>
      </c>
      <c r="R153" t="n">
        <v>28.99</v>
      </c>
      <c r="S153" t="n">
        <v>25.4</v>
      </c>
      <c r="T153" t="n">
        <v>973.13</v>
      </c>
      <c r="U153" t="n">
        <v>0.88</v>
      </c>
      <c r="V153" t="n">
        <v>0.89</v>
      </c>
      <c r="W153" t="n">
        <v>2.95</v>
      </c>
      <c r="X153" t="n">
        <v>0.05</v>
      </c>
      <c r="Y153" t="n">
        <v>1</v>
      </c>
      <c r="Z153" t="n">
        <v>10</v>
      </c>
      <c r="AA153" t="n">
        <v>425.1685053382482</v>
      </c>
      <c r="AB153" t="n">
        <v>581.7343061144373</v>
      </c>
      <c r="AC153" t="n">
        <v>526.2144004081013</v>
      </c>
      <c r="AD153" t="n">
        <v>425168.5053382482</v>
      </c>
      <c r="AE153" t="n">
        <v>581734.3061144373</v>
      </c>
      <c r="AF153" t="n">
        <v>1.778135959770227e-05</v>
      </c>
      <c r="AG153" t="n">
        <v>35</v>
      </c>
      <c r="AH153" t="n">
        <v>526214.4004081013</v>
      </c>
    </row>
    <row r="154">
      <c r="A154" t="n">
        <v>152</v>
      </c>
      <c r="B154" t="n">
        <v>100</v>
      </c>
      <c r="C154" t="inlineStr">
        <is>
          <t xml:space="preserve">CONCLUIDO	</t>
        </is>
      </c>
      <c r="D154" t="n">
        <v>7.625</v>
      </c>
      <c r="E154" t="n">
        <v>13.11</v>
      </c>
      <c r="F154" t="n">
        <v>10.44</v>
      </c>
      <c r="G154" t="n">
        <v>156.64</v>
      </c>
      <c r="H154" t="n">
        <v>2.68</v>
      </c>
      <c r="I154" t="n">
        <v>4</v>
      </c>
      <c r="J154" t="n">
        <v>258.66</v>
      </c>
      <c r="K154" t="n">
        <v>54.38</v>
      </c>
      <c r="L154" t="n">
        <v>39</v>
      </c>
      <c r="M154" t="n">
        <v>2</v>
      </c>
      <c r="N154" t="n">
        <v>65.28</v>
      </c>
      <c r="O154" t="n">
        <v>32135.68</v>
      </c>
      <c r="P154" t="n">
        <v>136.32</v>
      </c>
      <c r="Q154" t="n">
        <v>197.75</v>
      </c>
      <c r="R154" t="n">
        <v>29.01</v>
      </c>
      <c r="S154" t="n">
        <v>25.4</v>
      </c>
      <c r="T154" t="n">
        <v>982.51</v>
      </c>
      <c r="U154" t="n">
        <v>0.88</v>
      </c>
      <c r="V154" t="n">
        <v>0.89</v>
      </c>
      <c r="W154" t="n">
        <v>2.94</v>
      </c>
      <c r="X154" t="n">
        <v>0.05</v>
      </c>
      <c r="Y154" t="n">
        <v>1</v>
      </c>
      <c r="Z154" t="n">
        <v>10</v>
      </c>
      <c r="AA154" t="n">
        <v>425.1612436479526</v>
      </c>
      <c r="AB154" t="n">
        <v>581.7243703494116</v>
      </c>
      <c r="AC154" t="n">
        <v>526.2054128985446</v>
      </c>
      <c r="AD154" t="n">
        <v>425161.2436479526</v>
      </c>
      <c r="AE154" t="n">
        <v>581724.3703494116</v>
      </c>
      <c r="AF154" t="n">
        <v>1.778252566495899e-05</v>
      </c>
      <c r="AG154" t="n">
        <v>35</v>
      </c>
      <c r="AH154" t="n">
        <v>526205.4128985447</v>
      </c>
    </row>
    <row r="155">
      <c r="A155" t="n">
        <v>153</v>
      </c>
      <c r="B155" t="n">
        <v>100</v>
      </c>
      <c r="C155" t="inlineStr">
        <is>
          <t xml:space="preserve">CONCLUIDO	</t>
        </is>
      </c>
      <c r="D155" t="n">
        <v>7.6236</v>
      </c>
      <c r="E155" t="n">
        <v>13.12</v>
      </c>
      <c r="F155" t="n">
        <v>10.45</v>
      </c>
      <c r="G155" t="n">
        <v>156.68</v>
      </c>
      <c r="H155" t="n">
        <v>2.7</v>
      </c>
      <c r="I155" t="n">
        <v>4</v>
      </c>
      <c r="J155" t="n">
        <v>259.12</v>
      </c>
      <c r="K155" t="n">
        <v>54.38</v>
      </c>
      <c r="L155" t="n">
        <v>39.25</v>
      </c>
      <c r="M155" t="n">
        <v>2</v>
      </c>
      <c r="N155" t="n">
        <v>65.48999999999999</v>
      </c>
      <c r="O155" t="n">
        <v>32192.53</v>
      </c>
      <c r="P155" t="n">
        <v>136.37</v>
      </c>
      <c r="Q155" t="n">
        <v>197.75</v>
      </c>
      <c r="R155" t="n">
        <v>29.11</v>
      </c>
      <c r="S155" t="n">
        <v>25.4</v>
      </c>
      <c r="T155" t="n">
        <v>1029.22</v>
      </c>
      <c r="U155" t="n">
        <v>0.87</v>
      </c>
      <c r="V155" t="n">
        <v>0.89</v>
      </c>
      <c r="W155" t="n">
        <v>2.94</v>
      </c>
      <c r="X155" t="n">
        <v>0.06</v>
      </c>
      <c r="Y155" t="n">
        <v>1</v>
      </c>
      <c r="Z155" t="n">
        <v>10</v>
      </c>
      <c r="AA155" t="n">
        <v>425.2301481535067</v>
      </c>
      <c r="AB155" t="n">
        <v>581.8186485337632</v>
      </c>
      <c r="AC155" t="n">
        <v>526.2906933053019</v>
      </c>
      <c r="AD155" t="n">
        <v>425230.1481535067</v>
      </c>
      <c r="AE155" t="n">
        <v>581818.6485337631</v>
      </c>
      <c r="AF155" t="n">
        <v>1.777926067664018e-05</v>
      </c>
      <c r="AG155" t="n">
        <v>35</v>
      </c>
      <c r="AH155" t="n">
        <v>526290.6933053019</v>
      </c>
    </row>
    <row r="156">
      <c r="A156" t="n">
        <v>154</v>
      </c>
      <c r="B156" t="n">
        <v>100</v>
      </c>
      <c r="C156" t="inlineStr">
        <is>
          <t xml:space="preserve">CONCLUIDO	</t>
        </is>
      </c>
      <c r="D156" t="n">
        <v>7.6237</v>
      </c>
      <c r="E156" t="n">
        <v>13.12</v>
      </c>
      <c r="F156" t="n">
        <v>10.44</v>
      </c>
      <c r="G156" t="n">
        <v>156.67</v>
      </c>
      <c r="H156" t="n">
        <v>2.71</v>
      </c>
      <c r="I156" t="n">
        <v>4</v>
      </c>
      <c r="J156" t="n">
        <v>259.58</v>
      </c>
      <c r="K156" t="n">
        <v>54.38</v>
      </c>
      <c r="L156" t="n">
        <v>39.5</v>
      </c>
      <c r="M156" t="n">
        <v>2</v>
      </c>
      <c r="N156" t="n">
        <v>65.70999999999999</v>
      </c>
      <c r="O156" t="n">
        <v>32249.46</v>
      </c>
      <c r="P156" t="n">
        <v>136.36</v>
      </c>
      <c r="Q156" t="n">
        <v>197.75</v>
      </c>
      <c r="R156" t="n">
        <v>29.05</v>
      </c>
      <c r="S156" t="n">
        <v>25.4</v>
      </c>
      <c r="T156" t="n">
        <v>1001.7</v>
      </c>
      <c r="U156" t="n">
        <v>0.87</v>
      </c>
      <c r="V156" t="n">
        <v>0.89</v>
      </c>
      <c r="W156" t="n">
        <v>2.95</v>
      </c>
      <c r="X156" t="n">
        <v>0.06</v>
      </c>
      <c r="Y156" t="n">
        <v>1</v>
      </c>
      <c r="Z156" t="n">
        <v>10</v>
      </c>
      <c r="AA156" t="n">
        <v>425.2086788713471</v>
      </c>
      <c r="AB156" t="n">
        <v>581.7892733147544</v>
      </c>
      <c r="AC156" t="n">
        <v>526.264121615967</v>
      </c>
      <c r="AD156" t="n">
        <v>425208.6788713471</v>
      </c>
      <c r="AE156" t="n">
        <v>581789.2733147544</v>
      </c>
      <c r="AF156" t="n">
        <v>1.777949389009152e-05</v>
      </c>
      <c r="AG156" t="n">
        <v>35</v>
      </c>
      <c r="AH156" t="n">
        <v>526264.121615967</v>
      </c>
    </row>
    <row r="157">
      <c r="A157" t="n">
        <v>155</v>
      </c>
      <c r="B157" t="n">
        <v>100</v>
      </c>
      <c r="C157" t="inlineStr">
        <is>
          <t xml:space="preserve">CONCLUIDO	</t>
        </is>
      </c>
      <c r="D157" t="n">
        <v>7.6245</v>
      </c>
      <c r="E157" t="n">
        <v>13.12</v>
      </c>
      <c r="F157" t="n">
        <v>10.44</v>
      </c>
      <c r="G157" t="n">
        <v>156.65</v>
      </c>
      <c r="H157" t="n">
        <v>2.72</v>
      </c>
      <c r="I157" t="n">
        <v>4</v>
      </c>
      <c r="J157" t="n">
        <v>260.05</v>
      </c>
      <c r="K157" t="n">
        <v>54.38</v>
      </c>
      <c r="L157" t="n">
        <v>39.75</v>
      </c>
      <c r="M157" t="n">
        <v>2</v>
      </c>
      <c r="N157" t="n">
        <v>65.92</v>
      </c>
      <c r="O157" t="n">
        <v>32306.46</v>
      </c>
      <c r="P157" t="n">
        <v>136.35</v>
      </c>
      <c r="Q157" t="n">
        <v>197.76</v>
      </c>
      <c r="R157" t="n">
        <v>28.94</v>
      </c>
      <c r="S157" t="n">
        <v>25.4</v>
      </c>
      <c r="T157" t="n">
        <v>944.75</v>
      </c>
      <c r="U157" t="n">
        <v>0.88</v>
      </c>
      <c r="V157" t="n">
        <v>0.89</v>
      </c>
      <c r="W157" t="n">
        <v>2.95</v>
      </c>
      <c r="X157" t="n">
        <v>0.05</v>
      </c>
      <c r="Y157" t="n">
        <v>1</v>
      </c>
      <c r="Z157" t="n">
        <v>10</v>
      </c>
      <c r="AA157" t="n">
        <v>425.189917726865</v>
      </c>
      <c r="AB157" t="n">
        <v>581.7636034891907</v>
      </c>
      <c r="AC157" t="n">
        <v>526.2409016825272</v>
      </c>
      <c r="AD157" t="n">
        <v>425189.917726865</v>
      </c>
      <c r="AE157" t="n">
        <v>581763.6034891907</v>
      </c>
      <c r="AF157" t="n">
        <v>1.778135959770227e-05</v>
      </c>
      <c r="AG157" t="n">
        <v>35</v>
      </c>
      <c r="AH157" t="n">
        <v>526240.9016825273</v>
      </c>
    </row>
    <row r="158">
      <c r="A158" t="n">
        <v>156</v>
      </c>
      <c r="B158" t="n">
        <v>100</v>
      </c>
      <c r="C158" t="inlineStr">
        <is>
          <t xml:space="preserve">CONCLUIDO	</t>
        </is>
      </c>
      <c r="D158" t="n">
        <v>7.6255</v>
      </c>
      <c r="E158" t="n">
        <v>13.11</v>
      </c>
      <c r="F158" t="n">
        <v>10.44</v>
      </c>
      <c r="G158" t="n">
        <v>156.62</v>
      </c>
      <c r="H158" t="n">
        <v>2.73</v>
      </c>
      <c r="I158" t="n">
        <v>4</v>
      </c>
      <c r="J158" t="n">
        <v>260.51</v>
      </c>
      <c r="K158" t="n">
        <v>54.38</v>
      </c>
      <c r="L158" t="n">
        <v>40</v>
      </c>
      <c r="M158" t="n">
        <v>2</v>
      </c>
      <c r="N158" t="n">
        <v>66.13</v>
      </c>
      <c r="O158" t="n">
        <v>32363.54</v>
      </c>
      <c r="P158" t="n">
        <v>136.21</v>
      </c>
      <c r="Q158" t="n">
        <v>197.75</v>
      </c>
      <c r="R158" t="n">
        <v>28.94</v>
      </c>
      <c r="S158" t="n">
        <v>25.4</v>
      </c>
      <c r="T158" t="n">
        <v>948.26</v>
      </c>
      <c r="U158" t="n">
        <v>0.88</v>
      </c>
      <c r="V158" t="n">
        <v>0.89</v>
      </c>
      <c r="W158" t="n">
        <v>2.95</v>
      </c>
      <c r="X158" t="n">
        <v>0.05</v>
      </c>
      <c r="Y158" t="n">
        <v>1</v>
      </c>
      <c r="Z158" t="n">
        <v>10</v>
      </c>
      <c r="AA158" t="n">
        <v>425.075481114345</v>
      </c>
      <c r="AB158" t="n">
        <v>581.6070262673538</v>
      </c>
      <c r="AC158" t="n">
        <v>526.099267970985</v>
      </c>
      <c r="AD158" t="n">
        <v>425075.481114345</v>
      </c>
      <c r="AE158" t="n">
        <v>581607.0262673538</v>
      </c>
      <c r="AF158" t="n">
        <v>1.778369173221571e-05</v>
      </c>
      <c r="AG158" t="n">
        <v>35</v>
      </c>
      <c r="AH158" t="n">
        <v>526099.267970985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5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3.5967</v>
      </c>
      <c r="E2" t="n">
        <v>27.8</v>
      </c>
      <c r="F2" t="n">
        <v>14.31</v>
      </c>
      <c r="G2" t="n">
        <v>4.54</v>
      </c>
      <c r="H2" t="n">
        <v>0.06</v>
      </c>
      <c r="I2" t="n">
        <v>189</v>
      </c>
      <c r="J2" t="n">
        <v>296.65</v>
      </c>
      <c r="K2" t="n">
        <v>61.82</v>
      </c>
      <c r="L2" t="n">
        <v>1</v>
      </c>
      <c r="M2" t="n">
        <v>187</v>
      </c>
      <c r="N2" t="n">
        <v>83.83</v>
      </c>
      <c r="O2" t="n">
        <v>36821.52</v>
      </c>
      <c r="P2" t="n">
        <v>262.37</v>
      </c>
      <c r="Q2" t="n">
        <v>198.31</v>
      </c>
      <c r="R2" t="n">
        <v>149.13</v>
      </c>
      <c r="S2" t="n">
        <v>25.4</v>
      </c>
      <c r="T2" t="n">
        <v>60115.78</v>
      </c>
      <c r="U2" t="n">
        <v>0.17</v>
      </c>
      <c r="V2" t="n">
        <v>0.65</v>
      </c>
      <c r="W2" t="n">
        <v>3.25</v>
      </c>
      <c r="X2" t="n">
        <v>3.9</v>
      </c>
      <c r="Y2" t="n">
        <v>1</v>
      </c>
      <c r="Z2" t="n">
        <v>10</v>
      </c>
      <c r="AA2" t="n">
        <v>1102.045694389937</v>
      </c>
      <c r="AB2" t="n">
        <v>1507.867537889004</v>
      </c>
      <c r="AC2" t="n">
        <v>1363.958776378258</v>
      </c>
      <c r="AD2" t="n">
        <v>1102045.694389937</v>
      </c>
      <c r="AE2" t="n">
        <v>1507867.537889004</v>
      </c>
      <c r="AF2" t="n">
        <v>7.122338284051836e-06</v>
      </c>
      <c r="AG2" t="n">
        <v>73</v>
      </c>
      <c r="AH2" t="n">
        <v>1363958.776378258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4.1432</v>
      </c>
      <c r="E3" t="n">
        <v>24.14</v>
      </c>
      <c r="F3" t="n">
        <v>13.31</v>
      </c>
      <c r="G3" t="n">
        <v>5.66</v>
      </c>
      <c r="H3" t="n">
        <v>0.07000000000000001</v>
      </c>
      <c r="I3" t="n">
        <v>141</v>
      </c>
      <c r="J3" t="n">
        <v>297.17</v>
      </c>
      <c r="K3" t="n">
        <v>61.82</v>
      </c>
      <c r="L3" t="n">
        <v>1.25</v>
      </c>
      <c r="M3" t="n">
        <v>139</v>
      </c>
      <c r="N3" t="n">
        <v>84.09999999999999</v>
      </c>
      <c r="O3" t="n">
        <v>36885.7</v>
      </c>
      <c r="P3" t="n">
        <v>244.1</v>
      </c>
      <c r="Q3" t="n">
        <v>198.15</v>
      </c>
      <c r="R3" t="n">
        <v>117.69</v>
      </c>
      <c r="S3" t="n">
        <v>25.4</v>
      </c>
      <c r="T3" t="n">
        <v>44635.64</v>
      </c>
      <c r="U3" t="n">
        <v>0.22</v>
      </c>
      <c r="V3" t="n">
        <v>0.7</v>
      </c>
      <c r="W3" t="n">
        <v>3.18</v>
      </c>
      <c r="X3" t="n">
        <v>2.91</v>
      </c>
      <c r="Y3" t="n">
        <v>1</v>
      </c>
      <c r="Z3" t="n">
        <v>10</v>
      </c>
      <c r="AA3" t="n">
        <v>926.6638559669274</v>
      </c>
      <c r="AB3" t="n">
        <v>1267.902369258003</v>
      </c>
      <c r="AC3" t="n">
        <v>1146.89554664817</v>
      </c>
      <c r="AD3" t="n">
        <v>926663.8559669274</v>
      </c>
      <c r="AE3" t="n">
        <v>1267902.369258003</v>
      </c>
      <c r="AF3" t="n">
        <v>8.204540823111067e-06</v>
      </c>
      <c r="AG3" t="n">
        <v>63</v>
      </c>
      <c r="AH3" t="n">
        <v>1146895.54664817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4.5677</v>
      </c>
      <c r="E4" t="n">
        <v>21.89</v>
      </c>
      <c r="F4" t="n">
        <v>12.67</v>
      </c>
      <c r="G4" t="n">
        <v>6.79</v>
      </c>
      <c r="H4" t="n">
        <v>0.09</v>
      </c>
      <c r="I4" t="n">
        <v>112</v>
      </c>
      <c r="J4" t="n">
        <v>297.7</v>
      </c>
      <c r="K4" t="n">
        <v>61.82</v>
      </c>
      <c r="L4" t="n">
        <v>1.5</v>
      </c>
      <c r="M4" t="n">
        <v>110</v>
      </c>
      <c r="N4" t="n">
        <v>84.37</v>
      </c>
      <c r="O4" t="n">
        <v>36949.99</v>
      </c>
      <c r="P4" t="n">
        <v>232.54</v>
      </c>
      <c r="Q4" t="n">
        <v>198.04</v>
      </c>
      <c r="R4" t="n">
        <v>98.23999999999999</v>
      </c>
      <c r="S4" t="n">
        <v>25.4</v>
      </c>
      <c r="T4" t="n">
        <v>35057.83</v>
      </c>
      <c r="U4" t="n">
        <v>0.26</v>
      </c>
      <c r="V4" t="n">
        <v>0.73</v>
      </c>
      <c r="W4" t="n">
        <v>3.12</v>
      </c>
      <c r="X4" t="n">
        <v>2.27</v>
      </c>
      <c r="Y4" t="n">
        <v>1</v>
      </c>
      <c r="Z4" t="n">
        <v>10</v>
      </c>
      <c r="AA4" t="n">
        <v>832.9406876292309</v>
      </c>
      <c r="AB4" t="n">
        <v>1139.666195563997</v>
      </c>
      <c r="AC4" t="n">
        <v>1030.89805339092</v>
      </c>
      <c r="AD4" t="n">
        <v>832940.6876292309</v>
      </c>
      <c r="AE4" t="n">
        <v>1139666.195563997</v>
      </c>
      <c r="AF4" t="n">
        <v>9.045153774310779e-06</v>
      </c>
      <c r="AG4" t="n">
        <v>58</v>
      </c>
      <c r="AH4" t="n">
        <v>1030898.05339092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4.8747</v>
      </c>
      <c r="E5" t="n">
        <v>20.51</v>
      </c>
      <c r="F5" t="n">
        <v>12.29</v>
      </c>
      <c r="G5" t="n">
        <v>7.85</v>
      </c>
      <c r="H5" t="n">
        <v>0.1</v>
      </c>
      <c r="I5" t="n">
        <v>94</v>
      </c>
      <c r="J5" t="n">
        <v>298.22</v>
      </c>
      <c r="K5" t="n">
        <v>61.82</v>
      </c>
      <c r="L5" t="n">
        <v>1.75</v>
      </c>
      <c r="M5" t="n">
        <v>92</v>
      </c>
      <c r="N5" t="n">
        <v>84.65000000000001</v>
      </c>
      <c r="O5" t="n">
        <v>37014.39</v>
      </c>
      <c r="P5" t="n">
        <v>225.62</v>
      </c>
      <c r="Q5" t="n">
        <v>197.93</v>
      </c>
      <c r="R5" t="n">
        <v>86.68000000000001</v>
      </c>
      <c r="S5" t="n">
        <v>25.4</v>
      </c>
      <c r="T5" t="n">
        <v>29368.35</v>
      </c>
      <c r="U5" t="n">
        <v>0.29</v>
      </c>
      <c r="V5" t="n">
        <v>0.76</v>
      </c>
      <c r="W5" t="n">
        <v>3.09</v>
      </c>
      <c r="X5" t="n">
        <v>1.9</v>
      </c>
      <c r="Y5" t="n">
        <v>1</v>
      </c>
      <c r="Z5" t="n">
        <v>10</v>
      </c>
      <c r="AA5" t="n">
        <v>768.780703922816</v>
      </c>
      <c r="AB5" t="n">
        <v>1051.879675318168</v>
      </c>
      <c r="AC5" t="n">
        <v>951.4897554281984</v>
      </c>
      <c r="AD5" t="n">
        <v>768780.703922816</v>
      </c>
      <c r="AE5" t="n">
        <v>1051879.675318168</v>
      </c>
      <c r="AF5" t="n">
        <v>9.653088229006446e-06</v>
      </c>
      <c r="AG5" t="n">
        <v>54</v>
      </c>
      <c r="AH5" t="n">
        <v>951489.7554281984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5.1457</v>
      </c>
      <c r="E6" t="n">
        <v>19.43</v>
      </c>
      <c r="F6" t="n">
        <v>11.99</v>
      </c>
      <c r="G6" t="n">
        <v>8.99</v>
      </c>
      <c r="H6" t="n">
        <v>0.12</v>
      </c>
      <c r="I6" t="n">
        <v>80</v>
      </c>
      <c r="J6" t="n">
        <v>298.74</v>
      </c>
      <c r="K6" t="n">
        <v>61.82</v>
      </c>
      <c r="L6" t="n">
        <v>2</v>
      </c>
      <c r="M6" t="n">
        <v>78</v>
      </c>
      <c r="N6" t="n">
        <v>84.92</v>
      </c>
      <c r="O6" t="n">
        <v>37078.91</v>
      </c>
      <c r="P6" t="n">
        <v>220.09</v>
      </c>
      <c r="Q6" t="n">
        <v>197.9</v>
      </c>
      <c r="R6" t="n">
        <v>77.41</v>
      </c>
      <c r="S6" t="n">
        <v>25.4</v>
      </c>
      <c r="T6" t="n">
        <v>24800.57</v>
      </c>
      <c r="U6" t="n">
        <v>0.33</v>
      </c>
      <c r="V6" t="n">
        <v>0.78</v>
      </c>
      <c r="W6" t="n">
        <v>3.06</v>
      </c>
      <c r="X6" t="n">
        <v>1.6</v>
      </c>
      <c r="Y6" t="n">
        <v>1</v>
      </c>
      <c r="Z6" t="n">
        <v>10</v>
      </c>
      <c r="AA6" t="n">
        <v>720.4087464267686</v>
      </c>
      <c r="AB6" t="n">
        <v>985.6950290519231</v>
      </c>
      <c r="AC6" t="n">
        <v>891.6216789108692</v>
      </c>
      <c r="AD6" t="n">
        <v>720408.7464267686</v>
      </c>
      <c r="AE6" t="n">
        <v>985695.0290519232</v>
      </c>
      <c r="AF6" t="n">
        <v>1.018973395285832e-05</v>
      </c>
      <c r="AG6" t="n">
        <v>51</v>
      </c>
      <c r="AH6" t="n">
        <v>891621.6789108692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5.3493</v>
      </c>
      <c r="E7" t="n">
        <v>18.69</v>
      </c>
      <c r="F7" t="n">
        <v>11.81</v>
      </c>
      <c r="G7" t="n">
        <v>10.12</v>
      </c>
      <c r="H7" t="n">
        <v>0.13</v>
      </c>
      <c r="I7" t="n">
        <v>70</v>
      </c>
      <c r="J7" t="n">
        <v>299.26</v>
      </c>
      <c r="K7" t="n">
        <v>61.82</v>
      </c>
      <c r="L7" t="n">
        <v>2.25</v>
      </c>
      <c r="M7" t="n">
        <v>68</v>
      </c>
      <c r="N7" t="n">
        <v>85.19</v>
      </c>
      <c r="O7" t="n">
        <v>37143.54</v>
      </c>
      <c r="P7" t="n">
        <v>216.71</v>
      </c>
      <c r="Q7" t="n">
        <v>197.92</v>
      </c>
      <c r="R7" t="n">
        <v>71.34</v>
      </c>
      <c r="S7" t="n">
        <v>25.4</v>
      </c>
      <c r="T7" t="n">
        <v>21814.76</v>
      </c>
      <c r="U7" t="n">
        <v>0.36</v>
      </c>
      <c r="V7" t="n">
        <v>0.79</v>
      </c>
      <c r="W7" t="n">
        <v>3.06</v>
      </c>
      <c r="X7" t="n">
        <v>1.41</v>
      </c>
      <c r="Y7" t="n">
        <v>1</v>
      </c>
      <c r="Z7" t="n">
        <v>10</v>
      </c>
      <c r="AA7" t="n">
        <v>688.6637915139054</v>
      </c>
      <c r="AB7" t="n">
        <v>942.2601812515745</v>
      </c>
      <c r="AC7" t="n">
        <v>852.3321920233941</v>
      </c>
      <c r="AD7" t="n">
        <v>688663.7915139054</v>
      </c>
      <c r="AE7" t="n">
        <v>942260.1812515745</v>
      </c>
      <c r="AF7" t="n">
        <v>1.059291133063044e-05</v>
      </c>
      <c r="AG7" t="n">
        <v>49</v>
      </c>
      <c r="AH7" t="n">
        <v>852332.192023394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5.5116</v>
      </c>
      <c r="E8" t="n">
        <v>18.14</v>
      </c>
      <c r="F8" t="n">
        <v>11.65</v>
      </c>
      <c r="G8" t="n">
        <v>11.09</v>
      </c>
      <c r="H8" t="n">
        <v>0.15</v>
      </c>
      <c r="I8" t="n">
        <v>63</v>
      </c>
      <c r="J8" t="n">
        <v>299.79</v>
      </c>
      <c r="K8" t="n">
        <v>61.82</v>
      </c>
      <c r="L8" t="n">
        <v>2.5</v>
      </c>
      <c r="M8" t="n">
        <v>61</v>
      </c>
      <c r="N8" t="n">
        <v>85.47</v>
      </c>
      <c r="O8" t="n">
        <v>37208.42</v>
      </c>
      <c r="P8" t="n">
        <v>213.77</v>
      </c>
      <c r="Q8" t="n">
        <v>197.9</v>
      </c>
      <c r="R8" t="n">
        <v>66.38</v>
      </c>
      <c r="S8" t="n">
        <v>25.4</v>
      </c>
      <c r="T8" t="n">
        <v>19371.48</v>
      </c>
      <c r="U8" t="n">
        <v>0.38</v>
      </c>
      <c r="V8" t="n">
        <v>0.8</v>
      </c>
      <c r="W8" t="n">
        <v>3.04</v>
      </c>
      <c r="X8" t="n">
        <v>1.25</v>
      </c>
      <c r="Y8" t="n">
        <v>1</v>
      </c>
      <c r="Z8" t="n">
        <v>10</v>
      </c>
      <c r="AA8" t="n">
        <v>669.1652214513698</v>
      </c>
      <c r="AB8" t="n">
        <v>915.5813774758134</v>
      </c>
      <c r="AC8" t="n">
        <v>828.1995758360553</v>
      </c>
      <c r="AD8" t="n">
        <v>669165.2214513698</v>
      </c>
      <c r="AE8" t="n">
        <v>915581.3774758134</v>
      </c>
      <c r="AF8" t="n">
        <v>1.091430469218453e-05</v>
      </c>
      <c r="AG8" t="n">
        <v>48</v>
      </c>
      <c r="AH8" t="n">
        <v>828199.5758360552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5.6722</v>
      </c>
      <c r="E9" t="n">
        <v>17.63</v>
      </c>
      <c r="F9" t="n">
        <v>11.52</v>
      </c>
      <c r="G9" t="n">
        <v>12.34</v>
      </c>
      <c r="H9" t="n">
        <v>0.16</v>
      </c>
      <c r="I9" t="n">
        <v>56</v>
      </c>
      <c r="J9" t="n">
        <v>300.32</v>
      </c>
      <c r="K9" t="n">
        <v>61.82</v>
      </c>
      <c r="L9" t="n">
        <v>2.75</v>
      </c>
      <c r="M9" t="n">
        <v>54</v>
      </c>
      <c r="N9" t="n">
        <v>85.73999999999999</v>
      </c>
      <c r="O9" t="n">
        <v>37273.29</v>
      </c>
      <c r="P9" t="n">
        <v>211.47</v>
      </c>
      <c r="Q9" t="n">
        <v>197.92</v>
      </c>
      <c r="R9" t="n">
        <v>62.45</v>
      </c>
      <c r="S9" t="n">
        <v>25.4</v>
      </c>
      <c r="T9" t="n">
        <v>17439.47</v>
      </c>
      <c r="U9" t="n">
        <v>0.41</v>
      </c>
      <c r="V9" t="n">
        <v>0.8100000000000001</v>
      </c>
      <c r="W9" t="n">
        <v>3.03</v>
      </c>
      <c r="X9" t="n">
        <v>1.13</v>
      </c>
      <c r="Y9" t="n">
        <v>1</v>
      </c>
      <c r="Z9" t="n">
        <v>10</v>
      </c>
      <c r="AA9" t="n">
        <v>641.992723395189</v>
      </c>
      <c r="AB9" t="n">
        <v>878.4027668693373</v>
      </c>
      <c r="AC9" t="n">
        <v>794.5692396453535</v>
      </c>
      <c r="AD9" t="n">
        <v>641992.723395189</v>
      </c>
      <c r="AE9" t="n">
        <v>878402.7668693373</v>
      </c>
      <c r="AF9" t="n">
        <v>1.123233164144878e-05</v>
      </c>
      <c r="AG9" t="n">
        <v>46</v>
      </c>
      <c r="AH9" t="n">
        <v>794569.2396453535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5.7997</v>
      </c>
      <c r="E10" t="n">
        <v>17.24</v>
      </c>
      <c r="F10" t="n">
        <v>11.41</v>
      </c>
      <c r="G10" t="n">
        <v>13.43</v>
      </c>
      <c r="H10" t="n">
        <v>0.18</v>
      </c>
      <c r="I10" t="n">
        <v>51</v>
      </c>
      <c r="J10" t="n">
        <v>300.84</v>
      </c>
      <c r="K10" t="n">
        <v>61.82</v>
      </c>
      <c r="L10" t="n">
        <v>3</v>
      </c>
      <c r="M10" t="n">
        <v>49</v>
      </c>
      <c r="N10" t="n">
        <v>86.02</v>
      </c>
      <c r="O10" t="n">
        <v>37338.27</v>
      </c>
      <c r="P10" t="n">
        <v>209.48</v>
      </c>
      <c r="Q10" t="n">
        <v>198.02</v>
      </c>
      <c r="R10" t="n">
        <v>59.19</v>
      </c>
      <c r="S10" t="n">
        <v>25.4</v>
      </c>
      <c r="T10" t="n">
        <v>15837.35</v>
      </c>
      <c r="U10" t="n">
        <v>0.43</v>
      </c>
      <c r="V10" t="n">
        <v>0.82</v>
      </c>
      <c r="W10" t="n">
        <v>3.02</v>
      </c>
      <c r="X10" t="n">
        <v>1.02</v>
      </c>
      <c r="Y10" t="n">
        <v>1</v>
      </c>
      <c r="Z10" t="n">
        <v>10</v>
      </c>
      <c r="AA10" t="n">
        <v>625.9133182216138</v>
      </c>
      <c r="AB10" t="n">
        <v>856.4022153375606</v>
      </c>
      <c r="AC10" t="n">
        <v>774.6683898738015</v>
      </c>
      <c r="AD10" t="n">
        <v>625913.3182216139</v>
      </c>
      <c r="AE10" t="n">
        <v>856402.2153375606</v>
      </c>
      <c r="AF10" t="n">
        <v>1.148481256318721e-05</v>
      </c>
      <c r="AG10" t="n">
        <v>45</v>
      </c>
      <c r="AH10" t="n">
        <v>774668.3898738015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5.9132</v>
      </c>
      <c r="E11" t="n">
        <v>16.91</v>
      </c>
      <c r="F11" t="n">
        <v>11.3</v>
      </c>
      <c r="G11" t="n">
        <v>14.43</v>
      </c>
      <c r="H11" t="n">
        <v>0.19</v>
      </c>
      <c r="I11" t="n">
        <v>47</v>
      </c>
      <c r="J11" t="n">
        <v>301.37</v>
      </c>
      <c r="K11" t="n">
        <v>61.82</v>
      </c>
      <c r="L11" t="n">
        <v>3.25</v>
      </c>
      <c r="M11" t="n">
        <v>45</v>
      </c>
      <c r="N11" t="n">
        <v>86.3</v>
      </c>
      <c r="O11" t="n">
        <v>37403.38</v>
      </c>
      <c r="P11" t="n">
        <v>207.51</v>
      </c>
      <c r="Q11" t="n">
        <v>197.84</v>
      </c>
      <c r="R11" t="n">
        <v>55.82</v>
      </c>
      <c r="S11" t="n">
        <v>25.4</v>
      </c>
      <c r="T11" t="n">
        <v>14171.97</v>
      </c>
      <c r="U11" t="n">
        <v>0.45</v>
      </c>
      <c r="V11" t="n">
        <v>0.82</v>
      </c>
      <c r="W11" t="n">
        <v>3.01</v>
      </c>
      <c r="X11" t="n">
        <v>0.91</v>
      </c>
      <c r="Y11" t="n">
        <v>1</v>
      </c>
      <c r="Z11" t="n">
        <v>10</v>
      </c>
      <c r="AA11" t="n">
        <v>619.6758057754065</v>
      </c>
      <c r="AB11" t="n">
        <v>847.8677756290318</v>
      </c>
      <c r="AC11" t="n">
        <v>766.9484651128932</v>
      </c>
      <c r="AD11" t="n">
        <v>619675.8057754065</v>
      </c>
      <c r="AE11" t="n">
        <v>847867.7756290318</v>
      </c>
      <c r="AF11" t="n">
        <v>1.17095700895975e-05</v>
      </c>
      <c r="AG11" t="n">
        <v>45</v>
      </c>
      <c r="AH11" t="n">
        <v>766948.4651128933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5.9921</v>
      </c>
      <c r="E12" t="n">
        <v>16.69</v>
      </c>
      <c r="F12" t="n">
        <v>11.25</v>
      </c>
      <c r="G12" t="n">
        <v>15.34</v>
      </c>
      <c r="H12" t="n">
        <v>0.21</v>
      </c>
      <c r="I12" t="n">
        <v>44</v>
      </c>
      <c r="J12" t="n">
        <v>301.9</v>
      </c>
      <c r="K12" t="n">
        <v>61.82</v>
      </c>
      <c r="L12" t="n">
        <v>3.5</v>
      </c>
      <c r="M12" t="n">
        <v>42</v>
      </c>
      <c r="N12" t="n">
        <v>86.58</v>
      </c>
      <c r="O12" t="n">
        <v>37468.6</v>
      </c>
      <c r="P12" t="n">
        <v>206.44</v>
      </c>
      <c r="Q12" t="n">
        <v>197.83</v>
      </c>
      <c r="R12" t="n">
        <v>53.96</v>
      </c>
      <c r="S12" t="n">
        <v>25.4</v>
      </c>
      <c r="T12" t="n">
        <v>13258.54</v>
      </c>
      <c r="U12" t="n">
        <v>0.47</v>
      </c>
      <c r="V12" t="n">
        <v>0.83</v>
      </c>
      <c r="W12" t="n">
        <v>3.01</v>
      </c>
      <c r="X12" t="n">
        <v>0.85</v>
      </c>
      <c r="Y12" t="n">
        <v>1</v>
      </c>
      <c r="Z12" t="n">
        <v>10</v>
      </c>
      <c r="AA12" t="n">
        <v>606.785627830601</v>
      </c>
      <c r="AB12" t="n">
        <v>830.2308654904333</v>
      </c>
      <c r="AC12" t="n">
        <v>750.9947969243636</v>
      </c>
      <c r="AD12" t="n">
        <v>606785.6278306011</v>
      </c>
      <c r="AE12" t="n">
        <v>830230.8654904333</v>
      </c>
      <c r="AF12" t="n">
        <v>1.186581122469681e-05</v>
      </c>
      <c r="AG12" t="n">
        <v>44</v>
      </c>
      <c r="AH12" t="n">
        <v>750994.7969243636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6.0717</v>
      </c>
      <c r="E13" t="n">
        <v>16.47</v>
      </c>
      <c r="F13" t="n">
        <v>11.19</v>
      </c>
      <c r="G13" t="n">
        <v>16.38</v>
      </c>
      <c r="H13" t="n">
        <v>0.22</v>
      </c>
      <c r="I13" t="n">
        <v>41</v>
      </c>
      <c r="J13" t="n">
        <v>302.43</v>
      </c>
      <c r="K13" t="n">
        <v>61.82</v>
      </c>
      <c r="L13" t="n">
        <v>3.75</v>
      </c>
      <c r="M13" t="n">
        <v>39</v>
      </c>
      <c r="N13" t="n">
        <v>86.86</v>
      </c>
      <c r="O13" t="n">
        <v>37533.94</v>
      </c>
      <c r="P13" t="n">
        <v>205.55</v>
      </c>
      <c r="Q13" t="n">
        <v>197.81</v>
      </c>
      <c r="R13" t="n">
        <v>52.33</v>
      </c>
      <c r="S13" t="n">
        <v>25.4</v>
      </c>
      <c r="T13" t="n">
        <v>12455.15</v>
      </c>
      <c r="U13" t="n">
        <v>0.49</v>
      </c>
      <c r="V13" t="n">
        <v>0.83</v>
      </c>
      <c r="W13" t="n">
        <v>3.01</v>
      </c>
      <c r="X13" t="n">
        <v>0.8</v>
      </c>
      <c r="Y13" t="n">
        <v>1</v>
      </c>
      <c r="Z13" t="n">
        <v>10</v>
      </c>
      <c r="AA13" t="n">
        <v>594.1147441300301</v>
      </c>
      <c r="AB13" t="n">
        <v>812.8940034113753</v>
      </c>
      <c r="AC13" t="n">
        <v>735.3125406296924</v>
      </c>
      <c r="AD13" t="n">
        <v>594114.74413003</v>
      </c>
      <c r="AE13" t="n">
        <v>812894.0034113752</v>
      </c>
      <c r="AF13" t="n">
        <v>1.202343852956253e-05</v>
      </c>
      <c r="AG13" t="n">
        <v>43</v>
      </c>
      <c r="AH13" t="n">
        <v>735312.5406296924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6.1572</v>
      </c>
      <c r="E14" t="n">
        <v>16.24</v>
      </c>
      <c r="F14" t="n">
        <v>11.13</v>
      </c>
      <c r="G14" t="n">
        <v>17.58</v>
      </c>
      <c r="H14" t="n">
        <v>0.24</v>
      </c>
      <c r="I14" t="n">
        <v>38</v>
      </c>
      <c r="J14" t="n">
        <v>302.96</v>
      </c>
      <c r="K14" t="n">
        <v>61.82</v>
      </c>
      <c r="L14" t="n">
        <v>4</v>
      </c>
      <c r="M14" t="n">
        <v>36</v>
      </c>
      <c r="N14" t="n">
        <v>87.14</v>
      </c>
      <c r="O14" t="n">
        <v>37599.4</v>
      </c>
      <c r="P14" t="n">
        <v>204.39</v>
      </c>
      <c r="Q14" t="n">
        <v>197.85</v>
      </c>
      <c r="R14" t="n">
        <v>50.42</v>
      </c>
      <c r="S14" t="n">
        <v>25.4</v>
      </c>
      <c r="T14" t="n">
        <v>11517.55</v>
      </c>
      <c r="U14" t="n">
        <v>0.5</v>
      </c>
      <c r="V14" t="n">
        <v>0.84</v>
      </c>
      <c r="W14" t="n">
        <v>3</v>
      </c>
      <c r="X14" t="n">
        <v>0.74</v>
      </c>
      <c r="Y14" t="n">
        <v>1</v>
      </c>
      <c r="Z14" t="n">
        <v>10</v>
      </c>
      <c r="AA14" t="n">
        <v>590.1226633529492</v>
      </c>
      <c r="AB14" t="n">
        <v>807.4318623739991</v>
      </c>
      <c r="AC14" t="n">
        <v>730.3716986667603</v>
      </c>
      <c r="AD14" t="n">
        <v>590122.6633529492</v>
      </c>
      <c r="AE14" t="n">
        <v>807431.8623739991</v>
      </c>
      <c r="AF14" t="n">
        <v>1.219274926531653e-05</v>
      </c>
      <c r="AG14" t="n">
        <v>43</v>
      </c>
      <c r="AH14" t="n">
        <v>730371.6986667602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6.2144</v>
      </c>
      <c r="E15" t="n">
        <v>16.09</v>
      </c>
      <c r="F15" t="n">
        <v>11.09</v>
      </c>
      <c r="G15" t="n">
        <v>18.49</v>
      </c>
      <c r="H15" t="n">
        <v>0.25</v>
      </c>
      <c r="I15" t="n">
        <v>36</v>
      </c>
      <c r="J15" t="n">
        <v>303.49</v>
      </c>
      <c r="K15" t="n">
        <v>61.82</v>
      </c>
      <c r="L15" t="n">
        <v>4.25</v>
      </c>
      <c r="M15" t="n">
        <v>34</v>
      </c>
      <c r="N15" t="n">
        <v>87.42</v>
      </c>
      <c r="O15" t="n">
        <v>37664.98</v>
      </c>
      <c r="P15" t="n">
        <v>203.71</v>
      </c>
      <c r="Q15" t="n">
        <v>197.81</v>
      </c>
      <c r="R15" t="n">
        <v>48.84</v>
      </c>
      <c r="S15" t="n">
        <v>25.4</v>
      </c>
      <c r="T15" t="n">
        <v>10733.96</v>
      </c>
      <c r="U15" t="n">
        <v>0.52</v>
      </c>
      <c r="V15" t="n">
        <v>0.84</v>
      </c>
      <c r="W15" t="n">
        <v>3.01</v>
      </c>
      <c r="X15" t="n">
        <v>0.7</v>
      </c>
      <c r="Y15" t="n">
        <v>1</v>
      </c>
      <c r="Z15" t="n">
        <v>10</v>
      </c>
      <c r="AA15" t="n">
        <v>578.5812339349312</v>
      </c>
      <c r="AB15" t="n">
        <v>791.6403694723365</v>
      </c>
      <c r="AC15" t="n">
        <v>716.0873236841329</v>
      </c>
      <c r="AD15" t="n">
        <v>578581.2339349312</v>
      </c>
      <c r="AE15" t="n">
        <v>791640.3694723365</v>
      </c>
      <c r="AF15" t="n">
        <v>1.230601913765722e-05</v>
      </c>
      <c r="AG15" t="n">
        <v>42</v>
      </c>
      <c r="AH15" t="n">
        <v>716087.3236841329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6.2678</v>
      </c>
      <c r="E16" t="n">
        <v>15.95</v>
      </c>
      <c r="F16" t="n">
        <v>11.07</v>
      </c>
      <c r="G16" t="n">
        <v>19.53</v>
      </c>
      <c r="H16" t="n">
        <v>0.26</v>
      </c>
      <c r="I16" t="n">
        <v>34</v>
      </c>
      <c r="J16" t="n">
        <v>304.03</v>
      </c>
      <c r="K16" t="n">
        <v>61.82</v>
      </c>
      <c r="L16" t="n">
        <v>4.5</v>
      </c>
      <c r="M16" t="n">
        <v>32</v>
      </c>
      <c r="N16" t="n">
        <v>87.7</v>
      </c>
      <c r="O16" t="n">
        <v>37730.68</v>
      </c>
      <c r="P16" t="n">
        <v>203.2</v>
      </c>
      <c r="Q16" t="n">
        <v>197.82</v>
      </c>
      <c r="R16" t="n">
        <v>48.38</v>
      </c>
      <c r="S16" t="n">
        <v>25.4</v>
      </c>
      <c r="T16" t="n">
        <v>10514.35</v>
      </c>
      <c r="U16" t="n">
        <v>0.52</v>
      </c>
      <c r="V16" t="n">
        <v>0.84</v>
      </c>
      <c r="W16" t="n">
        <v>3</v>
      </c>
      <c r="X16" t="n">
        <v>0.68</v>
      </c>
      <c r="Y16" t="n">
        <v>1</v>
      </c>
      <c r="Z16" t="n">
        <v>10</v>
      </c>
      <c r="AA16" t="n">
        <v>576.4059180669233</v>
      </c>
      <c r="AB16" t="n">
        <v>788.6640063335651</v>
      </c>
      <c r="AC16" t="n">
        <v>713.3950204659739</v>
      </c>
      <c r="AD16" t="n">
        <v>576405.9180669233</v>
      </c>
      <c r="AE16" t="n">
        <v>788664.0063335651</v>
      </c>
      <c r="AF16" t="n">
        <v>1.241176408840885e-05</v>
      </c>
      <c r="AG16" t="n">
        <v>42</v>
      </c>
      <c r="AH16" t="n">
        <v>713395.0204659739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6.3283</v>
      </c>
      <c r="E17" t="n">
        <v>15.8</v>
      </c>
      <c r="F17" t="n">
        <v>11.03</v>
      </c>
      <c r="G17" t="n">
        <v>20.68</v>
      </c>
      <c r="H17" t="n">
        <v>0.28</v>
      </c>
      <c r="I17" t="n">
        <v>32</v>
      </c>
      <c r="J17" t="n">
        <v>304.56</v>
      </c>
      <c r="K17" t="n">
        <v>61.82</v>
      </c>
      <c r="L17" t="n">
        <v>4.75</v>
      </c>
      <c r="M17" t="n">
        <v>30</v>
      </c>
      <c r="N17" t="n">
        <v>87.98999999999999</v>
      </c>
      <c r="O17" t="n">
        <v>37796.51</v>
      </c>
      <c r="P17" t="n">
        <v>202.48</v>
      </c>
      <c r="Q17" t="n">
        <v>197.81</v>
      </c>
      <c r="R17" t="n">
        <v>47.3</v>
      </c>
      <c r="S17" t="n">
        <v>25.4</v>
      </c>
      <c r="T17" t="n">
        <v>9984.73</v>
      </c>
      <c r="U17" t="n">
        <v>0.54</v>
      </c>
      <c r="V17" t="n">
        <v>0.84</v>
      </c>
      <c r="W17" t="n">
        <v>2.99</v>
      </c>
      <c r="X17" t="n">
        <v>0.64</v>
      </c>
      <c r="Y17" t="n">
        <v>1</v>
      </c>
      <c r="Z17" t="n">
        <v>10</v>
      </c>
      <c r="AA17" t="n">
        <v>573.8317745554158</v>
      </c>
      <c r="AB17" t="n">
        <v>785.1419496179237</v>
      </c>
      <c r="AC17" t="n">
        <v>710.2091039000356</v>
      </c>
      <c r="AD17" t="n">
        <v>573831.7745554158</v>
      </c>
      <c r="AE17" t="n">
        <v>785141.9496179237</v>
      </c>
      <c r="AF17" t="n">
        <v>1.253156876107688e-05</v>
      </c>
      <c r="AG17" t="n">
        <v>42</v>
      </c>
      <c r="AH17" t="n">
        <v>710209.1039000356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6.395</v>
      </c>
      <c r="E18" t="n">
        <v>15.64</v>
      </c>
      <c r="F18" t="n">
        <v>10.97</v>
      </c>
      <c r="G18" t="n">
        <v>21.95</v>
      </c>
      <c r="H18" t="n">
        <v>0.29</v>
      </c>
      <c r="I18" t="n">
        <v>30</v>
      </c>
      <c r="J18" t="n">
        <v>305.09</v>
      </c>
      <c r="K18" t="n">
        <v>61.82</v>
      </c>
      <c r="L18" t="n">
        <v>5</v>
      </c>
      <c r="M18" t="n">
        <v>28</v>
      </c>
      <c r="N18" t="n">
        <v>88.27</v>
      </c>
      <c r="O18" t="n">
        <v>37862.45</v>
      </c>
      <c r="P18" t="n">
        <v>201.54</v>
      </c>
      <c r="Q18" t="n">
        <v>197.81</v>
      </c>
      <c r="R18" t="n">
        <v>45.61</v>
      </c>
      <c r="S18" t="n">
        <v>25.4</v>
      </c>
      <c r="T18" t="n">
        <v>9152.290000000001</v>
      </c>
      <c r="U18" t="n">
        <v>0.5600000000000001</v>
      </c>
      <c r="V18" t="n">
        <v>0.85</v>
      </c>
      <c r="W18" t="n">
        <v>2.99</v>
      </c>
      <c r="X18" t="n">
        <v>0.58</v>
      </c>
      <c r="Y18" t="n">
        <v>1</v>
      </c>
      <c r="Z18" t="n">
        <v>10</v>
      </c>
      <c r="AA18" t="n">
        <v>561.880708633695</v>
      </c>
      <c r="AB18" t="n">
        <v>768.789973980008</v>
      </c>
      <c r="AC18" t="n">
        <v>695.4177378668605</v>
      </c>
      <c r="AD18" t="n">
        <v>561880.708633695</v>
      </c>
      <c r="AE18" t="n">
        <v>768789.9739800079</v>
      </c>
      <c r="AF18" t="n">
        <v>1.266365093739024e-05</v>
      </c>
      <c r="AG18" t="n">
        <v>41</v>
      </c>
      <c r="AH18" t="n">
        <v>695417.7378668606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6.4224</v>
      </c>
      <c r="E19" t="n">
        <v>15.57</v>
      </c>
      <c r="F19" t="n">
        <v>10.96</v>
      </c>
      <c r="G19" t="n">
        <v>22.68</v>
      </c>
      <c r="H19" t="n">
        <v>0.31</v>
      </c>
      <c r="I19" t="n">
        <v>29</v>
      </c>
      <c r="J19" t="n">
        <v>305.63</v>
      </c>
      <c r="K19" t="n">
        <v>61.82</v>
      </c>
      <c r="L19" t="n">
        <v>5.25</v>
      </c>
      <c r="M19" t="n">
        <v>27</v>
      </c>
      <c r="N19" t="n">
        <v>88.56</v>
      </c>
      <c r="O19" t="n">
        <v>37928.52</v>
      </c>
      <c r="P19" t="n">
        <v>201.34</v>
      </c>
      <c r="Q19" t="n">
        <v>197.82</v>
      </c>
      <c r="R19" t="n">
        <v>45.19</v>
      </c>
      <c r="S19" t="n">
        <v>25.4</v>
      </c>
      <c r="T19" t="n">
        <v>8944.33</v>
      </c>
      <c r="U19" t="n">
        <v>0.5600000000000001</v>
      </c>
      <c r="V19" t="n">
        <v>0.85</v>
      </c>
      <c r="W19" t="n">
        <v>2.98</v>
      </c>
      <c r="X19" t="n">
        <v>0.57</v>
      </c>
      <c r="Y19" t="n">
        <v>1</v>
      </c>
      <c r="Z19" t="n">
        <v>10</v>
      </c>
      <c r="AA19" t="n">
        <v>560.8769272692297</v>
      </c>
      <c r="AB19" t="n">
        <v>767.4165560334378</v>
      </c>
      <c r="AC19" t="n">
        <v>694.175397001507</v>
      </c>
      <c r="AD19" t="n">
        <v>560876.9272692297</v>
      </c>
      <c r="AE19" t="n">
        <v>767416.5560334378</v>
      </c>
      <c r="AF19" t="n">
        <v>1.271790958253246e-05</v>
      </c>
      <c r="AG19" t="n">
        <v>41</v>
      </c>
      <c r="AH19" t="n">
        <v>694175.397001507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6.4594</v>
      </c>
      <c r="E20" t="n">
        <v>15.48</v>
      </c>
      <c r="F20" t="n">
        <v>10.93</v>
      </c>
      <c r="G20" t="n">
        <v>23.42</v>
      </c>
      <c r="H20" t="n">
        <v>0.32</v>
      </c>
      <c r="I20" t="n">
        <v>28</v>
      </c>
      <c r="J20" t="n">
        <v>306.17</v>
      </c>
      <c r="K20" t="n">
        <v>61.82</v>
      </c>
      <c r="L20" t="n">
        <v>5.5</v>
      </c>
      <c r="M20" t="n">
        <v>26</v>
      </c>
      <c r="N20" t="n">
        <v>88.84</v>
      </c>
      <c r="O20" t="n">
        <v>37994.72</v>
      </c>
      <c r="P20" t="n">
        <v>200.73</v>
      </c>
      <c r="Q20" t="n">
        <v>197.84</v>
      </c>
      <c r="R20" t="n">
        <v>44.15</v>
      </c>
      <c r="S20" t="n">
        <v>25.4</v>
      </c>
      <c r="T20" t="n">
        <v>8428.959999999999</v>
      </c>
      <c r="U20" t="n">
        <v>0.58</v>
      </c>
      <c r="V20" t="n">
        <v>0.85</v>
      </c>
      <c r="W20" t="n">
        <v>2.98</v>
      </c>
      <c r="X20" t="n">
        <v>0.54</v>
      </c>
      <c r="Y20" t="n">
        <v>1</v>
      </c>
      <c r="Z20" t="n">
        <v>10</v>
      </c>
      <c r="AA20" t="n">
        <v>559.2190580927995</v>
      </c>
      <c r="AB20" t="n">
        <v>765.1481862862199</v>
      </c>
      <c r="AC20" t="n">
        <v>692.1235172792866</v>
      </c>
      <c r="AD20" t="n">
        <v>559219.0580927995</v>
      </c>
      <c r="AE20" t="n">
        <v>765148.18628622</v>
      </c>
      <c r="AF20" t="n">
        <v>1.279117855589969e-05</v>
      </c>
      <c r="AG20" t="n">
        <v>41</v>
      </c>
      <c r="AH20" t="n">
        <v>692123.5172792866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6.518</v>
      </c>
      <c r="E21" t="n">
        <v>15.34</v>
      </c>
      <c r="F21" t="n">
        <v>10.9</v>
      </c>
      <c r="G21" t="n">
        <v>25.16</v>
      </c>
      <c r="H21" t="n">
        <v>0.33</v>
      </c>
      <c r="I21" t="n">
        <v>26</v>
      </c>
      <c r="J21" t="n">
        <v>306.7</v>
      </c>
      <c r="K21" t="n">
        <v>61.82</v>
      </c>
      <c r="L21" t="n">
        <v>5.75</v>
      </c>
      <c r="M21" t="n">
        <v>24</v>
      </c>
      <c r="N21" t="n">
        <v>89.13</v>
      </c>
      <c r="O21" t="n">
        <v>38061.04</v>
      </c>
      <c r="P21" t="n">
        <v>200.2</v>
      </c>
      <c r="Q21" t="n">
        <v>197.87</v>
      </c>
      <c r="R21" t="n">
        <v>43.28</v>
      </c>
      <c r="S21" t="n">
        <v>25.4</v>
      </c>
      <c r="T21" t="n">
        <v>8006.99</v>
      </c>
      <c r="U21" t="n">
        <v>0.59</v>
      </c>
      <c r="V21" t="n">
        <v>0.85</v>
      </c>
      <c r="W21" t="n">
        <v>2.98</v>
      </c>
      <c r="X21" t="n">
        <v>0.51</v>
      </c>
      <c r="Y21" t="n">
        <v>1</v>
      </c>
      <c r="Z21" t="n">
        <v>10</v>
      </c>
      <c r="AA21" t="n">
        <v>548.0106413276841</v>
      </c>
      <c r="AB21" t="n">
        <v>749.8123359877402</v>
      </c>
      <c r="AC21" t="n">
        <v>678.2512990092927</v>
      </c>
      <c r="AD21" t="n">
        <v>548010.641327684</v>
      </c>
      <c r="AE21" t="n">
        <v>749812.3359877402</v>
      </c>
      <c r="AF21" t="n">
        <v>1.29072207677732e-05</v>
      </c>
      <c r="AG21" t="n">
        <v>40</v>
      </c>
      <c r="AH21" t="n">
        <v>678251.2990092926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6.5503</v>
      </c>
      <c r="E22" t="n">
        <v>15.27</v>
      </c>
      <c r="F22" t="n">
        <v>10.88</v>
      </c>
      <c r="G22" t="n">
        <v>26.11</v>
      </c>
      <c r="H22" t="n">
        <v>0.35</v>
      </c>
      <c r="I22" t="n">
        <v>25</v>
      </c>
      <c r="J22" t="n">
        <v>307.24</v>
      </c>
      <c r="K22" t="n">
        <v>61.82</v>
      </c>
      <c r="L22" t="n">
        <v>6</v>
      </c>
      <c r="M22" t="n">
        <v>23</v>
      </c>
      <c r="N22" t="n">
        <v>89.42</v>
      </c>
      <c r="O22" t="n">
        <v>38127.48</v>
      </c>
      <c r="P22" t="n">
        <v>199.88</v>
      </c>
      <c r="Q22" t="n">
        <v>197.89</v>
      </c>
      <c r="R22" t="n">
        <v>42.43</v>
      </c>
      <c r="S22" t="n">
        <v>25.4</v>
      </c>
      <c r="T22" t="n">
        <v>7587.31</v>
      </c>
      <c r="U22" t="n">
        <v>0.6</v>
      </c>
      <c r="V22" t="n">
        <v>0.86</v>
      </c>
      <c r="W22" t="n">
        <v>2.98</v>
      </c>
      <c r="X22" t="n">
        <v>0.49</v>
      </c>
      <c r="Y22" t="n">
        <v>1</v>
      </c>
      <c r="Z22" t="n">
        <v>10</v>
      </c>
      <c r="AA22" t="n">
        <v>546.7899145387782</v>
      </c>
      <c r="AB22" t="n">
        <v>748.1420837404942</v>
      </c>
      <c r="AC22" t="n">
        <v>676.74045329231</v>
      </c>
      <c r="AD22" t="n">
        <v>546789.9145387782</v>
      </c>
      <c r="AE22" t="n">
        <v>748142.0837404942</v>
      </c>
      <c r="AF22" t="n">
        <v>1.297118260128027e-05</v>
      </c>
      <c r="AG22" t="n">
        <v>40</v>
      </c>
      <c r="AH22" t="n">
        <v>676740.45329231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6.5904</v>
      </c>
      <c r="E23" t="n">
        <v>15.17</v>
      </c>
      <c r="F23" t="n">
        <v>10.84</v>
      </c>
      <c r="G23" t="n">
        <v>27.11</v>
      </c>
      <c r="H23" t="n">
        <v>0.36</v>
      </c>
      <c r="I23" t="n">
        <v>24</v>
      </c>
      <c r="J23" t="n">
        <v>307.78</v>
      </c>
      <c r="K23" t="n">
        <v>61.82</v>
      </c>
      <c r="L23" t="n">
        <v>6.25</v>
      </c>
      <c r="M23" t="n">
        <v>22</v>
      </c>
      <c r="N23" t="n">
        <v>89.70999999999999</v>
      </c>
      <c r="O23" t="n">
        <v>38194.05</v>
      </c>
      <c r="P23" t="n">
        <v>199.19</v>
      </c>
      <c r="Q23" t="n">
        <v>197.77</v>
      </c>
      <c r="R23" t="n">
        <v>41.29</v>
      </c>
      <c r="S23" t="n">
        <v>25.4</v>
      </c>
      <c r="T23" t="n">
        <v>7019.42</v>
      </c>
      <c r="U23" t="n">
        <v>0.62</v>
      </c>
      <c r="V23" t="n">
        <v>0.86</v>
      </c>
      <c r="W23" t="n">
        <v>2.98</v>
      </c>
      <c r="X23" t="n">
        <v>0.45</v>
      </c>
      <c r="Y23" t="n">
        <v>1</v>
      </c>
      <c r="Z23" t="n">
        <v>10</v>
      </c>
      <c r="AA23" t="n">
        <v>545.0227192080723</v>
      </c>
      <c r="AB23" t="n">
        <v>745.7241291258669</v>
      </c>
      <c r="AC23" t="n">
        <v>674.553264872482</v>
      </c>
      <c r="AD23" t="n">
        <v>545022.7192080723</v>
      </c>
      <c r="AE23" t="n">
        <v>745724.1291258668</v>
      </c>
      <c r="AF23" t="n">
        <v>1.305059032647016e-05</v>
      </c>
      <c r="AG23" t="n">
        <v>40</v>
      </c>
      <c r="AH23" t="n">
        <v>674553.264872482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6.6125</v>
      </c>
      <c r="E24" t="n">
        <v>15.12</v>
      </c>
      <c r="F24" t="n">
        <v>10.85</v>
      </c>
      <c r="G24" t="n">
        <v>28.3</v>
      </c>
      <c r="H24" t="n">
        <v>0.38</v>
      </c>
      <c r="I24" t="n">
        <v>23</v>
      </c>
      <c r="J24" t="n">
        <v>308.32</v>
      </c>
      <c r="K24" t="n">
        <v>61.82</v>
      </c>
      <c r="L24" t="n">
        <v>6.5</v>
      </c>
      <c r="M24" t="n">
        <v>21</v>
      </c>
      <c r="N24" t="n">
        <v>90</v>
      </c>
      <c r="O24" t="n">
        <v>38260.74</v>
      </c>
      <c r="P24" t="n">
        <v>199.25</v>
      </c>
      <c r="Q24" t="n">
        <v>197.75</v>
      </c>
      <c r="R24" t="n">
        <v>41.64</v>
      </c>
      <c r="S24" t="n">
        <v>25.4</v>
      </c>
      <c r="T24" t="n">
        <v>7200.73</v>
      </c>
      <c r="U24" t="n">
        <v>0.61</v>
      </c>
      <c r="V24" t="n">
        <v>0.86</v>
      </c>
      <c r="W24" t="n">
        <v>2.98</v>
      </c>
      <c r="X24" t="n">
        <v>0.46</v>
      </c>
      <c r="Y24" t="n">
        <v>1</v>
      </c>
      <c r="Z24" t="n">
        <v>10</v>
      </c>
      <c r="AA24" t="n">
        <v>544.4763085296361</v>
      </c>
      <c r="AB24" t="n">
        <v>744.9765059296925</v>
      </c>
      <c r="AC24" t="n">
        <v>673.8769937848549</v>
      </c>
      <c r="AD24" t="n">
        <v>544476.3085296361</v>
      </c>
      <c r="AE24" t="n">
        <v>744976.5059296925</v>
      </c>
      <c r="AF24" t="n">
        <v>1.309435368623815e-05</v>
      </c>
      <c r="AG24" t="n">
        <v>40</v>
      </c>
      <c r="AH24" t="n">
        <v>673876.9937848549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6.6207</v>
      </c>
      <c r="E25" t="n">
        <v>15.1</v>
      </c>
      <c r="F25" t="n">
        <v>10.83</v>
      </c>
      <c r="G25" t="n">
        <v>28.25</v>
      </c>
      <c r="H25" t="n">
        <v>0.39</v>
      </c>
      <c r="I25" t="n">
        <v>23</v>
      </c>
      <c r="J25" t="n">
        <v>308.86</v>
      </c>
      <c r="K25" t="n">
        <v>61.82</v>
      </c>
      <c r="L25" t="n">
        <v>6.75</v>
      </c>
      <c r="M25" t="n">
        <v>21</v>
      </c>
      <c r="N25" t="n">
        <v>90.29000000000001</v>
      </c>
      <c r="O25" t="n">
        <v>38327.57</v>
      </c>
      <c r="P25" t="n">
        <v>198.87</v>
      </c>
      <c r="Q25" t="n">
        <v>197.87</v>
      </c>
      <c r="R25" t="n">
        <v>40.97</v>
      </c>
      <c r="S25" t="n">
        <v>25.4</v>
      </c>
      <c r="T25" t="n">
        <v>6864.04</v>
      </c>
      <c r="U25" t="n">
        <v>0.62</v>
      </c>
      <c r="V25" t="n">
        <v>0.86</v>
      </c>
      <c r="W25" t="n">
        <v>2.98</v>
      </c>
      <c r="X25" t="n">
        <v>0.44</v>
      </c>
      <c r="Y25" t="n">
        <v>1</v>
      </c>
      <c r="Z25" t="n">
        <v>10</v>
      </c>
      <c r="AA25" t="n">
        <v>543.9024446606002</v>
      </c>
      <c r="AB25" t="n">
        <v>744.1913200669904</v>
      </c>
      <c r="AC25" t="n">
        <v>673.1667449588739</v>
      </c>
      <c r="AD25" t="n">
        <v>543902.4446606002</v>
      </c>
      <c r="AE25" t="n">
        <v>744191.3200669904</v>
      </c>
      <c r="AF25" t="n">
        <v>1.311059167493035e-05</v>
      </c>
      <c r="AG25" t="n">
        <v>40</v>
      </c>
      <c r="AH25" t="n">
        <v>673166.7449588738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6.6519</v>
      </c>
      <c r="E26" t="n">
        <v>15.03</v>
      </c>
      <c r="F26" t="n">
        <v>10.81</v>
      </c>
      <c r="G26" t="n">
        <v>29.49</v>
      </c>
      <c r="H26" t="n">
        <v>0.4</v>
      </c>
      <c r="I26" t="n">
        <v>22</v>
      </c>
      <c r="J26" t="n">
        <v>309.41</v>
      </c>
      <c r="K26" t="n">
        <v>61.82</v>
      </c>
      <c r="L26" t="n">
        <v>7</v>
      </c>
      <c r="M26" t="n">
        <v>20</v>
      </c>
      <c r="N26" t="n">
        <v>90.59</v>
      </c>
      <c r="O26" t="n">
        <v>38394.52</v>
      </c>
      <c r="P26" t="n">
        <v>198.72</v>
      </c>
      <c r="Q26" t="n">
        <v>197.81</v>
      </c>
      <c r="R26" t="n">
        <v>40.57</v>
      </c>
      <c r="S26" t="n">
        <v>25.4</v>
      </c>
      <c r="T26" t="n">
        <v>6670.17</v>
      </c>
      <c r="U26" t="n">
        <v>0.63</v>
      </c>
      <c r="V26" t="n">
        <v>0.86</v>
      </c>
      <c r="W26" t="n">
        <v>2.97</v>
      </c>
      <c r="X26" t="n">
        <v>0.42</v>
      </c>
      <c r="Y26" t="n">
        <v>1</v>
      </c>
      <c r="Z26" t="n">
        <v>10</v>
      </c>
      <c r="AA26" t="n">
        <v>542.8895483779315</v>
      </c>
      <c r="AB26" t="n">
        <v>742.8054306872131</v>
      </c>
      <c r="AC26" t="n">
        <v>671.9131229163944</v>
      </c>
      <c r="AD26" t="n">
        <v>542889.5483779316</v>
      </c>
      <c r="AE26" t="n">
        <v>742805.4306872131</v>
      </c>
      <c r="AF26" t="n">
        <v>1.317237524166164e-05</v>
      </c>
      <c r="AG26" t="n">
        <v>40</v>
      </c>
      <c r="AH26" t="n">
        <v>671913.1229163944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6.6842</v>
      </c>
      <c r="E27" t="n">
        <v>14.96</v>
      </c>
      <c r="F27" t="n">
        <v>10.8</v>
      </c>
      <c r="G27" t="n">
        <v>30.85</v>
      </c>
      <c r="H27" t="n">
        <v>0.42</v>
      </c>
      <c r="I27" t="n">
        <v>21</v>
      </c>
      <c r="J27" t="n">
        <v>309.95</v>
      </c>
      <c r="K27" t="n">
        <v>61.82</v>
      </c>
      <c r="L27" t="n">
        <v>7.25</v>
      </c>
      <c r="M27" t="n">
        <v>19</v>
      </c>
      <c r="N27" t="n">
        <v>90.88</v>
      </c>
      <c r="O27" t="n">
        <v>38461.6</v>
      </c>
      <c r="P27" t="n">
        <v>198.42</v>
      </c>
      <c r="Q27" t="n">
        <v>197.75</v>
      </c>
      <c r="R27" t="n">
        <v>40.1</v>
      </c>
      <c r="S27" t="n">
        <v>25.4</v>
      </c>
      <c r="T27" t="n">
        <v>6440.82</v>
      </c>
      <c r="U27" t="n">
        <v>0.63</v>
      </c>
      <c r="V27" t="n">
        <v>0.86</v>
      </c>
      <c r="W27" t="n">
        <v>2.97</v>
      </c>
      <c r="X27" t="n">
        <v>0.41</v>
      </c>
      <c r="Y27" t="n">
        <v>1</v>
      </c>
      <c r="Z27" t="n">
        <v>10</v>
      </c>
      <c r="AA27" t="n">
        <v>532.7352021806591</v>
      </c>
      <c r="AB27" t="n">
        <v>728.9118062419675</v>
      </c>
      <c r="AC27" t="n">
        <v>659.3454864883788</v>
      </c>
      <c r="AD27" t="n">
        <v>532735.2021806592</v>
      </c>
      <c r="AE27" t="n">
        <v>728911.8062419675</v>
      </c>
      <c r="AF27" t="n">
        <v>1.323633707516871e-05</v>
      </c>
      <c r="AG27" t="n">
        <v>39</v>
      </c>
      <c r="AH27" t="n">
        <v>659345.4864883788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6.7226</v>
      </c>
      <c r="E28" t="n">
        <v>14.88</v>
      </c>
      <c r="F28" t="n">
        <v>10.77</v>
      </c>
      <c r="G28" t="n">
        <v>32.3</v>
      </c>
      <c r="H28" t="n">
        <v>0.43</v>
      </c>
      <c r="I28" t="n">
        <v>20</v>
      </c>
      <c r="J28" t="n">
        <v>310.5</v>
      </c>
      <c r="K28" t="n">
        <v>61.82</v>
      </c>
      <c r="L28" t="n">
        <v>7.5</v>
      </c>
      <c r="M28" t="n">
        <v>18</v>
      </c>
      <c r="N28" t="n">
        <v>91.18000000000001</v>
      </c>
      <c r="O28" t="n">
        <v>38528.81</v>
      </c>
      <c r="P28" t="n">
        <v>197.81</v>
      </c>
      <c r="Q28" t="n">
        <v>197.81</v>
      </c>
      <c r="R28" t="n">
        <v>39.01</v>
      </c>
      <c r="S28" t="n">
        <v>25.4</v>
      </c>
      <c r="T28" t="n">
        <v>5900.62</v>
      </c>
      <c r="U28" t="n">
        <v>0.65</v>
      </c>
      <c r="V28" t="n">
        <v>0.86</v>
      </c>
      <c r="W28" t="n">
        <v>2.97</v>
      </c>
      <c r="X28" t="n">
        <v>0.38</v>
      </c>
      <c r="Y28" t="n">
        <v>1</v>
      </c>
      <c r="Z28" t="n">
        <v>10</v>
      </c>
      <c r="AA28" t="n">
        <v>531.160346326453</v>
      </c>
      <c r="AB28" t="n">
        <v>726.7570189845059</v>
      </c>
      <c r="AC28" t="n">
        <v>657.3963491025063</v>
      </c>
      <c r="AD28" t="n">
        <v>531160.346326453</v>
      </c>
      <c r="AE28" t="n">
        <v>726757.0189845059</v>
      </c>
      <c r="AF28" t="n">
        <v>1.331237838806875e-05</v>
      </c>
      <c r="AG28" t="n">
        <v>39</v>
      </c>
      <c r="AH28" t="n">
        <v>657396.3491025063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6.7222</v>
      </c>
      <c r="E29" t="n">
        <v>14.88</v>
      </c>
      <c r="F29" t="n">
        <v>10.77</v>
      </c>
      <c r="G29" t="n">
        <v>32.3</v>
      </c>
      <c r="H29" t="n">
        <v>0.44</v>
      </c>
      <c r="I29" t="n">
        <v>20</v>
      </c>
      <c r="J29" t="n">
        <v>311.04</v>
      </c>
      <c r="K29" t="n">
        <v>61.82</v>
      </c>
      <c r="L29" t="n">
        <v>7.75</v>
      </c>
      <c r="M29" t="n">
        <v>18</v>
      </c>
      <c r="N29" t="n">
        <v>91.47</v>
      </c>
      <c r="O29" t="n">
        <v>38596.15</v>
      </c>
      <c r="P29" t="n">
        <v>197.85</v>
      </c>
      <c r="Q29" t="n">
        <v>197.77</v>
      </c>
      <c r="R29" t="n">
        <v>38.86</v>
      </c>
      <c r="S29" t="n">
        <v>25.4</v>
      </c>
      <c r="T29" t="n">
        <v>5826.1</v>
      </c>
      <c r="U29" t="n">
        <v>0.65</v>
      </c>
      <c r="V29" t="n">
        <v>0.86</v>
      </c>
      <c r="W29" t="n">
        <v>2.98</v>
      </c>
      <c r="X29" t="n">
        <v>0.38</v>
      </c>
      <c r="Y29" t="n">
        <v>1</v>
      </c>
      <c r="Z29" t="n">
        <v>10</v>
      </c>
      <c r="AA29" t="n">
        <v>531.2033588342097</v>
      </c>
      <c r="AB29" t="n">
        <v>726.8158705951963</v>
      </c>
      <c r="AC29" t="n">
        <v>657.4495839980713</v>
      </c>
      <c r="AD29" t="n">
        <v>531203.3588342096</v>
      </c>
      <c r="AE29" t="n">
        <v>726815.8705951963</v>
      </c>
      <c r="AF29" t="n">
        <v>1.331158629105938e-05</v>
      </c>
      <c r="AG29" t="n">
        <v>39</v>
      </c>
      <c r="AH29" t="n">
        <v>657449.5839980713</v>
      </c>
    </row>
    <row r="30">
      <c r="A30" t="n">
        <v>28</v>
      </c>
      <c r="B30" t="n">
        <v>150</v>
      </c>
      <c r="C30" t="inlineStr">
        <is>
          <t xml:space="preserve">CONCLUIDO	</t>
        </is>
      </c>
      <c r="D30" t="n">
        <v>6.7542</v>
      </c>
      <c r="E30" t="n">
        <v>14.81</v>
      </c>
      <c r="F30" t="n">
        <v>10.75</v>
      </c>
      <c r="G30" t="n">
        <v>33.96</v>
      </c>
      <c r="H30" t="n">
        <v>0.46</v>
      </c>
      <c r="I30" t="n">
        <v>19</v>
      </c>
      <c r="J30" t="n">
        <v>311.59</v>
      </c>
      <c r="K30" t="n">
        <v>61.82</v>
      </c>
      <c r="L30" t="n">
        <v>8</v>
      </c>
      <c r="M30" t="n">
        <v>17</v>
      </c>
      <c r="N30" t="n">
        <v>91.77</v>
      </c>
      <c r="O30" t="n">
        <v>38663.62</v>
      </c>
      <c r="P30" t="n">
        <v>197.67</v>
      </c>
      <c r="Q30" t="n">
        <v>197.85</v>
      </c>
      <c r="R30" t="n">
        <v>38.47</v>
      </c>
      <c r="S30" t="n">
        <v>25.4</v>
      </c>
      <c r="T30" t="n">
        <v>5635.77</v>
      </c>
      <c r="U30" t="n">
        <v>0.66</v>
      </c>
      <c r="V30" t="n">
        <v>0.87</v>
      </c>
      <c r="W30" t="n">
        <v>2.97</v>
      </c>
      <c r="X30" t="n">
        <v>0.36</v>
      </c>
      <c r="Y30" t="n">
        <v>1</v>
      </c>
      <c r="Z30" t="n">
        <v>10</v>
      </c>
      <c r="AA30" t="n">
        <v>530.1774788113676</v>
      </c>
      <c r="AB30" t="n">
        <v>725.4122162893115</v>
      </c>
      <c r="AC30" t="n">
        <v>656.1798924890987</v>
      </c>
      <c r="AD30" t="n">
        <v>530177.4788113675</v>
      </c>
      <c r="AE30" t="n">
        <v>725412.2162893114</v>
      </c>
      <c r="AF30" t="n">
        <v>1.337495405180941e-05</v>
      </c>
      <c r="AG30" t="n">
        <v>39</v>
      </c>
      <c r="AH30" t="n">
        <v>656179.8924890987</v>
      </c>
    </row>
    <row r="31">
      <c r="A31" t="n">
        <v>29</v>
      </c>
      <c r="B31" t="n">
        <v>150</v>
      </c>
      <c r="C31" t="inlineStr">
        <is>
          <t xml:space="preserve">CONCLUIDO	</t>
        </is>
      </c>
      <c r="D31" t="n">
        <v>6.7599</v>
      </c>
      <c r="E31" t="n">
        <v>14.79</v>
      </c>
      <c r="F31" t="n">
        <v>10.74</v>
      </c>
      <c r="G31" t="n">
        <v>33.92</v>
      </c>
      <c r="H31" t="n">
        <v>0.47</v>
      </c>
      <c r="I31" t="n">
        <v>19</v>
      </c>
      <c r="J31" t="n">
        <v>312.14</v>
      </c>
      <c r="K31" t="n">
        <v>61.82</v>
      </c>
      <c r="L31" t="n">
        <v>8.25</v>
      </c>
      <c r="M31" t="n">
        <v>17</v>
      </c>
      <c r="N31" t="n">
        <v>92.06999999999999</v>
      </c>
      <c r="O31" t="n">
        <v>38731.35</v>
      </c>
      <c r="P31" t="n">
        <v>197.4</v>
      </c>
      <c r="Q31" t="n">
        <v>197.77</v>
      </c>
      <c r="R31" t="n">
        <v>38.27</v>
      </c>
      <c r="S31" t="n">
        <v>25.4</v>
      </c>
      <c r="T31" t="n">
        <v>5535.83</v>
      </c>
      <c r="U31" t="n">
        <v>0.66</v>
      </c>
      <c r="V31" t="n">
        <v>0.87</v>
      </c>
      <c r="W31" t="n">
        <v>2.97</v>
      </c>
      <c r="X31" t="n">
        <v>0.35</v>
      </c>
      <c r="Y31" t="n">
        <v>1</v>
      </c>
      <c r="Z31" t="n">
        <v>10</v>
      </c>
      <c r="AA31" t="n">
        <v>529.7932042295814</v>
      </c>
      <c r="AB31" t="n">
        <v>724.8864348535133</v>
      </c>
      <c r="AC31" t="n">
        <v>655.7042908955946</v>
      </c>
      <c r="AD31" t="n">
        <v>529793.2042295814</v>
      </c>
      <c r="AE31" t="n">
        <v>724886.4348535133</v>
      </c>
      <c r="AF31" t="n">
        <v>1.338624143419301e-05</v>
      </c>
      <c r="AG31" t="n">
        <v>39</v>
      </c>
      <c r="AH31" t="n">
        <v>655704.2908955945</v>
      </c>
    </row>
    <row r="32">
      <c r="A32" t="n">
        <v>30</v>
      </c>
      <c r="B32" t="n">
        <v>150</v>
      </c>
      <c r="C32" t="inlineStr">
        <is>
          <t xml:space="preserve">CONCLUIDO	</t>
        </is>
      </c>
      <c r="D32" t="n">
        <v>6.7907</v>
      </c>
      <c r="E32" t="n">
        <v>14.73</v>
      </c>
      <c r="F32" t="n">
        <v>10.73</v>
      </c>
      <c r="G32" t="n">
        <v>35.76</v>
      </c>
      <c r="H32" t="n">
        <v>0.48</v>
      </c>
      <c r="I32" t="n">
        <v>18</v>
      </c>
      <c r="J32" t="n">
        <v>312.69</v>
      </c>
      <c r="K32" t="n">
        <v>61.82</v>
      </c>
      <c r="L32" t="n">
        <v>8.5</v>
      </c>
      <c r="M32" t="n">
        <v>16</v>
      </c>
      <c r="N32" t="n">
        <v>92.37</v>
      </c>
      <c r="O32" t="n">
        <v>38799.09</v>
      </c>
      <c r="P32" t="n">
        <v>197.3</v>
      </c>
      <c r="Q32" t="n">
        <v>197.82</v>
      </c>
      <c r="R32" t="n">
        <v>37.81</v>
      </c>
      <c r="S32" t="n">
        <v>25.4</v>
      </c>
      <c r="T32" t="n">
        <v>5308.85</v>
      </c>
      <c r="U32" t="n">
        <v>0.67</v>
      </c>
      <c r="V32" t="n">
        <v>0.87</v>
      </c>
      <c r="W32" t="n">
        <v>2.97</v>
      </c>
      <c r="X32" t="n">
        <v>0.34</v>
      </c>
      <c r="Y32" t="n">
        <v>1</v>
      </c>
      <c r="Z32" t="n">
        <v>10</v>
      </c>
      <c r="AA32" t="n">
        <v>528.8919487917385</v>
      </c>
      <c r="AB32" t="n">
        <v>723.653297402873</v>
      </c>
      <c r="AC32" t="n">
        <v>654.5888423525239</v>
      </c>
      <c r="AD32" t="n">
        <v>528891.9487917385</v>
      </c>
      <c r="AE32" t="n">
        <v>723653.2974028731</v>
      </c>
      <c r="AF32" t="n">
        <v>1.344723290391492e-05</v>
      </c>
      <c r="AG32" t="n">
        <v>39</v>
      </c>
      <c r="AH32" t="n">
        <v>654588.8423525239</v>
      </c>
    </row>
    <row r="33">
      <c r="A33" t="n">
        <v>31</v>
      </c>
      <c r="B33" t="n">
        <v>150</v>
      </c>
      <c r="C33" t="inlineStr">
        <is>
          <t xml:space="preserve">CONCLUIDO	</t>
        </is>
      </c>
      <c r="D33" t="n">
        <v>6.7904</v>
      </c>
      <c r="E33" t="n">
        <v>14.73</v>
      </c>
      <c r="F33" t="n">
        <v>10.73</v>
      </c>
      <c r="G33" t="n">
        <v>35.76</v>
      </c>
      <c r="H33" t="n">
        <v>0.5</v>
      </c>
      <c r="I33" t="n">
        <v>18</v>
      </c>
      <c r="J33" t="n">
        <v>313.24</v>
      </c>
      <c r="K33" t="n">
        <v>61.82</v>
      </c>
      <c r="L33" t="n">
        <v>8.75</v>
      </c>
      <c r="M33" t="n">
        <v>16</v>
      </c>
      <c r="N33" t="n">
        <v>92.67</v>
      </c>
      <c r="O33" t="n">
        <v>38866.96</v>
      </c>
      <c r="P33" t="n">
        <v>197.13</v>
      </c>
      <c r="Q33" t="n">
        <v>197.76</v>
      </c>
      <c r="R33" t="n">
        <v>37.92</v>
      </c>
      <c r="S33" t="n">
        <v>25.4</v>
      </c>
      <c r="T33" t="n">
        <v>5366.09</v>
      </c>
      <c r="U33" t="n">
        <v>0.67</v>
      </c>
      <c r="V33" t="n">
        <v>0.87</v>
      </c>
      <c r="W33" t="n">
        <v>2.97</v>
      </c>
      <c r="X33" t="n">
        <v>0.34</v>
      </c>
      <c r="Y33" t="n">
        <v>1</v>
      </c>
      <c r="Z33" t="n">
        <v>10</v>
      </c>
      <c r="AA33" t="n">
        <v>528.7635000666382</v>
      </c>
      <c r="AB33" t="n">
        <v>723.4775481904331</v>
      </c>
      <c r="AC33" t="n">
        <v>654.4298663982537</v>
      </c>
      <c r="AD33" t="n">
        <v>528763.5000666382</v>
      </c>
      <c r="AE33" t="n">
        <v>723477.5481904332</v>
      </c>
      <c r="AF33" t="n">
        <v>1.344663883115789e-05</v>
      </c>
      <c r="AG33" t="n">
        <v>39</v>
      </c>
      <c r="AH33" t="n">
        <v>654429.8663982537</v>
      </c>
    </row>
    <row r="34">
      <c r="A34" t="n">
        <v>32</v>
      </c>
      <c r="B34" t="n">
        <v>150</v>
      </c>
      <c r="C34" t="inlineStr">
        <is>
          <t xml:space="preserve">CONCLUIDO	</t>
        </is>
      </c>
      <c r="D34" t="n">
        <v>6.8152</v>
      </c>
      <c r="E34" t="n">
        <v>14.67</v>
      </c>
      <c r="F34" t="n">
        <v>10.73</v>
      </c>
      <c r="G34" t="n">
        <v>37.88</v>
      </c>
      <c r="H34" t="n">
        <v>0.51</v>
      </c>
      <c r="I34" t="n">
        <v>17</v>
      </c>
      <c r="J34" t="n">
        <v>313.79</v>
      </c>
      <c r="K34" t="n">
        <v>61.82</v>
      </c>
      <c r="L34" t="n">
        <v>9</v>
      </c>
      <c r="M34" t="n">
        <v>15</v>
      </c>
      <c r="N34" t="n">
        <v>92.97</v>
      </c>
      <c r="O34" t="n">
        <v>38934.97</v>
      </c>
      <c r="P34" t="n">
        <v>197.23</v>
      </c>
      <c r="Q34" t="n">
        <v>197.82</v>
      </c>
      <c r="R34" t="n">
        <v>37.95</v>
      </c>
      <c r="S34" t="n">
        <v>25.4</v>
      </c>
      <c r="T34" t="n">
        <v>5384.81</v>
      </c>
      <c r="U34" t="n">
        <v>0.67</v>
      </c>
      <c r="V34" t="n">
        <v>0.87</v>
      </c>
      <c r="W34" t="n">
        <v>2.97</v>
      </c>
      <c r="X34" t="n">
        <v>0.34</v>
      </c>
      <c r="Y34" t="n">
        <v>1</v>
      </c>
      <c r="Z34" t="n">
        <v>10</v>
      </c>
      <c r="AA34" t="n">
        <v>528.2019753501501</v>
      </c>
      <c r="AB34" t="n">
        <v>722.7092453006118</v>
      </c>
      <c r="AC34" t="n">
        <v>653.7348892579171</v>
      </c>
      <c r="AD34" t="n">
        <v>528201.97535015</v>
      </c>
      <c r="AE34" t="n">
        <v>722709.2453006117</v>
      </c>
      <c r="AF34" t="n">
        <v>1.349574884573917e-05</v>
      </c>
      <c r="AG34" t="n">
        <v>39</v>
      </c>
      <c r="AH34" t="n">
        <v>653734.8892579171</v>
      </c>
    </row>
    <row r="35">
      <c r="A35" t="n">
        <v>33</v>
      </c>
      <c r="B35" t="n">
        <v>150</v>
      </c>
      <c r="C35" t="inlineStr">
        <is>
          <t xml:space="preserve">CONCLUIDO	</t>
        </is>
      </c>
      <c r="D35" t="n">
        <v>6.8187</v>
      </c>
      <c r="E35" t="n">
        <v>14.67</v>
      </c>
      <c r="F35" t="n">
        <v>10.72</v>
      </c>
      <c r="G35" t="n">
        <v>37.85</v>
      </c>
      <c r="H35" t="n">
        <v>0.52</v>
      </c>
      <c r="I35" t="n">
        <v>17</v>
      </c>
      <c r="J35" t="n">
        <v>314.34</v>
      </c>
      <c r="K35" t="n">
        <v>61.82</v>
      </c>
      <c r="L35" t="n">
        <v>9.25</v>
      </c>
      <c r="M35" t="n">
        <v>15</v>
      </c>
      <c r="N35" t="n">
        <v>93.27</v>
      </c>
      <c r="O35" t="n">
        <v>39003.11</v>
      </c>
      <c r="P35" t="n">
        <v>197.18</v>
      </c>
      <c r="Q35" t="n">
        <v>197.87</v>
      </c>
      <c r="R35" t="n">
        <v>37.67</v>
      </c>
      <c r="S35" t="n">
        <v>25.4</v>
      </c>
      <c r="T35" t="n">
        <v>5245.42</v>
      </c>
      <c r="U35" t="n">
        <v>0.67</v>
      </c>
      <c r="V35" t="n">
        <v>0.87</v>
      </c>
      <c r="W35" t="n">
        <v>2.97</v>
      </c>
      <c r="X35" t="n">
        <v>0.33</v>
      </c>
      <c r="Y35" t="n">
        <v>1</v>
      </c>
      <c r="Z35" t="n">
        <v>10</v>
      </c>
      <c r="AA35" t="n">
        <v>528.0549322108707</v>
      </c>
      <c r="AB35" t="n">
        <v>722.5080543903642</v>
      </c>
      <c r="AC35" t="n">
        <v>653.5528997257703</v>
      </c>
      <c r="AD35" t="n">
        <v>528054.9322108707</v>
      </c>
      <c r="AE35" t="n">
        <v>722508.0543903642</v>
      </c>
      <c r="AF35" t="n">
        <v>1.350267969457121e-05</v>
      </c>
      <c r="AG35" t="n">
        <v>39</v>
      </c>
      <c r="AH35" t="n">
        <v>653552.8997257703</v>
      </c>
    </row>
    <row r="36">
      <c r="A36" t="n">
        <v>34</v>
      </c>
      <c r="B36" t="n">
        <v>150</v>
      </c>
      <c r="C36" t="inlineStr">
        <is>
          <t xml:space="preserve">CONCLUIDO	</t>
        </is>
      </c>
      <c r="D36" t="n">
        <v>6.8625</v>
      </c>
      <c r="E36" t="n">
        <v>14.57</v>
      </c>
      <c r="F36" t="n">
        <v>10.69</v>
      </c>
      <c r="G36" t="n">
        <v>40.07</v>
      </c>
      <c r="H36" t="n">
        <v>0.54</v>
      </c>
      <c r="I36" t="n">
        <v>16</v>
      </c>
      <c r="J36" t="n">
        <v>314.9</v>
      </c>
      <c r="K36" t="n">
        <v>61.82</v>
      </c>
      <c r="L36" t="n">
        <v>9.5</v>
      </c>
      <c r="M36" t="n">
        <v>14</v>
      </c>
      <c r="N36" t="n">
        <v>93.56999999999999</v>
      </c>
      <c r="O36" t="n">
        <v>39071.38</v>
      </c>
      <c r="P36" t="n">
        <v>196.47</v>
      </c>
      <c r="Q36" t="n">
        <v>197.76</v>
      </c>
      <c r="R36" t="n">
        <v>36.38</v>
      </c>
      <c r="S36" t="n">
        <v>25.4</v>
      </c>
      <c r="T36" t="n">
        <v>4606.25</v>
      </c>
      <c r="U36" t="n">
        <v>0.7</v>
      </c>
      <c r="V36" t="n">
        <v>0.87</v>
      </c>
      <c r="W36" t="n">
        <v>2.97</v>
      </c>
      <c r="X36" t="n">
        <v>0.3</v>
      </c>
      <c r="Y36" t="n">
        <v>1</v>
      </c>
      <c r="Z36" t="n">
        <v>10</v>
      </c>
      <c r="AA36" t="n">
        <v>517.3045358329791</v>
      </c>
      <c r="AB36" t="n">
        <v>707.7988877921174</v>
      </c>
      <c r="AC36" t="n">
        <v>640.2475553432151</v>
      </c>
      <c r="AD36" t="n">
        <v>517304.5358329791</v>
      </c>
      <c r="AE36" t="n">
        <v>707798.8877921174</v>
      </c>
      <c r="AF36" t="n">
        <v>1.358941431709782e-05</v>
      </c>
      <c r="AG36" t="n">
        <v>38</v>
      </c>
      <c r="AH36" t="n">
        <v>640247.5553432151</v>
      </c>
    </row>
    <row r="37">
      <c r="A37" t="n">
        <v>35</v>
      </c>
      <c r="B37" t="n">
        <v>150</v>
      </c>
      <c r="C37" t="inlineStr">
        <is>
          <t xml:space="preserve">CONCLUIDO	</t>
        </is>
      </c>
      <c r="D37" t="n">
        <v>6.8556</v>
      </c>
      <c r="E37" t="n">
        <v>14.59</v>
      </c>
      <c r="F37" t="n">
        <v>10.7</v>
      </c>
      <c r="G37" t="n">
        <v>40.13</v>
      </c>
      <c r="H37" t="n">
        <v>0.55</v>
      </c>
      <c r="I37" t="n">
        <v>16</v>
      </c>
      <c r="J37" t="n">
        <v>315.45</v>
      </c>
      <c r="K37" t="n">
        <v>61.82</v>
      </c>
      <c r="L37" t="n">
        <v>9.75</v>
      </c>
      <c r="M37" t="n">
        <v>14</v>
      </c>
      <c r="N37" t="n">
        <v>93.88</v>
      </c>
      <c r="O37" t="n">
        <v>39139.8</v>
      </c>
      <c r="P37" t="n">
        <v>196.83</v>
      </c>
      <c r="Q37" t="n">
        <v>197.76</v>
      </c>
      <c r="R37" t="n">
        <v>36.86</v>
      </c>
      <c r="S37" t="n">
        <v>25.4</v>
      </c>
      <c r="T37" t="n">
        <v>4847.24</v>
      </c>
      <c r="U37" t="n">
        <v>0.6899999999999999</v>
      </c>
      <c r="V37" t="n">
        <v>0.87</v>
      </c>
      <c r="W37" t="n">
        <v>2.97</v>
      </c>
      <c r="X37" t="n">
        <v>0.31</v>
      </c>
      <c r="Y37" t="n">
        <v>1</v>
      </c>
      <c r="Z37" t="n">
        <v>10</v>
      </c>
      <c r="AA37" t="n">
        <v>517.7821053302033</v>
      </c>
      <c r="AB37" t="n">
        <v>708.4523194470987</v>
      </c>
      <c r="AC37" t="n">
        <v>640.8386243981423</v>
      </c>
      <c r="AD37" t="n">
        <v>517782.1053302033</v>
      </c>
      <c r="AE37" t="n">
        <v>708452.3194470988</v>
      </c>
      <c r="AF37" t="n">
        <v>1.357575064368609e-05</v>
      </c>
      <c r="AG37" t="n">
        <v>38</v>
      </c>
      <c r="AH37" t="n">
        <v>640838.6243981423</v>
      </c>
    </row>
    <row r="38">
      <c r="A38" t="n">
        <v>36</v>
      </c>
      <c r="B38" t="n">
        <v>150</v>
      </c>
      <c r="C38" t="inlineStr">
        <is>
          <t xml:space="preserve">CONCLUIDO	</t>
        </is>
      </c>
      <c r="D38" t="n">
        <v>6.8637</v>
      </c>
      <c r="E38" t="n">
        <v>14.57</v>
      </c>
      <c r="F38" t="n">
        <v>10.68</v>
      </c>
      <c r="G38" t="n">
        <v>40.06</v>
      </c>
      <c r="H38" t="n">
        <v>0.5600000000000001</v>
      </c>
      <c r="I38" t="n">
        <v>16</v>
      </c>
      <c r="J38" t="n">
        <v>316.01</v>
      </c>
      <c r="K38" t="n">
        <v>61.82</v>
      </c>
      <c r="L38" t="n">
        <v>10</v>
      </c>
      <c r="M38" t="n">
        <v>14</v>
      </c>
      <c r="N38" t="n">
        <v>94.18000000000001</v>
      </c>
      <c r="O38" t="n">
        <v>39208.35</v>
      </c>
      <c r="P38" t="n">
        <v>196.51</v>
      </c>
      <c r="Q38" t="n">
        <v>197.77</v>
      </c>
      <c r="R38" t="n">
        <v>36.65</v>
      </c>
      <c r="S38" t="n">
        <v>25.4</v>
      </c>
      <c r="T38" t="n">
        <v>4742.63</v>
      </c>
      <c r="U38" t="n">
        <v>0.6899999999999999</v>
      </c>
      <c r="V38" t="n">
        <v>0.87</v>
      </c>
      <c r="W38" t="n">
        <v>2.96</v>
      </c>
      <c r="X38" t="n">
        <v>0.29</v>
      </c>
      <c r="Y38" t="n">
        <v>1</v>
      </c>
      <c r="Z38" t="n">
        <v>10</v>
      </c>
      <c r="AA38" t="n">
        <v>517.2890169653126</v>
      </c>
      <c r="AB38" t="n">
        <v>707.7776541927319</v>
      </c>
      <c r="AC38" t="n">
        <v>640.2283482487537</v>
      </c>
      <c r="AD38" t="n">
        <v>517289.0169653127</v>
      </c>
      <c r="AE38" t="n">
        <v>707777.6541927319</v>
      </c>
      <c r="AF38" t="n">
        <v>1.359179060812595e-05</v>
      </c>
      <c r="AG38" t="n">
        <v>38</v>
      </c>
      <c r="AH38" t="n">
        <v>640228.3482487537</v>
      </c>
    </row>
    <row r="39">
      <c r="A39" t="n">
        <v>37</v>
      </c>
      <c r="B39" t="n">
        <v>150</v>
      </c>
      <c r="C39" t="inlineStr">
        <is>
          <t xml:space="preserve">CONCLUIDO	</t>
        </is>
      </c>
      <c r="D39" t="n">
        <v>6.8955</v>
      </c>
      <c r="E39" t="n">
        <v>14.5</v>
      </c>
      <c r="F39" t="n">
        <v>10.67</v>
      </c>
      <c r="G39" t="n">
        <v>42.69</v>
      </c>
      <c r="H39" t="n">
        <v>0.58</v>
      </c>
      <c r="I39" t="n">
        <v>15</v>
      </c>
      <c r="J39" t="n">
        <v>316.56</v>
      </c>
      <c r="K39" t="n">
        <v>61.82</v>
      </c>
      <c r="L39" t="n">
        <v>10.25</v>
      </c>
      <c r="M39" t="n">
        <v>13</v>
      </c>
      <c r="N39" t="n">
        <v>94.48999999999999</v>
      </c>
      <c r="O39" t="n">
        <v>39277.04</v>
      </c>
      <c r="P39" t="n">
        <v>196.36</v>
      </c>
      <c r="Q39" t="n">
        <v>197.76</v>
      </c>
      <c r="R39" t="n">
        <v>36.19</v>
      </c>
      <c r="S39" t="n">
        <v>25.4</v>
      </c>
      <c r="T39" t="n">
        <v>4514.29</v>
      </c>
      <c r="U39" t="n">
        <v>0.7</v>
      </c>
      <c r="V39" t="n">
        <v>0.87</v>
      </c>
      <c r="W39" t="n">
        <v>2.96</v>
      </c>
      <c r="X39" t="n">
        <v>0.28</v>
      </c>
      <c r="Y39" t="n">
        <v>1</v>
      </c>
      <c r="Z39" t="n">
        <v>10</v>
      </c>
      <c r="AA39" t="n">
        <v>516.3523734557306</v>
      </c>
      <c r="AB39" t="n">
        <v>706.4960972211265</v>
      </c>
      <c r="AC39" t="n">
        <v>639.0691012758417</v>
      </c>
      <c r="AD39" t="n">
        <v>516352.3734557306</v>
      </c>
      <c r="AE39" t="n">
        <v>706496.0972211265</v>
      </c>
      <c r="AF39" t="n">
        <v>1.36547623203713e-05</v>
      </c>
      <c r="AG39" t="n">
        <v>38</v>
      </c>
      <c r="AH39" t="n">
        <v>639069.1012758417</v>
      </c>
    </row>
    <row r="40">
      <c r="A40" t="n">
        <v>38</v>
      </c>
      <c r="B40" t="n">
        <v>150</v>
      </c>
      <c r="C40" t="inlineStr">
        <is>
          <t xml:space="preserve">CONCLUIDO	</t>
        </is>
      </c>
      <c r="D40" t="n">
        <v>6.9</v>
      </c>
      <c r="E40" t="n">
        <v>14.49</v>
      </c>
      <c r="F40" t="n">
        <v>10.66</v>
      </c>
      <c r="G40" t="n">
        <v>42.65</v>
      </c>
      <c r="H40" t="n">
        <v>0.59</v>
      </c>
      <c r="I40" t="n">
        <v>15</v>
      </c>
      <c r="J40" t="n">
        <v>317.12</v>
      </c>
      <c r="K40" t="n">
        <v>61.82</v>
      </c>
      <c r="L40" t="n">
        <v>10.5</v>
      </c>
      <c r="M40" t="n">
        <v>13</v>
      </c>
      <c r="N40" t="n">
        <v>94.8</v>
      </c>
      <c r="O40" t="n">
        <v>39345.87</v>
      </c>
      <c r="P40" t="n">
        <v>196.14</v>
      </c>
      <c r="Q40" t="n">
        <v>197.79</v>
      </c>
      <c r="R40" t="n">
        <v>35.66</v>
      </c>
      <c r="S40" t="n">
        <v>25.4</v>
      </c>
      <c r="T40" t="n">
        <v>4250.88</v>
      </c>
      <c r="U40" t="n">
        <v>0.71</v>
      </c>
      <c r="V40" t="n">
        <v>0.87</v>
      </c>
      <c r="W40" t="n">
        <v>2.97</v>
      </c>
      <c r="X40" t="n">
        <v>0.27</v>
      </c>
      <c r="Y40" t="n">
        <v>1</v>
      </c>
      <c r="Z40" t="n">
        <v>10</v>
      </c>
      <c r="AA40" t="n">
        <v>516.049370691003</v>
      </c>
      <c r="AB40" t="n">
        <v>706.0815154708877</v>
      </c>
      <c r="AC40" t="n">
        <v>638.6940866259765</v>
      </c>
      <c r="AD40" t="n">
        <v>516049.370691003</v>
      </c>
      <c r="AE40" t="n">
        <v>706081.5154708877</v>
      </c>
      <c r="AF40" t="n">
        <v>1.366367341172677e-05</v>
      </c>
      <c r="AG40" t="n">
        <v>38</v>
      </c>
      <c r="AH40" t="n">
        <v>638694.0866259765</v>
      </c>
    </row>
    <row r="41">
      <c r="A41" t="n">
        <v>39</v>
      </c>
      <c r="B41" t="n">
        <v>150</v>
      </c>
      <c r="C41" t="inlineStr">
        <is>
          <t xml:space="preserve">CONCLUIDO	</t>
        </is>
      </c>
      <c r="D41" t="n">
        <v>6.8995</v>
      </c>
      <c r="E41" t="n">
        <v>14.49</v>
      </c>
      <c r="F41" t="n">
        <v>10.66</v>
      </c>
      <c r="G41" t="n">
        <v>42.65</v>
      </c>
      <c r="H41" t="n">
        <v>0.6</v>
      </c>
      <c r="I41" t="n">
        <v>15</v>
      </c>
      <c r="J41" t="n">
        <v>317.68</v>
      </c>
      <c r="K41" t="n">
        <v>61.82</v>
      </c>
      <c r="L41" t="n">
        <v>10.75</v>
      </c>
      <c r="M41" t="n">
        <v>13</v>
      </c>
      <c r="N41" t="n">
        <v>95.11</v>
      </c>
      <c r="O41" t="n">
        <v>39414.84</v>
      </c>
      <c r="P41" t="n">
        <v>196.15</v>
      </c>
      <c r="Q41" t="n">
        <v>197.78</v>
      </c>
      <c r="R41" t="n">
        <v>35.82</v>
      </c>
      <c r="S41" t="n">
        <v>25.4</v>
      </c>
      <c r="T41" t="n">
        <v>4333.48</v>
      </c>
      <c r="U41" t="n">
        <v>0.71</v>
      </c>
      <c r="V41" t="n">
        <v>0.87</v>
      </c>
      <c r="W41" t="n">
        <v>2.96</v>
      </c>
      <c r="X41" t="n">
        <v>0.27</v>
      </c>
      <c r="Y41" t="n">
        <v>1</v>
      </c>
      <c r="Z41" t="n">
        <v>10</v>
      </c>
      <c r="AA41" t="n">
        <v>516.06976314255</v>
      </c>
      <c r="AB41" t="n">
        <v>706.1094173227458</v>
      </c>
      <c r="AC41" t="n">
        <v>638.7193255642537</v>
      </c>
      <c r="AD41" t="n">
        <v>516069.76314255</v>
      </c>
      <c r="AE41" t="n">
        <v>706109.4173227458</v>
      </c>
      <c r="AF41" t="n">
        <v>1.366268329046505e-05</v>
      </c>
      <c r="AG41" t="n">
        <v>38</v>
      </c>
      <c r="AH41" t="n">
        <v>638719.3255642537</v>
      </c>
    </row>
    <row r="42">
      <c r="A42" t="n">
        <v>40</v>
      </c>
      <c r="B42" t="n">
        <v>150</v>
      </c>
      <c r="C42" t="inlineStr">
        <is>
          <t xml:space="preserve">CONCLUIDO	</t>
        </is>
      </c>
      <c r="D42" t="n">
        <v>6.9328</v>
      </c>
      <c r="E42" t="n">
        <v>14.42</v>
      </c>
      <c r="F42" t="n">
        <v>10.65</v>
      </c>
      <c r="G42" t="n">
        <v>45.64</v>
      </c>
      <c r="H42" t="n">
        <v>0.62</v>
      </c>
      <c r="I42" t="n">
        <v>14</v>
      </c>
      <c r="J42" t="n">
        <v>318.24</v>
      </c>
      <c r="K42" t="n">
        <v>61.82</v>
      </c>
      <c r="L42" t="n">
        <v>11</v>
      </c>
      <c r="M42" t="n">
        <v>12</v>
      </c>
      <c r="N42" t="n">
        <v>95.42</v>
      </c>
      <c r="O42" t="n">
        <v>39483.95</v>
      </c>
      <c r="P42" t="n">
        <v>196</v>
      </c>
      <c r="Q42" t="n">
        <v>197.79</v>
      </c>
      <c r="R42" t="n">
        <v>35.23</v>
      </c>
      <c r="S42" t="n">
        <v>25.4</v>
      </c>
      <c r="T42" t="n">
        <v>4042.57</v>
      </c>
      <c r="U42" t="n">
        <v>0.72</v>
      </c>
      <c r="V42" t="n">
        <v>0.87</v>
      </c>
      <c r="W42" t="n">
        <v>2.97</v>
      </c>
      <c r="X42" t="n">
        <v>0.26</v>
      </c>
      <c r="Y42" t="n">
        <v>1</v>
      </c>
      <c r="Z42" t="n">
        <v>10</v>
      </c>
      <c r="AA42" t="n">
        <v>515.106412398439</v>
      </c>
      <c r="AB42" t="n">
        <v>704.7913183346179</v>
      </c>
      <c r="AC42" t="n">
        <v>637.5270240935891</v>
      </c>
      <c r="AD42" t="n">
        <v>515106.412398439</v>
      </c>
      <c r="AE42" t="n">
        <v>704791.3183346179</v>
      </c>
      <c r="AF42" t="n">
        <v>1.372862536649556e-05</v>
      </c>
      <c r="AG42" t="n">
        <v>38</v>
      </c>
      <c r="AH42" t="n">
        <v>637527.0240935892</v>
      </c>
    </row>
    <row r="43">
      <c r="A43" t="n">
        <v>41</v>
      </c>
      <c r="B43" t="n">
        <v>150</v>
      </c>
      <c r="C43" t="inlineStr">
        <is>
          <t xml:space="preserve">CONCLUIDO	</t>
        </is>
      </c>
      <c r="D43" t="n">
        <v>6.9331</v>
      </c>
      <c r="E43" t="n">
        <v>14.42</v>
      </c>
      <c r="F43" t="n">
        <v>10.65</v>
      </c>
      <c r="G43" t="n">
        <v>45.64</v>
      </c>
      <c r="H43" t="n">
        <v>0.63</v>
      </c>
      <c r="I43" t="n">
        <v>14</v>
      </c>
      <c r="J43" t="n">
        <v>318.8</v>
      </c>
      <c r="K43" t="n">
        <v>61.82</v>
      </c>
      <c r="L43" t="n">
        <v>11.25</v>
      </c>
      <c r="M43" t="n">
        <v>12</v>
      </c>
      <c r="N43" t="n">
        <v>95.73</v>
      </c>
      <c r="O43" t="n">
        <v>39553.2</v>
      </c>
      <c r="P43" t="n">
        <v>196.01</v>
      </c>
      <c r="Q43" t="n">
        <v>197.8</v>
      </c>
      <c r="R43" t="n">
        <v>35.42</v>
      </c>
      <c r="S43" t="n">
        <v>25.4</v>
      </c>
      <c r="T43" t="n">
        <v>4133.93</v>
      </c>
      <c r="U43" t="n">
        <v>0.72</v>
      </c>
      <c r="V43" t="n">
        <v>0.87</v>
      </c>
      <c r="W43" t="n">
        <v>2.96</v>
      </c>
      <c r="X43" t="n">
        <v>0.26</v>
      </c>
      <c r="Y43" t="n">
        <v>1</v>
      </c>
      <c r="Z43" t="n">
        <v>10</v>
      </c>
      <c r="AA43" t="n">
        <v>515.1068358155093</v>
      </c>
      <c r="AB43" t="n">
        <v>704.7918976725331</v>
      </c>
      <c r="AC43" t="n">
        <v>637.527548140307</v>
      </c>
      <c r="AD43" t="n">
        <v>515106.8358155093</v>
      </c>
      <c r="AE43" t="n">
        <v>704791.8976725331</v>
      </c>
      <c r="AF43" t="n">
        <v>1.372921943925259e-05</v>
      </c>
      <c r="AG43" t="n">
        <v>38</v>
      </c>
      <c r="AH43" t="n">
        <v>637527.548140307</v>
      </c>
    </row>
    <row r="44">
      <c r="A44" t="n">
        <v>42</v>
      </c>
      <c r="B44" t="n">
        <v>150</v>
      </c>
      <c r="C44" t="inlineStr">
        <is>
          <t xml:space="preserve">CONCLUIDO	</t>
        </is>
      </c>
      <c r="D44" t="n">
        <v>6.93</v>
      </c>
      <c r="E44" t="n">
        <v>14.43</v>
      </c>
      <c r="F44" t="n">
        <v>10.65</v>
      </c>
      <c r="G44" t="n">
        <v>45.66</v>
      </c>
      <c r="H44" t="n">
        <v>0.64</v>
      </c>
      <c r="I44" t="n">
        <v>14</v>
      </c>
      <c r="J44" t="n">
        <v>319.36</v>
      </c>
      <c r="K44" t="n">
        <v>61.82</v>
      </c>
      <c r="L44" t="n">
        <v>11.5</v>
      </c>
      <c r="M44" t="n">
        <v>12</v>
      </c>
      <c r="N44" t="n">
        <v>96.04000000000001</v>
      </c>
      <c r="O44" t="n">
        <v>39622.59</v>
      </c>
      <c r="P44" t="n">
        <v>196</v>
      </c>
      <c r="Q44" t="n">
        <v>197.76</v>
      </c>
      <c r="R44" t="n">
        <v>35.59</v>
      </c>
      <c r="S44" t="n">
        <v>25.4</v>
      </c>
      <c r="T44" t="n">
        <v>4219.93</v>
      </c>
      <c r="U44" t="n">
        <v>0.71</v>
      </c>
      <c r="V44" t="n">
        <v>0.87</v>
      </c>
      <c r="W44" t="n">
        <v>2.96</v>
      </c>
      <c r="X44" t="n">
        <v>0.26</v>
      </c>
      <c r="Y44" t="n">
        <v>1</v>
      </c>
      <c r="Z44" t="n">
        <v>10</v>
      </c>
      <c r="AA44" t="n">
        <v>515.1757511092529</v>
      </c>
      <c r="AB44" t="n">
        <v>704.8861906177615</v>
      </c>
      <c r="AC44" t="n">
        <v>637.6128418991835</v>
      </c>
      <c r="AD44" t="n">
        <v>515175.751109253</v>
      </c>
      <c r="AE44" t="n">
        <v>704886.1906177615</v>
      </c>
      <c r="AF44" t="n">
        <v>1.372308068742993e-05</v>
      </c>
      <c r="AG44" t="n">
        <v>38</v>
      </c>
      <c r="AH44" t="n">
        <v>637612.8418991836</v>
      </c>
    </row>
    <row r="45">
      <c r="A45" t="n">
        <v>43</v>
      </c>
      <c r="B45" t="n">
        <v>150</v>
      </c>
      <c r="C45" t="inlineStr">
        <is>
          <t xml:space="preserve">CONCLUIDO	</t>
        </is>
      </c>
      <c r="D45" t="n">
        <v>6.9642</v>
      </c>
      <c r="E45" t="n">
        <v>14.36</v>
      </c>
      <c r="F45" t="n">
        <v>10.64</v>
      </c>
      <c r="G45" t="n">
        <v>49.11</v>
      </c>
      <c r="H45" t="n">
        <v>0.65</v>
      </c>
      <c r="I45" t="n">
        <v>13</v>
      </c>
      <c r="J45" t="n">
        <v>319.93</v>
      </c>
      <c r="K45" t="n">
        <v>61.82</v>
      </c>
      <c r="L45" t="n">
        <v>11.75</v>
      </c>
      <c r="M45" t="n">
        <v>11</v>
      </c>
      <c r="N45" t="n">
        <v>96.36</v>
      </c>
      <c r="O45" t="n">
        <v>39692.13</v>
      </c>
      <c r="P45" t="n">
        <v>195.8</v>
      </c>
      <c r="Q45" t="n">
        <v>197.75</v>
      </c>
      <c r="R45" t="n">
        <v>35.2</v>
      </c>
      <c r="S45" t="n">
        <v>25.4</v>
      </c>
      <c r="T45" t="n">
        <v>4029.01</v>
      </c>
      <c r="U45" t="n">
        <v>0.72</v>
      </c>
      <c r="V45" t="n">
        <v>0.87</v>
      </c>
      <c r="W45" t="n">
        <v>2.96</v>
      </c>
      <c r="X45" t="n">
        <v>0.25</v>
      </c>
      <c r="Y45" t="n">
        <v>1</v>
      </c>
      <c r="Z45" t="n">
        <v>10</v>
      </c>
      <c r="AA45" t="n">
        <v>514.1597607945594</v>
      </c>
      <c r="AB45" t="n">
        <v>703.4960678468683</v>
      </c>
      <c r="AC45" t="n">
        <v>636.3553904944949</v>
      </c>
      <c r="AD45" t="n">
        <v>514159.7607945593</v>
      </c>
      <c r="AE45" t="n">
        <v>703496.0678468683</v>
      </c>
      <c r="AF45" t="n">
        <v>1.379080498173153e-05</v>
      </c>
      <c r="AG45" t="n">
        <v>38</v>
      </c>
      <c r="AH45" t="n">
        <v>636355.3904944949</v>
      </c>
    </row>
    <row r="46">
      <c r="A46" t="n">
        <v>44</v>
      </c>
      <c r="B46" t="n">
        <v>150</v>
      </c>
      <c r="C46" t="inlineStr">
        <is>
          <t xml:space="preserve">CONCLUIDO	</t>
        </is>
      </c>
      <c r="D46" t="n">
        <v>6.9643</v>
      </c>
      <c r="E46" t="n">
        <v>14.36</v>
      </c>
      <c r="F46" t="n">
        <v>10.64</v>
      </c>
      <c r="G46" t="n">
        <v>49.11</v>
      </c>
      <c r="H46" t="n">
        <v>0.67</v>
      </c>
      <c r="I46" t="n">
        <v>13</v>
      </c>
      <c r="J46" t="n">
        <v>320.49</v>
      </c>
      <c r="K46" t="n">
        <v>61.82</v>
      </c>
      <c r="L46" t="n">
        <v>12</v>
      </c>
      <c r="M46" t="n">
        <v>11</v>
      </c>
      <c r="N46" t="n">
        <v>96.67</v>
      </c>
      <c r="O46" t="n">
        <v>39761.81</v>
      </c>
      <c r="P46" t="n">
        <v>196.03</v>
      </c>
      <c r="Q46" t="n">
        <v>197.75</v>
      </c>
      <c r="R46" t="n">
        <v>35.17</v>
      </c>
      <c r="S46" t="n">
        <v>25.4</v>
      </c>
      <c r="T46" t="n">
        <v>4013.68</v>
      </c>
      <c r="U46" t="n">
        <v>0.72</v>
      </c>
      <c r="V46" t="n">
        <v>0.87</v>
      </c>
      <c r="W46" t="n">
        <v>2.96</v>
      </c>
      <c r="X46" t="n">
        <v>0.25</v>
      </c>
      <c r="Y46" t="n">
        <v>1</v>
      </c>
      <c r="Z46" t="n">
        <v>10</v>
      </c>
      <c r="AA46" t="n">
        <v>514.3370340028695</v>
      </c>
      <c r="AB46" t="n">
        <v>703.7386208712204</v>
      </c>
      <c r="AC46" t="n">
        <v>636.574794598628</v>
      </c>
      <c r="AD46" t="n">
        <v>514337.0340028695</v>
      </c>
      <c r="AE46" t="n">
        <v>703738.6208712204</v>
      </c>
      <c r="AF46" t="n">
        <v>1.379100300598387e-05</v>
      </c>
      <c r="AG46" t="n">
        <v>38</v>
      </c>
      <c r="AH46" t="n">
        <v>636574.7945986281</v>
      </c>
    </row>
    <row r="47">
      <c r="A47" t="n">
        <v>45</v>
      </c>
      <c r="B47" t="n">
        <v>150</v>
      </c>
      <c r="C47" t="inlineStr">
        <is>
          <t xml:space="preserve">CONCLUIDO	</t>
        </is>
      </c>
      <c r="D47" t="n">
        <v>6.9753</v>
      </c>
      <c r="E47" t="n">
        <v>14.34</v>
      </c>
      <c r="F47" t="n">
        <v>10.62</v>
      </c>
      <c r="G47" t="n">
        <v>49</v>
      </c>
      <c r="H47" t="n">
        <v>0.68</v>
      </c>
      <c r="I47" t="n">
        <v>13</v>
      </c>
      <c r="J47" t="n">
        <v>321.06</v>
      </c>
      <c r="K47" t="n">
        <v>61.82</v>
      </c>
      <c r="L47" t="n">
        <v>12.25</v>
      </c>
      <c r="M47" t="n">
        <v>11</v>
      </c>
      <c r="N47" t="n">
        <v>96.98999999999999</v>
      </c>
      <c r="O47" t="n">
        <v>39831.64</v>
      </c>
      <c r="P47" t="n">
        <v>195.62</v>
      </c>
      <c r="Q47" t="n">
        <v>197.77</v>
      </c>
      <c r="R47" t="n">
        <v>34.54</v>
      </c>
      <c r="S47" t="n">
        <v>25.4</v>
      </c>
      <c r="T47" t="n">
        <v>3699.83</v>
      </c>
      <c r="U47" t="n">
        <v>0.74</v>
      </c>
      <c r="V47" t="n">
        <v>0.88</v>
      </c>
      <c r="W47" t="n">
        <v>2.96</v>
      </c>
      <c r="X47" t="n">
        <v>0.23</v>
      </c>
      <c r="Y47" t="n">
        <v>1</v>
      </c>
      <c r="Z47" t="n">
        <v>10</v>
      </c>
      <c r="AA47" t="n">
        <v>513.7145906380114</v>
      </c>
      <c r="AB47" t="n">
        <v>702.8869663991583</v>
      </c>
      <c r="AC47" t="n">
        <v>635.8044208340752</v>
      </c>
      <c r="AD47" t="n">
        <v>513714.5906380114</v>
      </c>
      <c r="AE47" t="n">
        <v>702886.9663991582</v>
      </c>
      <c r="AF47" t="n">
        <v>1.38127856737417e-05</v>
      </c>
      <c r="AG47" t="n">
        <v>38</v>
      </c>
      <c r="AH47" t="n">
        <v>635804.4208340752</v>
      </c>
    </row>
    <row r="48">
      <c r="A48" t="n">
        <v>46</v>
      </c>
      <c r="B48" t="n">
        <v>150</v>
      </c>
      <c r="C48" t="inlineStr">
        <is>
          <t xml:space="preserve">CONCLUIDO	</t>
        </is>
      </c>
      <c r="D48" t="n">
        <v>6.9678</v>
      </c>
      <c r="E48" t="n">
        <v>14.35</v>
      </c>
      <c r="F48" t="n">
        <v>10.63</v>
      </c>
      <c r="G48" t="n">
        <v>49.07</v>
      </c>
      <c r="H48" t="n">
        <v>0.6899999999999999</v>
      </c>
      <c r="I48" t="n">
        <v>13</v>
      </c>
      <c r="J48" t="n">
        <v>321.63</v>
      </c>
      <c r="K48" t="n">
        <v>61.82</v>
      </c>
      <c r="L48" t="n">
        <v>12.5</v>
      </c>
      <c r="M48" t="n">
        <v>11</v>
      </c>
      <c r="N48" t="n">
        <v>97.31</v>
      </c>
      <c r="O48" t="n">
        <v>39901.61</v>
      </c>
      <c r="P48" t="n">
        <v>195.83</v>
      </c>
      <c r="Q48" t="n">
        <v>197.76</v>
      </c>
      <c r="R48" t="n">
        <v>34.92</v>
      </c>
      <c r="S48" t="n">
        <v>25.4</v>
      </c>
      <c r="T48" t="n">
        <v>3892.16</v>
      </c>
      <c r="U48" t="n">
        <v>0.73</v>
      </c>
      <c r="V48" t="n">
        <v>0.88</v>
      </c>
      <c r="W48" t="n">
        <v>2.96</v>
      </c>
      <c r="X48" t="n">
        <v>0.24</v>
      </c>
      <c r="Y48" t="n">
        <v>1</v>
      </c>
      <c r="Z48" t="n">
        <v>10</v>
      </c>
      <c r="AA48" t="n">
        <v>514.078420531347</v>
      </c>
      <c r="AB48" t="n">
        <v>703.3847745102621</v>
      </c>
      <c r="AC48" t="n">
        <v>636.2547188377332</v>
      </c>
      <c r="AD48" t="n">
        <v>514078.4205313469</v>
      </c>
      <c r="AE48" t="n">
        <v>703384.7745102621</v>
      </c>
      <c r="AF48" t="n">
        <v>1.379793385481591e-05</v>
      </c>
      <c r="AG48" t="n">
        <v>38</v>
      </c>
      <c r="AH48" t="n">
        <v>636254.7188377333</v>
      </c>
    </row>
    <row r="49">
      <c r="A49" t="n">
        <v>47</v>
      </c>
      <c r="B49" t="n">
        <v>150</v>
      </c>
      <c r="C49" t="inlineStr">
        <is>
          <t xml:space="preserve">CONCLUIDO	</t>
        </is>
      </c>
      <c r="D49" t="n">
        <v>7.0016</v>
      </c>
      <c r="E49" t="n">
        <v>14.28</v>
      </c>
      <c r="F49" t="n">
        <v>10.62</v>
      </c>
      <c r="G49" t="n">
        <v>53.09</v>
      </c>
      <c r="H49" t="n">
        <v>0.71</v>
      </c>
      <c r="I49" t="n">
        <v>12</v>
      </c>
      <c r="J49" t="n">
        <v>322.2</v>
      </c>
      <c r="K49" t="n">
        <v>61.82</v>
      </c>
      <c r="L49" t="n">
        <v>12.75</v>
      </c>
      <c r="M49" t="n">
        <v>10</v>
      </c>
      <c r="N49" t="n">
        <v>97.62</v>
      </c>
      <c r="O49" t="n">
        <v>39971.73</v>
      </c>
      <c r="P49" t="n">
        <v>195.47</v>
      </c>
      <c r="Q49" t="n">
        <v>197.77</v>
      </c>
      <c r="R49" t="n">
        <v>34.39</v>
      </c>
      <c r="S49" t="n">
        <v>25.4</v>
      </c>
      <c r="T49" t="n">
        <v>3633.3</v>
      </c>
      <c r="U49" t="n">
        <v>0.74</v>
      </c>
      <c r="V49" t="n">
        <v>0.88</v>
      </c>
      <c r="W49" t="n">
        <v>2.96</v>
      </c>
      <c r="X49" t="n">
        <v>0.23</v>
      </c>
      <c r="Y49" t="n">
        <v>1</v>
      </c>
      <c r="Z49" t="n">
        <v>10</v>
      </c>
      <c r="AA49" t="n">
        <v>512.958603591279</v>
      </c>
      <c r="AB49" t="n">
        <v>701.8525915700244</v>
      </c>
      <c r="AC49" t="n">
        <v>634.8687652868796</v>
      </c>
      <c r="AD49" t="n">
        <v>512958.6035912791</v>
      </c>
      <c r="AE49" t="n">
        <v>701852.5915700244</v>
      </c>
      <c r="AF49" t="n">
        <v>1.386486605210814e-05</v>
      </c>
      <c r="AG49" t="n">
        <v>38</v>
      </c>
      <c r="AH49" t="n">
        <v>634868.7652868796</v>
      </c>
    </row>
    <row r="50">
      <c r="A50" t="n">
        <v>48</v>
      </c>
      <c r="B50" t="n">
        <v>150</v>
      </c>
      <c r="C50" t="inlineStr">
        <is>
          <t xml:space="preserve">CONCLUIDO	</t>
        </is>
      </c>
      <c r="D50" t="n">
        <v>7.0089</v>
      </c>
      <c r="E50" t="n">
        <v>14.27</v>
      </c>
      <c r="F50" t="n">
        <v>10.6</v>
      </c>
      <c r="G50" t="n">
        <v>53.02</v>
      </c>
      <c r="H50" t="n">
        <v>0.72</v>
      </c>
      <c r="I50" t="n">
        <v>12</v>
      </c>
      <c r="J50" t="n">
        <v>322.77</v>
      </c>
      <c r="K50" t="n">
        <v>61.82</v>
      </c>
      <c r="L50" t="n">
        <v>13</v>
      </c>
      <c r="M50" t="n">
        <v>10</v>
      </c>
      <c r="N50" t="n">
        <v>97.94</v>
      </c>
      <c r="O50" t="n">
        <v>40042</v>
      </c>
      <c r="P50" t="n">
        <v>195.29</v>
      </c>
      <c r="Q50" t="n">
        <v>197.76</v>
      </c>
      <c r="R50" t="n">
        <v>34.12</v>
      </c>
      <c r="S50" t="n">
        <v>25.4</v>
      </c>
      <c r="T50" t="n">
        <v>3493.74</v>
      </c>
      <c r="U50" t="n">
        <v>0.74</v>
      </c>
      <c r="V50" t="n">
        <v>0.88</v>
      </c>
      <c r="W50" t="n">
        <v>2.96</v>
      </c>
      <c r="X50" t="n">
        <v>0.21</v>
      </c>
      <c r="Y50" t="n">
        <v>1</v>
      </c>
      <c r="Z50" t="n">
        <v>10</v>
      </c>
      <c r="AA50" t="n">
        <v>512.6093485517902</v>
      </c>
      <c r="AB50" t="n">
        <v>701.3747254169508</v>
      </c>
      <c r="AC50" t="n">
        <v>634.4365060087661</v>
      </c>
      <c r="AD50" t="n">
        <v>512609.3485517901</v>
      </c>
      <c r="AE50" t="n">
        <v>701374.7254169508</v>
      </c>
      <c r="AF50" t="n">
        <v>1.387932182252924e-05</v>
      </c>
      <c r="AG50" t="n">
        <v>38</v>
      </c>
      <c r="AH50" t="n">
        <v>634436.506008766</v>
      </c>
    </row>
    <row r="51">
      <c r="A51" t="n">
        <v>49</v>
      </c>
      <c r="B51" t="n">
        <v>150</v>
      </c>
      <c r="C51" t="inlineStr">
        <is>
          <t xml:space="preserve">CONCLUIDO	</t>
        </is>
      </c>
      <c r="D51" t="n">
        <v>7.002</v>
      </c>
      <c r="E51" t="n">
        <v>14.28</v>
      </c>
      <c r="F51" t="n">
        <v>10.62</v>
      </c>
      <c r="G51" t="n">
        <v>53.09</v>
      </c>
      <c r="H51" t="n">
        <v>0.73</v>
      </c>
      <c r="I51" t="n">
        <v>12</v>
      </c>
      <c r="J51" t="n">
        <v>323.34</v>
      </c>
      <c r="K51" t="n">
        <v>61.82</v>
      </c>
      <c r="L51" t="n">
        <v>13.25</v>
      </c>
      <c r="M51" t="n">
        <v>10</v>
      </c>
      <c r="N51" t="n">
        <v>98.27</v>
      </c>
      <c r="O51" t="n">
        <v>40112.54</v>
      </c>
      <c r="P51" t="n">
        <v>195.69</v>
      </c>
      <c r="Q51" t="n">
        <v>197.78</v>
      </c>
      <c r="R51" t="n">
        <v>34.18</v>
      </c>
      <c r="S51" t="n">
        <v>25.4</v>
      </c>
      <c r="T51" t="n">
        <v>3527.12</v>
      </c>
      <c r="U51" t="n">
        <v>0.74</v>
      </c>
      <c r="V51" t="n">
        <v>0.88</v>
      </c>
      <c r="W51" t="n">
        <v>2.96</v>
      </c>
      <c r="X51" t="n">
        <v>0.23</v>
      </c>
      <c r="Y51" t="n">
        <v>1</v>
      </c>
      <c r="Z51" t="n">
        <v>10</v>
      </c>
      <c r="AA51" t="n">
        <v>513.1199067453133</v>
      </c>
      <c r="AB51" t="n">
        <v>702.073293661567</v>
      </c>
      <c r="AC51" t="n">
        <v>635.0684038805628</v>
      </c>
      <c r="AD51" t="n">
        <v>513119.9067453133</v>
      </c>
      <c r="AE51" t="n">
        <v>702073.293661567</v>
      </c>
      <c r="AF51" t="n">
        <v>1.386565814911751e-05</v>
      </c>
      <c r="AG51" t="n">
        <v>38</v>
      </c>
      <c r="AH51" t="n">
        <v>635068.4038805627</v>
      </c>
    </row>
    <row r="52">
      <c r="A52" t="n">
        <v>50</v>
      </c>
      <c r="B52" t="n">
        <v>150</v>
      </c>
      <c r="C52" t="inlineStr">
        <is>
          <t xml:space="preserve">CONCLUIDO	</t>
        </is>
      </c>
      <c r="D52" t="n">
        <v>7.0051</v>
      </c>
      <c r="E52" t="n">
        <v>14.28</v>
      </c>
      <c r="F52" t="n">
        <v>10.61</v>
      </c>
      <c r="G52" t="n">
        <v>53.06</v>
      </c>
      <c r="H52" t="n">
        <v>0.74</v>
      </c>
      <c r="I52" t="n">
        <v>12</v>
      </c>
      <c r="J52" t="n">
        <v>323.91</v>
      </c>
      <c r="K52" t="n">
        <v>61.82</v>
      </c>
      <c r="L52" t="n">
        <v>13.5</v>
      </c>
      <c r="M52" t="n">
        <v>10</v>
      </c>
      <c r="N52" t="n">
        <v>98.59</v>
      </c>
      <c r="O52" t="n">
        <v>40183.11</v>
      </c>
      <c r="P52" t="n">
        <v>195.55</v>
      </c>
      <c r="Q52" t="n">
        <v>197.76</v>
      </c>
      <c r="R52" t="n">
        <v>34.28</v>
      </c>
      <c r="S52" t="n">
        <v>25.4</v>
      </c>
      <c r="T52" t="n">
        <v>3578.3</v>
      </c>
      <c r="U52" t="n">
        <v>0.74</v>
      </c>
      <c r="V52" t="n">
        <v>0.88</v>
      </c>
      <c r="W52" t="n">
        <v>2.96</v>
      </c>
      <c r="X52" t="n">
        <v>0.22</v>
      </c>
      <c r="Y52" t="n">
        <v>1</v>
      </c>
      <c r="Z52" t="n">
        <v>10</v>
      </c>
      <c r="AA52" t="n">
        <v>512.9195757341913</v>
      </c>
      <c r="AB52" t="n">
        <v>701.7991919341694</v>
      </c>
      <c r="AC52" t="n">
        <v>634.8204620373238</v>
      </c>
      <c r="AD52" t="n">
        <v>512919.5757341913</v>
      </c>
      <c r="AE52" t="n">
        <v>701799.1919341694</v>
      </c>
      <c r="AF52" t="n">
        <v>1.387179690094017e-05</v>
      </c>
      <c r="AG52" t="n">
        <v>38</v>
      </c>
      <c r="AH52" t="n">
        <v>634820.4620373237</v>
      </c>
    </row>
    <row r="53">
      <c r="A53" t="n">
        <v>51</v>
      </c>
      <c r="B53" t="n">
        <v>150</v>
      </c>
      <c r="C53" t="inlineStr">
        <is>
          <t xml:space="preserve">CONCLUIDO	</t>
        </is>
      </c>
      <c r="D53" t="n">
        <v>7.0044</v>
      </c>
      <c r="E53" t="n">
        <v>14.28</v>
      </c>
      <c r="F53" t="n">
        <v>10.61</v>
      </c>
      <c r="G53" t="n">
        <v>53.06</v>
      </c>
      <c r="H53" t="n">
        <v>0.76</v>
      </c>
      <c r="I53" t="n">
        <v>12</v>
      </c>
      <c r="J53" t="n">
        <v>324.48</v>
      </c>
      <c r="K53" t="n">
        <v>61.82</v>
      </c>
      <c r="L53" t="n">
        <v>13.75</v>
      </c>
      <c r="M53" t="n">
        <v>10</v>
      </c>
      <c r="N53" t="n">
        <v>98.91</v>
      </c>
      <c r="O53" t="n">
        <v>40253.84</v>
      </c>
      <c r="P53" t="n">
        <v>195.39</v>
      </c>
      <c r="Q53" t="n">
        <v>197.77</v>
      </c>
      <c r="R53" t="n">
        <v>34.36</v>
      </c>
      <c r="S53" t="n">
        <v>25.4</v>
      </c>
      <c r="T53" t="n">
        <v>3618.19</v>
      </c>
      <c r="U53" t="n">
        <v>0.74</v>
      </c>
      <c r="V53" t="n">
        <v>0.88</v>
      </c>
      <c r="W53" t="n">
        <v>2.96</v>
      </c>
      <c r="X53" t="n">
        <v>0.22</v>
      </c>
      <c r="Y53" t="n">
        <v>1</v>
      </c>
      <c r="Z53" t="n">
        <v>10</v>
      </c>
      <c r="AA53" t="n">
        <v>512.8121982514814</v>
      </c>
      <c r="AB53" t="n">
        <v>701.6522733251655</v>
      </c>
      <c r="AC53" t="n">
        <v>634.6875651341617</v>
      </c>
      <c r="AD53" t="n">
        <v>512812.1982514814</v>
      </c>
      <c r="AE53" t="n">
        <v>701652.2733251655</v>
      </c>
      <c r="AF53" t="n">
        <v>1.387041073117377e-05</v>
      </c>
      <c r="AG53" t="n">
        <v>38</v>
      </c>
      <c r="AH53" t="n">
        <v>634687.5651341616</v>
      </c>
    </row>
    <row r="54">
      <c r="A54" t="n">
        <v>52</v>
      </c>
      <c r="B54" t="n">
        <v>150</v>
      </c>
      <c r="C54" t="inlineStr">
        <is>
          <t xml:space="preserve">CONCLUIDO	</t>
        </is>
      </c>
      <c r="D54" t="n">
        <v>7.041</v>
      </c>
      <c r="E54" t="n">
        <v>14.2</v>
      </c>
      <c r="F54" t="n">
        <v>10.59</v>
      </c>
      <c r="G54" t="n">
        <v>57.79</v>
      </c>
      <c r="H54" t="n">
        <v>0.77</v>
      </c>
      <c r="I54" t="n">
        <v>11</v>
      </c>
      <c r="J54" t="n">
        <v>325.06</v>
      </c>
      <c r="K54" t="n">
        <v>61.82</v>
      </c>
      <c r="L54" t="n">
        <v>14</v>
      </c>
      <c r="M54" t="n">
        <v>9</v>
      </c>
      <c r="N54" t="n">
        <v>99.23999999999999</v>
      </c>
      <c r="O54" t="n">
        <v>40324.71</v>
      </c>
      <c r="P54" t="n">
        <v>195.01</v>
      </c>
      <c r="Q54" t="n">
        <v>197.75</v>
      </c>
      <c r="R54" t="n">
        <v>33.71</v>
      </c>
      <c r="S54" t="n">
        <v>25.4</v>
      </c>
      <c r="T54" t="n">
        <v>3297.25</v>
      </c>
      <c r="U54" t="n">
        <v>0.75</v>
      </c>
      <c r="V54" t="n">
        <v>0.88</v>
      </c>
      <c r="W54" t="n">
        <v>2.96</v>
      </c>
      <c r="X54" t="n">
        <v>0.2</v>
      </c>
      <c r="Y54" t="n">
        <v>1</v>
      </c>
      <c r="Z54" t="n">
        <v>10</v>
      </c>
      <c r="AA54" t="n">
        <v>502.5891128939192</v>
      </c>
      <c r="AB54" t="n">
        <v>687.6645969282538</v>
      </c>
      <c r="AC54" t="n">
        <v>622.034852940744</v>
      </c>
      <c r="AD54" t="n">
        <v>502589.1128939192</v>
      </c>
      <c r="AE54" t="n">
        <v>687664.5969282538</v>
      </c>
      <c r="AF54" t="n">
        <v>1.394288760753162e-05</v>
      </c>
      <c r="AG54" t="n">
        <v>37</v>
      </c>
      <c r="AH54" t="n">
        <v>622034.852940744</v>
      </c>
    </row>
    <row r="55">
      <c r="A55" t="n">
        <v>53</v>
      </c>
      <c r="B55" t="n">
        <v>150</v>
      </c>
      <c r="C55" t="inlineStr">
        <is>
          <t xml:space="preserve">CONCLUIDO	</t>
        </is>
      </c>
      <c r="D55" t="n">
        <v>7.0467</v>
      </c>
      <c r="E55" t="n">
        <v>14.19</v>
      </c>
      <c r="F55" t="n">
        <v>10.58</v>
      </c>
      <c r="G55" t="n">
        <v>57.72</v>
      </c>
      <c r="H55" t="n">
        <v>0.78</v>
      </c>
      <c r="I55" t="n">
        <v>11</v>
      </c>
      <c r="J55" t="n">
        <v>325.63</v>
      </c>
      <c r="K55" t="n">
        <v>61.82</v>
      </c>
      <c r="L55" t="n">
        <v>14.25</v>
      </c>
      <c r="M55" t="n">
        <v>9</v>
      </c>
      <c r="N55" t="n">
        <v>99.56</v>
      </c>
      <c r="O55" t="n">
        <v>40395.74</v>
      </c>
      <c r="P55" t="n">
        <v>194.96</v>
      </c>
      <c r="Q55" t="n">
        <v>197.81</v>
      </c>
      <c r="R55" t="n">
        <v>33.38</v>
      </c>
      <c r="S55" t="n">
        <v>25.4</v>
      </c>
      <c r="T55" t="n">
        <v>3129.19</v>
      </c>
      <c r="U55" t="n">
        <v>0.76</v>
      </c>
      <c r="V55" t="n">
        <v>0.88</v>
      </c>
      <c r="W55" t="n">
        <v>2.96</v>
      </c>
      <c r="X55" t="n">
        <v>0.19</v>
      </c>
      <c r="Y55" t="n">
        <v>1</v>
      </c>
      <c r="Z55" t="n">
        <v>10</v>
      </c>
      <c r="AA55" t="n">
        <v>502.3981071545113</v>
      </c>
      <c r="AB55" t="n">
        <v>687.4032544490174</v>
      </c>
      <c r="AC55" t="n">
        <v>621.7984526209293</v>
      </c>
      <c r="AD55" t="n">
        <v>502398.1071545113</v>
      </c>
      <c r="AE55" t="n">
        <v>687403.2544490173</v>
      </c>
      <c r="AF55" t="n">
        <v>1.395417498991522e-05</v>
      </c>
      <c r="AG55" t="n">
        <v>37</v>
      </c>
      <c r="AH55" t="n">
        <v>621798.4526209293</v>
      </c>
    </row>
    <row r="56">
      <c r="A56" t="n">
        <v>54</v>
      </c>
      <c r="B56" t="n">
        <v>150</v>
      </c>
      <c r="C56" t="inlineStr">
        <is>
          <t xml:space="preserve">CONCLUIDO	</t>
        </is>
      </c>
      <c r="D56" t="n">
        <v>7.0442</v>
      </c>
      <c r="E56" t="n">
        <v>14.2</v>
      </c>
      <c r="F56" t="n">
        <v>10.59</v>
      </c>
      <c r="G56" t="n">
        <v>57.75</v>
      </c>
      <c r="H56" t="n">
        <v>0.79</v>
      </c>
      <c r="I56" t="n">
        <v>11</v>
      </c>
      <c r="J56" t="n">
        <v>326.21</v>
      </c>
      <c r="K56" t="n">
        <v>61.82</v>
      </c>
      <c r="L56" t="n">
        <v>14.5</v>
      </c>
      <c r="M56" t="n">
        <v>9</v>
      </c>
      <c r="N56" t="n">
        <v>99.89</v>
      </c>
      <c r="O56" t="n">
        <v>40466.92</v>
      </c>
      <c r="P56" t="n">
        <v>195.11</v>
      </c>
      <c r="Q56" t="n">
        <v>197.79</v>
      </c>
      <c r="R56" t="n">
        <v>33.45</v>
      </c>
      <c r="S56" t="n">
        <v>25.4</v>
      </c>
      <c r="T56" t="n">
        <v>3165.66</v>
      </c>
      <c r="U56" t="n">
        <v>0.76</v>
      </c>
      <c r="V56" t="n">
        <v>0.88</v>
      </c>
      <c r="W56" t="n">
        <v>2.96</v>
      </c>
      <c r="X56" t="n">
        <v>0.2</v>
      </c>
      <c r="Y56" t="n">
        <v>1</v>
      </c>
      <c r="Z56" t="n">
        <v>10</v>
      </c>
      <c r="AA56" t="n">
        <v>502.5899981815257</v>
      </c>
      <c r="AB56" t="n">
        <v>687.665808217813</v>
      </c>
      <c r="AC56" t="n">
        <v>622.0359486265278</v>
      </c>
      <c r="AD56" t="n">
        <v>502589.9981815257</v>
      </c>
      <c r="AE56" t="n">
        <v>687665.808217813</v>
      </c>
      <c r="AF56" t="n">
        <v>1.394922438360662e-05</v>
      </c>
      <c r="AG56" t="n">
        <v>37</v>
      </c>
      <c r="AH56" t="n">
        <v>622035.9486265278</v>
      </c>
    </row>
    <row r="57">
      <c r="A57" t="n">
        <v>55</v>
      </c>
      <c r="B57" t="n">
        <v>150</v>
      </c>
      <c r="C57" t="inlineStr">
        <is>
          <t xml:space="preserve">CONCLUIDO	</t>
        </is>
      </c>
      <c r="D57" t="n">
        <v>7.0475</v>
      </c>
      <c r="E57" t="n">
        <v>14.19</v>
      </c>
      <c r="F57" t="n">
        <v>10.58</v>
      </c>
      <c r="G57" t="n">
        <v>57.72</v>
      </c>
      <c r="H57" t="n">
        <v>0.8</v>
      </c>
      <c r="I57" t="n">
        <v>11</v>
      </c>
      <c r="J57" t="n">
        <v>326.79</v>
      </c>
      <c r="K57" t="n">
        <v>61.82</v>
      </c>
      <c r="L57" t="n">
        <v>14.75</v>
      </c>
      <c r="M57" t="n">
        <v>9</v>
      </c>
      <c r="N57" t="n">
        <v>100.22</v>
      </c>
      <c r="O57" t="n">
        <v>40538.25</v>
      </c>
      <c r="P57" t="n">
        <v>195.08</v>
      </c>
      <c r="Q57" t="n">
        <v>197.78</v>
      </c>
      <c r="R57" t="n">
        <v>33.33</v>
      </c>
      <c r="S57" t="n">
        <v>25.4</v>
      </c>
      <c r="T57" t="n">
        <v>3108.24</v>
      </c>
      <c r="U57" t="n">
        <v>0.76</v>
      </c>
      <c r="V57" t="n">
        <v>0.88</v>
      </c>
      <c r="W57" t="n">
        <v>2.95</v>
      </c>
      <c r="X57" t="n">
        <v>0.19</v>
      </c>
      <c r="Y57" t="n">
        <v>1</v>
      </c>
      <c r="Z57" t="n">
        <v>10</v>
      </c>
      <c r="AA57" t="n">
        <v>502.4717074247052</v>
      </c>
      <c r="AB57" t="n">
        <v>687.5039575857115</v>
      </c>
      <c r="AC57" t="n">
        <v>621.8895447915952</v>
      </c>
      <c r="AD57" t="n">
        <v>502471.7074247053</v>
      </c>
      <c r="AE57" t="n">
        <v>687503.9575857115</v>
      </c>
      <c r="AF57" t="n">
        <v>1.395575918393397e-05</v>
      </c>
      <c r="AG57" t="n">
        <v>37</v>
      </c>
      <c r="AH57" t="n">
        <v>621889.5447915952</v>
      </c>
    </row>
    <row r="58">
      <c r="A58" t="n">
        <v>56</v>
      </c>
      <c r="B58" t="n">
        <v>150</v>
      </c>
      <c r="C58" t="inlineStr">
        <is>
          <t xml:space="preserve">CONCLUIDO	</t>
        </is>
      </c>
      <c r="D58" t="n">
        <v>7.0417</v>
      </c>
      <c r="E58" t="n">
        <v>14.2</v>
      </c>
      <c r="F58" t="n">
        <v>10.59</v>
      </c>
      <c r="G58" t="n">
        <v>57.78</v>
      </c>
      <c r="H58" t="n">
        <v>0.82</v>
      </c>
      <c r="I58" t="n">
        <v>11</v>
      </c>
      <c r="J58" t="n">
        <v>327.37</v>
      </c>
      <c r="K58" t="n">
        <v>61.82</v>
      </c>
      <c r="L58" t="n">
        <v>15</v>
      </c>
      <c r="M58" t="n">
        <v>9</v>
      </c>
      <c r="N58" t="n">
        <v>100.55</v>
      </c>
      <c r="O58" t="n">
        <v>40609.74</v>
      </c>
      <c r="P58" t="n">
        <v>195.49</v>
      </c>
      <c r="Q58" t="n">
        <v>197.78</v>
      </c>
      <c r="R58" t="n">
        <v>33.76</v>
      </c>
      <c r="S58" t="n">
        <v>25.4</v>
      </c>
      <c r="T58" t="n">
        <v>3322.62</v>
      </c>
      <c r="U58" t="n">
        <v>0.75</v>
      </c>
      <c r="V58" t="n">
        <v>0.88</v>
      </c>
      <c r="W58" t="n">
        <v>2.95</v>
      </c>
      <c r="X58" t="n">
        <v>0.2</v>
      </c>
      <c r="Y58" t="n">
        <v>1</v>
      </c>
      <c r="Z58" t="n">
        <v>10</v>
      </c>
      <c r="AA58" t="n">
        <v>502.9433542596065</v>
      </c>
      <c r="AB58" t="n">
        <v>688.1492855928132</v>
      </c>
      <c r="AC58" t="n">
        <v>622.4732835994226</v>
      </c>
      <c r="AD58" t="n">
        <v>502943.3542596065</v>
      </c>
      <c r="AE58" t="n">
        <v>688149.2855928132</v>
      </c>
      <c r="AF58" t="n">
        <v>1.394427377729803e-05</v>
      </c>
      <c r="AG58" t="n">
        <v>37</v>
      </c>
      <c r="AH58" t="n">
        <v>622473.2835994227</v>
      </c>
    </row>
    <row r="59">
      <c r="A59" t="n">
        <v>57</v>
      </c>
      <c r="B59" t="n">
        <v>150</v>
      </c>
      <c r="C59" t="inlineStr">
        <is>
          <t xml:space="preserve">CONCLUIDO	</t>
        </is>
      </c>
      <c r="D59" t="n">
        <v>7.0468</v>
      </c>
      <c r="E59" t="n">
        <v>14.19</v>
      </c>
      <c r="F59" t="n">
        <v>10.58</v>
      </c>
      <c r="G59" t="n">
        <v>57.72</v>
      </c>
      <c r="H59" t="n">
        <v>0.83</v>
      </c>
      <c r="I59" t="n">
        <v>11</v>
      </c>
      <c r="J59" t="n">
        <v>327.95</v>
      </c>
      <c r="K59" t="n">
        <v>61.82</v>
      </c>
      <c r="L59" t="n">
        <v>15.25</v>
      </c>
      <c r="M59" t="n">
        <v>9</v>
      </c>
      <c r="N59" t="n">
        <v>100.88</v>
      </c>
      <c r="O59" t="n">
        <v>40681.39</v>
      </c>
      <c r="P59" t="n">
        <v>195.09</v>
      </c>
      <c r="Q59" t="n">
        <v>197.8</v>
      </c>
      <c r="R59" t="n">
        <v>33.33</v>
      </c>
      <c r="S59" t="n">
        <v>25.4</v>
      </c>
      <c r="T59" t="n">
        <v>3104.3</v>
      </c>
      <c r="U59" t="n">
        <v>0.76</v>
      </c>
      <c r="V59" t="n">
        <v>0.88</v>
      </c>
      <c r="W59" t="n">
        <v>2.96</v>
      </c>
      <c r="X59" t="n">
        <v>0.19</v>
      </c>
      <c r="Y59" t="n">
        <v>1</v>
      </c>
      <c r="Z59" t="n">
        <v>10</v>
      </c>
      <c r="AA59" t="n">
        <v>502.4961179499396</v>
      </c>
      <c r="AB59" t="n">
        <v>687.5373571432535</v>
      </c>
      <c r="AC59" t="n">
        <v>621.919756742242</v>
      </c>
      <c r="AD59" t="n">
        <v>502496.1179499396</v>
      </c>
      <c r="AE59" t="n">
        <v>687537.3571432536</v>
      </c>
      <c r="AF59" t="n">
        <v>1.395437301416757e-05</v>
      </c>
      <c r="AG59" t="n">
        <v>37</v>
      </c>
      <c r="AH59" t="n">
        <v>621919.756742242</v>
      </c>
    </row>
    <row r="60">
      <c r="A60" t="n">
        <v>58</v>
      </c>
      <c r="B60" t="n">
        <v>150</v>
      </c>
      <c r="C60" t="inlineStr">
        <is>
          <t xml:space="preserve">CONCLUIDO	</t>
        </is>
      </c>
      <c r="D60" t="n">
        <v>7.0841</v>
      </c>
      <c r="E60" t="n">
        <v>14.12</v>
      </c>
      <c r="F60" t="n">
        <v>10.56</v>
      </c>
      <c r="G60" t="n">
        <v>63.38</v>
      </c>
      <c r="H60" t="n">
        <v>0.84</v>
      </c>
      <c r="I60" t="n">
        <v>10</v>
      </c>
      <c r="J60" t="n">
        <v>328.53</v>
      </c>
      <c r="K60" t="n">
        <v>61.82</v>
      </c>
      <c r="L60" t="n">
        <v>15.5</v>
      </c>
      <c r="M60" t="n">
        <v>8</v>
      </c>
      <c r="N60" t="n">
        <v>101.21</v>
      </c>
      <c r="O60" t="n">
        <v>40753.2</v>
      </c>
      <c r="P60" t="n">
        <v>194.74</v>
      </c>
      <c r="Q60" t="n">
        <v>197.76</v>
      </c>
      <c r="R60" t="n">
        <v>32.8</v>
      </c>
      <c r="S60" t="n">
        <v>25.4</v>
      </c>
      <c r="T60" t="n">
        <v>2844.47</v>
      </c>
      <c r="U60" t="n">
        <v>0.77</v>
      </c>
      <c r="V60" t="n">
        <v>0.88</v>
      </c>
      <c r="W60" t="n">
        <v>2.95</v>
      </c>
      <c r="X60" t="n">
        <v>0.17</v>
      </c>
      <c r="Y60" t="n">
        <v>1</v>
      </c>
      <c r="Z60" t="n">
        <v>10</v>
      </c>
      <c r="AA60" t="n">
        <v>501.3099330215547</v>
      </c>
      <c r="AB60" t="n">
        <v>685.9143665934515</v>
      </c>
      <c r="AC60" t="n">
        <v>620.4516621326316</v>
      </c>
      <c r="AD60" t="n">
        <v>501309.9330215547</v>
      </c>
      <c r="AE60" t="n">
        <v>685914.3665934515</v>
      </c>
      <c r="AF60" t="n">
        <v>1.402823606029183e-05</v>
      </c>
      <c r="AG60" t="n">
        <v>37</v>
      </c>
      <c r="AH60" t="n">
        <v>620451.6621326315</v>
      </c>
    </row>
    <row r="61">
      <c r="A61" t="n">
        <v>59</v>
      </c>
      <c r="B61" t="n">
        <v>150</v>
      </c>
      <c r="C61" t="inlineStr">
        <is>
          <t xml:space="preserve">CONCLUIDO	</t>
        </is>
      </c>
      <c r="D61" t="n">
        <v>7.0827</v>
      </c>
      <c r="E61" t="n">
        <v>14.12</v>
      </c>
      <c r="F61" t="n">
        <v>10.57</v>
      </c>
      <c r="G61" t="n">
        <v>63.4</v>
      </c>
      <c r="H61" t="n">
        <v>0.85</v>
      </c>
      <c r="I61" t="n">
        <v>10</v>
      </c>
      <c r="J61" t="n">
        <v>329.12</v>
      </c>
      <c r="K61" t="n">
        <v>61.82</v>
      </c>
      <c r="L61" t="n">
        <v>15.75</v>
      </c>
      <c r="M61" t="n">
        <v>8</v>
      </c>
      <c r="N61" t="n">
        <v>101.54</v>
      </c>
      <c r="O61" t="n">
        <v>40825.16</v>
      </c>
      <c r="P61" t="n">
        <v>194.96</v>
      </c>
      <c r="Q61" t="n">
        <v>197.75</v>
      </c>
      <c r="R61" t="n">
        <v>32.77</v>
      </c>
      <c r="S61" t="n">
        <v>25.4</v>
      </c>
      <c r="T61" t="n">
        <v>2831.04</v>
      </c>
      <c r="U61" t="n">
        <v>0.78</v>
      </c>
      <c r="V61" t="n">
        <v>0.88</v>
      </c>
      <c r="W61" t="n">
        <v>2.96</v>
      </c>
      <c r="X61" t="n">
        <v>0.18</v>
      </c>
      <c r="Y61" t="n">
        <v>1</v>
      </c>
      <c r="Z61" t="n">
        <v>10</v>
      </c>
      <c r="AA61" t="n">
        <v>501.5282705034629</v>
      </c>
      <c r="AB61" t="n">
        <v>686.2131055685683</v>
      </c>
      <c r="AC61" t="n">
        <v>620.721889879246</v>
      </c>
      <c r="AD61" t="n">
        <v>501528.2705034629</v>
      </c>
      <c r="AE61" t="n">
        <v>686213.1055685682</v>
      </c>
      <c r="AF61" t="n">
        <v>1.402546372075901e-05</v>
      </c>
      <c r="AG61" t="n">
        <v>37</v>
      </c>
      <c r="AH61" t="n">
        <v>620721.889879246</v>
      </c>
    </row>
    <row r="62">
      <c r="A62" t="n">
        <v>60</v>
      </c>
      <c r="B62" t="n">
        <v>150</v>
      </c>
      <c r="C62" t="inlineStr">
        <is>
          <t xml:space="preserve">CONCLUIDO	</t>
        </is>
      </c>
      <c r="D62" t="n">
        <v>7.0834</v>
      </c>
      <c r="E62" t="n">
        <v>14.12</v>
      </c>
      <c r="F62" t="n">
        <v>10.56</v>
      </c>
      <c r="G62" t="n">
        <v>63.39</v>
      </c>
      <c r="H62" t="n">
        <v>0.86</v>
      </c>
      <c r="I62" t="n">
        <v>10</v>
      </c>
      <c r="J62" t="n">
        <v>329.7</v>
      </c>
      <c r="K62" t="n">
        <v>61.82</v>
      </c>
      <c r="L62" t="n">
        <v>16</v>
      </c>
      <c r="M62" t="n">
        <v>8</v>
      </c>
      <c r="N62" t="n">
        <v>101.88</v>
      </c>
      <c r="O62" t="n">
        <v>40897.29</v>
      </c>
      <c r="P62" t="n">
        <v>195.13</v>
      </c>
      <c r="Q62" t="n">
        <v>197.75</v>
      </c>
      <c r="R62" t="n">
        <v>32.77</v>
      </c>
      <c r="S62" t="n">
        <v>25.4</v>
      </c>
      <c r="T62" t="n">
        <v>2828.87</v>
      </c>
      <c r="U62" t="n">
        <v>0.78</v>
      </c>
      <c r="V62" t="n">
        <v>0.88</v>
      </c>
      <c r="W62" t="n">
        <v>2.96</v>
      </c>
      <c r="X62" t="n">
        <v>0.17</v>
      </c>
      <c r="Y62" t="n">
        <v>1</v>
      </c>
      <c r="Z62" t="n">
        <v>10</v>
      </c>
      <c r="AA62" t="n">
        <v>501.6260449314544</v>
      </c>
      <c r="AB62" t="n">
        <v>686.3468848544494</v>
      </c>
      <c r="AC62" t="n">
        <v>620.842901457843</v>
      </c>
      <c r="AD62" t="n">
        <v>501626.0449314544</v>
      </c>
      <c r="AE62" t="n">
        <v>686346.8848544494</v>
      </c>
      <c r="AF62" t="n">
        <v>1.402684989052542e-05</v>
      </c>
      <c r="AG62" t="n">
        <v>37</v>
      </c>
      <c r="AH62" t="n">
        <v>620842.901457843</v>
      </c>
    </row>
    <row r="63">
      <c r="A63" t="n">
        <v>61</v>
      </c>
      <c r="B63" t="n">
        <v>150</v>
      </c>
      <c r="C63" t="inlineStr">
        <is>
          <t xml:space="preserve">CONCLUIDO	</t>
        </is>
      </c>
      <c r="D63" t="n">
        <v>7.0851</v>
      </c>
      <c r="E63" t="n">
        <v>14.11</v>
      </c>
      <c r="F63" t="n">
        <v>10.56</v>
      </c>
      <c r="G63" t="n">
        <v>63.37</v>
      </c>
      <c r="H63" t="n">
        <v>0.88</v>
      </c>
      <c r="I63" t="n">
        <v>10</v>
      </c>
      <c r="J63" t="n">
        <v>330.29</v>
      </c>
      <c r="K63" t="n">
        <v>61.82</v>
      </c>
      <c r="L63" t="n">
        <v>16.25</v>
      </c>
      <c r="M63" t="n">
        <v>8</v>
      </c>
      <c r="N63" t="n">
        <v>102.21</v>
      </c>
      <c r="O63" t="n">
        <v>40969.57</v>
      </c>
      <c r="P63" t="n">
        <v>195.07</v>
      </c>
      <c r="Q63" t="n">
        <v>197.8</v>
      </c>
      <c r="R63" t="n">
        <v>32.6</v>
      </c>
      <c r="S63" t="n">
        <v>25.4</v>
      </c>
      <c r="T63" t="n">
        <v>2747.64</v>
      </c>
      <c r="U63" t="n">
        <v>0.78</v>
      </c>
      <c r="V63" t="n">
        <v>0.88</v>
      </c>
      <c r="W63" t="n">
        <v>2.96</v>
      </c>
      <c r="X63" t="n">
        <v>0.17</v>
      </c>
      <c r="Y63" t="n">
        <v>1</v>
      </c>
      <c r="Z63" t="n">
        <v>10</v>
      </c>
      <c r="AA63" t="n">
        <v>501.539853996054</v>
      </c>
      <c r="AB63" t="n">
        <v>686.228954614159</v>
      </c>
      <c r="AC63" t="n">
        <v>620.7362263141698</v>
      </c>
      <c r="AD63" t="n">
        <v>501539.853996054</v>
      </c>
      <c r="AE63" t="n">
        <v>686228.954614159</v>
      </c>
      <c r="AF63" t="n">
        <v>1.403021630281526e-05</v>
      </c>
      <c r="AG63" t="n">
        <v>37</v>
      </c>
      <c r="AH63" t="n">
        <v>620736.2263141698</v>
      </c>
    </row>
    <row r="64">
      <c r="A64" t="n">
        <v>62</v>
      </c>
      <c r="B64" t="n">
        <v>150</v>
      </c>
      <c r="C64" t="inlineStr">
        <is>
          <t xml:space="preserve">CONCLUIDO	</t>
        </is>
      </c>
      <c r="D64" t="n">
        <v>7.0835</v>
      </c>
      <c r="E64" t="n">
        <v>14.12</v>
      </c>
      <c r="F64" t="n">
        <v>10.56</v>
      </c>
      <c r="G64" t="n">
        <v>63.39</v>
      </c>
      <c r="H64" t="n">
        <v>0.89</v>
      </c>
      <c r="I64" t="n">
        <v>10</v>
      </c>
      <c r="J64" t="n">
        <v>330.87</v>
      </c>
      <c r="K64" t="n">
        <v>61.82</v>
      </c>
      <c r="L64" t="n">
        <v>16.5</v>
      </c>
      <c r="M64" t="n">
        <v>8</v>
      </c>
      <c r="N64" t="n">
        <v>102.55</v>
      </c>
      <c r="O64" t="n">
        <v>41042.02</v>
      </c>
      <c r="P64" t="n">
        <v>195.17</v>
      </c>
      <c r="Q64" t="n">
        <v>197.77</v>
      </c>
      <c r="R64" t="n">
        <v>32.59</v>
      </c>
      <c r="S64" t="n">
        <v>25.4</v>
      </c>
      <c r="T64" t="n">
        <v>2741.24</v>
      </c>
      <c r="U64" t="n">
        <v>0.78</v>
      </c>
      <c r="V64" t="n">
        <v>0.88</v>
      </c>
      <c r="W64" t="n">
        <v>2.96</v>
      </c>
      <c r="X64" t="n">
        <v>0.17</v>
      </c>
      <c r="Y64" t="n">
        <v>1</v>
      </c>
      <c r="Z64" t="n">
        <v>10</v>
      </c>
      <c r="AA64" t="n">
        <v>501.6544155686281</v>
      </c>
      <c r="AB64" t="n">
        <v>686.3857028118549</v>
      </c>
      <c r="AC64" t="n">
        <v>620.8780146838749</v>
      </c>
      <c r="AD64" t="n">
        <v>501654.4155686281</v>
      </c>
      <c r="AE64" t="n">
        <v>686385.7028118549</v>
      </c>
      <c r="AF64" t="n">
        <v>1.402704791477776e-05</v>
      </c>
      <c r="AG64" t="n">
        <v>37</v>
      </c>
      <c r="AH64" t="n">
        <v>620878.0146838749</v>
      </c>
    </row>
    <row r="65">
      <c r="A65" t="n">
        <v>63</v>
      </c>
      <c r="B65" t="n">
        <v>150</v>
      </c>
      <c r="C65" t="inlineStr">
        <is>
          <t xml:space="preserve">CONCLUIDO	</t>
        </is>
      </c>
      <c r="D65" t="n">
        <v>7.0838</v>
      </c>
      <c r="E65" t="n">
        <v>14.12</v>
      </c>
      <c r="F65" t="n">
        <v>10.56</v>
      </c>
      <c r="G65" t="n">
        <v>63.38</v>
      </c>
      <c r="H65" t="n">
        <v>0.9</v>
      </c>
      <c r="I65" t="n">
        <v>10</v>
      </c>
      <c r="J65" t="n">
        <v>331.46</v>
      </c>
      <c r="K65" t="n">
        <v>61.82</v>
      </c>
      <c r="L65" t="n">
        <v>16.75</v>
      </c>
      <c r="M65" t="n">
        <v>8</v>
      </c>
      <c r="N65" t="n">
        <v>102.89</v>
      </c>
      <c r="O65" t="n">
        <v>41114.63</v>
      </c>
      <c r="P65" t="n">
        <v>195.15</v>
      </c>
      <c r="Q65" t="n">
        <v>197.75</v>
      </c>
      <c r="R65" t="n">
        <v>32.78</v>
      </c>
      <c r="S65" t="n">
        <v>25.4</v>
      </c>
      <c r="T65" t="n">
        <v>2837.59</v>
      </c>
      <c r="U65" t="n">
        <v>0.77</v>
      </c>
      <c r="V65" t="n">
        <v>0.88</v>
      </c>
      <c r="W65" t="n">
        <v>2.95</v>
      </c>
      <c r="X65" t="n">
        <v>0.17</v>
      </c>
      <c r="Y65" t="n">
        <v>1</v>
      </c>
      <c r="Z65" t="n">
        <v>10</v>
      </c>
      <c r="AA65" t="n">
        <v>501.6319710494005</v>
      </c>
      <c r="AB65" t="n">
        <v>686.3549932304653</v>
      </c>
      <c r="AC65" t="n">
        <v>620.850235981832</v>
      </c>
      <c r="AD65" t="n">
        <v>501631.9710494005</v>
      </c>
      <c r="AE65" t="n">
        <v>686354.9932304653</v>
      </c>
      <c r="AF65" t="n">
        <v>1.402764198753479e-05</v>
      </c>
      <c r="AG65" t="n">
        <v>37</v>
      </c>
      <c r="AH65" t="n">
        <v>620850.235981832</v>
      </c>
    </row>
    <row r="66">
      <c r="A66" t="n">
        <v>64</v>
      </c>
      <c r="B66" t="n">
        <v>150</v>
      </c>
      <c r="C66" t="inlineStr">
        <is>
          <t xml:space="preserve">CONCLUIDO	</t>
        </is>
      </c>
      <c r="D66" t="n">
        <v>7.0835</v>
      </c>
      <c r="E66" t="n">
        <v>14.12</v>
      </c>
      <c r="F66" t="n">
        <v>10.56</v>
      </c>
      <c r="G66" t="n">
        <v>63.39</v>
      </c>
      <c r="H66" t="n">
        <v>0.91</v>
      </c>
      <c r="I66" t="n">
        <v>10</v>
      </c>
      <c r="J66" t="n">
        <v>332.05</v>
      </c>
      <c r="K66" t="n">
        <v>61.82</v>
      </c>
      <c r="L66" t="n">
        <v>17</v>
      </c>
      <c r="M66" t="n">
        <v>8</v>
      </c>
      <c r="N66" t="n">
        <v>103.23</v>
      </c>
      <c r="O66" t="n">
        <v>41187.41</v>
      </c>
      <c r="P66" t="n">
        <v>195.12</v>
      </c>
      <c r="Q66" t="n">
        <v>197.82</v>
      </c>
      <c r="R66" t="n">
        <v>32.83</v>
      </c>
      <c r="S66" t="n">
        <v>25.4</v>
      </c>
      <c r="T66" t="n">
        <v>2859.71</v>
      </c>
      <c r="U66" t="n">
        <v>0.77</v>
      </c>
      <c r="V66" t="n">
        <v>0.88</v>
      </c>
      <c r="W66" t="n">
        <v>2.95</v>
      </c>
      <c r="X66" t="n">
        <v>0.17</v>
      </c>
      <c r="Y66" t="n">
        <v>1</v>
      </c>
      <c r="Z66" t="n">
        <v>10</v>
      </c>
      <c r="AA66" t="n">
        <v>501.616002647283</v>
      </c>
      <c r="AB66" t="n">
        <v>686.333144558212</v>
      </c>
      <c r="AC66" t="n">
        <v>620.8304725161937</v>
      </c>
      <c r="AD66" t="n">
        <v>501616.002647283</v>
      </c>
      <c r="AE66" t="n">
        <v>686333.144558212</v>
      </c>
      <c r="AF66" t="n">
        <v>1.402704791477776e-05</v>
      </c>
      <c r="AG66" t="n">
        <v>37</v>
      </c>
      <c r="AH66" t="n">
        <v>620830.4725161938</v>
      </c>
    </row>
    <row r="67">
      <c r="A67" t="n">
        <v>65</v>
      </c>
      <c r="B67" t="n">
        <v>150</v>
      </c>
      <c r="C67" t="inlineStr">
        <is>
          <t xml:space="preserve">CONCLUIDO	</t>
        </is>
      </c>
      <c r="D67" t="n">
        <v>7.0801</v>
      </c>
      <c r="E67" t="n">
        <v>14.12</v>
      </c>
      <c r="F67" t="n">
        <v>10.57</v>
      </c>
      <c r="G67" t="n">
        <v>63.43</v>
      </c>
      <c r="H67" t="n">
        <v>0.92</v>
      </c>
      <c r="I67" t="n">
        <v>10</v>
      </c>
      <c r="J67" t="n">
        <v>332.64</v>
      </c>
      <c r="K67" t="n">
        <v>61.82</v>
      </c>
      <c r="L67" t="n">
        <v>17.25</v>
      </c>
      <c r="M67" t="n">
        <v>8</v>
      </c>
      <c r="N67" t="n">
        <v>103.57</v>
      </c>
      <c r="O67" t="n">
        <v>41260.35</v>
      </c>
      <c r="P67" t="n">
        <v>195.06</v>
      </c>
      <c r="Q67" t="n">
        <v>197.76</v>
      </c>
      <c r="R67" t="n">
        <v>32.85</v>
      </c>
      <c r="S67" t="n">
        <v>25.4</v>
      </c>
      <c r="T67" t="n">
        <v>2872.09</v>
      </c>
      <c r="U67" t="n">
        <v>0.77</v>
      </c>
      <c r="V67" t="n">
        <v>0.88</v>
      </c>
      <c r="W67" t="n">
        <v>2.96</v>
      </c>
      <c r="X67" t="n">
        <v>0.18</v>
      </c>
      <c r="Y67" t="n">
        <v>1</v>
      </c>
      <c r="Z67" t="n">
        <v>10</v>
      </c>
      <c r="AA67" t="n">
        <v>501.6664789940058</v>
      </c>
      <c r="AB67" t="n">
        <v>686.4022085226574</v>
      </c>
      <c r="AC67" t="n">
        <v>620.8929451128045</v>
      </c>
      <c r="AD67" t="n">
        <v>501666.4789940058</v>
      </c>
      <c r="AE67" t="n">
        <v>686402.2085226574</v>
      </c>
      <c r="AF67" t="n">
        <v>1.402031509019807e-05</v>
      </c>
      <c r="AG67" t="n">
        <v>37</v>
      </c>
      <c r="AH67" t="n">
        <v>620892.9451128044</v>
      </c>
    </row>
    <row r="68">
      <c r="A68" t="n">
        <v>66</v>
      </c>
      <c r="B68" t="n">
        <v>150</v>
      </c>
      <c r="C68" t="inlineStr">
        <is>
          <t xml:space="preserve">CONCLUIDO	</t>
        </is>
      </c>
      <c r="D68" t="n">
        <v>7.1221</v>
      </c>
      <c r="E68" t="n">
        <v>14.04</v>
      </c>
      <c r="F68" t="n">
        <v>10.54</v>
      </c>
      <c r="G68" t="n">
        <v>70.29000000000001</v>
      </c>
      <c r="H68" t="n">
        <v>0.9399999999999999</v>
      </c>
      <c r="I68" t="n">
        <v>9</v>
      </c>
      <c r="J68" t="n">
        <v>333.24</v>
      </c>
      <c r="K68" t="n">
        <v>61.82</v>
      </c>
      <c r="L68" t="n">
        <v>17.5</v>
      </c>
      <c r="M68" t="n">
        <v>7</v>
      </c>
      <c r="N68" t="n">
        <v>103.92</v>
      </c>
      <c r="O68" t="n">
        <v>41333.46</v>
      </c>
      <c r="P68" t="n">
        <v>194.44</v>
      </c>
      <c r="Q68" t="n">
        <v>197.75</v>
      </c>
      <c r="R68" t="n">
        <v>32.17</v>
      </c>
      <c r="S68" t="n">
        <v>25.4</v>
      </c>
      <c r="T68" t="n">
        <v>2538.32</v>
      </c>
      <c r="U68" t="n">
        <v>0.79</v>
      </c>
      <c r="V68" t="n">
        <v>0.88</v>
      </c>
      <c r="W68" t="n">
        <v>2.95</v>
      </c>
      <c r="X68" t="n">
        <v>0.15</v>
      </c>
      <c r="Y68" t="n">
        <v>1</v>
      </c>
      <c r="Z68" t="n">
        <v>10</v>
      </c>
      <c r="AA68" t="n">
        <v>500.1580967251724</v>
      </c>
      <c r="AB68" t="n">
        <v>684.3383733573102</v>
      </c>
      <c r="AC68" t="n">
        <v>619.0260794790272</v>
      </c>
      <c r="AD68" t="n">
        <v>500158.0967251724</v>
      </c>
      <c r="AE68" t="n">
        <v>684338.3733573102</v>
      </c>
      <c r="AF68" t="n">
        <v>1.410348527618249e-05</v>
      </c>
      <c r="AG68" t="n">
        <v>37</v>
      </c>
      <c r="AH68" t="n">
        <v>619026.0794790272</v>
      </c>
    </row>
    <row r="69">
      <c r="A69" t="n">
        <v>67</v>
      </c>
      <c r="B69" t="n">
        <v>150</v>
      </c>
      <c r="C69" t="inlineStr">
        <is>
          <t xml:space="preserve">CONCLUIDO	</t>
        </is>
      </c>
      <c r="D69" t="n">
        <v>7.1153</v>
      </c>
      <c r="E69" t="n">
        <v>14.05</v>
      </c>
      <c r="F69" t="n">
        <v>10.56</v>
      </c>
      <c r="G69" t="n">
        <v>70.38</v>
      </c>
      <c r="H69" t="n">
        <v>0.95</v>
      </c>
      <c r="I69" t="n">
        <v>9</v>
      </c>
      <c r="J69" t="n">
        <v>333.83</v>
      </c>
      <c r="K69" t="n">
        <v>61.82</v>
      </c>
      <c r="L69" t="n">
        <v>17.75</v>
      </c>
      <c r="M69" t="n">
        <v>7</v>
      </c>
      <c r="N69" t="n">
        <v>104.26</v>
      </c>
      <c r="O69" t="n">
        <v>41406.86</v>
      </c>
      <c r="P69" t="n">
        <v>194.9</v>
      </c>
      <c r="Q69" t="n">
        <v>197.79</v>
      </c>
      <c r="R69" t="n">
        <v>32.61</v>
      </c>
      <c r="S69" t="n">
        <v>25.4</v>
      </c>
      <c r="T69" t="n">
        <v>2753.96</v>
      </c>
      <c r="U69" t="n">
        <v>0.78</v>
      </c>
      <c r="V69" t="n">
        <v>0.88</v>
      </c>
      <c r="W69" t="n">
        <v>2.95</v>
      </c>
      <c r="X69" t="n">
        <v>0.17</v>
      </c>
      <c r="Y69" t="n">
        <v>1</v>
      </c>
      <c r="Z69" t="n">
        <v>10</v>
      </c>
      <c r="AA69" t="n">
        <v>500.7007551335923</v>
      </c>
      <c r="AB69" t="n">
        <v>685.0808625321097</v>
      </c>
      <c r="AC69" t="n">
        <v>619.6977065290739</v>
      </c>
      <c r="AD69" t="n">
        <v>500700.7551335923</v>
      </c>
      <c r="AE69" t="n">
        <v>685080.8625321097</v>
      </c>
      <c r="AF69" t="n">
        <v>1.409001962702311e-05</v>
      </c>
      <c r="AG69" t="n">
        <v>37</v>
      </c>
      <c r="AH69" t="n">
        <v>619697.7065290739</v>
      </c>
    </row>
    <row r="70">
      <c r="A70" t="n">
        <v>68</v>
      </c>
      <c r="B70" t="n">
        <v>150</v>
      </c>
      <c r="C70" t="inlineStr">
        <is>
          <t xml:space="preserve">CONCLUIDO	</t>
        </is>
      </c>
      <c r="D70" t="n">
        <v>7.1152</v>
      </c>
      <c r="E70" t="n">
        <v>14.05</v>
      </c>
      <c r="F70" t="n">
        <v>10.56</v>
      </c>
      <c r="G70" t="n">
        <v>70.38</v>
      </c>
      <c r="H70" t="n">
        <v>0.96</v>
      </c>
      <c r="I70" t="n">
        <v>9</v>
      </c>
      <c r="J70" t="n">
        <v>334.43</v>
      </c>
      <c r="K70" t="n">
        <v>61.82</v>
      </c>
      <c r="L70" t="n">
        <v>18</v>
      </c>
      <c r="M70" t="n">
        <v>7</v>
      </c>
      <c r="N70" t="n">
        <v>104.61</v>
      </c>
      <c r="O70" t="n">
        <v>41480.31</v>
      </c>
      <c r="P70" t="n">
        <v>195.1</v>
      </c>
      <c r="Q70" t="n">
        <v>197.78</v>
      </c>
      <c r="R70" t="n">
        <v>32.61</v>
      </c>
      <c r="S70" t="n">
        <v>25.4</v>
      </c>
      <c r="T70" t="n">
        <v>2758.06</v>
      </c>
      <c r="U70" t="n">
        <v>0.78</v>
      </c>
      <c r="V70" t="n">
        <v>0.88</v>
      </c>
      <c r="W70" t="n">
        <v>2.95</v>
      </c>
      <c r="X70" t="n">
        <v>0.17</v>
      </c>
      <c r="Y70" t="n">
        <v>1</v>
      </c>
      <c r="Z70" t="n">
        <v>10</v>
      </c>
      <c r="AA70" t="n">
        <v>500.8560584446265</v>
      </c>
      <c r="AB70" t="n">
        <v>685.2933553737651</v>
      </c>
      <c r="AC70" t="n">
        <v>619.8899193521573</v>
      </c>
      <c r="AD70" t="n">
        <v>500856.0584446265</v>
      </c>
      <c r="AE70" t="n">
        <v>685293.3553737651</v>
      </c>
      <c r="AF70" t="n">
        <v>1.408982160277077e-05</v>
      </c>
      <c r="AG70" t="n">
        <v>37</v>
      </c>
      <c r="AH70" t="n">
        <v>619889.9193521574</v>
      </c>
    </row>
    <row r="71">
      <c r="A71" t="n">
        <v>69</v>
      </c>
      <c r="B71" t="n">
        <v>150</v>
      </c>
      <c r="C71" t="inlineStr">
        <is>
          <t xml:space="preserve">CONCLUIDO	</t>
        </is>
      </c>
      <c r="D71" t="n">
        <v>7.1186</v>
      </c>
      <c r="E71" t="n">
        <v>14.05</v>
      </c>
      <c r="F71" t="n">
        <v>10.55</v>
      </c>
      <c r="G71" t="n">
        <v>70.34</v>
      </c>
      <c r="H71" t="n">
        <v>0.97</v>
      </c>
      <c r="I71" t="n">
        <v>9</v>
      </c>
      <c r="J71" t="n">
        <v>335.02</v>
      </c>
      <c r="K71" t="n">
        <v>61.82</v>
      </c>
      <c r="L71" t="n">
        <v>18.25</v>
      </c>
      <c r="M71" t="n">
        <v>7</v>
      </c>
      <c r="N71" t="n">
        <v>104.95</v>
      </c>
      <c r="O71" t="n">
        <v>41553.93</v>
      </c>
      <c r="P71" t="n">
        <v>195.04</v>
      </c>
      <c r="Q71" t="n">
        <v>197.75</v>
      </c>
      <c r="R71" t="n">
        <v>32.38</v>
      </c>
      <c r="S71" t="n">
        <v>25.4</v>
      </c>
      <c r="T71" t="n">
        <v>2639.39</v>
      </c>
      <c r="U71" t="n">
        <v>0.78</v>
      </c>
      <c r="V71" t="n">
        <v>0.88</v>
      </c>
      <c r="W71" t="n">
        <v>2.95</v>
      </c>
      <c r="X71" t="n">
        <v>0.16</v>
      </c>
      <c r="Y71" t="n">
        <v>1</v>
      </c>
      <c r="Z71" t="n">
        <v>10</v>
      </c>
      <c r="AA71" t="n">
        <v>500.7144816176972</v>
      </c>
      <c r="AB71" t="n">
        <v>685.0996437132317</v>
      </c>
      <c r="AC71" t="n">
        <v>619.7146952606291</v>
      </c>
      <c r="AD71" t="n">
        <v>500714.4816176972</v>
      </c>
      <c r="AE71" t="n">
        <v>685099.6437132317</v>
      </c>
      <c r="AF71" t="n">
        <v>1.409655442735046e-05</v>
      </c>
      <c r="AG71" t="n">
        <v>37</v>
      </c>
      <c r="AH71" t="n">
        <v>619714.6952606292</v>
      </c>
    </row>
    <row r="72">
      <c r="A72" t="n">
        <v>70</v>
      </c>
      <c r="B72" t="n">
        <v>150</v>
      </c>
      <c r="C72" t="inlineStr">
        <is>
          <t xml:space="preserve">CONCLUIDO	</t>
        </is>
      </c>
      <c r="D72" t="n">
        <v>7.1165</v>
      </c>
      <c r="E72" t="n">
        <v>14.05</v>
      </c>
      <c r="F72" t="n">
        <v>10.55</v>
      </c>
      <c r="G72" t="n">
        <v>70.36</v>
      </c>
      <c r="H72" t="n">
        <v>0.98</v>
      </c>
      <c r="I72" t="n">
        <v>9</v>
      </c>
      <c r="J72" t="n">
        <v>335.62</v>
      </c>
      <c r="K72" t="n">
        <v>61.82</v>
      </c>
      <c r="L72" t="n">
        <v>18.5</v>
      </c>
      <c r="M72" t="n">
        <v>7</v>
      </c>
      <c r="N72" t="n">
        <v>105.3</v>
      </c>
      <c r="O72" t="n">
        <v>41627.72</v>
      </c>
      <c r="P72" t="n">
        <v>195.29</v>
      </c>
      <c r="Q72" t="n">
        <v>197.76</v>
      </c>
      <c r="R72" t="n">
        <v>32.39</v>
      </c>
      <c r="S72" t="n">
        <v>25.4</v>
      </c>
      <c r="T72" t="n">
        <v>2646.72</v>
      </c>
      <c r="U72" t="n">
        <v>0.78</v>
      </c>
      <c r="V72" t="n">
        <v>0.88</v>
      </c>
      <c r="W72" t="n">
        <v>2.96</v>
      </c>
      <c r="X72" t="n">
        <v>0.16</v>
      </c>
      <c r="Y72" t="n">
        <v>1</v>
      </c>
      <c r="Z72" t="n">
        <v>10</v>
      </c>
      <c r="AA72" t="n">
        <v>500.9547105192922</v>
      </c>
      <c r="AB72" t="n">
        <v>685.4283354945452</v>
      </c>
      <c r="AC72" t="n">
        <v>620.0120171596559</v>
      </c>
      <c r="AD72" t="n">
        <v>500954.7105192922</v>
      </c>
      <c r="AE72" t="n">
        <v>685428.3354945452</v>
      </c>
      <c r="AF72" t="n">
        <v>1.409239591805124e-05</v>
      </c>
      <c r="AG72" t="n">
        <v>37</v>
      </c>
      <c r="AH72" t="n">
        <v>620012.0171596559</v>
      </c>
    </row>
    <row r="73">
      <c r="A73" t="n">
        <v>71</v>
      </c>
      <c r="B73" t="n">
        <v>150</v>
      </c>
      <c r="C73" t="inlineStr">
        <is>
          <t xml:space="preserve">CONCLUIDO	</t>
        </is>
      </c>
      <c r="D73" t="n">
        <v>7.119</v>
      </c>
      <c r="E73" t="n">
        <v>14.05</v>
      </c>
      <c r="F73" t="n">
        <v>10.55</v>
      </c>
      <c r="G73" t="n">
        <v>70.33</v>
      </c>
      <c r="H73" t="n">
        <v>0.99</v>
      </c>
      <c r="I73" t="n">
        <v>9</v>
      </c>
      <c r="J73" t="n">
        <v>336.22</v>
      </c>
      <c r="K73" t="n">
        <v>61.82</v>
      </c>
      <c r="L73" t="n">
        <v>18.75</v>
      </c>
      <c r="M73" t="n">
        <v>7</v>
      </c>
      <c r="N73" t="n">
        <v>105.65</v>
      </c>
      <c r="O73" t="n">
        <v>41701.68</v>
      </c>
      <c r="P73" t="n">
        <v>195.22</v>
      </c>
      <c r="Q73" t="n">
        <v>197.78</v>
      </c>
      <c r="R73" t="n">
        <v>32.35</v>
      </c>
      <c r="S73" t="n">
        <v>25.4</v>
      </c>
      <c r="T73" t="n">
        <v>2624.22</v>
      </c>
      <c r="U73" t="n">
        <v>0.79</v>
      </c>
      <c r="V73" t="n">
        <v>0.88</v>
      </c>
      <c r="W73" t="n">
        <v>2.95</v>
      </c>
      <c r="X73" t="n">
        <v>0.16</v>
      </c>
      <c r="Y73" t="n">
        <v>1</v>
      </c>
      <c r="Z73" t="n">
        <v>10</v>
      </c>
      <c r="AA73" t="n">
        <v>500.8427380343774</v>
      </c>
      <c r="AB73" t="n">
        <v>685.2751298008073</v>
      </c>
      <c r="AC73" t="n">
        <v>619.8734332023027</v>
      </c>
      <c r="AD73" t="n">
        <v>500842.7380343773</v>
      </c>
      <c r="AE73" t="n">
        <v>685275.1298008073</v>
      </c>
      <c r="AF73" t="n">
        <v>1.409734652435984e-05</v>
      </c>
      <c r="AG73" t="n">
        <v>37</v>
      </c>
      <c r="AH73" t="n">
        <v>619873.4332023028</v>
      </c>
    </row>
    <row r="74">
      <c r="A74" t="n">
        <v>72</v>
      </c>
      <c r="B74" t="n">
        <v>150</v>
      </c>
      <c r="C74" t="inlineStr">
        <is>
          <t xml:space="preserve">CONCLUIDO	</t>
        </is>
      </c>
      <c r="D74" t="n">
        <v>7.1173</v>
      </c>
      <c r="E74" t="n">
        <v>14.05</v>
      </c>
      <c r="F74" t="n">
        <v>10.55</v>
      </c>
      <c r="G74" t="n">
        <v>70.34999999999999</v>
      </c>
      <c r="H74" t="n">
        <v>1.01</v>
      </c>
      <c r="I74" t="n">
        <v>9</v>
      </c>
      <c r="J74" t="n">
        <v>336.82</v>
      </c>
      <c r="K74" t="n">
        <v>61.82</v>
      </c>
      <c r="L74" t="n">
        <v>19</v>
      </c>
      <c r="M74" t="n">
        <v>7</v>
      </c>
      <c r="N74" t="n">
        <v>106</v>
      </c>
      <c r="O74" t="n">
        <v>41775.82</v>
      </c>
      <c r="P74" t="n">
        <v>195.21</v>
      </c>
      <c r="Q74" t="n">
        <v>197.75</v>
      </c>
      <c r="R74" t="n">
        <v>32.42</v>
      </c>
      <c r="S74" t="n">
        <v>25.4</v>
      </c>
      <c r="T74" t="n">
        <v>2659.18</v>
      </c>
      <c r="U74" t="n">
        <v>0.78</v>
      </c>
      <c r="V74" t="n">
        <v>0.88</v>
      </c>
      <c r="W74" t="n">
        <v>2.95</v>
      </c>
      <c r="X74" t="n">
        <v>0.16</v>
      </c>
      <c r="Y74" t="n">
        <v>1</v>
      </c>
      <c r="Z74" t="n">
        <v>10</v>
      </c>
      <c r="AA74" t="n">
        <v>500.8748292311785</v>
      </c>
      <c r="AB74" t="n">
        <v>685.3190383920344</v>
      </c>
      <c r="AC74" t="n">
        <v>619.9131512192092</v>
      </c>
      <c r="AD74" t="n">
        <v>500874.8292311784</v>
      </c>
      <c r="AE74" t="n">
        <v>685319.0383920344</v>
      </c>
      <c r="AF74" t="n">
        <v>1.409398011206999e-05</v>
      </c>
      <c r="AG74" t="n">
        <v>37</v>
      </c>
      <c r="AH74" t="n">
        <v>619913.1512192092</v>
      </c>
    </row>
    <row r="75">
      <c r="A75" t="n">
        <v>73</v>
      </c>
      <c r="B75" t="n">
        <v>150</v>
      </c>
      <c r="C75" t="inlineStr">
        <is>
          <t xml:space="preserve">CONCLUIDO	</t>
        </is>
      </c>
      <c r="D75" t="n">
        <v>7.1186</v>
      </c>
      <c r="E75" t="n">
        <v>14.05</v>
      </c>
      <c r="F75" t="n">
        <v>10.55</v>
      </c>
      <c r="G75" t="n">
        <v>70.34</v>
      </c>
      <c r="H75" t="n">
        <v>1.02</v>
      </c>
      <c r="I75" t="n">
        <v>9</v>
      </c>
      <c r="J75" t="n">
        <v>337.43</v>
      </c>
      <c r="K75" t="n">
        <v>61.82</v>
      </c>
      <c r="L75" t="n">
        <v>19.25</v>
      </c>
      <c r="M75" t="n">
        <v>7</v>
      </c>
      <c r="N75" t="n">
        <v>106.35</v>
      </c>
      <c r="O75" t="n">
        <v>41850.13</v>
      </c>
      <c r="P75" t="n">
        <v>195.2</v>
      </c>
      <c r="Q75" t="n">
        <v>197.76</v>
      </c>
      <c r="R75" t="n">
        <v>32.43</v>
      </c>
      <c r="S75" t="n">
        <v>25.4</v>
      </c>
      <c r="T75" t="n">
        <v>2665.57</v>
      </c>
      <c r="U75" t="n">
        <v>0.78</v>
      </c>
      <c r="V75" t="n">
        <v>0.88</v>
      </c>
      <c r="W75" t="n">
        <v>2.95</v>
      </c>
      <c r="X75" t="n">
        <v>0.16</v>
      </c>
      <c r="Y75" t="n">
        <v>1</v>
      </c>
      <c r="Z75" t="n">
        <v>10</v>
      </c>
      <c r="AA75" t="n">
        <v>500.8367968722014</v>
      </c>
      <c r="AB75" t="n">
        <v>685.2670008406126</v>
      </c>
      <c r="AC75" t="n">
        <v>619.86608005866</v>
      </c>
      <c r="AD75" t="n">
        <v>500836.7968722014</v>
      </c>
      <c r="AE75" t="n">
        <v>685267.0008406126</v>
      </c>
      <c r="AF75" t="n">
        <v>1.409655442735046e-05</v>
      </c>
      <c r="AG75" t="n">
        <v>37</v>
      </c>
      <c r="AH75" t="n">
        <v>619866.08005866</v>
      </c>
    </row>
    <row r="76">
      <c r="A76" t="n">
        <v>74</v>
      </c>
      <c r="B76" t="n">
        <v>150</v>
      </c>
      <c r="C76" t="inlineStr">
        <is>
          <t xml:space="preserve">CONCLUIDO	</t>
        </is>
      </c>
      <c r="D76" t="n">
        <v>7.1162</v>
      </c>
      <c r="E76" t="n">
        <v>14.05</v>
      </c>
      <c r="F76" t="n">
        <v>10.56</v>
      </c>
      <c r="G76" t="n">
        <v>70.37</v>
      </c>
      <c r="H76" t="n">
        <v>1.03</v>
      </c>
      <c r="I76" t="n">
        <v>9</v>
      </c>
      <c r="J76" t="n">
        <v>338.03</v>
      </c>
      <c r="K76" t="n">
        <v>61.82</v>
      </c>
      <c r="L76" t="n">
        <v>19.5</v>
      </c>
      <c r="M76" t="n">
        <v>7</v>
      </c>
      <c r="N76" t="n">
        <v>106.71</v>
      </c>
      <c r="O76" t="n">
        <v>41924.62</v>
      </c>
      <c r="P76" t="n">
        <v>195.27</v>
      </c>
      <c r="Q76" t="n">
        <v>197.75</v>
      </c>
      <c r="R76" t="n">
        <v>32.5</v>
      </c>
      <c r="S76" t="n">
        <v>25.4</v>
      </c>
      <c r="T76" t="n">
        <v>2702.84</v>
      </c>
      <c r="U76" t="n">
        <v>0.78</v>
      </c>
      <c r="V76" t="n">
        <v>0.88</v>
      </c>
      <c r="W76" t="n">
        <v>2.96</v>
      </c>
      <c r="X76" t="n">
        <v>0.17</v>
      </c>
      <c r="Y76" t="n">
        <v>1</v>
      </c>
      <c r="Z76" t="n">
        <v>10</v>
      </c>
      <c r="AA76" t="n">
        <v>500.9626818672803</v>
      </c>
      <c r="AB76" t="n">
        <v>685.4392422445335</v>
      </c>
      <c r="AC76" t="n">
        <v>620.0218829847331</v>
      </c>
      <c r="AD76" t="n">
        <v>500962.6818672803</v>
      </c>
      <c r="AE76" t="n">
        <v>685439.2422445335</v>
      </c>
      <c r="AF76" t="n">
        <v>1.409180184529421e-05</v>
      </c>
      <c r="AG76" t="n">
        <v>37</v>
      </c>
      <c r="AH76" t="n">
        <v>620021.8829847331</v>
      </c>
    </row>
    <row r="77">
      <c r="A77" t="n">
        <v>75</v>
      </c>
      <c r="B77" t="n">
        <v>150</v>
      </c>
      <c r="C77" t="inlineStr">
        <is>
          <t xml:space="preserve">CONCLUIDO	</t>
        </is>
      </c>
      <c r="D77" t="n">
        <v>7.1211</v>
      </c>
      <c r="E77" t="n">
        <v>14.04</v>
      </c>
      <c r="F77" t="n">
        <v>10.55</v>
      </c>
      <c r="G77" t="n">
        <v>70.3</v>
      </c>
      <c r="H77" t="n">
        <v>1.04</v>
      </c>
      <c r="I77" t="n">
        <v>9</v>
      </c>
      <c r="J77" t="n">
        <v>338.63</v>
      </c>
      <c r="K77" t="n">
        <v>61.82</v>
      </c>
      <c r="L77" t="n">
        <v>19.75</v>
      </c>
      <c r="M77" t="n">
        <v>7</v>
      </c>
      <c r="N77" t="n">
        <v>107.06</v>
      </c>
      <c r="O77" t="n">
        <v>41999.28</v>
      </c>
      <c r="P77" t="n">
        <v>195.07</v>
      </c>
      <c r="Q77" t="n">
        <v>197.78</v>
      </c>
      <c r="R77" t="n">
        <v>32.24</v>
      </c>
      <c r="S77" t="n">
        <v>25.4</v>
      </c>
      <c r="T77" t="n">
        <v>2569.35</v>
      </c>
      <c r="U77" t="n">
        <v>0.79</v>
      </c>
      <c r="V77" t="n">
        <v>0.88</v>
      </c>
      <c r="W77" t="n">
        <v>2.95</v>
      </c>
      <c r="X77" t="n">
        <v>0.15</v>
      </c>
      <c r="Y77" t="n">
        <v>1</v>
      </c>
      <c r="Z77" t="n">
        <v>10</v>
      </c>
      <c r="AA77" t="n">
        <v>500.6790466861334</v>
      </c>
      <c r="AB77" t="n">
        <v>685.0511600765875</v>
      </c>
      <c r="AC77" t="n">
        <v>619.6708388342189</v>
      </c>
      <c r="AD77" t="n">
        <v>500679.0466861334</v>
      </c>
      <c r="AE77" t="n">
        <v>685051.1600765875</v>
      </c>
      <c r="AF77" t="n">
        <v>1.410150503365906e-05</v>
      </c>
      <c r="AG77" t="n">
        <v>37</v>
      </c>
      <c r="AH77" t="n">
        <v>619670.8388342189</v>
      </c>
    </row>
    <row r="78">
      <c r="A78" t="n">
        <v>76</v>
      </c>
      <c r="B78" t="n">
        <v>150</v>
      </c>
      <c r="C78" t="inlineStr">
        <is>
          <t xml:space="preserve">CONCLUIDO	</t>
        </is>
      </c>
      <c r="D78" t="n">
        <v>7.1585</v>
      </c>
      <c r="E78" t="n">
        <v>13.97</v>
      </c>
      <c r="F78" t="n">
        <v>10.53</v>
      </c>
      <c r="G78" t="n">
        <v>78.95999999999999</v>
      </c>
      <c r="H78" t="n">
        <v>1.05</v>
      </c>
      <c r="I78" t="n">
        <v>8</v>
      </c>
      <c r="J78" t="n">
        <v>339.24</v>
      </c>
      <c r="K78" t="n">
        <v>61.82</v>
      </c>
      <c r="L78" t="n">
        <v>20</v>
      </c>
      <c r="M78" t="n">
        <v>6</v>
      </c>
      <c r="N78" t="n">
        <v>107.42</v>
      </c>
      <c r="O78" t="n">
        <v>42074.12</v>
      </c>
      <c r="P78" t="n">
        <v>194.71</v>
      </c>
      <c r="Q78" t="n">
        <v>197.77</v>
      </c>
      <c r="R78" t="n">
        <v>31.69</v>
      </c>
      <c r="S78" t="n">
        <v>25.4</v>
      </c>
      <c r="T78" t="n">
        <v>2303.55</v>
      </c>
      <c r="U78" t="n">
        <v>0.8</v>
      </c>
      <c r="V78" t="n">
        <v>0.88</v>
      </c>
      <c r="W78" t="n">
        <v>2.95</v>
      </c>
      <c r="X78" t="n">
        <v>0.14</v>
      </c>
      <c r="Y78" t="n">
        <v>1</v>
      </c>
      <c r="Z78" t="n">
        <v>10</v>
      </c>
      <c r="AA78" t="n">
        <v>499.5047342305722</v>
      </c>
      <c r="AB78" t="n">
        <v>683.4444139678794</v>
      </c>
      <c r="AC78" t="n">
        <v>618.2174383190437</v>
      </c>
      <c r="AD78" t="n">
        <v>499504.7342305722</v>
      </c>
      <c r="AE78" t="n">
        <v>683444.4139678794</v>
      </c>
      <c r="AF78" t="n">
        <v>1.417556610403566e-05</v>
      </c>
      <c r="AG78" t="n">
        <v>37</v>
      </c>
      <c r="AH78" t="n">
        <v>618217.4383190437</v>
      </c>
    </row>
    <row r="79">
      <c r="A79" t="n">
        <v>77</v>
      </c>
      <c r="B79" t="n">
        <v>150</v>
      </c>
      <c r="C79" t="inlineStr">
        <is>
          <t xml:space="preserve">CONCLUIDO	</t>
        </is>
      </c>
      <c r="D79" t="n">
        <v>7.1636</v>
      </c>
      <c r="E79" t="n">
        <v>13.96</v>
      </c>
      <c r="F79" t="n">
        <v>10.52</v>
      </c>
      <c r="G79" t="n">
        <v>78.88</v>
      </c>
      <c r="H79" t="n">
        <v>1.06</v>
      </c>
      <c r="I79" t="n">
        <v>8</v>
      </c>
      <c r="J79" t="n">
        <v>339.85</v>
      </c>
      <c r="K79" t="n">
        <v>61.82</v>
      </c>
      <c r="L79" t="n">
        <v>20.25</v>
      </c>
      <c r="M79" t="n">
        <v>6</v>
      </c>
      <c r="N79" t="n">
        <v>107.78</v>
      </c>
      <c r="O79" t="n">
        <v>42149.15</v>
      </c>
      <c r="P79" t="n">
        <v>194.67</v>
      </c>
      <c r="Q79" t="n">
        <v>197.76</v>
      </c>
      <c r="R79" t="n">
        <v>31.41</v>
      </c>
      <c r="S79" t="n">
        <v>25.4</v>
      </c>
      <c r="T79" t="n">
        <v>2161.4</v>
      </c>
      <c r="U79" t="n">
        <v>0.8100000000000001</v>
      </c>
      <c r="V79" t="n">
        <v>0.88</v>
      </c>
      <c r="W79" t="n">
        <v>2.95</v>
      </c>
      <c r="X79" t="n">
        <v>0.13</v>
      </c>
      <c r="Y79" t="n">
        <v>1</v>
      </c>
      <c r="Z79" t="n">
        <v>10</v>
      </c>
      <c r="AA79" t="n">
        <v>499.3407185428304</v>
      </c>
      <c r="AB79" t="n">
        <v>683.2200004680495</v>
      </c>
      <c r="AC79" t="n">
        <v>618.0144425286712</v>
      </c>
      <c r="AD79" t="n">
        <v>499340.7185428304</v>
      </c>
      <c r="AE79" t="n">
        <v>683220.0004680495</v>
      </c>
      <c r="AF79" t="n">
        <v>1.41856653409052e-05</v>
      </c>
      <c r="AG79" t="n">
        <v>37</v>
      </c>
      <c r="AH79" t="n">
        <v>618014.4425286712</v>
      </c>
    </row>
    <row r="80">
      <c r="A80" t="n">
        <v>78</v>
      </c>
      <c r="B80" t="n">
        <v>150</v>
      </c>
      <c r="C80" t="inlineStr">
        <is>
          <t xml:space="preserve">CONCLUIDO	</t>
        </is>
      </c>
      <c r="D80" t="n">
        <v>7.1632</v>
      </c>
      <c r="E80" t="n">
        <v>13.96</v>
      </c>
      <c r="F80" t="n">
        <v>10.52</v>
      </c>
      <c r="G80" t="n">
        <v>78.89</v>
      </c>
      <c r="H80" t="n">
        <v>1.07</v>
      </c>
      <c r="I80" t="n">
        <v>8</v>
      </c>
      <c r="J80" t="n">
        <v>340.46</v>
      </c>
      <c r="K80" t="n">
        <v>61.82</v>
      </c>
      <c r="L80" t="n">
        <v>20.5</v>
      </c>
      <c r="M80" t="n">
        <v>6</v>
      </c>
      <c r="N80" t="n">
        <v>108.14</v>
      </c>
      <c r="O80" t="n">
        <v>42224.35</v>
      </c>
      <c r="P80" t="n">
        <v>194.83</v>
      </c>
      <c r="Q80" t="n">
        <v>197.76</v>
      </c>
      <c r="R80" t="n">
        <v>31.49</v>
      </c>
      <c r="S80" t="n">
        <v>25.4</v>
      </c>
      <c r="T80" t="n">
        <v>2201.2</v>
      </c>
      <c r="U80" t="n">
        <v>0.8100000000000001</v>
      </c>
      <c r="V80" t="n">
        <v>0.88</v>
      </c>
      <c r="W80" t="n">
        <v>2.95</v>
      </c>
      <c r="X80" t="n">
        <v>0.13</v>
      </c>
      <c r="Y80" t="n">
        <v>1</v>
      </c>
      <c r="Z80" t="n">
        <v>10</v>
      </c>
      <c r="AA80" t="n">
        <v>499.4714783955765</v>
      </c>
      <c r="AB80" t="n">
        <v>683.3989118672943</v>
      </c>
      <c r="AC80" t="n">
        <v>618.1762788750757</v>
      </c>
      <c r="AD80" t="n">
        <v>499471.4783955765</v>
      </c>
      <c r="AE80" t="n">
        <v>683398.9118672942</v>
      </c>
      <c r="AF80" t="n">
        <v>1.418487324389583e-05</v>
      </c>
      <c r="AG80" t="n">
        <v>37</v>
      </c>
      <c r="AH80" t="n">
        <v>618176.2788750757</v>
      </c>
    </row>
    <row r="81">
      <c r="A81" t="n">
        <v>79</v>
      </c>
      <c r="B81" t="n">
        <v>150</v>
      </c>
      <c r="C81" t="inlineStr">
        <is>
          <t xml:space="preserve">CONCLUIDO	</t>
        </is>
      </c>
      <c r="D81" t="n">
        <v>7.1616</v>
      </c>
      <c r="E81" t="n">
        <v>13.96</v>
      </c>
      <c r="F81" t="n">
        <v>10.52</v>
      </c>
      <c r="G81" t="n">
        <v>78.91</v>
      </c>
      <c r="H81" t="n">
        <v>1.08</v>
      </c>
      <c r="I81" t="n">
        <v>8</v>
      </c>
      <c r="J81" t="n">
        <v>341.07</v>
      </c>
      <c r="K81" t="n">
        <v>61.82</v>
      </c>
      <c r="L81" t="n">
        <v>20.75</v>
      </c>
      <c r="M81" t="n">
        <v>6</v>
      </c>
      <c r="N81" t="n">
        <v>108.5</v>
      </c>
      <c r="O81" t="n">
        <v>42299.74</v>
      </c>
      <c r="P81" t="n">
        <v>195.04</v>
      </c>
      <c r="Q81" t="n">
        <v>197.75</v>
      </c>
      <c r="R81" t="n">
        <v>31.45</v>
      </c>
      <c r="S81" t="n">
        <v>25.4</v>
      </c>
      <c r="T81" t="n">
        <v>2178.86</v>
      </c>
      <c r="U81" t="n">
        <v>0.8100000000000001</v>
      </c>
      <c r="V81" t="n">
        <v>0.88</v>
      </c>
      <c r="W81" t="n">
        <v>2.95</v>
      </c>
      <c r="X81" t="n">
        <v>0.13</v>
      </c>
      <c r="Y81" t="n">
        <v>1</v>
      </c>
      <c r="Z81" t="n">
        <v>10</v>
      </c>
      <c r="AA81" t="n">
        <v>499.6679153566931</v>
      </c>
      <c r="AB81" t="n">
        <v>683.6676855836812</v>
      </c>
      <c r="AC81" t="n">
        <v>618.4194012051971</v>
      </c>
      <c r="AD81" t="n">
        <v>499667.9153566931</v>
      </c>
      <c r="AE81" t="n">
        <v>683667.6855836812</v>
      </c>
      <c r="AF81" t="n">
        <v>1.418170485585832e-05</v>
      </c>
      <c r="AG81" t="n">
        <v>37</v>
      </c>
      <c r="AH81" t="n">
        <v>618419.4012051971</v>
      </c>
    </row>
    <row r="82">
      <c r="A82" t="n">
        <v>80</v>
      </c>
      <c r="B82" t="n">
        <v>150</v>
      </c>
      <c r="C82" t="inlineStr">
        <is>
          <t xml:space="preserve">CONCLUIDO	</t>
        </is>
      </c>
      <c r="D82" t="n">
        <v>7.1586</v>
      </c>
      <c r="E82" t="n">
        <v>13.97</v>
      </c>
      <c r="F82" t="n">
        <v>10.53</v>
      </c>
      <c r="G82" t="n">
        <v>78.95999999999999</v>
      </c>
      <c r="H82" t="n">
        <v>1.1</v>
      </c>
      <c r="I82" t="n">
        <v>8</v>
      </c>
      <c r="J82" t="n">
        <v>341.68</v>
      </c>
      <c r="K82" t="n">
        <v>61.82</v>
      </c>
      <c r="L82" t="n">
        <v>21</v>
      </c>
      <c r="M82" t="n">
        <v>6</v>
      </c>
      <c r="N82" t="n">
        <v>108.86</v>
      </c>
      <c r="O82" t="n">
        <v>42375.31</v>
      </c>
      <c r="P82" t="n">
        <v>195.28</v>
      </c>
      <c r="Q82" t="n">
        <v>197.79</v>
      </c>
      <c r="R82" t="n">
        <v>31.72</v>
      </c>
      <c r="S82" t="n">
        <v>25.4</v>
      </c>
      <c r="T82" t="n">
        <v>2314.4</v>
      </c>
      <c r="U82" t="n">
        <v>0.8</v>
      </c>
      <c r="V82" t="n">
        <v>0.88</v>
      </c>
      <c r="W82" t="n">
        <v>2.95</v>
      </c>
      <c r="X82" t="n">
        <v>0.14</v>
      </c>
      <c r="Y82" t="n">
        <v>1</v>
      </c>
      <c r="Z82" t="n">
        <v>10</v>
      </c>
      <c r="AA82" t="n">
        <v>499.9357421902262</v>
      </c>
      <c r="AB82" t="n">
        <v>684.0341380730069</v>
      </c>
      <c r="AC82" t="n">
        <v>618.750879983261</v>
      </c>
      <c r="AD82" t="n">
        <v>499935.7421902262</v>
      </c>
      <c r="AE82" t="n">
        <v>684034.138073007</v>
      </c>
      <c r="AF82" t="n">
        <v>1.417576412828801e-05</v>
      </c>
      <c r="AG82" t="n">
        <v>37</v>
      </c>
      <c r="AH82" t="n">
        <v>618750.879983261</v>
      </c>
    </row>
    <row r="83">
      <c r="A83" t="n">
        <v>81</v>
      </c>
      <c r="B83" t="n">
        <v>150</v>
      </c>
      <c r="C83" t="inlineStr">
        <is>
          <t xml:space="preserve">CONCLUIDO	</t>
        </is>
      </c>
      <c r="D83" t="n">
        <v>7.1608</v>
      </c>
      <c r="E83" t="n">
        <v>13.96</v>
      </c>
      <c r="F83" t="n">
        <v>10.52</v>
      </c>
      <c r="G83" t="n">
        <v>78.92</v>
      </c>
      <c r="H83" t="n">
        <v>1.11</v>
      </c>
      <c r="I83" t="n">
        <v>8</v>
      </c>
      <c r="J83" t="n">
        <v>342.3</v>
      </c>
      <c r="K83" t="n">
        <v>61.82</v>
      </c>
      <c r="L83" t="n">
        <v>21.25</v>
      </c>
      <c r="M83" t="n">
        <v>6</v>
      </c>
      <c r="N83" t="n">
        <v>109.23</v>
      </c>
      <c r="O83" t="n">
        <v>42451.07</v>
      </c>
      <c r="P83" t="n">
        <v>195.31</v>
      </c>
      <c r="Q83" t="n">
        <v>197.75</v>
      </c>
      <c r="R83" t="n">
        <v>31.51</v>
      </c>
      <c r="S83" t="n">
        <v>25.4</v>
      </c>
      <c r="T83" t="n">
        <v>2209.46</v>
      </c>
      <c r="U83" t="n">
        <v>0.8100000000000001</v>
      </c>
      <c r="V83" t="n">
        <v>0.88</v>
      </c>
      <c r="W83" t="n">
        <v>2.95</v>
      </c>
      <c r="X83" t="n">
        <v>0.13</v>
      </c>
      <c r="Y83" t="n">
        <v>1</v>
      </c>
      <c r="Z83" t="n">
        <v>10</v>
      </c>
      <c r="AA83" t="n">
        <v>499.8915610085034</v>
      </c>
      <c r="AB83" t="n">
        <v>683.9736874310379</v>
      </c>
      <c r="AC83" t="n">
        <v>618.6961986657183</v>
      </c>
      <c r="AD83" t="n">
        <v>499891.5610085034</v>
      </c>
      <c r="AE83" t="n">
        <v>683973.6874310379</v>
      </c>
      <c r="AF83" t="n">
        <v>1.418012066183957e-05</v>
      </c>
      <c r="AG83" t="n">
        <v>37</v>
      </c>
      <c r="AH83" t="n">
        <v>618696.1986657183</v>
      </c>
    </row>
    <row r="84">
      <c r="A84" t="n">
        <v>82</v>
      </c>
      <c r="B84" t="n">
        <v>150</v>
      </c>
      <c r="C84" t="inlineStr">
        <is>
          <t xml:space="preserve">CONCLUIDO	</t>
        </is>
      </c>
      <c r="D84" t="n">
        <v>7.1603</v>
      </c>
      <c r="E84" t="n">
        <v>13.97</v>
      </c>
      <c r="F84" t="n">
        <v>10.52</v>
      </c>
      <c r="G84" t="n">
        <v>78.93000000000001</v>
      </c>
      <c r="H84" t="n">
        <v>1.12</v>
      </c>
      <c r="I84" t="n">
        <v>8</v>
      </c>
      <c r="J84" t="n">
        <v>342.91</v>
      </c>
      <c r="K84" t="n">
        <v>61.82</v>
      </c>
      <c r="L84" t="n">
        <v>21.5</v>
      </c>
      <c r="M84" t="n">
        <v>6</v>
      </c>
      <c r="N84" t="n">
        <v>109.59</v>
      </c>
      <c r="O84" t="n">
        <v>42527.02</v>
      </c>
      <c r="P84" t="n">
        <v>195.4</v>
      </c>
      <c r="Q84" t="n">
        <v>197.75</v>
      </c>
      <c r="R84" t="n">
        <v>31.55</v>
      </c>
      <c r="S84" t="n">
        <v>25.4</v>
      </c>
      <c r="T84" t="n">
        <v>2230.97</v>
      </c>
      <c r="U84" t="n">
        <v>0.8100000000000001</v>
      </c>
      <c r="V84" t="n">
        <v>0.88</v>
      </c>
      <c r="W84" t="n">
        <v>2.95</v>
      </c>
      <c r="X84" t="n">
        <v>0.13</v>
      </c>
      <c r="Y84" t="n">
        <v>1</v>
      </c>
      <c r="Z84" t="n">
        <v>10</v>
      </c>
      <c r="AA84" t="n">
        <v>499.9715134826114</v>
      </c>
      <c r="AB84" t="n">
        <v>684.0830819333667</v>
      </c>
      <c r="AC84" t="n">
        <v>618.7951527102809</v>
      </c>
      <c r="AD84" t="n">
        <v>499971.5134826114</v>
      </c>
      <c r="AE84" t="n">
        <v>684083.0819333666</v>
      </c>
      <c r="AF84" t="n">
        <v>1.417913054057785e-05</v>
      </c>
      <c r="AG84" t="n">
        <v>37</v>
      </c>
      <c r="AH84" t="n">
        <v>618795.152710281</v>
      </c>
    </row>
    <row r="85">
      <c r="A85" t="n">
        <v>83</v>
      </c>
      <c r="B85" t="n">
        <v>150</v>
      </c>
      <c r="C85" t="inlineStr">
        <is>
          <t xml:space="preserve">CONCLUIDO	</t>
        </is>
      </c>
      <c r="D85" t="n">
        <v>7.1629</v>
      </c>
      <c r="E85" t="n">
        <v>13.96</v>
      </c>
      <c r="F85" t="n">
        <v>10.52</v>
      </c>
      <c r="G85" t="n">
        <v>78.89</v>
      </c>
      <c r="H85" t="n">
        <v>1.13</v>
      </c>
      <c r="I85" t="n">
        <v>8</v>
      </c>
      <c r="J85" t="n">
        <v>343.53</v>
      </c>
      <c r="K85" t="n">
        <v>61.82</v>
      </c>
      <c r="L85" t="n">
        <v>21.75</v>
      </c>
      <c r="M85" t="n">
        <v>6</v>
      </c>
      <c r="N85" t="n">
        <v>109.96</v>
      </c>
      <c r="O85" t="n">
        <v>42603.15</v>
      </c>
      <c r="P85" t="n">
        <v>195.26</v>
      </c>
      <c r="Q85" t="n">
        <v>197.75</v>
      </c>
      <c r="R85" t="n">
        <v>31.41</v>
      </c>
      <c r="S85" t="n">
        <v>25.4</v>
      </c>
      <c r="T85" t="n">
        <v>2160.53</v>
      </c>
      <c r="U85" t="n">
        <v>0.8100000000000001</v>
      </c>
      <c r="V85" t="n">
        <v>0.88</v>
      </c>
      <c r="W85" t="n">
        <v>2.95</v>
      </c>
      <c r="X85" t="n">
        <v>0.13</v>
      </c>
      <c r="Y85" t="n">
        <v>1</v>
      </c>
      <c r="Z85" t="n">
        <v>10</v>
      </c>
      <c r="AA85" t="n">
        <v>499.8050780014073</v>
      </c>
      <c r="AB85" t="n">
        <v>683.8553575653679</v>
      </c>
      <c r="AC85" t="n">
        <v>618.5891620363509</v>
      </c>
      <c r="AD85" t="n">
        <v>499805.0780014073</v>
      </c>
      <c r="AE85" t="n">
        <v>683855.3575653678</v>
      </c>
      <c r="AF85" t="n">
        <v>1.418427917113879e-05</v>
      </c>
      <c r="AG85" t="n">
        <v>37</v>
      </c>
      <c r="AH85" t="n">
        <v>618589.1620363509</v>
      </c>
    </row>
    <row r="86">
      <c r="A86" t="n">
        <v>84</v>
      </c>
      <c r="B86" t="n">
        <v>150</v>
      </c>
      <c r="C86" t="inlineStr">
        <is>
          <t xml:space="preserve">CONCLUIDO	</t>
        </is>
      </c>
      <c r="D86" t="n">
        <v>7.1616</v>
      </c>
      <c r="E86" t="n">
        <v>13.96</v>
      </c>
      <c r="F86" t="n">
        <v>10.52</v>
      </c>
      <c r="G86" t="n">
        <v>78.91</v>
      </c>
      <c r="H86" t="n">
        <v>1.14</v>
      </c>
      <c r="I86" t="n">
        <v>8</v>
      </c>
      <c r="J86" t="n">
        <v>344.15</v>
      </c>
      <c r="K86" t="n">
        <v>61.82</v>
      </c>
      <c r="L86" t="n">
        <v>22</v>
      </c>
      <c r="M86" t="n">
        <v>6</v>
      </c>
      <c r="N86" t="n">
        <v>110.33</v>
      </c>
      <c r="O86" t="n">
        <v>42679.6</v>
      </c>
      <c r="P86" t="n">
        <v>195.32</v>
      </c>
      <c r="Q86" t="n">
        <v>197.75</v>
      </c>
      <c r="R86" t="n">
        <v>31.43</v>
      </c>
      <c r="S86" t="n">
        <v>25.4</v>
      </c>
      <c r="T86" t="n">
        <v>2169.92</v>
      </c>
      <c r="U86" t="n">
        <v>0.8100000000000001</v>
      </c>
      <c r="V86" t="n">
        <v>0.88</v>
      </c>
      <c r="W86" t="n">
        <v>2.95</v>
      </c>
      <c r="X86" t="n">
        <v>0.13</v>
      </c>
      <c r="Y86" t="n">
        <v>1</v>
      </c>
      <c r="Z86" t="n">
        <v>10</v>
      </c>
      <c r="AA86" t="n">
        <v>499.8806818332833</v>
      </c>
      <c r="AB86" t="n">
        <v>683.9588020635464</v>
      </c>
      <c r="AC86" t="n">
        <v>618.6827339368084</v>
      </c>
      <c r="AD86" t="n">
        <v>499880.6818332833</v>
      </c>
      <c r="AE86" t="n">
        <v>683958.8020635464</v>
      </c>
      <c r="AF86" t="n">
        <v>1.418170485585832e-05</v>
      </c>
      <c r="AG86" t="n">
        <v>37</v>
      </c>
      <c r="AH86" t="n">
        <v>618682.7339368084</v>
      </c>
    </row>
    <row r="87">
      <c r="A87" t="n">
        <v>85</v>
      </c>
      <c r="B87" t="n">
        <v>150</v>
      </c>
      <c r="C87" t="inlineStr">
        <is>
          <t xml:space="preserve">CONCLUIDO	</t>
        </is>
      </c>
      <c r="D87" t="n">
        <v>7.1568</v>
      </c>
      <c r="E87" t="n">
        <v>13.97</v>
      </c>
      <c r="F87" t="n">
        <v>10.53</v>
      </c>
      <c r="G87" t="n">
        <v>78.98</v>
      </c>
      <c r="H87" t="n">
        <v>1.15</v>
      </c>
      <c r="I87" t="n">
        <v>8</v>
      </c>
      <c r="J87" t="n">
        <v>344.77</v>
      </c>
      <c r="K87" t="n">
        <v>61.82</v>
      </c>
      <c r="L87" t="n">
        <v>22.25</v>
      </c>
      <c r="M87" t="n">
        <v>6</v>
      </c>
      <c r="N87" t="n">
        <v>110.7</v>
      </c>
      <c r="O87" t="n">
        <v>42756.12</v>
      </c>
      <c r="P87" t="n">
        <v>195.57</v>
      </c>
      <c r="Q87" t="n">
        <v>197.77</v>
      </c>
      <c r="R87" t="n">
        <v>31.68</v>
      </c>
      <c r="S87" t="n">
        <v>25.4</v>
      </c>
      <c r="T87" t="n">
        <v>2298.36</v>
      </c>
      <c r="U87" t="n">
        <v>0.8</v>
      </c>
      <c r="V87" t="n">
        <v>0.88</v>
      </c>
      <c r="W87" t="n">
        <v>2.95</v>
      </c>
      <c r="X87" t="n">
        <v>0.14</v>
      </c>
      <c r="Y87" t="n">
        <v>1</v>
      </c>
      <c r="Z87" t="n">
        <v>10</v>
      </c>
      <c r="AA87" t="n">
        <v>500.1978697131595</v>
      </c>
      <c r="AB87" t="n">
        <v>684.3927925141345</v>
      </c>
      <c r="AC87" t="n">
        <v>619.0753049479019</v>
      </c>
      <c r="AD87" t="n">
        <v>500197.8697131595</v>
      </c>
      <c r="AE87" t="n">
        <v>684392.7925141345</v>
      </c>
      <c r="AF87" t="n">
        <v>1.417219969174582e-05</v>
      </c>
      <c r="AG87" t="n">
        <v>37</v>
      </c>
      <c r="AH87" t="n">
        <v>619075.304947902</v>
      </c>
    </row>
    <row r="88">
      <c r="A88" t="n">
        <v>86</v>
      </c>
      <c r="B88" t="n">
        <v>150</v>
      </c>
      <c r="C88" t="inlineStr">
        <is>
          <t xml:space="preserve">CONCLUIDO	</t>
        </is>
      </c>
      <c r="D88" t="n">
        <v>7.1581</v>
      </c>
      <c r="E88" t="n">
        <v>13.97</v>
      </c>
      <c r="F88" t="n">
        <v>10.53</v>
      </c>
      <c r="G88" t="n">
        <v>78.95999999999999</v>
      </c>
      <c r="H88" t="n">
        <v>1.16</v>
      </c>
      <c r="I88" t="n">
        <v>8</v>
      </c>
      <c r="J88" t="n">
        <v>345.39</v>
      </c>
      <c r="K88" t="n">
        <v>61.82</v>
      </c>
      <c r="L88" t="n">
        <v>22.5</v>
      </c>
      <c r="M88" t="n">
        <v>6</v>
      </c>
      <c r="N88" t="n">
        <v>111.07</v>
      </c>
      <c r="O88" t="n">
        <v>42832.82</v>
      </c>
      <c r="P88" t="n">
        <v>195.57</v>
      </c>
      <c r="Q88" t="n">
        <v>197.75</v>
      </c>
      <c r="R88" t="n">
        <v>31.66</v>
      </c>
      <c r="S88" t="n">
        <v>25.4</v>
      </c>
      <c r="T88" t="n">
        <v>2284.32</v>
      </c>
      <c r="U88" t="n">
        <v>0.8</v>
      </c>
      <c r="V88" t="n">
        <v>0.88</v>
      </c>
      <c r="W88" t="n">
        <v>2.95</v>
      </c>
      <c r="X88" t="n">
        <v>0.14</v>
      </c>
      <c r="Y88" t="n">
        <v>1</v>
      </c>
      <c r="Z88" t="n">
        <v>10</v>
      </c>
      <c r="AA88" t="n">
        <v>500.1677726877517</v>
      </c>
      <c r="AB88" t="n">
        <v>684.3516124361844</v>
      </c>
      <c r="AC88" t="n">
        <v>619.0380550387948</v>
      </c>
      <c r="AD88" t="n">
        <v>500167.7726877517</v>
      </c>
      <c r="AE88" t="n">
        <v>684351.6124361844</v>
      </c>
      <c r="AF88" t="n">
        <v>1.417477400702629e-05</v>
      </c>
      <c r="AG88" t="n">
        <v>37</v>
      </c>
      <c r="AH88" t="n">
        <v>619038.0550387949</v>
      </c>
    </row>
    <row r="89">
      <c r="A89" t="n">
        <v>87</v>
      </c>
      <c r="B89" t="n">
        <v>150</v>
      </c>
      <c r="C89" t="inlineStr">
        <is>
          <t xml:space="preserve">CONCLUIDO	</t>
        </is>
      </c>
      <c r="D89" t="n">
        <v>7.1609</v>
      </c>
      <c r="E89" t="n">
        <v>13.96</v>
      </c>
      <c r="F89" t="n">
        <v>10.52</v>
      </c>
      <c r="G89" t="n">
        <v>78.92</v>
      </c>
      <c r="H89" t="n">
        <v>1.17</v>
      </c>
      <c r="I89" t="n">
        <v>8</v>
      </c>
      <c r="J89" t="n">
        <v>346.02</v>
      </c>
      <c r="K89" t="n">
        <v>61.82</v>
      </c>
      <c r="L89" t="n">
        <v>22.75</v>
      </c>
      <c r="M89" t="n">
        <v>6</v>
      </c>
      <c r="N89" t="n">
        <v>111.45</v>
      </c>
      <c r="O89" t="n">
        <v>42909.73</v>
      </c>
      <c r="P89" t="n">
        <v>195.24</v>
      </c>
      <c r="Q89" t="n">
        <v>197.76</v>
      </c>
      <c r="R89" t="n">
        <v>31.41</v>
      </c>
      <c r="S89" t="n">
        <v>25.4</v>
      </c>
      <c r="T89" t="n">
        <v>2161.45</v>
      </c>
      <c r="U89" t="n">
        <v>0.8100000000000001</v>
      </c>
      <c r="V89" t="n">
        <v>0.88</v>
      </c>
      <c r="W89" t="n">
        <v>2.95</v>
      </c>
      <c r="X89" t="n">
        <v>0.13</v>
      </c>
      <c r="Y89" t="n">
        <v>1</v>
      </c>
      <c r="Z89" t="n">
        <v>10</v>
      </c>
      <c r="AA89" t="n">
        <v>499.8360542166822</v>
      </c>
      <c r="AB89" t="n">
        <v>683.8977405896812</v>
      </c>
      <c r="AC89" t="n">
        <v>618.6275000843086</v>
      </c>
      <c r="AD89" t="n">
        <v>499836.0542166822</v>
      </c>
      <c r="AE89" t="n">
        <v>683897.7405896812</v>
      </c>
      <c r="AF89" t="n">
        <v>1.418031868609192e-05</v>
      </c>
      <c r="AG89" t="n">
        <v>37</v>
      </c>
      <c r="AH89" t="n">
        <v>618627.5000843087</v>
      </c>
    </row>
    <row r="90">
      <c r="A90" t="n">
        <v>88</v>
      </c>
      <c r="B90" t="n">
        <v>150</v>
      </c>
      <c r="C90" t="inlineStr">
        <is>
          <t xml:space="preserve">CONCLUIDO	</t>
        </is>
      </c>
      <c r="D90" t="n">
        <v>7.1585</v>
      </c>
      <c r="E90" t="n">
        <v>13.97</v>
      </c>
      <c r="F90" t="n">
        <v>10.53</v>
      </c>
      <c r="G90" t="n">
        <v>78.95999999999999</v>
      </c>
      <c r="H90" t="n">
        <v>1.18</v>
      </c>
      <c r="I90" t="n">
        <v>8</v>
      </c>
      <c r="J90" t="n">
        <v>346.64</v>
      </c>
      <c r="K90" t="n">
        <v>61.82</v>
      </c>
      <c r="L90" t="n">
        <v>23</v>
      </c>
      <c r="M90" t="n">
        <v>6</v>
      </c>
      <c r="N90" t="n">
        <v>111.82</v>
      </c>
      <c r="O90" t="n">
        <v>42986.83</v>
      </c>
      <c r="P90" t="n">
        <v>195.22</v>
      </c>
      <c r="Q90" t="n">
        <v>197.75</v>
      </c>
      <c r="R90" t="n">
        <v>31.7</v>
      </c>
      <c r="S90" t="n">
        <v>25.4</v>
      </c>
      <c r="T90" t="n">
        <v>2305.27</v>
      </c>
      <c r="U90" t="n">
        <v>0.8</v>
      </c>
      <c r="V90" t="n">
        <v>0.88</v>
      </c>
      <c r="W90" t="n">
        <v>2.95</v>
      </c>
      <c r="X90" t="n">
        <v>0.14</v>
      </c>
      <c r="Y90" t="n">
        <v>1</v>
      </c>
      <c r="Z90" t="n">
        <v>10</v>
      </c>
      <c r="AA90" t="n">
        <v>499.8924409944402</v>
      </c>
      <c r="AB90" t="n">
        <v>683.9748914666188</v>
      </c>
      <c r="AC90" t="n">
        <v>618.6972877898332</v>
      </c>
      <c r="AD90" t="n">
        <v>499892.4409944402</v>
      </c>
      <c r="AE90" t="n">
        <v>683974.8914666189</v>
      </c>
      <c r="AF90" t="n">
        <v>1.417556610403566e-05</v>
      </c>
      <c r="AG90" t="n">
        <v>37</v>
      </c>
      <c r="AH90" t="n">
        <v>618697.2877898333</v>
      </c>
    </row>
    <row r="91">
      <c r="A91" t="n">
        <v>89</v>
      </c>
      <c r="B91" t="n">
        <v>150</v>
      </c>
      <c r="C91" t="inlineStr">
        <is>
          <t xml:space="preserve">CONCLUIDO	</t>
        </is>
      </c>
      <c r="D91" t="n">
        <v>7.1942</v>
      </c>
      <c r="E91" t="n">
        <v>13.9</v>
      </c>
      <c r="F91" t="n">
        <v>10.51</v>
      </c>
      <c r="G91" t="n">
        <v>90.12</v>
      </c>
      <c r="H91" t="n">
        <v>1.19</v>
      </c>
      <c r="I91" t="n">
        <v>7</v>
      </c>
      <c r="J91" t="n">
        <v>347.27</v>
      </c>
      <c r="K91" t="n">
        <v>61.82</v>
      </c>
      <c r="L91" t="n">
        <v>23.25</v>
      </c>
      <c r="M91" t="n">
        <v>5</v>
      </c>
      <c r="N91" t="n">
        <v>112.2</v>
      </c>
      <c r="O91" t="n">
        <v>43064.12</v>
      </c>
      <c r="P91" t="n">
        <v>194.89</v>
      </c>
      <c r="Q91" t="n">
        <v>197.75</v>
      </c>
      <c r="R91" t="n">
        <v>31.24</v>
      </c>
      <c r="S91" t="n">
        <v>25.4</v>
      </c>
      <c r="T91" t="n">
        <v>2082.85</v>
      </c>
      <c r="U91" t="n">
        <v>0.8100000000000001</v>
      </c>
      <c r="V91" t="n">
        <v>0.89</v>
      </c>
      <c r="W91" t="n">
        <v>2.95</v>
      </c>
      <c r="X91" t="n">
        <v>0.12</v>
      </c>
      <c r="Y91" t="n">
        <v>1</v>
      </c>
      <c r="Z91" t="n">
        <v>10</v>
      </c>
      <c r="AA91" t="n">
        <v>498.7898262287175</v>
      </c>
      <c r="AB91" t="n">
        <v>682.4662453002267</v>
      </c>
      <c r="AC91" t="n">
        <v>617.3326246961634</v>
      </c>
      <c r="AD91" t="n">
        <v>498789.8262287175</v>
      </c>
      <c r="AE91" t="n">
        <v>682466.2453002266</v>
      </c>
      <c r="AF91" t="n">
        <v>1.424626076212242e-05</v>
      </c>
      <c r="AG91" t="n">
        <v>37</v>
      </c>
      <c r="AH91" t="n">
        <v>617332.6246961635</v>
      </c>
    </row>
    <row r="92">
      <c r="A92" t="n">
        <v>90</v>
      </c>
      <c r="B92" t="n">
        <v>150</v>
      </c>
      <c r="C92" t="inlineStr">
        <is>
          <t xml:space="preserve">CONCLUIDO	</t>
        </is>
      </c>
      <c r="D92" t="n">
        <v>7.1983</v>
      </c>
      <c r="E92" t="n">
        <v>13.89</v>
      </c>
      <c r="F92" t="n">
        <v>10.51</v>
      </c>
      <c r="G92" t="n">
        <v>90.05</v>
      </c>
      <c r="H92" t="n">
        <v>1.2</v>
      </c>
      <c r="I92" t="n">
        <v>7</v>
      </c>
      <c r="J92" t="n">
        <v>347.9</v>
      </c>
      <c r="K92" t="n">
        <v>61.82</v>
      </c>
      <c r="L92" t="n">
        <v>23.5</v>
      </c>
      <c r="M92" t="n">
        <v>5</v>
      </c>
      <c r="N92" t="n">
        <v>112.58</v>
      </c>
      <c r="O92" t="n">
        <v>43141.62</v>
      </c>
      <c r="P92" t="n">
        <v>195.06</v>
      </c>
      <c r="Q92" t="n">
        <v>197.79</v>
      </c>
      <c r="R92" t="n">
        <v>31.02</v>
      </c>
      <c r="S92" t="n">
        <v>25.4</v>
      </c>
      <c r="T92" t="n">
        <v>1972.89</v>
      </c>
      <c r="U92" t="n">
        <v>0.82</v>
      </c>
      <c r="V92" t="n">
        <v>0.89</v>
      </c>
      <c r="W92" t="n">
        <v>2.95</v>
      </c>
      <c r="X92" t="n">
        <v>0.12</v>
      </c>
      <c r="Y92" t="n">
        <v>1</v>
      </c>
      <c r="Z92" t="n">
        <v>10</v>
      </c>
      <c r="AA92" t="n">
        <v>498.8247579693345</v>
      </c>
      <c r="AB92" t="n">
        <v>682.5140404488184</v>
      </c>
      <c r="AC92" t="n">
        <v>617.3758583428544</v>
      </c>
      <c r="AD92" t="n">
        <v>498824.7579693345</v>
      </c>
      <c r="AE92" t="n">
        <v>682514.0404488184</v>
      </c>
      <c r="AF92" t="n">
        <v>1.425437975646852e-05</v>
      </c>
      <c r="AG92" t="n">
        <v>37</v>
      </c>
      <c r="AH92" t="n">
        <v>617375.8583428544</v>
      </c>
    </row>
    <row r="93">
      <c r="A93" t="n">
        <v>91</v>
      </c>
      <c r="B93" t="n">
        <v>150</v>
      </c>
      <c r="C93" t="inlineStr">
        <is>
          <t xml:space="preserve">CONCLUIDO	</t>
        </is>
      </c>
      <c r="D93" t="n">
        <v>7.1971</v>
      </c>
      <c r="E93" t="n">
        <v>13.89</v>
      </c>
      <c r="F93" t="n">
        <v>10.51</v>
      </c>
      <c r="G93" t="n">
        <v>90.06999999999999</v>
      </c>
      <c r="H93" t="n">
        <v>1.21</v>
      </c>
      <c r="I93" t="n">
        <v>7</v>
      </c>
      <c r="J93" t="n">
        <v>348.53</v>
      </c>
      <c r="K93" t="n">
        <v>61.82</v>
      </c>
      <c r="L93" t="n">
        <v>23.75</v>
      </c>
      <c r="M93" t="n">
        <v>5</v>
      </c>
      <c r="N93" t="n">
        <v>112.96</v>
      </c>
      <c r="O93" t="n">
        <v>43219.31</v>
      </c>
      <c r="P93" t="n">
        <v>195.4</v>
      </c>
      <c r="Q93" t="n">
        <v>197.76</v>
      </c>
      <c r="R93" t="n">
        <v>31</v>
      </c>
      <c r="S93" t="n">
        <v>25.4</v>
      </c>
      <c r="T93" t="n">
        <v>1959.26</v>
      </c>
      <c r="U93" t="n">
        <v>0.82</v>
      </c>
      <c r="V93" t="n">
        <v>0.89</v>
      </c>
      <c r="W93" t="n">
        <v>2.95</v>
      </c>
      <c r="X93" t="n">
        <v>0.12</v>
      </c>
      <c r="Y93" t="n">
        <v>1</v>
      </c>
      <c r="Z93" t="n">
        <v>10</v>
      </c>
      <c r="AA93" t="n">
        <v>499.1092452738749</v>
      </c>
      <c r="AB93" t="n">
        <v>682.9032885295849</v>
      </c>
      <c r="AC93" t="n">
        <v>617.7279571331057</v>
      </c>
      <c r="AD93" t="n">
        <v>499109.245273875</v>
      </c>
      <c r="AE93" t="n">
        <v>682903.2885295849</v>
      </c>
      <c r="AF93" t="n">
        <v>1.425200346544039e-05</v>
      </c>
      <c r="AG93" t="n">
        <v>37</v>
      </c>
      <c r="AH93" t="n">
        <v>617727.9571331057</v>
      </c>
    </row>
    <row r="94">
      <c r="A94" t="n">
        <v>92</v>
      </c>
      <c r="B94" t="n">
        <v>150</v>
      </c>
      <c r="C94" t="inlineStr">
        <is>
          <t xml:space="preserve">CONCLUIDO	</t>
        </is>
      </c>
      <c r="D94" t="n">
        <v>7.1953</v>
      </c>
      <c r="E94" t="n">
        <v>13.9</v>
      </c>
      <c r="F94" t="n">
        <v>10.51</v>
      </c>
      <c r="G94" t="n">
        <v>90.09999999999999</v>
      </c>
      <c r="H94" t="n">
        <v>1.23</v>
      </c>
      <c r="I94" t="n">
        <v>7</v>
      </c>
      <c r="J94" t="n">
        <v>349.16</v>
      </c>
      <c r="K94" t="n">
        <v>61.82</v>
      </c>
      <c r="L94" t="n">
        <v>24</v>
      </c>
      <c r="M94" t="n">
        <v>5</v>
      </c>
      <c r="N94" t="n">
        <v>113.34</v>
      </c>
      <c r="O94" t="n">
        <v>43297.21</v>
      </c>
      <c r="P94" t="n">
        <v>195.72</v>
      </c>
      <c r="Q94" t="n">
        <v>197.75</v>
      </c>
      <c r="R94" t="n">
        <v>31.25</v>
      </c>
      <c r="S94" t="n">
        <v>25.4</v>
      </c>
      <c r="T94" t="n">
        <v>2088.37</v>
      </c>
      <c r="U94" t="n">
        <v>0.8100000000000001</v>
      </c>
      <c r="V94" t="n">
        <v>0.89</v>
      </c>
      <c r="W94" t="n">
        <v>2.95</v>
      </c>
      <c r="X94" t="n">
        <v>0.12</v>
      </c>
      <c r="Y94" t="n">
        <v>1</v>
      </c>
      <c r="Z94" t="n">
        <v>10</v>
      </c>
      <c r="AA94" t="n">
        <v>499.3924531065836</v>
      </c>
      <c r="AB94" t="n">
        <v>683.2907859805446</v>
      </c>
      <c r="AC94" t="n">
        <v>618.0784723712019</v>
      </c>
      <c r="AD94" t="n">
        <v>499392.4531065836</v>
      </c>
      <c r="AE94" t="n">
        <v>683290.7859805445</v>
      </c>
      <c r="AF94" t="n">
        <v>1.424843902889821e-05</v>
      </c>
      <c r="AG94" t="n">
        <v>37</v>
      </c>
      <c r="AH94" t="n">
        <v>618078.4723712018</v>
      </c>
    </row>
    <row r="95">
      <c r="A95" t="n">
        <v>93</v>
      </c>
      <c r="B95" t="n">
        <v>150</v>
      </c>
      <c r="C95" t="inlineStr">
        <is>
          <t xml:space="preserve">CONCLUIDO	</t>
        </is>
      </c>
      <c r="D95" t="n">
        <v>7.1973</v>
      </c>
      <c r="E95" t="n">
        <v>13.89</v>
      </c>
      <c r="F95" t="n">
        <v>10.51</v>
      </c>
      <c r="G95" t="n">
        <v>90.06999999999999</v>
      </c>
      <c r="H95" t="n">
        <v>1.24</v>
      </c>
      <c r="I95" t="n">
        <v>7</v>
      </c>
      <c r="J95" t="n">
        <v>349.79</v>
      </c>
      <c r="K95" t="n">
        <v>61.82</v>
      </c>
      <c r="L95" t="n">
        <v>24.25</v>
      </c>
      <c r="M95" t="n">
        <v>5</v>
      </c>
      <c r="N95" t="n">
        <v>113.72</v>
      </c>
      <c r="O95" t="n">
        <v>43375.3</v>
      </c>
      <c r="P95" t="n">
        <v>195.77</v>
      </c>
      <c r="Q95" t="n">
        <v>197.75</v>
      </c>
      <c r="R95" t="n">
        <v>31.01</v>
      </c>
      <c r="S95" t="n">
        <v>25.4</v>
      </c>
      <c r="T95" t="n">
        <v>1967.46</v>
      </c>
      <c r="U95" t="n">
        <v>0.82</v>
      </c>
      <c r="V95" t="n">
        <v>0.89</v>
      </c>
      <c r="W95" t="n">
        <v>2.95</v>
      </c>
      <c r="X95" t="n">
        <v>0.12</v>
      </c>
      <c r="Y95" t="n">
        <v>1</v>
      </c>
      <c r="Z95" t="n">
        <v>10</v>
      </c>
      <c r="AA95" t="n">
        <v>499.3844315466703</v>
      </c>
      <c r="AB95" t="n">
        <v>683.2798105283848</v>
      </c>
      <c r="AC95" t="n">
        <v>618.0685444007922</v>
      </c>
      <c r="AD95" t="n">
        <v>499384.4315466703</v>
      </c>
      <c r="AE95" t="n">
        <v>683279.8105283849</v>
      </c>
      <c r="AF95" t="n">
        <v>1.425239951394509e-05</v>
      </c>
      <c r="AG95" t="n">
        <v>37</v>
      </c>
      <c r="AH95" t="n">
        <v>618068.5444007922</v>
      </c>
    </row>
    <row r="96">
      <c r="A96" t="n">
        <v>94</v>
      </c>
      <c r="B96" t="n">
        <v>150</v>
      </c>
      <c r="C96" t="inlineStr">
        <is>
          <t xml:space="preserve">CONCLUIDO	</t>
        </is>
      </c>
      <c r="D96" t="n">
        <v>7.1991</v>
      </c>
      <c r="E96" t="n">
        <v>13.89</v>
      </c>
      <c r="F96" t="n">
        <v>10.5</v>
      </c>
      <c r="G96" t="n">
        <v>90.04000000000001</v>
      </c>
      <c r="H96" t="n">
        <v>1.25</v>
      </c>
      <c r="I96" t="n">
        <v>7</v>
      </c>
      <c r="J96" t="n">
        <v>350.43</v>
      </c>
      <c r="K96" t="n">
        <v>61.82</v>
      </c>
      <c r="L96" t="n">
        <v>24.5</v>
      </c>
      <c r="M96" t="n">
        <v>5</v>
      </c>
      <c r="N96" t="n">
        <v>114.11</v>
      </c>
      <c r="O96" t="n">
        <v>43453.61</v>
      </c>
      <c r="P96" t="n">
        <v>195.81</v>
      </c>
      <c r="Q96" t="n">
        <v>197.77</v>
      </c>
      <c r="R96" t="n">
        <v>30.85</v>
      </c>
      <c r="S96" t="n">
        <v>25.4</v>
      </c>
      <c r="T96" t="n">
        <v>1884.57</v>
      </c>
      <c r="U96" t="n">
        <v>0.82</v>
      </c>
      <c r="V96" t="n">
        <v>0.89</v>
      </c>
      <c r="W96" t="n">
        <v>2.95</v>
      </c>
      <c r="X96" t="n">
        <v>0.11</v>
      </c>
      <c r="Y96" t="n">
        <v>1</v>
      </c>
      <c r="Z96" t="n">
        <v>10</v>
      </c>
      <c r="AA96" t="n">
        <v>499.3573757972966</v>
      </c>
      <c r="AB96" t="n">
        <v>683.2427916584764</v>
      </c>
      <c r="AC96" t="n">
        <v>618.0350585598715</v>
      </c>
      <c r="AD96" t="n">
        <v>499357.3757972966</v>
      </c>
      <c r="AE96" t="n">
        <v>683242.7916584765</v>
      </c>
      <c r="AF96" t="n">
        <v>1.425596395048727e-05</v>
      </c>
      <c r="AG96" t="n">
        <v>37</v>
      </c>
      <c r="AH96" t="n">
        <v>618035.0585598715</v>
      </c>
    </row>
    <row r="97">
      <c r="A97" t="n">
        <v>95</v>
      </c>
      <c r="B97" t="n">
        <v>150</v>
      </c>
      <c r="C97" t="inlineStr">
        <is>
          <t xml:space="preserve">CONCLUIDO	</t>
        </is>
      </c>
      <c r="D97" t="n">
        <v>7.2023</v>
      </c>
      <c r="E97" t="n">
        <v>13.88</v>
      </c>
      <c r="F97" t="n">
        <v>10.5</v>
      </c>
      <c r="G97" t="n">
        <v>89.98999999999999</v>
      </c>
      <c r="H97" t="n">
        <v>1.26</v>
      </c>
      <c r="I97" t="n">
        <v>7</v>
      </c>
      <c r="J97" t="n">
        <v>351.06</v>
      </c>
      <c r="K97" t="n">
        <v>61.82</v>
      </c>
      <c r="L97" t="n">
        <v>24.75</v>
      </c>
      <c r="M97" t="n">
        <v>5</v>
      </c>
      <c r="N97" t="n">
        <v>114.49</v>
      </c>
      <c r="O97" t="n">
        <v>43532.12</v>
      </c>
      <c r="P97" t="n">
        <v>195.81</v>
      </c>
      <c r="Q97" t="n">
        <v>197.78</v>
      </c>
      <c r="R97" t="n">
        <v>30.81</v>
      </c>
      <c r="S97" t="n">
        <v>25.4</v>
      </c>
      <c r="T97" t="n">
        <v>1866.67</v>
      </c>
      <c r="U97" t="n">
        <v>0.82</v>
      </c>
      <c r="V97" t="n">
        <v>0.89</v>
      </c>
      <c r="W97" t="n">
        <v>2.95</v>
      </c>
      <c r="X97" t="n">
        <v>0.11</v>
      </c>
      <c r="Y97" t="n">
        <v>1</v>
      </c>
      <c r="Z97" t="n">
        <v>10</v>
      </c>
      <c r="AA97" t="n">
        <v>499.284118899496</v>
      </c>
      <c r="AB97" t="n">
        <v>683.1425583390393</v>
      </c>
      <c r="AC97" t="n">
        <v>617.9443913677632</v>
      </c>
      <c r="AD97" t="n">
        <v>499284.118899496</v>
      </c>
      <c r="AE97" t="n">
        <v>683142.5583390393</v>
      </c>
      <c r="AF97" t="n">
        <v>1.426230072656228e-05</v>
      </c>
      <c r="AG97" t="n">
        <v>37</v>
      </c>
      <c r="AH97" t="n">
        <v>617944.3913677632</v>
      </c>
    </row>
    <row r="98">
      <c r="A98" t="n">
        <v>96</v>
      </c>
      <c r="B98" t="n">
        <v>150</v>
      </c>
      <c r="C98" t="inlineStr">
        <is>
          <t xml:space="preserve">CONCLUIDO	</t>
        </is>
      </c>
      <c r="D98" t="n">
        <v>7.1988</v>
      </c>
      <c r="E98" t="n">
        <v>13.89</v>
      </c>
      <c r="F98" t="n">
        <v>10.51</v>
      </c>
      <c r="G98" t="n">
        <v>90.04000000000001</v>
      </c>
      <c r="H98" t="n">
        <v>1.27</v>
      </c>
      <c r="I98" t="n">
        <v>7</v>
      </c>
      <c r="J98" t="n">
        <v>351.7</v>
      </c>
      <c r="K98" t="n">
        <v>61.82</v>
      </c>
      <c r="L98" t="n">
        <v>25</v>
      </c>
      <c r="M98" t="n">
        <v>5</v>
      </c>
      <c r="N98" t="n">
        <v>114.88</v>
      </c>
      <c r="O98" t="n">
        <v>43610.83</v>
      </c>
      <c r="P98" t="n">
        <v>196.01</v>
      </c>
      <c r="Q98" t="n">
        <v>197.75</v>
      </c>
      <c r="R98" t="n">
        <v>31.03</v>
      </c>
      <c r="S98" t="n">
        <v>25.4</v>
      </c>
      <c r="T98" t="n">
        <v>1973.79</v>
      </c>
      <c r="U98" t="n">
        <v>0.82</v>
      </c>
      <c r="V98" t="n">
        <v>0.89</v>
      </c>
      <c r="W98" t="n">
        <v>2.95</v>
      </c>
      <c r="X98" t="n">
        <v>0.12</v>
      </c>
      <c r="Y98" t="n">
        <v>1</v>
      </c>
      <c r="Z98" t="n">
        <v>10</v>
      </c>
      <c r="AA98" t="n">
        <v>499.5314988998786</v>
      </c>
      <c r="AB98" t="n">
        <v>683.4810345691983</v>
      </c>
      <c r="AC98" t="n">
        <v>618.25056390157</v>
      </c>
      <c r="AD98" t="n">
        <v>499531.4988998786</v>
      </c>
      <c r="AE98" t="n">
        <v>683481.0345691983</v>
      </c>
      <c r="AF98" t="n">
        <v>1.425536987773024e-05</v>
      </c>
      <c r="AG98" t="n">
        <v>37</v>
      </c>
      <c r="AH98" t="n">
        <v>618250.56390157</v>
      </c>
    </row>
    <row r="99">
      <c r="A99" t="n">
        <v>97</v>
      </c>
      <c r="B99" t="n">
        <v>150</v>
      </c>
      <c r="C99" t="inlineStr">
        <is>
          <t xml:space="preserve">CONCLUIDO	</t>
        </is>
      </c>
      <c r="D99" t="n">
        <v>7.195</v>
      </c>
      <c r="E99" t="n">
        <v>13.9</v>
      </c>
      <c r="F99" t="n">
        <v>10.51</v>
      </c>
      <c r="G99" t="n">
        <v>90.11</v>
      </c>
      <c r="H99" t="n">
        <v>1.28</v>
      </c>
      <c r="I99" t="n">
        <v>7</v>
      </c>
      <c r="J99" t="n">
        <v>352.34</v>
      </c>
      <c r="K99" t="n">
        <v>61.82</v>
      </c>
      <c r="L99" t="n">
        <v>25.25</v>
      </c>
      <c r="M99" t="n">
        <v>5</v>
      </c>
      <c r="N99" t="n">
        <v>115.27</v>
      </c>
      <c r="O99" t="n">
        <v>43689.76</v>
      </c>
      <c r="P99" t="n">
        <v>196.27</v>
      </c>
      <c r="Q99" t="n">
        <v>197.76</v>
      </c>
      <c r="R99" t="n">
        <v>31.11</v>
      </c>
      <c r="S99" t="n">
        <v>25.4</v>
      </c>
      <c r="T99" t="n">
        <v>2017.63</v>
      </c>
      <c r="U99" t="n">
        <v>0.82</v>
      </c>
      <c r="V99" t="n">
        <v>0.89</v>
      </c>
      <c r="W99" t="n">
        <v>2.95</v>
      </c>
      <c r="X99" t="n">
        <v>0.12</v>
      </c>
      <c r="Y99" t="n">
        <v>1</v>
      </c>
      <c r="Z99" t="n">
        <v>10</v>
      </c>
      <c r="AA99" t="n">
        <v>499.8153234244507</v>
      </c>
      <c r="AB99" t="n">
        <v>683.8693758051721</v>
      </c>
      <c r="AC99" t="n">
        <v>618.601842395023</v>
      </c>
      <c r="AD99" t="n">
        <v>499815.3234244507</v>
      </c>
      <c r="AE99" t="n">
        <v>683869.3758051721</v>
      </c>
      <c r="AF99" t="n">
        <v>1.424784495614118e-05</v>
      </c>
      <c r="AG99" t="n">
        <v>37</v>
      </c>
      <c r="AH99" t="n">
        <v>618601.842395023</v>
      </c>
    </row>
    <row r="100">
      <c r="A100" t="n">
        <v>98</v>
      </c>
      <c r="B100" t="n">
        <v>150</v>
      </c>
      <c r="C100" t="inlineStr">
        <is>
          <t xml:space="preserve">CONCLUIDO	</t>
        </is>
      </c>
      <c r="D100" t="n">
        <v>7.1927</v>
      </c>
      <c r="E100" t="n">
        <v>13.9</v>
      </c>
      <c r="F100" t="n">
        <v>10.52</v>
      </c>
      <c r="G100" t="n">
        <v>90.15000000000001</v>
      </c>
      <c r="H100" t="n">
        <v>1.29</v>
      </c>
      <c r="I100" t="n">
        <v>7</v>
      </c>
      <c r="J100" t="n">
        <v>352.98</v>
      </c>
      <c r="K100" t="n">
        <v>61.82</v>
      </c>
      <c r="L100" t="n">
        <v>25.5</v>
      </c>
      <c r="M100" t="n">
        <v>5</v>
      </c>
      <c r="N100" t="n">
        <v>115.66</v>
      </c>
      <c r="O100" t="n">
        <v>43769.02</v>
      </c>
      <c r="P100" t="n">
        <v>196.43</v>
      </c>
      <c r="Q100" t="n">
        <v>197.75</v>
      </c>
      <c r="R100" t="n">
        <v>31.28</v>
      </c>
      <c r="S100" t="n">
        <v>25.4</v>
      </c>
      <c r="T100" t="n">
        <v>2100.48</v>
      </c>
      <c r="U100" t="n">
        <v>0.8100000000000001</v>
      </c>
      <c r="V100" t="n">
        <v>0.88</v>
      </c>
      <c r="W100" t="n">
        <v>2.95</v>
      </c>
      <c r="X100" t="n">
        <v>0.13</v>
      </c>
      <c r="Y100" t="n">
        <v>1</v>
      </c>
      <c r="Z100" t="n">
        <v>10</v>
      </c>
      <c r="AA100" t="n">
        <v>500.0053235182437</v>
      </c>
      <c r="AB100" t="n">
        <v>684.1293423157123</v>
      </c>
      <c r="AC100" t="n">
        <v>618.8369980666623</v>
      </c>
      <c r="AD100" t="n">
        <v>500005.3235182437</v>
      </c>
      <c r="AE100" t="n">
        <v>684129.3423157122</v>
      </c>
      <c r="AF100" t="n">
        <v>1.424329039833727e-05</v>
      </c>
      <c r="AG100" t="n">
        <v>37</v>
      </c>
      <c r="AH100" t="n">
        <v>618836.9980666623</v>
      </c>
    </row>
    <row r="101">
      <c r="A101" t="n">
        <v>99</v>
      </c>
      <c r="B101" t="n">
        <v>150</v>
      </c>
      <c r="C101" t="inlineStr">
        <is>
          <t xml:space="preserve">CONCLUIDO	</t>
        </is>
      </c>
      <c r="D101" t="n">
        <v>7.1974</v>
      </c>
      <c r="E101" t="n">
        <v>13.89</v>
      </c>
      <c r="F101" t="n">
        <v>10.51</v>
      </c>
      <c r="G101" t="n">
        <v>90.06999999999999</v>
      </c>
      <c r="H101" t="n">
        <v>1.3</v>
      </c>
      <c r="I101" t="n">
        <v>7</v>
      </c>
      <c r="J101" t="n">
        <v>353.63</v>
      </c>
      <c r="K101" t="n">
        <v>61.82</v>
      </c>
      <c r="L101" t="n">
        <v>25.75</v>
      </c>
      <c r="M101" t="n">
        <v>5</v>
      </c>
      <c r="N101" t="n">
        <v>116.06</v>
      </c>
      <c r="O101" t="n">
        <v>43848.38</v>
      </c>
      <c r="P101" t="n">
        <v>196.21</v>
      </c>
      <c r="Q101" t="n">
        <v>197.75</v>
      </c>
      <c r="R101" t="n">
        <v>31.03</v>
      </c>
      <c r="S101" t="n">
        <v>25.4</v>
      </c>
      <c r="T101" t="n">
        <v>1974.3</v>
      </c>
      <c r="U101" t="n">
        <v>0.82</v>
      </c>
      <c r="V101" t="n">
        <v>0.89</v>
      </c>
      <c r="W101" t="n">
        <v>2.95</v>
      </c>
      <c r="X101" t="n">
        <v>0.12</v>
      </c>
      <c r="Y101" t="n">
        <v>1</v>
      </c>
      <c r="Z101" t="n">
        <v>10</v>
      </c>
      <c r="AA101" t="n">
        <v>499.7148246047944</v>
      </c>
      <c r="AB101" t="n">
        <v>683.7318688864233</v>
      </c>
      <c r="AC101" t="n">
        <v>618.4774589436073</v>
      </c>
      <c r="AD101" t="n">
        <v>499714.8246047944</v>
      </c>
      <c r="AE101" t="n">
        <v>683731.8688864233</v>
      </c>
      <c r="AF101" t="n">
        <v>1.425259753819743e-05</v>
      </c>
      <c r="AG101" t="n">
        <v>37</v>
      </c>
      <c r="AH101" t="n">
        <v>618477.4589436073</v>
      </c>
    </row>
    <row r="102">
      <c r="A102" t="n">
        <v>100</v>
      </c>
      <c r="B102" t="n">
        <v>150</v>
      </c>
      <c r="C102" t="inlineStr">
        <is>
          <t xml:space="preserve">CONCLUIDO	</t>
        </is>
      </c>
      <c r="D102" t="n">
        <v>7.2</v>
      </c>
      <c r="E102" t="n">
        <v>13.89</v>
      </c>
      <c r="F102" t="n">
        <v>10.5</v>
      </c>
      <c r="G102" t="n">
        <v>90.02</v>
      </c>
      <c r="H102" t="n">
        <v>1.31</v>
      </c>
      <c r="I102" t="n">
        <v>7</v>
      </c>
      <c r="J102" t="n">
        <v>354.27</v>
      </c>
      <c r="K102" t="n">
        <v>61.82</v>
      </c>
      <c r="L102" t="n">
        <v>26</v>
      </c>
      <c r="M102" t="n">
        <v>5</v>
      </c>
      <c r="N102" t="n">
        <v>116.45</v>
      </c>
      <c r="O102" t="n">
        <v>43927.95</v>
      </c>
      <c r="P102" t="n">
        <v>196.14</v>
      </c>
      <c r="Q102" t="n">
        <v>197.75</v>
      </c>
      <c r="R102" t="n">
        <v>30.89</v>
      </c>
      <c r="S102" t="n">
        <v>25.4</v>
      </c>
      <c r="T102" t="n">
        <v>1905.29</v>
      </c>
      <c r="U102" t="n">
        <v>0.82</v>
      </c>
      <c r="V102" t="n">
        <v>0.89</v>
      </c>
      <c r="W102" t="n">
        <v>2.95</v>
      </c>
      <c r="X102" t="n">
        <v>0.11</v>
      </c>
      <c r="Y102" t="n">
        <v>1</v>
      </c>
      <c r="Z102" t="n">
        <v>10</v>
      </c>
      <c r="AA102" t="n">
        <v>499.5861888141014</v>
      </c>
      <c r="AB102" t="n">
        <v>683.5558637225865</v>
      </c>
      <c r="AC102" t="n">
        <v>618.3182514655824</v>
      </c>
      <c r="AD102" t="n">
        <v>499586.1888141014</v>
      </c>
      <c r="AE102" t="n">
        <v>683555.8637225865</v>
      </c>
      <c r="AF102" t="n">
        <v>1.425774616875837e-05</v>
      </c>
      <c r="AG102" t="n">
        <v>37</v>
      </c>
      <c r="AH102" t="n">
        <v>618318.2514655824</v>
      </c>
    </row>
    <row r="103">
      <c r="A103" t="n">
        <v>101</v>
      </c>
      <c r="B103" t="n">
        <v>150</v>
      </c>
      <c r="C103" t="inlineStr">
        <is>
          <t xml:space="preserve">CONCLUIDO	</t>
        </is>
      </c>
      <c r="D103" t="n">
        <v>7.1974</v>
      </c>
      <c r="E103" t="n">
        <v>13.89</v>
      </c>
      <c r="F103" t="n">
        <v>10.51</v>
      </c>
      <c r="G103" t="n">
        <v>90.06999999999999</v>
      </c>
      <c r="H103" t="n">
        <v>1.32</v>
      </c>
      <c r="I103" t="n">
        <v>7</v>
      </c>
      <c r="J103" t="n">
        <v>354.92</v>
      </c>
      <c r="K103" t="n">
        <v>61.82</v>
      </c>
      <c r="L103" t="n">
        <v>26.25</v>
      </c>
      <c r="M103" t="n">
        <v>5</v>
      </c>
      <c r="N103" t="n">
        <v>116.85</v>
      </c>
      <c r="O103" t="n">
        <v>44007.74</v>
      </c>
      <c r="P103" t="n">
        <v>196.16</v>
      </c>
      <c r="Q103" t="n">
        <v>197.75</v>
      </c>
      <c r="R103" t="n">
        <v>31.18</v>
      </c>
      <c r="S103" t="n">
        <v>25.4</v>
      </c>
      <c r="T103" t="n">
        <v>2049.69</v>
      </c>
      <c r="U103" t="n">
        <v>0.8100000000000001</v>
      </c>
      <c r="V103" t="n">
        <v>0.89</v>
      </c>
      <c r="W103" t="n">
        <v>2.95</v>
      </c>
      <c r="X103" t="n">
        <v>0.12</v>
      </c>
      <c r="Y103" t="n">
        <v>1</v>
      </c>
      <c r="Z103" t="n">
        <v>10</v>
      </c>
      <c r="AA103" t="n">
        <v>499.6770195740405</v>
      </c>
      <c r="AB103" t="n">
        <v>683.6801423755055</v>
      </c>
      <c r="AC103" t="n">
        <v>618.4306691382928</v>
      </c>
      <c r="AD103" t="n">
        <v>499677.0195740405</v>
      </c>
      <c r="AE103" t="n">
        <v>683680.1423755055</v>
      </c>
      <c r="AF103" t="n">
        <v>1.425259753819743e-05</v>
      </c>
      <c r="AG103" t="n">
        <v>37</v>
      </c>
      <c r="AH103" t="n">
        <v>618430.6691382929</v>
      </c>
    </row>
    <row r="104">
      <c r="A104" t="n">
        <v>102</v>
      </c>
      <c r="B104" t="n">
        <v>150</v>
      </c>
      <c r="C104" t="inlineStr">
        <is>
          <t xml:space="preserve">CONCLUIDO	</t>
        </is>
      </c>
      <c r="D104" t="n">
        <v>7.1961</v>
      </c>
      <c r="E104" t="n">
        <v>13.9</v>
      </c>
      <c r="F104" t="n">
        <v>10.51</v>
      </c>
      <c r="G104" t="n">
        <v>90.09</v>
      </c>
      <c r="H104" t="n">
        <v>1.33</v>
      </c>
      <c r="I104" t="n">
        <v>7</v>
      </c>
      <c r="J104" t="n">
        <v>355.57</v>
      </c>
      <c r="K104" t="n">
        <v>61.82</v>
      </c>
      <c r="L104" t="n">
        <v>26.5</v>
      </c>
      <c r="M104" t="n">
        <v>5</v>
      </c>
      <c r="N104" t="n">
        <v>117.25</v>
      </c>
      <c r="O104" t="n">
        <v>44087.74</v>
      </c>
      <c r="P104" t="n">
        <v>196.27</v>
      </c>
      <c r="Q104" t="n">
        <v>197.75</v>
      </c>
      <c r="R104" t="n">
        <v>31.04</v>
      </c>
      <c r="S104" t="n">
        <v>25.4</v>
      </c>
      <c r="T104" t="n">
        <v>1979.74</v>
      </c>
      <c r="U104" t="n">
        <v>0.82</v>
      </c>
      <c r="V104" t="n">
        <v>0.89</v>
      </c>
      <c r="W104" t="n">
        <v>2.95</v>
      </c>
      <c r="X104" t="n">
        <v>0.12</v>
      </c>
      <c r="Y104" t="n">
        <v>1</v>
      </c>
      <c r="Z104" t="n">
        <v>10</v>
      </c>
      <c r="AA104" t="n">
        <v>499.7900496673905</v>
      </c>
      <c r="AB104" t="n">
        <v>683.8347951357628</v>
      </c>
      <c r="AC104" t="n">
        <v>618.5705620561678</v>
      </c>
      <c r="AD104" t="n">
        <v>499790.0496673905</v>
      </c>
      <c r="AE104" t="n">
        <v>683834.7951357628</v>
      </c>
      <c r="AF104" t="n">
        <v>1.425002322291696e-05</v>
      </c>
      <c r="AG104" t="n">
        <v>37</v>
      </c>
      <c r="AH104" t="n">
        <v>618570.5620561677</v>
      </c>
    </row>
    <row r="105">
      <c r="A105" t="n">
        <v>103</v>
      </c>
      <c r="B105" t="n">
        <v>150</v>
      </c>
      <c r="C105" t="inlineStr">
        <is>
          <t xml:space="preserve">CONCLUIDO	</t>
        </is>
      </c>
      <c r="D105" t="n">
        <v>7.1919</v>
      </c>
      <c r="E105" t="n">
        <v>13.9</v>
      </c>
      <c r="F105" t="n">
        <v>10.52</v>
      </c>
      <c r="G105" t="n">
        <v>90.16</v>
      </c>
      <c r="H105" t="n">
        <v>1.34</v>
      </c>
      <c r="I105" t="n">
        <v>7</v>
      </c>
      <c r="J105" t="n">
        <v>356.22</v>
      </c>
      <c r="K105" t="n">
        <v>61.82</v>
      </c>
      <c r="L105" t="n">
        <v>26.75</v>
      </c>
      <c r="M105" t="n">
        <v>5</v>
      </c>
      <c r="N105" t="n">
        <v>117.65</v>
      </c>
      <c r="O105" t="n">
        <v>44167.96</v>
      </c>
      <c r="P105" t="n">
        <v>196.3</v>
      </c>
      <c r="Q105" t="n">
        <v>197.75</v>
      </c>
      <c r="R105" t="n">
        <v>31.32</v>
      </c>
      <c r="S105" t="n">
        <v>25.4</v>
      </c>
      <c r="T105" t="n">
        <v>2123.21</v>
      </c>
      <c r="U105" t="n">
        <v>0.8100000000000001</v>
      </c>
      <c r="V105" t="n">
        <v>0.88</v>
      </c>
      <c r="W105" t="n">
        <v>2.95</v>
      </c>
      <c r="X105" t="n">
        <v>0.13</v>
      </c>
      <c r="Y105" t="n">
        <v>1</v>
      </c>
      <c r="Z105" t="n">
        <v>10</v>
      </c>
      <c r="AA105" t="n">
        <v>499.9253680521261</v>
      </c>
      <c r="AB105" t="n">
        <v>684.019943719584</v>
      </c>
      <c r="AC105" t="n">
        <v>618.7380403190067</v>
      </c>
      <c r="AD105" t="n">
        <v>499925.3680521261</v>
      </c>
      <c r="AE105" t="n">
        <v>684019.943719584</v>
      </c>
      <c r="AF105" t="n">
        <v>1.424170620431852e-05</v>
      </c>
      <c r="AG105" t="n">
        <v>37</v>
      </c>
      <c r="AH105" t="n">
        <v>618738.0403190067</v>
      </c>
    </row>
    <row r="106">
      <c r="A106" t="n">
        <v>104</v>
      </c>
      <c r="B106" t="n">
        <v>150</v>
      </c>
      <c r="C106" t="inlineStr">
        <is>
          <t xml:space="preserve">CONCLUIDO	</t>
        </is>
      </c>
      <c r="D106" t="n">
        <v>7.194</v>
      </c>
      <c r="E106" t="n">
        <v>13.9</v>
      </c>
      <c r="F106" t="n">
        <v>10.51</v>
      </c>
      <c r="G106" t="n">
        <v>90.12</v>
      </c>
      <c r="H106" t="n">
        <v>1.35</v>
      </c>
      <c r="I106" t="n">
        <v>7</v>
      </c>
      <c r="J106" t="n">
        <v>356.87</v>
      </c>
      <c r="K106" t="n">
        <v>61.82</v>
      </c>
      <c r="L106" t="n">
        <v>27</v>
      </c>
      <c r="M106" t="n">
        <v>5</v>
      </c>
      <c r="N106" t="n">
        <v>118.05</v>
      </c>
      <c r="O106" t="n">
        <v>44248.41</v>
      </c>
      <c r="P106" t="n">
        <v>196.27</v>
      </c>
      <c r="Q106" t="n">
        <v>197.75</v>
      </c>
      <c r="R106" t="n">
        <v>31.35</v>
      </c>
      <c r="S106" t="n">
        <v>25.4</v>
      </c>
      <c r="T106" t="n">
        <v>2135.46</v>
      </c>
      <c r="U106" t="n">
        <v>0.8100000000000001</v>
      </c>
      <c r="V106" t="n">
        <v>0.88</v>
      </c>
      <c r="W106" t="n">
        <v>2.95</v>
      </c>
      <c r="X106" t="n">
        <v>0.12</v>
      </c>
      <c r="Y106" t="n">
        <v>1</v>
      </c>
      <c r="Z106" t="n">
        <v>10</v>
      </c>
      <c r="AA106" t="n">
        <v>499.8383062741969</v>
      </c>
      <c r="AB106" t="n">
        <v>683.9008219541265</v>
      </c>
      <c r="AC106" t="n">
        <v>618.6302873676561</v>
      </c>
      <c r="AD106" t="n">
        <v>499838.3062741969</v>
      </c>
      <c r="AE106" t="n">
        <v>683900.8219541265</v>
      </c>
      <c r="AF106" t="n">
        <v>1.424586471361774e-05</v>
      </c>
      <c r="AG106" t="n">
        <v>37</v>
      </c>
      <c r="AH106" t="n">
        <v>618630.2873676561</v>
      </c>
    </row>
    <row r="107">
      <c r="A107" t="n">
        <v>105</v>
      </c>
      <c r="B107" t="n">
        <v>150</v>
      </c>
      <c r="C107" t="inlineStr">
        <is>
          <t xml:space="preserve">CONCLUIDO	</t>
        </is>
      </c>
      <c r="D107" t="n">
        <v>7.1965</v>
      </c>
      <c r="E107" t="n">
        <v>13.9</v>
      </c>
      <c r="F107" t="n">
        <v>10.51</v>
      </c>
      <c r="G107" t="n">
        <v>90.08</v>
      </c>
      <c r="H107" t="n">
        <v>1.36</v>
      </c>
      <c r="I107" t="n">
        <v>7</v>
      </c>
      <c r="J107" t="n">
        <v>357.52</v>
      </c>
      <c r="K107" t="n">
        <v>61.82</v>
      </c>
      <c r="L107" t="n">
        <v>27.25</v>
      </c>
      <c r="M107" t="n">
        <v>5</v>
      </c>
      <c r="N107" t="n">
        <v>118.45</v>
      </c>
      <c r="O107" t="n">
        <v>44329.08</v>
      </c>
      <c r="P107" t="n">
        <v>196.13</v>
      </c>
      <c r="Q107" t="n">
        <v>197.76</v>
      </c>
      <c r="R107" t="n">
        <v>31.18</v>
      </c>
      <c r="S107" t="n">
        <v>25.4</v>
      </c>
      <c r="T107" t="n">
        <v>2050.1</v>
      </c>
      <c r="U107" t="n">
        <v>0.8100000000000001</v>
      </c>
      <c r="V107" t="n">
        <v>0.89</v>
      </c>
      <c r="W107" t="n">
        <v>2.95</v>
      </c>
      <c r="X107" t="n">
        <v>0.12</v>
      </c>
      <c r="Y107" t="n">
        <v>1</v>
      </c>
      <c r="Z107" t="n">
        <v>10</v>
      </c>
      <c r="AA107" t="n">
        <v>499.6749938015806</v>
      </c>
      <c r="AB107" t="n">
        <v>683.6773706242551</v>
      </c>
      <c r="AC107" t="n">
        <v>618.4281619190917</v>
      </c>
      <c r="AD107" t="n">
        <v>499674.9938015806</v>
      </c>
      <c r="AE107" t="n">
        <v>683677.3706242552</v>
      </c>
      <c r="AF107" t="n">
        <v>1.425081531992633e-05</v>
      </c>
      <c r="AG107" t="n">
        <v>37</v>
      </c>
      <c r="AH107" t="n">
        <v>618428.1619190917</v>
      </c>
    </row>
    <row r="108">
      <c r="A108" t="n">
        <v>106</v>
      </c>
      <c r="B108" t="n">
        <v>150</v>
      </c>
      <c r="C108" t="inlineStr">
        <is>
          <t xml:space="preserve">CONCLUIDO	</t>
        </is>
      </c>
      <c r="D108" t="n">
        <v>7.1951</v>
      </c>
      <c r="E108" t="n">
        <v>13.9</v>
      </c>
      <c r="F108" t="n">
        <v>10.51</v>
      </c>
      <c r="G108" t="n">
        <v>90.09999999999999</v>
      </c>
      <c r="H108" t="n">
        <v>1.37</v>
      </c>
      <c r="I108" t="n">
        <v>7</v>
      </c>
      <c r="J108" t="n">
        <v>358.18</v>
      </c>
      <c r="K108" t="n">
        <v>61.82</v>
      </c>
      <c r="L108" t="n">
        <v>27.5</v>
      </c>
      <c r="M108" t="n">
        <v>5</v>
      </c>
      <c r="N108" t="n">
        <v>118.86</v>
      </c>
      <c r="O108" t="n">
        <v>44409.98</v>
      </c>
      <c r="P108" t="n">
        <v>196.07</v>
      </c>
      <c r="Q108" t="n">
        <v>197.77</v>
      </c>
      <c r="R108" t="n">
        <v>31.2</v>
      </c>
      <c r="S108" t="n">
        <v>25.4</v>
      </c>
      <c r="T108" t="n">
        <v>2063.49</v>
      </c>
      <c r="U108" t="n">
        <v>0.8100000000000001</v>
      </c>
      <c r="V108" t="n">
        <v>0.89</v>
      </c>
      <c r="W108" t="n">
        <v>2.95</v>
      </c>
      <c r="X108" t="n">
        <v>0.12</v>
      </c>
      <c r="Y108" t="n">
        <v>1</v>
      </c>
      <c r="Z108" t="n">
        <v>10</v>
      </c>
      <c r="AA108" t="n">
        <v>499.6617570285008</v>
      </c>
      <c r="AB108" t="n">
        <v>683.6592594873621</v>
      </c>
      <c r="AC108" t="n">
        <v>618.4117792836847</v>
      </c>
      <c r="AD108" t="n">
        <v>499661.7570285008</v>
      </c>
      <c r="AE108" t="n">
        <v>683659.2594873621</v>
      </c>
      <c r="AF108" t="n">
        <v>1.424804298039352e-05</v>
      </c>
      <c r="AG108" t="n">
        <v>37</v>
      </c>
      <c r="AH108" t="n">
        <v>618411.7792836847</v>
      </c>
    </row>
    <row r="109">
      <c r="A109" t="n">
        <v>107</v>
      </c>
      <c r="B109" t="n">
        <v>150</v>
      </c>
      <c r="C109" t="inlineStr">
        <is>
          <t xml:space="preserve">CONCLUIDO	</t>
        </is>
      </c>
      <c r="D109" t="n">
        <v>7.1978</v>
      </c>
      <c r="E109" t="n">
        <v>13.89</v>
      </c>
      <c r="F109" t="n">
        <v>10.51</v>
      </c>
      <c r="G109" t="n">
        <v>90.06</v>
      </c>
      <c r="H109" t="n">
        <v>1.38</v>
      </c>
      <c r="I109" t="n">
        <v>7</v>
      </c>
      <c r="J109" t="n">
        <v>358.84</v>
      </c>
      <c r="K109" t="n">
        <v>61.82</v>
      </c>
      <c r="L109" t="n">
        <v>27.75</v>
      </c>
      <c r="M109" t="n">
        <v>5</v>
      </c>
      <c r="N109" t="n">
        <v>119.27</v>
      </c>
      <c r="O109" t="n">
        <v>44491.1</v>
      </c>
      <c r="P109" t="n">
        <v>195.9</v>
      </c>
      <c r="Q109" t="n">
        <v>197.75</v>
      </c>
      <c r="R109" t="n">
        <v>31.05</v>
      </c>
      <c r="S109" t="n">
        <v>25.4</v>
      </c>
      <c r="T109" t="n">
        <v>1985.39</v>
      </c>
      <c r="U109" t="n">
        <v>0.82</v>
      </c>
      <c r="V109" t="n">
        <v>0.89</v>
      </c>
      <c r="W109" t="n">
        <v>2.95</v>
      </c>
      <c r="X109" t="n">
        <v>0.12</v>
      </c>
      <c r="Y109" t="n">
        <v>1</v>
      </c>
      <c r="Z109" t="n">
        <v>10</v>
      </c>
      <c r="AA109" t="n">
        <v>499.471263738327</v>
      </c>
      <c r="AB109" t="n">
        <v>683.3986181637755</v>
      </c>
      <c r="AC109" t="n">
        <v>618.1760132022088</v>
      </c>
      <c r="AD109" t="n">
        <v>499471.263738327</v>
      </c>
      <c r="AE109" t="n">
        <v>683398.6181637755</v>
      </c>
      <c r="AF109" t="n">
        <v>1.42533896352068e-05</v>
      </c>
      <c r="AG109" t="n">
        <v>37</v>
      </c>
      <c r="AH109" t="n">
        <v>618176.0132022088</v>
      </c>
    </row>
    <row r="110">
      <c r="A110" t="n">
        <v>108</v>
      </c>
      <c r="B110" t="n">
        <v>150</v>
      </c>
      <c r="C110" t="inlineStr">
        <is>
          <t xml:space="preserve">CONCLUIDO	</t>
        </is>
      </c>
      <c r="D110" t="n">
        <v>7.2359</v>
      </c>
      <c r="E110" t="n">
        <v>13.82</v>
      </c>
      <c r="F110" t="n">
        <v>10.49</v>
      </c>
      <c r="G110" t="n">
        <v>104.89</v>
      </c>
      <c r="H110" t="n">
        <v>1.39</v>
      </c>
      <c r="I110" t="n">
        <v>6</v>
      </c>
      <c r="J110" t="n">
        <v>359.5</v>
      </c>
      <c r="K110" t="n">
        <v>61.82</v>
      </c>
      <c r="L110" t="n">
        <v>28</v>
      </c>
      <c r="M110" t="n">
        <v>4</v>
      </c>
      <c r="N110" t="n">
        <v>119.68</v>
      </c>
      <c r="O110" t="n">
        <v>44572.45</v>
      </c>
      <c r="P110" t="n">
        <v>195.49</v>
      </c>
      <c r="Q110" t="n">
        <v>197.75</v>
      </c>
      <c r="R110" t="n">
        <v>30.52</v>
      </c>
      <c r="S110" t="n">
        <v>25.4</v>
      </c>
      <c r="T110" t="n">
        <v>1725.83</v>
      </c>
      <c r="U110" t="n">
        <v>0.83</v>
      </c>
      <c r="V110" t="n">
        <v>0.89</v>
      </c>
      <c r="W110" t="n">
        <v>2.95</v>
      </c>
      <c r="X110" t="n">
        <v>0.1</v>
      </c>
      <c r="Y110" t="n">
        <v>1</v>
      </c>
      <c r="Z110" t="n">
        <v>10</v>
      </c>
      <c r="AA110" t="n">
        <v>489.2457889280298</v>
      </c>
      <c r="AB110" t="n">
        <v>669.4076724122165</v>
      </c>
      <c r="AC110" t="n">
        <v>605.5203436767626</v>
      </c>
      <c r="AD110" t="n">
        <v>489245.7889280298</v>
      </c>
      <c r="AE110" t="n">
        <v>669407.6724122164</v>
      </c>
      <c r="AF110" t="n">
        <v>1.432883687534982e-05</v>
      </c>
      <c r="AG110" t="n">
        <v>36</v>
      </c>
      <c r="AH110" t="n">
        <v>605520.3436767627</v>
      </c>
    </row>
    <row r="111">
      <c r="A111" t="n">
        <v>109</v>
      </c>
      <c r="B111" t="n">
        <v>150</v>
      </c>
      <c r="C111" t="inlineStr">
        <is>
          <t xml:space="preserve">CONCLUIDO	</t>
        </is>
      </c>
      <c r="D111" t="n">
        <v>7.2362</v>
      </c>
      <c r="E111" t="n">
        <v>13.82</v>
      </c>
      <c r="F111" t="n">
        <v>10.49</v>
      </c>
      <c r="G111" t="n">
        <v>104.89</v>
      </c>
      <c r="H111" t="n">
        <v>1.4</v>
      </c>
      <c r="I111" t="n">
        <v>6</v>
      </c>
      <c r="J111" t="n">
        <v>360.16</v>
      </c>
      <c r="K111" t="n">
        <v>61.82</v>
      </c>
      <c r="L111" t="n">
        <v>28.25</v>
      </c>
      <c r="M111" t="n">
        <v>4</v>
      </c>
      <c r="N111" t="n">
        <v>120.09</v>
      </c>
      <c r="O111" t="n">
        <v>44654.04</v>
      </c>
      <c r="P111" t="n">
        <v>195.7</v>
      </c>
      <c r="Q111" t="n">
        <v>197.75</v>
      </c>
      <c r="R111" t="n">
        <v>30.46</v>
      </c>
      <c r="S111" t="n">
        <v>25.4</v>
      </c>
      <c r="T111" t="n">
        <v>1697.68</v>
      </c>
      <c r="U111" t="n">
        <v>0.83</v>
      </c>
      <c r="V111" t="n">
        <v>0.89</v>
      </c>
      <c r="W111" t="n">
        <v>2.95</v>
      </c>
      <c r="X111" t="n">
        <v>0.1</v>
      </c>
      <c r="Y111" t="n">
        <v>1</v>
      </c>
      <c r="Z111" t="n">
        <v>10</v>
      </c>
      <c r="AA111" t="n">
        <v>489.3969284284378</v>
      </c>
      <c r="AB111" t="n">
        <v>669.614468144479</v>
      </c>
      <c r="AC111" t="n">
        <v>605.7074031145778</v>
      </c>
      <c r="AD111" t="n">
        <v>489396.9284284379</v>
      </c>
      <c r="AE111" t="n">
        <v>669614.468144479</v>
      </c>
      <c r="AF111" t="n">
        <v>1.432943094810685e-05</v>
      </c>
      <c r="AG111" t="n">
        <v>36</v>
      </c>
      <c r="AH111" t="n">
        <v>605707.4031145778</v>
      </c>
    </row>
    <row r="112">
      <c r="A112" t="n">
        <v>110</v>
      </c>
      <c r="B112" t="n">
        <v>150</v>
      </c>
      <c r="C112" t="inlineStr">
        <is>
          <t xml:space="preserve">CONCLUIDO	</t>
        </is>
      </c>
      <c r="D112" t="n">
        <v>7.2392</v>
      </c>
      <c r="E112" t="n">
        <v>13.81</v>
      </c>
      <c r="F112" t="n">
        <v>10.48</v>
      </c>
      <c r="G112" t="n">
        <v>104.83</v>
      </c>
      <c r="H112" t="n">
        <v>1.41</v>
      </c>
      <c r="I112" t="n">
        <v>6</v>
      </c>
      <c r="J112" t="n">
        <v>360.82</v>
      </c>
      <c r="K112" t="n">
        <v>61.82</v>
      </c>
      <c r="L112" t="n">
        <v>28.5</v>
      </c>
      <c r="M112" t="n">
        <v>4</v>
      </c>
      <c r="N112" t="n">
        <v>120.5</v>
      </c>
      <c r="O112" t="n">
        <v>44735.86</v>
      </c>
      <c r="P112" t="n">
        <v>195.68</v>
      </c>
      <c r="Q112" t="n">
        <v>197.75</v>
      </c>
      <c r="R112" t="n">
        <v>30.24</v>
      </c>
      <c r="S112" t="n">
        <v>25.4</v>
      </c>
      <c r="T112" t="n">
        <v>1586.1</v>
      </c>
      <c r="U112" t="n">
        <v>0.84</v>
      </c>
      <c r="V112" t="n">
        <v>0.89</v>
      </c>
      <c r="W112" t="n">
        <v>2.95</v>
      </c>
      <c r="X112" t="n">
        <v>0.09</v>
      </c>
      <c r="Y112" t="n">
        <v>1</v>
      </c>
      <c r="Z112" t="n">
        <v>10</v>
      </c>
      <c r="AA112" t="n">
        <v>489.2979851021914</v>
      </c>
      <c r="AB112" t="n">
        <v>669.4790895204369</v>
      </c>
      <c r="AC112" t="n">
        <v>605.5849448364092</v>
      </c>
      <c r="AD112" t="n">
        <v>489297.9851021915</v>
      </c>
      <c r="AE112" t="n">
        <v>669479.0895204369</v>
      </c>
      <c r="AF112" t="n">
        <v>1.433537167567716e-05</v>
      </c>
      <c r="AG112" t="n">
        <v>36</v>
      </c>
      <c r="AH112" t="n">
        <v>605584.9448364093</v>
      </c>
    </row>
    <row r="113">
      <c r="A113" t="n">
        <v>111</v>
      </c>
      <c r="B113" t="n">
        <v>150</v>
      </c>
      <c r="C113" t="inlineStr">
        <is>
          <t xml:space="preserve">CONCLUIDO	</t>
        </is>
      </c>
      <c r="D113" t="n">
        <v>7.2401</v>
      </c>
      <c r="E113" t="n">
        <v>13.81</v>
      </c>
      <c r="F113" t="n">
        <v>10.48</v>
      </c>
      <c r="G113" t="n">
        <v>104.81</v>
      </c>
      <c r="H113" t="n">
        <v>1.42</v>
      </c>
      <c r="I113" t="n">
        <v>6</v>
      </c>
      <c r="J113" t="n">
        <v>361.49</v>
      </c>
      <c r="K113" t="n">
        <v>61.82</v>
      </c>
      <c r="L113" t="n">
        <v>28.75</v>
      </c>
      <c r="M113" t="n">
        <v>4</v>
      </c>
      <c r="N113" t="n">
        <v>120.92</v>
      </c>
      <c r="O113" t="n">
        <v>44817.91</v>
      </c>
      <c r="P113" t="n">
        <v>195.9</v>
      </c>
      <c r="Q113" t="n">
        <v>197.75</v>
      </c>
      <c r="R113" t="n">
        <v>30.21</v>
      </c>
      <c r="S113" t="n">
        <v>25.4</v>
      </c>
      <c r="T113" t="n">
        <v>1572.13</v>
      </c>
      <c r="U113" t="n">
        <v>0.84</v>
      </c>
      <c r="V113" t="n">
        <v>0.89</v>
      </c>
      <c r="W113" t="n">
        <v>2.95</v>
      </c>
      <c r="X113" t="n">
        <v>0.09</v>
      </c>
      <c r="Y113" t="n">
        <v>1</v>
      </c>
      <c r="Z113" t="n">
        <v>10</v>
      </c>
      <c r="AA113" t="n">
        <v>489.4429799184991</v>
      </c>
      <c r="AB113" t="n">
        <v>669.677477824829</v>
      </c>
      <c r="AC113" t="n">
        <v>605.7643992394698</v>
      </c>
      <c r="AD113" t="n">
        <v>489442.9799184991</v>
      </c>
      <c r="AE113" t="n">
        <v>669677.4778248291</v>
      </c>
      <c r="AF113" t="n">
        <v>1.433715389394826e-05</v>
      </c>
      <c r="AG113" t="n">
        <v>36</v>
      </c>
      <c r="AH113" t="n">
        <v>605764.3992394698</v>
      </c>
    </row>
    <row r="114">
      <c r="A114" t="n">
        <v>112</v>
      </c>
      <c r="B114" t="n">
        <v>150</v>
      </c>
      <c r="C114" t="inlineStr">
        <is>
          <t xml:space="preserve">CONCLUIDO	</t>
        </is>
      </c>
      <c r="D114" t="n">
        <v>7.2397</v>
      </c>
      <c r="E114" t="n">
        <v>13.81</v>
      </c>
      <c r="F114" t="n">
        <v>10.48</v>
      </c>
      <c r="G114" t="n">
        <v>104.82</v>
      </c>
      <c r="H114" t="n">
        <v>1.43</v>
      </c>
      <c r="I114" t="n">
        <v>6</v>
      </c>
      <c r="J114" t="n">
        <v>362.16</v>
      </c>
      <c r="K114" t="n">
        <v>61.82</v>
      </c>
      <c r="L114" t="n">
        <v>29</v>
      </c>
      <c r="M114" t="n">
        <v>4</v>
      </c>
      <c r="N114" t="n">
        <v>121.34</v>
      </c>
      <c r="O114" t="n">
        <v>44900.33</v>
      </c>
      <c r="P114" t="n">
        <v>196.06</v>
      </c>
      <c r="Q114" t="n">
        <v>197.76</v>
      </c>
      <c r="R114" t="n">
        <v>30.31</v>
      </c>
      <c r="S114" t="n">
        <v>25.4</v>
      </c>
      <c r="T114" t="n">
        <v>1620.62</v>
      </c>
      <c r="U114" t="n">
        <v>0.84</v>
      </c>
      <c r="V114" t="n">
        <v>0.89</v>
      </c>
      <c r="W114" t="n">
        <v>2.95</v>
      </c>
      <c r="X114" t="n">
        <v>0.09</v>
      </c>
      <c r="Y114" t="n">
        <v>1</v>
      </c>
      <c r="Z114" t="n">
        <v>10</v>
      </c>
      <c r="AA114" t="n">
        <v>489.5723093716607</v>
      </c>
      <c r="AB114" t="n">
        <v>669.8544320882576</v>
      </c>
      <c r="AC114" t="n">
        <v>605.9244652363536</v>
      </c>
      <c r="AD114" t="n">
        <v>489572.3093716607</v>
      </c>
      <c r="AE114" t="n">
        <v>669854.4320882575</v>
      </c>
      <c r="AF114" t="n">
        <v>1.433636179693888e-05</v>
      </c>
      <c r="AG114" t="n">
        <v>36</v>
      </c>
      <c r="AH114" t="n">
        <v>605924.4652363536</v>
      </c>
    </row>
    <row r="115">
      <c r="A115" t="n">
        <v>113</v>
      </c>
      <c r="B115" t="n">
        <v>150</v>
      </c>
      <c r="C115" t="inlineStr">
        <is>
          <t xml:space="preserve">CONCLUIDO	</t>
        </is>
      </c>
      <c r="D115" t="n">
        <v>7.2389</v>
      </c>
      <c r="E115" t="n">
        <v>13.81</v>
      </c>
      <c r="F115" t="n">
        <v>10.48</v>
      </c>
      <c r="G115" t="n">
        <v>104.84</v>
      </c>
      <c r="H115" t="n">
        <v>1.44</v>
      </c>
      <c r="I115" t="n">
        <v>6</v>
      </c>
      <c r="J115" t="n">
        <v>362.83</v>
      </c>
      <c r="K115" t="n">
        <v>61.82</v>
      </c>
      <c r="L115" t="n">
        <v>29.25</v>
      </c>
      <c r="M115" t="n">
        <v>4</v>
      </c>
      <c r="N115" t="n">
        <v>121.75</v>
      </c>
      <c r="O115" t="n">
        <v>44982.86</v>
      </c>
      <c r="P115" t="n">
        <v>196.27</v>
      </c>
      <c r="Q115" t="n">
        <v>197.75</v>
      </c>
      <c r="R115" t="n">
        <v>30.29</v>
      </c>
      <c r="S115" t="n">
        <v>25.4</v>
      </c>
      <c r="T115" t="n">
        <v>1611.18</v>
      </c>
      <c r="U115" t="n">
        <v>0.84</v>
      </c>
      <c r="V115" t="n">
        <v>0.89</v>
      </c>
      <c r="W115" t="n">
        <v>2.95</v>
      </c>
      <c r="X115" t="n">
        <v>0.09</v>
      </c>
      <c r="Y115" t="n">
        <v>1</v>
      </c>
      <c r="Z115" t="n">
        <v>10</v>
      </c>
      <c r="AA115" t="n">
        <v>489.7483169011617</v>
      </c>
      <c r="AB115" t="n">
        <v>670.095253355025</v>
      </c>
      <c r="AC115" t="n">
        <v>606.1423028594155</v>
      </c>
      <c r="AD115" t="n">
        <v>489748.3169011617</v>
      </c>
      <c r="AE115" t="n">
        <v>670095.253355025</v>
      </c>
      <c r="AF115" t="n">
        <v>1.433477760292013e-05</v>
      </c>
      <c r="AG115" t="n">
        <v>36</v>
      </c>
      <c r="AH115" t="n">
        <v>606142.3028594155</v>
      </c>
    </row>
    <row r="116">
      <c r="A116" t="n">
        <v>114</v>
      </c>
      <c r="B116" t="n">
        <v>150</v>
      </c>
      <c r="C116" t="inlineStr">
        <is>
          <t xml:space="preserve">CONCLUIDO	</t>
        </is>
      </c>
      <c r="D116" t="n">
        <v>7.2391</v>
      </c>
      <c r="E116" t="n">
        <v>13.81</v>
      </c>
      <c r="F116" t="n">
        <v>10.48</v>
      </c>
      <c r="G116" t="n">
        <v>104.83</v>
      </c>
      <c r="H116" t="n">
        <v>1.45</v>
      </c>
      <c r="I116" t="n">
        <v>6</v>
      </c>
      <c r="J116" t="n">
        <v>363.5</v>
      </c>
      <c r="K116" t="n">
        <v>61.82</v>
      </c>
      <c r="L116" t="n">
        <v>29.5</v>
      </c>
      <c r="M116" t="n">
        <v>4</v>
      </c>
      <c r="N116" t="n">
        <v>122.18</v>
      </c>
      <c r="O116" t="n">
        <v>45065.64</v>
      </c>
      <c r="P116" t="n">
        <v>196.57</v>
      </c>
      <c r="Q116" t="n">
        <v>197.78</v>
      </c>
      <c r="R116" t="n">
        <v>30.29</v>
      </c>
      <c r="S116" t="n">
        <v>25.4</v>
      </c>
      <c r="T116" t="n">
        <v>1613.25</v>
      </c>
      <c r="U116" t="n">
        <v>0.84</v>
      </c>
      <c r="V116" t="n">
        <v>0.89</v>
      </c>
      <c r="W116" t="n">
        <v>2.95</v>
      </c>
      <c r="X116" t="n">
        <v>0.09</v>
      </c>
      <c r="Y116" t="n">
        <v>1</v>
      </c>
      <c r="Z116" t="n">
        <v>10</v>
      </c>
      <c r="AA116" t="n">
        <v>489.9693015493943</v>
      </c>
      <c r="AB116" t="n">
        <v>670.3976142998915</v>
      </c>
      <c r="AC116" t="n">
        <v>606.4158069000703</v>
      </c>
      <c r="AD116" t="n">
        <v>489969.3015493943</v>
      </c>
      <c r="AE116" t="n">
        <v>670397.6142998915</v>
      </c>
      <c r="AF116" t="n">
        <v>1.433517365142482e-05</v>
      </c>
      <c r="AG116" t="n">
        <v>36</v>
      </c>
      <c r="AH116" t="n">
        <v>606415.8069000703</v>
      </c>
    </row>
    <row r="117">
      <c r="A117" t="n">
        <v>115</v>
      </c>
      <c r="B117" t="n">
        <v>150</v>
      </c>
      <c r="C117" t="inlineStr">
        <is>
          <t xml:space="preserve">CONCLUIDO	</t>
        </is>
      </c>
      <c r="D117" t="n">
        <v>7.2373</v>
      </c>
      <c r="E117" t="n">
        <v>13.82</v>
      </c>
      <c r="F117" t="n">
        <v>10.49</v>
      </c>
      <c r="G117" t="n">
        <v>104.87</v>
      </c>
      <c r="H117" t="n">
        <v>1.46</v>
      </c>
      <c r="I117" t="n">
        <v>6</v>
      </c>
      <c r="J117" t="n">
        <v>364.17</v>
      </c>
      <c r="K117" t="n">
        <v>61.82</v>
      </c>
      <c r="L117" t="n">
        <v>29.75</v>
      </c>
      <c r="M117" t="n">
        <v>4</v>
      </c>
      <c r="N117" t="n">
        <v>122.6</v>
      </c>
      <c r="O117" t="n">
        <v>45148.66</v>
      </c>
      <c r="P117" t="n">
        <v>196.87</v>
      </c>
      <c r="Q117" t="n">
        <v>197.75</v>
      </c>
      <c r="R117" t="n">
        <v>30.33</v>
      </c>
      <c r="S117" t="n">
        <v>25.4</v>
      </c>
      <c r="T117" t="n">
        <v>1632.38</v>
      </c>
      <c r="U117" t="n">
        <v>0.84</v>
      </c>
      <c r="V117" t="n">
        <v>0.89</v>
      </c>
      <c r="W117" t="n">
        <v>2.95</v>
      </c>
      <c r="X117" t="n">
        <v>0.1</v>
      </c>
      <c r="Y117" t="n">
        <v>1</v>
      </c>
      <c r="Z117" t="n">
        <v>10</v>
      </c>
      <c r="AA117" t="n">
        <v>490.2517722560801</v>
      </c>
      <c r="AB117" t="n">
        <v>670.784103182507</v>
      </c>
      <c r="AC117" t="n">
        <v>606.7654098261695</v>
      </c>
      <c r="AD117" t="n">
        <v>490251.7722560801</v>
      </c>
      <c r="AE117" t="n">
        <v>670784.103182507</v>
      </c>
      <c r="AF117" t="n">
        <v>1.433160921488263e-05</v>
      </c>
      <c r="AG117" t="n">
        <v>36</v>
      </c>
      <c r="AH117" t="n">
        <v>606765.4098261695</v>
      </c>
    </row>
    <row r="118">
      <c r="A118" t="n">
        <v>116</v>
      </c>
      <c r="B118" t="n">
        <v>150</v>
      </c>
      <c r="C118" t="inlineStr">
        <is>
          <t xml:space="preserve">CONCLUIDO	</t>
        </is>
      </c>
      <c r="D118" t="n">
        <v>7.2356</v>
      </c>
      <c r="E118" t="n">
        <v>13.82</v>
      </c>
      <c r="F118" t="n">
        <v>10.49</v>
      </c>
      <c r="G118" t="n">
        <v>104.9</v>
      </c>
      <c r="H118" t="n">
        <v>1.47</v>
      </c>
      <c r="I118" t="n">
        <v>6</v>
      </c>
      <c r="J118" t="n">
        <v>364.85</v>
      </c>
      <c r="K118" t="n">
        <v>61.82</v>
      </c>
      <c r="L118" t="n">
        <v>30</v>
      </c>
      <c r="M118" t="n">
        <v>4</v>
      </c>
      <c r="N118" t="n">
        <v>123.02</v>
      </c>
      <c r="O118" t="n">
        <v>45231.92</v>
      </c>
      <c r="P118" t="n">
        <v>197.15</v>
      </c>
      <c r="Q118" t="n">
        <v>197.75</v>
      </c>
      <c r="R118" t="n">
        <v>30.5</v>
      </c>
      <c r="S118" t="n">
        <v>25.4</v>
      </c>
      <c r="T118" t="n">
        <v>1716.45</v>
      </c>
      <c r="U118" t="n">
        <v>0.83</v>
      </c>
      <c r="V118" t="n">
        <v>0.89</v>
      </c>
      <c r="W118" t="n">
        <v>2.95</v>
      </c>
      <c r="X118" t="n">
        <v>0.1</v>
      </c>
      <c r="Y118" t="n">
        <v>1</v>
      </c>
      <c r="Z118" t="n">
        <v>10</v>
      </c>
      <c r="AA118" t="n">
        <v>490.5010803851804</v>
      </c>
      <c r="AB118" t="n">
        <v>671.1252175634405</v>
      </c>
      <c r="AC118" t="n">
        <v>607.0739687293437</v>
      </c>
      <c r="AD118" t="n">
        <v>490501.0803851804</v>
      </c>
      <c r="AE118" t="n">
        <v>671125.2175634406</v>
      </c>
      <c r="AF118" t="n">
        <v>1.432824280259279e-05</v>
      </c>
      <c r="AG118" t="n">
        <v>36</v>
      </c>
      <c r="AH118" t="n">
        <v>607073.9687293437</v>
      </c>
    </row>
    <row r="119">
      <c r="A119" t="n">
        <v>117</v>
      </c>
      <c r="B119" t="n">
        <v>150</v>
      </c>
      <c r="C119" t="inlineStr">
        <is>
          <t xml:space="preserve">CONCLUIDO	</t>
        </is>
      </c>
      <c r="D119" t="n">
        <v>7.2375</v>
      </c>
      <c r="E119" t="n">
        <v>13.82</v>
      </c>
      <c r="F119" t="n">
        <v>10.49</v>
      </c>
      <c r="G119" t="n">
        <v>104.86</v>
      </c>
      <c r="H119" t="n">
        <v>1.48</v>
      </c>
      <c r="I119" t="n">
        <v>6</v>
      </c>
      <c r="J119" t="n">
        <v>365.52</v>
      </c>
      <c r="K119" t="n">
        <v>61.82</v>
      </c>
      <c r="L119" t="n">
        <v>30.25</v>
      </c>
      <c r="M119" t="n">
        <v>4</v>
      </c>
      <c r="N119" t="n">
        <v>123.45</v>
      </c>
      <c r="O119" t="n">
        <v>45315.43</v>
      </c>
      <c r="P119" t="n">
        <v>197.3</v>
      </c>
      <c r="Q119" t="n">
        <v>197.75</v>
      </c>
      <c r="R119" t="n">
        <v>30.44</v>
      </c>
      <c r="S119" t="n">
        <v>25.4</v>
      </c>
      <c r="T119" t="n">
        <v>1685.55</v>
      </c>
      <c r="U119" t="n">
        <v>0.83</v>
      </c>
      <c r="V119" t="n">
        <v>0.89</v>
      </c>
      <c r="W119" t="n">
        <v>2.95</v>
      </c>
      <c r="X119" t="n">
        <v>0.1</v>
      </c>
      <c r="Y119" t="n">
        <v>1</v>
      </c>
      <c r="Z119" t="n">
        <v>10</v>
      </c>
      <c r="AA119" t="n">
        <v>490.5705403237352</v>
      </c>
      <c r="AB119" t="n">
        <v>671.2202557157274</v>
      </c>
      <c r="AC119" t="n">
        <v>607.1599365737633</v>
      </c>
      <c r="AD119" t="n">
        <v>490570.5403237352</v>
      </c>
      <c r="AE119" t="n">
        <v>671220.2557157273</v>
      </c>
      <c r="AF119" t="n">
        <v>1.433200526338732e-05</v>
      </c>
      <c r="AG119" t="n">
        <v>36</v>
      </c>
      <c r="AH119" t="n">
        <v>607159.9365737633</v>
      </c>
    </row>
    <row r="120">
      <c r="A120" t="n">
        <v>118</v>
      </c>
      <c r="B120" t="n">
        <v>150</v>
      </c>
      <c r="C120" t="inlineStr">
        <is>
          <t xml:space="preserve">CONCLUIDO	</t>
        </is>
      </c>
      <c r="D120" t="n">
        <v>7.2381</v>
      </c>
      <c r="E120" t="n">
        <v>13.82</v>
      </c>
      <c r="F120" t="n">
        <v>10.49</v>
      </c>
      <c r="G120" t="n">
        <v>104.85</v>
      </c>
      <c r="H120" t="n">
        <v>1.49</v>
      </c>
      <c r="I120" t="n">
        <v>6</v>
      </c>
      <c r="J120" t="n">
        <v>366.2</v>
      </c>
      <c r="K120" t="n">
        <v>61.82</v>
      </c>
      <c r="L120" t="n">
        <v>30.5</v>
      </c>
      <c r="M120" t="n">
        <v>4</v>
      </c>
      <c r="N120" t="n">
        <v>123.88</v>
      </c>
      <c r="O120" t="n">
        <v>45399.2</v>
      </c>
      <c r="P120" t="n">
        <v>197.3</v>
      </c>
      <c r="Q120" t="n">
        <v>197.75</v>
      </c>
      <c r="R120" t="n">
        <v>30.31</v>
      </c>
      <c r="S120" t="n">
        <v>25.4</v>
      </c>
      <c r="T120" t="n">
        <v>1620.13</v>
      </c>
      <c r="U120" t="n">
        <v>0.84</v>
      </c>
      <c r="V120" t="n">
        <v>0.89</v>
      </c>
      <c r="W120" t="n">
        <v>2.95</v>
      </c>
      <c r="X120" t="n">
        <v>0.1</v>
      </c>
      <c r="Y120" t="n">
        <v>1</v>
      </c>
      <c r="Z120" t="n">
        <v>10</v>
      </c>
      <c r="AA120" t="n">
        <v>490.556853562948</v>
      </c>
      <c r="AB120" t="n">
        <v>671.2015288858011</v>
      </c>
      <c r="AC120" t="n">
        <v>607.1429970062019</v>
      </c>
      <c r="AD120" t="n">
        <v>490556.853562948</v>
      </c>
      <c r="AE120" t="n">
        <v>671201.5288858011</v>
      </c>
      <c r="AF120" t="n">
        <v>1.433319340890138e-05</v>
      </c>
      <c r="AG120" t="n">
        <v>36</v>
      </c>
      <c r="AH120" t="n">
        <v>607142.9970062019</v>
      </c>
    </row>
    <row r="121">
      <c r="A121" t="n">
        <v>119</v>
      </c>
      <c r="B121" t="n">
        <v>150</v>
      </c>
      <c r="C121" t="inlineStr">
        <is>
          <t xml:space="preserve">CONCLUIDO	</t>
        </is>
      </c>
      <c r="D121" t="n">
        <v>7.2423</v>
      </c>
      <c r="E121" t="n">
        <v>13.81</v>
      </c>
      <c r="F121" t="n">
        <v>10.48</v>
      </c>
      <c r="G121" t="n">
        <v>104.77</v>
      </c>
      <c r="H121" t="n">
        <v>1.49</v>
      </c>
      <c r="I121" t="n">
        <v>6</v>
      </c>
      <c r="J121" t="n">
        <v>366.88</v>
      </c>
      <c r="K121" t="n">
        <v>61.82</v>
      </c>
      <c r="L121" t="n">
        <v>30.75</v>
      </c>
      <c r="M121" t="n">
        <v>4</v>
      </c>
      <c r="N121" t="n">
        <v>124.31</v>
      </c>
      <c r="O121" t="n">
        <v>45483.22</v>
      </c>
      <c r="P121" t="n">
        <v>197.17</v>
      </c>
      <c r="Q121" t="n">
        <v>197.75</v>
      </c>
      <c r="R121" t="n">
        <v>30.07</v>
      </c>
      <c r="S121" t="n">
        <v>25.4</v>
      </c>
      <c r="T121" t="n">
        <v>1502.03</v>
      </c>
      <c r="U121" t="n">
        <v>0.84</v>
      </c>
      <c r="V121" t="n">
        <v>0.89</v>
      </c>
      <c r="W121" t="n">
        <v>2.95</v>
      </c>
      <c r="X121" t="n">
        <v>0.09</v>
      </c>
      <c r="Y121" t="n">
        <v>1</v>
      </c>
      <c r="Z121" t="n">
        <v>10</v>
      </c>
      <c r="AA121" t="n">
        <v>490.3474612970205</v>
      </c>
      <c r="AB121" t="n">
        <v>670.915029149824</v>
      </c>
      <c r="AC121" t="n">
        <v>606.8838404029217</v>
      </c>
      <c r="AD121" t="n">
        <v>490347.4612970204</v>
      </c>
      <c r="AE121" t="n">
        <v>670915.0291498241</v>
      </c>
      <c r="AF121" t="n">
        <v>1.434151042749982e-05</v>
      </c>
      <c r="AG121" t="n">
        <v>36</v>
      </c>
      <c r="AH121" t="n">
        <v>606883.8404029217</v>
      </c>
    </row>
    <row r="122">
      <c r="A122" t="n">
        <v>120</v>
      </c>
      <c r="B122" t="n">
        <v>150</v>
      </c>
      <c r="C122" t="inlineStr">
        <is>
          <t xml:space="preserve">CONCLUIDO	</t>
        </is>
      </c>
      <c r="D122" t="n">
        <v>7.2405</v>
      </c>
      <c r="E122" t="n">
        <v>13.81</v>
      </c>
      <c r="F122" t="n">
        <v>10.48</v>
      </c>
      <c r="G122" t="n">
        <v>104.81</v>
      </c>
      <c r="H122" t="n">
        <v>1.5</v>
      </c>
      <c r="I122" t="n">
        <v>6</v>
      </c>
      <c r="J122" t="n">
        <v>367.57</v>
      </c>
      <c r="K122" t="n">
        <v>61.82</v>
      </c>
      <c r="L122" t="n">
        <v>31</v>
      </c>
      <c r="M122" t="n">
        <v>4</v>
      </c>
      <c r="N122" t="n">
        <v>124.74</v>
      </c>
      <c r="O122" t="n">
        <v>45567.49</v>
      </c>
      <c r="P122" t="n">
        <v>197.43</v>
      </c>
      <c r="Q122" t="n">
        <v>197.75</v>
      </c>
      <c r="R122" t="n">
        <v>30.2</v>
      </c>
      <c r="S122" t="n">
        <v>25.4</v>
      </c>
      <c r="T122" t="n">
        <v>1566.52</v>
      </c>
      <c r="U122" t="n">
        <v>0.84</v>
      </c>
      <c r="V122" t="n">
        <v>0.89</v>
      </c>
      <c r="W122" t="n">
        <v>2.95</v>
      </c>
      <c r="X122" t="n">
        <v>0.09</v>
      </c>
      <c r="Y122" t="n">
        <v>1</v>
      </c>
      <c r="Z122" t="n">
        <v>10</v>
      </c>
      <c r="AA122" t="n">
        <v>490.5838684670947</v>
      </c>
      <c r="AB122" t="n">
        <v>671.238491869468</v>
      </c>
      <c r="AC122" t="n">
        <v>607.1764322945855</v>
      </c>
      <c r="AD122" t="n">
        <v>490583.8684670947</v>
      </c>
      <c r="AE122" t="n">
        <v>671238.491869468</v>
      </c>
      <c r="AF122" t="n">
        <v>1.433794599095763e-05</v>
      </c>
      <c r="AG122" t="n">
        <v>36</v>
      </c>
      <c r="AH122" t="n">
        <v>607176.4322945855</v>
      </c>
    </row>
    <row r="123">
      <c r="A123" t="n">
        <v>121</v>
      </c>
      <c r="B123" t="n">
        <v>150</v>
      </c>
      <c r="C123" t="inlineStr">
        <is>
          <t xml:space="preserve">CONCLUIDO	</t>
        </is>
      </c>
      <c r="D123" t="n">
        <v>7.2375</v>
      </c>
      <c r="E123" t="n">
        <v>13.82</v>
      </c>
      <c r="F123" t="n">
        <v>10.49</v>
      </c>
      <c r="G123" t="n">
        <v>104.86</v>
      </c>
      <c r="H123" t="n">
        <v>1.51</v>
      </c>
      <c r="I123" t="n">
        <v>6</v>
      </c>
      <c r="J123" t="n">
        <v>368.25</v>
      </c>
      <c r="K123" t="n">
        <v>61.82</v>
      </c>
      <c r="L123" t="n">
        <v>31.25</v>
      </c>
      <c r="M123" t="n">
        <v>4</v>
      </c>
      <c r="N123" t="n">
        <v>125.18</v>
      </c>
      <c r="O123" t="n">
        <v>45652.02</v>
      </c>
      <c r="P123" t="n">
        <v>197.68</v>
      </c>
      <c r="Q123" t="n">
        <v>197.75</v>
      </c>
      <c r="R123" t="n">
        <v>30.35</v>
      </c>
      <c r="S123" t="n">
        <v>25.4</v>
      </c>
      <c r="T123" t="n">
        <v>1640.67</v>
      </c>
      <c r="U123" t="n">
        <v>0.84</v>
      </c>
      <c r="V123" t="n">
        <v>0.89</v>
      </c>
      <c r="W123" t="n">
        <v>2.95</v>
      </c>
      <c r="X123" t="n">
        <v>0.1</v>
      </c>
      <c r="Y123" t="n">
        <v>1</v>
      </c>
      <c r="Z123" t="n">
        <v>10</v>
      </c>
      <c r="AA123" t="n">
        <v>490.8562666457311</v>
      </c>
      <c r="AB123" t="n">
        <v>671.6111990748376</v>
      </c>
      <c r="AC123" t="n">
        <v>607.5135688473725</v>
      </c>
      <c r="AD123" t="n">
        <v>490856.2666457311</v>
      </c>
      <c r="AE123" t="n">
        <v>671611.1990748376</v>
      </c>
      <c r="AF123" t="n">
        <v>1.433200526338732e-05</v>
      </c>
      <c r="AG123" t="n">
        <v>36</v>
      </c>
      <c r="AH123" t="n">
        <v>607513.5688473725</v>
      </c>
    </row>
    <row r="124">
      <c r="A124" t="n">
        <v>122</v>
      </c>
      <c r="B124" t="n">
        <v>150</v>
      </c>
      <c r="C124" t="inlineStr">
        <is>
          <t xml:space="preserve">CONCLUIDO	</t>
        </is>
      </c>
      <c r="D124" t="n">
        <v>7.2362</v>
      </c>
      <c r="E124" t="n">
        <v>13.82</v>
      </c>
      <c r="F124" t="n">
        <v>10.49</v>
      </c>
      <c r="G124" t="n">
        <v>104.89</v>
      </c>
      <c r="H124" t="n">
        <v>1.52</v>
      </c>
      <c r="I124" t="n">
        <v>6</v>
      </c>
      <c r="J124" t="n">
        <v>368.94</v>
      </c>
      <c r="K124" t="n">
        <v>61.82</v>
      </c>
      <c r="L124" t="n">
        <v>31.5</v>
      </c>
      <c r="M124" t="n">
        <v>4</v>
      </c>
      <c r="N124" t="n">
        <v>125.62</v>
      </c>
      <c r="O124" t="n">
        <v>45736.8</v>
      </c>
      <c r="P124" t="n">
        <v>197.82</v>
      </c>
      <c r="Q124" t="n">
        <v>197.75</v>
      </c>
      <c r="R124" t="n">
        <v>30.37</v>
      </c>
      <c r="S124" t="n">
        <v>25.4</v>
      </c>
      <c r="T124" t="n">
        <v>1652.99</v>
      </c>
      <c r="U124" t="n">
        <v>0.84</v>
      </c>
      <c r="V124" t="n">
        <v>0.89</v>
      </c>
      <c r="W124" t="n">
        <v>2.95</v>
      </c>
      <c r="X124" t="n">
        <v>0.1</v>
      </c>
      <c r="Y124" t="n">
        <v>1</v>
      </c>
      <c r="Z124" t="n">
        <v>10</v>
      </c>
      <c r="AA124" t="n">
        <v>490.9912669157588</v>
      </c>
      <c r="AB124" t="n">
        <v>671.7959124000815</v>
      </c>
      <c r="AC124" t="n">
        <v>607.6806533921017</v>
      </c>
      <c r="AD124" t="n">
        <v>490991.2669157588</v>
      </c>
      <c r="AE124" t="n">
        <v>671795.9124000815</v>
      </c>
      <c r="AF124" t="n">
        <v>1.432943094810685e-05</v>
      </c>
      <c r="AG124" t="n">
        <v>36</v>
      </c>
      <c r="AH124" t="n">
        <v>607680.6533921018</v>
      </c>
    </row>
    <row r="125">
      <c r="A125" t="n">
        <v>123</v>
      </c>
      <c r="B125" t="n">
        <v>150</v>
      </c>
      <c r="C125" t="inlineStr">
        <is>
          <t xml:space="preserve">CONCLUIDO	</t>
        </is>
      </c>
      <c r="D125" t="n">
        <v>7.2388</v>
      </c>
      <c r="E125" t="n">
        <v>13.81</v>
      </c>
      <c r="F125" t="n">
        <v>10.48</v>
      </c>
      <c r="G125" t="n">
        <v>104.84</v>
      </c>
      <c r="H125" t="n">
        <v>1.53</v>
      </c>
      <c r="I125" t="n">
        <v>6</v>
      </c>
      <c r="J125" t="n">
        <v>369.63</v>
      </c>
      <c r="K125" t="n">
        <v>61.82</v>
      </c>
      <c r="L125" t="n">
        <v>31.75</v>
      </c>
      <c r="M125" t="n">
        <v>4</v>
      </c>
      <c r="N125" t="n">
        <v>126.06</v>
      </c>
      <c r="O125" t="n">
        <v>45821.85</v>
      </c>
      <c r="P125" t="n">
        <v>197.82</v>
      </c>
      <c r="Q125" t="n">
        <v>197.77</v>
      </c>
      <c r="R125" t="n">
        <v>30.26</v>
      </c>
      <c r="S125" t="n">
        <v>25.4</v>
      </c>
      <c r="T125" t="n">
        <v>1593.76</v>
      </c>
      <c r="U125" t="n">
        <v>0.84</v>
      </c>
      <c r="V125" t="n">
        <v>0.89</v>
      </c>
      <c r="W125" t="n">
        <v>2.95</v>
      </c>
      <c r="X125" t="n">
        <v>0.09</v>
      </c>
      <c r="Y125" t="n">
        <v>1</v>
      </c>
      <c r="Z125" t="n">
        <v>10</v>
      </c>
      <c r="AA125" t="n">
        <v>490.9158397751627</v>
      </c>
      <c r="AB125" t="n">
        <v>671.6927096587073</v>
      </c>
      <c r="AC125" t="n">
        <v>607.5873001755184</v>
      </c>
      <c r="AD125" t="n">
        <v>490915.8397751627</v>
      </c>
      <c r="AE125" t="n">
        <v>671692.7096587073</v>
      </c>
      <c r="AF125" t="n">
        <v>1.433457957866779e-05</v>
      </c>
      <c r="AG125" t="n">
        <v>36</v>
      </c>
      <c r="AH125" t="n">
        <v>607587.3001755184</v>
      </c>
    </row>
    <row r="126">
      <c r="A126" t="n">
        <v>124</v>
      </c>
      <c r="B126" t="n">
        <v>150</v>
      </c>
      <c r="C126" t="inlineStr">
        <is>
          <t xml:space="preserve">CONCLUIDO	</t>
        </is>
      </c>
      <c r="D126" t="n">
        <v>7.2366</v>
      </c>
      <c r="E126" t="n">
        <v>13.82</v>
      </c>
      <c r="F126" t="n">
        <v>10.49</v>
      </c>
      <c r="G126" t="n">
        <v>104.88</v>
      </c>
      <c r="H126" t="n">
        <v>1.54</v>
      </c>
      <c r="I126" t="n">
        <v>6</v>
      </c>
      <c r="J126" t="n">
        <v>370.32</v>
      </c>
      <c r="K126" t="n">
        <v>61.82</v>
      </c>
      <c r="L126" t="n">
        <v>32</v>
      </c>
      <c r="M126" t="n">
        <v>4</v>
      </c>
      <c r="N126" t="n">
        <v>126.5</v>
      </c>
      <c r="O126" t="n">
        <v>45907.3</v>
      </c>
      <c r="P126" t="n">
        <v>197.92</v>
      </c>
      <c r="Q126" t="n">
        <v>197.76</v>
      </c>
      <c r="R126" t="n">
        <v>30.42</v>
      </c>
      <c r="S126" t="n">
        <v>25.4</v>
      </c>
      <c r="T126" t="n">
        <v>1676.9</v>
      </c>
      <c r="U126" t="n">
        <v>0.83</v>
      </c>
      <c r="V126" t="n">
        <v>0.89</v>
      </c>
      <c r="W126" t="n">
        <v>2.95</v>
      </c>
      <c r="X126" t="n">
        <v>0.1</v>
      </c>
      <c r="Y126" t="n">
        <v>1</v>
      </c>
      <c r="Z126" t="n">
        <v>10</v>
      </c>
      <c r="AA126" t="n">
        <v>491.0573177504819</v>
      </c>
      <c r="AB126" t="n">
        <v>671.8862860661065</v>
      </c>
      <c r="AC126" t="n">
        <v>607.7624019222818</v>
      </c>
      <c r="AD126" t="n">
        <v>491057.3177504819</v>
      </c>
      <c r="AE126" t="n">
        <v>671886.2860661065</v>
      </c>
      <c r="AF126" t="n">
        <v>1.433022304511622e-05</v>
      </c>
      <c r="AG126" t="n">
        <v>36</v>
      </c>
      <c r="AH126" t="n">
        <v>607762.4019222818</v>
      </c>
    </row>
    <row r="127">
      <c r="A127" t="n">
        <v>125</v>
      </c>
      <c r="B127" t="n">
        <v>150</v>
      </c>
      <c r="C127" t="inlineStr">
        <is>
          <t xml:space="preserve">CONCLUIDO	</t>
        </is>
      </c>
      <c r="D127" t="n">
        <v>7.2366</v>
      </c>
      <c r="E127" t="n">
        <v>13.82</v>
      </c>
      <c r="F127" t="n">
        <v>10.49</v>
      </c>
      <c r="G127" t="n">
        <v>104.88</v>
      </c>
      <c r="H127" t="n">
        <v>1.55</v>
      </c>
      <c r="I127" t="n">
        <v>6</v>
      </c>
      <c r="J127" t="n">
        <v>371.02</v>
      </c>
      <c r="K127" t="n">
        <v>61.82</v>
      </c>
      <c r="L127" t="n">
        <v>32.25</v>
      </c>
      <c r="M127" t="n">
        <v>4</v>
      </c>
      <c r="N127" t="n">
        <v>126.94</v>
      </c>
      <c r="O127" t="n">
        <v>45992.88</v>
      </c>
      <c r="P127" t="n">
        <v>198.06</v>
      </c>
      <c r="Q127" t="n">
        <v>197.76</v>
      </c>
      <c r="R127" t="n">
        <v>30.43</v>
      </c>
      <c r="S127" t="n">
        <v>25.4</v>
      </c>
      <c r="T127" t="n">
        <v>1680.68</v>
      </c>
      <c r="U127" t="n">
        <v>0.83</v>
      </c>
      <c r="V127" t="n">
        <v>0.89</v>
      </c>
      <c r="W127" t="n">
        <v>2.95</v>
      </c>
      <c r="X127" t="n">
        <v>0.1</v>
      </c>
      <c r="Y127" t="n">
        <v>1</v>
      </c>
      <c r="Z127" t="n">
        <v>10</v>
      </c>
      <c r="AA127" t="n">
        <v>491.1625984346947</v>
      </c>
      <c r="AB127" t="n">
        <v>672.0303357429026</v>
      </c>
      <c r="AC127" t="n">
        <v>607.8927037000992</v>
      </c>
      <c r="AD127" t="n">
        <v>491162.5984346947</v>
      </c>
      <c r="AE127" t="n">
        <v>672030.3357429026</v>
      </c>
      <c r="AF127" t="n">
        <v>1.433022304511622e-05</v>
      </c>
      <c r="AG127" t="n">
        <v>36</v>
      </c>
      <c r="AH127" t="n">
        <v>607892.7037000993</v>
      </c>
    </row>
    <row r="128">
      <c r="A128" t="n">
        <v>126</v>
      </c>
      <c r="B128" t="n">
        <v>150</v>
      </c>
      <c r="C128" t="inlineStr">
        <is>
          <t xml:space="preserve">CONCLUIDO	</t>
        </is>
      </c>
      <c r="D128" t="n">
        <v>7.2387</v>
      </c>
      <c r="E128" t="n">
        <v>13.81</v>
      </c>
      <c r="F128" t="n">
        <v>10.48</v>
      </c>
      <c r="G128" t="n">
        <v>104.84</v>
      </c>
      <c r="H128" t="n">
        <v>1.56</v>
      </c>
      <c r="I128" t="n">
        <v>6</v>
      </c>
      <c r="J128" t="n">
        <v>371.71</v>
      </c>
      <c r="K128" t="n">
        <v>61.82</v>
      </c>
      <c r="L128" t="n">
        <v>32.5</v>
      </c>
      <c r="M128" t="n">
        <v>4</v>
      </c>
      <c r="N128" t="n">
        <v>127.39</v>
      </c>
      <c r="O128" t="n">
        <v>46078.74</v>
      </c>
      <c r="P128" t="n">
        <v>197.98</v>
      </c>
      <c r="Q128" t="n">
        <v>197.75</v>
      </c>
      <c r="R128" t="n">
        <v>30.36</v>
      </c>
      <c r="S128" t="n">
        <v>25.4</v>
      </c>
      <c r="T128" t="n">
        <v>1647.87</v>
      </c>
      <c r="U128" t="n">
        <v>0.84</v>
      </c>
      <c r="V128" t="n">
        <v>0.89</v>
      </c>
      <c r="W128" t="n">
        <v>2.95</v>
      </c>
      <c r="X128" t="n">
        <v>0.09</v>
      </c>
      <c r="Y128" t="n">
        <v>1</v>
      </c>
      <c r="Z128" t="n">
        <v>10</v>
      </c>
      <c r="AA128" t="n">
        <v>491.0384113590845</v>
      </c>
      <c r="AB128" t="n">
        <v>671.8604175073057</v>
      </c>
      <c r="AC128" t="n">
        <v>607.7390022224259</v>
      </c>
      <c r="AD128" t="n">
        <v>491038.4113590845</v>
      </c>
      <c r="AE128" t="n">
        <v>671860.4175073056</v>
      </c>
      <c r="AF128" t="n">
        <v>1.433438155441544e-05</v>
      </c>
      <c r="AG128" t="n">
        <v>36</v>
      </c>
      <c r="AH128" t="n">
        <v>607739.0022224259</v>
      </c>
    </row>
    <row r="129">
      <c r="A129" t="n">
        <v>127</v>
      </c>
      <c r="B129" t="n">
        <v>150</v>
      </c>
      <c r="C129" t="inlineStr">
        <is>
          <t xml:space="preserve">CONCLUIDO	</t>
        </is>
      </c>
      <c r="D129" t="n">
        <v>7.2379</v>
      </c>
      <c r="E129" t="n">
        <v>13.82</v>
      </c>
      <c r="F129" t="n">
        <v>10.49</v>
      </c>
      <c r="G129" t="n">
        <v>104.86</v>
      </c>
      <c r="H129" t="n">
        <v>1.57</v>
      </c>
      <c r="I129" t="n">
        <v>6</v>
      </c>
      <c r="J129" t="n">
        <v>372.41</v>
      </c>
      <c r="K129" t="n">
        <v>61.82</v>
      </c>
      <c r="L129" t="n">
        <v>32.75</v>
      </c>
      <c r="M129" t="n">
        <v>4</v>
      </c>
      <c r="N129" t="n">
        <v>127.84</v>
      </c>
      <c r="O129" t="n">
        <v>46164.87</v>
      </c>
      <c r="P129" t="n">
        <v>198.09</v>
      </c>
      <c r="Q129" t="n">
        <v>197.76</v>
      </c>
      <c r="R129" t="n">
        <v>30.32</v>
      </c>
      <c r="S129" t="n">
        <v>25.4</v>
      </c>
      <c r="T129" t="n">
        <v>1627.73</v>
      </c>
      <c r="U129" t="n">
        <v>0.84</v>
      </c>
      <c r="V129" t="n">
        <v>0.89</v>
      </c>
      <c r="W129" t="n">
        <v>2.95</v>
      </c>
      <c r="X129" t="n">
        <v>0.1</v>
      </c>
      <c r="Y129" t="n">
        <v>1</v>
      </c>
      <c r="Z129" t="n">
        <v>10</v>
      </c>
      <c r="AA129" t="n">
        <v>491.155392721861</v>
      </c>
      <c r="AB129" t="n">
        <v>672.0204765687099</v>
      </c>
      <c r="AC129" t="n">
        <v>607.8837854716542</v>
      </c>
      <c r="AD129" t="n">
        <v>491155.392721861</v>
      </c>
      <c r="AE129" t="n">
        <v>672020.4765687099</v>
      </c>
      <c r="AF129" t="n">
        <v>1.433279736039669e-05</v>
      </c>
      <c r="AG129" t="n">
        <v>36</v>
      </c>
      <c r="AH129" t="n">
        <v>607883.7854716541</v>
      </c>
    </row>
    <row r="130">
      <c r="A130" t="n">
        <v>128</v>
      </c>
      <c r="B130" t="n">
        <v>150</v>
      </c>
      <c r="C130" t="inlineStr">
        <is>
          <t xml:space="preserve">CONCLUIDO	</t>
        </is>
      </c>
      <c r="D130" t="n">
        <v>7.2382</v>
      </c>
      <c r="E130" t="n">
        <v>13.82</v>
      </c>
      <c r="F130" t="n">
        <v>10.48</v>
      </c>
      <c r="G130" t="n">
        <v>104.85</v>
      </c>
      <c r="H130" t="n">
        <v>1.58</v>
      </c>
      <c r="I130" t="n">
        <v>6</v>
      </c>
      <c r="J130" t="n">
        <v>373.11</v>
      </c>
      <c r="K130" t="n">
        <v>61.82</v>
      </c>
      <c r="L130" t="n">
        <v>33</v>
      </c>
      <c r="M130" t="n">
        <v>4</v>
      </c>
      <c r="N130" t="n">
        <v>128.29</v>
      </c>
      <c r="O130" t="n">
        <v>46251.27</v>
      </c>
      <c r="P130" t="n">
        <v>198.05</v>
      </c>
      <c r="Q130" t="n">
        <v>197.75</v>
      </c>
      <c r="R130" t="n">
        <v>30.4</v>
      </c>
      <c r="S130" t="n">
        <v>25.4</v>
      </c>
      <c r="T130" t="n">
        <v>1666.37</v>
      </c>
      <c r="U130" t="n">
        <v>0.84</v>
      </c>
      <c r="V130" t="n">
        <v>0.89</v>
      </c>
      <c r="W130" t="n">
        <v>2.95</v>
      </c>
      <c r="X130" t="n">
        <v>0.1</v>
      </c>
      <c r="Y130" t="n">
        <v>1</v>
      </c>
      <c r="Z130" t="n">
        <v>10</v>
      </c>
      <c r="AA130" t="n">
        <v>491.1024778610577</v>
      </c>
      <c r="AB130" t="n">
        <v>671.94807612172</v>
      </c>
      <c r="AC130" t="n">
        <v>607.8182948217103</v>
      </c>
      <c r="AD130" t="n">
        <v>491102.4778610577</v>
      </c>
      <c r="AE130" t="n">
        <v>671948.07612172</v>
      </c>
      <c r="AF130" t="n">
        <v>1.433339143315373e-05</v>
      </c>
      <c r="AG130" t="n">
        <v>36</v>
      </c>
      <c r="AH130" t="n">
        <v>607818.2948217103</v>
      </c>
    </row>
    <row r="131">
      <c r="A131" t="n">
        <v>129</v>
      </c>
      <c r="B131" t="n">
        <v>150</v>
      </c>
      <c r="C131" t="inlineStr">
        <is>
          <t xml:space="preserve">CONCLUIDO	</t>
        </is>
      </c>
      <c r="D131" t="n">
        <v>7.2392</v>
      </c>
      <c r="E131" t="n">
        <v>13.81</v>
      </c>
      <c r="F131" t="n">
        <v>10.48</v>
      </c>
      <c r="G131" t="n">
        <v>104.83</v>
      </c>
      <c r="H131" t="n">
        <v>1.59</v>
      </c>
      <c r="I131" t="n">
        <v>6</v>
      </c>
      <c r="J131" t="n">
        <v>373.81</v>
      </c>
      <c r="K131" t="n">
        <v>61.82</v>
      </c>
      <c r="L131" t="n">
        <v>33.25</v>
      </c>
      <c r="M131" t="n">
        <v>4</v>
      </c>
      <c r="N131" t="n">
        <v>128.74</v>
      </c>
      <c r="O131" t="n">
        <v>46337.95</v>
      </c>
      <c r="P131" t="n">
        <v>198</v>
      </c>
      <c r="Q131" t="n">
        <v>197.76</v>
      </c>
      <c r="R131" t="n">
        <v>30.31</v>
      </c>
      <c r="S131" t="n">
        <v>25.4</v>
      </c>
      <c r="T131" t="n">
        <v>1621.01</v>
      </c>
      <c r="U131" t="n">
        <v>0.84</v>
      </c>
      <c r="V131" t="n">
        <v>0.89</v>
      </c>
      <c r="W131" t="n">
        <v>2.95</v>
      </c>
      <c r="X131" t="n">
        <v>0.09</v>
      </c>
      <c r="Y131" t="n">
        <v>1</v>
      </c>
      <c r="Z131" t="n">
        <v>10</v>
      </c>
      <c r="AA131" t="n">
        <v>491.0420098390882</v>
      </c>
      <c r="AB131" t="n">
        <v>671.8653411064005</v>
      </c>
      <c r="AC131" t="n">
        <v>607.7434559201336</v>
      </c>
      <c r="AD131" t="n">
        <v>491042.0098390882</v>
      </c>
      <c r="AE131" t="n">
        <v>671865.3411064005</v>
      </c>
      <c r="AF131" t="n">
        <v>1.433537167567716e-05</v>
      </c>
      <c r="AG131" t="n">
        <v>36</v>
      </c>
      <c r="AH131" t="n">
        <v>607743.4559201335</v>
      </c>
    </row>
    <row r="132">
      <c r="A132" t="n">
        <v>130</v>
      </c>
      <c r="B132" t="n">
        <v>150</v>
      </c>
      <c r="C132" t="inlineStr">
        <is>
          <t xml:space="preserve">CONCLUIDO	</t>
        </is>
      </c>
      <c r="D132" t="n">
        <v>7.2379</v>
      </c>
      <c r="E132" t="n">
        <v>13.82</v>
      </c>
      <c r="F132" t="n">
        <v>10.49</v>
      </c>
      <c r="G132" t="n">
        <v>104.86</v>
      </c>
      <c r="H132" t="n">
        <v>1.6</v>
      </c>
      <c r="I132" t="n">
        <v>6</v>
      </c>
      <c r="J132" t="n">
        <v>374.52</v>
      </c>
      <c r="K132" t="n">
        <v>61.82</v>
      </c>
      <c r="L132" t="n">
        <v>33.5</v>
      </c>
      <c r="M132" t="n">
        <v>4</v>
      </c>
      <c r="N132" t="n">
        <v>129.2</v>
      </c>
      <c r="O132" t="n">
        <v>46424.91</v>
      </c>
      <c r="P132" t="n">
        <v>198.09</v>
      </c>
      <c r="Q132" t="n">
        <v>197.75</v>
      </c>
      <c r="R132" t="n">
        <v>30.33</v>
      </c>
      <c r="S132" t="n">
        <v>25.4</v>
      </c>
      <c r="T132" t="n">
        <v>1632.8</v>
      </c>
      <c r="U132" t="n">
        <v>0.84</v>
      </c>
      <c r="V132" t="n">
        <v>0.89</v>
      </c>
      <c r="W132" t="n">
        <v>2.95</v>
      </c>
      <c r="X132" t="n">
        <v>0.1</v>
      </c>
      <c r="Y132" t="n">
        <v>1</v>
      </c>
      <c r="Z132" t="n">
        <v>10</v>
      </c>
      <c r="AA132" t="n">
        <v>491.155392721861</v>
      </c>
      <c r="AB132" t="n">
        <v>672.0204765687099</v>
      </c>
      <c r="AC132" t="n">
        <v>607.8837854716542</v>
      </c>
      <c r="AD132" t="n">
        <v>491155.392721861</v>
      </c>
      <c r="AE132" t="n">
        <v>672020.4765687099</v>
      </c>
      <c r="AF132" t="n">
        <v>1.433279736039669e-05</v>
      </c>
      <c r="AG132" t="n">
        <v>36</v>
      </c>
      <c r="AH132" t="n">
        <v>607883.7854716541</v>
      </c>
    </row>
    <row r="133">
      <c r="A133" t="n">
        <v>131</v>
      </c>
      <c r="B133" t="n">
        <v>150</v>
      </c>
      <c r="C133" t="inlineStr">
        <is>
          <t xml:space="preserve">CONCLUIDO	</t>
        </is>
      </c>
      <c r="D133" t="n">
        <v>7.2381</v>
      </c>
      <c r="E133" t="n">
        <v>13.82</v>
      </c>
      <c r="F133" t="n">
        <v>10.49</v>
      </c>
      <c r="G133" t="n">
        <v>104.85</v>
      </c>
      <c r="H133" t="n">
        <v>1.6</v>
      </c>
      <c r="I133" t="n">
        <v>6</v>
      </c>
      <c r="J133" t="n">
        <v>375.23</v>
      </c>
      <c r="K133" t="n">
        <v>61.82</v>
      </c>
      <c r="L133" t="n">
        <v>33.75</v>
      </c>
      <c r="M133" t="n">
        <v>4</v>
      </c>
      <c r="N133" t="n">
        <v>129.65</v>
      </c>
      <c r="O133" t="n">
        <v>46512.15</v>
      </c>
      <c r="P133" t="n">
        <v>198.06</v>
      </c>
      <c r="Q133" t="n">
        <v>197.78</v>
      </c>
      <c r="R133" t="n">
        <v>30.43</v>
      </c>
      <c r="S133" t="n">
        <v>25.4</v>
      </c>
      <c r="T133" t="n">
        <v>1681.27</v>
      </c>
      <c r="U133" t="n">
        <v>0.83</v>
      </c>
      <c r="V133" t="n">
        <v>0.89</v>
      </c>
      <c r="W133" t="n">
        <v>2.95</v>
      </c>
      <c r="X133" t="n">
        <v>0.1</v>
      </c>
      <c r="Y133" t="n">
        <v>1</v>
      </c>
      <c r="Z133" t="n">
        <v>10</v>
      </c>
      <c r="AA133" t="n">
        <v>491.1282588365542</v>
      </c>
      <c r="AB133" t="n">
        <v>671.9833507897705</v>
      </c>
      <c r="AC133" t="n">
        <v>607.8502029249503</v>
      </c>
      <c r="AD133" t="n">
        <v>491128.2588365541</v>
      </c>
      <c r="AE133" t="n">
        <v>671983.3507897705</v>
      </c>
      <c r="AF133" t="n">
        <v>1.433319340890138e-05</v>
      </c>
      <c r="AG133" t="n">
        <v>36</v>
      </c>
      <c r="AH133" t="n">
        <v>607850.2029249503</v>
      </c>
    </row>
    <row r="134">
      <c r="A134" t="n">
        <v>132</v>
      </c>
      <c r="B134" t="n">
        <v>150</v>
      </c>
      <c r="C134" t="inlineStr">
        <is>
          <t xml:space="preserve">CONCLUIDO	</t>
        </is>
      </c>
      <c r="D134" t="n">
        <v>7.2392</v>
      </c>
      <c r="E134" t="n">
        <v>13.81</v>
      </c>
      <c r="F134" t="n">
        <v>10.48</v>
      </c>
      <c r="G134" t="n">
        <v>104.83</v>
      </c>
      <c r="H134" t="n">
        <v>1.61</v>
      </c>
      <c r="I134" t="n">
        <v>6</v>
      </c>
      <c r="J134" t="n">
        <v>375.93</v>
      </c>
      <c r="K134" t="n">
        <v>61.82</v>
      </c>
      <c r="L134" t="n">
        <v>34</v>
      </c>
      <c r="M134" t="n">
        <v>4</v>
      </c>
      <c r="N134" t="n">
        <v>130.11</v>
      </c>
      <c r="O134" t="n">
        <v>46599.68</v>
      </c>
      <c r="P134" t="n">
        <v>197.95</v>
      </c>
      <c r="Q134" t="n">
        <v>197.75</v>
      </c>
      <c r="R134" t="n">
        <v>30.25</v>
      </c>
      <c r="S134" t="n">
        <v>25.4</v>
      </c>
      <c r="T134" t="n">
        <v>1589.88</v>
      </c>
      <c r="U134" t="n">
        <v>0.84</v>
      </c>
      <c r="V134" t="n">
        <v>0.89</v>
      </c>
      <c r="W134" t="n">
        <v>2.95</v>
      </c>
      <c r="X134" t="n">
        <v>0.09</v>
      </c>
      <c r="Y134" t="n">
        <v>1</v>
      </c>
      <c r="Z134" t="n">
        <v>10</v>
      </c>
      <c r="AA134" t="n">
        <v>491.0044230990689</v>
      </c>
      <c r="AB134" t="n">
        <v>671.8139132704961</v>
      </c>
      <c r="AC134" t="n">
        <v>607.6969362847084</v>
      </c>
      <c r="AD134" t="n">
        <v>491004.4230990689</v>
      </c>
      <c r="AE134" t="n">
        <v>671813.9132704961</v>
      </c>
      <c r="AF134" t="n">
        <v>1.433537167567716e-05</v>
      </c>
      <c r="AG134" t="n">
        <v>36</v>
      </c>
      <c r="AH134" t="n">
        <v>607696.9362847084</v>
      </c>
    </row>
    <row r="135">
      <c r="A135" t="n">
        <v>133</v>
      </c>
      <c r="B135" t="n">
        <v>150</v>
      </c>
      <c r="C135" t="inlineStr">
        <is>
          <t xml:space="preserve">CONCLUIDO	</t>
        </is>
      </c>
      <c r="D135" t="n">
        <v>7.2376</v>
      </c>
      <c r="E135" t="n">
        <v>13.82</v>
      </c>
      <c r="F135" t="n">
        <v>10.49</v>
      </c>
      <c r="G135" t="n">
        <v>104.86</v>
      </c>
      <c r="H135" t="n">
        <v>1.62</v>
      </c>
      <c r="I135" t="n">
        <v>6</v>
      </c>
      <c r="J135" t="n">
        <v>376.65</v>
      </c>
      <c r="K135" t="n">
        <v>61.82</v>
      </c>
      <c r="L135" t="n">
        <v>34.25</v>
      </c>
      <c r="M135" t="n">
        <v>4</v>
      </c>
      <c r="N135" t="n">
        <v>130.58</v>
      </c>
      <c r="O135" t="n">
        <v>46687.5</v>
      </c>
      <c r="P135" t="n">
        <v>198.03</v>
      </c>
      <c r="Q135" t="n">
        <v>197.75</v>
      </c>
      <c r="R135" t="n">
        <v>30.36</v>
      </c>
      <c r="S135" t="n">
        <v>25.4</v>
      </c>
      <c r="T135" t="n">
        <v>1648.54</v>
      </c>
      <c r="U135" t="n">
        <v>0.84</v>
      </c>
      <c r="V135" t="n">
        <v>0.89</v>
      </c>
      <c r="W135" t="n">
        <v>2.95</v>
      </c>
      <c r="X135" t="n">
        <v>0.1</v>
      </c>
      <c r="Y135" t="n">
        <v>1</v>
      </c>
      <c r="Z135" t="n">
        <v>10</v>
      </c>
      <c r="AA135" t="n">
        <v>491.1171467581892</v>
      </c>
      <c r="AB135" t="n">
        <v>671.9681467539214</v>
      </c>
      <c r="AC135" t="n">
        <v>607.8364499409437</v>
      </c>
      <c r="AD135" t="n">
        <v>491117.1467581892</v>
      </c>
      <c r="AE135" t="n">
        <v>671968.1467539214</v>
      </c>
      <c r="AF135" t="n">
        <v>1.433220328763966e-05</v>
      </c>
      <c r="AG135" t="n">
        <v>36</v>
      </c>
      <c r="AH135" t="n">
        <v>607836.4499409436</v>
      </c>
    </row>
    <row r="136">
      <c r="A136" t="n">
        <v>134</v>
      </c>
      <c r="B136" t="n">
        <v>150</v>
      </c>
      <c r="C136" t="inlineStr">
        <is>
          <t xml:space="preserve">CONCLUIDO	</t>
        </is>
      </c>
      <c r="D136" t="n">
        <v>7.2405</v>
      </c>
      <c r="E136" t="n">
        <v>13.81</v>
      </c>
      <c r="F136" t="n">
        <v>10.48</v>
      </c>
      <c r="G136" t="n">
        <v>104.81</v>
      </c>
      <c r="H136" t="n">
        <v>1.63</v>
      </c>
      <c r="I136" t="n">
        <v>6</v>
      </c>
      <c r="J136" t="n">
        <v>377.36</v>
      </c>
      <c r="K136" t="n">
        <v>61.82</v>
      </c>
      <c r="L136" t="n">
        <v>34.5</v>
      </c>
      <c r="M136" t="n">
        <v>4</v>
      </c>
      <c r="N136" t="n">
        <v>131.04</v>
      </c>
      <c r="O136" t="n">
        <v>46775.73</v>
      </c>
      <c r="P136" t="n">
        <v>197.94</v>
      </c>
      <c r="Q136" t="n">
        <v>197.75</v>
      </c>
      <c r="R136" t="n">
        <v>30.25</v>
      </c>
      <c r="S136" t="n">
        <v>25.4</v>
      </c>
      <c r="T136" t="n">
        <v>1592.68</v>
      </c>
      <c r="U136" t="n">
        <v>0.84</v>
      </c>
      <c r="V136" t="n">
        <v>0.89</v>
      </c>
      <c r="W136" t="n">
        <v>2.95</v>
      </c>
      <c r="X136" t="n">
        <v>0.09</v>
      </c>
      <c r="Y136" t="n">
        <v>1</v>
      </c>
      <c r="Z136" t="n">
        <v>10</v>
      </c>
      <c r="AA136" t="n">
        <v>490.9671843802428</v>
      </c>
      <c r="AB136" t="n">
        <v>671.762961612542</v>
      </c>
      <c r="AC136" t="n">
        <v>607.6508473814782</v>
      </c>
      <c r="AD136" t="n">
        <v>490967.1843802428</v>
      </c>
      <c r="AE136" t="n">
        <v>671762.9616125419</v>
      </c>
      <c r="AF136" t="n">
        <v>1.433794599095763e-05</v>
      </c>
      <c r="AG136" t="n">
        <v>36</v>
      </c>
      <c r="AH136" t="n">
        <v>607650.8473814782</v>
      </c>
    </row>
    <row r="137">
      <c r="A137" t="n">
        <v>135</v>
      </c>
      <c r="B137" t="n">
        <v>150</v>
      </c>
      <c r="C137" t="inlineStr">
        <is>
          <t xml:space="preserve">CONCLUIDO	</t>
        </is>
      </c>
      <c r="D137" t="n">
        <v>7.24</v>
      </c>
      <c r="E137" t="n">
        <v>13.81</v>
      </c>
      <c r="F137" t="n">
        <v>10.48</v>
      </c>
      <c r="G137" t="n">
        <v>104.82</v>
      </c>
      <c r="H137" t="n">
        <v>1.64</v>
      </c>
      <c r="I137" t="n">
        <v>6</v>
      </c>
      <c r="J137" t="n">
        <v>378.08</v>
      </c>
      <c r="K137" t="n">
        <v>61.82</v>
      </c>
      <c r="L137" t="n">
        <v>34.75</v>
      </c>
      <c r="M137" t="n">
        <v>4</v>
      </c>
      <c r="N137" t="n">
        <v>131.51</v>
      </c>
      <c r="O137" t="n">
        <v>46864.14</v>
      </c>
      <c r="P137" t="n">
        <v>197.81</v>
      </c>
      <c r="Q137" t="n">
        <v>197.75</v>
      </c>
      <c r="R137" t="n">
        <v>30.26</v>
      </c>
      <c r="S137" t="n">
        <v>25.4</v>
      </c>
      <c r="T137" t="n">
        <v>1598.16</v>
      </c>
      <c r="U137" t="n">
        <v>0.84</v>
      </c>
      <c r="V137" t="n">
        <v>0.89</v>
      </c>
      <c r="W137" t="n">
        <v>2.95</v>
      </c>
      <c r="X137" t="n">
        <v>0.09</v>
      </c>
      <c r="Y137" t="n">
        <v>1</v>
      </c>
      <c r="Z137" t="n">
        <v>10</v>
      </c>
      <c r="AA137" t="n">
        <v>490.8808996879364</v>
      </c>
      <c r="AB137" t="n">
        <v>671.6449030899163</v>
      </c>
      <c r="AC137" t="n">
        <v>607.5440561985558</v>
      </c>
      <c r="AD137" t="n">
        <v>490880.8996879364</v>
      </c>
      <c r="AE137" t="n">
        <v>671644.9030899163</v>
      </c>
      <c r="AF137" t="n">
        <v>1.433695586969592e-05</v>
      </c>
      <c r="AG137" t="n">
        <v>36</v>
      </c>
      <c r="AH137" t="n">
        <v>607544.0561985559</v>
      </c>
    </row>
    <row r="138">
      <c r="A138" t="n">
        <v>136</v>
      </c>
      <c r="B138" t="n">
        <v>150</v>
      </c>
      <c r="C138" t="inlineStr">
        <is>
          <t xml:space="preserve">CONCLUIDO	</t>
        </is>
      </c>
      <c r="D138" t="n">
        <v>7.2352</v>
      </c>
      <c r="E138" t="n">
        <v>13.82</v>
      </c>
      <c r="F138" t="n">
        <v>10.49</v>
      </c>
      <c r="G138" t="n">
        <v>104.91</v>
      </c>
      <c r="H138" t="n">
        <v>1.65</v>
      </c>
      <c r="I138" t="n">
        <v>6</v>
      </c>
      <c r="J138" t="n">
        <v>378.8</v>
      </c>
      <c r="K138" t="n">
        <v>61.82</v>
      </c>
      <c r="L138" t="n">
        <v>35</v>
      </c>
      <c r="M138" t="n">
        <v>4</v>
      </c>
      <c r="N138" t="n">
        <v>131.98</v>
      </c>
      <c r="O138" t="n">
        <v>46952.84</v>
      </c>
      <c r="P138" t="n">
        <v>197.98</v>
      </c>
      <c r="Q138" t="n">
        <v>197.75</v>
      </c>
      <c r="R138" t="n">
        <v>30.54</v>
      </c>
      <c r="S138" t="n">
        <v>25.4</v>
      </c>
      <c r="T138" t="n">
        <v>1734.89</v>
      </c>
      <c r="U138" t="n">
        <v>0.83</v>
      </c>
      <c r="V138" t="n">
        <v>0.89</v>
      </c>
      <c r="W138" t="n">
        <v>2.95</v>
      </c>
      <c r="X138" t="n">
        <v>0.1</v>
      </c>
      <c r="Y138" t="n">
        <v>1</v>
      </c>
      <c r="Z138" t="n">
        <v>10</v>
      </c>
      <c r="AA138" t="n">
        <v>491.1344895407121</v>
      </c>
      <c r="AB138" t="n">
        <v>671.9918759140788</v>
      </c>
      <c r="AC138" t="n">
        <v>607.8579144233598</v>
      </c>
      <c r="AD138" t="n">
        <v>491134.4895407122</v>
      </c>
      <c r="AE138" t="n">
        <v>671991.8759140788</v>
      </c>
      <c r="AF138" t="n">
        <v>1.432745070558341e-05</v>
      </c>
      <c r="AG138" t="n">
        <v>36</v>
      </c>
      <c r="AH138" t="n">
        <v>607857.9144233598</v>
      </c>
    </row>
    <row r="139">
      <c r="A139" t="n">
        <v>137</v>
      </c>
      <c r="B139" t="n">
        <v>150</v>
      </c>
      <c r="C139" t="inlineStr">
        <is>
          <t xml:space="preserve">CONCLUIDO	</t>
        </is>
      </c>
      <c r="D139" t="n">
        <v>7.2328</v>
      </c>
      <c r="E139" t="n">
        <v>13.83</v>
      </c>
      <c r="F139" t="n">
        <v>10.5</v>
      </c>
      <c r="G139" t="n">
        <v>104.95</v>
      </c>
      <c r="H139" t="n">
        <v>1.66</v>
      </c>
      <c r="I139" t="n">
        <v>6</v>
      </c>
      <c r="J139" t="n">
        <v>379.52</v>
      </c>
      <c r="K139" t="n">
        <v>61.82</v>
      </c>
      <c r="L139" t="n">
        <v>35.25</v>
      </c>
      <c r="M139" t="n">
        <v>4</v>
      </c>
      <c r="N139" t="n">
        <v>132.45</v>
      </c>
      <c r="O139" t="n">
        <v>47041.84</v>
      </c>
      <c r="P139" t="n">
        <v>197.89</v>
      </c>
      <c r="Q139" t="n">
        <v>197.75</v>
      </c>
      <c r="R139" t="n">
        <v>30.67</v>
      </c>
      <c r="S139" t="n">
        <v>25.4</v>
      </c>
      <c r="T139" t="n">
        <v>1802.41</v>
      </c>
      <c r="U139" t="n">
        <v>0.83</v>
      </c>
      <c r="V139" t="n">
        <v>0.89</v>
      </c>
      <c r="W139" t="n">
        <v>2.95</v>
      </c>
      <c r="X139" t="n">
        <v>0.11</v>
      </c>
      <c r="Y139" t="n">
        <v>1</v>
      </c>
      <c r="Z139" t="n">
        <v>10</v>
      </c>
      <c r="AA139" t="n">
        <v>500.1541343312146</v>
      </c>
      <c r="AB139" t="n">
        <v>684.3329518350888</v>
      </c>
      <c r="AC139" t="n">
        <v>619.0211753792773</v>
      </c>
      <c r="AD139" t="n">
        <v>500154.1343312146</v>
      </c>
      <c r="AE139" t="n">
        <v>684332.9518350888</v>
      </c>
      <c r="AF139" t="n">
        <v>1.432269812352716e-05</v>
      </c>
      <c r="AG139" t="n">
        <v>37</v>
      </c>
      <c r="AH139" t="n">
        <v>619021.1753792773</v>
      </c>
    </row>
    <row r="140">
      <c r="A140" t="n">
        <v>138</v>
      </c>
      <c r="B140" t="n">
        <v>150</v>
      </c>
      <c r="C140" t="inlineStr">
        <is>
          <t xml:space="preserve">CONCLUIDO	</t>
        </is>
      </c>
      <c r="D140" t="n">
        <v>7.2738</v>
      </c>
      <c r="E140" t="n">
        <v>13.75</v>
      </c>
      <c r="F140" t="n">
        <v>10.47</v>
      </c>
      <c r="G140" t="n">
        <v>125.68</v>
      </c>
      <c r="H140" t="n">
        <v>1.67</v>
      </c>
      <c r="I140" t="n">
        <v>5</v>
      </c>
      <c r="J140" t="n">
        <v>380.24</v>
      </c>
      <c r="K140" t="n">
        <v>61.82</v>
      </c>
      <c r="L140" t="n">
        <v>35.5</v>
      </c>
      <c r="M140" t="n">
        <v>3</v>
      </c>
      <c r="N140" t="n">
        <v>132.92</v>
      </c>
      <c r="O140" t="n">
        <v>47131.15</v>
      </c>
      <c r="P140" t="n">
        <v>197.71</v>
      </c>
      <c r="Q140" t="n">
        <v>197.78</v>
      </c>
      <c r="R140" t="n">
        <v>30.02</v>
      </c>
      <c r="S140" t="n">
        <v>25.4</v>
      </c>
      <c r="T140" t="n">
        <v>1482.81</v>
      </c>
      <c r="U140" t="n">
        <v>0.85</v>
      </c>
      <c r="V140" t="n">
        <v>0.89</v>
      </c>
      <c r="W140" t="n">
        <v>2.95</v>
      </c>
      <c r="X140" t="n">
        <v>0.08</v>
      </c>
      <c r="Y140" t="n">
        <v>1</v>
      </c>
      <c r="Z140" t="n">
        <v>10</v>
      </c>
      <c r="AA140" t="n">
        <v>490.0215093350794</v>
      </c>
      <c r="AB140" t="n">
        <v>670.4690472955107</v>
      </c>
      <c r="AC140" t="n">
        <v>606.4804224308444</v>
      </c>
      <c r="AD140" t="n">
        <v>490021.5093350793</v>
      </c>
      <c r="AE140" t="n">
        <v>670469.0472955107</v>
      </c>
      <c r="AF140" t="n">
        <v>1.440388806698814e-05</v>
      </c>
      <c r="AG140" t="n">
        <v>36</v>
      </c>
      <c r="AH140" t="n">
        <v>606480.4224308444</v>
      </c>
    </row>
    <row r="141">
      <c r="A141" t="n">
        <v>139</v>
      </c>
      <c r="B141" t="n">
        <v>150</v>
      </c>
      <c r="C141" t="inlineStr">
        <is>
          <t xml:space="preserve">CONCLUIDO	</t>
        </is>
      </c>
      <c r="D141" t="n">
        <v>7.2745</v>
      </c>
      <c r="E141" t="n">
        <v>13.75</v>
      </c>
      <c r="F141" t="n">
        <v>10.47</v>
      </c>
      <c r="G141" t="n">
        <v>125.66</v>
      </c>
      <c r="H141" t="n">
        <v>1.67</v>
      </c>
      <c r="I141" t="n">
        <v>5</v>
      </c>
      <c r="J141" t="n">
        <v>380.97</v>
      </c>
      <c r="K141" t="n">
        <v>61.82</v>
      </c>
      <c r="L141" t="n">
        <v>35.75</v>
      </c>
      <c r="M141" t="n">
        <v>3</v>
      </c>
      <c r="N141" t="n">
        <v>133.4</v>
      </c>
      <c r="O141" t="n">
        <v>47220.77</v>
      </c>
      <c r="P141" t="n">
        <v>197.98</v>
      </c>
      <c r="Q141" t="n">
        <v>197.78</v>
      </c>
      <c r="R141" t="n">
        <v>29.96</v>
      </c>
      <c r="S141" t="n">
        <v>25.4</v>
      </c>
      <c r="T141" t="n">
        <v>1452.35</v>
      </c>
      <c r="U141" t="n">
        <v>0.85</v>
      </c>
      <c r="V141" t="n">
        <v>0.89</v>
      </c>
      <c r="W141" t="n">
        <v>2.95</v>
      </c>
      <c r="X141" t="n">
        <v>0.08</v>
      </c>
      <c r="Y141" t="n">
        <v>1</v>
      </c>
      <c r="Z141" t="n">
        <v>10</v>
      </c>
      <c r="AA141" t="n">
        <v>490.2076576569766</v>
      </c>
      <c r="AB141" t="n">
        <v>670.723743641815</v>
      </c>
      <c r="AC141" t="n">
        <v>606.7108109153257</v>
      </c>
      <c r="AD141" t="n">
        <v>490207.6576569765</v>
      </c>
      <c r="AE141" t="n">
        <v>670723.7436418149</v>
      </c>
      <c r="AF141" t="n">
        <v>1.440527423675455e-05</v>
      </c>
      <c r="AG141" t="n">
        <v>36</v>
      </c>
      <c r="AH141" t="n">
        <v>606710.8109153258</v>
      </c>
    </row>
    <row r="142">
      <c r="A142" t="n">
        <v>140</v>
      </c>
      <c r="B142" t="n">
        <v>150</v>
      </c>
      <c r="C142" t="inlineStr">
        <is>
          <t xml:space="preserve">CONCLUIDO	</t>
        </is>
      </c>
      <c r="D142" t="n">
        <v>7.2727</v>
      </c>
      <c r="E142" t="n">
        <v>13.75</v>
      </c>
      <c r="F142" t="n">
        <v>10.47</v>
      </c>
      <c r="G142" t="n">
        <v>125.7</v>
      </c>
      <c r="H142" t="n">
        <v>1.68</v>
      </c>
      <c r="I142" t="n">
        <v>5</v>
      </c>
      <c r="J142" t="n">
        <v>381.7</v>
      </c>
      <c r="K142" t="n">
        <v>61.82</v>
      </c>
      <c r="L142" t="n">
        <v>36</v>
      </c>
      <c r="M142" t="n">
        <v>3</v>
      </c>
      <c r="N142" t="n">
        <v>133.88</v>
      </c>
      <c r="O142" t="n">
        <v>47310.69</v>
      </c>
      <c r="P142" t="n">
        <v>198.34</v>
      </c>
      <c r="Q142" t="n">
        <v>197.75</v>
      </c>
      <c r="R142" t="n">
        <v>30.06</v>
      </c>
      <c r="S142" t="n">
        <v>25.4</v>
      </c>
      <c r="T142" t="n">
        <v>1501.7</v>
      </c>
      <c r="U142" t="n">
        <v>0.84</v>
      </c>
      <c r="V142" t="n">
        <v>0.89</v>
      </c>
      <c r="W142" t="n">
        <v>2.95</v>
      </c>
      <c r="X142" t="n">
        <v>0.09</v>
      </c>
      <c r="Y142" t="n">
        <v>1</v>
      </c>
      <c r="Z142" t="n">
        <v>10</v>
      </c>
      <c r="AA142" t="n">
        <v>490.5178107397472</v>
      </c>
      <c r="AB142" t="n">
        <v>671.1481087726501</v>
      </c>
      <c r="AC142" t="n">
        <v>607.0946752336743</v>
      </c>
      <c r="AD142" t="n">
        <v>490517.8107397472</v>
      </c>
      <c r="AE142" t="n">
        <v>671148.10877265</v>
      </c>
      <c r="AF142" t="n">
        <v>1.440170980021236e-05</v>
      </c>
      <c r="AG142" t="n">
        <v>36</v>
      </c>
      <c r="AH142" t="n">
        <v>607094.6752336742</v>
      </c>
    </row>
    <row r="143">
      <c r="A143" t="n">
        <v>141</v>
      </c>
      <c r="B143" t="n">
        <v>150</v>
      </c>
      <c r="C143" t="inlineStr">
        <is>
          <t xml:space="preserve">CONCLUIDO	</t>
        </is>
      </c>
      <c r="D143" t="n">
        <v>7.2721</v>
      </c>
      <c r="E143" t="n">
        <v>13.75</v>
      </c>
      <c r="F143" t="n">
        <v>10.48</v>
      </c>
      <c r="G143" t="n">
        <v>125.71</v>
      </c>
      <c r="H143" t="n">
        <v>1.69</v>
      </c>
      <c r="I143" t="n">
        <v>5</v>
      </c>
      <c r="J143" t="n">
        <v>382.43</v>
      </c>
      <c r="K143" t="n">
        <v>61.82</v>
      </c>
      <c r="L143" t="n">
        <v>36.25</v>
      </c>
      <c r="M143" t="n">
        <v>3</v>
      </c>
      <c r="N143" t="n">
        <v>134.36</v>
      </c>
      <c r="O143" t="n">
        <v>47400.92</v>
      </c>
      <c r="P143" t="n">
        <v>198.57</v>
      </c>
      <c r="Q143" t="n">
        <v>197.75</v>
      </c>
      <c r="R143" t="n">
        <v>30.18</v>
      </c>
      <c r="S143" t="n">
        <v>25.4</v>
      </c>
      <c r="T143" t="n">
        <v>1561.07</v>
      </c>
      <c r="U143" t="n">
        <v>0.84</v>
      </c>
      <c r="V143" t="n">
        <v>0.89</v>
      </c>
      <c r="W143" t="n">
        <v>2.94</v>
      </c>
      <c r="X143" t="n">
        <v>0.09</v>
      </c>
      <c r="Y143" t="n">
        <v>1</v>
      </c>
      <c r="Z143" t="n">
        <v>10</v>
      </c>
      <c r="AA143" t="n">
        <v>490.7194452677853</v>
      </c>
      <c r="AB143" t="n">
        <v>671.4239940293993</v>
      </c>
      <c r="AC143" t="n">
        <v>607.3442303887268</v>
      </c>
      <c r="AD143" t="n">
        <v>490719.4452677853</v>
      </c>
      <c r="AE143" t="n">
        <v>671423.9940293992</v>
      </c>
      <c r="AF143" t="n">
        <v>1.44005216546983e-05</v>
      </c>
      <c r="AG143" t="n">
        <v>36</v>
      </c>
      <c r="AH143" t="n">
        <v>607344.2303887268</v>
      </c>
    </row>
    <row r="144">
      <c r="A144" t="n">
        <v>142</v>
      </c>
      <c r="B144" t="n">
        <v>150</v>
      </c>
      <c r="C144" t="inlineStr">
        <is>
          <t xml:space="preserve">CONCLUIDO	</t>
        </is>
      </c>
      <c r="D144" t="n">
        <v>7.2699</v>
      </c>
      <c r="E144" t="n">
        <v>13.76</v>
      </c>
      <c r="F144" t="n">
        <v>10.48</v>
      </c>
      <c r="G144" t="n">
        <v>125.76</v>
      </c>
      <c r="H144" t="n">
        <v>1.7</v>
      </c>
      <c r="I144" t="n">
        <v>5</v>
      </c>
      <c r="J144" t="n">
        <v>383.17</v>
      </c>
      <c r="K144" t="n">
        <v>61.82</v>
      </c>
      <c r="L144" t="n">
        <v>36.5</v>
      </c>
      <c r="M144" t="n">
        <v>3</v>
      </c>
      <c r="N144" t="n">
        <v>134.84</v>
      </c>
      <c r="O144" t="n">
        <v>47491.48</v>
      </c>
      <c r="P144" t="n">
        <v>198.93</v>
      </c>
      <c r="Q144" t="n">
        <v>197.75</v>
      </c>
      <c r="R144" t="n">
        <v>30.17</v>
      </c>
      <c r="S144" t="n">
        <v>25.4</v>
      </c>
      <c r="T144" t="n">
        <v>1556.24</v>
      </c>
      <c r="U144" t="n">
        <v>0.84</v>
      </c>
      <c r="V144" t="n">
        <v>0.89</v>
      </c>
      <c r="W144" t="n">
        <v>2.95</v>
      </c>
      <c r="X144" t="n">
        <v>0.09</v>
      </c>
      <c r="Y144" t="n">
        <v>1</v>
      </c>
      <c r="Z144" t="n">
        <v>10</v>
      </c>
      <c r="AA144" t="n">
        <v>491.0389373103507</v>
      </c>
      <c r="AB144" t="n">
        <v>671.8611371370313</v>
      </c>
      <c r="AC144" t="n">
        <v>607.7396531717006</v>
      </c>
      <c r="AD144" t="n">
        <v>491038.9373103507</v>
      </c>
      <c r="AE144" t="n">
        <v>671861.1371370313</v>
      </c>
      <c r="AF144" t="n">
        <v>1.439616512114673e-05</v>
      </c>
      <c r="AG144" t="n">
        <v>36</v>
      </c>
      <c r="AH144" t="n">
        <v>607739.6531717007</v>
      </c>
    </row>
    <row r="145">
      <c r="A145" t="n">
        <v>143</v>
      </c>
      <c r="B145" t="n">
        <v>150</v>
      </c>
      <c r="C145" t="inlineStr">
        <is>
          <t xml:space="preserve">CONCLUIDO	</t>
        </is>
      </c>
      <c r="D145" t="n">
        <v>7.2704</v>
      </c>
      <c r="E145" t="n">
        <v>13.75</v>
      </c>
      <c r="F145" t="n">
        <v>10.48</v>
      </c>
      <c r="G145" t="n">
        <v>125.75</v>
      </c>
      <c r="H145" t="n">
        <v>1.71</v>
      </c>
      <c r="I145" t="n">
        <v>5</v>
      </c>
      <c r="J145" t="n">
        <v>383.9</v>
      </c>
      <c r="K145" t="n">
        <v>61.82</v>
      </c>
      <c r="L145" t="n">
        <v>36.75</v>
      </c>
      <c r="M145" t="n">
        <v>3</v>
      </c>
      <c r="N145" t="n">
        <v>135.33</v>
      </c>
      <c r="O145" t="n">
        <v>47582.35</v>
      </c>
      <c r="P145" t="n">
        <v>199.12</v>
      </c>
      <c r="Q145" t="n">
        <v>197.75</v>
      </c>
      <c r="R145" t="n">
        <v>30.14</v>
      </c>
      <c r="S145" t="n">
        <v>25.4</v>
      </c>
      <c r="T145" t="n">
        <v>1541.17</v>
      </c>
      <c r="U145" t="n">
        <v>0.84</v>
      </c>
      <c r="V145" t="n">
        <v>0.89</v>
      </c>
      <c r="W145" t="n">
        <v>2.95</v>
      </c>
      <c r="X145" t="n">
        <v>0.09</v>
      </c>
      <c r="Y145" t="n">
        <v>1</v>
      </c>
      <c r="Z145" t="n">
        <v>10</v>
      </c>
      <c r="AA145" t="n">
        <v>491.1697668121457</v>
      </c>
      <c r="AB145" t="n">
        <v>672.0401438331775</v>
      </c>
      <c r="AC145" t="n">
        <v>607.9015757200042</v>
      </c>
      <c r="AD145" t="n">
        <v>491169.7668121457</v>
      </c>
      <c r="AE145" t="n">
        <v>672040.1438331775</v>
      </c>
      <c r="AF145" t="n">
        <v>1.439715524240845e-05</v>
      </c>
      <c r="AG145" t="n">
        <v>36</v>
      </c>
      <c r="AH145" t="n">
        <v>607901.5757200042</v>
      </c>
    </row>
    <row r="146">
      <c r="A146" t="n">
        <v>144</v>
      </c>
      <c r="B146" t="n">
        <v>150</v>
      </c>
      <c r="C146" t="inlineStr">
        <is>
          <t xml:space="preserve">CONCLUIDO	</t>
        </is>
      </c>
      <c r="D146" t="n">
        <v>7.2714</v>
      </c>
      <c r="E146" t="n">
        <v>13.75</v>
      </c>
      <c r="F146" t="n">
        <v>10.48</v>
      </c>
      <c r="G146" t="n">
        <v>125.73</v>
      </c>
      <c r="H146" t="n">
        <v>1.72</v>
      </c>
      <c r="I146" t="n">
        <v>5</v>
      </c>
      <c r="J146" t="n">
        <v>384.64</v>
      </c>
      <c r="K146" t="n">
        <v>61.82</v>
      </c>
      <c r="L146" t="n">
        <v>37</v>
      </c>
      <c r="M146" t="n">
        <v>3</v>
      </c>
      <c r="N146" t="n">
        <v>135.82</v>
      </c>
      <c r="O146" t="n">
        <v>47673.67</v>
      </c>
      <c r="P146" t="n">
        <v>199.27</v>
      </c>
      <c r="Q146" t="n">
        <v>197.75</v>
      </c>
      <c r="R146" t="n">
        <v>30.06</v>
      </c>
      <c r="S146" t="n">
        <v>25.4</v>
      </c>
      <c r="T146" t="n">
        <v>1502.36</v>
      </c>
      <c r="U146" t="n">
        <v>0.84</v>
      </c>
      <c r="V146" t="n">
        <v>0.89</v>
      </c>
      <c r="W146" t="n">
        <v>2.95</v>
      </c>
      <c r="X146" t="n">
        <v>0.09</v>
      </c>
      <c r="Y146" t="n">
        <v>1</v>
      </c>
      <c r="Z146" t="n">
        <v>10</v>
      </c>
      <c r="AA146" t="n">
        <v>491.2592384846984</v>
      </c>
      <c r="AB146" t="n">
        <v>672.1625629227755</v>
      </c>
      <c r="AC146" t="n">
        <v>608.0123113035073</v>
      </c>
      <c r="AD146" t="n">
        <v>491259.2384846983</v>
      </c>
      <c r="AE146" t="n">
        <v>672162.5629227755</v>
      </c>
      <c r="AF146" t="n">
        <v>1.439913548493189e-05</v>
      </c>
      <c r="AG146" t="n">
        <v>36</v>
      </c>
      <c r="AH146" t="n">
        <v>608012.3113035073</v>
      </c>
    </row>
    <row r="147">
      <c r="A147" t="n">
        <v>145</v>
      </c>
      <c r="B147" t="n">
        <v>150</v>
      </c>
      <c r="C147" t="inlineStr">
        <is>
          <t xml:space="preserve">CONCLUIDO	</t>
        </is>
      </c>
      <c r="D147" t="n">
        <v>7.2732</v>
      </c>
      <c r="E147" t="n">
        <v>13.75</v>
      </c>
      <c r="F147" t="n">
        <v>10.47</v>
      </c>
      <c r="G147" t="n">
        <v>125.69</v>
      </c>
      <c r="H147" t="n">
        <v>1.72</v>
      </c>
      <c r="I147" t="n">
        <v>5</v>
      </c>
      <c r="J147" t="n">
        <v>385.38</v>
      </c>
      <c r="K147" t="n">
        <v>61.82</v>
      </c>
      <c r="L147" t="n">
        <v>37.25</v>
      </c>
      <c r="M147" t="n">
        <v>3</v>
      </c>
      <c r="N147" t="n">
        <v>136.31</v>
      </c>
      <c r="O147" t="n">
        <v>47765.19</v>
      </c>
      <c r="P147" t="n">
        <v>199.45</v>
      </c>
      <c r="Q147" t="n">
        <v>197.75</v>
      </c>
      <c r="R147" t="n">
        <v>29.99</v>
      </c>
      <c r="S147" t="n">
        <v>25.4</v>
      </c>
      <c r="T147" t="n">
        <v>1468.11</v>
      </c>
      <c r="U147" t="n">
        <v>0.85</v>
      </c>
      <c r="V147" t="n">
        <v>0.89</v>
      </c>
      <c r="W147" t="n">
        <v>2.95</v>
      </c>
      <c r="X147" t="n">
        <v>0.08</v>
      </c>
      <c r="Y147" t="n">
        <v>1</v>
      </c>
      <c r="Z147" t="n">
        <v>10</v>
      </c>
      <c r="AA147" t="n">
        <v>491.3369887157053</v>
      </c>
      <c r="AB147" t="n">
        <v>672.2689442189375</v>
      </c>
      <c r="AC147" t="n">
        <v>608.1085397180706</v>
      </c>
      <c r="AD147" t="n">
        <v>491336.9887157053</v>
      </c>
      <c r="AE147" t="n">
        <v>672268.9442189374</v>
      </c>
      <c r="AF147" t="n">
        <v>1.440269992147408e-05</v>
      </c>
      <c r="AG147" t="n">
        <v>36</v>
      </c>
      <c r="AH147" t="n">
        <v>608108.5397180705</v>
      </c>
    </row>
    <row r="148">
      <c r="A148" t="n">
        <v>146</v>
      </c>
      <c r="B148" t="n">
        <v>150</v>
      </c>
      <c r="C148" t="inlineStr">
        <is>
          <t xml:space="preserve">CONCLUIDO	</t>
        </is>
      </c>
      <c r="D148" t="n">
        <v>7.2745</v>
      </c>
      <c r="E148" t="n">
        <v>13.75</v>
      </c>
      <c r="F148" t="n">
        <v>10.47</v>
      </c>
      <c r="G148" t="n">
        <v>125.66</v>
      </c>
      <c r="H148" t="n">
        <v>1.73</v>
      </c>
      <c r="I148" t="n">
        <v>5</v>
      </c>
      <c r="J148" t="n">
        <v>386.13</v>
      </c>
      <c r="K148" t="n">
        <v>61.82</v>
      </c>
      <c r="L148" t="n">
        <v>37.5</v>
      </c>
      <c r="M148" t="n">
        <v>3</v>
      </c>
      <c r="N148" t="n">
        <v>136.81</v>
      </c>
      <c r="O148" t="n">
        <v>47857.05</v>
      </c>
      <c r="P148" t="n">
        <v>199.54</v>
      </c>
      <c r="Q148" t="n">
        <v>197.76</v>
      </c>
      <c r="R148" t="n">
        <v>29.89</v>
      </c>
      <c r="S148" t="n">
        <v>25.4</v>
      </c>
      <c r="T148" t="n">
        <v>1417.35</v>
      </c>
      <c r="U148" t="n">
        <v>0.85</v>
      </c>
      <c r="V148" t="n">
        <v>0.89</v>
      </c>
      <c r="W148" t="n">
        <v>2.95</v>
      </c>
      <c r="X148" t="n">
        <v>0.08</v>
      </c>
      <c r="Y148" t="n">
        <v>1</v>
      </c>
      <c r="Z148" t="n">
        <v>10</v>
      </c>
      <c r="AA148" t="n">
        <v>491.3746733095239</v>
      </c>
      <c r="AB148" t="n">
        <v>672.320505942727</v>
      </c>
      <c r="AC148" t="n">
        <v>608.155180463309</v>
      </c>
      <c r="AD148" t="n">
        <v>491374.6733095238</v>
      </c>
      <c r="AE148" t="n">
        <v>672320.505942727</v>
      </c>
      <c r="AF148" t="n">
        <v>1.440527423675455e-05</v>
      </c>
      <c r="AG148" t="n">
        <v>36</v>
      </c>
      <c r="AH148" t="n">
        <v>608155.1804633089</v>
      </c>
    </row>
    <row r="149">
      <c r="A149" t="n">
        <v>147</v>
      </c>
      <c r="B149" t="n">
        <v>150</v>
      </c>
      <c r="C149" t="inlineStr">
        <is>
          <t xml:space="preserve">CONCLUIDO	</t>
        </is>
      </c>
      <c r="D149" t="n">
        <v>7.274</v>
      </c>
      <c r="E149" t="n">
        <v>13.75</v>
      </c>
      <c r="F149" t="n">
        <v>10.47</v>
      </c>
      <c r="G149" t="n">
        <v>125.67</v>
      </c>
      <c r="H149" t="n">
        <v>1.74</v>
      </c>
      <c r="I149" t="n">
        <v>5</v>
      </c>
      <c r="J149" t="n">
        <v>386.88</v>
      </c>
      <c r="K149" t="n">
        <v>61.82</v>
      </c>
      <c r="L149" t="n">
        <v>37.75</v>
      </c>
      <c r="M149" t="n">
        <v>3</v>
      </c>
      <c r="N149" t="n">
        <v>137.31</v>
      </c>
      <c r="O149" t="n">
        <v>47949.23</v>
      </c>
      <c r="P149" t="n">
        <v>199.83</v>
      </c>
      <c r="Q149" t="n">
        <v>197.75</v>
      </c>
      <c r="R149" t="n">
        <v>29.92</v>
      </c>
      <c r="S149" t="n">
        <v>25.4</v>
      </c>
      <c r="T149" t="n">
        <v>1429.25</v>
      </c>
      <c r="U149" t="n">
        <v>0.85</v>
      </c>
      <c r="V149" t="n">
        <v>0.89</v>
      </c>
      <c r="W149" t="n">
        <v>2.95</v>
      </c>
      <c r="X149" t="n">
        <v>0.08</v>
      </c>
      <c r="Y149" t="n">
        <v>1</v>
      </c>
      <c r="Z149" t="n">
        <v>10</v>
      </c>
      <c r="AA149" t="n">
        <v>491.6030380566079</v>
      </c>
      <c r="AB149" t="n">
        <v>672.632964664429</v>
      </c>
      <c r="AC149" t="n">
        <v>608.4378185631502</v>
      </c>
      <c r="AD149" t="n">
        <v>491603.0380566079</v>
      </c>
      <c r="AE149" t="n">
        <v>672632.964664429</v>
      </c>
      <c r="AF149" t="n">
        <v>1.440428411549283e-05</v>
      </c>
      <c r="AG149" t="n">
        <v>36</v>
      </c>
      <c r="AH149" t="n">
        <v>608437.8185631502</v>
      </c>
    </row>
    <row r="150">
      <c r="A150" t="n">
        <v>148</v>
      </c>
      <c r="B150" t="n">
        <v>150</v>
      </c>
      <c r="C150" t="inlineStr">
        <is>
          <t xml:space="preserve">CONCLUIDO	</t>
        </is>
      </c>
      <c r="D150" t="n">
        <v>7.2749</v>
      </c>
      <c r="E150" t="n">
        <v>13.75</v>
      </c>
      <c r="F150" t="n">
        <v>10.47</v>
      </c>
      <c r="G150" t="n">
        <v>125.65</v>
      </c>
      <c r="H150" t="n">
        <v>1.75</v>
      </c>
      <c r="I150" t="n">
        <v>5</v>
      </c>
      <c r="J150" t="n">
        <v>387.63</v>
      </c>
      <c r="K150" t="n">
        <v>61.82</v>
      </c>
      <c r="L150" t="n">
        <v>38</v>
      </c>
      <c r="M150" t="n">
        <v>3</v>
      </c>
      <c r="N150" t="n">
        <v>137.81</v>
      </c>
      <c r="O150" t="n">
        <v>48041.76</v>
      </c>
      <c r="P150" t="n">
        <v>199.98</v>
      </c>
      <c r="Q150" t="n">
        <v>197.75</v>
      </c>
      <c r="R150" t="n">
        <v>29.96</v>
      </c>
      <c r="S150" t="n">
        <v>25.4</v>
      </c>
      <c r="T150" t="n">
        <v>1451.16</v>
      </c>
      <c r="U150" t="n">
        <v>0.85</v>
      </c>
      <c r="V150" t="n">
        <v>0.89</v>
      </c>
      <c r="W150" t="n">
        <v>2.95</v>
      </c>
      <c r="X150" t="n">
        <v>0.08</v>
      </c>
      <c r="Y150" t="n">
        <v>1</v>
      </c>
      <c r="Z150" t="n">
        <v>10</v>
      </c>
      <c r="AA150" t="n">
        <v>491.6946909071218</v>
      </c>
      <c r="AB150" t="n">
        <v>672.7583681379406</v>
      </c>
      <c r="AC150" t="n">
        <v>608.5512537051546</v>
      </c>
      <c r="AD150" t="n">
        <v>491694.6909071218</v>
      </c>
      <c r="AE150" t="n">
        <v>672758.3681379405</v>
      </c>
      <c r="AF150" t="n">
        <v>1.440606633376392e-05</v>
      </c>
      <c r="AG150" t="n">
        <v>36</v>
      </c>
      <c r="AH150" t="n">
        <v>608551.2537051546</v>
      </c>
    </row>
    <row r="151">
      <c r="A151" t="n">
        <v>149</v>
      </c>
      <c r="B151" t="n">
        <v>150</v>
      </c>
      <c r="C151" t="inlineStr">
        <is>
          <t xml:space="preserve">CONCLUIDO	</t>
        </is>
      </c>
      <c r="D151" t="n">
        <v>7.2738</v>
      </c>
      <c r="E151" t="n">
        <v>13.75</v>
      </c>
      <c r="F151" t="n">
        <v>10.47</v>
      </c>
      <c r="G151" t="n">
        <v>125.68</v>
      </c>
      <c r="H151" t="n">
        <v>1.76</v>
      </c>
      <c r="I151" t="n">
        <v>5</v>
      </c>
      <c r="J151" t="n">
        <v>388.38</v>
      </c>
      <c r="K151" t="n">
        <v>61.82</v>
      </c>
      <c r="L151" t="n">
        <v>38.25</v>
      </c>
      <c r="M151" t="n">
        <v>3</v>
      </c>
      <c r="N151" t="n">
        <v>138.31</v>
      </c>
      <c r="O151" t="n">
        <v>48134.63</v>
      </c>
      <c r="P151" t="n">
        <v>200.26</v>
      </c>
      <c r="Q151" t="n">
        <v>197.78</v>
      </c>
      <c r="R151" t="n">
        <v>29.95</v>
      </c>
      <c r="S151" t="n">
        <v>25.4</v>
      </c>
      <c r="T151" t="n">
        <v>1446.77</v>
      </c>
      <c r="U151" t="n">
        <v>0.85</v>
      </c>
      <c r="V151" t="n">
        <v>0.89</v>
      </c>
      <c r="W151" t="n">
        <v>2.95</v>
      </c>
      <c r="X151" t="n">
        <v>0.08</v>
      </c>
      <c r="Y151" t="n">
        <v>1</v>
      </c>
      <c r="Z151" t="n">
        <v>10</v>
      </c>
      <c r="AA151" t="n">
        <v>491.9293146563343</v>
      </c>
      <c r="AB151" t="n">
        <v>673.0793907024823</v>
      </c>
      <c r="AC151" t="n">
        <v>608.8416383266946</v>
      </c>
      <c r="AD151" t="n">
        <v>491929.3146563343</v>
      </c>
      <c r="AE151" t="n">
        <v>673079.3907024823</v>
      </c>
      <c r="AF151" t="n">
        <v>1.440388806698814e-05</v>
      </c>
      <c r="AG151" t="n">
        <v>36</v>
      </c>
      <c r="AH151" t="n">
        <v>608841.6383266946</v>
      </c>
    </row>
    <row r="152">
      <c r="A152" t="n">
        <v>150</v>
      </c>
      <c r="B152" t="n">
        <v>150</v>
      </c>
      <c r="C152" t="inlineStr">
        <is>
          <t xml:space="preserve">CONCLUIDO	</t>
        </is>
      </c>
      <c r="D152" t="n">
        <v>7.2774</v>
      </c>
      <c r="E152" t="n">
        <v>13.74</v>
      </c>
      <c r="F152" t="n">
        <v>10.47</v>
      </c>
      <c r="G152" t="n">
        <v>125.59</v>
      </c>
      <c r="H152" t="n">
        <v>1.76</v>
      </c>
      <c r="I152" t="n">
        <v>5</v>
      </c>
      <c r="J152" t="n">
        <v>389.14</v>
      </c>
      <c r="K152" t="n">
        <v>61.82</v>
      </c>
      <c r="L152" t="n">
        <v>38.5</v>
      </c>
      <c r="M152" t="n">
        <v>3</v>
      </c>
      <c r="N152" t="n">
        <v>138.81</v>
      </c>
      <c r="O152" t="n">
        <v>48227.84</v>
      </c>
      <c r="P152" t="n">
        <v>200.3</v>
      </c>
      <c r="Q152" t="n">
        <v>197.76</v>
      </c>
      <c r="R152" t="n">
        <v>29.71</v>
      </c>
      <c r="S152" t="n">
        <v>25.4</v>
      </c>
      <c r="T152" t="n">
        <v>1326.62</v>
      </c>
      <c r="U152" t="n">
        <v>0.85</v>
      </c>
      <c r="V152" t="n">
        <v>0.89</v>
      </c>
      <c r="W152" t="n">
        <v>2.95</v>
      </c>
      <c r="X152" t="n">
        <v>0.08</v>
      </c>
      <c r="Y152" t="n">
        <v>1</v>
      </c>
      <c r="Z152" t="n">
        <v>10</v>
      </c>
      <c r="AA152" t="n">
        <v>491.8768769581945</v>
      </c>
      <c r="AB152" t="n">
        <v>673.0076431304996</v>
      </c>
      <c r="AC152" t="n">
        <v>608.7767382422836</v>
      </c>
      <c r="AD152" t="n">
        <v>491876.8769581945</v>
      </c>
      <c r="AE152" t="n">
        <v>673007.6431304995</v>
      </c>
      <c r="AF152" t="n">
        <v>1.441101694007252e-05</v>
      </c>
      <c r="AG152" t="n">
        <v>36</v>
      </c>
      <c r="AH152" t="n">
        <v>608776.7382422836</v>
      </c>
    </row>
    <row r="153">
      <c r="A153" t="n">
        <v>151</v>
      </c>
      <c r="B153" t="n">
        <v>150</v>
      </c>
      <c r="C153" t="inlineStr">
        <is>
          <t xml:space="preserve">CONCLUIDO	</t>
        </is>
      </c>
      <c r="D153" t="n">
        <v>7.2768</v>
      </c>
      <c r="E153" t="n">
        <v>13.74</v>
      </c>
      <c r="F153" t="n">
        <v>10.47</v>
      </c>
      <c r="G153" t="n">
        <v>125.61</v>
      </c>
      <c r="H153" t="n">
        <v>1.77</v>
      </c>
      <c r="I153" t="n">
        <v>5</v>
      </c>
      <c r="J153" t="n">
        <v>389.89</v>
      </c>
      <c r="K153" t="n">
        <v>61.82</v>
      </c>
      <c r="L153" t="n">
        <v>38.75</v>
      </c>
      <c r="M153" t="n">
        <v>3</v>
      </c>
      <c r="N153" t="n">
        <v>139.32</v>
      </c>
      <c r="O153" t="n">
        <v>48321.4</v>
      </c>
      <c r="P153" t="n">
        <v>200.45</v>
      </c>
      <c r="Q153" t="n">
        <v>197.75</v>
      </c>
      <c r="R153" t="n">
        <v>29.75</v>
      </c>
      <c r="S153" t="n">
        <v>25.4</v>
      </c>
      <c r="T153" t="n">
        <v>1344</v>
      </c>
      <c r="U153" t="n">
        <v>0.85</v>
      </c>
      <c r="V153" t="n">
        <v>0.89</v>
      </c>
      <c r="W153" t="n">
        <v>2.95</v>
      </c>
      <c r="X153" t="n">
        <v>0.08</v>
      </c>
      <c r="Y153" t="n">
        <v>1</v>
      </c>
      <c r="Z153" t="n">
        <v>10</v>
      </c>
      <c r="AA153" t="n">
        <v>492.0027762175226</v>
      </c>
      <c r="AB153" t="n">
        <v>673.1799040513955</v>
      </c>
      <c r="AC153" t="n">
        <v>608.932558822659</v>
      </c>
      <c r="AD153" t="n">
        <v>492002.7762175226</v>
      </c>
      <c r="AE153" t="n">
        <v>673179.9040513955</v>
      </c>
      <c r="AF153" t="n">
        <v>1.440982879455846e-05</v>
      </c>
      <c r="AG153" t="n">
        <v>36</v>
      </c>
      <c r="AH153" t="n">
        <v>608932.558822659</v>
      </c>
    </row>
    <row r="154">
      <c r="A154" t="n">
        <v>152</v>
      </c>
      <c r="B154" t="n">
        <v>150</v>
      </c>
      <c r="C154" t="inlineStr">
        <is>
          <t xml:space="preserve">CONCLUIDO	</t>
        </is>
      </c>
      <c r="D154" t="n">
        <v>7.2765</v>
      </c>
      <c r="E154" t="n">
        <v>13.74</v>
      </c>
      <c r="F154" t="n">
        <v>10.47</v>
      </c>
      <c r="G154" t="n">
        <v>125.61</v>
      </c>
      <c r="H154" t="n">
        <v>1.78</v>
      </c>
      <c r="I154" t="n">
        <v>5</v>
      </c>
      <c r="J154" t="n">
        <v>390.66</v>
      </c>
      <c r="K154" t="n">
        <v>61.82</v>
      </c>
      <c r="L154" t="n">
        <v>39</v>
      </c>
      <c r="M154" t="n">
        <v>3</v>
      </c>
      <c r="N154" t="n">
        <v>139.83</v>
      </c>
      <c r="O154" t="n">
        <v>48415.31</v>
      </c>
      <c r="P154" t="n">
        <v>200.68</v>
      </c>
      <c r="Q154" t="n">
        <v>197.82</v>
      </c>
      <c r="R154" t="n">
        <v>29.83</v>
      </c>
      <c r="S154" t="n">
        <v>25.4</v>
      </c>
      <c r="T154" t="n">
        <v>1384.35</v>
      </c>
      <c r="U154" t="n">
        <v>0.85</v>
      </c>
      <c r="V154" t="n">
        <v>0.89</v>
      </c>
      <c r="W154" t="n">
        <v>2.95</v>
      </c>
      <c r="X154" t="n">
        <v>0.08</v>
      </c>
      <c r="Y154" t="n">
        <v>1</v>
      </c>
      <c r="Z154" t="n">
        <v>10</v>
      </c>
      <c r="AA154" t="n">
        <v>492.1816552407887</v>
      </c>
      <c r="AB154" t="n">
        <v>673.4246542226136</v>
      </c>
      <c r="AC154" t="n">
        <v>609.1539503810451</v>
      </c>
      <c r="AD154" t="n">
        <v>492181.6552407887</v>
      </c>
      <c r="AE154" t="n">
        <v>673424.6542226137</v>
      </c>
      <c r="AF154" t="n">
        <v>1.440923472180143e-05</v>
      </c>
      <c r="AG154" t="n">
        <v>36</v>
      </c>
      <c r="AH154" t="n">
        <v>609153.9503810451</v>
      </c>
    </row>
    <row r="155">
      <c r="A155" t="n">
        <v>153</v>
      </c>
      <c r="B155" t="n">
        <v>150</v>
      </c>
      <c r="C155" t="inlineStr">
        <is>
          <t xml:space="preserve">CONCLUIDO	</t>
        </is>
      </c>
      <c r="D155" t="n">
        <v>7.2757</v>
      </c>
      <c r="E155" t="n">
        <v>13.74</v>
      </c>
      <c r="F155" t="n">
        <v>10.47</v>
      </c>
      <c r="G155" t="n">
        <v>125.63</v>
      </c>
      <c r="H155" t="n">
        <v>1.79</v>
      </c>
      <c r="I155" t="n">
        <v>5</v>
      </c>
      <c r="J155" t="n">
        <v>391.42</v>
      </c>
      <c r="K155" t="n">
        <v>61.82</v>
      </c>
      <c r="L155" t="n">
        <v>39.25</v>
      </c>
      <c r="M155" t="n">
        <v>3</v>
      </c>
      <c r="N155" t="n">
        <v>140.35</v>
      </c>
      <c r="O155" t="n">
        <v>48509.7</v>
      </c>
      <c r="P155" t="n">
        <v>200.88</v>
      </c>
      <c r="Q155" t="n">
        <v>197.75</v>
      </c>
      <c r="R155" t="n">
        <v>29.81</v>
      </c>
      <c r="S155" t="n">
        <v>25.4</v>
      </c>
      <c r="T155" t="n">
        <v>1373.83</v>
      </c>
      <c r="U155" t="n">
        <v>0.85</v>
      </c>
      <c r="V155" t="n">
        <v>0.89</v>
      </c>
      <c r="W155" t="n">
        <v>2.95</v>
      </c>
      <c r="X155" t="n">
        <v>0.08</v>
      </c>
      <c r="Y155" t="n">
        <v>1</v>
      </c>
      <c r="Z155" t="n">
        <v>10</v>
      </c>
      <c r="AA155" t="n">
        <v>492.349579811116</v>
      </c>
      <c r="AB155" t="n">
        <v>673.6544160280447</v>
      </c>
      <c r="AC155" t="n">
        <v>609.3617840422385</v>
      </c>
      <c r="AD155" t="n">
        <v>492349.579811116</v>
      </c>
      <c r="AE155" t="n">
        <v>673654.4160280447</v>
      </c>
      <c r="AF155" t="n">
        <v>1.440765052778267e-05</v>
      </c>
      <c r="AG155" t="n">
        <v>36</v>
      </c>
      <c r="AH155" t="n">
        <v>609361.7840422385</v>
      </c>
    </row>
    <row r="156">
      <c r="A156" t="n">
        <v>154</v>
      </c>
      <c r="B156" t="n">
        <v>150</v>
      </c>
      <c r="C156" t="inlineStr">
        <is>
          <t xml:space="preserve">CONCLUIDO	</t>
        </is>
      </c>
      <c r="D156" t="n">
        <v>7.2748</v>
      </c>
      <c r="E156" t="n">
        <v>13.75</v>
      </c>
      <c r="F156" t="n">
        <v>10.47</v>
      </c>
      <c r="G156" t="n">
        <v>125.65</v>
      </c>
      <c r="H156" t="n">
        <v>1.8</v>
      </c>
      <c r="I156" t="n">
        <v>5</v>
      </c>
      <c r="J156" t="n">
        <v>392.19</v>
      </c>
      <c r="K156" t="n">
        <v>61.82</v>
      </c>
      <c r="L156" t="n">
        <v>39.5</v>
      </c>
      <c r="M156" t="n">
        <v>3</v>
      </c>
      <c r="N156" t="n">
        <v>140.87</v>
      </c>
      <c r="O156" t="n">
        <v>48604.33</v>
      </c>
      <c r="P156" t="n">
        <v>201.08</v>
      </c>
      <c r="Q156" t="n">
        <v>197.76</v>
      </c>
      <c r="R156" t="n">
        <v>29.87</v>
      </c>
      <c r="S156" t="n">
        <v>25.4</v>
      </c>
      <c r="T156" t="n">
        <v>1404.5</v>
      </c>
      <c r="U156" t="n">
        <v>0.85</v>
      </c>
      <c r="V156" t="n">
        <v>0.89</v>
      </c>
      <c r="W156" t="n">
        <v>2.95</v>
      </c>
      <c r="X156" t="n">
        <v>0.08</v>
      </c>
      <c r="Y156" t="n">
        <v>1</v>
      </c>
      <c r="Z156" t="n">
        <v>10</v>
      </c>
      <c r="AA156" t="n">
        <v>492.5198376963928</v>
      </c>
      <c r="AB156" t="n">
        <v>673.8873703779282</v>
      </c>
      <c r="AC156" t="n">
        <v>609.5725055559225</v>
      </c>
      <c r="AD156" t="n">
        <v>492519.8376963927</v>
      </c>
      <c r="AE156" t="n">
        <v>673887.3703779281</v>
      </c>
      <c r="AF156" t="n">
        <v>1.440586830951158e-05</v>
      </c>
      <c r="AG156" t="n">
        <v>36</v>
      </c>
      <c r="AH156" t="n">
        <v>609572.5055559225</v>
      </c>
    </row>
    <row r="157">
      <c r="A157" t="n">
        <v>155</v>
      </c>
      <c r="B157" t="n">
        <v>150</v>
      </c>
      <c r="C157" t="inlineStr">
        <is>
          <t xml:space="preserve">CONCLUIDO	</t>
        </is>
      </c>
      <c r="D157" t="n">
        <v>7.2751</v>
      </c>
      <c r="E157" t="n">
        <v>13.75</v>
      </c>
      <c r="F157" t="n">
        <v>10.47</v>
      </c>
      <c r="G157" t="n">
        <v>125.65</v>
      </c>
      <c r="H157" t="n">
        <v>1.8</v>
      </c>
      <c r="I157" t="n">
        <v>5</v>
      </c>
      <c r="J157" t="n">
        <v>392.96</v>
      </c>
      <c r="K157" t="n">
        <v>61.82</v>
      </c>
      <c r="L157" t="n">
        <v>39.75</v>
      </c>
      <c r="M157" t="n">
        <v>3</v>
      </c>
      <c r="N157" t="n">
        <v>141.39</v>
      </c>
      <c r="O157" t="n">
        <v>48699.33</v>
      </c>
      <c r="P157" t="n">
        <v>201.3</v>
      </c>
      <c r="Q157" t="n">
        <v>197.75</v>
      </c>
      <c r="R157" t="n">
        <v>29.9</v>
      </c>
      <c r="S157" t="n">
        <v>25.4</v>
      </c>
      <c r="T157" t="n">
        <v>1421.79</v>
      </c>
      <c r="U157" t="n">
        <v>0.85</v>
      </c>
      <c r="V157" t="n">
        <v>0.89</v>
      </c>
      <c r="W157" t="n">
        <v>2.95</v>
      </c>
      <c r="X157" t="n">
        <v>0.08</v>
      </c>
      <c r="Y157" t="n">
        <v>1</v>
      </c>
      <c r="Z157" t="n">
        <v>10</v>
      </c>
      <c r="AA157" t="n">
        <v>492.6775142951876</v>
      </c>
      <c r="AB157" t="n">
        <v>674.1031104565999</v>
      </c>
      <c r="AC157" t="n">
        <v>609.7676557042789</v>
      </c>
      <c r="AD157" t="n">
        <v>492677.5142951876</v>
      </c>
      <c r="AE157" t="n">
        <v>674103.1104565999</v>
      </c>
      <c r="AF157" t="n">
        <v>1.440646238226861e-05</v>
      </c>
      <c r="AG157" t="n">
        <v>36</v>
      </c>
      <c r="AH157" t="n">
        <v>609767.655704279</v>
      </c>
    </row>
    <row r="158">
      <c r="A158" t="n">
        <v>156</v>
      </c>
      <c r="B158" t="n">
        <v>150</v>
      </c>
      <c r="C158" t="inlineStr">
        <is>
          <t xml:space="preserve">CONCLUIDO	</t>
        </is>
      </c>
      <c r="D158" t="n">
        <v>7.2748</v>
      </c>
      <c r="E158" t="n">
        <v>13.75</v>
      </c>
      <c r="F158" t="n">
        <v>10.47</v>
      </c>
      <c r="G158" t="n">
        <v>125.65</v>
      </c>
      <c r="H158" t="n">
        <v>1.81</v>
      </c>
      <c r="I158" t="n">
        <v>5</v>
      </c>
      <c r="J158" t="n">
        <v>393.73</v>
      </c>
      <c r="K158" t="n">
        <v>61.82</v>
      </c>
      <c r="L158" t="n">
        <v>40</v>
      </c>
      <c r="M158" t="n">
        <v>3</v>
      </c>
      <c r="N158" t="n">
        <v>141.91</v>
      </c>
      <c r="O158" t="n">
        <v>48794.7</v>
      </c>
      <c r="P158" t="n">
        <v>201.42</v>
      </c>
      <c r="Q158" t="n">
        <v>197.75</v>
      </c>
      <c r="R158" t="n">
        <v>29.97</v>
      </c>
      <c r="S158" t="n">
        <v>25.4</v>
      </c>
      <c r="T158" t="n">
        <v>1455.02</v>
      </c>
      <c r="U158" t="n">
        <v>0.85</v>
      </c>
      <c r="V158" t="n">
        <v>0.89</v>
      </c>
      <c r="W158" t="n">
        <v>2.95</v>
      </c>
      <c r="X158" t="n">
        <v>0.08</v>
      </c>
      <c r="Y158" t="n">
        <v>1</v>
      </c>
      <c r="Z158" t="n">
        <v>10</v>
      </c>
      <c r="AA158" t="n">
        <v>492.7741767727612</v>
      </c>
      <c r="AB158" t="n">
        <v>674.2353683228637</v>
      </c>
      <c r="AC158" t="n">
        <v>609.8872910654115</v>
      </c>
      <c r="AD158" t="n">
        <v>492774.1767727612</v>
      </c>
      <c r="AE158" t="n">
        <v>674235.3683228637</v>
      </c>
      <c r="AF158" t="n">
        <v>1.440586830951158e-05</v>
      </c>
      <c r="AG158" t="n">
        <v>36</v>
      </c>
      <c r="AH158" t="n">
        <v>609887.2910654115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7.8094</v>
      </c>
      <c r="E2" t="n">
        <v>12.8</v>
      </c>
      <c r="F2" t="n">
        <v>10.88</v>
      </c>
      <c r="G2" t="n">
        <v>26.11</v>
      </c>
      <c r="H2" t="n">
        <v>0.64</v>
      </c>
      <c r="I2" t="n">
        <v>25</v>
      </c>
      <c r="J2" t="n">
        <v>26.11</v>
      </c>
      <c r="K2" t="n">
        <v>12.1</v>
      </c>
      <c r="L2" t="n">
        <v>1</v>
      </c>
      <c r="M2" t="n">
        <v>22</v>
      </c>
      <c r="N2" t="n">
        <v>3.01</v>
      </c>
      <c r="O2" t="n">
        <v>3454.41</v>
      </c>
      <c r="P2" t="n">
        <v>32.58</v>
      </c>
      <c r="Q2" t="n">
        <v>197.82</v>
      </c>
      <c r="R2" t="n">
        <v>42.59</v>
      </c>
      <c r="S2" t="n">
        <v>25.4</v>
      </c>
      <c r="T2" t="n">
        <v>7667.34</v>
      </c>
      <c r="U2" t="n">
        <v>0.6</v>
      </c>
      <c r="V2" t="n">
        <v>0.86</v>
      </c>
      <c r="W2" t="n">
        <v>2.98</v>
      </c>
      <c r="X2" t="n">
        <v>0.49</v>
      </c>
      <c r="Y2" t="n">
        <v>1</v>
      </c>
      <c r="Z2" t="n">
        <v>10</v>
      </c>
      <c r="AA2" t="n">
        <v>326.9068765642187</v>
      </c>
      <c r="AB2" t="n">
        <v>447.2884106286974</v>
      </c>
      <c r="AC2" t="n">
        <v>404.5998324915208</v>
      </c>
      <c r="AD2" t="n">
        <v>326906.8765642187</v>
      </c>
      <c r="AE2" t="n">
        <v>447288.4106286974</v>
      </c>
      <c r="AF2" t="n">
        <v>4.610746701734056e-05</v>
      </c>
      <c r="AG2" t="n">
        <v>34</v>
      </c>
      <c r="AH2" t="n">
        <v>404599.8324915208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7.8792</v>
      </c>
      <c r="E3" t="n">
        <v>12.69</v>
      </c>
      <c r="F3" t="n">
        <v>10.81</v>
      </c>
      <c r="G3" t="n">
        <v>30.89</v>
      </c>
      <c r="H3" t="n">
        <v>0.79</v>
      </c>
      <c r="I3" t="n">
        <v>21</v>
      </c>
      <c r="J3" t="n">
        <v>26.38</v>
      </c>
      <c r="K3" t="n">
        <v>12.1</v>
      </c>
      <c r="L3" t="n">
        <v>1.25</v>
      </c>
      <c r="M3" t="n">
        <v>4</v>
      </c>
      <c r="N3" t="n">
        <v>3.04</v>
      </c>
      <c r="O3" t="n">
        <v>3487.87</v>
      </c>
      <c r="P3" t="n">
        <v>31.38</v>
      </c>
      <c r="Q3" t="n">
        <v>197.94</v>
      </c>
      <c r="R3" t="n">
        <v>39.75</v>
      </c>
      <c r="S3" t="n">
        <v>25.4</v>
      </c>
      <c r="T3" t="n">
        <v>6265.48</v>
      </c>
      <c r="U3" t="n">
        <v>0.64</v>
      </c>
      <c r="V3" t="n">
        <v>0.86</v>
      </c>
      <c r="W3" t="n">
        <v>2.99</v>
      </c>
      <c r="X3" t="n">
        <v>0.42</v>
      </c>
      <c r="Y3" t="n">
        <v>1</v>
      </c>
      <c r="Z3" t="n">
        <v>10</v>
      </c>
      <c r="AA3" t="n">
        <v>325.794630627364</v>
      </c>
      <c r="AB3" t="n">
        <v>445.7665866690652</v>
      </c>
      <c r="AC3" t="n">
        <v>403.2232492747025</v>
      </c>
      <c r="AD3" t="n">
        <v>325794.630627364</v>
      </c>
      <c r="AE3" t="n">
        <v>445766.5866690652</v>
      </c>
      <c r="AF3" t="n">
        <v>4.651957309435164e-05</v>
      </c>
      <c r="AG3" t="n">
        <v>34</v>
      </c>
      <c r="AH3" t="n">
        <v>403223.2492747025</v>
      </c>
    </row>
    <row r="4">
      <c r="A4" t="n">
        <v>2</v>
      </c>
      <c r="B4" t="n">
        <v>10</v>
      </c>
      <c r="C4" t="inlineStr">
        <is>
          <t xml:space="preserve">CONCLUIDO	</t>
        </is>
      </c>
      <c r="D4" t="n">
        <v>7.8747</v>
      </c>
      <c r="E4" t="n">
        <v>12.7</v>
      </c>
      <c r="F4" t="n">
        <v>10.82</v>
      </c>
      <c r="G4" t="n">
        <v>30.91</v>
      </c>
      <c r="H4" t="n">
        <v>0.9399999999999999</v>
      </c>
      <c r="I4" t="n">
        <v>21</v>
      </c>
      <c r="J4" t="n">
        <v>26.66</v>
      </c>
      <c r="K4" t="n">
        <v>12.1</v>
      </c>
      <c r="L4" t="n">
        <v>1.5</v>
      </c>
      <c r="M4" t="n">
        <v>0</v>
      </c>
      <c r="N4" t="n">
        <v>3.06</v>
      </c>
      <c r="O4" t="n">
        <v>3521.35</v>
      </c>
      <c r="P4" t="n">
        <v>31.72</v>
      </c>
      <c r="Q4" t="n">
        <v>197.94</v>
      </c>
      <c r="R4" t="n">
        <v>39.84</v>
      </c>
      <c r="S4" t="n">
        <v>25.4</v>
      </c>
      <c r="T4" t="n">
        <v>6309.71</v>
      </c>
      <c r="U4" t="n">
        <v>0.64</v>
      </c>
      <c r="V4" t="n">
        <v>0.86</v>
      </c>
      <c r="W4" t="n">
        <v>3</v>
      </c>
      <c r="X4" t="n">
        <v>0.43</v>
      </c>
      <c r="Y4" t="n">
        <v>1</v>
      </c>
      <c r="Z4" t="n">
        <v>10</v>
      </c>
      <c r="AA4" t="n">
        <v>326.0499441665871</v>
      </c>
      <c r="AB4" t="n">
        <v>446.1159179170685</v>
      </c>
      <c r="AC4" t="n">
        <v>403.5392408386859</v>
      </c>
      <c r="AD4" t="n">
        <v>326049.9441665871</v>
      </c>
      <c r="AE4" t="n">
        <v>446115.9179170685</v>
      </c>
      <c r="AF4" t="n">
        <v>4.649300465099133e-05</v>
      </c>
      <c r="AG4" t="n">
        <v>34</v>
      </c>
      <c r="AH4" t="n">
        <v>403539.2408386859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6.4149</v>
      </c>
      <c r="E2" t="n">
        <v>15.59</v>
      </c>
      <c r="F2" t="n">
        <v>11.98</v>
      </c>
      <c r="G2" t="n">
        <v>9.1</v>
      </c>
      <c r="H2" t="n">
        <v>0.18</v>
      </c>
      <c r="I2" t="n">
        <v>79</v>
      </c>
      <c r="J2" t="n">
        <v>98.70999999999999</v>
      </c>
      <c r="K2" t="n">
        <v>39.72</v>
      </c>
      <c r="L2" t="n">
        <v>1</v>
      </c>
      <c r="M2" t="n">
        <v>77</v>
      </c>
      <c r="N2" t="n">
        <v>12.99</v>
      </c>
      <c r="O2" t="n">
        <v>12407.75</v>
      </c>
      <c r="P2" t="n">
        <v>108.06</v>
      </c>
      <c r="Q2" t="n">
        <v>197.96</v>
      </c>
      <c r="R2" t="n">
        <v>76.62</v>
      </c>
      <c r="S2" t="n">
        <v>25.4</v>
      </c>
      <c r="T2" t="n">
        <v>24409.8</v>
      </c>
      <c r="U2" t="n">
        <v>0.33</v>
      </c>
      <c r="V2" t="n">
        <v>0.78</v>
      </c>
      <c r="W2" t="n">
        <v>3.07</v>
      </c>
      <c r="X2" t="n">
        <v>1.58</v>
      </c>
      <c r="Y2" t="n">
        <v>1</v>
      </c>
      <c r="Z2" t="n">
        <v>10</v>
      </c>
      <c r="AA2" t="n">
        <v>469.4764688758883</v>
      </c>
      <c r="AB2" t="n">
        <v>642.3584165560296</v>
      </c>
      <c r="AC2" t="n">
        <v>581.0526308356214</v>
      </c>
      <c r="AD2" t="n">
        <v>469476.4688758883</v>
      </c>
      <c r="AE2" t="n">
        <v>642358.4165560296</v>
      </c>
      <c r="AF2" t="n">
        <v>2.064607776318165e-05</v>
      </c>
      <c r="AG2" t="n">
        <v>41</v>
      </c>
      <c r="AH2" t="n">
        <v>581052.6308356214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6.737</v>
      </c>
      <c r="E3" t="n">
        <v>14.84</v>
      </c>
      <c r="F3" t="n">
        <v>11.6</v>
      </c>
      <c r="G3" t="n">
        <v>11.41</v>
      </c>
      <c r="H3" t="n">
        <v>0.22</v>
      </c>
      <c r="I3" t="n">
        <v>61</v>
      </c>
      <c r="J3" t="n">
        <v>99.02</v>
      </c>
      <c r="K3" t="n">
        <v>39.72</v>
      </c>
      <c r="L3" t="n">
        <v>1.25</v>
      </c>
      <c r="M3" t="n">
        <v>59</v>
      </c>
      <c r="N3" t="n">
        <v>13.05</v>
      </c>
      <c r="O3" t="n">
        <v>12446.14</v>
      </c>
      <c r="P3" t="n">
        <v>104.38</v>
      </c>
      <c r="Q3" t="n">
        <v>197.93</v>
      </c>
      <c r="R3" t="n">
        <v>65.28</v>
      </c>
      <c r="S3" t="n">
        <v>25.4</v>
      </c>
      <c r="T3" t="n">
        <v>18830.29</v>
      </c>
      <c r="U3" t="n">
        <v>0.39</v>
      </c>
      <c r="V3" t="n">
        <v>0.8</v>
      </c>
      <c r="W3" t="n">
        <v>3.03</v>
      </c>
      <c r="X3" t="n">
        <v>1.21</v>
      </c>
      <c r="Y3" t="n">
        <v>1</v>
      </c>
      <c r="Z3" t="n">
        <v>10</v>
      </c>
      <c r="AA3" t="n">
        <v>443.3455458169199</v>
      </c>
      <c r="AB3" t="n">
        <v>606.6049348117854</v>
      </c>
      <c r="AC3" t="n">
        <v>548.7114112087211</v>
      </c>
      <c r="AD3" t="n">
        <v>443345.5458169199</v>
      </c>
      <c r="AE3" t="n">
        <v>606604.9348117854</v>
      </c>
      <c r="AF3" t="n">
        <v>2.168274266014354e-05</v>
      </c>
      <c r="AG3" t="n">
        <v>39</v>
      </c>
      <c r="AH3" t="n">
        <v>548711.4112087211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6.9412</v>
      </c>
      <c r="E4" t="n">
        <v>14.41</v>
      </c>
      <c r="F4" t="n">
        <v>11.39</v>
      </c>
      <c r="G4" t="n">
        <v>13.67</v>
      </c>
      <c r="H4" t="n">
        <v>0.27</v>
      </c>
      <c r="I4" t="n">
        <v>50</v>
      </c>
      <c r="J4" t="n">
        <v>99.33</v>
      </c>
      <c r="K4" t="n">
        <v>39.72</v>
      </c>
      <c r="L4" t="n">
        <v>1.5</v>
      </c>
      <c r="M4" t="n">
        <v>48</v>
      </c>
      <c r="N4" t="n">
        <v>13.11</v>
      </c>
      <c r="O4" t="n">
        <v>12484.55</v>
      </c>
      <c r="P4" t="n">
        <v>102.2</v>
      </c>
      <c r="Q4" t="n">
        <v>197.88</v>
      </c>
      <c r="R4" t="n">
        <v>58.39</v>
      </c>
      <c r="S4" t="n">
        <v>25.4</v>
      </c>
      <c r="T4" t="n">
        <v>15440.28</v>
      </c>
      <c r="U4" t="n">
        <v>0.43</v>
      </c>
      <c r="V4" t="n">
        <v>0.82</v>
      </c>
      <c r="W4" t="n">
        <v>3.02</v>
      </c>
      <c r="X4" t="n">
        <v>1</v>
      </c>
      <c r="Y4" t="n">
        <v>1</v>
      </c>
      <c r="Z4" t="n">
        <v>10</v>
      </c>
      <c r="AA4" t="n">
        <v>429.7108788472625</v>
      </c>
      <c r="AB4" t="n">
        <v>587.9493819448467</v>
      </c>
      <c r="AC4" t="n">
        <v>531.83631812417</v>
      </c>
      <c r="AD4" t="n">
        <v>429710.8788472625</v>
      </c>
      <c r="AE4" t="n">
        <v>587949.3819448467</v>
      </c>
      <c r="AF4" t="n">
        <v>2.233995151441121e-05</v>
      </c>
      <c r="AG4" t="n">
        <v>38</v>
      </c>
      <c r="AH4" t="n">
        <v>531836.3181241701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7.0803</v>
      </c>
      <c r="E5" t="n">
        <v>14.12</v>
      </c>
      <c r="F5" t="n">
        <v>11.25</v>
      </c>
      <c r="G5" t="n">
        <v>15.7</v>
      </c>
      <c r="H5" t="n">
        <v>0.31</v>
      </c>
      <c r="I5" t="n">
        <v>43</v>
      </c>
      <c r="J5" t="n">
        <v>99.64</v>
      </c>
      <c r="K5" t="n">
        <v>39.72</v>
      </c>
      <c r="L5" t="n">
        <v>1.75</v>
      </c>
      <c r="M5" t="n">
        <v>41</v>
      </c>
      <c r="N5" t="n">
        <v>13.18</v>
      </c>
      <c r="O5" t="n">
        <v>12522.99</v>
      </c>
      <c r="P5" t="n">
        <v>100.63</v>
      </c>
      <c r="Q5" t="n">
        <v>197.86</v>
      </c>
      <c r="R5" t="n">
        <v>54.14</v>
      </c>
      <c r="S5" t="n">
        <v>25.4</v>
      </c>
      <c r="T5" t="n">
        <v>13348.62</v>
      </c>
      <c r="U5" t="n">
        <v>0.47</v>
      </c>
      <c r="V5" t="n">
        <v>0.83</v>
      </c>
      <c r="W5" t="n">
        <v>3.01</v>
      </c>
      <c r="X5" t="n">
        <v>0.86</v>
      </c>
      <c r="Y5" t="n">
        <v>1</v>
      </c>
      <c r="Z5" t="n">
        <v>10</v>
      </c>
      <c r="AA5" t="n">
        <v>417.6904885074324</v>
      </c>
      <c r="AB5" t="n">
        <v>571.5025535796962</v>
      </c>
      <c r="AC5" t="n">
        <v>516.9591519749208</v>
      </c>
      <c r="AD5" t="n">
        <v>417690.4885074324</v>
      </c>
      <c r="AE5" t="n">
        <v>571502.5535796961</v>
      </c>
      <c r="AF5" t="n">
        <v>2.27876388387434e-05</v>
      </c>
      <c r="AG5" t="n">
        <v>37</v>
      </c>
      <c r="AH5" t="n">
        <v>516959.1519749208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7.218</v>
      </c>
      <c r="E6" t="n">
        <v>13.85</v>
      </c>
      <c r="F6" t="n">
        <v>11.11</v>
      </c>
      <c r="G6" t="n">
        <v>18.01</v>
      </c>
      <c r="H6" t="n">
        <v>0.35</v>
      </c>
      <c r="I6" t="n">
        <v>37</v>
      </c>
      <c r="J6" t="n">
        <v>99.95</v>
      </c>
      <c r="K6" t="n">
        <v>39.72</v>
      </c>
      <c r="L6" t="n">
        <v>2</v>
      </c>
      <c r="M6" t="n">
        <v>35</v>
      </c>
      <c r="N6" t="n">
        <v>13.24</v>
      </c>
      <c r="O6" t="n">
        <v>12561.45</v>
      </c>
      <c r="P6" t="n">
        <v>99.04000000000001</v>
      </c>
      <c r="Q6" t="n">
        <v>197.87</v>
      </c>
      <c r="R6" t="n">
        <v>49.32</v>
      </c>
      <c r="S6" t="n">
        <v>25.4</v>
      </c>
      <c r="T6" t="n">
        <v>10973.42</v>
      </c>
      <c r="U6" t="n">
        <v>0.51</v>
      </c>
      <c r="V6" t="n">
        <v>0.84</v>
      </c>
      <c r="W6" t="n">
        <v>3</v>
      </c>
      <c r="X6" t="n">
        <v>0.71</v>
      </c>
      <c r="Y6" t="n">
        <v>1</v>
      </c>
      <c r="Z6" t="n">
        <v>10</v>
      </c>
      <c r="AA6" t="n">
        <v>414.6625691007416</v>
      </c>
      <c r="AB6" t="n">
        <v>567.3596206650853</v>
      </c>
      <c r="AC6" t="n">
        <v>513.2116147630377</v>
      </c>
      <c r="AD6" t="n">
        <v>414662.5691007416</v>
      </c>
      <c r="AE6" t="n">
        <v>567359.6206650854</v>
      </c>
      <c r="AF6" t="n">
        <v>2.323082032372214e-05</v>
      </c>
      <c r="AG6" t="n">
        <v>37</v>
      </c>
      <c r="AH6" t="n">
        <v>513211.6147630377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7.2939</v>
      </c>
      <c r="E7" t="n">
        <v>13.71</v>
      </c>
      <c r="F7" t="n">
        <v>11.04</v>
      </c>
      <c r="G7" t="n">
        <v>20.08</v>
      </c>
      <c r="H7" t="n">
        <v>0.39</v>
      </c>
      <c r="I7" t="n">
        <v>33</v>
      </c>
      <c r="J7" t="n">
        <v>100.27</v>
      </c>
      <c r="K7" t="n">
        <v>39.72</v>
      </c>
      <c r="L7" t="n">
        <v>2.25</v>
      </c>
      <c r="M7" t="n">
        <v>31</v>
      </c>
      <c r="N7" t="n">
        <v>13.3</v>
      </c>
      <c r="O7" t="n">
        <v>12599.94</v>
      </c>
      <c r="P7" t="n">
        <v>98.20999999999999</v>
      </c>
      <c r="Q7" t="n">
        <v>197.92</v>
      </c>
      <c r="R7" t="n">
        <v>47.48</v>
      </c>
      <c r="S7" t="n">
        <v>25.4</v>
      </c>
      <c r="T7" t="n">
        <v>10070.91</v>
      </c>
      <c r="U7" t="n">
        <v>0.53</v>
      </c>
      <c r="V7" t="n">
        <v>0.84</v>
      </c>
      <c r="W7" t="n">
        <v>3</v>
      </c>
      <c r="X7" t="n">
        <v>0.65</v>
      </c>
      <c r="Y7" t="n">
        <v>1</v>
      </c>
      <c r="Z7" t="n">
        <v>10</v>
      </c>
      <c r="AA7" t="n">
        <v>404.2145502654003</v>
      </c>
      <c r="AB7" t="n">
        <v>553.0641803605114</v>
      </c>
      <c r="AC7" t="n">
        <v>500.2805112173558</v>
      </c>
      <c r="AD7" t="n">
        <v>404214.5502654003</v>
      </c>
      <c r="AE7" t="n">
        <v>553064.1803605114</v>
      </c>
      <c r="AF7" t="n">
        <v>2.347510118581282e-05</v>
      </c>
      <c r="AG7" t="n">
        <v>36</v>
      </c>
      <c r="AH7" t="n">
        <v>500280.5112173557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7.3839</v>
      </c>
      <c r="E8" t="n">
        <v>13.54</v>
      </c>
      <c r="F8" t="n">
        <v>10.96</v>
      </c>
      <c r="G8" t="n">
        <v>22.67</v>
      </c>
      <c r="H8" t="n">
        <v>0.44</v>
      </c>
      <c r="I8" t="n">
        <v>29</v>
      </c>
      <c r="J8" t="n">
        <v>100.58</v>
      </c>
      <c r="K8" t="n">
        <v>39.72</v>
      </c>
      <c r="L8" t="n">
        <v>2.5</v>
      </c>
      <c r="M8" t="n">
        <v>27</v>
      </c>
      <c r="N8" t="n">
        <v>13.36</v>
      </c>
      <c r="O8" t="n">
        <v>12638.45</v>
      </c>
      <c r="P8" t="n">
        <v>97.19</v>
      </c>
      <c r="Q8" t="n">
        <v>197.82</v>
      </c>
      <c r="R8" t="n">
        <v>44.91</v>
      </c>
      <c r="S8" t="n">
        <v>25.4</v>
      </c>
      <c r="T8" t="n">
        <v>8805.139999999999</v>
      </c>
      <c r="U8" t="n">
        <v>0.57</v>
      </c>
      <c r="V8" t="n">
        <v>0.85</v>
      </c>
      <c r="W8" t="n">
        <v>2.99</v>
      </c>
      <c r="X8" t="n">
        <v>0.57</v>
      </c>
      <c r="Y8" t="n">
        <v>1</v>
      </c>
      <c r="Z8" t="n">
        <v>10</v>
      </c>
      <c r="AA8" t="n">
        <v>402.3613732863465</v>
      </c>
      <c r="AB8" t="n">
        <v>550.5285818613717</v>
      </c>
      <c r="AC8" t="n">
        <v>497.986906680239</v>
      </c>
      <c r="AD8" t="n">
        <v>402361.3732863464</v>
      </c>
      <c r="AE8" t="n">
        <v>550528.5818613716</v>
      </c>
      <c r="AF8" t="n">
        <v>2.376476228710611e-05</v>
      </c>
      <c r="AG8" t="n">
        <v>36</v>
      </c>
      <c r="AH8" t="n">
        <v>497986.906680239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7.427</v>
      </c>
      <c r="E9" t="n">
        <v>13.46</v>
      </c>
      <c r="F9" t="n">
        <v>10.92</v>
      </c>
      <c r="G9" t="n">
        <v>24.27</v>
      </c>
      <c r="H9" t="n">
        <v>0.48</v>
      </c>
      <c r="I9" t="n">
        <v>27</v>
      </c>
      <c r="J9" t="n">
        <v>100.89</v>
      </c>
      <c r="K9" t="n">
        <v>39.72</v>
      </c>
      <c r="L9" t="n">
        <v>2.75</v>
      </c>
      <c r="M9" t="n">
        <v>25</v>
      </c>
      <c r="N9" t="n">
        <v>13.42</v>
      </c>
      <c r="O9" t="n">
        <v>12676.98</v>
      </c>
      <c r="P9" t="n">
        <v>96.37</v>
      </c>
      <c r="Q9" t="n">
        <v>197.83</v>
      </c>
      <c r="R9" t="n">
        <v>43.79</v>
      </c>
      <c r="S9" t="n">
        <v>25.4</v>
      </c>
      <c r="T9" t="n">
        <v>8256.92</v>
      </c>
      <c r="U9" t="n">
        <v>0.58</v>
      </c>
      <c r="V9" t="n">
        <v>0.85</v>
      </c>
      <c r="W9" t="n">
        <v>2.98</v>
      </c>
      <c r="X9" t="n">
        <v>0.53</v>
      </c>
      <c r="Y9" t="n">
        <v>1</v>
      </c>
      <c r="Z9" t="n">
        <v>10</v>
      </c>
      <c r="AA9" t="n">
        <v>401.2452708817128</v>
      </c>
      <c r="AB9" t="n">
        <v>549.001481312389</v>
      </c>
      <c r="AC9" t="n">
        <v>496.6055504643522</v>
      </c>
      <c r="AD9" t="n">
        <v>401245.2708817128</v>
      </c>
      <c r="AE9" t="n">
        <v>549001.481312389</v>
      </c>
      <c r="AF9" t="n">
        <v>2.390347777005879e-05</v>
      </c>
      <c r="AG9" t="n">
        <v>36</v>
      </c>
      <c r="AH9" t="n">
        <v>496605.5504643522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7.5039</v>
      </c>
      <c r="E10" t="n">
        <v>13.33</v>
      </c>
      <c r="F10" t="n">
        <v>10.85</v>
      </c>
      <c r="G10" t="n">
        <v>27.11</v>
      </c>
      <c r="H10" t="n">
        <v>0.52</v>
      </c>
      <c r="I10" t="n">
        <v>24</v>
      </c>
      <c r="J10" t="n">
        <v>101.2</v>
      </c>
      <c r="K10" t="n">
        <v>39.72</v>
      </c>
      <c r="L10" t="n">
        <v>3</v>
      </c>
      <c r="M10" t="n">
        <v>22</v>
      </c>
      <c r="N10" t="n">
        <v>13.49</v>
      </c>
      <c r="O10" t="n">
        <v>12715.54</v>
      </c>
      <c r="P10" t="n">
        <v>95.48</v>
      </c>
      <c r="Q10" t="n">
        <v>197.75</v>
      </c>
      <c r="R10" t="n">
        <v>41.45</v>
      </c>
      <c r="S10" t="n">
        <v>25.4</v>
      </c>
      <c r="T10" t="n">
        <v>7102.17</v>
      </c>
      <c r="U10" t="n">
        <v>0.61</v>
      </c>
      <c r="V10" t="n">
        <v>0.86</v>
      </c>
      <c r="W10" t="n">
        <v>2.98</v>
      </c>
      <c r="X10" t="n">
        <v>0.45</v>
      </c>
      <c r="Y10" t="n">
        <v>1</v>
      </c>
      <c r="Z10" t="n">
        <v>10</v>
      </c>
      <c r="AA10" t="n">
        <v>390.8331093777657</v>
      </c>
      <c r="AB10" t="n">
        <v>534.7551025905425</v>
      </c>
      <c r="AC10" t="n">
        <v>483.7188261328005</v>
      </c>
      <c r="AD10" t="n">
        <v>390833.1093777657</v>
      </c>
      <c r="AE10" t="n">
        <v>534755.1025905425</v>
      </c>
      <c r="AF10" t="n">
        <v>2.41509770888305e-05</v>
      </c>
      <c r="AG10" t="n">
        <v>35</v>
      </c>
      <c r="AH10" t="n">
        <v>483718.8261328005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7.5549</v>
      </c>
      <c r="E11" t="n">
        <v>13.24</v>
      </c>
      <c r="F11" t="n">
        <v>10.8</v>
      </c>
      <c r="G11" t="n">
        <v>29.44</v>
      </c>
      <c r="H11" t="n">
        <v>0.5600000000000001</v>
      </c>
      <c r="I11" t="n">
        <v>22</v>
      </c>
      <c r="J11" t="n">
        <v>101.52</v>
      </c>
      <c r="K11" t="n">
        <v>39.72</v>
      </c>
      <c r="L11" t="n">
        <v>3.25</v>
      </c>
      <c r="M11" t="n">
        <v>20</v>
      </c>
      <c r="N11" t="n">
        <v>13.55</v>
      </c>
      <c r="O11" t="n">
        <v>12754.13</v>
      </c>
      <c r="P11" t="n">
        <v>94.66</v>
      </c>
      <c r="Q11" t="n">
        <v>197.82</v>
      </c>
      <c r="R11" t="n">
        <v>40.1</v>
      </c>
      <c r="S11" t="n">
        <v>25.4</v>
      </c>
      <c r="T11" t="n">
        <v>6434.45</v>
      </c>
      <c r="U11" t="n">
        <v>0.63</v>
      </c>
      <c r="V11" t="n">
        <v>0.86</v>
      </c>
      <c r="W11" t="n">
        <v>2.97</v>
      </c>
      <c r="X11" t="n">
        <v>0.41</v>
      </c>
      <c r="Y11" t="n">
        <v>1</v>
      </c>
      <c r="Z11" t="n">
        <v>10</v>
      </c>
      <c r="AA11" t="n">
        <v>389.6584907604052</v>
      </c>
      <c r="AB11" t="n">
        <v>533.1479375777537</v>
      </c>
      <c r="AC11" t="n">
        <v>482.2650466931622</v>
      </c>
      <c r="AD11" t="n">
        <v>389658.4907604053</v>
      </c>
      <c r="AE11" t="n">
        <v>533147.9375777538</v>
      </c>
      <c r="AF11" t="n">
        <v>2.431511837956337e-05</v>
      </c>
      <c r="AG11" t="n">
        <v>35</v>
      </c>
      <c r="AH11" t="n">
        <v>482265.0466931622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7.5686</v>
      </c>
      <c r="E12" t="n">
        <v>13.21</v>
      </c>
      <c r="F12" t="n">
        <v>10.79</v>
      </c>
      <c r="G12" t="n">
        <v>30.84</v>
      </c>
      <c r="H12" t="n">
        <v>0.6</v>
      </c>
      <c r="I12" t="n">
        <v>21</v>
      </c>
      <c r="J12" t="n">
        <v>101.83</v>
      </c>
      <c r="K12" t="n">
        <v>39.72</v>
      </c>
      <c r="L12" t="n">
        <v>3.5</v>
      </c>
      <c r="M12" t="n">
        <v>19</v>
      </c>
      <c r="N12" t="n">
        <v>13.61</v>
      </c>
      <c r="O12" t="n">
        <v>12792.74</v>
      </c>
      <c r="P12" t="n">
        <v>94.34</v>
      </c>
      <c r="Q12" t="n">
        <v>197.83</v>
      </c>
      <c r="R12" t="n">
        <v>39.79</v>
      </c>
      <c r="S12" t="n">
        <v>25.4</v>
      </c>
      <c r="T12" t="n">
        <v>6286.73</v>
      </c>
      <c r="U12" t="n">
        <v>0.64</v>
      </c>
      <c r="V12" t="n">
        <v>0.86</v>
      </c>
      <c r="W12" t="n">
        <v>2.98</v>
      </c>
      <c r="X12" t="n">
        <v>0.4</v>
      </c>
      <c r="Y12" t="n">
        <v>1</v>
      </c>
      <c r="Z12" t="n">
        <v>10</v>
      </c>
      <c r="AA12" t="n">
        <v>389.2771741251172</v>
      </c>
      <c r="AB12" t="n">
        <v>532.6262033348501</v>
      </c>
      <c r="AC12" t="n">
        <v>481.7931060341426</v>
      </c>
      <c r="AD12" t="n">
        <v>389277.1741251172</v>
      </c>
      <c r="AE12" t="n">
        <v>532626.20333485</v>
      </c>
      <c r="AF12" t="n">
        <v>2.435921123609357e-05</v>
      </c>
      <c r="AG12" t="n">
        <v>35</v>
      </c>
      <c r="AH12" t="n">
        <v>481793.1060341425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7.6224</v>
      </c>
      <c r="E13" t="n">
        <v>13.12</v>
      </c>
      <c r="F13" t="n">
        <v>10.74</v>
      </c>
      <c r="G13" t="n">
        <v>33.92</v>
      </c>
      <c r="H13" t="n">
        <v>0.65</v>
      </c>
      <c r="I13" t="n">
        <v>19</v>
      </c>
      <c r="J13" t="n">
        <v>102.14</v>
      </c>
      <c r="K13" t="n">
        <v>39.72</v>
      </c>
      <c r="L13" t="n">
        <v>3.75</v>
      </c>
      <c r="M13" t="n">
        <v>17</v>
      </c>
      <c r="N13" t="n">
        <v>13.68</v>
      </c>
      <c r="O13" t="n">
        <v>12831.37</v>
      </c>
      <c r="P13" t="n">
        <v>93.63</v>
      </c>
      <c r="Q13" t="n">
        <v>197.78</v>
      </c>
      <c r="R13" t="n">
        <v>38.42</v>
      </c>
      <c r="S13" t="n">
        <v>25.4</v>
      </c>
      <c r="T13" t="n">
        <v>5609.93</v>
      </c>
      <c r="U13" t="n">
        <v>0.66</v>
      </c>
      <c r="V13" t="n">
        <v>0.87</v>
      </c>
      <c r="W13" t="n">
        <v>2.97</v>
      </c>
      <c r="X13" t="n">
        <v>0.35</v>
      </c>
      <c r="Y13" t="n">
        <v>1</v>
      </c>
      <c r="Z13" t="n">
        <v>10</v>
      </c>
      <c r="AA13" t="n">
        <v>388.1732586782587</v>
      </c>
      <c r="AB13" t="n">
        <v>531.115777519146</v>
      </c>
      <c r="AC13" t="n">
        <v>480.4268331383934</v>
      </c>
      <c r="AD13" t="n">
        <v>388173.2586782587</v>
      </c>
      <c r="AE13" t="n">
        <v>531115.777519146</v>
      </c>
      <c r="AF13" t="n">
        <v>2.453236420553334e-05</v>
      </c>
      <c r="AG13" t="n">
        <v>35</v>
      </c>
      <c r="AH13" t="n">
        <v>480426.8331383934</v>
      </c>
    </row>
    <row r="14">
      <c r="A14" t="n">
        <v>12</v>
      </c>
      <c r="B14" t="n">
        <v>45</v>
      </c>
      <c r="C14" t="inlineStr">
        <is>
          <t xml:space="preserve">CONCLUIDO	</t>
        </is>
      </c>
      <c r="D14" t="n">
        <v>7.6427</v>
      </c>
      <c r="E14" t="n">
        <v>13.08</v>
      </c>
      <c r="F14" t="n">
        <v>10.73</v>
      </c>
      <c r="G14" t="n">
        <v>35.75</v>
      </c>
      <c r="H14" t="n">
        <v>0.6899999999999999</v>
      </c>
      <c r="I14" t="n">
        <v>18</v>
      </c>
      <c r="J14" t="n">
        <v>102.45</v>
      </c>
      <c r="K14" t="n">
        <v>39.72</v>
      </c>
      <c r="L14" t="n">
        <v>4</v>
      </c>
      <c r="M14" t="n">
        <v>16</v>
      </c>
      <c r="N14" t="n">
        <v>13.74</v>
      </c>
      <c r="O14" t="n">
        <v>12870.03</v>
      </c>
      <c r="P14" t="n">
        <v>93.25</v>
      </c>
      <c r="Q14" t="n">
        <v>197.76</v>
      </c>
      <c r="R14" t="n">
        <v>37.79</v>
      </c>
      <c r="S14" t="n">
        <v>25.4</v>
      </c>
      <c r="T14" t="n">
        <v>5299.52</v>
      </c>
      <c r="U14" t="n">
        <v>0.67</v>
      </c>
      <c r="V14" t="n">
        <v>0.87</v>
      </c>
      <c r="W14" t="n">
        <v>2.97</v>
      </c>
      <c r="X14" t="n">
        <v>0.34</v>
      </c>
      <c r="Y14" t="n">
        <v>1</v>
      </c>
      <c r="Z14" t="n">
        <v>10</v>
      </c>
      <c r="AA14" t="n">
        <v>387.6891960923899</v>
      </c>
      <c r="AB14" t="n">
        <v>530.4534617338262</v>
      </c>
      <c r="AC14" t="n">
        <v>479.8277278420584</v>
      </c>
      <c r="AD14" t="n">
        <v>387689.1960923899</v>
      </c>
      <c r="AE14" t="n">
        <v>530453.4617338262</v>
      </c>
      <c r="AF14" t="n">
        <v>2.459769887615838e-05</v>
      </c>
      <c r="AG14" t="n">
        <v>35</v>
      </c>
      <c r="AH14" t="n">
        <v>479827.7278420584</v>
      </c>
    </row>
    <row r="15">
      <c r="A15" t="n">
        <v>13</v>
      </c>
      <c r="B15" t="n">
        <v>45</v>
      </c>
      <c r="C15" t="inlineStr">
        <is>
          <t xml:space="preserve">CONCLUIDO	</t>
        </is>
      </c>
      <c r="D15" t="n">
        <v>7.6562</v>
      </c>
      <c r="E15" t="n">
        <v>13.06</v>
      </c>
      <c r="F15" t="n">
        <v>10.72</v>
      </c>
      <c r="G15" t="n">
        <v>37.85</v>
      </c>
      <c r="H15" t="n">
        <v>0.73</v>
      </c>
      <c r="I15" t="n">
        <v>17</v>
      </c>
      <c r="J15" t="n">
        <v>102.77</v>
      </c>
      <c r="K15" t="n">
        <v>39.72</v>
      </c>
      <c r="L15" t="n">
        <v>4.25</v>
      </c>
      <c r="M15" t="n">
        <v>15</v>
      </c>
      <c r="N15" t="n">
        <v>13.8</v>
      </c>
      <c r="O15" t="n">
        <v>12908.71</v>
      </c>
      <c r="P15" t="n">
        <v>92.76000000000001</v>
      </c>
      <c r="Q15" t="n">
        <v>197.82</v>
      </c>
      <c r="R15" t="n">
        <v>37.81</v>
      </c>
      <c r="S15" t="n">
        <v>25.4</v>
      </c>
      <c r="T15" t="n">
        <v>5317.87</v>
      </c>
      <c r="U15" t="n">
        <v>0.67</v>
      </c>
      <c r="V15" t="n">
        <v>0.87</v>
      </c>
      <c r="W15" t="n">
        <v>2.97</v>
      </c>
      <c r="X15" t="n">
        <v>0.33</v>
      </c>
      <c r="Y15" t="n">
        <v>1</v>
      </c>
      <c r="Z15" t="n">
        <v>10</v>
      </c>
      <c r="AA15" t="n">
        <v>387.1969271454467</v>
      </c>
      <c r="AB15" t="n">
        <v>529.7799176432452</v>
      </c>
      <c r="AC15" t="n">
        <v>479.2184658541574</v>
      </c>
      <c r="AD15" t="n">
        <v>387196.9271454467</v>
      </c>
      <c r="AE15" t="n">
        <v>529779.9176432452</v>
      </c>
      <c r="AF15" t="n">
        <v>2.464114804135238e-05</v>
      </c>
      <c r="AG15" t="n">
        <v>35</v>
      </c>
      <c r="AH15" t="n">
        <v>479218.4658541575</v>
      </c>
    </row>
    <row r="16">
      <c r="A16" t="n">
        <v>14</v>
      </c>
      <c r="B16" t="n">
        <v>45</v>
      </c>
      <c r="C16" t="inlineStr">
        <is>
          <t xml:space="preserve">CONCLUIDO	</t>
        </is>
      </c>
      <c r="D16" t="n">
        <v>7.6918</v>
      </c>
      <c r="E16" t="n">
        <v>13</v>
      </c>
      <c r="F16" t="n">
        <v>10.68</v>
      </c>
      <c r="G16" t="n">
        <v>40.06</v>
      </c>
      <c r="H16" t="n">
        <v>0.77</v>
      </c>
      <c r="I16" t="n">
        <v>16</v>
      </c>
      <c r="J16" t="n">
        <v>103.08</v>
      </c>
      <c r="K16" t="n">
        <v>39.72</v>
      </c>
      <c r="L16" t="n">
        <v>4.5</v>
      </c>
      <c r="M16" t="n">
        <v>14</v>
      </c>
      <c r="N16" t="n">
        <v>13.87</v>
      </c>
      <c r="O16" t="n">
        <v>12947.42</v>
      </c>
      <c r="P16" t="n">
        <v>92.23999999999999</v>
      </c>
      <c r="Q16" t="n">
        <v>197.78</v>
      </c>
      <c r="R16" t="n">
        <v>36.63</v>
      </c>
      <c r="S16" t="n">
        <v>25.4</v>
      </c>
      <c r="T16" t="n">
        <v>4728.9</v>
      </c>
      <c r="U16" t="n">
        <v>0.6899999999999999</v>
      </c>
      <c r="V16" t="n">
        <v>0.87</v>
      </c>
      <c r="W16" t="n">
        <v>2.96</v>
      </c>
      <c r="X16" t="n">
        <v>0.29</v>
      </c>
      <c r="Y16" t="n">
        <v>1</v>
      </c>
      <c r="Z16" t="n">
        <v>10</v>
      </c>
      <c r="AA16" t="n">
        <v>377.5712479856707</v>
      </c>
      <c r="AB16" t="n">
        <v>516.6096387618456</v>
      </c>
      <c r="AC16" t="n">
        <v>467.3051399045963</v>
      </c>
      <c r="AD16" t="n">
        <v>377571.2479856707</v>
      </c>
      <c r="AE16" t="n">
        <v>516609.6387618457</v>
      </c>
      <c r="AF16" t="n">
        <v>2.475572509919728e-05</v>
      </c>
      <c r="AG16" t="n">
        <v>34</v>
      </c>
      <c r="AH16" t="n">
        <v>467305.1399045963</v>
      </c>
    </row>
    <row r="17">
      <c r="A17" t="n">
        <v>15</v>
      </c>
      <c r="B17" t="n">
        <v>45</v>
      </c>
      <c r="C17" t="inlineStr">
        <is>
          <t xml:space="preserve">CONCLUIDO	</t>
        </is>
      </c>
      <c r="D17" t="n">
        <v>7.7096</v>
      </c>
      <c r="E17" t="n">
        <v>12.97</v>
      </c>
      <c r="F17" t="n">
        <v>10.67</v>
      </c>
      <c r="G17" t="n">
        <v>42.7</v>
      </c>
      <c r="H17" t="n">
        <v>0.8100000000000001</v>
      </c>
      <c r="I17" t="n">
        <v>15</v>
      </c>
      <c r="J17" t="n">
        <v>103.4</v>
      </c>
      <c r="K17" t="n">
        <v>39.72</v>
      </c>
      <c r="L17" t="n">
        <v>4.75</v>
      </c>
      <c r="M17" t="n">
        <v>13</v>
      </c>
      <c r="N17" t="n">
        <v>13.93</v>
      </c>
      <c r="O17" t="n">
        <v>12986.15</v>
      </c>
      <c r="P17" t="n">
        <v>91.93000000000001</v>
      </c>
      <c r="Q17" t="n">
        <v>197.87</v>
      </c>
      <c r="R17" t="n">
        <v>36.25</v>
      </c>
      <c r="S17" t="n">
        <v>25.4</v>
      </c>
      <c r="T17" t="n">
        <v>4545.08</v>
      </c>
      <c r="U17" t="n">
        <v>0.7</v>
      </c>
      <c r="V17" t="n">
        <v>0.87</v>
      </c>
      <c r="W17" t="n">
        <v>2.96</v>
      </c>
      <c r="X17" t="n">
        <v>0.28</v>
      </c>
      <c r="Y17" t="n">
        <v>1</v>
      </c>
      <c r="Z17" t="n">
        <v>10</v>
      </c>
      <c r="AA17" t="n">
        <v>377.1697233032044</v>
      </c>
      <c r="AB17" t="n">
        <v>516.0602549772766</v>
      </c>
      <c r="AC17" t="n">
        <v>466.8081885373614</v>
      </c>
      <c r="AD17" t="n">
        <v>377169.7233032044</v>
      </c>
      <c r="AE17" t="n">
        <v>516060.2549772765</v>
      </c>
      <c r="AF17" t="n">
        <v>2.481301362811973e-05</v>
      </c>
      <c r="AG17" t="n">
        <v>34</v>
      </c>
      <c r="AH17" t="n">
        <v>466808.1885373614</v>
      </c>
    </row>
    <row r="18">
      <c r="A18" t="n">
        <v>16</v>
      </c>
      <c r="B18" t="n">
        <v>45</v>
      </c>
      <c r="C18" t="inlineStr">
        <is>
          <t xml:space="preserve">CONCLUIDO	</t>
        </is>
      </c>
      <c r="D18" t="n">
        <v>7.7169</v>
      </c>
      <c r="E18" t="n">
        <v>12.96</v>
      </c>
      <c r="F18" t="n">
        <v>10.66</v>
      </c>
      <c r="G18" t="n">
        <v>42.65</v>
      </c>
      <c r="H18" t="n">
        <v>0.85</v>
      </c>
      <c r="I18" t="n">
        <v>15</v>
      </c>
      <c r="J18" t="n">
        <v>103.71</v>
      </c>
      <c r="K18" t="n">
        <v>39.72</v>
      </c>
      <c r="L18" t="n">
        <v>5</v>
      </c>
      <c r="M18" t="n">
        <v>13</v>
      </c>
      <c r="N18" t="n">
        <v>14</v>
      </c>
      <c r="O18" t="n">
        <v>13024.91</v>
      </c>
      <c r="P18" t="n">
        <v>91.36</v>
      </c>
      <c r="Q18" t="n">
        <v>197.77</v>
      </c>
      <c r="R18" t="n">
        <v>35.81</v>
      </c>
      <c r="S18" t="n">
        <v>25.4</v>
      </c>
      <c r="T18" t="n">
        <v>4325.28</v>
      </c>
      <c r="U18" t="n">
        <v>0.71</v>
      </c>
      <c r="V18" t="n">
        <v>0.87</v>
      </c>
      <c r="W18" t="n">
        <v>2.96</v>
      </c>
      <c r="X18" t="n">
        <v>0.27</v>
      </c>
      <c r="Y18" t="n">
        <v>1</v>
      </c>
      <c r="Z18" t="n">
        <v>10</v>
      </c>
      <c r="AA18" t="n">
        <v>376.6878421631721</v>
      </c>
      <c r="AB18" t="n">
        <v>515.4009239423889</v>
      </c>
      <c r="AC18" t="n">
        <v>466.2117831310665</v>
      </c>
      <c r="AD18" t="n">
        <v>376687.8421631721</v>
      </c>
      <c r="AE18" t="n">
        <v>515400.9239423889</v>
      </c>
      <c r="AF18" t="n">
        <v>2.48365083618913e-05</v>
      </c>
      <c r="AG18" t="n">
        <v>34</v>
      </c>
      <c r="AH18" t="n">
        <v>466211.7831310665</v>
      </c>
    </row>
    <row r="19">
      <c r="A19" t="n">
        <v>17</v>
      </c>
      <c r="B19" t="n">
        <v>45</v>
      </c>
      <c r="C19" t="inlineStr">
        <is>
          <t xml:space="preserve">CONCLUIDO	</t>
        </is>
      </c>
      <c r="D19" t="n">
        <v>7.7333</v>
      </c>
      <c r="E19" t="n">
        <v>12.93</v>
      </c>
      <c r="F19" t="n">
        <v>10.66</v>
      </c>
      <c r="G19" t="n">
        <v>45.67</v>
      </c>
      <c r="H19" t="n">
        <v>0.89</v>
      </c>
      <c r="I19" t="n">
        <v>14</v>
      </c>
      <c r="J19" t="n">
        <v>104.03</v>
      </c>
      <c r="K19" t="n">
        <v>39.72</v>
      </c>
      <c r="L19" t="n">
        <v>5.25</v>
      </c>
      <c r="M19" t="n">
        <v>12</v>
      </c>
      <c r="N19" t="n">
        <v>14.06</v>
      </c>
      <c r="O19" t="n">
        <v>13063.69</v>
      </c>
      <c r="P19" t="n">
        <v>90.98</v>
      </c>
      <c r="Q19" t="n">
        <v>197.76</v>
      </c>
      <c r="R19" t="n">
        <v>35.63</v>
      </c>
      <c r="S19" t="n">
        <v>25.4</v>
      </c>
      <c r="T19" t="n">
        <v>4243.34</v>
      </c>
      <c r="U19" t="n">
        <v>0.71</v>
      </c>
      <c r="V19" t="n">
        <v>0.87</v>
      </c>
      <c r="W19" t="n">
        <v>2.96</v>
      </c>
      <c r="X19" t="n">
        <v>0.27</v>
      </c>
      <c r="Y19" t="n">
        <v>1</v>
      </c>
      <c r="Z19" t="n">
        <v>10</v>
      </c>
      <c r="AA19" t="n">
        <v>376.2629637628114</v>
      </c>
      <c r="AB19" t="n">
        <v>514.8195865707031</v>
      </c>
      <c r="AC19" t="n">
        <v>465.6859277822222</v>
      </c>
      <c r="AD19" t="n">
        <v>376262.9637628113</v>
      </c>
      <c r="AE19" t="n">
        <v>514819.5865707031</v>
      </c>
      <c r="AF19" t="n">
        <v>2.48892910514603e-05</v>
      </c>
      <c r="AG19" t="n">
        <v>34</v>
      </c>
      <c r="AH19" t="n">
        <v>465685.9277822222</v>
      </c>
    </row>
    <row r="20">
      <c r="A20" t="n">
        <v>18</v>
      </c>
      <c r="B20" t="n">
        <v>45</v>
      </c>
      <c r="C20" t="inlineStr">
        <is>
          <t xml:space="preserve">CONCLUIDO	</t>
        </is>
      </c>
      <c r="D20" t="n">
        <v>7.7573</v>
      </c>
      <c r="E20" t="n">
        <v>12.89</v>
      </c>
      <c r="F20" t="n">
        <v>10.64</v>
      </c>
      <c r="G20" t="n">
        <v>49.09</v>
      </c>
      <c r="H20" t="n">
        <v>0.93</v>
      </c>
      <c r="I20" t="n">
        <v>13</v>
      </c>
      <c r="J20" t="n">
        <v>104.34</v>
      </c>
      <c r="K20" t="n">
        <v>39.72</v>
      </c>
      <c r="L20" t="n">
        <v>5.5</v>
      </c>
      <c r="M20" t="n">
        <v>11</v>
      </c>
      <c r="N20" t="n">
        <v>14.12</v>
      </c>
      <c r="O20" t="n">
        <v>13102.5</v>
      </c>
      <c r="P20" t="n">
        <v>90.65000000000001</v>
      </c>
      <c r="Q20" t="n">
        <v>197.77</v>
      </c>
      <c r="R20" t="n">
        <v>35.03</v>
      </c>
      <c r="S20" t="n">
        <v>25.4</v>
      </c>
      <c r="T20" t="n">
        <v>3947.54</v>
      </c>
      <c r="U20" t="n">
        <v>0.72</v>
      </c>
      <c r="V20" t="n">
        <v>0.87</v>
      </c>
      <c r="W20" t="n">
        <v>2.96</v>
      </c>
      <c r="X20" t="n">
        <v>0.25</v>
      </c>
      <c r="Y20" t="n">
        <v>1</v>
      </c>
      <c r="Z20" t="n">
        <v>10</v>
      </c>
      <c r="AA20" t="n">
        <v>375.7847010864598</v>
      </c>
      <c r="AB20" t="n">
        <v>514.1652064774588</v>
      </c>
      <c r="AC20" t="n">
        <v>465.094000806649</v>
      </c>
      <c r="AD20" t="n">
        <v>375784.7010864598</v>
      </c>
      <c r="AE20" t="n">
        <v>514165.2064774588</v>
      </c>
      <c r="AF20" t="n">
        <v>2.496653401180517e-05</v>
      </c>
      <c r="AG20" t="n">
        <v>34</v>
      </c>
      <c r="AH20" t="n">
        <v>465094.000806649</v>
      </c>
    </row>
    <row r="21">
      <c r="A21" t="n">
        <v>19</v>
      </c>
      <c r="B21" t="n">
        <v>45</v>
      </c>
      <c r="C21" t="inlineStr">
        <is>
          <t xml:space="preserve">CONCLUIDO	</t>
        </is>
      </c>
      <c r="D21" t="n">
        <v>7.7588</v>
      </c>
      <c r="E21" t="n">
        <v>12.89</v>
      </c>
      <c r="F21" t="n">
        <v>10.63</v>
      </c>
      <c r="G21" t="n">
        <v>49.08</v>
      </c>
      <c r="H21" t="n">
        <v>0.97</v>
      </c>
      <c r="I21" t="n">
        <v>13</v>
      </c>
      <c r="J21" t="n">
        <v>104.65</v>
      </c>
      <c r="K21" t="n">
        <v>39.72</v>
      </c>
      <c r="L21" t="n">
        <v>5.75</v>
      </c>
      <c r="M21" t="n">
        <v>11</v>
      </c>
      <c r="N21" t="n">
        <v>14.19</v>
      </c>
      <c r="O21" t="n">
        <v>13141.33</v>
      </c>
      <c r="P21" t="n">
        <v>90.22</v>
      </c>
      <c r="Q21" t="n">
        <v>197.77</v>
      </c>
      <c r="R21" t="n">
        <v>34.96</v>
      </c>
      <c r="S21" t="n">
        <v>25.4</v>
      </c>
      <c r="T21" t="n">
        <v>3910.33</v>
      </c>
      <c r="U21" t="n">
        <v>0.73</v>
      </c>
      <c r="V21" t="n">
        <v>0.88</v>
      </c>
      <c r="W21" t="n">
        <v>2.96</v>
      </c>
      <c r="X21" t="n">
        <v>0.24</v>
      </c>
      <c r="Y21" t="n">
        <v>1</v>
      </c>
      <c r="Z21" t="n">
        <v>10</v>
      </c>
      <c r="AA21" t="n">
        <v>375.4597529088362</v>
      </c>
      <c r="AB21" t="n">
        <v>513.7205980451323</v>
      </c>
      <c r="AC21" t="n">
        <v>464.6918251790919</v>
      </c>
      <c r="AD21" t="n">
        <v>375459.7529088362</v>
      </c>
      <c r="AE21" t="n">
        <v>513720.5980451324</v>
      </c>
      <c r="AF21" t="n">
        <v>2.497136169682673e-05</v>
      </c>
      <c r="AG21" t="n">
        <v>34</v>
      </c>
      <c r="AH21" t="n">
        <v>464691.8251790919</v>
      </c>
    </row>
    <row r="22">
      <c r="A22" t="n">
        <v>20</v>
      </c>
      <c r="B22" t="n">
        <v>45</v>
      </c>
      <c r="C22" t="inlineStr">
        <is>
          <t xml:space="preserve">CONCLUIDO	</t>
        </is>
      </c>
      <c r="D22" t="n">
        <v>7.7823</v>
      </c>
      <c r="E22" t="n">
        <v>12.85</v>
      </c>
      <c r="F22" t="n">
        <v>10.62</v>
      </c>
      <c r="G22" t="n">
        <v>53.08</v>
      </c>
      <c r="H22" t="n">
        <v>1.01</v>
      </c>
      <c r="I22" t="n">
        <v>12</v>
      </c>
      <c r="J22" t="n">
        <v>104.97</v>
      </c>
      <c r="K22" t="n">
        <v>39.72</v>
      </c>
      <c r="L22" t="n">
        <v>6</v>
      </c>
      <c r="M22" t="n">
        <v>10</v>
      </c>
      <c r="N22" t="n">
        <v>14.25</v>
      </c>
      <c r="O22" t="n">
        <v>13180.19</v>
      </c>
      <c r="P22" t="n">
        <v>89.68000000000001</v>
      </c>
      <c r="Q22" t="n">
        <v>197.79</v>
      </c>
      <c r="R22" t="n">
        <v>34.29</v>
      </c>
      <c r="S22" t="n">
        <v>25.4</v>
      </c>
      <c r="T22" t="n">
        <v>3582.07</v>
      </c>
      <c r="U22" t="n">
        <v>0.74</v>
      </c>
      <c r="V22" t="n">
        <v>0.88</v>
      </c>
      <c r="W22" t="n">
        <v>2.96</v>
      </c>
      <c r="X22" t="n">
        <v>0.22</v>
      </c>
      <c r="Y22" t="n">
        <v>1</v>
      </c>
      <c r="Z22" t="n">
        <v>10</v>
      </c>
      <c r="AA22" t="n">
        <v>374.8524891136867</v>
      </c>
      <c r="AB22" t="n">
        <v>512.889712930021</v>
      </c>
      <c r="AC22" t="n">
        <v>463.9402385732122</v>
      </c>
      <c r="AD22" t="n">
        <v>374852.4891136867</v>
      </c>
      <c r="AE22" t="n">
        <v>512889.712930021</v>
      </c>
      <c r="AF22" t="n">
        <v>2.504699542883109e-05</v>
      </c>
      <c r="AG22" t="n">
        <v>34</v>
      </c>
      <c r="AH22" t="n">
        <v>463940.2385732122</v>
      </c>
    </row>
    <row r="23">
      <c r="A23" t="n">
        <v>21</v>
      </c>
      <c r="B23" t="n">
        <v>45</v>
      </c>
      <c r="C23" t="inlineStr">
        <is>
          <t xml:space="preserve">CONCLUIDO	</t>
        </is>
      </c>
      <c r="D23" t="n">
        <v>7.786</v>
      </c>
      <c r="E23" t="n">
        <v>12.84</v>
      </c>
      <c r="F23" t="n">
        <v>10.61</v>
      </c>
      <c r="G23" t="n">
        <v>53.04</v>
      </c>
      <c r="H23" t="n">
        <v>1.05</v>
      </c>
      <c r="I23" t="n">
        <v>12</v>
      </c>
      <c r="J23" t="n">
        <v>105.28</v>
      </c>
      <c r="K23" t="n">
        <v>39.72</v>
      </c>
      <c r="L23" t="n">
        <v>6.25</v>
      </c>
      <c r="M23" t="n">
        <v>10</v>
      </c>
      <c r="N23" t="n">
        <v>14.32</v>
      </c>
      <c r="O23" t="n">
        <v>13219.07</v>
      </c>
      <c r="P23" t="n">
        <v>89.09</v>
      </c>
      <c r="Q23" t="n">
        <v>197.75</v>
      </c>
      <c r="R23" t="n">
        <v>34.29</v>
      </c>
      <c r="S23" t="n">
        <v>25.4</v>
      </c>
      <c r="T23" t="n">
        <v>3581.63</v>
      </c>
      <c r="U23" t="n">
        <v>0.74</v>
      </c>
      <c r="V23" t="n">
        <v>0.88</v>
      </c>
      <c r="W23" t="n">
        <v>2.96</v>
      </c>
      <c r="X23" t="n">
        <v>0.22</v>
      </c>
      <c r="Y23" t="n">
        <v>1</v>
      </c>
      <c r="Z23" t="n">
        <v>10</v>
      </c>
      <c r="AA23" t="n">
        <v>374.3965625400692</v>
      </c>
      <c r="AB23" t="n">
        <v>512.2658940779368</v>
      </c>
      <c r="AC23" t="n">
        <v>463.3759561168356</v>
      </c>
      <c r="AD23" t="n">
        <v>374396.5625400692</v>
      </c>
      <c r="AE23" t="n">
        <v>512265.8940779367</v>
      </c>
      <c r="AF23" t="n">
        <v>2.505890371855092e-05</v>
      </c>
      <c r="AG23" t="n">
        <v>34</v>
      </c>
      <c r="AH23" t="n">
        <v>463375.9561168356</v>
      </c>
    </row>
    <row r="24">
      <c r="A24" t="n">
        <v>22</v>
      </c>
      <c r="B24" t="n">
        <v>45</v>
      </c>
      <c r="C24" t="inlineStr">
        <is>
          <t xml:space="preserve">CONCLUIDO	</t>
        </is>
      </c>
      <c r="D24" t="n">
        <v>7.8133</v>
      </c>
      <c r="E24" t="n">
        <v>12.8</v>
      </c>
      <c r="F24" t="n">
        <v>10.58</v>
      </c>
      <c r="G24" t="n">
        <v>57.73</v>
      </c>
      <c r="H24" t="n">
        <v>1.08</v>
      </c>
      <c r="I24" t="n">
        <v>11</v>
      </c>
      <c r="J24" t="n">
        <v>105.6</v>
      </c>
      <c r="K24" t="n">
        <v>39.72</v>
      </c>
      <c r="L24" t="n">
        <v>6.5</v>
      </c>
      <c r="M24" t="n">
        <v>9</v>
      </c>
      <c r="N24" t="n">
        <v>14.39</v>
      </c>
      <c r="O24" t="n">
        <v>13257.98</v>
      </c>
      <c r="P24" t="n">
        <v>88.54000000000001</v>
      </c>
      <c r="Q24" t="n">
        <v>197.77</v>
      </c>
      <c r="R24" t="n">
        <v>33.32</v>
      </c>
      <c r="S24" t="n">
        <v>25.4</v>
      </c>
      <c r="T24" t="n">
        <v>3101.21</v>
      </c>
      <c r="U24" t="n">
        <v>0.76</v>
      </c>
      <c r="V24" t="n">
        <v>0.88</v>
      </c>
      <c r="W24" t="n">
        <v>2.96</v>
      </c>
      <c r="X24" t="n">
        <v>0.19</v>
      </c>
      <c r="Y24" t="n">
        <v>1</v>
      </c>
      <c r="Z24" t="n">
        <v>10</v>
      </c>
      <c r="AA24" t="n">
        <v>373.734731944765</v>
      </c>
      <c r="AB24" t="n">
        <v>511.3603482595362</v>
      </c>
      <c r="AC24" t="n">
        <v>462.5568343204017</v>
      </c>
      <c r="AD24" t="n">
        <v>373734.731944765</v>
      </c>
      <c r="AE24" t="n">
        <v>511360.3482595362</v>
      </c>
      <c r="AF24" t="n">
        <v>2.514676758594322e-05</v>
      </c>
      <c r="AG24" t="n">
        <v>34</v>
      </c>
      <c r="AH24" t="n">
        <v>462556.8343204017</v>
      </c>
    </row>
    <row r="25">
      <c r="A25" t="n">
        <v>23</v>
      </c>
      <c r="B25" t="n">
        <v>45</v>
      </c>
      <c r="C25" t="inlineStr">
        <is>
          <t xml:space="preserve">CONCLUIDO	</t>
        </is>
      </c>
      <c r="D25" t="n">
        <v>7.8108</v>
      </c>
      <c r="E25" t="n">
        <v>12.8</v>
      </c>
      <c r="F25" t="n">
        <v>10.59</v>
      </c>
      <c r="G25" t="n">
        <v>57.76</v>
      </c>
      <c r="H25" t="n">
        <v>1.12</v>
      </c>
      <c r="I25" t="n">
        <v>11</v>
      </c>
      <c r="J25" t="n">
        <v>105.92</v>
      </c>
      <c r="K25" t="n">
        <v>39.72</v>
      </c>
      <c r="L25" t="n">
        <v>6.75</v>
      </c>
      <c r="M25" t="n">
        <v>9</v>
      </c>
      <c r="N25" t="n">
        <v>14.45</v>
      </c>
      <c r="O25" t="n">
        <v>13296.91</v>
      </c>
      <c r="P25" t="n">
        <v>88.61</v>
      </c>
      <c r="Q25" t="n">
        <v>197.76</v>
      </c>
      <c r="R25" t="n">
        <v>33.59</v>
      </c>
      <c r="S25" t="n">
        <v>25.4</v>
      </c>
      <c r="T25" t="n">
        <v>3234.58</v>
      </c>
      <c r="U25" t="n">
        <v>0.76</v>
      </c>
      <c r="V25" t="n">
        <v>0.88</v>
      </c>
      <c r="W25" t="n">
        <v>2.96</v>
      </c>
      <c r="X25" t="n">
        <v>0.2</v>
      </c>
      <c r="Y25" t="n">
        <v>1</v>
      </c>
      <c r="Z25" t="n">
        <v>10</v>
      </c>
      <c r="AA25" t="n">
        <v>373.8154316056725</v>
      </c>
      <c r="AB25" t="n">
        <v>511.4707650958076</v>
      </c>
      <c r="AC25" t="n">
        <v>462.6567131287904</v>
      </c>
      <c r="AD25" t="n">
        <v>373815.4316056725</v>
      </c>
      <c r="AE25" t="n">
        <v>511470.7650958076</v>
      </c>
      <c r="AF25" t="n">
        <v>2.513872144424064e-05</v>
      </c>
      <c r="AG25" t="n">
        <v>34</v>
      </c>
      <c r="AH25" t="n">
        <v>462656.7131287904</v>
      </c>
    </row>
    <row r="26">
      <c r="A26" t="n">
        <v>24</v>
      </c>
      <c r="B26" t="n">
        <v>45</v>
      </c>
      <c r="C26" t="inlineStr">
        <is>
          <t xml:space="preserve">CONCLUIDO	</t>
        </is>
      </c>
      <c r="D26" t="n">
        <v>7.8377</v>
      </c>
      <c r="E26" t="n">
        <v>12.76</v>
      </c>
      <c r="F26" t="n">
        <v>10.57</v>
      </c>
      <c r="G26" t="n">
        <v>63.39</v>
      </c>
      <c r="H26" t="n">
        <v>1.16</v>
      </c>
      <c r="I26" t="n">
        <v>10</v>
      </c>
      <c r="J26" t="n">
        <v>106.23</v>
      </c>
      <c r="K26" t="n">
        <v>39.72</v>
      </c>
      <c r="L26" t="n">
        <v>7</v>
      </c>
      <c r="M26" t="n">
        <v>8</v>
      </c>
      <c r="N26" t="n">
        <v>14.52</v>
      </c>
      <c r="O26" t="n">
        <v>13335.87</v>
      </c>
      <c r="P26" t="n">
        <v>87.84</v>
      </c>
      <c r="Q26" t="n">
        <v>197.82</v>
      </c>
      <c r="R26" t="n">
        <v>32.75</v>
      </c>
      <c r="S26" t="n">
        <v>25.4</v>
      </c>
      <c r="T26" t="n">
        <v>2821.77</v>
      </c>
      <c r="U26" t="n">
        <v>0.78</v>
      </c>
      <c r="V26" t="n">
        <v>0.88</v>
      </c>
      <c r="W26" t="n">
        <v>2.96</v>
      </c>
      <c r="X26" t="n">
        <v>0.17</v>
      </c>
      <c r="Y26" t="n">
        <v>1</v>
      </c>
      <c r="Z26" t="n">
        <v>10</v>
      </c>
      <c r="AA26" t="n">
        <v>373.0176522738323</v>
      </c>
      <c r="AB26" t="n">
        <v>510.3792082184438</v>
      </c>
      <c r="AC26" t="n">
        <v>461.6693329077924</v>
      </c>
      <c r="AD26" t="n">
        <v>373017.6522738323</v>
      </c>
      <c r="AE26" t="n">
        <v>510379.2082184438</v>
      </c>
      <c r="AF26" t="n">
        <v>2.522529792896052e-05</v>
      </c>
      <c r="AG26" t="n">
        <v>34</v>
      </c>
      <c r="AH26" t="n">
        <v>461669.3329077924</v>
      </c>
    </row>
    <row r="27">
      <c r="A27" t="n">
        <v>25</v>
      </c>
      <c r="B27" t="n">
        <v>45</v>
      </c>
      <c r="C27" t="inlineStr">
        <is>
          <t xml:space="preserve">CONCLUIDO	</t>
        </is>
      </c>
      <c r="D27" t="n">
        <v>7.8406</v>
      </c>
      <c r="E27" t="n">
        <v>12.75</v>
      </c>
      <c r="F27" t="n">
        <v>10.56</v>
      </c>
      <c r="G27" t="n">
        <v>63.36</v>
      </c>
      <c r="H27" t="n">
        <v>1.2</v>
      </c>
      <c r="I27" t="n">
        <v>10</v>
      </c>
      <c r="J27" t="n">
        <v>106.55</v>
      </c>
      <c r="K27" t="n">
        <v>39.72</v>
      </c>
      <c r="L27" t="n">
        <v>7.25</v>
      </c>
      <c r="M27" t="n">
        <v>8</v>
      </c>
      <c r="N27" t="n">
        <v>14.58</v>
      </c>
      <c r="O27" t="n">
        <v>13374.86</v>
      </c>
      <c r="P27" t="n">
        <v>87.68000000000001</v>
      </c>
      <c r="Q27" t="n">
        <v>197.78</v>
      </c>
      <c r="R27" t="n">
        <v>32.53</v>
      </c>
      <c r="S27" t="n">
        <v>25.4</v>
      </c>
      <c r="T27" t="n">
        <v>2711.46</v>
      </c>
      <c r="U27" t="n">
        <v>0.78</v>
      </c>
      <c r="V27" t="n">
        <v>0.88</v>
      </c>
      <c r="W27" t="n">
        <v>2.96</v>
      </c>
      <c r="X27" t="n">
        <v>0.17</v>
      </c>
      <c r="Y27" t="n">
        <v>1</v>
      </c>
      <c r="Z27" t="n">
        <v>10</v>
      </c>
      <c r="AA27" t="n">
        <v>372.871420344787</v>
      </c>
      <c r="AB27" t="n">
        <v>510.1791272418266</v>
      </c>
      <c r="AC27" t="n">
        <v>461.4883473787682</v>
      </c>
      <c r="AD27" t="n">
        <v>372871.420344787</v>
      </c>
      <c r="AE27" t="n">
        <v>510179.1272418266</v>
      </c>
      <c r="AF27" t="n">
        <v>2.523463145333552e-05</v>
      </c>
      <c r="AG27" t="n">
        <v>34</v>
      </c>
      <c r="AH27" t="n">
        <v>461488.3473787682</v>
      </c>
    </row>
    <row r="28">
      <c r="A28" t="n">
        <v>26</v>
      </c>
      <c r="B28" t="n">
        <v>45</v>
      </c>
      <c r="C28" t="inlineStr">
        <is>
          <t xml:space="preserve">CONCLUIDO	</t>
        </is>
      </c>
      <c r="D28" t="n">
        <v>7.837</v>
      </c>
      <c r="E28" t="n">
        <v>12.76</v>
      </c>
      <c r="F28" t="n">
        <v>10.57</v>
      </c>
      <c r="G28" t="n">
        <v>63.4</v>
      </c>
      <c r="H28" t="n">
        <v>1.24</v>
      </c>
      <c r="I28" t="n">
        <v>10</v>
      </c>
      <c r="J28" t="n">
        <v>106.86</v>
      </c>
      <c r="K28" t="n">
        <v>39.72</v>
      </c>
      <c r="L28" t="n">
        <v>7.5</v>
      </c>
      <c r="M28" t="n">
        <v>8</v>
      </c>
      <c r="N28" t="n">
        <v>14.65</v>
      </c>
      <c r="O28" t="n">
        <v>13413.87</v>
      </c>
      <c r="P28" t="n">
        <v>87.41</v>
      </c>
      <c r="Q28" t="n">
        <v>197.75</v>
      </c>
      <c r="R28" t="n">
        <v>32.91</v>
      </c>
      <c r="S28" t="n">
        <v>25.4</v>
      </c>
      <c r="T28" t="n">
        <v>2900.38</v>
      </c>
      <c r="U28" t="n">
        <v>0.77</v>
      </c>
      <c r="V28" t="n">
        <v>0.88</v>
      </c>
      <c r="W28" t="n">
        <v>2.95</v>
      </c>
      <c r="X28" t="n">
        <v>0.18</v>
      </c>
      <c r="Y28" t="n">
        <v>1</v>
      </c>
      <c r="Z28" t="n">
        <v>10</v>
      </c>
      <c r="AA28" t="n">
        <v>372.725367800248</v>
      </c>
      <c r="AB28" t="n">
        <v>509.9792917070048</v>
      </c>
      <c r="AC28" t="n">
        <v>461.3075838669188</v>
      </c>
      <c r="AD28" t="n">
        <v>372725.367800248</v>
      </c>
      <c r="AE28" t="n">
        <v>509979.2917070048</v>
      </c>
      <c r="AF28" t="n">
        <v>2.522304500928379e-05</v>
      </c>
      <c r="AG28" t="n">
        <v>34</v>
      </c>
      <c r="AH28" t="n">
        <v>461307.5838669188</v>
      </c>
    </row>
    <row r="29">
      <c r="A29" t="n">
        <v>27</v>
      </c>
      <c r="B29" t="n">
        <v>45</v>
      </c>
      <c r="C29" t="inlineStr">
        <is>
          <t xml:space="preserve">CONCLUIDO	</t>
        </is>
      </c>
      <c r="D29" t="n">
        <v>7.8615</v>
      </c>
      <c r="E29" t="n">
        <v>12.72</v>
      </c>
      <c r="F29" t="n">
        <v>10.55</v>
      </c>
      <c r="G29" t="n">
        <v>70.31</v>
      </c>
      <c r="H29" t="n">
        <v>1.27</v>
      </c>
      <c r="I29" t="n">
        <v>9</v>
      </c>
      <c r="J29" t="n">
        <v>107.18</v>
      </c>
      <c r="K29" t="n">
        <v>39.72</v>
      </c>
      <c r="L29" t="n">
        <v>7.75</v>
      </c>
      <c r="M29" t="n">
        <v>7</v>
      </c>
      <c r="N29" t="n">
        <v>14.72</v>
      </c>
      <c r="O29" t="n">
        <v>13452.9</v>
      </c>
      <c r="P29" t="n">
        <v>86.25</v>
      </c>
      <c r="Q29" t="n">
        <v>197.8</v>
      </c>
      <c r="R29" t="n">
        <v>32.27</v>
      </c>
      <c r="S29" t="n">
        <v>25.4</v>
      </c>
      <c r="T29" t="n">
        <v>2585.06</v>
      </c>
      <c r="U29" t="n">
        <v>0.79</v>
      </c>
      <c r="V29" t="n">
        <v>0.88</v>
      </c>
      <c r="W29" t="n">
        <v>2.95</v>
      </c>
      <c r="X29" t="n">
        <v>0.16</v>
      </c>
      <c r="Y29" t="n">
        <v>1</v>
      </c>
      <c r="Z29" t="n">
        <v>10</v>
      </c>
      <c r="AA29" t="n">
        <v>371.6852232732484</v>
      </c>
      <c r="AB29" t="n">
        <v>508.556120077226</v>
      </c>
      <c r="AC29" t="n">
        <v>460.0202377400522</v>
      </c>
      <c r="AD29" t="n">
        <v>371685.2232732484</v>
      </c>
      <c r="AE29" t="n">
        <v>508556.120077226</v>
      </c>
      <c r="AF29" t="n">
        <v>2.530189719796919e-05</v>
      </c>
      <c r="AG29" t="n">
        <v>34</v>
      </c>
      <c r="AH29" t="n">
        <v>460020.2377400522</v>
      </c>
    </row>
    <row r="30">
      <c r="A30" t="n">
        <v>28</v>
      </c>
      <c r="B30" t="n">
        <v>45</v>
      </c>
      <c r="C30" t="inlineStr">
        <is>
          <t xml:space="preserve">CONCLUIDO	</t>
        </is>
      </c>
      <c r="D30" t="n">
        <v>7.8582</v>
      </c>
      <c r="E30" t="n">
        <v>12.73</v>
      </c>
      <c r="F30" t="n">
        <v>10.55</v>
      </c>
      <c r="G30" t="n">
        <v>70.34999999999999</v>
      </c>
      <c r="H30" t="n">
        <v>1.31</v>
      </c>
      <c r="I30" t="n">
        <v>9</v>
      </c>
      <c r="J30" t="n">
        <v>107.5</v>
      </c>
      <c r="K30" t="n">
        <v>39.72</v>
      </c>
      <c r="L30" t="n">
        <v>8</v>
      </c>
      <c r="M30" t="n">
        <v>7</v>
      </c>
      <c r="N30" t="n">
        <v>14.78</v>
      </c>
      <c r="O30" t="n">
        <v>13491.96</v>
      </c>
      <c r="P30" t="n">
        <v>86.34</v>
      </c>
      <c r="Q30" t="n">
        <v>197.76</v>
      </c>
      <c r="R30" t="n">
        <v>32.49</v>
      </c>
      <c r="S30" t="n">
        <v>25.4</v>
      </c>
      <c r="T30" t="n">
        <v>2694.42</v>
      </c>
      <c r="U30" t="n">
        <v>0.78</v>
      </c>
      <c r="V30" t="n">
        <v>0.88</v>
      </c>
      <c r="W30" t="n">
        <v>2.95</v>
      </c>
      <c r="X30" t="n">
        <v>0.16</v>
      </c>
      <c r="Y30" t="n">
        <v>1</v>
      </c>
      <c r="Z30" t="n">
        <v>10</v>
      </c>
      <c r="AA30" t="n">
        <v>371.776631774824</v>
      </c>
      <c r="AB30" t="n">
        <v>508.6811892217402</v>
      </c>
      <c r="AC30" t="n">
        <v>460.1333704609495</v>
      </c>
      <c r="AD30" t="n">
        <v>371776.6317748239</v>
      </c>
      <c r="AE30" t="n">
        <v>508681.1892217402</v>
      </c>
      <c r="AF30" t="n">
        <v>2.529127629092177e-05</v>
      </c>
      <c r="AG30" t="n">
        <v>34</v>
      </c>
      <c r="AH30" t="n">
        <v>460133.3704609495</v>
      </c>
    </row>
    <row r="31">
      <c r="A31" t="n">
        <v>29</v>
      </c>
      <c r="B31" t="n">
        <v>45</v>
      </c>
      <c r="C31" t="inlineStr">
        <is>
          <t xml:space="preserve">CONCLUIDO	</t>
        </is>
      </c>
      <c r="D31" t="n">
        <v>7.8654</v>
      </c>
      <c r="E31" t="n">
        <v>12.71</v>
      </c>
      <c r="F31" t="n">
        <v>10.54</v>
      </c>
      <c r="G31" t="n">
        <v>70.27</v>
      </c>
      <c r="H31" t="n">
        <v>1.35</v>
      </c>
      <c r="I31" t="n">
        <v>9</v>
      </c>
      <c r="J31" t="n">
        <v>107.81</v>
      </c>
      <c r="K31" t="n">
        <v>39.72</v>
      </c>
      <c r="L31" t="n">
        <v>8.25</v>
      </c>
      <c r="M31" t="n">
        <v>7</v>
      </c>
      <c r="N31" t="n">
        <v>14.85</v>
      </c>
      <c r="O31" t="n">
        <v>13531.05</v>
      </c>
      <c r="P31" t="n">
        <v>86.06999999999999</v>
      </c>
      <c r="Q31" t="n">
        <v>197.75</v>
      </c>
      <c r="R31" t="n">
        <v>32.17</v>
      </c>
      <c r="S31" t="n">
        <v>25.4</v>
      </c>
      <c r="T31" t="n">
        <v>2535.98</v>
      </c>
      <c r="U31" t="n">
        <v>0.79</v>
      </c>
      <c r="V31" t="n">
        <v>0.88</v>
      </c>
      <c r="W31" t="n">
        <v>2.95</v>
      </c>
      <c r="X31" t="n">
        <v>0.15</v>
      </c>
      <c r="Y31" t="n">
        <v>1</v>
      </c>
      <c r="Z31" t="n">
        <v>10</v>
      </c>
      <c r="AA31" t="n">
        <v>371.5173013989475</v>
      </c>
      <c r="AB31" t="n">
        <v>508.3263619606172</v>
      </c>
      <c r="AC31" t="n">
        <v>459.812407415625</v>
      </c>
      <c r="AD31" t="n">
        <v>371517.3013989475</v>
      </c>
      <c r="AE31" t="n">
        <v>508326.3619606172</v>
      </c>
      <c r="AF31" t="n">
        <v>2.531444917902523e-05</v>
      </c>
      <c r="AG31" t="n">
        <v>34</v>
      </c>
      <c r="AH31" t="n">
        <v>459812.4074156251</v>
      </c>
    </row>
    <row r="32">
      <c r="A32" t="n">
        <v>30</v>
      </c>
      <c r="B32" t="n">
        <v>45</v>
      </c>
      <c r="C32" t="inlineStr">
        <is>
          <t xml:space="preserve">CONCLUIDO	</t>
        </is>
      </c>
      <c r="D32" t="n">
        <v>7.8604</v>
      </c>
      <c r="E32" t="n">
        <v>12.72</v>
      </c>
      <c r="F32" t="n">
        <v>10.55</v>
      </c>
      <c r="G32" t="n">
        <v>70.33</v>
      </c>
      <c r="H32" t="n">
        <v>1.38</v>
      </c>
      <c r="I32" t="n">
        <v>9</v>
      </c>
      <c r="J32" t="n">
        <v>108.13</v>
      </c>
      <c r="K32" t="n">
        <v>39.72</v>
      </c>
      <c r="L32" t="n">
        <v>8.5</v>
      </c>
      <c r="M32" t="n">
        <v>7</v>
      </c>
      <c r="N32" t="n">
        <v>14.92</v>
      </c>
      <c r="O32" t="n">
        <v>13570.16</v>
      </c>
      <c r="P32" t="n">
        <v>85.69</v>
      </c>
      <c r="Q32" t="n">
        <v>197.75</v>
      </c>
      <c r="R32" t="n">
        <v>32.41</v>
      </c>
      <c r="S32" t="n">
        <v>25.4</v>
      </c>
      <c r="T32" t="n">
        <v>2657.12</v>
      </c>
      <c r="U32" t="n">
        <v>0.78</v>
      </c>
      <c r="V32" t="n">
        <v>0.88</v>
      </c>
      <c r="W32" t="n">
        <v>2.95</v>
      </c>
      <c r="X32" t="n">
        <v>0.16</v>
      </c>
      <c r="Y32" t="n">
        <v>1</v>
      </c>
      <c r="Z32" t="n">
        <v>10</v>
      </c>
      <c r="AA32" t="n">
        <v>371.30721196015</v>
      </c>
      <c r="AB32" t="n">
        <v>508.0389083219627</v>
      </c>
      <c r="AC32" t="n">
        <v>459.5523879487999</v>
      </c>
      <c r="AD32" t="n">
        <v>371307.21196015</v>
      </c>
      <c r="AE32" t="n">
        <v>508038.9083219626</v>
      </c>
      <c r="AF32" t="n">
        <v>2.529835689562005e-05</v>
      </c>
      <c r="AG32" t="n">
        <v>34</v>
      </c>
      <c r="AH32" t="n">
        <v>459552.3879487999</v>
      </c>
    </row>
    <row r="33">
      <c r="A33" t="n">
        <v>31</v>
      </c>
      <c r="B33" t="n">
        <v>45</v>
      </c>
      <c r="C33" t="inlineStr">
        <is>
          <t xml:space="preserve">CONCLUIDO	</t>
        </is>
      </c>
      <c r="D33" t="n">
        <v>7.8883</v>
      </c>
      <c r="E33" t="n">
        <v>12.68</v>
      </c>
      <c r="F33" t="n">
        <v>10.52</v>
      </c>
      <c r="G33" t="n">
        <v>78.93000000000001</v>
      </c>
      <c r="H33" t="n">
        <v>1.42</v>
      </c>
      <c r="I33" t="n">
        <v>8</v>
      </c>
      <c r="J33" t="n">
        <v>108.45</v>
      </c>
      <c r="K33" t="n">
        <v>39.72</v>
      </c>
      <c r="L33" t="n">
        <v>8.75</v>
      </c>
      <c r="M33" t="n">
        <v>6</v>
      </c>
      <c r="N33" t="n">
        <v>14.98</v>
      </c>
      <c r="O33" t="n">
        <v>13609.42</v>
      </c>
      <c r="P33" t="n">
        <v>84.98</v>
      </c>
      <c r="Q33" t="n">
        <v>197.77</v>
      </c>
      <c r="R33" t="n">
        <v>31.54</v>
      </c>
      <c r="S33" t="n">
        <v>25.4</v>
      </c>
      <c r="T33" t="n">
        <v>2227.38</v>
      </c>
      <c r="U33" t="n">
        <v>0.8100000000000001</v>
      </c>
      <c r="V33" t="n">
        <v>0.88</v>
      </c>
      <c r="W33" t="n">
        <v>2.95</v>
      </c>
      <c r="X33" t="n">
        <v>0.13</v>
      </c>
      <c r="Y33" t="n">
        <v>1</v>
      </c>
      <c r="Z33" t="n">
        <v>10</v>
      </c>
      <c r="AA33" t="n">
        <v>370.5467465626126</v>
      </c>
      <c r="AB33" t="n">
        <v>506.9984060156863</v>
      </c>
      <c r="AC33" t="n">
        <v>458.6111897222805</v>
      </c>
      <c r="AD33" t="n">
        <v>370546.7465626126</v>
      </c>
      <c r="AE33" t="n">
        <v>506998.4060156863</v>
      </c>
      <c r="AF33" t="n">
        <v>2.538815183702097e-05</v>
      </c>
      <c r="AG33" t="n">
        <v>34</v>
      </c>
      <c r="AH33" t="n">
        <v>458611.1897222805</v>
      </c>
    </row>
    <row r="34">
      <c r="A34" t="n">
        <v>32</v>
      </c>
      <c r="B34" t="n">
        <v>45</v>
      </c>
      <c r="C34" t="inlineStr">
        <is>
          <t xml:space="preserve">CONCLUIDO	</t>
        </is>
      </c>
      <c r="D34" t="n">
        <v>7.8909</v>
      </c>
      <c r="E34" t="n">
        <v>12.67</v>
      </c>
      <c r="F34" t="n">
        <v>10.52</v>
      </c>
      <c r="G34" t="n">
        <v>78.90000000000001</v>
      </c>
      <c r="H34" t="n">
        <v>1.46</v>
      </c>
      <c r="I34" t="n">
        <v>8</v>
      </c>
      <c r="J34" t="n">
        <v>108.77</v>
      </c>
      <c r="K34" t="n">
        <v>39.72</v>
      </c>
      <c r="L34" t="n">
        <v>9</v>
      </c>
      <c r="M34" t="n">
        <v>6</v>
      </c>
      <c r="N34" t="n">
        <v>15.05</v>
      </c>
      <c r="O34" t="n">
        <v>13648.58</v>
      </c>
      <c r="P34" t="n">
        <v>84.84999999999999</v>
      </c>
      <c r="Q34" t="n">
        <v>197.75</v>
      </c>
      <c r="R34" t="n">
        <v>31.4</v>
      </c>
      <c r="S34" t="n">
        <v>25.4</v>
      </c>
      <c r="T34" t="n">
        <v>2155.04</v>
      </c>
      <c r="U34" t="n">
        <v>0.8100000000000001</v>
      </c>
      <c r="V34" t="n">
        <v>0.88</v>
      </c>
      <c r="W34" t="n">
        <v>2.95</v>
      </c>
      <c r="X34" t="n">
        <v>0.13</v>
      </c>
      <c r="Y34" t="n">
        <v>1</v>
      </c>
      <c r="Z34" t="n">
        <v>10</v>
      </c>
      <c r="AA34" t="n">
        <v>361.5651248615606</v>
      </c>
      <c r="AB34" t="n">
        <v>494.7093549631231</v>
      </c>
      <c r="AC34" t="n">
        <v>447.4949884543823</v>
      </c>
      <c r="AD34" t="n">
        <v>361565.1248615606</v>
      </c>
      <c r="AE34" t="n">
        <v>494709.3549631231</v>
      </c>
      <c r="AF34" t="n">
        <v>2.539651982439166e-05</v>
      </c>
      <c r="AG34" t="n">
        <v>33</v>
      </c>
      <c r="AH34" t="n">
        <v>447494.9884543823</v>
      </c>
    </row>
    <row r="35">
      <c r="A35" t="n">
        <v>33</v>
      </c>
      <c r="B35" t="n">
        <v>45</v>
      </c>
      <c r="C35" t="inlineStr">
        <is>
          <t xml:space="preserve">CONCLUIDO	</t>
        </is>
      </c>
      <c r="D35" t="n">
        <v>7.887</v>
      </c>
      <c r="E35" t="n">
        <v>12.68</v>
      </c>
      <c r="F35" t="n">
        <v>10.53</v>
      </c>
      <c r="G35" t="n">
        <v>78.95</v>
      </c>
      <c r="H35" t="n">
        <v>1.49</v>
      </c>
      <c r="I35" t="n">
        <v>8</v>
      </c>
      <c r="J35" t="n">
        <v>109.09</v>
      </c>
      <c r="K35" t="n">
        <v>39.72</v>
      </c>
      <c r="L35" t="n">
        <v>9.25</v>
      </c>
      <c r="M35" t="n">
        <v>6</v>
      </c>
      <c r="N35" t="n">
        <v>15.12</v>
      </c>
      <c r="O35" t="n">
        <v>13687.77</v>
      </c>
      <c r="P35" t="n">
        <v>84.77</v>
      </c>
      <c r="Q35" t="n">
        <v>197.77</v>
      </c>
      <c r="R35" t="n">
        <v>31.59</v>
      </c>
      <c r="S35" t="n">
        <v>25.4</v>
      </c>
      <c r="T35" t="n">
        <v>2251.68</v>
      </c>
      <c r="U35" t="n">
        <v>0.8</v>
      </c>
      <c r="V35" t="n">
        <v>0.88</v>
      </c>
      <c r="W35" t="n">
        <v>2.95</v>
      </c>
      <c r="X35" t="n">
        <v>0.14</v>
      </c>
      <c r="Y35" t="n">
        <v>1</v>
      </c>
      <c r="Z35" t="n">
        <v>10</v>
      </c>
      <c r="AA35" t="n">
        <v>370.4220952246192</v>
      </c>
      <c r="AB35" t="n">
        <v>506.8278525558148</v>
      </c>
      <c r="AC35" t="n">
        <v>458.4569136452458</v>
      </c>
      <c r="AD35" t="n">
        <v>370422.0952246191</v>
      </c>
      <c r="AE35" t="n">
        <v>506827.8525558148</v>
      </c>
      <c r="AF35" t="n">
        <v>2.538396784333562e-05</v>
      </c>
      <c r="AG35" t="n">
        <v>34</v>
      </c>
      <c r="AH35" t="n">
        <v>458456.9136452458</v>
      </c>
    </row>
    <row r="36">
      <c r="A36" t="n">
        <v>34</v>
      </c>
      <c r="B36" t="n">
        <v>45</v>
      </c>
      <c r="C36" t="inlineStr">
        <is>
          <t xml:space="preserve">CONCLUIDO	</t>
        </is>
      </c>
      <c r="D36" t="n">
        <v>7.8878</v>
      </c>
      <c r="E36" t="n">
        <v>12.68</v>
      </c>
      <c r="F36" t="n">
        <v>10.53</v>
      </c>
      <c r="G36" t="n">
        <v>78.94</v>
      </c>
      <c r="H36" t="n">
        <v>1.53</v>
      </c>
      <c r="I36" t="n">
        <v>8</v>
      </c>
      <c r="J36" t="n">
        <v>109.4</v>
      </c>
      <c r="K36" t="n">
        <v>39.72</v>
      </c>
      <c r="L36" t="n">
        <v>9.5</v>
      </c>
      <c r="M36" t="n">
        <v>6</v>
      </c>
      <c r="N36" t="n">
        <v>15.19</v>
      </c>
      <c r="O36" t="n">
        <v>13726.99</v>
      </c>
      <c r="P36" t="n">
        <v>84.28</v>
      </c>
      <c r="Q36" t="n">
        <v>197.75</v>
      </c>
      <c r="R36" t="n">
        <v>31.63</v>
      </c>
      <c r="S36" t="n">
        <v>25.4</v>
      </c>
      <c r="T36" t="n">
        <v>2270.23</v>
      </c>
      <c r="U36" t="n">
        <v>0.8</v>
      </c>
      <c r="V36" t="n">
        <v>0.88</v>
      </c>
      <c r="W36" t="n">
        <v>2.95</v>
      </c>
      <c r="X36" t="n">
        <v>0.14</v>
      </c>
      <c r="Y36" t="n">
        <v>1</v>
      </c>
      <c r="Z36" t="n">
        <v>10</v>
      </c>
      <c r="AA36" t="n">
        <v>370.0771384037839</v>
      </c>
      <c r="AB36" t="n">
        <v>506.3558674151272</v>
      </c>
      <c r="AC36" t="n">
        <v>458.0299741039501</v>
      </c>
      <c r="AD36" t="n">
        <v>370077.1384037839</v>
      </c>
      <c r="AE36" t="n">
        <v>506355.8674151272</v>
      </c>
      <c r="AF36" t="n">
        <v>2.538654260868045e-05</v>
      </c>
      <c r="AG36" t="n">
        <v>34</v>
      </c>
      <c r="AH36" t="n">
        <v>458029.9741039501</v>
      </c>
    </row>
    <row r="37">
      <c r="A37" t="n">
        <v>35</v>
      </c>
      <c r="B37" t="n">
        <v>45</v>
      </c>
      <c r="C37" t="inlineStr">
        <is>
          <t xml:space="preserve">CONCLUIDO	</t>
        </is>
      </c>
      <c r="D37" t="n">
        <v>7.8882</v>
      </c>
      <c r="E37" t="n">
        <v>12.68</v>
      </c>
      <c r="F37" t="n">
        <v>10.52</v>
      </c>
      <c r="G37" t="n">
        <v>78.94</v>
      </c>
      <c r="H37" t="n">
        <v>1.57</v>
      </c>
      <c r="I37" t="n">
        <v>8</v>
      </c>
      <c r="J37" t="n">
        <v>109.72</v>
      </c>
      <c r="K37" t="n">
        <v>39.72</v>
      </c>
      <c r="L37" t="n">
        <v>9.75</v>
      </c>
      <c r="M37" t="n">
        <v>6</v>
      </c>
      <c r="N37" t="n">
        <v>15.26</v>
      </c>
      <c r="O37" t="n">
        <v>13766.23</v>
      </c>
      <c r="P37" t="n">
        <v>83.45999999999999</v>
      </c>
      <c r="Q37" t="n">
        <v>197.81</v>
      </c>
      <c r="R37" t="n">
        <v>31.59</v>
      </c>
      <c r="S37" t="n">
        <v>25.4</v>
      </c>
      <c r="T37" t="n">
        <v>2248.82</v>
      </c>
      <c r="U37" t="n">
        <v>0.8</v>
      </c>
      <c r="V37" t="n">
        <v>0.88</v>
      </c>
      <c r="W37" t="n">
        <v>2.95</v>
      </c>
      <c r="X37" t="n">
        <v>0.13</v>
      </c>
      <c r="Y37" t="n">
        <v>1</v>
      </c>
      <c r="Z37" t="n">
        <v>10</v>
      </c>
      <c r="AA37" t="n">
        <v>369.4989833571352</v>
      </c>
      <c r="AB37" t="n">
        <v>505.5648101739019</v>
      </c>
      <c r="AC37" t="n">
        <v>457.3144142555716</v>
      </c>
      <c r="AD37" t="n">
        <v>369498.9833571352</v>
      </c>
      <c r="AE37" t="n">
        <v>505564.810173902</v>
      </c>
      <c r="AF37" t="n">
        <v>2.538782999135287e-05</v>
      </c>
      <c r="AG37" t="n">
        <v>34</v>
      </c>
      <c r="AH37" t="n">
        <v>457314.4142555716</v>
      </c>
    </row>
    <row r="38">
      <c r="A38" t="n">
        <v>36</v>
      </c>
      <c r="B38" t="n">
        <v>45</v>
      </c>
      <c r="C38" t="inlineStr">
        <is>
          <t xml:space="preserve">CONCLUIDO	</t>
        </is>
      </c>
      <c r="D38" t="n">
        <v>7.9133</v>
      </c>
      <c r="E38" t="n">
        <v>12.64</v>
      </c>
      <c r="F38" t="n">
        <v>10.51</v>
      </c>
      <c r="G38" t="n">
        <v>90.04000000000001</v>
      </c>
      <c r="H38" t="n">
        <v>1.6</v>
      </c>
      <c r="I38" t="n">
        <v>7</v>
      </c>
      <c r="J38" t="n">
        <v>110.04</v>
      </c>
      <c r="K38" t="n">
        <v>39.72</v>
      </c>
      <c r="L38" t="n">
        <v>10</v>
      </c>
      <c r="M38" t="n">
        <v>5</v>
      </c>
      <c r="N38" t="n">
        <v>15.32</v>
      </c>
      <c r="O38" t="n">
        <v>13805.5</v>
      </c>
      <c r="P38" t="n">
        <v>83.22</v>
      </c>
      <c r="Q38" t="n">
        <v>197.76</v>
      </c>
      <c r="R38" t="n">
        <v>30.9</v>
      </c>
      <c r="S38" t="n">
        <v>25.4</v>
      </c>
      <c r="T38" t="n">
        <v>1913.04</v>
      </c>
      <c r="U38" t="n">
        <v>0.82</v>
      </c>
      <c r="V38" t="n">
        <v>0.89</v>
      </c>
      <c r="W38" t="n">
        <v>2.95</v>
      </c>
      <c r="X38" t="n">
        <v>0.12</v>
      </c>
      <c r="Y38" t="n">
        <v>1</v>
      </c>
      <c r="Z38" t="n">
        <v>10</v>
      </c>
      <c r="AA38" t="n">
        <v>360.2426989589853</v>
      </c>
      <c r="AB38" t="n">
        <v>492.8999535019062</v>
      </c>
      <c r="AC38" t="n">
        <v>445.8582737291131</v>
      </c>
      <c r="AD38" t="n">
        <v>360242.6989589853</v>
      </c>
      <c r="AE38" t="n">
        <v>492899.9535019062</v>
      </c>
      <c r="AF38" t="n">
        <v>2.546861325404688e-05</v>
      </c>
      <c r="AG38" t="n">
        <v>33</v>
      </c>
      <c r="AH38" t="n">
        <v>445858.2737291132</v>
      </c>
    </row>
    <row r="39">
      <c r="A39" t="n">
        <v>37</v>
      </c>
      <c r="B39" t="n">
        <v>45</v>
      </c>
      <c r="C39" t="inlineStr">
        <is>
          <t xml:space="preserve">CONCLUIDO	</t>
        </is>
      </c>
      <c r="D39" t="n">
        <v>7.9116</v>
      </c>
      <c r="E39" t="n">
        <v>12.64</v>
      </c>
      <c r="F39" t="n">
        <v>10.51</v>
      </c>
      <c r="G39" t="n">
        <v>90.06999999999999</v>
      </c>
      <c r="H39" t="n">
        <v>1.64</v>
      </c>
      <c r="I39" t="n">
        <v>7</v>
      </c>
      <c r="J39" t="n">
        <v>110.36</v>
      </c>
      <c r="K39" t="n">
        <v>39.72</v>
      </c>
      <c r="L39" t="n">
        <v>10.25</v>
      </c>
      <c r="M39" t="n">
        <v>5</v>
      </c>
      <c r="N39" t="n">
        <v>15.39</v>
      </c>
      <c r="O39" t="n">
        <v>13844.79</v>
      </c>
      <c r="P39" t="n">
        <v>83.31</v>
      </c>
      <c r="Q39" t="n">
        <v>197.8</v>
      </c>
      <c r="R39" t="n">
        <v>31.07</v>
      </c>
      <c r="S39" t="n">
        <v>25.4</v>
      </c>
      <c r="T39" t="n">
        <v>1996.38</v>
      </c>
      <c r="U39" t="n">
        <v>0.82</v>
      </c>
      <c r="V39" t="n">
        <v>0.89</v>
      </c>
      <c r="W39" t="n">
        <v>2.95</v>
      </c>
      <c r="X39" t="n">
        <v>0.12</v>
      </c>
      <c r="Y39" t="n">
        <v>1</v>
      </c>
      <c r="Z39" t="n">
        <v>10</v>
      </c>
      <c r="AA39" t="n">
        <v>360.3189325596747</v>
      </c>
      <c r="AB39" t="n">
        <v>493.0042596775585</v>
      </c>
      <c r="AC39" t="n">
        <v>445.9526250697559</v>
      </c>
      <c r="AD39" t="n">
        <v>360318.9325596747</v>
      </c>
      <c r="AE39" t="n">
        <v>493004.2596775586</v>
      </c>
      <c r="AF39" t="n">
        <v>2.546314187768912e-05</v>
      </c>
      <c r="AG39" t="n">
        <v>33</v>
      </c>
      <c r="AH39" t="n">
        <v>445952.6250697559</v>
      </c>
    </row>
    <row r="40">
      <c r="A40" t="n">
        <v>38</v>
      </c>
      <c r="B40" t="n">
        <v>45</v>
      </c>
      <c r="C40" t="inlineStr">
        <is>
          <t xml:space="preserve">CONCLUIDO	</t>
        </is>
      </c>
      <c r="D40" t="n">
        <v>7.9116</v>
      </c>
      <c r="E40" t="n">
        <v>12.64</v>
      </c>
      <c r="F40" t="n">
        <v>10.51</v>
      </c>
      <c r="G40" t="n">
        <v>90.06999999999999</v>
      </c>
      <c r="H40" t="n">
        <v>1.67</v>
      </c>
      <c r="I40" t="n">
        <v>7</v>
      </c>
      <c r="J40" t="n">
        <v>110.68</v>
      </c>
      <c r="K40" t="n">
        <v>39.72</v>
      </c>
      <c r="L40" t="n">
        <v>10.5</v>
      </c>
      <c r="M40" t="n">
        <v>5</v>
      </c>
      <c r="N40" t="n">
        <v>15.46</v>
      </c>
      <c r="O40" t="n">
        <v>13884.11</v>
      </c>
      <c r="P40" t="n">
        <v>83.04000000000001</v>
      </c>
      <c r="Q40" t="n">
        <v>197.76</v>
      </c>
      <c r="R40" t="n">
        <v>31.1</v>
      </c>
      <c r="S40" t="n">
        <v>25.4</v>
      </c>
      <c r="T40" t="n">
        <v>2013.46</v>
      </c>
      <c r="U40" t="n">
        <v>0.82</v>
      </c>
      <c r="V40" t="n">
        <v>0.89</v>
      </c>
      <c r="W40" t="n">
        <v>2.95</v>
      </c>
      <c r="X40" t="n">
        <v>0.12</v>
      </c>
      <c r="Y40" t="n">
        <v>1</v>
      </c>
      <c r="Z40" t="n">
        <v>10</v>
      </c>
      <c r="AA40" t="n">
        <v>360.1332142709494</v>
      </c>
      <c r="AB40" t="n">
        <v>492.7501517216121</v>
      </c>
      <c r="AC40" t="n">
        <v>445.7227688204821</v>
      </c>
      <c r="AD40" t="n">
        <v>360133.2142709494</v>
      </c>
      <c r="AE40" t="n">
        <v>492750.1517216121</v>
      </c>
      <c r="AF40" t="n">
        <v>2.546314187768912e-05</v>
      </c>
      <c r="AG40" t="n">
        <v>33</v>
      </c>
      <c r="AH40" t="n">
        <v>445722.7688204821</v>
      </c>
    </row>
    <row r="41">
      <c r="A41" t="n">
        <v>39</v>
      </c>
      <c r="B41" t="n">
        <v>45</v>
      </c>
      <c r="C41" t="inlineStr">
        <is>
          <t xml:space="preserve">CONCLUIDO	</t>
        </is>
      </c>
      <c r="D41" t="n">
        <v>7.9123</v>
      </c>
      <c r="E41" t="n">
        <v>12.64</v>
      </c>
      <c r="F41" t="n">
        <v>10.51</v>
      </c>
      <c r="G41" t="n">
        <v>90.06</v>
      </c>
      <c r="H41" t="n">
        <v>1.71</v>
      </c>
      <c r="I41" t="n">
        <v>7</v>
      </c>
      <c r="J41" t="n">
        <v>111</v>
      </c>
      <c r="K41" t="n">
        <v>39.72</v>
      </c>
      <c r="L41" t="n">
        <v>10.75</v>
      </c>
      <c r="M41" t="n">
        <v>5</v>
      </c>
      <c r="N41" t="n">
        <v>15.53</v>
      </c>
      <c r="O41" t="n">
        <v>13923.46</v>
      </c>
      <c r="P41" t="n">
        <v>82.59</v>
      </c>
      <c r="Q41" t="n">
        <v>197.75</v>
      </c>
      <c r="R41" t="n">
        <v>30.89</v>
      </c>
      <c r="S41" t="n">
        <v>25.4</v>
      </c>
      <c r="T41" t="n">
        <v>1907.64</v>
      </c>
      <c r="U41" t="n">
        <v>0.82</v>
      </c>
      <c r="V41" t="n">
        <v>0.89</v>
      </c>
      <c r="W41" t="n">
        <v>2.95</v>
      </c>
      <c r="X41" t="n">
        <v>0.12</v>
      </c>
      <c r="Y41" t="n">
        <v>1</v>
      </c>
      <c r="Z41" t="n">
        <v>10</v>
      </c>
      <c r="AA41" t="n">
        <v>359.8178218212285</v>
      </c>
      <c r="AB41" t="n">
        <v>492.318617857771</v>
      </c>
      <c r="AC41" t="n">
        <v>445.3324199429445</v>
      </c>
      <c r="AD41" t="n">
        <v>359817.8218212285</v>
      </c>
      <c r="AE41" t="n">
        <v>492318.617857771</v>
      </c>
      <c r="AF41" t="n">
        <v>2.546539479736584e-05</v>
      </c>
      <c r="AG41" t="n">
        <v>33</v>
      </c>
      <c r="AH41" t="n">
        <v>445332.4199429444</v>
      </c>
    </row>
    <row r="42">
      <c r="A42" t="n">
        <v>40</v>
      </c>
      <c r="B42" t="n">
        <v>45</v>
      </c>
      <c r="C42" t="inlineStr">
        <is>
          <t xml:space="preserve">CONCLUIDO	</t>
        </is>
      </c>
      <c r="D42" t="n">
        <v>7.9102</v>
      </c>
      <c r="E42" t="n">
        <v>12.64</v>
      </c>
      <c r="F42" t="n">
        <v>10.51</v>
      </c>
      <c r="G42" t="n">
        <v>90.09</v>
      </c>
      <c r="H42" t="n">
        <v>1.74</v>
      </c>
      <c r="I42" t="n">
        <v>7</v>
      </c>
      <c r="J42" t="n">
        <v>111.32</v>
      </c>
      <c r="K42" t="n">
        <v>39.72</v>
      </c>
      <c r="L42" t="n">
        <v>11</v>
      </c>
      <c r="M42" t="n">
        <v>5</v>
      </c>
      <c r="N42" t="n">
        <v>15.6</v>
      </c>
      <c r="O42" t="n">
        <v>13962.83</v>
      </c>
      <c r="P42" t="n">
        <v>81.79000000000001</v>
      </c>
      <c r="Q42" t="n">
        <v>197.75</v>
      </c>
      <c r="R42" t="n">
        <v>31.13</v>
      </c>
      <c r="S42" t="n">
        <v>25.4</v>
      </c>
      <c r="T42" t="n">
        <v>2025.63</v>
      </c>
      <c r="U42" t="n">
        <v>0.82</v>
      </c>
      <c r="V42" t="n">
        <v>0.89</v>
      </c>
      <c r="W42" t="n">
        <v>2.95</v>
      </c>
      <c r="X42" t="n">
        <v>0.12</v>
      </c>
      <c r="Y42" t="n">
        <v>1</v>
      </c>
      <c r="Z42" t="n">
        <v>10</v>
      </c>
      <c r="AA42" t="n">
        <v>359.2850370366057</v>
      </c>
      <c r="AB42" t="n">
        <v>491.5896382106442</v>
      </c>
      <c r="AC42" t="n">
        <v>444.6730130902101</v>
      </c>
      <c r="AD42" t="n">
        <v>359285.0370366056</v>
      </c>
      <c r="AE42" t="n">
        <v>491589.6382106442</v>
      </c>
      <c r="AF42" t="n">
        <v>2.545863603833567e-05</v>
      </c>
      <c r="AG42" t="n">
        <v>33</v>
      </c>
      <c r="AH42" t="n">
        <v>444673.0130902101</v>
      </c>
    </row>
    <row r="43">
      <c r="A43" t="n">
        <v>41</v>
      </c>
      <c r="B43" t="n">
        <v>45</v>
      </c>
      <c r="C43" t="inlineStr">
        <is>
          <t xml:space="preserve">CONCLUIDO	</t>
        </is>
      </c>
      <c r="D43" t="n">
        <v>7.9077</v>
      </c>
      <c r="E43" t="n">
        <v>12.65</v>
      </c>
      <c r="F43" t="n">
        <v>10.51</v>
      </c>
      <c r="G43" t="n">
        <v>90.12</v>
      </c>
      <c r="H43" t="n">
        <v>1.78</v>
      </c>
      <c r="I43" t="n">
        <v>7</v>
      </c>
      <c r="J43" t="n">
        <v>111.63</v>
      </c>
      <c r="K43" t="n">
        <v>39.72</v>
      </c>
      <c r="L43" t="n">
        <v>11.25</v>
      </c>
      <c r="M43" t="n">
        <v>5</v>
      </c>
      <c r="N43" t="n">
        <v>15.67</v>
      </c>
      <c r="O43" t="n">
        <v>14002.23</v>
      </c>
      <c r="P43" t="n">
        <v>81.09</v>
      </c>
      <c r="Q43" t="n">
        <v>197.77</v>
      </c>
      <c r="R43" t="n">
        <v>31.23</v>
      </c>
      <c r="S43" t="n">
        <v>25.4</v>
      </c>
      <c r="T43" t="n">
        <v>2076.15</v>
      </c>
      <c r="U43" t="n">
        <v>0.8100000000000001</v>
      </c>
      <c r="V43" t="n">
        <v>0.89</v>
      </c>
      <c r="W43" t="n">
        <v>2.95</v>
      </c>
      <c r="X43" t="n">
        <v>0.12</v>
      </c>
      <c r="Y43" t="n">
        <v>1</v>
      </c>
      <c r="Z43" t="n">
        <v>10</v>
      </c>
      <c r="AA43" t="n">
        <v>358.8240851983467</v>
      </c>
      <c r="AB43" t="n">
        <v>490.9589435697784</v>
      </c>
      <c r="AC43" t="n">
        <v>444.1025110606831</v>
      </c>
      <c r="AD43" t="n">
        <v>358824.0851983467</v>
      </c>
      <c r="AE43" t="n">
        <v>490958.9435697784</v>
      </c>
      <c r="AF43" t="n">
        <v>2.545058989663308e-05</v>
      </c>
      <c r="AG43" t="n">
        <v>33</v>
      </c>
      <c r="AH43" t="n">
        <v>444102.5110606831</v>
      </c>
    </row>
    <row r="44">
      <c r="A44" t="n">
        <v>42</v>
      </c>
      <c r="B44" t="n">
        <v>45</v>
      </c>
      <c r="C44" t="inlineStr">
        <is>
          <t xml:space="preserve">CONCLUIDO	</t>
        </is>
      </c>
      <c r="D44" t="n">
        <v>7.9349</v>
      </c>
      <c r="E44" t="n">
        <v>12.6</v>
      </c>
      <c r="F44" t="n">
        <v>10.49</v>
      </c>
      <c r="G44" t="n">
        <v>104.91</v>
      </c>
      <c r="H44" t="n">
        <v>1.81</v>
      </c>
      <c r="I44" t="n">
        <v>6</v>
      </c>
      <c r="J44" t="n">
        <v>111.95</v>
      </c>
      <c r="K44" t="n">
        <v>39.72</v>
      </c>
      <c r="L44" t="n">
        <v>11.5</v>
      </c>
      <c r="M44" t="n">
        <v>4</v>
      </c>
      <c r="N44" t="n">
        <v>15.74</v>
      </c>
      <c r="O44" t="n">
        <v>14041.65</v>
      </c>
      <c r="P44" t="n">
        <v>80.23999999999999</v>
      </c>
      <c r="Q44" t="n">
        <v>197.75</v>
      </c>
      <c r="R44" t="n">
        <v>30.47</v>
      </c>
      <c r="S44" t="n">
        <v>25.4</v>
      </c>
      <c r="T44" t="n">
        <v>1701.86</v>
      </c>
      <c r="U44" t="n">
        <v>0.83</v>
      </c>
      <c r="V44" t="n">
        <v>0.89</v>
      </c>
      <c r="W44" t="n">
        <v>2.95</v>
      </c>
      <c r="X44" t="n">
        <v>0.1</v>
      </c>
      <c r="Y44" t="n">
        <v>1</v>
      </c>
      <c r="Z44" t="n">
        <v>10</v>
      </c>
      <c r="AA44" t="n">
        <v>357.9994985350421</v>
      </c>
      <c r="AB44" t="n">
        <v>489.8307077188489</v>
      </c>
      <c r="AC44" t="n">
        <v>443.0819524558773</v>
      </c>
      <c r="AD44" t="n">
        <v>357999.4985350421</v>
      </c>
      <c r="AE44" t="n">
        <v>489830.7077188489</v>
      </c>
      <c r="AF44" t="n">
        <v>2.553813191835728e-05</v>
      </c>
      <c r="AG44" t="n">
        <v>33</v>
      </c>
      <c r="AH44" t="n">
        <v>443081.9524558773</v>
      </c>
    </row>
    <row r="45">
      <c r="A45" t="n">
        <v>43</v>
      </c>
      <c r="B45" t="n">
        <v>45</v>
      </c>
      <c r="C45" t="inlineStr">
        <is>
          <t xml:space="preserve">CONCLUIDO	</t>
        </is>
      </c>
      <c r="D45" t="n">
        <v>7.9376</v>
      </c>
      <c r="E45" t="n">
        <v>12.6</v>
      </c>
      <c r="F45" t="n">
        <v>10.49</v>
      </c>
      <c r="G45" t="n">
        <v>104.87</v>
      </c>
      <c r="H45" t="n">
        <v>1.84</v>
      </c>
      <c r="I45" t="n">
        <v>6</v>
      </c>
      <c r="J45" t="n">
        <v>112.27</v>
      </c>
      <c r="K45" t="n">
        <v>39.72</v>
      </c>
      <c r="L45" t="n">
        <v>11.75</v>
      </c>
      <c r="M45" t="n">
        <v>4</v>
      </c>
      <c r="N45" t="n">
        <v>15.81</v>
      </c>
      <c r="O45" t="n">
        <v>14081.1</v>
      </c>
      <c r="P45" t="n">
        <v>80.02</v>
      </c>
      <c r="Q45" t="n">
        <v>197.76</v>
      </c>
      <c r="R45" t="n">
        <v>30.37</v>
      </c>
      <c r="S45" t="n">
        <v>25.4</v>
      </c>
      <c r="T45" t="n">
        <v>1650.07</v>
      </c>
      <c r="U45" t="n">
        <v>0.84</v>
      </c>
      <c r="V45" t="n">
        <v>0.89</v>
      </c>
      <c r="W45" t="n">
        <v>2.95</v>
      </c>
      <c r="X45" t="n">
        <v>0.1</v>
      </c>
      <c r="Y45" t="n">
        <v>1</v>
      </c>
      <c r="Z45" t="n">
        <v>10</v>
      </c>
      <c r="AA45" t="n">
        <v>357.8267503179633</v>
      </c>
      <c r="AB45" t="n">
        <v>489.5943459871282</v>
      </c>
      <c r="AC45" t="n">
        <v>442.8681487560963</v>
      </c>
      <c r="AD45" t="n">
        <v>357826.7503179633</v>
      </c>
      <c r="AE45" t="n">
        <v>489594.3459871282</v>
      </c>
      <c r="AF45" t="n">
        <v>2.554682175139607e-05</v>
      </c>
      <c r="AG45" t="n">
        <v>33</v>
      </c>
      <c r="AH45" t="n">
        <v>442868.1487560963</v>
      </c>
    </row>
    <row r="46">
      <c r="A46" t="n">
        <v>44</v>
      </c>
      <c r="B46" t="n">
        <v>45</v>
      </c>
      <c r="C46" t="inlineStr">
        <is>
          <t xml:space="preserve">CONCLUIDO	</t>
        </is>
      </c>
      <c r="D46" t="n">
        <v>7.937</v>
      </c>
      <c r="E46" t="n">
        <v>12.6</v>
      </c>
      <c r="F46" t="n">
        <v>10.49</v>
      </c>
      <c r="G46" t="n">
        <v>104.88</v>
      </c>
      <c r="H46" t="n">
        <v>1.88</v>
      </c>
      <c r="I46" t="n">
        <v>6</v>
      </c>
      <c r="J46" t="n">
        <v>112.59</v>
      </c>
      <c r="K46" t="n">
        <v>39.72</v>
      </c>
      <c r="L46" t="n">
        <v>12</v>
      </c>
      <c r="M46" t="n">
        <v>3</v>
      </c>
      <c r="N46" t="n">
        <v>15.88</v>
      </c>
      <c r="O46" t="n">
        <v>14120.58</v>
      </c>
      <c r="P46" t="n">
        <v>80.29000000000001</v>
      </c>
      <c r="Q46" t="n">
        <v>197.76</v>
      </c>
      <c r="R46" t="n">
        <v>30.34</v>
      </c>
      <c r="S46" t="n">
        <v>25.4</v>
      </c>
      <c r="T46" t="n">
        <v>1635.55</v>
      </c>
      <c r="U46" t="n">
        <v>0.84</v>
      </c>
      <c r="V46" t="n">
        <v>0.89</v>
      </c>
      <c r="W46" t="n">
        <v>2.95</v>
      </c>
      <c r="X46" t="n">
        <v>0.1</v>
      </c>
      <c r="Y46" t="n">
        <v>1</v>
      </c>
      <c r="Z46" t="n">
        <v>10</v>
      </c>
      <c r="AA46" t="n">
        <v>358.0167322199363</v>
      </c>
      <c r="AB46" t="n">
        <v>489.8542876068178</v>
      </c>
      <c r="AC46" t="n">
        <v>443.103281912433</v>
      </c>
      <c r="AD46" t="n">
        <v>358016.7322199363</v>
      </c>
      <c r="AE46" t="n">
        <v>489854.2876068178</v>
      </c>
      <c r="AF46" t="n">
        <v>2.554489067738745e-05</v>
      </c>
      <c r="AG46" t="n">
        <v>33</v>
      </c>
      <c r="AH46" t="n">
        <v>443103.281912433</v>
      </c>
    </row>
    <row r="47">
      <c r="A47" t="n">
        <v>45</v>
      </c>
      <c r="B47" t="n">
        <v>45</v>
      </c>
      <c r="C47" t="inlineStr">
        <is>
          <t xml:space="preserve">CONCLUIDO	</t>
        </is>
      </c>
      <c r="D47" t="n">
        <v>7.9369</v>
      </c>
      <c r="E47" t="n">
        <v>12.6</v>
      </c>
      <c r="F47" t="n">
        <v>10.49</v>
      </c>
      <c r="G47" t="n">
        <v>104.88</v>
      </c>
      <c r="H47" t="n">
        <v>1.91</v>
      </c>
      <c r="I47" t="n">
        <v>6</v>
      </c>
      <c r="J47" t="n">
        <v>112.91</v>
      </c>
      <c r="K47" t="n">
        <v>39.72</v>
      </c>
      <c r="L47" t="n">
        <v>12.25</v>
      </c>
      <c r="M47" t="n">
        <v>3</v>
      </c>
      <c r="N47" t="n">
        <v>15.95</v>
      </c>
      <c r="O47" t="n">
        <v>14160.09</v>
      </c>
      <c r="P47" t="n">
        <v>80.36</v>
      </c>
      <c r="Q47" t="n">
        <v>197.75</v>
      </c>
      <c r="R47" t="n">
        <v>30.45</v>
      </c>
      <c r="S47" t="n">
        <v>25.4</v>
      </c>
      <c r="T47" t="n">
        <v>1691.19</v>
      </c>
      <c r="U47" t="n">
        <v>0.83</v>
      </c>
      <c r="V47" t="n">
        <v>0.89</v>
      </c>
      <c r="W47" t="n">
        <v>2.95</v>
      </c>
      <c r="X47" t="n">
        <v>0.1</v>
      </c>
      <c r="Y47" t="n">
        <v>1</v>
      </c>
      <c r="Z47" t="n">
        <v>10</v>
      </c>
      <c r="AA47" t="n">
        <v>358.0655399855658</v>
      </c>
      <c r="AB47" t="n">
        <v>489.9210685449987</v>
      </c>
      <c r="AC47" t="n">
        <v>443.1636893716015</v>
      </c>
      <c r="AD47" t="n">
        <v>358065.5399855658</v>
      </c>
      <c r="AE47" t="n">
        <v>489921.0685449986</v>
      </c>
      <c r="AF47" t="n">
        <v>2.554456883171935e-05</v>
      </c>
      <c r="AG47" t="n">
        <v>33</v>
      </c>
      <c r="AH47" t="n">
        <v>443163.6893716015</v>
      </c>
    </row>
    <row r="48">
      <c r="A48" t="n">
        <v>46</v>
      </c>
      <c r="B48" t="n">
        <v>45</v>
      </c>
      <c r="C48" t="inlineStr">
        <is>
          <t xml:space="preserve">CONCLUIDO	</t>
        </is>
      </c>
      <c r="D48" t="n">
        <v>7.9414</v>
      </c>
      <c r="E48" t="n">
        <v>12.59</v>
      </c>
      <c r="F48" t="n">
        <v>10.48</v>
      </c>
      <c r="G48" t="n">
        <v>104.81</v>
      </c>
      <c r="H48" t="n">
        <v>1.95</v>
      </c>
      <c r="I48" t="n">
        <v>6</v>
      </c>
      <c r="J48" t="n">
        <v>113.24</v>
      </c>
      <c r="K48" t="n">
        <v>39.72</v>
      </c>
      <c r="L48" t="n">
        <v>12.5</v>
      </c>
      <c r="M48" t="n">
        <v>2</v>
      </c>
      <c r="N48" t="n">
        <v>16.02</v>
      </c>
      <c r="O48" t="n">
        <v>14199.62</v>
      </c>
      <c r="P48" t="n">
        <v>79.87</v>
      </c>
      <c r="Q48" t="n">
        <v>197.77</v>
      </c>
      <c r="R48" t="n">
        <v>30.11</v>
      </c>
      <c r="S48" t="n">
        <v>25.4</v>
      </c>
      <c r="T48" t="n">
        <v>1521.86</v>
      </c>
      <c r="U48" t="n">
        <v>0.84</v>
      </c>
      <c r="V48" t="n">
        <v>0.89</v>
      </c>
      <c r="W48" t="n">
        <v>2.95</v>
      </c>
      <c r="X48" t="n">
        <v>0.09</v>
      </c>
      <c r="Y48" t="n">
        <v>1</v>
      </c>
      <c r="Z48" t="n">
        <v>10</v>
      </c>
      <c r="AA48" t="n">
        <v>357.6842526731351</v>
      </c>
      <c r="AB48" t="n">
        <v>489.399374422922</v>
      </c>
      <c r="AC48" t="n">
        <v>442.6917850043336</v>
      </c>
      <c r="AD48" t="n">
        <v>357684.2526731351</v>
      </c>
      <c r="AE48" t="n">
        <v>489399.374422922</v>
      </c>
      <c r="AF48" t="n">
        <v>2.555905188678401e-05</v>
      </c>
      <c r="AG48" t="n">
        <v>33</v>
      </c>
      <c r="AH48" t="n">
        <v>442691.7850043335</v>
      </c>
    </row>
    <row r="49">
      <c r="A49" t="n">
        <v>47</v>
      </c>
      <c r="B49" t="n">
        <v>45</v>
      </c>
      <c r="C49" t="inlineStr">
        <is>
          <t xml:space="preserve">CONCLUIDO	</t>
        </is>
      </c>
      <c r="D49" t="n">
        <v>7.9379</v>
      </c>
      <c r="E49" t="n">
        <v>12.6</v>
      </c>
      <c r="F49" t="n">
        <v>10.49</v>
      </c>
      <c r="G49" t="n">
        <v>104.86</v>
      </c>
      <c r="H49" t="n">
        <v>1.98</v>
      </c>
      <c r="I49" t="n">
        <v>6</v>
      </c>
      <c r="J49" t="n">
        <v>113.56</v>
      </c>
      <c r="K49" t="n">
        <v>39.72</v>
      </c>
      <c r="L49" t="n">
        <v>12.75</v>
      </c>
      <c r="M49" t="n">
        <v>2</v>
      </c>
      <c r="N49" t="n">
        <v>16.09</v>
      </c>
      <c r="O49" t="n">
        <v>14239.17</v>
      </c>
      <c r="P49" t="n">
        <v>80.04000000000001</v>
      </c>
      <c r="Q49" t="n">
        <v>197.8</v>
      </c>
      <c r="R49" t="n">
        <v>30.23</v>
      </c>
      <c r="S49" t="n">
        <v>25.4</v>
      </c>
      <c r="T49" t="n">
        <v>1583.19</v>
      </c>
      <c r="U49" t="n">
        <v>0.84</v>
      </c>
      <c r="V49" t="n">
        <v>0.89</v>
      </c>
      <c r="W49" t="n">
        <v>2.95</v>
      </c>
      <c r="X49" t="n">
        <v>0.1</v>
      </c>
      <c r="Y49" t="n">
        <v>1</v>
      </c>
      <c r="Z49" t="n">
        <v>10</v>
      </c>
      <c r="AA49" t="n">
        <v>357.8380329493768</v>
      </c>
      <c r="AB49" t="n">
        <v>489.6097833811829</v>
      </c>
      <c r="AC49" t="n">
        <v>442.8821128269288</v>
      </c>
      <c r="AD49" t="n">
        <v>357838.0329493769</v>
      </c>
      <c r="AE49" t="n">
        <v>489609.7833811829</v>
      </c>
      <c r="AF49" t="n">
        <v>2.554778728840038e-05</v>
      </c>
      <c r="AG49" t="n">
        <v>33</v>
      </c>
      <c r="AH49" t="n">
        <v>442882.1128269288</v>
      </c>
    </row>
    <row r="50">
      <c r="A50" t="n">
        <v>48</v>
      </c>
      <c r="B50" t="n">
        <v>45</v>
      </c>
      <c r="C50" t="inlineStr">
        <is>
          <t xml:space="preserve">CONCLUIDO	</t>
        </is>
      </c>
      <c r="D50" t="n">
        <v>7.9355</v>
      </c>
      <c r="E50" t="n">
        <v>12.6</v>
      </c>
      <c r="F50" t="n">
        <v>10.49</v>
      </c>
      <c r="G50" t="n">
        <v>104.9</v>
      </c>
      <c r="H50" t="n">
        <v>2.01</v>
      </c>
      <c r="I50" t="n">
        <v>6</v>
      </c>
      <c r="J50" t="n">
        <v>113.88</v>
      </c>
      <c r="K50" t="n">
        <v>39.72</v>
      </c>
      <c r="L50" t="n">
        <v>13</v>
      </c>
      <c r="M50" t="n">
        <v>1</v>
      </c>
      <c r="N50" t="n">
        <v>16.16</v>
      </c>
      <c r="O50" t="n">
        <v>14278.75</v>
      </c>
      <c r="P50" t="n">
        <v>80.04000000000001</v>
      </c>
      <c r="Q50" t="n">
        <v>197.75</v>
      </c>
      <c r="R50" t="n">
        <v>30.4</v>
      </c>
      <c r="S50" t="n">
        <v>25.4</v>
      </c>
      <c r="T50" t="n">
        <v>1665.25</v>
      </c>
      <c r="U50" t="n">
        <v>0.84</v>
      </c>
      <c r="V50" t="n">
        <v>0.89</v>
      </c>
      <c r="W50" t="n">
        <v>2.95</v>
      </c>
      <c r="X50" t="n">
        <v>0.1</v>
      </c>
      <c r="Y50" t="n">
        <v>1</v>
      </c>
      <c r="Z50" t="n">
        <v>10</v>
      </c>
      <c r="AA50" t="n">
        <v>357.8574718315951</v>
      </c>
      <c r="AB50" t="n">
        <v>489.6363805174169</v>
      </c>
      <c r="AC50" t="n">
        <v>442.9061715698099</v>
      </c>
      <c r="AD50" t="n">
        <v>357857.4718315951</v>
      </c>
      <c r="AE50" t="n">
        <v>489636.3805174169</v>
      </c>
      <c r="AF50" t="n">
        <v>2.55400629923659e-05</v>
      </c>
      <c r="AG50" t="n">
        <v>33</v>
      </c>
      <c r="AH50" t="n">
        <v>442906.17156981</v>
      </c>
    </row>
    <row r="51">
      <c r="A51" t="n">
        <v>49</v>
      </c>
      <c r="B51" t="n">
        <v>45</v>
      </c>
      <c r="C51" t="inlineStr">
        <is>
          <t xml:space="preserve">CONCLUIDO	</t>
        </is>
      </c>
      <c r="D51" t="n">
        <v>7.9344</v>
      </c>
      <c r="E51" t="n">
        <v>12.6</v>
      </c>
      <c r="F51" t="n">
        <v>10.49</v>
      </c>
      <c r="G51" t="n">
        <v>104.92</v>
      </c>
      <c r="H51" t="n">
        <v>2.05</v>
      </c>
      <c r="I51" t="n">
        <v>6</v>
      </c>
      <c r="J51" t="n">
        <v>114.2</v>
      </c>
      <c r="K51" t="n">
        <v>39.72</v>
      </c>
      <c r="L51" t="n">
        <v>13.25</v>
      </c>
      <c r="M51" t="n">
        <v>0</v>
      </c>
      <c r="N51" t="n">
        <v>16.23</v>
      </c>
      <c r="O51" t="n">
        <v>14318.36</v>
      </c>
      <c r="P51" t="n">
        <v>80.09</v>
      </c>
      <c r="Q51" t="n">
        <v>197.75</v>
      </c>
      <c r="R51" t="n">
        <v>30.42</v>
      </c>
      <c r="S51" t="n">
        <v>25.4</v>
      </c>
      <c r="T51" t="n">
        <v>1674.72</v>
      </c>
      <c r="U51" t="n">
        <v>0.83</v>
      </c>
      <c r="V51" t="n">
        <v>0.89</v>
      </c>
      <c r="W51" t="n">
        <v>2.95</v>
      </c>
      <c r="X51" t="n">
        <v>0.1</v>
      </c>
      <c r="Y51" t="n">
        <v>1</v>
      </c>
      <c r="Z51" t="n">
        <v>10</v>
      </c>
      <c r="AA51" t="n">
        <v>357.9006786967178</v>
      </c>
      <c r="AB51" t="n">
        <v>489.6954980564301</v>
      </c>
      <c r="AC51" t="n">
        <v>442.9596470138717</v>
      </c>
      <c r="AD51" t="n">
        <v>357900.6786967178</v>
      </c>
      <c r="AE51" t="n">
        <v>489695.4980564301</v>
      </c>
      <c r="AF51" t="n">
        <v>2.553652269001675e-05</v>
      </c>
      <c r="AG51" t="n">
        <v>33</v>
      </c>
      <c r="AH51" t="n">
        <v>442959.6470138718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15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4.6638</v>
      </c>
      <c r="E2" t="n">
        <v>21.44</v>
      </c>
      <c r="F2" t="n">
        <v>13.24</v>
      </c>
      <c r="G2" t="n">
        <v>5.72</v>
      </c>
      <c r="H2" t="n">
        <v>0.09</v>
      </c>
      <c r="I2" t="n">
        <v>139</v>
      </c>
      <c r="J2" t="n">
        <v>204</v>
      </c>
      <c r="K2" t="n">
        <v>55.27</v>
      </c>
      <c r="L2" t="n">
        <v>1</v>
      </c>
      <c r="M2" t="n">
        <v>137</v>
      </c>
      <c r="N2" t="n">
        <v>42.72</v>
      </c>
      <c r="O2" t="n">
        <v>25393.6</v>
      </c>
      <c r="P2" t="n">
        <v>192.16</v>
      </c>
      <c r="Q2" t="n">
        <v>198.15</v>
      </c>
      <c r="R2" t="n">
        <v>115.9</v>
      </c>
      <c r="S2" t="n">
        <v>25.4</v>
      </c>
      <c r="T2" t="n">
        <v>43752.99</v>
      </c>
      <c r="U2" t="n">
        <v>0.22</v>
      </c>
      <c r="V2" t="n">
        <v>0.7</v>
      </c>
      <c r="W2" t="n">
        <v>3.17</v>
      </c>
      <c r="X2" t="n">
        <v>2.84</v>
      </c>
      <c r="Y2" t="n">
        <v>1</v>
      </c>
      <c r="Z2" t="n">
        <v>10</v>
      </c>
      <c r="AA2" t="n">
        <v>755.5702272488502</v>
      </c>
      <c r="AB2" t="n">
        <v>1033.80451832775</v>
      </c>
      <c r="AC2" t="n">
        <v>935.1396660523033</v>
      </c>
      <c r="AD2" t="n">
        <v>755570.2272488502</v>
      </c>
      <c r="AE2" t="n">
        <v>1033804.51832775</v>
      </c>
      <c r="AF2" t="n">
        <v>1.066462897893641e-05</v>
      </c>
      <c r="AG2" t="n">
        <v>56</v>
      </c>
      <c r="AH2" t="n">
        <v>935139.6660523033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5.1726</v>
      </c>
      <c r="E3" t="n">
        <v>19.33</v>
      </c>
      <c r="F3" t="n">
        <v>12.51</v>
      </c>
      <c r="G3" t="n">
        <v>7.15</v>
      </c>
      <c r="H3" t="n">
        <v>0.11</v>
      </c>
      <c r="I3" t="n">
        <v>105</v>
      </c>
      <c r="J3" t="n">
        <v>204.39</v>
      </c>
      <c r="K3" t="n">
        <v>55.27</v>
      </c>
      <c r="L3" t="n">
        <v>1.25</v>
      </c>
      <c r="M3" t="n">
        <v>103</v>
      </c>
      <c r="N3" t="n">
        <v>42.87</v>
      </c>
      <c r="O3" t="n">
        <v>25442.42</v>
      </c>
      <c r="P3" t="n">
        <v>181.51</v>
      </c>
      <c r="Q3" t="n">
        <v>197.95</v>
      </c>
      <c r="R3" t="n">
        <v>93.42</v>
      </c>
      <c r="S3" t="n">
        <v>25.4</v>
      </c>
      <c r="T3" t="n">
        <v>32680.72</v>
      </c>
      <c r="U3" t="n">
        <v>0.27</v>
      </c>
      <c r="V3" t="n">
        <v>0.74</v>
      </c>
      <c r="W3" t="n">
        <v>3.1</v>
      </c>
      <c r="X3" t="n">
        <v>2.11</v>
      </c>
      <c r="Y3" t="n">
        <v>1</v>
      </c>
      <c r="Z3" t="n">
        <v>10</v>
      </c>
      <c r="AA3" t="n">
        <v>673.274886219157</v>
      </c>
      <c r="AB3" t="n">
        <v>921.2044021167136</v>
      </c>
      <c r="AC3" t="n">
        <v>833.2859468971924</v>
      </c>
      <c r="AD3" t="n">
        <v>673274.886219157</v>
      </c>
      <c r="AE3" t="n">
        <v>921204.4021167136</v>
      </c>
      <c r="AF3" t="n">
        <v>1.182809294061633e-05</v>
      </c>
      <c r="AG3" t="n">
        <v>51</v>
      </c>
      <c r="AH3" t="n">
        <v>833285.9468971924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5.5196</v>
      </c>
      <c r="E4" t="n">
        <v>18.12</v>
      </c>
      <c r="F4" t="n">
        <v>12.11</v>
      </c>
      <c r="G4" t="n">
        <v>8.539999999999999</v>
      </c>
      <c r="H4" t="n">
        <v>0.13</v>
      </c>
      <c r="I4" t="n">
        <v>85</v>
      </c>
      <c r="J4" t="n">
        <v>204.79</v>
      </c>
      <c r="K4" t="n">
        <v>55.27</v>
      </c>
      <c r="L4" t="n">
        <v>1.5</v>
      </c>
      <c r="M4" t="n">
        <v>83</v>
      </c>
      <c r="N4" t="n">
        <v>43.02</v>
      </c>
      <c r="O4" t="n">
        <v>25491.3</v>
      </c>
      <c r="P4" t="n">
        <v>175.57</v>
      </c>
      <c r="Q4" t="n">
        <v>197.99</v>
      </c>
      <c r="R4" t="n">
        <v>80.81</v>
      </c>
      <c r="S4" t="n">
        <v>25.4</v>
      </c>
      <c r="T4" t="n">
        <v>26474.61</v>
      </c>
      <c r="U4" t="n">
        <v>0.31</v>
      </c>
      <c r="V4" t="n">
        <v>0.77</v>
      </c>
      <c r="W4" t="n">
        <v>3.08</v>
      </c>
      <c r="X4" t="n">
        <v>1.71</v>
      </c>
      <c r="Y4" t="n">
        <v>1</v>
      </c>
      <c r="Z4" t="n">
        <v>10</v>
      </c>
      <c r="AA4" t="n">
        <v>626.2695567351524</v>
      </c>
      <c r="AB4" t="n">
        <v>856.8896365879181</v>
      </c>
      <c r="AC4" t="n">
        <v>775.1092923241248</v>
      </c>
      <c r="AD4" t="n">
        <v>626269.5567351524</v>
      </c>
      <c r="AE4" t="n">
        <v>856889.636587918</v>
      </c>
      <c r="AF4" t="n">
        <v>1.262157170379034e-05</v>
      </c>
      <c r="AG4" t="n">
        <v>48</v>
      </c>
      <c r="AH4" t="n">
        <v>775109.2923241248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5.7931</v>
      </c>
      <c r="E5" t="n">
        <v>17.26</v>
      </c>
      <c r="F5" t="n">
        <v>11.82</v>
      </c>
      <c r="G5" t="n">
        <v>9.99</v>
      </c>
      <c r="H5" t="n">
        <v>0.15</v>
      </c>
      <c r="I5" t="n">
        <v>71</v>
      </c>
      <c r="J5" t="n">
        <v>205.18</v>
      </c>
      <c r="K5" t="n">
        <v>55.27</v>
      </c>
      <c r="L5" t="n">
        <v>1.75</v>
      </c>
      <c r="M5" t="n">
        <v>69</v>
      </c>
      <c r="N5" t="n">
        <v>43.16</v>
      </c>
      <c r="O5" t="n">
        <v>25540.22</v>
      </c>
      <c r="P5" t="n">
        <v>171.32</v>
      </c>
      <c r="Q5" t="n">
        <v>197.89</v>
      </c>
      <c r="R5" t="n">
        <v>71.48</v>
      </c>
      <c r="S5" t="n">
        <v>25.4</v>
      </c>
      <c r="T5" t="n">
        <v>21880.55</v>
      </c>
      <c r="U5" t="n">
        <v>0.36</v>
      </c>
      <c r="V5" t="n">
        <v>0.79</v>
      </c>
      <c r="W5" t="n">
        <v>3.06</v>
      </c>
      <c r="X5" t="n">
        <v>1.42</v>
      </c>
      <c r="Y5" t="n">
        <v>1</v>
      </c>
      <c r="Z5" t="n">
        <v>10</v>
      </c>
      <c r="AA5" t="n">
        <v>585.6707855873456</v>
      </c>
      <c r="AB5" t="n">
        <v>801.3406068121146</v>
      </c>
      <c r="AC5" t="n">
        <v>724.861783986571</v>
      </c>
      <c r="AD5" t="n">
        <v>585670.7855873456</v>
      </c>
      <c r="AE5" t="n">
        <v>801340.6068121146</v>
      </c>
      <c r="AF5" t="n">
        <v>1.324697931683959e-05</v>
      </c>
      <c r="AG5" t="n">
        <v>45</v>
      </c>
      <c r="AH5" t="n">
        <v>724861.783986571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5.9904</v>
      </c>
      <c r="E6" t="n">
        <v>16.69</v>
      </c>
      <c r="F6" t="n">
        <v>11.61</v>
      </c>
      <c r="G6" t="n">
        <v>11.24</v>
      </c>
      <c r="H6" t="n">
        <v>0.17</v>
      </c>
      <c r="I6" t="n">
        <v>62</v>
      </c>
      <c r="J6" t="n">
        <v>205.58</v>
      </c>
      <c r="K6" t="n">
        <v>55.27</v>
      </c>
      <c r="L6" t="n">
        <v>2</v>
      </c>
      <c r="M6" t="n">
        <v>60</v>
      </c>
      <c r="N6" t="n">
        <v>43.31</v>
      </c>
      <c r="O6" t="n">
        <v>25589.2</v>
      </c>
      <c r="P6" t="n">
        <v>168.29</v>
      </c>
      <c r="Q6" t="n">
        <v>197.81</v>
      </c>
      <c r="R6" t="n">
        <v>65.17</v>
      </c>
      <c r="S6" t="n">
        <v>25.4</v>
      </c>
      <c r="T6" t="n">
        <v>18773.01</v>
      </c>
      <c r="U6" t="n">
        <v>0.39</v>
      </c>
      <c r="V6" t="n">
        <v>0.8</v>
      </c>
      <c r="W6" t="n">
        <v>3.04</v>
      </c>
      <c r="X6" t="n">
        <v>1.22</v>
      </c>
      <c r="Y6" t="n">
        <v>1</v>
      </c>
      <c r="Z6" t="n">
        <v>10</v>
      </c>
      <c r="AA6" t="n">
        <v>567.6284990761285</v>
      </c>
      <c r="AB6" t="n">
        <v>776.6543544379632</v>
      </c>
      <c r="AC6" t="n">
        <v>702.5315528916358</v>
      </c>
      <c r="AD6" t="n">
        <v>567628.4990761285</v>
      </c>
      <c r="AE6" t="n">
        <v>776654.3544379632</v>
      </c>
      <c r="AF6" t="n">
        <v>1.369814173751461e-05</v>
      </c>
      <c r="AG6" t="n">
        <v>44</v>
      </c>
      <c r="AH6" t="n">
        <v>702531.5528916358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6.1623</v>
      </c>
      <c r="E7" t="n">
        <v>16.23</v>
      </c>
      <c r="F7" t="n">
        <v>11.47</v>
      </c>
      <c r="G7" t="n">
        <v>12.75</v>
      </c>
      <c r="H7" t="n">
        <v>0.19</v>
      </c>
      <c r="I7" t="n">
        <v>54</v>
      </c>
      <c r="J7" t="n">
        <v>205.98</v>
      </c>
      <c r="K7" t="n">
        <v>55.27</v>
      </c>
      <c r="L7" t="n">
        <v>2.25</v>
      </c>
      <c r="M7" t="n">
        <v>52</v>
      </c>
      <c r="N7" t="n">
        <v>43.46</v>
      </c>
      <c r="O7" t="n">
        <v>25638.22</v>
      </c>
      <c r="P7" t="n">
        <v>166.2</v>
      </c>
      <c r="Q7" t="n">
        <v>197.9</v>
      </c>
      <c r="R7" t="n">
        <v>60.77</v>
      </c>
      <c r="S7" t="n">
        <v>25.4</v>
      </c>
      <c r="T7" t="n">
        <v>16610.44</v>
      </c>
      <c r="U7" t="n">
        <v>0.42</v>
      </c>
      <c r="V7" t="n">
        <v>0.8100000000000001</v>
      </c>
      <c r="W7" t="n">
        <v>3.03</v>
      </c>
      <c r="X7" t="n">
        <v>1.08</v>
      </c>
      <c r="Y7" t="n">
        <v>1</v>
      </c>
      <c r="Z7" t="n">
        <v>10</v>
      </c>
      <c r="AA7" t="n">
        <v>551.7840434566716</v>
      </c>
      <c r="AB7" t="n">
        <v>754.9752712513739</v>
      </c>
      <c r="AC7" t="n">
        <v>682.9214909775905</v>
      </c>
      <c r="AD7" t="n">
        <v>551784.0434566716</v>
      </c>
      <c r="AE7" t="n">
        <v>754975.2712513739</v>
      </c>
      <c r="AF7" t="n">
        <v>1.409122242739822e-05</v>
      </c>
      <c r="AG7" t="n">
        <v>43</v>
      </c>
      <c r="AH7" t="n">
        <v>682921.4909775904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6.2795</v>
      </c>
      <c r="E8" t="n">
        <v>15.92</v>
      </c>
      <c r="F8" t="n">
        <v>11.37</v>
      </c>
      <c r="G8" t="n">
        <v>13.93</v>
      </c>
      <c r="H8" t="n">
        <v>0.22</v>
      </c>
      <c r="I8" t="n">
        <v>49</v>
      </c>
      <c r="J8" t="n">
        <v>206.38</v>
      </c>
      <c r="K8" t="n">
        <v>55.27</v>
      </c>
      <c r="L8" t="n">
        <v>2.5</v>
      </c>
      <c r="M8" t="n">
        <v>47</v>
      </c>
      <c r="N8" t="n">
        <v>43.6</v>
      </c>
      <c r="O8" t="n">
        <v>25687.3</v>
      </c>
      <c r="P8" t="n">
        <v>164.62</v>
      </c>
      <c r="Q8" t="n">
        <v>197.79</v>
      </c>
      <c r="R8" t="n">
        <v>58.33</v>
      </c>
      <c r="S8" t="n">
        <v>25.4</v>
      </c>
      <c r="T8" t="n">
        <v>15417.32</v>
      </c>
      <c r="U8" t="n">
        <v>0.44</v>
      </c>
      <c r="V8" t="n">
        <v>0.82</v>
      </c>
      <c r="W8" t="n">
        <v>3.01</v>
      </c>
      <c r="X8" t="n">
        <v>0.98</v>
      </c>
      <c r="Y8" t="n">
        <v>1</v>
      </c>
      <c r="Z8" t="n">
        <v>10</v>
      </c>
      <c r="AA8" t="n">
        <v>538.2029135687712</v>
      </c>
      <c r="AB8" t="n">
        <v>736.3929701815844</v>
      </c>
      <c r="AC8" t="n">
        <v>666.112658641478</v>
      </c>
      <c r="AD8" t="n">
        <v>538202.9135687712</v>
      </c>
      <c r="AE8" t="n">
        <v>736392.9701815844</v>
      </c>
      <c r="AF8" t="n">
        <v>1.435922159467197e-05</v>
      </c>
      <c r="AG8" t="n">
        <v>42</v>
      </c>
      <c r="AH8" t="n">
        <v>666112.658641478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6.4117</v>
      </c>
      <c r="E9" t="n">
        <v>15.6</v>
      </c>
      <c r="F9" t="n">
        <v>11.25</v>
      </c>
      <c r="G9" t="n">
        <v>15.34</v>
      </c>
      <c r="H9" t="n">
        <v>0.24</v>
      </c>
      <c r="I9" t="n">
        <v>44</v>
      </c>
      <c r="J9" t="n">
        <v>206.78</v>
      </c>
      <c r="K9" t="n">
        <v>55.27</v>
      </c>
      <c r="L9" t="n">
        <v>2.75</v>
      </c>
      <c r="M9" t="n">
        <v>42</v>
      </c>
      <c r="N9" t="n">
        <v>43.75</v>
      </c>
      <c r="O9" t="n">
        <v>25736.42</v>
      </c>
      <c r="P9" t="n">
        <v>162.68</v>
      </c>
      <c r="Q9" t="n">
        <v>197.91</v>
      </c>
      <c r="R9" t="n">
        <v>53.86</v>
      </c>
      <c r="S9" t="n">
        <v>25.4</v>
      </c>
      <c r="T9" t="n">
        <v>13207.63</v>
      </c>
      <c r="U9" t="n">
        <v>0.47</v>
      </c>
      <c r="V9" t="n">
        <v>0.83</v>
      </c>
      <c r="W9" t="n">
        <v>3.01</v>
      </c>
      <c r="X9" t="n">
        <v>0.85</v>
      </c>
      <c r="Y9" t="n">
        <v>1</v>
      </c>
      <c r="Z9" t="n">
        <v>10</v>
      </c>
      <c r="AA9" t="n">
        <v>524.0883758873942</v>
      </c>
      <c r="AB9" t="n">
        <v>717.080837036469</v>
      </c>
      <c r="AC9" t="n">
        <v>648.6436483789836</v>
      </c>
      <c r="AD9" t="n">
        <v>524088.3758873942</v>
      </c>
      <c r="AE9" t="n">
        <v>717080.837036469</v>
      </c>
      <c r="AF9" t="n">
        <v>1.466152099666506e-05</v>
      </c>
      <c r="AG9" t="n">
        <v>41</v>
      </c>
      <c r="AH9" t="n">
        <v>648643.6483789836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6.4989</v>
      </c>
      <c r="E10" t="n">
        <v>15.39</v>
      </c>
      <c r="F10" t="n">
        <v>11.2</v>
      </c>
      <c r="G10" t="n">
        <v>16.8</v>
      </c>
      <c r="H10" t="n">
        <v>0.26</v>
      </c>
      <c r="I10" t="n">
        <v>40</v>
      </c>
      <c r="J10" t="n">
        <v>207.17</v>
      </c>
      <c r="K10" t="n">
        <v>55.27</v>
      </c>
      <c r="L10" t="n">
        <v>3</v>
      </c>
      <c r="M10" t="n">
        <v>38</v>
      </c>
      <c r="N10" t="n">
        <v>43.9</v>
      </c>
      <c r="O10" t="n">
        <v>25785.6</v>
      </c>
      <c r="P10" t="n">
        <v>161.92</v>
      </c>
      <c r="Q10" t="n">
        <v>197.8</v>
      </c>
      <c r="R10" t="n">
        <v>52.41</v>
      </c>
      <c r="S10" t="n">
        <v>25.4</v>
      </c>
      <c r="T10" t="n">
        <v>12500.48</v>
      </c>
      <c r="U10" t="n">
        <v>0.48</v>
      </c>
      <c r="V10" t="n">
        <v>0.83</v>
      </c>
      <c r="W10" t="n">
        <v>3.01</v>
      </c>
      <c r="X10" t="n">
        <v>0.8100000000000001</v>
      </c>
      <c r="Y10" t="n">
        <v>1</v>
      </c>
      <c r="Z10" t="n">
        <v>10</v>
      </c>
      <c r="AA10" t="n">
        <v>521.2865704689383</v>
      </c>
      <c r="AB10" t="n">
        <v>713.2472832560064</v>
      </c>
      <c r="AC10" t="n">
        <v>645.1759635909018</v>
      </c>
      <c r="AD10" t="n">
        <v>521286.5704689383</v>
      </c>
      <c r="AE10" t="n">
        <v>713247.2832560064</v>
      </c>
      <c r="AF10" t="n">
        <v>1.486091969450015e-05</v>
      </c>
      <c r="AG10" t="n">
        <v>41</v>
      </c>
      <c r="AH10" t="n">
        <v>645175.9635909018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6.5897</v>
      </c>
      <c r="E11" t="n">
        <v>15.18</v>
      </c>
      <c r="F11" t="n">
        <v>11.11</v>
      </c>
      <c r="G11" t="n">
        <v>18.02</v>
      </c>
      <c r="H11" t="n">
        <v>0.28</v>
      </c>
      <c r="I11" t="n">
        <v>37</v>
      </c>
      <c r="J11" t="n">
        <v>207.57</v>
      </c>
      <c r="K11" t="n">
        <v>55.27</v>
      </c>
      <c r="L11" t="n">
        <v>3.25</v>
      </c>
      <c r="M11" t="n">
        <v>35</v>
      </c>
      <c r="N11" t="n">
        <v>44.05</v>
      </c>
      <c r="O11" t="n">
        <v>25834.83</v>
      </c>
      <c r="P11" t="n">
        <v>160.57</v>
      </c>
      <c r="Q11" t="n">
        <v>197.85</v>
      </c>
      <c r="R11" t="n">
        <v>49.51</v>
      </c>
      <c r="S11" t="n">
        <v>25.4</v>
      </c>
      <c r="T11" t="n">
        <v>11068.16</v>
      </c>
      <c r="U11" t="n">
        <v>0.51</v>
      </c>
      <c r="V11" t="n">
        <v>0.84</v>
      </c>
      <c r="W11" t="n">
        <v>3</v>
      </c>
      <c r="X11" t="n">
        <v>0.72</v>
      </c>
      <c r="Y11" t="n">
        <v>1</v>
      </c>
      <c r="Z11" t="n">
        <v>10</v>
      </c>
      <c r="AA11" t="n">
        <v>508.9636927370951</v>
      </c>
      <c r="AB11" t="n">
        <v>696.3865782963016</v>
      </c>
      <c r="AC11" t="n">
        <v>629.9244206484032</v>
      </c>
      <c r="AD11" t="n">
        <v>508963.6927370951</v>
      </c>
      <c r="AE11" t="n">
        <v>696386.5782963017</v>
      </c>
      <c r="AF11" t="n">
        <v>1.506855044866787e-05</v>
      </c>
      <c r="AG11" t="n">
        <v>40</v>
      </c>
      <c r="AH11" t="n">
        <v>629924.4206484031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6.6681</v>
      </c>
      <c r="E12" t="n">
        <v>15</v>
      </c>
      <c r="F12" t="n">
        <v>11.05</v>
      </c>
      <c r="G12" t="n">
        <v>19.51</v>
      </c>
      <c r="H12" t="n">
        <v>0.3</v>
      </c>
      <c r="I12" t="n">
        <v>34</v>
      </c>
      <c r="J12" t="n">
        <v>207.97</v>
      </c>
      <c r="K12" t="n">
        <v>55.27</v>
      </c>
      <c r="L12" t="n">
        <v>3.5</v>
      </c>
      <c r="M12" t="n">
        <v>32</v>
      </c>
      <c r="N12" t="n">
        <v>44.2</v>
      </c>
      <c r="O12" t="n">
        <v>25884.1</v>
      </c>
      <c r="P12" t="n">
        <v>159.64</v>
      </c>
      <c r="Q12" t="n">
        <v>197.78</v>
      </c>
      <c r="R12" t="n">
        <v>48.04</v>
      </c>
      <c r="S12" t="n">
        <v>25.4</v>
      </c>
      <c r="T12" t="n">
        <v>10344.24</v>
      </c>
      <c r="U12" t="n">
        <v>0.53</v>
      </c>
      <c r="V12" t="n">
        <v>0.84</v>
      </c>
      <c r="W12" t="n">
        <v>2.99</v>
      </c>
      <c r="X12" t="n">
        <v>0.66</v>
      </c>
      <c r="Y12" t="n">
        <v>1</v>
      </c>
      <c r="Z12" t="n">
        <v>10</v>
      </c>
      <c r="AA12" t="n">
        <v>506.357050924071</v>
      </c>
      <c r="AB12" t="n">
        <v>692.8200559708013</v>
      </c>
      <c r="AC12" t="n">
        <v>626.698282208003</v>
      </c>
      <c r="AD12" t="n">
        <v>506357.0509240709</v>
      </c>
      <c r="AE12" t="n">
        <v>692820.0559708013</v>
      </c>
      <c r="AF12" t="n">
        <v>1.524782634213428e-05</v>
      </c>
      <c r="AG12" t="n">
        <v>40</v>
      </c>
      <c r="AH12" t="n">
        <v>626698.282208003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6.7145</v>
      </c>
      <c r="E13" t="n">
        <v>14.89</v>
      </c>
      <c r="F13" t="n">
        <v>11.03</v>
      </c>
      <c r="G13" t="n">
        <v>20.68</v>
      </c>
      <c r="H13" t="n">
        <v>0.32</v>
      </c>
      <c r="I13" t="n">
        <v>32</v>
      </c>
      <c r="J13" t="n">
        <v>208.37</v>
      </c>
      <c r="K13" t="n">
        <v>55.27</v>
      </c>
      <c r="L13" t="n">
        <v>3.75</v>
      </c>
      <c r="M13" t="n">
        <v>30</v>
      </c>
      <c r="N13" t="n">
        <v>44.35</v>
      </c>
      <c r="O13" t="n">
        <v>25933.43</v>
      </c>
      <c r="P13" t="n">
        <v>159.23</v>
      </c>
      <c r="Q13" t="n">
        <v>197.88</v>
      </c>
      <c r="R13" t="n">
        <v>47.33</v>
      </c>
      <c r="S13" t="n">
        <v>25.4</v>
      </c>
      <c r="T13" t="n">
        <v>10001.6</v>
      </c>
      <c r="U13" t="n">
        <v>0.54</v>
      </c>
      <c r="V13" t="n">
        <v>0.84</v>
      </c>
      <c r="W13" t="n">
        <v>2.99</v>
      </c>
      <c r="X13" t="n">
        <v>0.64</v>
      </c>
      <c r="Y13" t="n">
        <v>1</v>
      </c>
      <c r="Z13" t="n">
        <v>10</v>
      </c>
      <c r="AA13" t="n">
        <v>496.0147056867526</v>
      </c>
      <c r="AB13" t="n">
        <v>678.6692029450326</v>
      </c>
      <c r="AC13" t="n">
        <v>613.8979667341667</v>
      </c>
      <c r="AD13" t="n">
        <v>496014.7056867526</v>
      </c>
      <c r="AE13" t="n">
        <v>678669.2029450326</v>
      </c>
      <c r="AF13" t="n">
        <v>1.535392840153276e-05</v>
      </c>
      <c r="AG13" t="n">
        <v>39</v>
      </c>
      <c r="AH13" t="n">
        <v>613897.9667341667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6.7837</v>
      </c>
      <c r="E14" t="n">
        <v>14.74</v>
      </c>
      <c r="F14" t="n">
        <v>10.96</v>
      </c>
      <c r="G14" t="n">
        <v>21.92</v>
      </c>
      <c r="H14" t="n">
        <v>0.34</v>
      </c>
      <c r="I14" t="n">
        <v>30</v>
      </c>
      <c r="J14" t="n">
        <v>208.77</v>
      </c>
      <c r="K14" t="n">
        <v>55.27</v>
      </c>
      <c r="L14" t="n">
        <v>4</v>
      </c>
      <c r="M14" t="n">
        <v>28</v>
      </c>
      <c r="N14" t="n">
        <v>44.5</v>
      </c>
      <c r="O14" t="n">
        <v>25982.82</v>
      </c>
      <c r="P14" t="n">
        <v>158.09</v>
      </c>
      <c r="Q14" t="n">
        <v>197.77</v>
      </c>
      <c r="R14" t="n">
        <v>45.07</v>
      </c>
      <c r="S14" t="n">
        <v>25.4</v>
      </c>
      <c r="T14" t="n">
        <v>8881.219999999999</v>
      </c>
      <c r="U14" t="n">
        <v>0.5600000000000001</v>
      </c>
      <c r="V14" t="n">
        <v>0.85</v>
      </c>
      <c r="W14" t="n">
        <v>2.99</v>
      </c>
      <c r="X14" t="n">
        <v>0.57</v>
      </c>
      <c r="Y14" t="n">
        <v>1</v>
      </c>
      <c r="Z14" t="n">
        <v>10</v>
      </c>
      <c r="AA14" t="n">
        <v>493.512626273451</v>
      </c>
      <c r="AB14" t="n">
        <v>675.2457475078002</v>
      </c>
      <c r="AC14" t="n">
        <v>610.8012410790138</v>
      </c>
      <c r="AD14" t="n">
        <v>493512.626273451</v>
      </c>
      <c r="AE14" t="n">
        <v>675245.7475078001</v>
      </c>
      <c r="AF14" t="n">
        <v>1.551216681770464e-05</v>
      </c>
      <c r="AG14" t="n">
        <v>39</v>
      </c>
      <c r="AH14" t="n">
        <v>610801.2410790138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6.8315</v>
      </c>
      <c r="E15" t="n">
        <v>14.64</v>
      </c>
      <c r="F15" t="n">
        <v>10.94</v>
      </c>
      <c r="G15" t="n">
        <v>23.44</v>
      </c>
      <c r="H15" t="n">
        <v>0.36</v>
      </c>
      <c r="I15" t="n">
        <v>28</v>
      </c>
      <c r="J15" t="n">
        <v>209.17</v>
      </c>
      <c r="K15" t="n">
        <v>55.27</v>
      </c>
      <c r="L15" t="n">
        <v>4.25</v>
      </c>
      <c r="M15" t="n">
        <v>26</v>
      </c>
      <c r="N15" t="n">
        <v>44.65</v>
      </c>
      <c r="O15" t="n">
        <v>26032.25</v>
      </c>
      <c r="P15" t="n">
        <v>157.74</v>
      </c>
      <c r="Q15" t="n">
        <v>197.78</v>
      </c>
      <c r="R15" t="n">
        <v>44.24</v>
      </c>
      <c r="S15" t="n">
        <v>25.4</v>
      </c>
      <c r="T15" t="n">
        <v>8474.719999999999</v>
      </c>
      <c r="U15" t="n">
        <v>0.57</v>
      </c>
      <c r="V15" t="n">
        <v>0.85</v>
      </c>
      <c r="W15" t="n">
        <v>2.99</v>
      </c>
      <c r="X15" t="n">
        <v>0.55</v>
      </c>
      <c r="Y15" t="n">
        <v>1</v>
      </c>
      <c r="Z15" t="n">
        <v>10</v>
      </c>
      <c r="AA15" t="n">
        <v>492.2039438572809</v>
      </c>
      <c r="AB15" t="n">
        <v>673.4551504910028</v>
      </c>
      <c r="AC15" t="n">
        <v>609.1815361283808</v>
      </c>
      <c r="AD15" t="n">
        <v>492203.9438572809</v>
      </c>
      <c r="AE15" t="n">
        <v>673455.1504910027</v>
      </c>
      <c r="AF15" t="n">
        <v>1.562147023234359e-05</v>
      </c>
      <c r="AG15" t="n">
        <v>39</v>
      </c>
      <c r="AH15" t="n">
        <v>609181.5361283808</v>
      </c>
    </row>
    <row r="16">
      <c r="A16" t="n">
        <v>14</v>
      </c>
      <c r="B16" t="n">
        <v>105</v>
      </c>
      <c r="C16" t="inlineStr">
        <is>
          <t xml:space="preserve">CONCLUIDO	</t>
        </is>
      </c>
      <c r="D16" t="n">
        <v>6.8848</v>
      </c>
      <c r="E16" t="n">
        <v>14.52</v>
      </c>
      <c r="F16" t="n">
        <v>10.91</v>
      </c>
      <c r="G16" t="n">
        <v>25.17</v>
      </c>
      <c r="H16" t="n">
        <v>0.38</v>
      </c>
      <c r="I16" t="n">
        <v>26</v>
      </c>
      <c r="J16" t="n">
        <v>209.58</v>
      </c>
      <c r="K16" t="n">
        <v>55.27</v>
      </c>
      <c r="L16" t="n">
        <v>4.5</v>
      </c>
      <c r="M16" t="n">
        <v>24</v>
      </c>
      <c r="N16" t="n">
        <v>44.8</v>
      </c>
      <c r="O16" t="n">
        <v>26081.73</v>
      </c>
      <c r="P16" t="n">
        <v>157.1</v>
      </c>
      <c r="Q16" t="n">
        <v>197.9</v>
      </c>
      <c r="R16" t="n">
        <v>43.29</v>
      </c>
      <c r="S16" t="n">
        <v>25.4</v>
      </c>
      <c r="T16" t="n">
        <v>8008.82</v>
      </c>
      <c r="U16" t="n">
        <v>0.59</v>
      </c>
      <c r="V16" t="n">
        <v>0.85</v>
      </c>
      <c r="W16" t="n">
        <v>2.98</v>
      </c>
      <c r="X16" t="n">
        <v>0.51</v>
      </c>
      <c r="Y16" t="n">
        <v>1</v>
      </c>
      <c r="Z16" t="n">
        <v>10</v>
      </c>
      <c r="AA16" t="n">
        <v>481.5922809314494</v>
      </c>
      <c r="AB16" t="n">
        <v>658.9358051223523</v>
      </c>
      <c r="AC16" t="n">
        <v>596.0478967036852</v>
      </c>
      <c r="AD16" t="n">
        <v>481592.2809314494</v>
      </c>
      <c r="AE16" t="n">
        <v>658935.8051223523</v>
      </c>
      <c r="AF16" t="n">
        <v>1.574335039971297e-05</v>
      </c>
      <c r="AG16" t="n">
        <v>38</v>
      </c>
      <c r="AH16" t="n">
        <v>596047.8967036852</v>
      </c>
    </row>
    <row r="17">
      <c r="A17" t="n">
        <v>15</v>
      </c>
      <c r="B17" t="n">
        <v>105</v>
      </c>
      <c r="C17" t="inlineStr">
        <is>
          <t xml:space="preserve">CONCLUIDO	</t>
        </is>
      </c>
      <c r="D17" t="n">
        <v>6.9199</v>
      </c>
      <c r="E17" t="n">
        <v>14.45</v>
      </c>
      <c r="F17" t="n">
        <v>10.87</v>
      </c>
      <c r="G17" t="n">
        <v>26.09</v>
      </c>
      <c r="H17" t="n">
        <v>0.4</v>
      </c>
      <c r="I17" t="n">
        <v>25</v>
      </c>
      <c r="J17" t="n">
        <v>209.98</v>
      </c>
      <c r="K17" t="n">
        <v>55.27</v>
      </c>
      <c r="L17" t="n">
        <v>4.75</v>
      </c>
      <c r="M17" t="n">
        <v>23</v>
      </c>
      <c r="N17" t="n">
        <v>44.95</v>
      </c>
      <c r="O17" t="n">
        <v>26131.27</v>
      </c>
      <c r="P17" t="n">
        <v>156.62</v>
      </c>
      <c r="Q17" t="n">
        <v>197.82</v>
      </c>
      <c r="R17" t="n">
        <v>42.38</v>
      </c>
      <c r="S17" t="n">
        <v>25.4</v>
      </c>
      <c r="T17" t="n">
        <v>7562.49</v>
      </c>
      <c r="U17" t="n">
        <v>0.6</v>
      </c>
      <c r="V17" t="n">
        <v>0.86</v>
      </c>
      <c r="W17" t="n">
        <v>2.98</v>
      </c>
      <c r="X17" t="n">
        <v>0.48</v>
      </c>
      <c r="Y17" t="n">
        <v>1</v>
      </c>
      <c r="Z17" t="n">
        <v>10</v>
      </c>
      <c r="AA17" t="n">
        <v>480.4465753128411</v>
      </c>
      <c r="AB17" t="n">
        <v>657.3682001500079</v>
      </c>
      <c r="AC17" t="n">
        <v>594.6299017497539</v>
      </c>
      <c r="AD17" t="n">
        <v>480446.5753128411</v>
      </c>
      <c r="AE17" t="n">
        <v>657368.2001500078</v>
      </c>
      <c r="AF17" t="n">
        <v>1.582361294895622e-05</v>
      </c>
      <c r="AG17" t="n">
        <v>38</v>
      </c>
      <c r="AH17" t="n">
        <v>594629.9017497539</v>
      </c>
    </row>
    <row r="18">
      <c r="A18" t="n">
        <v>16</v>
      </c>
      <c r="B18" t="n">
        <v>105</v>
      </c>
      <c r="C18" t="inlineStr">
        <is>
          <t xml:space="preserve">CONCLUIDO	</t>
        </is>
      </c>
      <c r="D18" t="n">
        <v>6.9459</v>
      </c>
      <c r="E18" t="n">
        <v>14.4</v>
      </c>
      <c r="F18" t="n">
        <v>10.86</v>
      </c>
      <c r="G18" t="n">
        <v>27.15</v>
      </c>
      <c r="H18" t="n">
        <v>0.42</v>
      </c>
      <c r="I18" t="n">
        <v>24</v>
      </c>
      <c r="J18" t="n">
        <v>210.38</v>
      </c>
      <c r="K18" t="n">
        <v>55.27</v>
      </c>
      <c r="L18" t="n">
        <v>5</v>
      </c>
      <c r="M18" t="n">
        <v>22</v>
      </c>
      <c r="N18" t="n">
        <v>45.11</v>
      </c>
      <c r="O18" t="n">
        <v>26180.86</v>
      </c>
      <c r="P18" t="n">
        <v>156.35</v>
      </c>
      <c r="Q18" t="n">
        <v>197.78</v>
      </c>
      <c r="R18" t="n">
        <v>42.12</v>
      </c>
      <c r="S18" t="n">
        <v>25.4</v>
      </c>
      <c r="T18" t="n">
        <v>7438.2</v>
      </c>
      <c r="U18" t="n">
        <v>0.6</v>
      </c>
      <c r="V18" t="n">
        <v>0.86</v>
      </c>
      <c r="W18" t="n">
        <v>2.97</v>
      </c>
      <c r="X18" t="n">
        <v>0.47</v>
      </c>
      <c r="Y18" t="n">
        <v>1</v>
      </c>
      <c r="Z18" t="n">
        <v>10</v>
      </c>
      <c r="AA18" t="n">
        <v>479.7006973695299</v>
      </c>
      <c r="AB18" t="n">
        <v>656.3476570421569</v>
      </c>
      <c r="AC18" t="n">
        <v>593.7067578437751</v>
      </c>
      <c r="AD18" t="n">
        <v>479700.6973695299</v>
      </c>
      <c r="AE18" t="n">
        <v>656347.6570421569</v>
      </c>
      <c r="AF18" t="n">
        <v>1.58830666891364e-05</v>
      </c>
      <c r="AG18" t="n">
        <v>38</v>
      </c>
      <c r="AH18" t="n">
        <v>593706.7578437751</v>
      </c>
    </row>
    <row r="19">
      <c r="A19" t="n">
        <v>17</v>
      </c>
      <c r="B19" t="n">
        <v>105</v>
      </c>
      <c r="C19" t="inlineStr">
        <is>
          <t xml:space="preserve">CONCLUIDO	</t>
        </is>
      </c>
      <c r="D19" t="n">
        <v>6.9807</v>
      </c>
      <c r="E19" t="n">
        <v>14.33</v>
      </c>
      <c r="F19" t="n">
        <v>10.83</v>
      </c>
      <c r="G19" t="n">
        <v>28.25</v>
      </c>
      <c r="H19" t="n">
        <v>0.44</v>
      </c>
      <c r="I19" t="n">
        <v>23</v>
      </c>
      <c r="J19" t="n">
        <v>210.78</v>
      </c>
      <c r="K19" t="n">
        <v>55.27</v>
      </c>
      <c r="L19" t="n">
        <v>5.25</v>
      </c>
      <c r="M19" t="n">
        <v>21</v>
      </c>
      <c r="N19" t="n">
        <v>45.26</v>
      </c>
      <c r="O19" t="n">
        <v>26230.5</v>
      </c>
      <c r="P19" t="n">
        <v>155.78</v>
      </c>
      <c r="Q19" t="n">
        <v>197.77</v>
      </c>
      <c r="R19" t="n">
        <v>40.94</v>
      </c>
      <c r="S19" t="n">
        <v>25.4</v>
      </c>
      <c r="T19" t="n">
        <v>6850.67</v>
      </c>
      <c r="U19" t="n">
        <v>0.62</v>
      </c>
      <c r="V19" t="n">
        <v>0.86</v>
      </c>
      <c r="W19" t="n">
        <v>2.98</v>
      </c>
      <c r="X19" t="n">
        <v>0.44</v>
      </c>
      <c r="Y19" t="n">
        <v>1</v>
      </c>
      <c r="Z19" t="n">
        <v>10</v>
      </c>
      <c r="AA19" t="n">
        <v>478.5246007727698</v>
      </c>
      <c r="AB19" t="n">
        <v>654.7384697927499</v>
      </c>
      <c r="AC19" t="n">
        <v>592.2511491669429</v>
      </c>
      <c r="AD19" t="n">
        <v>478524.6007727698</v>
      </c>
      <c r="AE19" t="n">
        <v>654738.46979275</v>
      </c>
      <c r="AF19" t="n">
        <v>1.596264323368527e-05</v>
      </c>
      <c r="AG19" t="n">
        <v>38</v>
      </c>
      <c r="AH19" t="n">
        <v>592251.1491669429</v>
      </c>
    </row>
    <row r="20">
      <c r="A20" t="n">
        <v>18</v>
      </c>
      <c r="B20" t="n">
        <v>105</v>
      </c>
      <c r="C20" t="inlineStr">
        <is>
          <t xml:space="preserve">CONCLUIDO	</t>
        </is>
      </c>
      <c r="D20" t="n">
        <v>7.0066</v>
      </c>
      <c r="E20" t="n">
        <v>14.27</v>
      </c>
      <c r="F20" t="n">
        <v>10.82</v>
      </c>
      <c r="G20" t="n">
        <v>29.5</v>
      </c>
      <c r="H20" t="n">
        <v>0.46</v>
      </c>
      <c r="I20" t="n">
        <v>22</v>
      </c>
      <c r="J20" t="n">
        <v>211.18</v>
      </c>
      <c r="K20" t="n">
        <v>55.27</v>
      </c>
      <c r="L20" t="n">
        <v>5.5</v>
      </c>
      <c r="M20" t="n">
        <v>20</v>
      </c>
      <c r="N20" t="n">
        <v>45.41</v>
      </c>
      <c r="O20" t="n">
        <v>26280.2</v>
      </c>
      <c r="P20" t="n">
        <v>155.53</v>
      </c>
      <c r="Q20" t="n">
        <v>197.83</v>
      </c>
      <c r="R20" t="n">
        <v>40.47</v>
      </c>
      <c r="S20" t="n">
        <v>25.4</v>
      </c>
      <c r="T20" t="n">
        <v>6619.84</v>
      </c>
      <c r="U20" t="n">
        <v>0.63</v>
      </c>
      <c r="V20" t="n">
        <v>0.86</v>
      </c>
      <c r="W20" t="n">
        <v>2.98</v>
      </c>
      <c r="X20" t="n">
        <v>0.42</v>
      </c>
      <c r="Y20" t="n">
        <v>1</v>
      </c>
      <c r="Z20" t="n">
        <v>10</v>
      </c>
      <c r="AA20" t="n">
        <v>477.8098053607807</v>
      </c>
      <c r="AB20" t="n">
        <v>653.7604551755182</v>
      </c>
      <c r="AC20" t="n">
        <v>591.3664748921278</v>
      </c>
      <c r="AD20" t="n">
        <v>477809.8053607807</v>
      </c>
      <c r="AE20" t="n">
        <v>653760.4551755183</v>
      </c>
      <c r="AF20" t="n">
        <v>1.602186830563399e-05</v>
      </c>
      <c r="AG20" t="n">
        <v>38</v>
      </c>
      <c r="AH20" t="n">
        <v>591366.4748921278</v>
      </c>
    </row>
    <row r="21">
      <c r="A21" t="n">
        <v>19</v>
      </c>
      <c r="B21" t="n">
        <v>105</v>
      </c>
      <c r="C21" t="inlineStr">
        <is>
          <t xml:space="preserve">CONCLUIDO	</t>
        </is>
      </c>
      <c r="D21" t="n">
        <v>7.0406</v>
      </c>
      <c r="E21" t="n">
        <v>14.2</v>
      </c>
      <c r="F21" t="n">
        <v>10.79</v>
      </c>
      <c r="G21" t="n">
        <v>30.82</v>
      </c>
      <c r="H21" t="n">
        <v>0.48</v>
      </c>
      <c r="I21" t="n">
        <v>21</v>
      </c>
      <c r="J21" t="n">
        <v>211.59</v>
      </c>
      <c r="K21" t="n">
        <v>55.27</v>
      </c>
      <c r="L21" t="n">
        <v>5.75</v>
      </c>
      <c r="M21" t="n">
        <v>19</v>
      </c>
      <c r="N21" t="n">
        <v>45.57</v>
      </c>
      <c r="O21" t="n">
        <v>26329.94</v>
      </c>
      <c r="P21" t="n">
        <v>154.99</v>
      </c>
      <c r="Q21" t="n">
        <v>197.77</v>
      </c>
      <c r="R21" t="n">
        <v>39.69</v>
      </c>
      <c r="S21" t="n">
        <v>25.4</v>
      </c>
      <c r="T21" t="n">
        <v>6235.63</v>
      </c>
      <c r="U21" t="n">
        <v>0.64</v>
      </c>
      <c r="V21" t="n">
        <v>0.86</v>
      </c>
      <c r="W21" t="n">
        <v>2.97</v>
      </c>
      <c r="X21" t="n">
        <v>0.4</v>
      </c>
      <c r="Y21" t="n">
        <v>1</v>
      </c>
      <c r="Z21" t="n">
        <v>10</v>
      </c>
      <c r="AA21" t="n">
        <v>467.726492742397</v>
      </c>
      <c r="AB21" t="n">
        <v>639.9640220066888</v>
      </c>
      <c r="AC21" t="n">
        <v>578.8867539415157</v>
      </c>
      <c r="AD21" t="n">
        <v>467726.492742397</v>
      </c>
      <c r="AE21" t="n">
        <v>639964.0220066888</v>
      </c>
      <c r="AF21" t="n">
        <v>1.609961550433116e-05</v>
      </c>
      <c r="AG21" t="n">
        <v>37</v>
      </c>
      <c r="AH21" t="n">
        <v>578886.7539415157</v>
      </c>
    </row>
    <row r="22">
      <c r="A22" t="n">
        <v>20</v>
      </c>
      <c r="B22" t="n">
        <v>105</v>
      </c>
      <c r="C22" t="inlineStr">
        <is>
          <t xml:space="preserve">CONCLUIDO	</t>
        </is>
      </c>
      <c r="D22" t="n">
        <v>7.0757</v>
      </c>
      <c r="E22" t="n">
        <v>14.13</v>
      </c>
      <c r="F22" t="n">
        <v>10.76</v>
      </c>
      <c r="G22" t="n">
        <v>32.27</v>
      </c>
      <c r="H22" t="n">
        <v>0.5</v>
      </c>
      <c r="I22" t="n">
        <v>20</v>
      </c>
      <c r="J22" t="n">
        <v>211.99</v>
      </c>
      <c r="K22" t="n">
        <v>55.27</v>
      </c>
      <c r="L22" t="n">
        <v>6</v>
      </c>
      <c r="M22" t="n">
        <v>18</v>
      </c>
      <c r="N22" t="n">
        <v>45.72</v>
      </c>
      <c r="O22" t="n">
        <v>26379.74</v>
      </c>
      <c r="P22" t="n">
        <v>154.51</v>
      </c>
      <c r="Q22" t="n">
        <v>197.79</v>
      </c>
      <c r="R22" t="n">
        <v>38.74</v>
      </c>
      <c r="S22" t="n">
        <v>25.4</v>
      </c>
      <c r="T22" t="n">
        <v>5763.61</v>
      </c>
      <c r="U22" t="n">
        <v>0.66</v>
      </c>
      <c r="V22" t="n">
        <v>0.87</v>
      </c>
      <c r="W22" t="n">
        <v>2.97</v>
      </c>
      <c r="X22" t="n">
        <v>0.37</v>
      </c>
      <c r="Y22" t="n">
        <v>1</v>
      </c>
      <c r="Z22" t="n">
        <v>10</v>
      </c>
      <c r="AA22" t="n">
        <v>466.6444751218013</v>
      </c>
      <c r="AB22" t="n">
        <v>638.4835577629414</v>
      </c>
      <c r="AC22" t="n">
        <v>577.5475831273469</v>
      </c>
      <c r="AD22" t="n">
        <v>466644.4751218014</v>
      </c>
      <c r="AE22" t="n">
        <v>638483.5577629413</v>
      </c>
      <c r="AF22" t="n">
        <v>1.61798780535744e-05</v>
      </c>
      <c r="AG22" t="n">
        <v>37</v>
      </c>
      <c r="AH22" t="n">
        <v>577547.5831273469</v>
      </c>
    </row>
    <row r="23">
      <c r="A23" t="n">
        <v>21</v>
      </c>
      <c r="B23" t="n">
        <v>105</v>
      </c>
      <c r="C23" t="inlineStr">
        <is>
          <t xml:space="preserve">CONCLUIDO	</t>
        </is>
      </c>
      <c r="D23" t="n">
        <v>7.1017</v>
      </c>
      <c r="E23" t="n">
        <v>14.08</v>
      </c>
      <c r="F23" t="n">
        <v>10.75</v>
      </c>
      <c r="G23" t="n">
        <v>33.93</v>
      </c>
      <c r="H23" t="n">
        <v>0.52</v>
      </c>
      <c r="I23" t="n">
        <v>19</v>
      </c>
      <c r="J23" t="n">
        <v>212.4</v>
      </c>
      <c r="K23" t="n">
        <v>55.27</v>
      </c>
      <c r="L23" t="n">
        <v>6.25</v>
      </c>
      <c r="M23" t="n">
        <v>17</v>
      </c>
      <c r="N23" t="n">
        <v>45.87</v>
      </c>
      <c r="O23" t="n">
        <v>26429.59</v>
      </c>
      <c r="P23" t="n">
        <v>154.3</v>
      </c>
      <c r="Q23" t="n">
        <v>197.83</v>
      </c>
      <c r="R23" t="n">
        <v>38.43</v>
      </c>
      <c r="S23" t="n">
        <v>25.4</v>
      </c>
      <c r="T23" t="n">
        <v>5615.83</v>
      </c>
      <c r="U23" t="n">
        <v>0.66</v>
      </c>
      <c r="V23" t="n">
        <v>0.87</v>
      </c>
      <c r="W23" t="n">
        <v>2.97</v>
      </c>
      <c r="X23" t="n">
        <v>0.35</v>
      </c>
      <c r="Y23" t="n">
        <v>1</v>
      </c>
      <c r="Z23" t="n">
        <v>10</v>
      </c>
      <c r="AA23" t="n">
        <v>465.9786461359077</v>
      </c>
      <c r="AB23" t="n">
        <v>637.5725411701399</v>
      </c>
      <c r="AC23" t="n">
        <v>576.7235126795426</v>
      </c>
      <c r="AD23" t="n">
        <v>465978.6461359077</v>
      </c>
      <c r="AE23" t="n">
        <v>637572.5411701399</v>
      </c>
      <c r="AF23" t="n">
        <v>1.623933179375459e-05</v>
      </c>
      <c r="AG23" t="n">
        <v>37</v>
      </c>
      <c r="AH23" t="n">
        <v>576723.5126795426</v>
      </c>
    </row>
    <row r="24">
      <c r="A24" t="n">
        <v>22</v>
      </c>
      <c r="B24" t="n">
        <v>105</v>
      </c>
      <c r="C24" t="inlineStr">
        <is>
          <t xml:space="preserve">CONCLUIDO	</t>
        </is>
      </c>
      <c r="D24" t="n">
        <v>7.1339</v>
      </c>
      <c r="E24" t="n">
        <v>14.02</v>
      </c>
      <c r="F24" t="n">
        <v>10.72</v>
      </c>
      <c r="G24" t="n">
        <v>35.74</v>
      </c>
      <c r="H24" t="n">
        <v>0.54</v>
      </c>
      <c r="I24" t="n">
        <v>18</v>
      </c>
      <c r="J24" t="n">
        <v>212.8</v>
      </c>
      <c r="K24" t="n">
        <v>55.27</v>
      </c>
      <c r="L24" t="n">
        <v>6.5</v>
      </c>
      <c r="M24" t="n">
        <v>16</v>
      </c>
      <c r="N24" t="n">
        <v>46.03</v>
      </c>
      <c r="O24" t="n">
        <v>26479.5</v>
      </c>
      <c r="P24" t="n">
        <v>153.75</v>
      </c>
      <c r="Q24" t="n">
        <v>197.76</v>
      </c>
      <c r="R24" t="n">
        <v>37.79</v>
      </c>
      <c r="S24" t="n">
        <v>25.4</v>
      </c>
      <c r="T24" t="n">
        <v>5299.5</v>
      </c>
      <c r="U24" t="n">
        <v>0.67</v>
      </c>
      <c r="V24" t="n">
        <v>0.87</v>
      </c>
      <c r="W24" t="n">
        <v>2.96</v>
      </c>
      <c r="X24" t="n">
        <v>0.33</v>
      </c>
      <c r="Y24" t="n">
        <v>1</v>
      </c>
      <c r="Z24" t="n">
        <v>10</v>
      </c>
      <c r="AA24" t="n">
        <v>464.9148837482737</v>
      </c>
      <c r="AB24" t="n">
        <v>636.1170545414947</v>
      </c>
      <c r="AC24" t="n">
        <v>575.406935651947</v>
      </c>
      <c r="AD24" t="n">
        <v>464914.8837482737</v>
      </c>
      <c r="AE24" t="n">
        <v>636117.0545414947</v>
      </c>
      <c r="AF24" t="n">
        <v>1.631296296428544e-05</v>
      </c>
      <c r="AG24" t="n">
        <v>37</v>
      </c>
      <c r="AH24" t="n">
        <v>575406.935651947</v>
      </c>
    </row>
    <row r="25">
      <c r="A25" t="n">
        <v>23</v>
      </c>
      <c r="B25" t="n">
        <v>105</v>
      </c>
      <c r="C25" t="inlineStr">
        <is>
          <t xml:space="preserve">CONCLUIDO	</t>
        </is>
      </c>
      <c r="D25" t="n">
        <v>7.1317</v>
      </c>
      <c r="E25" t="n">
        <v>14.02</v>
      </c>
      <c r="F25" t="n">
        <v>10.73</v>
      </c>
      <c r="G25" t="n">
        <v>35.76</v>
      </c>
      <c r="H25" t="n">
        <v>0.5600000000000001</v>
      </c>
      <c r="I25" t="n">
        <v>18</v>
      </c>
      <c r="J25" t="n">
        <v>213.21</v>
      </c>
      <c r="K25" t="n">
        <v>55.27</v>
      </c>
      <c r="L25" t="n">
        <v>6.75</v>
      </c>
      <c r="M25" t="n">
        <v>16</v>
      </c>
      <c r="N25" t="n">
        <v>46.18</v>
      </c>
      <c r="O25" t="n">
        <v>26529.46</v>
      </c>
      <c r="P25" t="n">
        <v>153.86</v>
      </c>
      <c r="Q25" t="n">
        <v>197.83</v>
      </c>
      <c r="R25" t="n">
        <v>37.82</v>
      </c>
      <c r="S25" t="n">
        <v>25.4</v>
      </c>
      <c r="T25" t="n">
        <v>5316.26</v>
      </c>
      <c r="U25" t="n">
        <v>0.67</v>
      </c>
      <c r="V25" t="n">
        <v>0.87</v>
      </c>
      <c r="W25" t="n">
        <v>2.97</v>
      </c>
      <c r="X25" t="n">
        <v>0.34</v>
      </c>
      <c r="Y25" t="n">
        <v>1</v>
      </c>
      <c r="Z25" t="n">
        <v>10</v>
      </c>
      <c r="AA25" t="n">
        <v>465.0536824852621</v>
      </c>
      <c r="AB25" t="n">
        <v>636.3069650968102</v>
      </c>
      <c r="AC25" t="n">
        <v>575.5787214104045</v>
      </c>
      <c r="AD25" t="n">
        <v>465053.682485262</v>
      </c>
      <c r="AE25" t="n">
        <v>636306.9650968103</v>
      </c>
      <c r="AF25" t="n">
        <v>1.630793226319327e-05</v>
      </c>
      <c r="AG25" t="n">
        <v>37</v>
      </c>
      <c r="AH25" t="n">
        <v>575578.7214104044</v>
      </c>
    </row>
    <row r="26">
      <c r="A26" t="n">
        <v>24</v>
      </c>
      <c r="B26" t="n">
        <v>105</v>
      </c>
      <c r="C26" t="inlineStr">
        <is>
          <t xml:space="preserve">CONCLUIDO	</t>
        </is>
      </c>
      <c r="D26" t="n">
        <v>7.1508</v>
      </c>
      <c r="E26" t="n">
        <v>13.98</v>
      </c>
      <c r="F26" t="n">
        <v>10.73</v>
      </c>
      <c r="G26" t="n">
        <v>37.87</v>
      </c>
      <c r="H26" t="n">
        <v>0.58</v>
      </c>
      <c r="I26" t="n">
        <v>17</v>
      </c>
      <c r="J26" t="n">
        <v>213.61</v>
      </c>
      <c r="K26" t="n">
        <v>55.27</v>
      </c>
      <c r="L26" t="n">
        <v>7</v>
      </c>
      <c r="M26" t="n">
        <v>15</v>
      </c>
      <c r="N26" t="n">
        <v>46.34</v>
      </c>
      <c r="O26" t="n">
        <v>26579.47</v>
      </c>
      <c r="P26" t="n">
        <v>153.65</v>
      </c>
      <c r="Q26" t="n">
        <v>197.86</v>
      </c>
      <c r="R26" t="n">
        <v>37.87</v>
      </c>
      <c r="S26" t="n">
        <v>25.4</v>
      </c>
      <c r="T26" t="n">
        <v>5346.63</v>
      </c>
      <c r="U26" t="n">
        <v>0.67</v>
      </c>
      <c r="V26" t="n">
        <v>0.87</v>
      </c>
      <c r="W26" t="n">
        <v>2.97</v>
      </c>
      <c r="X26" t="n">
        <v>0.34</v>
      </c>
      <c r="Y26" t="n">
        <v>1</v>
      </c>
      <c r="Z26" t="n">
        <v>10</v>
      </c>
      <c r="AA26" t="n">
        <v>464.5400354186913</v>
      </c>
      <c r="AB26" t="n">
        <v>635.6041705198189</v>
      </c>
      <c r="AC26" t="n">
        <v>574.9430005614627</v>
      </c>
      <c r="AD26" t="n">
        <v>464540.0354186913</v>
      </c>
      <c r="AE26" t="n">
        <v>635604.1705198189</v>
      </c>
      <c r="AF26" t="n">
        <v>1.635160789540255e-05</v>
      </c>
      <c r="AG26" t="n">
        <v>37</v>
      </c>
      <c r="AH26" t="n">
        <v>574943.0005614627</v>
      </c>
    </row>
    <row r="27">
      <c r="A27" t="n">
        <v>25</v>
      </c>
      <c r="B27" t="n">
        <v>105</v>
      </c>
      <c r="C27" t="inlineStr">
        <is>
          <t xml:space="preserve">CONCLUIDO	</t>
        </is>
      </c>
      <c r="D27" t="n">
        <v>7.1593</v>
      </c>
      <c r="E27" t="n">
        <v>13.97</v>
      </c>
      <c r="F27" t="n">
        <v>10.71</v>
      </c>
      <c r="G27" t="n">
        <v>37.81</v>
      </c>
      <c r="H27" t="n">
        <v>0.6</v>
      </c>
      <c r="I27" t="n">
        <v>17</v>
      </c>
      <c r="J27" t="n">
        <v>214.02</v>
      </c>
      <c r="K27" t="n">
        <v>55.27</v>
      </c>
      <c r="L27" t="n">
        <v>7.25</v>
      </c>
      <c r="M27" t="n">
        <v>15</v>
      </c>
      <c r="N27" t="n">
        <v>46.49</v>
      </c>
      <c r="O27" t="n">
        <v>26629.54</v>
      </c>
      <c r="P27" t="n">
        <v>153.45</v>
      </c>
      <c r="Q27" t="n">
        <v>197.75</v>
      </c>
      <c r="R27" t="n">
        <v>37.67</v>
      </c>
      <c r="S27" t="n">
        <v>25.4</v>
      </c>
      <c r="T27" t="n">
        <v>5247.23</v>
      </c>
      <c r="U27" t="n">
        <v>0.67</v>
      </c>
      <c r="V27" t="n">
        <v>0.87</v>
      </c>
      <c r="W27" t="n">
        <v>2.96</v>
      </c>
      <c r="X27" t="n">
        <v>0.32</v>
      </c>
      <c r="Y27" t="n">
        <v>1</v>
      </c>
      <c r="Z27" t="n">
        <v>10</v>
      </c>
      <c r="AA27" t="n">
        <v>464.2033720207934</v>
      </c>
      <c r="AB27" t="n">
        <v>635.1435328062742</v>
      </c>
      <c r="AC27" t="n">
        <v>574.5263254647896</v>
      </c>
      <c r="AD27" t="n">
        <v>464203.3720207934</v>
      </c>
      <c r="AE27" t="n">
        <v>635143.5328062741</v>
      </c>
      <c r="AF27" t="n">
        <v>1.637104469507685e-05</v>
      </c>
      <c r="AG27" t="n">
        <v>37</v>
      </c>
      <c r="AH27" t="n">
        <v>574526.3254647895</v>
      </c>
    </row>
    <row r="28">
      <c r="A28" t="n">
        <v>26</v>
      </c>
      <c r="B28" t="n">
        <v>105</v>
      </c>
      <c r="C28" t="inlineStr">
        <is>
          <t xml:space="preserve">CONCLUIDO	</t>
        </is>
      </c>
      <c r="D28" t="n">
        <v>7.1911</v>
      </c>
      <c r="E28" t="n">
        <v>13.91</v>
      </c>
      <c r="F28" t="n">
        <v>10.69</v>
      </c>
      <c r="G28" t="n">
        <v>40.1</v>
      </c>
      <c r="H28" t="n">
        <v>0.62</v>
      </c>
      <c r="I28" t="n">
        <v>16</v>
      </c>
      <c r="J28" t="n">
        <v>214.42</v>
      </c>
      <c r="K28" t="n">
        <v>55.27</v>
      </c>
      <c r="L28" t="n">
        <v>7.5</v>
      </c>
      <c r="M28" t="n">
        <v>14</v>
      </c>
      <c r="N28" t="n">
        <v>46.65</v>
      </c>
      <c r="O28" t="n">
        <v>26679.66</v>
      </c>
      <c r="P28" t="n">
        <v>153.11</v>
      </c>
      <c r="Q28" t="n">
        <v>197.81</v>
      </c>
      <c r="R28" t="n">
        <v>36.67</v>
      </c>
      <c r="S28" t="n">
        <v>25.4</v>
      </c>
      <c r="T28" t="n">
        <v>4750</v>
      </c>
      <c r="U28" t="n">
        <v>0.6899999999999999</v>
      </c>
      <c r="V28" t="n">
        <v>0.87</v>
      </c>
      <c r="W28" t="n">
        <v>2.97</v>
      </c>
      <c r="X28" t="n">
        <v>0.3</v>
      </c>
      <c r="Y28" t="n">
        <v>1</v>
      </c>
      <c r="Z28" t="n">
        <v>10</v>
      </c>
      <c r="AA28" t="n">
        <v>463.3361855614606</v>
      </c>
      <c r="AB28" t="n">
        <v>633.9570100350484</v>
      </c>
      <c r="AC28" t="n">
        <v>573.4530427615545</v>
      </c>
      <c r="AD28" t="n">
        <v>463336.1855614606</v>
      </c>
      <c r="AE28" t="n">
        <v>633957.0100350484</v>
      </c>
      <c r="AF28" t="n">
        <v>1.644376119268184e-05</v>
      </c>
      <c r="AG28" t="n">
        <v>37</v>
      </c>
      <c r="AH28" t="n">
        <v>573453.0427615545</v>
      </c>
    </row>
    <row r="29">
      <c r="A29" t="n">
        <v>27</v>
      </c>
      <c r="B29" t="n">
        <v>105</v>
      </c>
      <c r="C29" t="inlineStr">
        <is>
          <t xml:space="preserve">CONCLUIDO	</t>
        </is>
      </c>
      <c r="D29" t="n">
        <v>7.1922</v>
      </c>
      <c r="E29" t="n">
        <v>13.9</v>
      </c>
      <c r="F29" t="n">
        <v>10.69</v>
      </c>
      <c r="G29" t="n">
        <v>40.09</v>
      </c>
      <c r="H29" t="n">
        <v>0.64</v>
      </c>
      <c r="I29" t="n">
        <v>16</v>
      </c>
      <c r="J29" t="n">
        <v>214.83</v>
      </c>
      <c r="K29" t="n">
        <v>55.27</v>
      </c>
      <c r="L29" t="n">
        <v>7.75</v>
      </c>
      <c r="M29" t="n">
        <v>14</v>
      </c>
      <c r="N29" t="n">
        <v>46.81</v>
      </c>
      <c r="O29" t="n">
        <v>26729.83</v>
      </c>
      <c r="P29" t="n">
        <v>153</v>
      </c>
      <c r="Q29" t="n">
        <v>197.8</v>
      </c>
      <c r="R29" t="n">
        <v>36.69</v>
      </c>
      <c r="S29" t="n">
        <v>25.4</v>
      </c>
      <c r="T29" t="n">
        <v>4762.1</v>
      </c>
      <c r="U29" t="n">
        <v>0.6899999999999999</v>
      </c>
      <c r="V29" t="n">
        <v>0.87</v>
      </c>
      <c r="W29" t="n">
        <v>2.96</v>
      </c>
      <c r="X29" t="n">
        <v>0.3</v>
      </c>
      <c r="Y29" t="n">
        <v>1</v>
      </c>
      <c r="Z29" t="n">
        <v>10</v>
      </c>
      <c r="AA29" t="n">
        <v>463.232956626436</v>
      </c>
      <c r="AB29" t="n">
        <v>633.8157676520086</v>
      </c>
      <c r="AC29" t="n">
        <v>573.325280353317</v>
      </c>
      <c r="AD29" t="n">
        <v>463232.956626436</v>
      </c>
      <c r="AE29" t="n">
        <v>633815.7676520086</v>
      </c>
      <c r="AF29" t="n">
        <v>1.644627654322792e-05</v>
      </c>
      <c r="AG29" t="n">
        <v>37</v>
      </c>
      <c r="AH29" t="n">
        <v>573325.280353317</v>
      </c>
    </row>
    <row r="30">
      <c r="A30" t="n">
        <v>28</v>
      </c>
      <c r="B30" t="n">
        <v>105</v>
      </c>
      <c r="C30" t="inlineStr">
        <is>
          <t xml:space="preserve">CONCLUIDO	</t>
        </is>
      </c>
      <c r="D30" t="n">
        <v>7.222</v>
      </c>
      <c r="E30" t="n">
        <v>13.85</v>
      </c>
      <c r="F30" t="n">
        <v>10.67</v>
      </c>
      <c r="G30" t="n">
        <v>42.69</v>
      </c>
      <c r="H30" t="n">
        <v>0.66</v>
      </c>
      <c r="I30" t="n">
        <v>15</v>
      </c>
      <c r="J30" t="n">
        <v>215.24</v>
      </c>
      <c r="K30" t="n">
        <v>55.27</v>
      </c>
      <c r="L30" t="n">
        <v>8</v>
      </c>
      <c r="M30" t="n">
        <v>13</v>
      </c>
      <c r="N30" t="n">
        <v>46.97</v>
      </c>
      <c r="O30" t="n">
        <v>26780.06</v>
      </c>
      <c r="P30" t="n">
        <v>152.71</v>
      </c>
      <c r="Q30" t="n">
        <v>197.77</v>
      </c>
      <c r="R30" t="n">
        <v>36.21</v>
      </c>
      <c r="S30" t="n">
        <v>25.4</v>
      </c>
      <c r="T30" t="n">
        <v>4523.88</v>
      </c>
      <c r="U30" t="n">
        <v>0.7</v>
      </c>
      <c r="V30" t="n">
        <v>0.87</v>
      </c>
      <c r="W30" t="n">
        <v>2.96</v>
      </c>
      <c r="X30" t="n">
        <v>0.28</v>
      </c>
      <c r="Y30" t="n">
        <v>1</v>
      </c>
      <c r="Z30" t="n">
        <v>10</v>
      </c>
      <c r="AA30" t="n">
        <v>462.4476106071738</v>
      </c>
      <c r="AB30" t="n">
        <v>632.7412225814329</v>
      </c>
      <c r="AC30" t="n">
        <v>572.3532883561436</v>
      </c>
      <c r="AD30" t="n">
        <v>462447.6106071738</v>
      </c>
      <c r="AE30" t="n">
        <v>632741.2225814329</v>
      </c>
      <c r="AF30" t="n">
        <v>1.651441967620368e-05</v>
      </c>
      <c r="AG30" t="n">
        <v>37</v>
      </c>
      <c r="AH30" t="n">
        <v>572353.2883561436</v>
      </c>
    </row>
    <row r="31">
      <c r="A31" t="n">
        <v>29</v>
      </c>
      <c r="B31" t="n">
        <v>105</v>
      </c>
      <c r="C31" t="inlineStr">
        <is>
          <t xml:space="preserve">CONCLUIDO	</t>
        </is>
      </c>
      <c r="D31" t="n">
        <v>7.2266</v>
      </c>
      <c r="E31" t="n">
        <v>13.84</v>
      </c>
      <c r="F31" t="n">
        <v>10.66</v>
      </c>
      <c r="G31" t="n">
        <v>42.66</v>
      </c>
      <c r="H31" t="n">
        <v>0.68</v>
      </c>
      <c r="I31" t="n">
        <v>15</v>
      </c>
      <c r="J31" t="n">
        <v>215.65</v>
      </c>
      <c r="K31" t="n">
        <v>55.27</v>
      </c>
      <c r="L31" t="n">
        <v>8.25</v>
      </c>
      <c r="M31" t="n">
        <v>13</v>
      </c>
      <c r="N31" t="n">
        <v>47.12</v>
      </c>
      <c r="O31" t="n">
        <v>26830.34</v>
      </c>
      <c r="P31" t="n">
        <v>152.41</v>
      </c>
      <c r="Q31" t="n">
        <v>197.8</v>
      </c>
      <c r="R31" t="n">
        <v>35.93</v>
      </c>
      <c r="S31" t="n">
        <v>25.4</v>
      </c>
      <c r="T31" t="n">
        <v>4384.58</v>
      </c>
      <c r="U31" t="n">
        <v>0.71</v>
      </c>
      <c r="V31" t="n">
        <v>0.87</v>
      </c>
      <c r="W31" t="n">
        <v>2.96</v>
      </c>
      <c r="X31" t="n">
        <v>0.27</v>
      </c>
      <c r="Y31" t="n">
        <v>1</v>
      </c>
      <c r="Z31" t="n">
        <v>10</v>
      </c>
      <c r="AA31" t="n">
        <v>462.1251784261488</v>
      </c>
      <c r="AB31" t="n">
        <v>632.3000566466507</v>
      </c>
      <c r="AC31" t="n">
        <v>571.9542266789967</v>
      </c>
      <c r="AD31" t="n">
        <v>462125.1784261488</v>
      </c>
      <c r="AE31" t="n">
        <v>632300.0566466507</v>
      </c>
      <c r="AF31" t="n">
        <v>1.652493841485094e-05</v>
      </c>
      <c r="AG31" t="n">
        <v>37</v>
      </c>
      <c r="AH31" t="n">
        <v>571954.2266789967</v>
      </c>
    </row>
    <row r="32">
      <c r="A32" t="n">
        <v>30</v>
      </c>
      <c r="B32" t="n">
        <v>105</v>
      </c>
      <c r="C32" t="inlineStr">
        <is>
          <t xml:space="preserve">CONCLUIDO	</t>
        </is>
      </c>
      <c r="D32" t="n">
        <v>7.2572</v>
      </c>
      <c r="E32" t="n">
        <v>13.78</v>
      </c>
      <c r="F32" t="n">
        <v>10.65</v>
      </c>
      <c r="G32" t="n">
        <v>45.63</v>
      </c>
      <c r="H32" t="n">
        <v>0.7</v>
      </c>
      <c r="I32" t="n">
        <v>14</v>
      </c>
      <c r="J32" t="n">
        <v>216.05</v>
      </c>
      <c r="K32" t="n">
        <v>55.27</v>
      </c>
      <c r="L32" t="n">
        <v>8.5</v>
      </c>
      <c r="M32" t="n">
        <v>12</v>
      </c>
      <c r="N32" t="n">
        <v>47.28</v>
      </c>
      <c r="O32" t="n">
        <v>26880.68</v>
      </c>
      <c r="P32" t="n">
        <v>152.11</v>
      </c>
      <c r="Q32" t="n">
        <v>197.81</v>
      </c>
      <c r="R32" t="n">
        <v>35.37</v>
      </c>
      <c r="S32" t="n">
        <v>25.4</v>
      </c>
      <c r="T32" t="n">
        <v>4111.79</v>
      </c>
      <c r="U32" t="n">
        <v>0.72</v>
      </c>
      <c r="V32" t="n">
        <v>0.87</v>
      </c>
      <c r="W32" t="n">
        <v>2.96</v>
      </c>
      <c r="X32" t="n">
        <v>0.26</v>
      </c>
      <c r="Y32" t="n">
        <v>1</v>
      </c>
      <c r="Z32" t="n">
        <v>10</v>
      </c>
      <c r="AA32" t="n">
        <v>452.374969316502</v>
      </c>
      <c r="AB32" t="n">
        <v>618.9593903939644</v>
      </c>
      <c r="AC32" t="n">
        <v>559.8867748897241</v>
      </c>
      <c r="AD32" t="n">
        <v>452374.969316502</v>
      </c>
      <c r="AE32" t="n">
        <v>618959.3903939645</v>
      </c>
      <c r="AF32" t="n">
        <v>1.659491089367839e-05</v>
      </c>
      <c r="AG32" t="n">
        <v>36</v>
      </c>
      <c r="AH32" t="n">
        <v>559886.7748897241</v>
      </c>
    </row>
    <row r="33">
      <c r="A33" t="n">
        <v>31</v>
      </c>
      <c r="B33" t="n">
        <v>105</v>
      </c>
      <c r="C33" t="inlineStr">
        <is>
          <t xml:space="preserve">CONCLUIDO	</t>
        </is>
      </c>
      <c r="D33" t="n">
        <v>7.2532</v>
      </c>
      <c r="E33" t="n">
        <v>13.79</v>
      </c>
      <c r="F33" t="n">
        <v>10.65</v>
      </c>
      <c r="G33" t="n">
        <v>45.66</v>
      </c>
      <c r="H33" t="n">
        <v>0.72</v>
      </c>
      <c r="I33" t="n">
        <v>14</v>
      </c>
      <c r="J33" t="n">
        <v>216.46</v>
      </c>
      <c r="K33" t="n">
        <v>55.27</v>
      </c>
      <c r="L33" t="n">
        <v>8.75</v>
      </c>
      <c r="M33" t="n">
        <v>12</v>
      </c>
      <c r="N33" t="n">
        <v>47.44</v>
      </c>
      <c r="O33" t="n">
        <v>26931.07</v>
      </c>
      <c r="P33" t="n">
        <v>152.16</v>
      </c>
      <c r="Q33" t="n">
        <v>197.81</v>
      </c>
      <c r="R33" t="n">
        <v>35.52</v>
      </c>
      <c r="S33" t="n">
        <v>25.4</v>
      </c>
      <c r="T33" t="n">
        <v>4188.44</v>
      </c>
      <c r="U33" t="n">
        <v>0.71</v>
      </c>
      <c r="V33" t="n">
        <v>0.87</v>
      </c>
      <c r="W33" t="n">
        <v>2.96</v>
      </c>
      <c r="X33" t="n">
        <v>0.26</v>
      </c>
      <c r="Y33" t="n">
        <v>1</v>
      </c>
      <c r="Z33" t="n">
        <v>10</v>
      </c>
      <c r="AA33" t="n">
        <v>452.4834902250258</v>
      </c>
      <c r="AB33" t="n">
        <v>619.1078734886112</v>
      </c>
      <c r="AC33" t="n">
        <v>560.0210869662152</v>
      </c>
      <c r="AD33" t="n">
        <v>452483.4902250258</v>
      </c>
      <c r="AE33" t="n">
        <v>619107.8734886112</v>
      </c>
      <c r="AF33" t="n">
        <v>1.65857641644199e-05</v>
      </c>
      <c r="AG33" t="n">
        <v>36</v>
      </c>
      <c r="AH33" t="n">
        <v>560021.0869662152</v>
      </c>
    </row>
    <row r="34">
      <c r="A34" t="n">
        <v>32</v>
      </c>
      <c r="B34" t="n">
        <v>105</v>
      </c>
      <c r="C34" t="inlineStr">
        <is>
          <t xml:space="preserve">CONCLUIDO	</t>
        </is>
      </c>
      <c r="D34" t="n">
        <v>7.25</v>
      </c>
      <c r="E34" t="n">
        <v>13.79</v>
      </c>
      <c r="F34" t="n">
        <v>10.66</v>
      </c>
      <c r="G34" t="n">
        <v>45.69</v>
      </c>
      <c r="H34" t="n">
        <v>0.74</v>
      </c>
      <c r="I34" t="n">
        <v>14</v>
      </c>
      <c r="J34" t="n">
        <v>216.87</v>
      </c>
      <c r="K34" t="n">
        <v>55.27</v>
      </c>
      <c r="L34" t="n">
        <v>9</v>
      </c>
      <c r="M34" t="n">
        <v>12</v>
      </c>
      <c r="N34" t="n">
        <v>47.6</v>
      </c>
      <c r="O34" t="n">
        <v>26981.51</v>
      </c>
      <c r="P34" t="n">
        <v>151.97</v>
      </c>
      <c r="Q34" t="n">
        <v>197.75</v>
      </c>
      <c r="R34" t="n">
        <v>35.84</v>
      </c>
      <c r="S34" t="n">
        <v>25.4</v>
      </c>
      <c r="T34" t="n">
        <v>4347.5</v>
      </c>
      <c r="U34" t="n">
        <v>0.71</v>
      </c>
      <c r="V34" t="n">
        <v>0.87</v>
      </c>
      <c r="W34" t="n">
        <v>2.96</v>
      </c>
      <c r="X34" t="n">
        <v>0.27</v>
      </c>
      <c r="Y34" t="n">
        <v>1</v>
      </c>
      <c r="Z34" t="n">
        <v>10</v>
      </c>
      <c r="AA34" t="n">
        <v>452.4115623416378</v>
      </c>
      <c r="AB34" t="n">
        <v>619.0094585853254</v>
      </c>
      <c r="AC34" t="n">
        <v>559.9320646431728</v>
      </c>
      <c r="AD34" t="n">
        <v>452411.5623416377</v>
      </c>
      <c r="AE34" t="n">
        <v>619009.4585853254</v>
      </c>
      <c r="AF34" t="n">
        <v>1.657844678101311e-05</v>
      </c>
      <c r="AG34" t="n">
        <v>36</v>
      </c>
      <c r="AH34" t="n">
        <v>559932.0646431728</v>
      </c>
    </row>
    <row r="35">
      <c r="A35" t="n">
        <v>33</v>
      </c>
      <c r="B35" t="n">
        <v>105</v>
      </c>
      <c r="C35" t="inlineStr">
        <is>
          <t xml:space="preserve">CONCLUIDO	</t>
        </is>
      </c>
      <c r="D35" t="n">
        <v>7.2841</v>
      </c>
      <c r="E35" t="n">
        <v>13.73</v>
      </c>
      <c r="F35" t="n">
        <v>10.64</v>
      </c>
      <c r="G35" t="n">
        <v>49.09</v>
      </c>
      <c r="H35" t="n">
        <v>0.76</v>
      </c>
      <c r="I35" t="n">
        <v>13</v>
      </c>
      <c r="J35" t="n">
        <v>217.28</v>
      </c>
      <c r="K35" t="n">
        <v>55.27</v>
      </c>
      <c r="L35" t="n">
        <v>9.25</v>
      </c>
      <c r="M35" t="n">
        <v>11</v>
      </c>
      <c r="N35" t="n">
        <v>47.76</v>
      </c>
      <c r="O35" t="n">
        <v>27032.02</v>
      </c>
      <c r="P35" t="n">
        <v>151.85</v>
      </c>
      <c r="Q35" t="n">
        <v>197.78</v>
      </c>
      <c r="R35" t="n">
        <v>35.12</v>
      </c>
      <c r="S35" t="n">
        <v>25.4</v>
      </c>
      <c r="T35" t="n">
        <v>3990.93</v>
      </c>
      <c r="U35" t="n">
        <v>0.72</v>
      </c>
      <c r="V35" t="n">
        <v>0.87</v>
      </c>
      <c r="W35" t="n">
        <v>2.96</v>
      </c>
      <c r="X35" t="n">
        <v>0.25</v>
      </c>
      <c r="Y35" t="n">
        <v>1</v>
      </c>
      <c r="Z35" t="n">
        <v>10</v>
      </c>
      <c r="AA35" t="n">
        <v>451.691482606902</v>
      </c>
      <c r="AB35" t="n">
        <v>618.0242137245842</v>
      </c>
      <c r="AC35" t="n">
        <v>559.0408501691409</v>
      </c>
      <c r="AD35" t="n">
        <v>451691.482606902</v>
      </c>
      <c r="AE35" t="n">
        <v>618024.2137245842</v>
      </c>
      <c r="AF35" t="n">
        <v>1.665642264794173e-05</v>
      </c>
      <c r="AG35" t="n">
        <v>36</v>
      </c>
      <c r="AH35" t="n">
        <v>559040.8501691408</v>
      </c>
    </row>
    <row r="36">
      <c r="A36" t="n">
        <v>34</v>
      </c>
      <c r="B36" t="n">
        <v>105</v>
      </c>
      <c r="C36" t="inlineStr">
        <is>
          <t xml:space="preserve">CONCLUIDO	</t>
        </is>
      </c>
      <c r="D36" t="n">
        <v>7.2928</v>
      </c>
      <c r="E36" t="n">
        <v>13.71</v>
      </c>
      <c r="F36" t="n">
        <v>10.62</v>
      </c>
      <c r="G36" t="n">
        <v>49.02</v>
      </c>
      <c r="H36" t="n">
        <v>0.78</v>
      </c>
      <c r="I36" t="n">
        <v>13</v>
      </c>
      <c r="J36" t="n">
        <v>217.69</v>
      </c>
      <c r="K36" t="n">
        <v>55.27</v>
      </c>
      <c r="L36" t="n">
        <v>9.5</v>
      </c>
      <c r="M36" t="n">
        <v>11</v>
      </c>
      <c r="N36" t="n">
        <v>47.92</v>
      </c>
      <c r="O36" t="n">
        <v>27082.57</v>
      </c>
      <c r="P36" t="n">
        <v>151.5</v>
      </c>
      <c r="Q36" t="n">
        <v>197.77</v>
      </c>
      <c r="R36" t="n">
        <v>34.56</v>
      </c>
      <c r="S36" t="n">
        <v>25.4</v>
      </c>
      <c r="T36" t="n">
        <v>3709.67</v>
      </c>
      <c r="U36" t="n">
        <v>0.73</v>
      </c>
      <c r="V36" t="n">
        <v>0.88</v>
      </c>
      <c r="W36" t="n">
        <v>2.96</v>
      </c>
      <c r="X36" t="n">
        <v>0.23</v>
      </c>
      <c r="Y36" t="n">
        <v>1</v>
      </c>
      <c r="Z36" t="n">
        <v>10</v>
      </c>
      <c r="AA36" t="n">
        <v>451.2500644295703</v>
      </c>
      <c r="AB36" t="n">
        <v>617.4202459003633</v>
      </c>
      <c r="AC36" t="n">
        <v>558.4945241863895</v>
      </c>
      <c r="AD36" t="n">
        <v>451250.0644295703</v>
      </c>
      <c r="AE36" t="n">
        <v>617420.2459003633</v>
      </c>
      <c r="AF36" t="n">
        <v>1.667631678407895e-05</v>
      </c>
      <c r="AG36" t="n">
        <v>36</v>
      </c>
      <c r="AH36" t="n">
        <v>558494.5241863895</v>
      </c>
    </row>
    <row r="37">
      <c r="A37" t="n">
        <v>35</v>
      </c>
      <c r="B37" t="n">
        <v>105</v>
      </c>
      <c r="C37" t="inlineStr">
        <is>
          <t xml:space="preserve">CONCLUIDO	</t>
        </is>
      </c>
      <c r="D37" t="n">
        <v>7.2898</v>
      </c>
      <c r="E37" t="n">
        <v>13.72</v>
      </c>
      <c r="F37" t="n">
        <v>10.63</v>
      </c>
      <c r="G37" t="n">
        <v>49.04</v>
      </c>
      <c r="H37" t="n">
        <v>0.79</v>
      </c>
      <c r="I37" t="n">
        <v>13</v>
      </c>
      <c r="J37" t="n">
        <v>218.1</v>
      </c>
      <c r="K37" t="n">
        <v>55.27</v>
      </c>
      <c r="L37" t="n">
        <v>9.75</v>
      </c>
      <c r="M37" t="n">
        <v>11</v>
      </c>
      <c r="N37" t="n">
        <v>48.08</v>
      </c>
      <c r="O37" t="n">
        <v>27133.18</v>
      </c>
      <c r="P37" t="n">
        <v>151.31</v>
      </c>
      <c r="Q37" t="n">
        <v>197.79</v>
      </c>
      <c r="R37" t="n">
        <v>34.72</v>
      </c>
      <c r="S37" t="n">
        <v>25.4</v>
      </c>
      <c r="T37" t="n">
        <v>3792.64</v>
      </c>
      <c r="U37" t="n">
        <v>0.73</v>
      </c>
      <c r="V37" t="n">
        <v>0.88</v>
      </c>
      <c r="W37" t="n">
        <v>2.96</v>
      </c>
      <c r="X37" t="n">
        <v>0.23</v>
      </c>
      <c r="Y37" t="n">
        <v>1</v>
      </c>
      <c r="Z37" t="n">
        <v>10</v>
      </c>
      <c r="AA37" t="n">
        <v>451.1744861650913</v>
      </c>
      <c r="AB37" t="n">
        <v>617.3168363846254</v>
      </c>
      <c r="AC37" t="n">
        <v>558.4009839296974</v>
      </c>
      <c r="AD37" t="n">
        <v>451174.4861650913</v>
      </c>
      <c r="AE37" t="n">
        <v>617316.8363846254</v>
      </c>
      <c r="AF37" t="n">
        <v>1.666945673713508e-05</v>
      </c>
      <c r="AG37" t="n">
        <v>36</v>
      </c>
      <c r="AH37" t="n">
        <v>558400.9839296974</v>
      </c>
    </row>
    <row r="38">
      <c r="A38" t="n">
        <v>36</v>
      </c>
      <c r="B38" t="n">
        <v>105</v>
      </c>
      <c r="C38" t="inlineStr">
        <is>
          <t xml:space="preserve">CONCLUIDO	</t>
        </is>
      </c>
      <c r="D38" t="n">
        <v>7.3214</v>
      </c>
      <c r="E38" t="n">
        <v>13.66</v>
      </c>
      <c r="F38" t="n">
        <v>10.61</v>
      </c>
      <c r="G38" t="n">
        <v>53.04</v>
      </c>
      <c r="H38" t="n">
        <v>0.8100000000000001</v>
      </c>
      <c r="I38" t="n">
        <v>12</v>
      </c>
      <c r="J38" t="n">
        <v>218.51</v>
      </c>
      <c r="K38" t="n">
        <v>55.27</v>
      </c>
      <c r="L38" t="n">
        <v>10</v>
      </c>
      <c r="M38" t="n">
        <v>10</v>
      </c>
      <c r="N38" t="n">
        <v>48.24</v>
      </c>
      <c r="O38" t="n">
        <v>27183.85</v>
      </c>
      <c r="P38" t="n">
        <v>151.04</v>
      </c>
      <c r="Q38" t="n">
        <v>197.77</v>
      </c>
      <c r="R38" t="n">
        <v>34.22</v>
      </c>
      <c r="S38" t="n">
        <v>25.4</v>
      </c>
      <c r="T38" t="n">
        <v>3545.68</v>
      </c>
      <c r="U38" t="n">
        <v>0.74</v>
      </c>
      <c r="V38" t="n">
        <v>0.88</v>
      </c>
      <c r="W38" t="n">
        <v>2.96</v>
      </c>
      <c r="X38" t="n">
        <v>0.22</v>
      </c>
      <c r="Y38" t="n">
        <v>1</v>
      </c>
      <c r="Z38" t="n">
        <v>10</v>
      </c>
      <c r="AA38" t="n">
        <v>450.3958984239841</v>
      </c>
      <c r="AB38" t="n">
        <v>616.2515382883756</v>
      </c>
      <c r="AC38" t="n">
        <v>557.4373563885985</v>
      </c>
      <c r="AD38" t="n">
        <v>450395.8984239841</v>
      </c>
      <c r="AE38" t="n">
        <v>616251.5382883756</v>
      </c>
      <c r="AF38" t="n">
        <v>1.674171589827715e-05</v>
      </c>
      <c r="AG38" t="n">
        <v>36</v>
      </c>
      <c r="AH38" t="n">
        <v>557437.3563885984</v>
      </c>
    </row>
    <row r="39">
      <c r="A39" t="n">
        <v>37</v>
      </c>
      <c r="B39" t="n">
        <v>105</v>
      </c>
      <c r="C39" t="inlineStr">
        <is>
          <t xml:space="preserve">CONCLUIDO	</t>
        </is>
      </c>
      <c r="D39" t="n">
        <v>7.3184</v>
      </c>
      <c r="E39" t="n">
        <v>13.66</v>
      </c>
      <c r="F39" t="n">
        <v>10.61</v>
      </c>
      <c r="G39" t="n">
        <v>53.06</v>
      </c>
      <c r="H39" t="n">
        <v>0.83</v>
      </c>
      <c r="I39" t="n">
        <v>12</v>
      </c>
      <c r="J39" t="n">
        <v>218.92</v>
      </c>
      <c r="K39" t="n">
        <v>55.27</v>
      </c>
      <c r="L39" t="n">
        <v>10.25</v>
      </c>
      <c r="M39" t="n">
        <v>10</v>
      </c>
      <c r="N39" t="n">
        <v>48.4</v>
      </c>
      <c r="O39" t="n">
        <v>27234.57</v>
      </c>
      <c r="P39" t="n">
        <v>151.07</v>
      </c>
      <c r="Q39" t="n">
        <v>197.76</v>
      </c>
      <c r="R39" t="n">
        <v>34.21</v>
      </c>
      <c r="S39" t="n">
        <v>25.4</v>
      </c>
      <c r="T39" t="n">
        <v>3539.43</v>
      </c>
      <c r="U39" t="n">
        <v>0.74</v>
      </c>
      <c r="V39" t="n">
        <v>0.88</v>
      </c>
      <c r="W39" t="n">
        <v>2.96</v>
      </c>
      <c r="X39" t="n">
        <v>0.22</v>
      </c>
      <c r="Y39" t="n">
        <v>1</v>
      </c>
      <c r="Z39" t="n">
        <v>10</v>
      </c>
      <c r="AA39" t="n">
        <v>450.4701757234413</v>
      </c>
      <c r="AB39" t="n">
        <v>616.3531677663761</v>
      </c>
      <c r="AC39" t="n">
        <v>557.5292864918565</v>
      </c>
      <c r="AD39" t="n">
        <v>450470.1757234414</v>
      </c>
      <c r="AE39" t="n">
        <v>616353.1677663762</v>
      </c>
      <c r="AF39" t="n">
        <v>1.673485585133328e-05</v>
      </c>
      <c r="AG39" t="n">
        <v>36</v>
      </c>
      <c r="AH39" t="n">
        <v>557529.2864918566</v>
      </c>
    </row>
    <row r="40">
      <c r="A40" t="n">
        <v>38</v>
      </c>
      <c r="B40" t="n">
        <v>105</v>
      </c>
      <c r="C40" t="inlineStr">
        <is>
          <t xml:space="preserve">CONCLUIDO	</t>
        </is>
      </c>
      <c r="D40" t="n">
        <v>7.3238</v>
      </c>
      <c r="E40" t="n">
        <v>13.65</v>
      </c>
      <c r="F40" t="n">
        <v>10.6</v>
      </c>
      <c r="G40" t="n">
        <v>53.01</v>
      </c>
      <c r="H40" t="n">
        <v>0.85</v>
      </c>
      <c r="I40" t="n">
        <v>12</v>
      </c>
      <c r="J40" t="n">
        <v>219.33</v>
      </c>
      <c r="K40" t="n">
        <v>55.27</v>
      </c>
      <c r="L40" t="n">
        <v>10.5</v>
      </c>
      <c r="M40" t="n">
        <v>10</v>
      </c>
      <c r="N40" t="n">
        <v>48.56</v>
      </c>
      <c r="O40" t="n">
        <v>27285.35</v>
      </c>
      <c r="P40" t="n">
        <v>150.67</v>
      </c>
      <c r="Q40" t="n">
        <v>197.75</v>
      </c>
      <c r="R40" t="n">
        <v>34.03</v>
      </c>
      <c r="S40" t="n">
        <v>25.4</v>
      </c>
      <c r="T40" t="n">
        <v>3448.9</v>
      </c>
      <c r="U40" t="n">
        <v>0.75</v>
      </c>
      <c r="V40" t="n">
        <v>0.88</v>
      </c>
      <c r="W40" t="n">
        <v>2.96</v>
      </c>
      <c r="X40" t="n">
        <v>0.21</v>
      </c>
      <c r="Y40" t="n">
        <v>1</v>
      </c>
      <c r="Z40" t="n">
        <v>10</v>
      </c>
      <c r="AA40" t="n">
        <v>450.0657532232941</v>
      </c>
      <c r="AB40" t="n">
        <v>615.7998190598133</v>
      </c>
      <c r="AC40" t="n">
        <v>557.0287486092182</v>
      </c>
      <c r="AD40" t="n">
        <v>450065.7532232941</v>
      </c>
      <c r="AE40" t="n">
        <v>615799.8190598133</v>
      </c>
      <c r="AF40" t="n">
        <v>1.674720393583225e-05</v>
      </c>
      <c r="AG40" t="n">
        <v>36</v>
      </c>
      <c r="AH40" t="n">
        <v>557028.7486092182</v>
      </c>
    </row>
    <row r="41">
      <c r="A41" t="n">
        <v>39</v>
      </c>
      <c r="B41" t="n">
        <v>105</v>
      </c>
      <c r="C41" t="inlineStr">
        <is>
          <t xml:space="preserve">CONCLUIDO	</t>
        </is>
      </c>
      <c r="D41" t="n">
        <v>7.3486</v>
      </c>
      <c r="E41" t="n">
        <v>13.61</v>
      </c>
      <c r="F41" t="n">
        <v>10.6</v>
      </c>
      <c r="G41" t="n">
        <v>57.8</v>
      </c>
      <c r="H41" t="n">
        <v>0.87</v>
      </c>
      <c r="I41" t="n">
        <v>11</v>
      </c>
      <c r="J41" t="n">
        <v>219.75</v>
      </c>
      <c r="K41" t="n">
        <v>55.27</v>
      </c>
      <c r="L41" t="n">
        <v>10.75</v>
      </c>
      <c r="M41" t="n">
        <v>9</v>
      </c>
      <c r="N41" t="n">
        <v>48.72</v>
      </c>
      <c r="O41" t="n">
        <v>27336.19</v>
      </c>
      <c r="P41" t="n">
        <v>150.32</v>
      </c>
      <c r="Q41" t="n">
        <v>197.77</v>
      </c>
      <c r="R41" t="n">
        <v>33.77</v>
      </c>
      <c r="S41" t="n">
        <v>25.4</v>
      </c>
      <c r="T41" t="n">
        <v>3323.64</v>
      </c>
      <c r="U41" t="n">
        <v>0.75</v>
      </c>
      <c r="V41" t="n">
        <v>0.88</v>
      </c>
      <c r="W41" t="n">
        <v>2.96</v>
      </c>
      <c r="X41" t="n">
        <v>0.21</v>
      </c>
      <c r="Y41" t="n">
        <v>1</v>
      </c>
      <c r="Z41" t="n">
        <v>10</v>
      </c>
      <c r="AA41" t="n">
        <v>449.3798296900315</v>
      </c>
      <c r="AB41" t="n">
        <v>614.8613082207928</v>
      </c>
      <c r="AC41" t="n">
        <v>556.1798079274655</v>
      </c>
      <c r="AD41" t="n">
        <v>449379.8296900315</v>
      </c>
      <c r="AE41" t="n">
        <v>614861.3082207928</v>
      </c>
      <c r="AF41" t="n">
        <v>1.680391365723489e-05</v>
      </c>
      <c r="AG41" t="n">
        <v>36</v>
      </c>
      <c r="AH41" t="n">
        <v>556179.8079274655</v>
      </c>
    </row>
    <row r="42">
      <c r="A42" t="n">
        <v>40</v>
      </c>
      <c r="B42" t="n">
        <v>105</v>
      </c>
      <c r="C42" t="inlineStr">
        <is>
          <t xml:space="preserve">CONCLUIDO	</t>
        </is>
      </c>
      <c r="D42" t="n">
        <v>7.3547</v>
      </c>
      <c r="E42" t="n">
        <v>13.6</v>
      </c>
      <c r="F42" t="n">
        <v>10.59</v>
      </c>
      <c r="G42" t="n">
        <v>57.74</v>
      </c>
      <c r="H42" t="n">
        <v>0.89</v>
      </c>
      <c r="I42" t="n">
        <v>11</v>
      </c>
      <c r="J42" t="n">
        <v>220.16</v>
      </c>
      <c r="K42" t="n">
        <v>55.27</v>
      </c>
      <c r="L42" t="n">
        <v>11</v>
      </c>
      <c r="M42" t="n">
        <v>9</v>
      </c>
      <c r="N42" t="n">
        <v>48.89</v>
      </c>
      <c r="O42" t="n">
        <v>27387.08</v>
      </c>
      <c r="P42" t="n">
        <v>150.28</v>
      </c>
      <c r="Q42" t="n">
        <v>197.78</v>
      </c>
      <c r="R42" t="n">
        <v>33.39</v>
      </c>
      <c r="S42" t="n">
        <v>25.4</v>
      </c>
      <c r="T42" t="n">
        <v>3133.94</v>
      </c>
      <c r="U42" t="n">
        <v>0.76</v>
      </c>
      <c r="V42" t="n">
        <v>0.88</v>
      </c>
      <c r="W42" t="n">
        <v>2.96</v>
      </c>
      <c r="X42" t="n">
        <v>0.2</v>
      </c>
      <c r="Y42" t="n">
        <v>1</v>
      </c>
      <c r="Z42" t="n">
        <v>10</v>
      </c>
      <c r="AA42" t="n">
        <v>449.2323118452395</v>
      </c>
      <c r="AB42" t="n">
        <v>614.6594677975204</v>
      </c>
      <c r="AC42" t="n">
        <v>555.9972308709056</v>
      </c>
      <c r="AD42" t="n">
        <v>449232.3118452395</v>
      </c>
      <c r="AE42" t="n">
        <v>614659.4677975203</v>
      </c>
      <c r="AF42" t="n">
        <v>1.681786241935408e-05</v>
      </c>
      <c r="AG42" t="n">
        <v>36</v>
      </c>
      <c r="AH42" t="n">
        <v>555997.2308709056</v>
      </c>
    </row>
    <row r="43">
      <c r="A43" t="n">
        <v>41</v>
      </c>
      <c r="B43" t="n">
        <v>105</v>
      </c>
      <c r="C43" t="inlineStr">
        <is>
          <t xml:space="preserve">CONCLUIDO	</t>
        </is>
      </c>
      <c r="D43" t="n">
        <v>7.3585</v>
      </c>
      <c r="E43" t="n">
        <v>13.59</v>
      </c>
      <c r="F43" t="n">
        <v>10.58</v>
      </c>
      <c r="G43" t="n">
        <v>57.7</v>
      </c>
      <c r="H43" t="n">
        <v>0.91</v>
      </c>
      <c r="I43" t="n">
        <v>11</v>
      </c>
      <c r="J43" t="n">
        <v>220.57</v>
      </c>
      <c r="K43" t="n">
        <v>55.27</v>
      </c>
      <c r="L43" t="n">
        <v>11.25</v>
      </c>
      <c r="M43" t="n">
        <v>9</v>
      </c>
      <c r="N43" t="n">
        <v>49.05</v>
      </c>
      <c r="O43" t="n">
        <v>27438.03</v>
      </c>
      <c r="P43" t="n">
        <v>150.07</v>
      </c>
      <c r="Q43" t="n">
        <v>197.76</v>
      </c>
      <c r="R43" t="n">
        <v>33.4</v>
      </c>
      <c r="S43" t="n">
        <v>25.4</v>
      </c>
      <c r="T43" t="n">
        <v>3142.22</v>
      </c>
      <c r="U43" t="n">
        <v>0.76</v>
      </c>
      <c r="V43" t="n">
        <v>0.88</v>
      </c>
      <c r="W43" t="n">
        <v>2.95</v>
      </c>
      <c r="X43" t="n">
        <v>0.19</v>
      </c>
      <c r="Y43" t="n">
        <v>1</v>
      </c>
      <c r="Z43" t="n">
        <v>10</v>
      </c>
      <c r="AA43" t="n">
        <v>448.9985317547693</v>
      </c>
      <c r="AB43" t="n">
        <v>614.3395995640893</v>
      </c>
      <c r="AC43" t="n">
        <v>555.7078904127352</v>
      </c>
      <c r="AD43" t="n">
        <v>448998.5317547693</v>
      </c>
      <c r="AE43" t="n">
        <v>614339.5995640893</v>
      </c>
      <c r="AF43" t="n">
        <v>1.682655181214965e-05</v>
      </c>
      <c r="AG43" t="n">
        <v>36</v>
      </c>
      <c r="AH43" t="n">
        <v>555707.8904127352</v>
      </c>
    </row>
    <row r="44">
      <c r="A44" t="n">
        <v>42</v>
      </c>
      <c r="B44" t="n">
        <v>105</v>
      </c>
      <c r="C44" t="inlineStr">
        <is>
          <t xml:space="preserve">CONCLUIDO	</t>
        </is>
      </c>
      <c r="D44" t="n">
        <v>7.3529</v>
      </c>
      <c r="E44" t="n">
        <v>13.6</v>
      </c>
      <c r="F44" t="n">
        <v>10.59</v>
      </c>
      <c r="G44" t="n">
        <v>57.76</v>
      </c>
      <c r="H44" t="n">
        <v>0.92</v>
      </c>
      <c r="I44" t="n">
        <v>11</v>
      </c>
      <c r="J44" t="n">
        <v>220.99</v>
      </c>
      <c r="K44" t="n">
        <v>55.27</v>
      </c>
      <c r="L44" t="n">
        <v>11.5</v>
      </c>
      <c r="M44" t="n">
        <v>9</v>
      </c>
      <c r="N44" t="n">
        <v>49.21</v>
      </c>
      <c r="O44" t="n">
        <v>27489.03</v>
      </c>
      <c r="P44" t="n">
        <v>150.41</v>
      </c>
      <c r="Q44" t="n">
        <v>197.76</v>
      </c>
      <c r="R44" t="n">
        <v>33.64</v>
      </c>
      <c r="S44" t="n">
        <v>25.4</v>
      </c>
      <c r="T44" t="n">
        <v>3261.66</v>
      </c>
      <c r="U44" t="n">
        <v>0.75</v>
      </c>
      <c r="V44" t="n">
        <v>0.88</v>
      </c>
      <c r="W44" t="n">
        <v>2.95</v>
      </c>
      <c r="X44" t="n">
        <v>0.2</v>
      </c>
      <c r="Y44" t="n">
        <v>1</v>
      </c>
      <c r="Z44" t="n">
        <v>10</v>
      </c>
      <c r="AA44" t="n">
        <v>449.3592766477891</v>
      </c>
      <c r="AB44" t="n">
        <v>614.8331866416605</v>
      </c>
      <c r="AC44" t="n">
        <v>556.1543702323769</v>
      </c>
      <c r="AD44" t="n">
        <v>449359.2766477891</v>
      </c>
      <c r="AE44" t="n">
        <v>614833.1866416605</v>
      </c>
      <c r="AF44" t="n">
        <v>1.681374639118776e-05</v>
      </c>
      <c r="AG44" t="n">
        <v>36</v>
      </c>
      <c r="AH44" t="n">
        <v>556154.3702323769</v>
      </c>
    </row>
    <row r="45">
      <c r="A45" t="n">
        <v>43</v>
      </c>
      <c r="B45" t="n">
        <v>105</v>
      </c>
      <c r="C45" t="inlineStr">
        <is>
          <t xml:space="preserve">CONCLUIDO	</t>
        </is>
      </c>
      <c r="D45" t="n">
        <v>7.3573</v>
      </c>
      <c r="E45" t="n">
        <v>13.59</v>
      </c>
      <c r="F45" t="n">
        <v>10.58</v>
      </c>
      <c r="G45" t="n">
        <v>57.72</v>
      </c>
      <c r="H45" t="n">
        <v>0.9399999999999999</v>
      </c>
      <c r="I45" t="n">
        <v>11</v>
      </c>
      <c r="J45" t="n">
        <v>221.4</v>
      </c>
      <c r="K45" t="n">
        <v>55.27</v>
      </c>
      <c r="L45" t="n">
        <v>11.75</v>
      </c>
      <c r="M45" t="n">
        <v>9</v>
      </c>
      <c r="N45" t="n">
        <v>49.38</v>
      </c>
      <c r="O45" t="n">
        <v>27540.09</v>
      </c>
      <c r="P45" t="n">
        <v>149.93</v>
      </c>
      <c r="Q45" t="n">
        <v>197.8</v>
      </c>
      <c r="R45" t="n">
        <v>33.24</v>
      </c>
      <c r="S45" t="n">
        <v>25.4</v>
      </c>
      <c r="T45" t="n">
        <v>3059.76</v>
      </c>
      <c r="U45" t="n">
        <v>0.76</v>
      </c>
      <c r="V45" t="n">
        <v>0.88</v>
      </c>
      <c r="W45" t="n">
        <v>2.96</v>
      </c>
      <c r="X45" t="n">
        <v>0.19</v>
      </c>
      <c r="Y45" t="n">
        <v>1</v>
      </c>
      <c r="Z45" t="n">
        <v>10</v>
      </c>
      <c r="AA45" t="n">
        <v>448.9154281506154</v>
      </c>
      <c r="AB45" t="n">
        <v>614.2258935466136</v>
      </c>
      <c r="AC45" t="n">
        <v>555.6050363379801</v>
      </c>
      <c r="AD45" t="n">
        <v>448915.4281506154</v>
      </c>
      <c r="AE45" t="n">
        <v>614225.8935466136</v>
      </c>
      <c r="AF45" t="n">
        <v>1.68238077933721e-05</v>
      </c>
      <c r="AG45" t="n">
        <v>36</v>
      </c>
      <c r="AH45" t="n">
        <v>555605.0363379801</v>
      </c>
    </row>
    <row r="46">
      <c r="A46" t="n">
        <v>44</v>
      </c>
      <c r="B46" t="n">
        <v>105</v>
      </c>
      <c r="C46" t="inlineStr">
        <is>
          <t xml:space="preserve">CONCLUIDO	</t>
        </is>
      </c>
      <c r="D46" t="n">
        <v>7.3886</v>
      </c>
      <c r="E46" t="n">
        <v>13.53</v>
      </c>
      <c r="F46" t="n">
        <v>10.56</v>
      </c>
      <c r="G46" t="n">
        <v>63.38</v>
      </c>
      <c r="H46" t="n">
        <v>0.96</v>
      </c>
      <c r="I46" t="n">
        <v>10</v>
      </c>
      <c r="J46" t="n">
        <v>221.81</v>
      </c>
      <c r="K46" t="n">
        <v>55.27</v>
      </c>
      <c r="L46" t="n">
        <v>12</v>
      </c>
      <c r="M46" t="n">
        <v>8</v>
      </c>
      <c r="N46" t="n">
        <v>49.54</v>
      </c>
      <c r="O46" t="n">
        <v>27591.21</v>
      </c>
      <c r="P46" t="n">
        <v>149.71</v>
      </c>
      <c r="Q46" t="n">
        <v>197.8</v>
      </c>
      <c r="R46" t="n">
        <v>32.75</v>
      </c>
      <c r="S46" t="n">
        <v>25.4</v>
      </c>
      <c r="T46" t="n">
        <v>2822.72</v>
      </c>
      <c r="U46" t="n">
        <v>0.78</v>
      </c>
      <c r="V46" t="n">
        <v>0.88</v>
      </c>
      <c r="W46" t="n">
        <v>2.96</v>
      </c>
      <c r="X46" t="n">
        <v>0.17</v>
      </c>
      <c r="Y46" t="n">
        <v>1</v>
      </c>
      <c r="Z46" t="n">
        <v>10</v>
      </c>
      <c r="AA46" t="n">
        <v>448.1954975759347</v>
      </c>
      <c r="AB46" t="n">
        <v>613.2408527732402</v>
      </c>
      <c r="AC46" t="n">
        <v>554.714006473504</v>
      </c>
      <c r="AD46" t="n">
        <v>448195.4975759347</v>
      </c>
      <c r="AE46" t="n">
        <v>613240.8527732403</v>
      </c>
      <c r="AF46" t="n">
        <v>1.689538094981979e-05</v>
      </c>
      <c r="AG46" t="n">
        <v>36</v>
      </c>
      <c r="AH46" t="n">
        <v>554714.006473504</v>
      </c>
    </row>
    <row r="47">
      <c r="A47" t="n">
        <v>45</v>
      </c>
      <c r="B47" t="n">
        <v>105</v>
      </c>
      <c r="C47" t="inlineStr">
        <is>
          <t xml:space="preserve">CONCLUIDO	</t>
        </is>
      </c>
      <c r="D47" t="n">
        <v>7.3879</v>
      </c>
      <c r="E47" t="n">
        <v>13.54</v>
      </c>
      <c r="F47" t="n">
        <v>10.57</v>
      </c>
      <c r="G47" t="n">
        <v>63.39</v>
      </c>
      <c r="H47" t="n">
        <v>0.98</v>
      </c>
      <c r="I47" t="n">
        <v>10</v>
      </c>
      <c r="J47" t="n">
        <v>222.23</v>
      </c>
      <c r="K47" t="n">
        <v>55.27</v>
      </c>
      <c r="L47" t="n">
        <v>12.25</v>
      </c>
      <c r="M47" t="n">
        <v>8</v>
      </c>
      <c r="N47" t="n">
        <v>49.71</v>
      </c>
      <c r="O47" t="n">
        <v>27642.51</v>
      </c>
      <c r="P47" t="n">
        <v>149.86</v>
      </c>
      <c r="Q47" t="n">
        <v>197.75</v>
      </c>
      <c r="R47" t="n">
        <v>32.81</v>
      </c>
      <c r="S47" t="n">
        <v>25.4</v>
      </c>
      <c r="T47" t="n">
        <v>2850.79</v>
      </c>
      <c r="U47" t="n">
        <v>0.77</v>
      </c>
      <c r="V47" t="n">
        <v>0.88</v>
      </c>
      <c r="W47" t="n">
        <v>2.96</v>
      </c>
      <c r="X47" t="n">
        <v>0.18</v>
      </c>
      <c r="Y47" t="n">
        <v>1</v>
      </c>
      <c r="Z47" t="n">
        <v>10</v>
      </c>
      <c r="AA47" t="n">
        <v>448.3313446580188</v>
      </c>
      <c r="AB47" t="n">
        <v>613.426724744098</v>
      </c>
      <c r="AC47" t="n">
        <v>554.882139084336</v>
      </c>
      <c r="AD47" t="n">
        <v>448331.3446580188</v>
      </c>
      <c r="AE47" t="n">
        <v>613426.724744098</v>
      </c>
      <c r="AF47" t="n">
        <v>1.689378027219955e-05</v>
      </c>
      <c r="AG47" t="n">
        <v>36</v>
      </c>
      <c r="AH47" t="n">
        <v>554882.139084336</v>
      </c>
    </row>
    <row r="48">
      <c r="A48" t="n">
        <v>46</v>
      </c>
      <c r="B48" t="n">
        <v>105</v>
      </c>
      <c r="C48" t="inlineStr">
        <is>
          <t xml:space="preserve">CONCLUIDO	</t>
        </is>
      </c>
      <c r="D48" t="n">
        <v>7.3902</v>
      </c>
      <c r="E48" t="n">
        <v>13.53</v>
      </c>
      <c r="F48" t="n">
        <v>10.56</v>
      </c>
      <c r="G48" t="n">
        <v>63.37</v>
      </c>
      <c r="H48" t="n">
        <v>1</v>
      </c>
      <c r="I48" t="n">
        <v>10</v>
      </c>
      <c r="J48" t="n">
        <v>222.65</v>
      </c>
      <c r="K48" t="n">
        <v>55.27</v>
      </c>
      <c r="L48" t="n">
        <v>12.5</v>
      </c>
      <c r="M48" t="n">
        <v>8</v>
      </c>
      <c r="N48" t="n">
        <v>49.87</v>
      </c>
      <c r="O48" t="n">
        <v>27693.75</v>
      </c>
      <c r="P48" t="n">
        <v>149.71</v>
      </c>
      <c r="Q48" t="n">
        <v>197.78</v>
      </c>
      <c r="R48" t="n">
        <v>32.63</v>
      </c>
      <c r="S48" t="n">
        <v>25.4</v>
      </c>
      <c r="T48" t="n">
        <v>2763.35</v>
      </c>
      <c r="U48" t="n">
        <v>0.78</v>
      </c>
      <c r="V48" t="n">
        <v>0.88</v>
      </c>
      <c r="W48" t="n">
        <v>2.95</v>
      </c>
      <c r="X48" t="n">
        <v>0.17</v>
      </c>
      <c r="Y48" t="n">
        <v>1</v>
      </c>
      <c r="Z48" t="n">
        <v>10</v>
      </c>
      <c r="AA48" t="n">
        <v>448.1685262875586</v>
      </c>
      <c r="AB48" t="n">
        <v>613.2039494665947</v>
      </c>
      <c r="AC48" t="n">
        <v>554.6806251666507</v>
      </c>
      <c r="AD48" t="n">
        <v>448168.5262875586</v>
      </c>
      <c r="AE48" t="n">
        <v>613203.9494665947</v>
      </c>
      <c r="AF48" t="n">
        <v>1.689903964152318e-05</v>
      </c>
      <c r="AG48" t="n">
        <v>36</v>
      </c>
      <c r="AH48" t="n">
        <v>554680.6251666506</v>
      </c>
    </row>
    <row r="49">
      <c r="A49" t="n">
        <v>47</v>
      </c>
      <c r="B49" t="n">
        <v>105</v>
      </c>
      <c r="C49" t="inlineStr">
        <is>
          <t xml:space="preserve">CONCLUIDO	</t>
        </is>
      </c>
      <c r="D49" t="n">
        <v>7.3899</v>
      </c>
      <c r="E49" t="n">
        <v>13.53</v>
      </c>
      <c r="F49" t="n">
        <v>10.56</v>
      </c>
      <c r="G49" t="n">
        <v>63.37</v>
      </c>
      <c r="H49" t="n">
        <v>1.02</v>
      </c>
      <c r="I49" t="n">
        <v>10</v>
      </c>
      <c r="J49" t="n">
        <v>223.06</v>
      </c>
      <c r="K49" t="n">
        <v>55.27</v>
      </c>
      <c r="L49" t="n">
        <v>12.75</v>
      </c>
      <c r="M49" t="n">
        <v>8</v>
      </c>
      <c r="N49" t="n">
        <v>50.04</v>
      </c>
      <c r="O49" t="n">
        <v>27745.04</v>
      </c>
      <c r="P49" t="n">
        <v>149.54</v>
      </c>
      <c r="Q49" t="n">
        <v>197.76</v>
      </c>
      <c r="R49" t="n">
        <v>32.76</v>
      </c>
      <c r="S49" t="n">
        <v>25.4</v>
      </c>
      <c r="T49" t="n">
        <v>2824.05</v>
      </c>
      <c r="U49" t="n">
        <v>0.78</v>
      </c>
      <c r="V49" t="n">
        <v>0.88</v>
      </c>
      <c r="W49" t="n">
        <v>2.95</v>
      </c>
      <c r="X49" t="n">
        <v>0.17</v>
      </c>
      <c r="Y49" t="n">
        <v>1</v>
      </c>
      <c r="Z49" t="n">
        <v>10</v>
      </c>
      <c r="AA49" t="n">
        <v>448.0483936815842</v>
      </c>
      <c r="AB49" t="n">
        <v>613.039578735224</v>
      </c>
      <c r="AC49" t="n">
        <v>554.5319417471862</v>
      </c>
      <c r="AD49" t="n">
        <v>448048.3936815842</v>
      </c>
      <c r="AE49" t="n">
        <v>613039.5787352241</v>
      </c>
      <c r="AF49" t="n">
        <v>1.689835363682879e-05</v>
      </c>
      <c r="AG49" t="n">
        <v>36</v>
      </c>
      <c r="AH49" t="n">
        <v>554531.9417471862</v>
      </c>
    </row>
    <row r="50">
      <c r="A50" t="n">
        <v>48</v>
      </c>
      <c r="B50" t="n">
        <v>105</v>
      </c>
      <c r="C50" t="inlineStr">
        <is>
          <t xml:space="preserve">CONCLUIDO	</t>
        </is>
      </c>
      <c r="D50" t="n">
        <v>7.3873</v>
      </c>
      <c r="E50" t="n">
        <v>13.54</v>
      </c>
      <c r="F50" t="n">
        <v>10.57</v>
      </c>
      <c r="G50" t="n">
        <v>63.4</v>
      </c>
      <c r="H50" t="n">
        <v>1.03</v>
      </c>
      <c r="I50" t="n">
        <v>10</v>
      </c>
      <c r="J50" t="n">
        <v>223.48</v>
      </c>
      <c r="K50" t="n">
        <v>55.27</v>
      </c>
      <c r="L50" t="n">
        <v>13</v>
      </c>
      <c r="M50" t="n">
        <v>8</v>
      </c>
      <c r="N50" t="n">
        <v>50.21</v>
      </c>
      <c r="O50" t="n">
        <v>27796.39</v>
      </c>
      <c r="P50" t="n">
        <v>149.5</v>
      </c>
      <c r="Q50" t="n">
        <v>197.82</v>
      </c>
      <c r="R50" t="n">
        <v>32.82</v>
      </c>
      <c r="S50" t="n">
        <v>25.4</v>
      </c>
      <c r="T50" t="n">
        <v>2856.9</v>
      </c>
      <c r="U50" t="n">
        <v>0.77</v>
      </c>
      <c r="V50" t="n">
        <v>0.88</v>
      </c>
      <c r="W50" t="n">
        <v>2.96</v>
      </c>
      <c r="X50" t="n">
        <v>0.18</v>
      </c>
      <c r="Y50" t="n">
        <v>1</v>
      </c>
      <c r="Z50" t="n">
        <v>10</v>
      </c>
      <c r="AA50" t="n">
        <v>448.0762748259968</v>
      </c>
      <c r="AB50" t="n">
        <v>613.0777269470386</v>
      </c>
      <c r="AC50" t="n">
        <v>554.5664491472065</v>
      </c>
      <c r="AD50" t="n">
        <v>448076.2748259968</v>
      </c>
      <c r="AE50" t="n">
        <v>613077.7269470387</v>
      </c>
      <c r="AF50" t="n">
        <v>1.689240826281077e-05</v>
      </c>
      <c r="AG50" t="n">
        <v>36</v>
      </c>
      <c r="AH50" t="n">
        <v>554566.4491472065</v>
      </c>
    </row>
    <row r="51">
      <c r="A51" t="n">
        <v>49</v>
      </c>
      <c r="B51" t="n">
        <v>105</v>
      </c>
      <c r="C51" t="inlineStr">
        <is>
          <t xml:space="preserve">CONCLUIDO	</t>
        </is>
      </c>
      <c r="D51" t="n">
        <v>7.3878</v>
      </c>
      <c r="E51" t="n">
        <v>13.54</v>
      </c>
      <c r="F51" t="n">
        <v>10.57</v>
      </c>
      <c r="G51" t="n">
        <v>63.39</v>
      </c>
      <c r="H51" t="n">
        <v>1.05</v>
      </c>
      <c r="I51" t="n">
        <v>10</v>
      </c>
      <c r="J51" t="n">
        <v>223.89</v>
      </c>
      <c r="K51" t="n">
        <v>55.27</v>
      </c>
      <c r="L51" t="n">
        <v>13.25</v>
      </c>
      <c r="M51" t="n">
        <v>8</v>
      </c>
      <c r="N51" t="n">
        <v>50.37</v>
      </c>
      <c r="O51" t="n">
        <v>27847.8</v>
      </c>
      <c r="P51" t="n">
        <v>148.99</v>
      </c>
      <c r="Q51" t="n">
        <v>197.8</v>
      </c>
      <c r="R51" t="n">
        <v>32.95</v>
      </c>
      <c r="S51" t="n">
        <v>25.4</v>
      </c>
      <c r="T51" t="n">
        <v>2919.48</v>
      </c>
      <c r="U51" t="n">
        <v>0.77</v>
      </c>
      <c r="V51" t="n">
        <v>0.88</v>
      </c>
      <c r="W51" t="n">
        <v>2.95</v>
      </c>
      <c r="X51" t="n">
        <v>0.17</v>
      </c>
      <c r="Y51" t="n">
        <v>1</v>
      </c>
      <c r="Z51" t="n">
        <v>10</v>
      </c>
      <c r="AA51" t="n">
        <v>447.692178374743</v>
      </c>
      <c r="AB51" t="n">
        <v>612.5521892372936</v>
      </c>
      <c r="AC51" t="n">
        <v>554.0910680188828</v>
      </c>
      <c r="AD51" t="n">
        <v>447692.178374743</v>
      </c>
      <c r="AE51" t="n">
        <v>612552.1892372937</v>
      </c>
      <c r="AF51" t="n">
        <v>1.689355160396809e-05</v>
      </c>
      <c r="AG51" t="n">
        <v>36</v>
      </c>
      <c r="AH51" t="n">
        <v>554091.0680188828</v>
      </c>
    </row>
    <row r="52">
      <c r="A52" t="n">
        <v>50</v>
      </c>
      <c r="B52" t="n">
        <v>105</v>
      </c>
      <c r="C52" t="inlineStr">
        <is>
          <t xml:space="preserve">CONCLUIDO	</t>
        </is>
      </c>
      <c r="D52" t="n">
        <v>7.4152</v>
      </c>
      <c r="E52" t="n">
        <v>13.49</v>
      </c>
      <c r="F52" t="n">
        <v>10.56</v>
      </c>
      <c r="G52" t="n">
        <v>70.37</v>
      </c>
      <c r="H52" t="n">
        <v>1.07</v>
      </c>
      <c r="I52" t="n">
        <v>9</v>
      </c>
      <c r="J52" t="n">
        <v>224.31</v>
      </c>
      <c r="K52" t="n">
        <v>55.27</v>
      </c>
      <c r="L52" t="n">
        <v>13.5</v>
      </c>
      <c r="M52" t="n">
        <v>7</v>
      </c>
      <c r="N52" t="n">
        <v>50.54</v>
      </c>
      <c r="O52" t="n">
        <v>27899.27</v>
      </c>
      <c r="P52" t="n">
        <v>148.97</v>
      </c>
      <c r="Q52" t="n">
        <v>197.81</v>
      </c>
      <c r="R52" t="n">
        <v>32.39</v>
      </c>
      <c r="S52" t="n">
        <v>25.4</v>
      </c>
      <c r="T52" t="n">
        <v>2647.77</v>
      </c>
      <c r="U52" t="n">
        <v>0.78</v>
      </c>
      <c r="V52" t="n">
        <v>0.88</v>
      </c>
      <c r="W52" t="n">
        <v>2.96</v>
      </c>
      <c r="X52" t="n">
        <v>0.17</v>
      </c>
      <c r="Y52" t="n">
        <v>1</v>
      </c>
      <c r="Z52" t="n">
        <v>10</v>
      </c>
      <c r="AA52" t="n">
        <v>447.2055313181305</v>
      </c>
      <c r="AB52" t="n">
        <v>611.8863372650835</v>
      </c>
      <c r="AC52" t="n">
        <v>553.4887640243713</v>
      </c>
      <c r="AD52" t="n">
        <v>447205.5313181305</v>
      </c>
      <c r="AE52" t="n">
        <v>611886.3372650836</v>
      </c>
      <c r="AF52" t="n">
        <v>1.695620669938874e-05</v>
      </c>
      <c r="AG52" t="n">
        <v>36</v>
      </c>
      <c r="AH52" t="n">
        <v>553488.7640243713</v>
      </c>
    </row>
    <row r="53">
      <c r="A53" t="n">
        <v>51</v>
      </c>
      <c r="B53" t="n">
        <v>105</v>
      </c>
      <c r="C53" t="inlineStr">
        <is>
          <t xml:space="preserve">CONCLUIDO	</t>
        </is>
      </c>
      <c r="D53" t="n">
        <v>7.4143</v>
      </c>
      <c r="E53" t="n">
        <v>13.49</v>
      </c>
      <c r="F53" t="n">
        <v>10.56</v>
      </c>
      <c r="G53" t="n">
        <v>70.39</v>
      </c>
      <c r="H53" t="n">
        <v>1.09</v>
      </c>
      <c r="I53" t="n">
        <v>9</v>
      </c>
      <c r="J53" t="n">
        <v>224.73</v>
      </c>
      <c r="K53" t="n">
        <v>55.27</v>
      </c>
      <c r="L53" t="n">
        <v>13.75</v>
      </c>
      <c r="M53" t="n">
        <v>7</v>
      </c>
      <c r="N53" t="n">
        <v>50.71</v>
      </c>
      <c r="O53" t="n">
        <v>27950.8</v>
      </c>
      <c r="P53" t="n">
        <v>149.07</v>
      </c>
      <c r="Q53" t="n">
        <v>197.75</v>
      </c>
      <c r="R53" t="n">
        <v>32.59</v>
      </c>
      <c r="S53" t="n">
        <v>25.4</v>
      </c>
      <c r="T53" t="n">
        <v>2746.04</v>
      </c>
      <c r="U53" t="n">
        <v>0.78</v>
      </c>
      <c r="V53" t="n">
        <v>0.88</v>
      </c>
      <c r="W53" t="n">
        <v>2.96</v>
      </c>
      <c r="X53" t="n">
        <v>0.17</v>
      </c>
      <c r="Y53" t="n">
        <v>1</v>
      </c>
      <c r="Z53" t="n">
        <v>10</v>
      </c>
      <c r="AA53" t="n">
        <v>447.2939313283408</v>
      </c>
      <c r="AB53" t="n">
        <v>612.0072900589867</v>
      </c>
      <c r="AC53" t="n">
        <v>553.5981732533826</v>
      </c>
      <c r="AD53" t="n">
        <v>447293.9313283408</v>
      </c>
      <c r="AE53" t="n">
        <v>612007.2900589866</v>
      </c>
      <c r="AF53" t="n">
        <v>1.695414868530558e-05</v>
      </c>
      <c r="AG53" t="n">
        <v>36</v>
      </c>
      <c r="AH53" t="n">
        <v>553598.1732533826</v>
      </c>
    </row>
    <row r="54">
      <c r="A54" t="n">
        <v>52</v>
      </c>
      <c r="B54" t="n">
        <v>105</v>
      </c>
      <c r="C54" t="inlineStr">
        <is>
          <t xml:space="preserve">CONCLUIDO	</t>
        </is>
      </c>
      <c r="D54" t="n">
        <v>7.4167</v>
      </c>
      <c r="E54" t="n">
        <v>13.48</v>
      </c>
      <c r="F54" t="n">
        <v>10.55</v>
      </c>
      <c r="G54" t="n">
        <v>70.36</v>
      </c>
      <c r="H54" t="n">
        <v>1.11</v>
      </c>
      <c r="I54" t="n">
        <v>9</v>
      </c>
      <c r="J54" t="n">
        <v>225.15</v>
      </c>
      <c r="K54" t="n">
        <v>55.27</v>
      </c>
      <c r="L54" t="n">
        <v>14</v>
      </c>
      <c r="M54" t="n">
        <v>7</v>
      </c>
      <c r="N54" t="n">
        <v>50.88</v>
      </c>
      <c r="O54" t="n">
        <v>28002.38</v>
      </c>
      <c r="P54" t="n">
        <v>149.02</v>
      </c>
      <c r="Q54" t="n">
        <v>197.79</v>
      </c>
      <c r="R54" t="n">
        <v>32.48</v>
      </c>
      <c r="S54" t="n">
        <v>25.4</v>
      </c>
      <c r="T54" t="n">
        <v>2691.95</v>
      </c>
      <c r="U54" t="n">
        <v>0.78</v>
      </c>
      <c r="V54" t="n">
        <v>0.88</v>
      </c>
      <c r="W54" t="n">
        <v>2.95</v>
      </c>
      <c r="X54" t="n">
        <v>0.16</v>
      </c>
      <c r="Y54" t="n">
        <v>1</v>
      </c>
      <c r="Z54" t="n">
        <v>10</v>
      </c>
      <c r="AA54" t="n">
        <v>447.2037232899469</v>
      </c>
      <c r="AB54" t="n">
        <v>611.8838634411582</v>
      </c>
      <c r="AC54" t="n">
        <v>553.4865262987292</v>
      </c>
      <c r="AD54" t="n">
        <v>447203.7232899469</v>
      </c>
      <c r="AE54" t="n">
        <v>611883.8634411582</v>
      </c>
      <c r="AF54" t="n">
        <v>1.695963672286068e-05</v>
      </c>
      <c r="AG54" t="n">
        <v>36</v>
      </c>
      <c r="AH54" t="n">
        <v>553486.5262987292</v>
      </c>
    </row>
    <row r="55">
      <c r="A55" t="n">
        <v>53</v>
      </c>
      <c r="B55" t="n">
        <v>105</v>
      </c>
      <c r="C55" t="inlineStr">
        <is>
          <t xml:space="preserve">CONCLUIDO	</t>
        </is>
      </c>
      <c r="D55" t="n">
        <v>7.4156</v>
      </c>
      <c r="E55" t="n">
        <v>13.48</v>
      </c>
      <c r="F55" t="n">
        <v>10.56</v>
      </c>
      <c r="G55" t="n">
        <v>70.37</v>
      </c>
      <c r="H55" t="n">
        <v>1.12</v>
      </c>
      <c r="I55" t="n">
        <v>9</v>
      </c>
      <c r="J55" t="n">
        <v>225.57</v>
      </c>
      <c r="K55" t="n">
        <v>55.27</v>
      </c>
      <c r="L55" t="n">
        <v>14.25</v>
      </c>
      <c r="M55" t="n">
        <v>7</v>
      </c>
      <c r="N55" t="n">
        <v>51.04</v>
      </c>
      <c r="O55" t="n">
        <v>28054.03</v>
      </c>
      <c r="P55" t="n">
        <v>149.05</v>
      </c>
      <c r="Q55" t="n">
        <v>197.75</v>
      </c>
      <c r="R55" t="n">
        <v>32.4</v>
      </c>
      <c r="S55" t="n">
        <v>25.4</v>
      </c>
      <c r="T55" t="n">
        <v>2652.1</v>
      </c>
      <c r="U55" t="n">
        <v>0.78</v>
      </c>
      <c r="V55" t="n">
        <v>0.88</v>
      </c>
      <c r="W55" t="n">
        <v>2.96</v>
      </c>
      <c r="X55" t="n">
        <v>0.17</v>
      </c>
      <c r="Y55" t="n">
        <v>1</v>
      </c>
      <c r="Z55" t="n">
        <v>10</v>
      </c>
      <c r="AA55" t="n">
        <v>447.2575732119786</v>
      </c>
      <c r="AB55" t="n">
        <v>611.9575432801729</v>
      </c>
      <c r="AC55" t="n">
        <v>553.5531742373188</v>
      </c>
      <c r="AD55" t="n">
        <v>447257.5732119787</v>
      </c>
      <c r="AE55" t="n">
        <v>611957.5432801729</v>
      </c>
      <c r="AF55" t="n">
        <v>1.695712137231459e-05</v>
      </c>
      <c r="AG55" t="n">
        <v>36</v>
      </c>
      <c r="AH55" t="n">
        <v>553553.1742373188</v>
      </c>
    </row>
    <row r="56">
      <c r="A56" t="n">
        <v>54</v>
      </c>
      <c r="B56" t="n">
        <v>105</v>
      </c>
      <c r="C56" t="inlineStr">
        <is>
          <t xml:space="preserve">CONCLUIDO	</t>
        </is>
      </c>
      <c r="D56" t="n">
        <v>7.417</v>
      </c>
      <c r="E56" t="n">
        <v>13.48</v>
      </c>
      <c r="F56" t="n">
        <v>10.55</v>
      </c>
      <c r="G56" t="n">
        <v>70.34999999999999</v>
      </c>
      <c r="H56" t="n">
        <v>1.14</v>
      </c>
      <c r="I56" t="n">
        <v>9</v>
      </c>
      <c r="J56" t="n">
        <v>225.99</v>
      </c>
      <c r="K56" t="n">
        <v>55.27</v>
      </c>
      <c r="L56" t="n">
        <v>14.5</v>
      </c>
      <c r="M56" t="n">
        <v>7</v>
      </c>
      <c r="N56" t="n">
        <v>51.21</v>
      </c>
      <c r="O56" t="n">
        <v>28105.73</v>
      </c>
      <c r="P56" t="n">
        <v>148.81</v>
      </c>
      <c r="Q56" t="n">
        <v>197.75</v>
      </c>
      <c r="R56" t="n">
        <v>32.46</v>
      </c>
      <c r="S56" t="n">
        <v>25.4</v>
      </c>
      <c r="T56" t="n">
        <v>2683.28</v>
      </c>
      <c r="U56" t="n">
        <v>0.78</v>
      </c>
      <c r="V56" t="n">
        <v>0.88</v>
      </c>
      <c r="W56" t="n">
        <v>2.95</v>
      </c>
      <c r="X56" t="n">
        <v>0.16</v>
      </c>
      <c r="Y56" t="n">
        <v>1</v>
      </c>
      <c r="Z56" t="n">
        <v>10</v>
      </c>
      <c r="AA56" t="n">
        <v>447.0446445694864</v>
      </c>
      <c r="AB56" t="n">
        <v>611.6662049177664</v>
      </c>
      <c r="AC56" t="n">
        <v>553.2896407993243</v>
      </c>
      <c r="AD56" t="n">
        <v>447044.6445694864</v>
      </c>
      <c r="AE56" t="n">
        <v>611666.2049177664</v>
      </c>
      <c r="AF56" t="n">
        <v>1.696032272755506e-05</v>
      </c>
      <c r="AG56" t="n">
        <v>36</v>
      </c>
      <c r="AH56" t="n">
        <v>553289.6407993243</v>
      </c>
    </row>
    <row r="57">
      <c r="A57" t="n">
        <v>55</v>
      </c>
      <c r="B57" t="n">
        <v>105</v>
      </c>
      <c r="C57" t="inlineStr">
        <is>
          <t xml:space="preserve">CONCLUIDO	</t>
        </is>
      </c>
      <c r="D57" t="n">
        <v>7.4164</v>
      </c>
      <c r="E57" t="n">
        <v>13.48</v>
      </c>
      <c r="F57" t="n">
        <v>10.55</v>
      </c>
      <c r="G57" t="n">
        <v>70.36</v>
      </c>
      <c r="H57" t="n">
        <v>1.16</v>
      </c>
      <c r="I57" t="n">
        <v>9</v>
      </c>
      <c r="J57" t="n">
        <v>226.41</v>
      </c>
      <c r="K57" t="n">
        <v>55.27</v>
      </c>
      <c r="L57" t="n">
        <v>14.75</v>
      </c>
      <c r="M57" t="n">
        <v>7</v>
      </c>
      <c r="N57" t="n">
        <v>51.38</v>
      </c>
      <c r="O57" t="n">
        <v>28157.49</v>
      </c>
      <c r="P57" t="n">
        <v>148.72</v>
      </c>
      <c r="Q57" t="n">
        <v>197.76</v>
      </c>
      <c r="R57" t="n">
        <v>32.49</v>
      </c>
      <c r="S57" t="n">
        <v>25.4</v>
      </c>
      <c r="T57" t="n">
        <v>2697.81</v>
      </c>
      <c r="U57" t="n">
        <v>0.78</v>
      </c>
      <c r="V57" t="n">
        <v>0.88</v>
      </c>
      <c r="W57" t="n">
        <v>2.95</v>
      </c>
      <c r="X57" t="n">
        <v>0.16</v>
      </c>
      <c r="Y57" t="n">
        <v>1</v>
      </c>
      <c r="Z57" t="n">
        <v>10</v>
      </c>
      <c r="AA57" t="n">
        <v>446.9885903414147</v>
      </c>
      <c r="AB57" t="n">
        <v>611.5895090499806</v>
      </c>
      <c r="AC57" t="n">
        <v>553.2202646775168</v>
      </c>
      <c r="AD57" t="n">
        <v>446988.5903414147</v>
      </c>
      <c r="AE57" t="n">
        <v>611589.5090499807</v>
      </c>
      <c r="AF57" t="n">
        <v>1.695895071816629e-05</v>
      </c>
      <c r="AG57" t="n">
        <v>36</v>
      </c>
      <c r="AH57" t="n">
        <v>553220.2646775168</v>
      </c>
    </row>
    <row r="58">
      <c r="A58" t="n">
        <v>56</v>
      </c>
      <c r="B58" t="n">
        <v>105</v>
      </c>
      <c r="C58" t="inlineStr">
        <is>
          <t xml:space="preserve">CONCLUIDO	</t>
        </is>
      </c>
      <c r="D58" t="n">
        <v>7.4212</v>
      </c>
      <c r="E58" t="n">
        <v>13.48</v>
      </c>
      <c r="F58" t="n">
        <v>10.55</v>
      </c>
      <c r="G58" t="n">
        <v>70.3</v>
      </c>
      <c r="H58" t="n">
        <v>1.18</v>
      </c>
      <c r="I58" t="n">
        <v>9</v>
      </c>
      <c r="J58" t="n">
        <v>226.83</v>
      </c>
      <c r="K58" t="n">
        <v>55.27</v>
      </c>
      <c r="L58" t="n">
        <v>15</v>
      </c>
      <c r="M58" t="n">
        <v>7</v>
      </c>
      <c r="N58" t="n">
        <v>51.55</v>
      </c>
      <c r="O58" t="n">
        <v>28209.31</v>
      </c>
      <c r="P58" t="n">
        <v>148.44</v>
      </c>
      <c r="Q58" t="n">
        <v>197.79</v>
      </c>
      <c r="R58" t="n">
        <v>32.24</v>
      </c>
      <c r="S58" t="n">
        <v>25.4</v>
      </c>
      <c r="T58" t="n">
        <v>2572.86</v>
      </c>
      <c r="U58" t="n">
        <v>0.79</v>
      </c>
      <c r="V58" t="n">
        <v>0.88</v>
      </c>
      <c r="W58" t="n">
        <v>2.95</v>
      </c>
      <c r="X58" t="n">
        <v>0.15</v>
      </c>
      <c r="Y58" t="n">
        <v>1</v>
      </c>
      <c r="Z58" t="n">
        <v>10</v>
      </c>
      <c r="AA58" t="n">
        <v>446.7034713727714</v>
      </c>
      <c r="AB58" t="n">
        <v>611.1993966985217</v>
      </c>
      <c r="AC58" t="n">
        <v>552.867384101355</v>
      </c>
      <c r="AD58" t="n">
        <v>446703.4713727714</v>
      </c>
      <c r="AE58" t="n">
        <v>611199.3966985217</v>
      </c>
      <c r="AF58" t="n">
        <v>1.696992679327648e-05</v>
      </c>
      <c r="AG58" t="n">
        <v>36</v>
      </c>
      <c r="AH58" t="n">
        <v>552867.384101355</v>
      </c>
    </row>
    <row r="59">
      <c r="A59" t="n">
        <v>57</v>
      </c>
      <c r="B59" t="n">
        <v>105</v>
      </c>
      <c r="C59" t="inlineStr">
        <is>
          <t xml:space="preserve">CONCLUIDO	</t>
        </is>
      </c>
      <c r="D59" t="n">
        <v>7.4556</v>
      </c>
      <c r="E59" t="n">
        <v>13.41</v>
      </c>
      <c r="F59" t="n">
        <v>10.52</v>
      </c>
      <c r="G59" t="n">
        <v>78.93000000000001</v>
      </c>
      <c r="H59" t="n">
        <v>1.19</v>
      </c>
      <c r="I59" t="n">
        <v>8</v>
      </c>
      <c r="J59" t="n">
        <v>227.25</v>
      </c>
      <c r="K59" t="n">
        <v>55.27</v>
      </c>
      <c r="L59" t="n">
        <v>15.25</v>
      </c>
      <c r="M59" t="n">
        <v>6</v>
      </c>
      <c r="N59" t="n">
        <v>51.72</v>
      </c>
      <c r="O59" t="n">
        <v>28261.2</v>
      </c>
      <c r="P59" t="n">
        <v>148.03</v>
      </c>
      <c r="Q59" t="n">
        <v>197.82</v>
      </c>
      <c r="R59" t="n">
        <v>31.57</v>
      </c>
      <c r="S59" t="n">
        <v>25.4</v>
      </c>
      <c r="T59" t="n">
        <v>2243.36</v>
      </c>
      <c r="U59" t="n">
        <v>0.8</v>
      </c>
      <c r="V59" t="n">
        <v>0.88</v>
      </c>
      <c r="W59" t="n">
        <v>2.95</v>
      </c>
      <c r="X59" t="n">
        <v>0.13</v>
      </c>
      <c r="Y59" t="n">
        <v>1</v>
      </c>
      <c r="Z59" t="n">
        <v>10</v>
      </c>
      <c r="AA59" t="n">
        <v>436.8307655644702</v>
      </c>
      <c r="AB59" t="n">
        <v>597.6911250585636</v>
      </c>
      <c r="AC59" t="n">
        <v>540.6483229477361</v>
      </c>
      <c r="AD59" t="n">
        <v>436830.7655644702</v>
      </c>
      <c r="AE59" t="n">
        <v>597691.1250585635</v>
      </c>
      <c r="AF59" t="n">
        <v>1.704858866489949e-05</v>
      </c>
      <c r="AG59" t="n">
        <v>35</v>
      </c>
      <c r="AH59" t="n">
        <v>540648.3229477361</v>
      </c>
    </row>
    <row r="60">
      <c r="A60" t="n">
        <v>58</v>
      </c>
      <c r="B60" t="n">
        <v>105</v>
      </c>
      <c r="C60" t="inlineStr">
        <is>
          <t xml:space="preserve">CONCLUIDO	</t>
        </is>
      </c>
      <c r="D60" t="n">
        <v>7.4556</v>
      </c>
      <c r="E60" t="n">
        <v>13.41</v>
      </c>
      <c r="F60" t="n">
        <v>10.52</v>
      </c>
      <c r="G60" t="n">
        <v>78.93000000000001</v>
      </c>
      <c r="H60" t="n">
        <v>1.21</v>
      </c>
      <c r="I60" t="n">
        <v>8</v>
      </c>
      <c r="J60" t="n">
        <v>227.67</v>
      </c>
      <c r="K60" t="n">
        <v>55.27</v>
      </c>
      <c r="L60" t="n">
        <v>15.5</v>
      </c>
      <c r="M60" t="n">
        <v>6</v>
      </c>
      <c r="N60" t="n">
        <v>51.9</v>
      </c>
      <c r="O60" t="n">
        <v>28313.14</v>
      </c>
      <c r="P60" t="n">
        <v>148.03</v>
      </c>
      <c r="Q60" t="n">
        <v>197.76</v>
      </c>
      <c r="R60" t="n">
        <v>31.48</v>
      </c>
      <c r="S60" t="n">
        <v>25.4</v>
      </c>
      <c r="T60" t="n">
        <v>2194.9</v>
      </c>
      <c r="U60" t="n">
        <v>0.8100000000000001</v>
      </c>
      <c r="V60" t="n">
        <v>0.88</v>
      </c>
      <c r="W60" t="n">
        <v>2.95</v>
      </c>
      <c r="X60" t="n">
        <v>0.13</v>
      </c>
      <c r="Y60" t="n">
        <v>1</v>
      </c>
      <c r="Z60" t="n">
        <v>10</v>
      </c>
      <c r="AA60" t="n">
        <v>436.8307655644702</v>
      </c>
      <c r="AB60" t="n">
        <v>597.6911250585636</v>
      </c>
      <c r="AC60" t="n">
        <v>540.6483229477361</v>
      </c>
      <c r="AD60" t="n">
        <v>436830.7655644702</v>
      </c>
      <c r="AE60" t="n">
        <v>597691.1250585635</v>
      </c>
      <c r="AF60" t="n">
        <v>1.704858866489949e-05</v>
      </c>
      <c r="AG60" t="n">
        <v>35</v>
      </c>
      <c r="AH60" t="n">
        <v>540648.3229477361</v>
      </c>
    </row>
    <row r="61">
      <c r="A61" t="n">
        <v>59</v>
      </c>
      <c r="B61" t="n">
        <v>105</v>
      </c>
      <c r="C61" t="inlineStr">
        <is>
          <t xml:space="preserve">CONCLUIDO	</t>
        </is>
      </c>
      <c r="D61" t="n">
        <v>7.4591</v>
      </c>
      <c r="E61" t="n">
        <v>13.41</v>
      </c>
      <c r="F61" t="n">
        <v>10.52</v>
      </c>
      <c r="G61" t="n">
        <v>78.88</v>
      </c>
      <c r="H61" t="n">
        <v>1.23</v>
      </c>
      <c r="I61" t="n">
        <v>8</v>
      </c>
      <c r="J61" t="n">
        <v>228.09</v>
      </c>
      <c r="K61" t="n">
        <v>55.27</v>
      </c>
      <c r="L61" t="n">
        <v>15.75</v>
      </c>
      <c r="M61" t="n">
        <v>6</v>
      </c>
      <c r="N61" t="n">
        <v>52.07</v>
      </c>
      <c r="O61" t="n">
        <v>28365.14</v>
      </c>
      <c r="P61" t="n">
        <v>147.99</v>
      </c>
      <c r="Q61" t="n">
        <v>197.77</v>
      </c>
      <c r="R61" t="n">
        <v>31.37</v>
      </c>
      <c r="S61" t="n">
        <v>25.4</v>
      </c>
      <c r="T61" t="n">
        <v>2140.67</v>
      </c>
      <c r="U61" t="n">
        <v>0.8100000000000001</v>
      </c>
      <c r="V61" t="n">
        <v>0.88</v>
      </c>
      <c r="W61" t="n">
        <v>2.95</v>
      </c>
      <c r="X61" t="n">
        <v>0.13</v>
      </c>
      <c r="Y61" t="n">
        <v>1</v>
      </c>
      <c r="Z61" t="n">
        <v>10</v>
      </c>
      <c r="AA61" t="n">
        <v>436.7442538335959</v>
      </c>
      <c r="AB61" t="n">
        <v>597.5727558917531</v>
      </c>
      <c r="AC61" t="n">
        <v>540.5412507680738</v>
      </c>
      <c r="AD61" t="n">
        <v>436744.2538335959</v>
      </c>
      <c r="AE61" t="n">
        <v>597572.7558917531</v>
      </c>
      <c r="AF61" t="n">
        <v>1.705659205300067e-05</v>
      </c>
      <c r="AG61" t="n">
        <v>35</v>
      </c>
      <c r="AH61" t="n">
        <v>540541.2507680738</v>
      </c>
    </row>
    <row r="62">
      <c r="A62" t="n">
        <v>60</v>
      </c>
      <c r="B62" t="n">
        <v>105</v>
      </c>
      <c r="C62" t="inlineStr">
        <is>
          <t xml:space="preserve">CONCLUIDO	</t>
        </is>
      </c>
      <c r="D62" t="n">
        <v>7.4542</v>
      </c>
      <c r="E62" t="n">
        <v>13.42</v>
      </c>
      <c r="F62" t="n">
        <v>10.53</v>
      </c>
      <c r="G62" t="n">
        <v>78.95</v>
      </c>
      <c r="H62" t="n">
        <v>1.24</v>
      </c>
      <c r="I62" t="n">
        <v>8</v>
      </c>
      <c r="J62" t="n">
        <v>228.51</v>
      </c>
      <c r="K62" t="n">
        <v>55.27</v>
      </c>
      <c r="L62" t="n">
        <v>16</v>
      </c>
      <c r="M62" t="n">
        <v>6</v>
      </c>
      <c r="N62" t="n">
        <v>52.24</v>
      </c>
      <c r="O62" t="n">
        <v>28417.2</v>
      </c>
      <c r="P62" t="n">
        <v>148.2</v>
      </c>
      <c r="Q62" t="n">
        <v>197.76</v>
      </c>
      <c r="R62" t="n">
        <v>31.57</v>
      </c>
      <c r="S62" t="n">
        <v>25.4</v>
      </c>
      <c r="T62" t="n">
        <v>2240.26</v>
      </c>
      <c r="U62" t="n">
        <v>0.8</v>
      </c>
      <c r="V62" t="n">
        <v>0.88</v>
      </c>
      <c r="W62" t="n">
        <v>2.95</v>
      </c>
      <c r="X62" t="n">
        <v>0.14</v>
      </c>
      <c r="Y62" t="n">
        <v>1</v>
      </c>
      <c r="Z62" t="n">
        <v>10</v>
      </c>
      <c r="AA62" t="n">
        <v>436.9912534030019</v>
      </c>
      <c r="AB62" t="n">
        <v>597.9107115994664</v>
      </c>
      <c r="AC62" t="n">
        <v>540.8469524573669</v>
      </c>
      <c r="AD62" t="n">
        <v>436991.2534030019</v>
      </c>
      <c r="AE62" t="n">
        <v>597910.7115994664</v>
      </c>
      <c r="AF62" t="n">
        <v>1.704538730965902e-05</v>
      </c>
      <c r="AG62" t="n">
        <v>35</v>
      </c>
      <c r="AH62" t="n">
        <v>540846.9524573669</v>
      </c>
    </row>
    <row r="63">
      <c r="A63" t="n">
        <v>61</v>
      </c>
      <c r="B63" t="n">
        <v>105</v>
      </c>
      <c r="C63" t="inlineStr">
        <is>
          <t xml:space="preserve">CONCLUIDO	</t>
        </is>
      </c>
      <c r="D63" t="n">
        <v>7.4557</v>
      </c>
      <c r="E63" t="n">
        <v>13.41</v>
      </c>
      <c r="F63" t="n">
        <v>10.52</v>
      </c>
      <c r="G63" t="n">
        <v>78.92</v>
      </c>
      <c r="H63" t="n">
        <v>1.26</v>
      </c>
      <c r="I63" t="n">
        <v>8</v>
      </c>
      <c r="J63" t="n">
        <v>228.93</v>
      </c>
      <c r="K63" t="n">
        <v>55.27</v>
      </c>
      <c r="L63" t="n">
        <v>16.25</v>
      </c>
      <c r="M63" t="n">
        <v>6</v>
      </c>
      <c r="N63" t="n">
        <v>52.41</v>
      </c>
      <c r="O63" t="n">
        <v>28469.32</v>
      </c>
      <c r="P63" t="n">
        <v>148.14</v>
      </c>
      <c r="Q63" t="n">
        <v>197.82</v>
      </c>
      <c r="R63" t="n">
        <v>31.58</v>
      </c>
      <c r="S63" t="n">
        <v>25.4</v>
      </c>
      <c r="T63" t="n">
        <v>2246.12</v>
      </c>
      <c r="U63" t="n">
        <v>0.8</v>
      </c>
      <c r="V63" t="n">
        <v>0.88</v>
      </c>
      <c r="W63" t="n">
        <v>2.95</v>
      </c>
      <c r="X63" t="n">
        <v>0.13</v>
      </c>
      <c r="Y63" t="n">
        <v>1</v>
      </c>
      <c r="Z63" t="n">
        <v>10</v>
      </c>
      <c r="AA63" t="n">
        <v>436.9094164880155</v>
      </c>
      <c r="AB63" t="n">
        <v>597.7987387219921</v>
      </c>
      <c r="AC63" t="n">
        <v>540.7456661141638</v>
      </c>
      <c r="AD63" t="n">
        <v>436909.4164880155</v>
      </c>
      <c r="AE63" t="n">
        <v>597798.7387219921</v>
      </c>
      <c r="AF63" t="n">
        <v>1.704881733313095e-05</v>
      </c>
      <c r="AG63" t="n">
        <v>35</v>
      </c>
      <c r="AH63" t="n">
        <v>540745.6661141638</v>
      </c>
    </row>
    <row r="64">
      <c r="A64" t="n">
        <v>62</v>
      </c>
      <c r="B64" t="n">
        <v>105</v>
      </c>
      <c r="C64" t="inlineStr">
        <is>
          <t xml:space="preserve">CONCLUIDO	</t>
        </is>
      </c>
      <c r="D64" t="n">
        <v>7.4588</v>
      </c>
      <c r="E64" t="n">
        <v>13.41</v>
      </c>
      <c r="F64" t="n">
        <v>10.52</v>
      </c>
      <c r="G64" t="n">
        <v>78.88</v>
      </c>
      <c r="H64" t="n">
        <v>1.28</v>
      </c>
      <c r="I64" t="n">
        <v>8</v>
      </c>
      <c r="J64" t="n">
        <v>229.36</v>
      </c>
      <c r="K64" t="n">
        <v>55.27</v>
      </c>
      <c r="L64" t="n">
        <v>16.5</v>
      </c>
      <c r="M64" t="n">
        <v>6</v>
      </c>
      <c r="N64" t="n">
        <v>52.58</v>
      </c>
      <c r="O64" t="n">
        <v>28521.51</v>
      </c>
      <c r="P64" t="n">
        <v>147.85</v>
      </c>
      <c r="Q64" t="n">
        <v>197.75</v>
      </c>
      <c r="R64" t="n">
        <v>31.3</v>
      </c>
      <c r="S64" t="n">
        <v>25.4</v>
      </c>
      <c r="T64" t="n">
        <v>2106.38</v>
      </c>
      <c r="U64" t="n">
        <v>0.8100000000000001</v>
      </c>
      <c r="V64" t="n">
        <v>0.88</v>
      </c>
      <c r="W64" t="n">
        <v>2.95</v>
      </c>
      <c r="X64" t="n">
        <v>0.13</v>
      </c>
      <c r="Y64" t="n">
        <v>1</v>
      </c>
      <c r="Z64" t="n">
        <v>10</v>
      </c>
      <c r="AA64" t="n">
        <v>436.6470201099635</v>
      </c>
      <c r="AB64" t="n">
        <v>597.4397164214303</v>
      </c>
      <c r="AC64" t="n">
        <v>540.4209083980764</v>
      </c>
      <c r="AD64" t="n">
        <v>436647.0201099635</v>
      </c>
      <c r="AE64" t="n">
        <v>597439.7164214302</v>
      </c>
      <c r="AF64" t="n">
        <v>1.705590604830628e-05</v>
      </c>
      <c r="AG64" t="n">
        <v>35</v>
      </c>
      <c r="AH64" t="n">
        <v>540420.9083980764</v>
      </c>
    </row>
    <row r="65">
      <c r="A65" t="n">
        <v>63</v>
      </c>
      <c r="B65" t="n">
        <v>105</v>
      </c>
      <c r="C65" t="inlineStr">
        <is>
          <t xml:space="preserve">CONCLUIDO	</t>
        </is>
      </c>
      <c r="D65" t="n">
        <v>7.453</v>
      </c>
      <c r="E65" t="n">
        <v>13.42</v>
      </c>
      <c r="F65" t="n">
        <v>10.53</v>
      </c>
      <c r="G65" t="n">
        <v>78.95999999999999</v>
      </c>
      <c r="H65" t="n">
        <v>1.3</v>
      </c>
      <c r="I65" t="n">
        <v>8</v>
      </c>
      <c r="J65" t="n">
        <v>229.78</v>
      </c>
      <c r="K65" t="n">
        <v>55.27</v>
      </c>
      <c r="L65" t="n">
        <v>16.75</v>
      </c>
      <c r="M65" t="n">
        <v>6</v>
      </c>
      <c r="N65" t="n">
        <v>52.76</v>
      </c>
      <c r="O65" t="n">
        <v>28573.75</v>
      </c>
      <c r="P65" t="n">
        <v>147.9</v>
      </c>
      <c r="Q65" t="n">
        <v>197.77</v>
      </c>
      <c r="R65" t="n">
        <v>31.65</v>
      </c>
      <c r="S65" t="n">
        <v>25.4</v>
      </c>
      <c r="T65" t="n">
        <v>2282.58</v>
      </c>
      <c r="U65" t="n">
        <v>0.8</v>
      </c>
      <c r="V65" t="n">
        <v>0.88</v>
      </c>
      <c r="W65" t="n">
        <v>2.95</v>
      </c>
      <c r="X65" t="n">
        <v>0.14</v>
      </c>
      <c r="Y65" t="n">
        <v>1</v>
      </c>
      <c r="Z65" t="n">
        <v>10</v>
      </c>
      <c r="AA65" t="n">
        <v>436.7918998588689</v>
      </c>
      <c r="AB65" t="n">
        <v>597.6379472855261</v>
      </c>
      <c r="AC65" t="n">
        <v>540.6002203867217</v>
      </c>
      <c r="AD65" t="n">
        <v>436791.8998588689</v>
      </c>
      <c r="AE65" t="n">
        <v>597637.9472855261</v>
      </c>
      <c r="AF65" t="n">
        <v>1.704264329088147e-05</v>
      </c>
      <c r="AG65" t="n">
        <v>35</v>
      </c>
      <c r="AH65" t="n">
        <v>540600.2203867218</v>
      </c>
    </row>
    <row r="66">
      <c r="A66" t="n">
        <v>64</v>
      </c>
      <c r="B66" t="n">
        <v>105</v>
      </c>
      <c r="C66" t="inlineStr">
        <is>
          <t xml:space="preserve">CONCLUIDO	</t>
        </is>
      </c>
      <c r="D66" t="n">
        <v>7.4551</v>
      </c>
      <c r="E66" t="n">
        <v>13.41</v>
      </c>
      <c r="F66" t="n">
        <v>10.52</v>
      </c>
      <c r="G66" t="n">
        <v>78.93000000000001</v>
      </c>
      <c r="H66" t="n">
        <v>1.31</v>
      </c>
      <c r="I66" t="n">
        <v>8</v>
      </c>
      <c r="J66" t="n">
        <v>230.2</v>
      </c>
      <c r="K66" t="n">
        <v>55.27</v>
      </c>
      <c r="L66" t="n">
        <v>17</v>
      </c>
      <c r="M66" t="n">
        <v>6</v>
      </c>
      <c r="N66" t="n">
        <v>52.93</v>
      </c>
      <c r="O66" t="n">
        <v>28626.06</v>
      </c>
      <c r="P66" t="n">
        <v>147.78</v>
      </c>
      <c r="Q66" t="n">
        <v>197.77</v>
      </c>
      <c r="R66" t="n">
        <v>31.64</v>
      </c>
      <c r="S66" t="n">
        <v>25.4</v>
      </c>
      <c r="T66" t="n">
        <v>2273.63</v>
      </c>
      <c r="U66" t="n">
        <v>0.8</v>
      </c>
      <c r="V66" t="n">
        <v>0.88</v>
      </c>
      <c r="W66" t="n">
        <v>2.95</v>
      </c>
      <c r="X66" t="n">
        <v>0.13</v>
      </c>
      <c r="Y66" t="n">
        <v>1</v>
      </c>
      <c r="Z66" t="n">
        <v>10</v>
      </c>
      <c r="AA66" t="n">
        <v>436.6564686558708</v>
      </c>
      <c r="AB66" t="n">
        <v>597.4526443387811</v>
      </c>
      <c r="AC66" t="n">
        <v>540.4326024931397</v>
      </c>
      <c r="AD66" t="n">
        <v>436656.4686558708</v>
      </c>
      <c r="AE66" t="n">
        <v>597452.644338781</v>
      </c>
      <c r="AF66" t="n">
        <v>1.704744532374218e-05</v>
      </c>
      <c r="AG66" t="n">
        <v>35</v>
      </c>
      <c r="AH66" t="n">
        <v>540432.6024931397</v>
      </c>
    </row>
    <row r="67">
      <c r="A67" t="n">
        <v>65</v>
      </c>
      <c r="B67" t="n">
        <v>105</v>
      </c>
      <c r="C67" t="inlineStr">
        <is>
          <t xml:space="preserve">CONCLUIDO	</t>
        </is>
      </c>
      <c r="D67" t="n">
        <v>7.4568</v>
      </c>
      <c r="E67" t="n">
        <v>13.41</v>
      </c>
      <c r="F67" t="n">
        <v>10.52</v>
      </c>
      <c r="G67" t="n">
        <v>78.91</v>
      </c>
      <c r="H67" t="n">
        <v>1.33</v>
      </c>
      <c r="I67" t="n">
        <v>8</v>
      </c>
      <c r="J67" t="n">
        <v>230.63</v>
      </c>
      <c r="K67" t="n">
        <v>55.27</v>
      </c>
      <c r="L67" t="n">
        <v>17.25</v>
      </c>
      <c r="M67" t="n">
        <v>6</v>
      </c>
      <c r="N67" t="n">
        <v>53.11</v>
      </c>
      <c r="O67" t="n">
        <v>28678.42</v>
      </c>
      <c r="P67" t="n">
        <v>147.33</v>
      </c>
      <c r="Q67" t="n">
        <v>197.75</v>
      </c>
      <c r="R67" t="n">
        <v>31.53</v>
      </c>
      <c r="S67" t="n">
        <v>25.4</v>
      </c>
      <c r="T67" t="n">
        <v>2221.26</v>
      </c>
      <c r="U67" t="n">
        <v>0.8100000000000001</v>
      </c>
      <c r="V67" t="n">
        <v>0.88</v>
      </c>
      <c r="W67" t="n">
        <v>2.95</v>
      </c>
      <c r="X67" t="n">
        <v>0.13</v>
      </c>
      <c r="Y67" t="n">
        <v>1</v>
      </c>
      <c r="Z67" t="n">
        <v>10</v>
      </c>
      <c r="AA67" t="n">
        <v>436.3002452317364</v>
      </c>
      <c r="AB67" t="n">
        <v>596.9652437344118</v>
      </c>
      <c r="AC67" t="n">
        <v>539.9917187183806</v>
      </c>
      <c r="AD67" t="n">
        <v>436300.2452317364</v>
      </c>
      <c r="AE67" t="n">
        <v>596965.2437344119</v>
      </c>
      <c r="AF67" t="n">
        <v>1.705133268367704e-05</v>
      </c>
      <c r="AG67" t="n">
        <v>35</v>
      </c>
      <c r="AH67" t="n">
        <v>539991.7187183807</v>
      </c>
    </row>
    <row r="68">
      <c r="A68" t="n">
        <v>66</v>
      </c>
      <c r="B68" t="n">
        <v>105</v>
      </c>
      <c r="C68" t="inlineStr">
        <is>
          <t xml:space="preserve">CONCLUIDO	</t>
        </is>
      </c>
      <c r="D68" t="n">
        <v>7.4485</v>
      </c>
      <c r="E68" t="n">
        <v>13.43</v>
      </c>
      <c r="F68" t="n">
        <v>10.54</v>
      </c>
      <c r="G68" t="n">
        <v>79.02</v>
      </c>
      <c r="H68" t="n">
        <v>1.35</v>
      </c>
      <c r="I68" t="n">
        <v>8</v>
      </c>
      <c r="J68" t="n">
        <v>231.05</v>
      </c>
      <c r="K68" t="n">
        <v>55.27</v>
      </c>
      <c r="L68" t="n">
        <v>17.5</v>
      </c>
      <c r="M68" t="n">
        <v>6</v>
      </c>
      <c r="N68" t="n">
        <v>53.28</v>
      </c>
      <c r="O68" t="n">
        <v>28730.85</v>
      </c>
      <c r="P68" t="n">
        <v>147.26</v>
      </c>
      <c r="Q68" t="n">
        <v>197.75</v>
      </c>
      <c r="R68" t="n">
        <v>31.91</v>
      </c>
      <c r="S68" t="n">
        <v>25.4</v>
      </c>
      <c r="T68" t="n">
        <v>2413.42</v>
      </c>
      <c r="U68" t="n">
        <v>0.8</v>
      </c>
      <c r="V68" t="n">
        <v>0.88</v>
      </c>
      <c r="W68" t="n">
        <v>2.95</v>
      </c>
      <c r="X68" t="n">
        <v>0.15</v>
      </c>
      <c r="Y68" t="n">
        <v>1</v>
      </c>
      <c r="Z68" t="n">
        <v>10</v>
      </c>
      <c r="AA68" t="n">
        <v>436.4115410501699</v>
      </c>
      <c r="AB68" t="n">
        <v>597.1175235832178</v>
      </c>
      <c r="AC68" t="n">
        <v>540.1294651921426</v>
      </c>
      <c r="AD68" t="n">
        <v>436411.54105017</v>
      </c>
      <c r="AE68" t="n">
        <v>597117.5235832178</v>
      </c>
      <c r="AF68" t="n">
        <v>1.703235322046567e-05</v>
      </c>
      <c r="AG68" t="n">
        <v>35</v>
      </c>
      <c r="AH68" t="n">
        <v>540129.4651921425</v>
      </c>
    </row>
    <row r="69">
      <c r="A69" t="n">
        <v>67</v>
      </c>
      <c r="B69" t="n">
        <v>105</v>
      </c>
      <c r="C69" t="inlineStr">
        <is>
          <t xml:space="preserve">CONCLUIDO	</t>
        </is>
      </c>
      <c r="D69" t="n">
        <v>7.4877</v>
      </c>
      <c r="E69" t="n">
        <v>13.36</v>
      </c>
      <c r="F69" t="n">
        <v>10.51</v>
      </c>
      <c r="G69" t="n">
        <v>90.06</v>
      </c>
      <c r="H69" t="n">
        <v>1.36</v>
      </c>
      <c r="I69" t="n">
        <v>7</v>
      </c>
      <c r="J69" t="n">
        <v>231.48</v>
      </c>
      <c r="K69" t="n">
        <v>55.27</v>
      </c>
      <c r="L69" t="n">
        <v>17.75</v>
      </c>
      <c r="M69" t="n">
        <v>5</v>
      </c>
      <c r="N69" t="n">
        <v>53.46</v>
      </c>
      <c r="O69" t="n">
        <v>28783.34</v>
      </c>
      <c r="P69" t="n">
        <v>147.16</v>
      </c>
      <c r="Q69" t="n">
        <v>197.77</v>
      </c>
      <c r="R69" t="n">
        <v>31</v>
      </c>
      <c r="S69" t="n">
        <v>25.4</v>
      </c>
      <c r="T69" t="n">
        <v>1958.86</v>
      </c>
      <c r="U69" t="n">
        <v>0.82</v>
      </c>
      <c r="V69" t="n">
        <v>0.89</v>
      </c>
      <c r="W69" t="n">
        <v>2.95</v>
      </c>
      <c r="X69" t="n">
        <v>0.12</v>
      </c>
      <c r="Y69" t="n">
        <v>1</v>
      </c>
      <c r="Z69" t="n">
        <v>10</v>
      </c>
      <c r="AA69" t="n">
        <v>435.6613104298996</v>
      </c>
      <c r="AB69" t="n">
        <v>596.0910249507248</v>
      </c>
      <c r="AC69" t="n">
        <v>539.200934148435</v>
      </c>
      <c r="AD69" t="n">
        <v>435661.3104298996</v>
      </c>
      <c r="AE69" t="n">
        <v>596091.0249507248</v>
      </c>
      <c r="AF69" t="n">
        <v>1.712199116719887e-05</v>
      </c>
      <c r="AG69" t="n">
        <v>35</v>
      </c>
      <c r="AH69" t="n">
        <v>539200.9341484349</v>
      </c>
    </row>
    <row r="70">
      <c r="A70" t="n">
        <v>68</v>
      </c>
      <c r="B70" t="n">
        <v>105</v>
      </c>
      <c r="C70" t="inlineStr">
        <is>
          <t xml:space="preserve">CONCLUIDO	</t>
        </is>
      </c>
      <c r="D70" t="n">
        <v>7.4843</v>
      </c>
      <c r="E70" t="n">
        <v>13.36</v>
      </c>
      <c r="F70" t="n">
        <v>10.51</v>
      </c>
      <c r="G70" t="n">
        <v>90.11</v>
      </c>
      <c r="H70" t="n">
        <v>1.38</v>
      </c>
      <c r="I70" t="n">
        <v>7</v>
      </c>
      <c r="J70" t="n">
        <v>231.91</v>
      </c>
      <c r="K70" t="n">
        <v>55.27</v>
      </c>
      <c r="L70" t="n">
        <v>18</v>
      </c>
      <c r="M70" t="n">
        <v>5</v>
      </c>
      <c r="N70" t="n">
        <v>53.63</v>
      </c>
      <c r="O70" t="n">
        <v>28835.89</v>
      </c>
      <c r="P70" t="n">
        <v>147.44</v>
      </c>
      <c r="Q70" t="n">
        <v>197.75</v>
      </c>
      <c r="R70" t="n">
        <v>31.19</v>
      </c>
      <c r="S70" t="n">
        <v>25.4</v>
      </c>
      <c r="T70" t="n">
        <v>2053.97</v>
      </c>
      <c r="U70" t="n">
        <v>0.8100000000000001</v>
      </c>
      <c r="V70" t="n">
        <v>0.89</v>
      </c>
      <c r="W70" t="n">
        <v>2.95</v>
      </c>
      <c r="X70" t="n">
        <v>0.12</v>
      </c>
      <c r="Y70" t="n">
        <v>1</v>
      </c>
      <c r="Z70" t="n">
        <v>10</v>
      </c>
      <c r="AA70" t="n">
        <v>435.9198751331704</v>
      </c>
      <c r="AB70" t="n">
        <v>596.4448045848094</v>
      </c>
      <c r="AC70" t="n">
        <v>539.5209495507753</v>
      </c>
      <c r="AD70" t="n">
        <v>435919.8751331703</v>
      </c>
      <c r="AE70" t="n">
        <v>596444.8045848093</v>
      </c>
      <c r="AF70" t="n">
        <v>1.711421644732916e-05</v>
      </c>
      <c r="AG70" t="n">
        <v>35</v>
      </c>
      <c r="AH70" t="n">
        <v>539520.9495507753</v>
      </c>
    </row>
    <row r="71">
      <c r="A71" t="n">
        <v>69</v>
      </c>
      <c r="B71" t="n">
        <v>105</v>
      </c>
      <c r="C71" t="inlineStr">
        <is>
          <t xml:space="preserve">CONCLUIDO	</t>
        </is>
      </c>
      <c r="D71" t="n">
        <v>7.4874</v>
      </c>
      <c r="E71" t="n">
        <v>13.36</v>
      </c>
      <c r="F71" t="n">
        <v>10.51</v>
      </c>
      <c r="G71" t="n">
        <v>90.06</v>
      </c>
      <c r="H71" t="n">
        <v>1.4</v>
      </c>
      <c r="I71" t="n">
        <v>7</v>
      </c>
      <c r="J71" t="n">
        <v>232.33</v>
      </c>
      <c r="K71" t="n">
        <v>55.27</v>
      </c>
      <c r="L71" t="n">
        <v>18.25</v>
      </c>
      <c r="M71" t="n">
        <v>5</v>
      </c>
      <c r="N71" t="n">
        <v>53.81</v>
      </c>
      <c r="O71" t="n">
        <v>28888.51</v>
      </c>
      <c r="P71" t="n">
        <v>147.41</v>
      </c>
      <c r="Q71" t="n">
        <v>197.75</v>
      </c>
      <c r="R71" t="n">
        <v>31.08</v>
      </c>
      <c r="S71" t="n">
        <v>25.4</v>
      </c>
      <c r="T71" t="n">
        <v>1998.62</v>
      </c>
      <c r="U71" t="n">
        <v>0.82</v>
      </c>
      <c r="V71" t="n">
        <v>0.89</v>
      </c>
      <c r="W71" t="n">
        <v>2.95</v>
      </c>
      <c r="X71" t="n">
        <v>0.12</v>
      </c>
      <c r="Y71" t="n">
        <v>1</v>
      </c>
      <c r="Z71" t="n">
        <v>10</v>
      </c>
      <c r="AA71" t="n">
        <v>435.847862779215</v>
      </c>
      <c r="AB71" t="n">
        <v>596.3462741051669</v>
      </c>
      <c r="AC71" t="n">
        <v>539.4318226818215</v>
      </c>
      <c r="AD71" t="n">
        <v>435847.862779215</v>
      </c>
      <c r="AE71" t="n">
        <v>596346.2741051669</v>
      </c>
      <c r="AF71" t="n">
        <v>1.712130516250449e-05</v>
      </c>
      <c r="AG71" t="n">
        <v>35</v>
      </c>
      <c r="AH71" t="n">
        <v>539431.8226818214</v>
      </c>
    </row>
    <row r="72">
      <c r="A72" t="n">
        <v>70</v>
      </c>
      <c r="B72" t="n">
        <v>105</v>
      </c>
      <c r="C72" t="inlineStr">
        <is>
          <t xml:space="preserve">CONCLUIDO	</t>
        </is>
      </c>
      <c r="D72" t="n">
        <v>7.4908</v>
      </c>
      <c r="E72" t="n">
        <v>13.35</v>
      </c>
      <c r="F72" t="n">
        <v>10.5</v>
      </c>
      <c r="G72" t="n">
        <v>90.01000000000001</v>
      </c>
      <c r="H72" t="n">
        <v>1.41</v>
      </c>
      <c r="I72" t="n">
        <v>7</v>
      </c>
      <c r="J72" t="n">
        <v>232.76</v>
      </c>
      <c r="K72" t="n">
        <v>55.27</v>
      </c>
      <c r="L72" t="n">
        <v>18.5</v>
      </c>
      <c r="M72" t="n">
        <v>5</v>
      </c>
      <c r="N72" t="n">
        <v>53.99</v>
      </c>
      <c r="O72" t="n">
        <v>28941.18</v>
      </c>
      <c r="P72" t="n">
        <v>147.27</v>
      </c>
      <c r="Q72" t="n">
        <v>197.75</v>
      </c>
      <c r="R72" t="n">
        <v>30.86</v>
      </c>
      <c r="S72" t="n">
        <v>25.4</v>
      </c>
      <c r="T72" t="n">
        <v>1889.68</v>
      </c>
      <c r="U72" t="n">
        <v>0.82</v>
      </c>
      <c r="V72" t="n">
        <v>0.89</v>
      </c>
      <c r="W72" t="n">
        <v>2.95</v>
      </c>
      <c r="X72" t="n">
        <v>0.11</v>
      </c>
      <c r="Y72" t="n">
        <v>1</v>
      </c>
      <c r="Z72" t="n">
        <v>10</v>
      </c>
      <c r="AA72" t="n">
        <v>435.6777790961279</v>
      </c>
      <c r="AB72" t="n">
        <v>596.1135581064048</v>
      </c>
      <c r="AC72" t="n">
        <v>539.2213167713621</v>
      </c>
      <c r="AD72" t="n">
        <v>435677.779096128</v>
      </c>
      <c r="AE72" t="n">
        <v>596113.5581064047</v>
      </c>
      <c r="AF72" t="n">
        <v>1.712907988237421e-05</v>
      </c>
      <c r="AG72" t="n">
        <v>35</v>
      </c>
      <c r="AH72" t="n">
        <v>539221.3167713621</v>
      </c>
    </row>
    <row r="73">
      <c r="A73" t="n">
        <v>71</v>
      </c>
      <c r="B73" t="n">
        <v>105</v>
      </c>
      <c r="C73" t="inlineStr">
        <is>
          <t xml:space="preserve">CONCLUIDO	</t>
        </is>
      </c>
      <c r="D73" t="n">
        <v>7.4878</v>
      </c>
      <c r="E73" t="n">
        <v>13.36</v>
      </c>
      <c r="F73" t="n">
        <v>10.51</v>
      </c>
      <c r="G73" t="n">
        <v>90.05</v>
      </c>
      <c r="H73" t="n">
        <v>1.43</v>
      </c>
      <c r="I73" t="n">
        <v>7</v>
      </c>
      <c r="J73" t="n">
        <v>233.19</v>
      </c>
      <c r="K73" t="n">
        <v>55.27</v>
      </c>
      <c r="L73" t="n">
        <v>18.75</v>
      </c>
      <c r="M73" t="n">
        <v>5</v>
      </c>
      <c r="N73" t="n">
        <v>54.17</v>
      </c>
      <c r="O73" t="n">
        <v>28993.92</v>
      </c>
      <c r="P73" t="n">
        <v>147.36</v>
      </c>
      <c r="Q73" t="n">
        <v>197.75</v>
      </c>
      <c r="R73" t="n">
        <v>31.06</v>
      </c>
      <c r="S73" t="n">
        <v>25.4</v>
      </c>
      <c r="T73" t="n">
        <v>1992.6</v>
      </c>
      <c r="U73" t="n">
        <v>0.82</v>
      </c>
      <c r="V73" t="n">
        <v>0.89</v>
      </c>
      <c r="W73" t="n">
        <v>2.95</v>
      </c>
      <c r="X73" t="n">
        <v>0.12</v>
      </c>
      <c r="Y73" t="n">
        <v>1</v>
      </c>
      <c r="Z73" t="n">
        <v>10</v>
      </c>
      <c r="AA73" t="n">
        <v>435.8050497000747</v>
      </c>
      <c r="AB73" t="n">
        <v>596.2876953615075</v>
      </c>
      <c r="AC73" t="n">
        <v>539.378834611241</v>
      </c>
      <c r="AD73" t="n">
        <v>435805.0497000747</v>
      </c>
      <c r="AE73" t="n">
        <v>596287.6953615075</v>
      </c>
      <c r="AF73" t="n">
        <v>1.712221983543034e-05</v>
      </c>
      <c r="AG73" t="n">
        <v>35</v>
      </c>
      <c r="AH73" t="n">
        <v>539378.834611241</v>
      </c>
    </row>
    <row r="74">
      <c r="A74" t="n">
        <v>72</v>
      </c>
      <c r="B74" t="n">
        <v>105</v>
      </c>
      <c r="C74" t="inlineStr">
        <is>
          <t xml:space="preserve">CONCLUIDO	</t>
        </is>
      </c>
      <c r="D74" t="n">
        <v>7.4846</v>
      </c>
      <c r="E74" t="n">
        <v>13.36</v>
      </c>
      <c r="F74" t="n">
        <v>10.51</v>
      </c>
      <c r="G74" t="n">
        <v>90.09999999999999</v>
      </c>
      <c r="H74" t="n">
        <v>1.45</v>
      </c>
      <c r="I74" t="n">
        <v>7</v>
      </c>
      <c r="J74" t="n">
        <v>233.62</v>
      </c>
      <c r="K74" t="n">
        <v>55.27</v>
      </c>
      <c r="L74" t="n">
        <v>19</v>
      </c>
      <c r="M74" t="n">
        <v>5</v>
      </c>
      <c r="N74" t="n">
        <v>54.34</v>
      </c>
      <c r="O74" t="n">
        <v>29046.73</v>
      </c>
      <c r="P74" t="n">
        <v>147.41</v>
      </c>
      <c r="Q74" t="n">
        <v>197.75</v>
      </c>
      <c r="R74" t="n">
        <v>31.22</v>
      </c>
      <c r="S74" t="n">
        <v>25.4</v>
      </c>
      <c r="T74" t="n">
        <v>2072.88</v>
      </c>
      <c r="U74" t="n">
        <v>0.8100000000000001</v>
      </c>
      <c r="V74" t="n">
        <v>0.89</v>
      </c>
      <c r="W74" t="n">
        <v>2.95</v>
      </c>
      <c r="X74" t="n">
        <v>0.12</v>
      </c>
      <c r="Y74" t="n">
        <v>1</v>
      </c>
      <c r="Z74" t="n">
        <v>10</v>
      </c>
      <c r="AA74" t="n">
        <v>435.8932018647333</v>
      </c>
      <c r="AB74" t="n">
        <v>596.4083090421923</v>
      </c>
      <c r="AC74" t="n">
        <v>539.4879370915237</v>
      </c>
      <c r="AD74" t="n">
        <v>435893.2018647333</v>
      </c>
      <c r="AE74" t="n">
        <v>596408.3090421923</v>
      </c>
      <c r="AF74" t="n">
        <v>1.711490245202355e-05</v>
      </c>
      <c r="AG74" t="n">
        <v>35</v>
      </c>
      <c r="AH74" t="n">
        <v>539487.9370915237</v>
      </c>
    </row>
    <row r="75">
      <c r="A75" t="n">
        <v>73</v>
      </c>
      <c r="B75" t="n">
        <v>105</v>
      </c>
      <c r="C75" t="inlineStr">
        <is>
          <t xml:space="preserve">CONCLUIDO	</t>
        </is>
      </c>
      <c r="D75" t="n">
        <v>7.4878</v>
      </c>
      <c r="E75" t="n">
        <v>13.36</v>
      </c>
      <c r="F75" t="n">
        <v>10.51</v>
      </c>
      <c r="G75" t="n">
        <v>90.05</v>
      </c>
      <c r="H75" t="n">
        <v>1.46</v>
      </c>
      <c r="I75" t="n">
        <v>7</v>
      </c>
      <c r="J75" t="n">
        <v>234.04</v>
      </c>
      <c r="K75" t="n">
        <v>55.27</v>
      </c>
      <c r="L75" t="n">
        <v>19.25</v>
      </c>
      <c r="M75" t="n">
        <v>5</v>
      </c>
      <c r="N75" t="n">
        <v>54.52</v>
      </c>
      <c r="O75" t="n">
        <v>29099.59</v>
      </c>
      <c r="P75" t="n">
        <v>147.18</v>
      </c>
      <c r="Q75" t="n">
        <v>197.75</v>
      </c>
      <c r="R75" t="n">
        <v>31.05</v>
      </c>
      <c r="S75" t="n">
        <v>25.4</v>
      </c>
      <c r="T75" t="n">
        <v>1985.55</v>
      </c>
      <c r="U75" t="n">
        <v>0.82</v>
      </c>
      <c r="V75" t="n">
        <v>0.89</v>
      </c>
      <c r="W75" t="n">
        <v>2.95</v>
      </c>
      <c r="X75" t="n">
        <v>0.12</v>
      </c>
      <c r="Y75" t="n">
        <v>1</v>
      </c>
      <c r="Z75" t="n">
        <v>10</v>
      </c>
      <c r="AA75" t="n">
        <v>435.6742298942503</v>
      </c>
      <c r="AB75" t="n">
        <v>596.108701931816</v>
      </c>
      <c r="AC75" t="n">
        <v>539.2169240632604</v>
      </c>
      <c r="AD75" t="n">
        <v>435674.2298942503</v>
      </c>
      <c r="AE75" t="n">
        <v>596108.7019318159</v>
      </c>
      <c r="AF75" t="n">
        <v>1.712221983543034e-05</v>
      </c>
      <c r="AG75" t="n">
        <v>35</v>
      </c>
      <c r="AH75" t="n">
        <v>539216.9240632604</v>
      </c>
    </row>
    <row r="76">
      <c r="A76" t="n">
        <v>74</v>
      </c>
      <c r="B76" t="n">
        <v>105</v>
      </c>
      <c r="C76" t="inlineStr">
        <is>
          <t xml:space="preserve">CONCLUIDO	</t>
        </is>
      </c>
      <c r="D76" t="n">
        <v>7.4877</v>
      </c>
      <c r="E76" t="n">
        <v>13.36</v>
      </c>
      <c r="F76" t="n">
        <v>10.51</v>
      </c>
      <c r="G76" t="n">
        <v>90.06</v>
      </c>
      <c r="H76" t="n">
        <v>1.48</v>
      </c>
      <c r="I76" t="n">
        <v>7</v>
      </c>
      <c r="J76" t="n">
        <v>234.47</v>
      </c>
      <c r="K76" t="n">
        <v>55.27</v>
      </c>
      <c r="L76" t="n">
        <v>19.5</v>
      </c>
      <c r="M76" t="n">
        <v>5</v>
      </c>
      <c r="N76" t="n">
        <v>54.7</v>
      </c>
      <c r="O76" t="n">
        <v>29152.52</v>
      </c>
      <c r="P76" t="n">
        <v>147.01</v>
      </c>
      <c r="Q76" t="n">
        <v>197.75</v>
      </c>
      <c r="R76" t="n">
        <v>31.02</v>
      </c>
      <c r="S76" t="n">
        <v>25.4</v>
      </c>
      <c r="T76" t="n">
        <v>1972.54</v>
      </c>
      <c r="U76" t="n">
        <v>0.82</v>
      </c>
      <c r="V76" t="n">
        <v>0.89</v>
      </c>
      <c r="W76" t="n">
        <v>2.95</v>
      </c>
      <c r="X76" t="n">
        <v>0.12</v>
      </c>
      <c r="Y76" t="n">
        <v>1</v>
      </c>
      <c r="Z76" t="n">
        <v>10</v>
      </c>
      <c r="AA76" t="n">
        <v>435.5522924691048</v>
      </c>
      <c r="AB76" t="n">
        <v>595.9418617672324</v>
      </c>
      <c r="AC76" t="n">
        <v>539.066006889823</v>
      </c>
      <c r="AD76" t="n">
        <v>435552.2924691048</v>
      </c>
      <c r="AE76" t="n">
        <v>595941.8617672323</v>
      </c>
      <c r="AF76" t="n">
        <v>1.712199116719887e-05</v>
      </c>
      <c r="AG76" t="n">
        <v>35</v>
      </c>
      <c r="AH76" t="n">
        <v>539066.006889823</v>
      </c>
    </row>
    <row r="77">
      <c r="A77" t="n">
        <v>75</v>
      </c>
      <c r="B77" t="n">
        <v>105</v>
      </c>
      <c r="C77" t="inlineStr">
        <is>
          <t xml:space="preserve">CONCLUIDO	</t>
        </is>
      </c>
      <c r="D77" t="n">
        <v>7.4864</v>
      </c>
      <c r="E77" t="n">
        <v>13.36</v>
      </c>
      <c r="F77" t="n">
        <v>10.51</v>
      </c>
      <c r="G77" t="n">
        <v>90.08</v>
      </c>
      <c r="H77" t="n">
        <v>1.49</v>
      </c>
      <c r="I77" t="n">
        <v>7</v>
      </c>
      <c r="J77" t="n">
        <v>234.9</v>
      </c>
      <c r="K77" t="n">
        <v>55.27</v>
      </c>
      <c r="L77" t="n">
        <v>19.75</v>
      </c>
      <c r="M77" t="n">
        <v>5</v>
      </c>
      <c r="N77" t="n">
        <v>54.88</v>
      </c>
      <c r="O77" t="n">
        <v>29205.51</v>
      </c>
      <c r="P77" t="n">
        <v>146.81</v>
      </c>
      <c r="Q77" t="n">
        <v>197.75</v>
      </c>
      <c r="R77" t="n">
        <v>31.11</v>
      </c>
      <c r="S77" t="n">
        <v>25.4</v>
      </c>
      <c r="T77" t="n">
        <v>2015.67</v>
      </c>
      <c r="U77" t="n">
        <v>0.82</v>
      </c>
      <c r="V77" t="n">
        <v>0.89</v>
      </c>
      <c r="W77" t="n">
        <v>2.95</v>
      </c>
      <c r="X77" t="n">
        <v>0.12</v>
      </c>
      <c r="Y77" t="n">
        <v>1</v>
      </c>
      <c r="Z77" t="n">
        <v>10</v>
      </c>
      <c r="AA77" t="n">
        <v>435.4279038502133</v>
      </c>
      <c r="AB77" t="n">
        <v>595.7716677712262</v>
      </c>
      <c r="AC77" t="n">
        <v>538.9120559699271</v>
      </c>
      <c r="AD77" t="n">
        <v>435427.9038502133</v>
      </c>
      <c r="AE77" t="n">
        <v>595771.6677712263</v>
      </c>
      <c r="AF77" t="n">
        <v>1.711901848018987e-05</v>
      </c>
      <c r="AG77" t="n">
        <v>35</v>
      </c>
      <c r="AH77" t="n">
        <v>538912.0559699271</v>
      </c>
    </row>
    <row r="78">
      <c r="A78" t="n">
        <v>76</v>
      </c>
      <c r="B78" t="n">
        <v>105</v>
      </c>
      <c r="C78" t="inlineStr">
        <is>
          <t xml:space="preserve">CONCLUIDO	</t>
        </is>
      </c>
      <c r="D78" t="n">
        <v>7.481</v>
      </c>
      <c r="E78" t="n">
        <v>13.37</v>
      </c>
      <c r="F78" t="n">
        <v>10.52</v>
      </c>
      <c r="G78" t="n">
        <v>90.16</v>
      </c>
      <c r="H78" t="n">
        <v>1.51</v>
      </c>
      <c r="I78" t="n">
        <v>7</v>
      </c>
      <c r="J78" t="n">
        <v>235.33</v>
      </c>
      <c r="K78" t="n">
        <v>55.27</v>
      </c>
      <c r="L78" t="n">
        <v>20</v>
      </c>
      <c r="M78" t="n">
        <v>5</v>
      </c>
      <c r="N78" t="n">
        <v>55.06</v>
      </c>
      <c r="O78" t="n">
        <v>29258.57</v>
      </c>
      <c r="P78" t="n">
        <v>146.68</v>
      </c>
      <c r="Q78" t="n">
        <v>197.76</v>
      </c>
      <c r="R78" t="n">
        <v>31.38</v>
      </c>
      <c r="S78" t="n">
        <v>25.4</v>
      </c>
      <c r="T78" t="n">
        <v>2149.44</v>
      </c>
      <c r="U78" t="n">
        <v>0.8100000000000001</v>
      </c>
      <c r="V78" t="n">
        <v>0.88</v>
      </c>
      <c r="W78" t="n">
        <v>2.95</v>
      </c>
      <c r="X78" t="n">
        <v>0.13</v>
      </c>
      <c r="Y78" t="n">
        <v>1</v>
      </c>
      <c r="Z78" t="n">
        <v>10</v>
      </c>
      <c r="AA78" t="n">
        <v>435.4338997719037</v>
      </c>
      <c r="AB78" t="n">
        <v>595.7798716558045</v>
      </c>
      <c r="AC78" t="n">
        <v>538.9194768872754</v>
      </c>
      <c r="AD78" t="n">
        <v>435433.8997719036</v>
      </c>
      <c r="AE78" t="n">
        <v>595779.8716558046</v>
      </c>
      <c r="AF78" t="n">
        <v>1.71066703956909e-05</v>
      </c>
      <c r="AG78" t="n">
        <v>35</v>
      </c>
      <c r="AH78" t="n">
        <v>538919.4768872755</v>
      </c>
    </row>
    <row r="79">
      <c r="A79" t="n">
        <v>77</v>
      </c>
      <c r="B79" t="n">
        <v>105</v>
      </c>
      <c r="C79" t="inlineStr">
        <is>
          <t xml:space="preserve">CONCLUIDO	</t>
        </is>
      </c>
      <c r="D79" t="n">
        <v>7.4825</v>
      </c>
      <c r="E79" t="n">
        <v>13.36</v>
      </c>
      <c r="F79" t="n">
        <v>10.52</v>
      </c>
      <c r="G79" t="n">
        <v>90.14</v>
      </c>
      <c r="H79" t="n">
        <v>1.53</v>
      </c>
      <c r="I79" t="n">
        <v>7</v>
      </c>
      <c r="J79" t="n">
        <v>235.76</v>
      </c>
      <c r="K79" t="n">
        <v>55.27</v>
      </c>
      <c r="L79" t="n">
        <v>20.25</v>
      </c>
      <c r="M79" t="n">
        <v>5</v>
      </c>
      <c r="N79" t="n">
        <v>55.24</v>
      </c>
      <c r="O79" t="n">
        <v>29311.69</v>
      </c>
      <c r="P79" t="n">
        <v>146.52</v>
      </c>
      <c r="Q79" t="n">
        <v>197.75</v>
      </c>
      <c r="R79" t="n">
        <v>31.24</v>
      </c>
      <c r="S79" t="n">
        <v>25.4</v>
      </c>
      <c r="T79" t="n">
        <v>2083.02</v>
      </c>
      <c r="U79" t="n">
        <v>0.8100000000000001</v>
      </c>
      <c r="V79" t="n">
        <v>0.88</v>
      </c>
      <c r="W79" t="n">
        <v>2.95</v>
      </c>
      <c r="X79" t="n">
        <v>0.13</v>
      </c>
      <c r="Y79" t="n">
        <v>1</v>
      </c>
      <c r="Z79" t="n">
        <v>10</v>
      </c>
      <c r="AA79" t="n">
        <v>435.2933205073066</v>
      </c>
      <c r="AB79" t="n">
        <v>595.5875249040636</v>
      </c>
      <c r="AC79" t="n">
        <v>538.7454874395601</v>
      </c>
      <c r="AD79" t="n">
        <v>435293.3205073067</v>
      </c>
      <c r="AE79" t="n">
        <v>595587.5249040636</v>
      </c>
      <c r="AF79" t="n">
        <v>1.711010041916284e-05</v>
      </c>
      <c r="AG79" t="n">
        <v>35</v>
      </c>
      <c r="AH79" t="n">
        <v>538745.4874395601</v>
      </c>
    </row>
    <row r="80">
      <c r="A80" t="n">
        <v>78</v>
      </c>
      <c r="B80" t="n">
        <v>105</v>
      </c>
      <c r="C80" t="inlineStr">
        <is>
          <t xml:space="preserve">CONCLUIDO	</t>
        </is>
      </c>
      <c r="D80" t="n">
        <v>7.4827</v>
      </c>
      <c r="E80" t="n">
        <v>13.36</v>
      </c>
      <c r="F80" t="n">
        <v>10.52</v>
      </c>
      <c r="G80" t="n">
        <v>90.13</v>
      </c>
      <c r="H80" t="n">
        <v>1.54</v>
      </c>
      <c r="I80" t="n">
        <v>7</v>
      </c>
      <c r="J80" t="n">
        <v>236.2</v>
      </c>
      <c r="K80" t="n">
        <v>55.27</v>
      </c>
      <c r="L80" t="n">
        <v>20.5</v>
      </c>
      <c r="M80" t="n">
        <v>5</v>
      </c>
      <c r="N80" t="n">
        <v>55.42</v>
      </c>
      <c r="O80" t="n">
        <v>29364.87</v>
      </c>
      <c r="P80" t="n">
        <v>146.22</v>
      </c>
      <c r="Q80" t="n">
        <v>197.75</v>
      </c>
      <c r="R80" t="n">
        <v>31.26</v>
      </c>
      <c r="S80" t="n">
        <v>25.4</v>
      </c>
      <c r="T80" t="n">
        <v>2088.64</v>
      </c>
      <c r="U80" t="n">
        <v>0.8100000000000001</v>
      </c>
      <c r="V80" t="n">
        <v>0.88</v>
      </c>
      <c r="W80" t="n">
        <v>2.95</v>
      </c>
      <c r="X80" t="n">
        <v>0.13</v>
      </c>
      <c r="Y80" t="n">
        <v>1</v>
      </c>
      <c r="Z80" t="n">
        <v>10</v>
      </c>
      <c r="AA80" t="n">
        <v>435.0719143859263</v>
      </c>
      <c r="AB80" t="n">
        <v>595.2845872810423</v>
      </c>
      <c r="AC80" t="n">
        <v>538.4714617581044</v>
      </c>
      <c r="AD80" t="n">
        <v>435071.9143859263</v>
      </c>
      <c r="AE80" t="n">
        <v>595284.5872810422</v>
      </c>
      <c r="AF80" t="n">
        <v>1.711055775562576e-05</v>
      </c>
      <c r="AG80" t="n">
        <v>35</v>
      </c>
      <c r="AH80" t="n">
        <v>538471.4617581044</v>
      </c>
    </row>
    <row r="81">
      <c r="A81" t="n">
        <v>79</v>
      </c>
      <c r="B81" t="n">
        <v>105</v>
      </c>
      <c r="C81" t="inlineStr">
        <is>
          <t xml:space="preserve">CONCLUIDO	</t>
        </is>
      </c>
      <c r="D81" t="n">
        <v>7.4871</v>
      </c>
      <c r="E81" t="n">
        <v>13.36</v>
      </c>
      <c r="F81" t="n">
        <v>10.51</v>
      </c>
      <c r="G81" t="n">
        <v>90.06999999999999</v>
      </c>
      <c r="H81" t="n">
        <v>1.56</v>
      </c>
      <c r="I81" t="n">
        <v>7</v>
      </c>
      <c r="J81" t="n">
        <v>236.63</v>
      </c>
      <c r="K81" t="n">
        <v>55.27</v>
      </c>
      <c r="L81" t="n">
        <v>20.75</v>
      </c>
      <c r="M81" t="n">
        <v>5</v>
      </c>
      <c r="N81" t="n">
        <v>55.6</v>
      </c>
      <c r="O81" t="n">
        <v>29418.12</v>
      </c>
      <c r="P81" t="n">
        <v>145.84</v>
      </c>
      <c r="Q81" t="n">
        <v>197.83</v>
      </c>
      <c r="R81" t="n">
        <v>31.07</v>
      </c>
      <c r="S81" t="n">
        <v>25.4</v>
      </c>
      <c r="T81" t="n">
        <v>1996.6</v>
      </c>
      <c r="U81" t="n">
        <v>0.82</v>
      </c>
      <c r="V81" t="n">
        <v>0.89</v>
      </c>
      <c r="W81" t="n">
        <v>2.95</v>
      </c>
      <c r="X81" t="n">
        <v>0.12</v>
      </c>
      <c r="Y81" t="n">
        <v>1</v>
      </c>
      <c r="Z81" t="n">
        <v>10</v>
      </c>
      <c r="AA81" t="n">
        <v>434.7115728183629</v>
      </c>
      <c r="AB81" t="n">
        <v>594.791552051154</v>
      </c>
      <c r="AC81" t="n">
        <v>538.0254811185773</v>
      </c>
      <c r="AD81" t="n">
        <v>434711.5728183629</v>
      </c>
      <c r="AE81" t="n">
        <v>594791.552051154</v>
      </c>
      <c r="AF81" t="n">
        <v>1.71206191578101e-05</v>
      </c>
      <c r="AG81" t="n">
        <v>35</v>
      </c>
      <c r="AH81" t="n">
        <v>538025.4811185773</v>
      </c>
    </row>
    <row r="82">
      <c r="A82" t="n">
        <v>80</v>
      </c>
      <c r="B82" t="n">
        <v>105</v>
      </c>
      <c r="C82" t="inlineStr">
        <is>
          <t xml:space="preserve">CONCLUIDO	</t>
        </is>
      </c>
      <c r="D82" t="n">
        <v>7.5208</v>
      </c>
      <c r="E82" t="n">
        <v>13.3</v>
      </c>
      <c r="F82" t="n">
        <v>10.49</v>
      </c>
      <c r="G82" t="n">
        <v>104.88</v>
      </c>
      <c r="H82" t="n">
        <v>1.58</v>
      </c>
      <c r="I82" t="n">
        <v>6</v>
      </c>
      <c r="J82" t="n">
        <v>237.06</v>
      </c>
      <c r="K82" t="n">
        <v>55.27</v>
      </c>
      <c r="L82" t="n">
        <v>21</v>
      </c>
      <c r="M82" t="n">
        <v>4</v>
      </c>
      <c r="N82" t="n">
        <v>55.79</v>
      </c>
      <c r="O82" t="n">
        <v>29471.44</v>
      </c>
      <c r="P82" t="n">
        <v>145.53</v>
      </c>
      <c r="Q82" t="n">
        <v>197.75</v>
      </c>
      <c r="R82" t="n">
        <v>30.42</v>
      </c>
      <c r="S82" t="n">
        <v>25.4</v>
      </c>
      <c r="T82" t="n">
        <v>1678.45</v>
      </c>
      <c r="U82" t="n">
        <v>0.83</v>
      </c>
      <c r="V82" t="n">
        <v>0.89</v>
      </c>
      <c r="W82" t="n">
        <v>2.95</v>
      </c>
      <c r="X82" t="n">
        <v>0.1</v>
      </c>
      <c r="Y82" t="n">
        <v>1</v>
      </c>
      <c r="Z82" t="n">
        <v>10</v>
      </c>
      <c r="AA82" t="n">
        <v>433.9226638444425</v>
      </c>
      <c r="AB82" t="n">
        <v>593.7121319888286</v>
      </c>
      <c r="AC82" t="n">
        <v>537.0490793920247</v>
      </c>
      <c r="AD82" t="n">
        <v>433922.6638444425</v>
      </c>
      <c r="AE82" t="n">
        <v>593712.1319888285</v>
      </c>
      <c r="AF82" t="n">
        <v>1.719768035181288e-05</v>
      </c>
      <c r="AG82" t="n">
        <v>35</v>
      </c>
      <c r="AH82" t="n">
        <v>537049.0793920248</v>
      </c>
    </row>
    <row r="83">
      <c r="A83" t="n">
        <v>81</v>
      </c>
      <c r="B83" t="n">
        <v>105</v>
      </c>
      <c r="C83" t="inlineStr">
        <is>
          <t xml:space="preserve">CONCLUIDO	</t>
        </is>
      </c>
      <c r="D83" t="n">
        <v>7.5238</v>
      </c>
      <c r="E83" t="n">
        <v>13.29</v>
      </c>
      <c r="F83" t="n">
        <v>10.48</v>
      </c>
      <c r="G83" t="n">
        <v>104.83</v>
      </c>
      <c r="H83" t="n">
        <v>1.59</v>
      </c>
      <c r="I83" t="n">
        <v>6</v>
      </c>
      <c r="J83" t="n">
        <v>237.49</v>
      </c>
      <c r="K83" t="n">
        <v>55.27</v>
      </c>
      <c r="L83" t="n">
        <v>21.25</v>
      </c>
      <c r="M83" t="n">
        <v>4</v>
      </c>
      <c r="N83" t="n">
        <v>55.97</v>
      </c>
      <c r="O83" t="n">
        <v>29524.81</v>
      </c>
      <c r="P83" t="n">
        <v>145.51</v>
      </c>
      <c r="Q83" t="n">
        <v>197.76</v>
      </c>
      <c r="R83" t="n">
        <v>30.25</v>
      </c>
      <c r="S83" t="n">
        <v>25.4</v>
      </c>
      <c r="T83" t="n">
        <v>1592.76</v>
      </c>
      <c r="U83" t="n">
        <v>0.84</v>
      </c>
      <c r="V83" t="n">
        <v>0.89</v>
      </c>
      <c r="W83" t="n">
        <v>2.95</v>
      </c>
      <c r="X83" t="n">
        <v>0.09</v>
      </c>
      <c r="Y83" t="n">
        <v>1</v>
      </c>
      <c r="Z83" t="n">
        <v>10</v>
      </c>
      <c r="AA83" t="n">
        <v>433.8473329766908</v>
      </c>
      <c r="AB83" t="n">
        <v>593.6090609722072</v>
      </c>
      <c r="AC83" t="n">
        <v>536.9558453285687</v>
      </c>
      <c r="AD83" t="n">
        <v>433847.3329766908</v>
      </c>
      <c r="AE83" t="n">
        <v>593609.0609722072</v>
      </c>
      <c r="AF83" t="n">
        <v>1.720454039875675e-05</v>
      </c>
      <c r="AG83" t="n">
        <v>35</v>
      </c>
      <c r="AH83" t="n">
        <v>536955.8453285687</v>
      </c>
    </row>
    <row r="84">
      <c r="A84" t="n">
        <v>82</v>
      </c>
      <c r="B84" t="n">
        <v>105</v>
      </c>
      <c r="C84" t="inlineStr">
        <is>
          <t xml:space="preserve">CONCLUIDO	</t>
        </is>
      </c>
      <c r="D84" t="n">
        <v>7.5221</v>
      </c>
      <c r="E84" t="n">
        <v>13.29</v>
      </c>
      <c r="F84" t="n">
        <v>10.49</v>
      </c>
      <c r="G84" t="n">
        <v>104.86</v>
      </c>
      <c r="H84" t="n">
        <v>1.61</v>
      </c>
      <c r="I84" t="n">
        <v>6</v>
      </c>
      <c r="J84" t="n">
        <v>237.93</v>
      </c>
      <c r="K84" t="n">
        <v>55.27</v>
      </c>
      <c r="L84" t="n">
        <v>21.5</v>
      </c>
      <c r="M84" t="n">
        <v>4</v>
      </c>
      <c r="N84" t="n">
        <v>56.15</v>
      </c>
      <c r="O84" t="n">
        <v>29578.26</v>
      </c>
      <c r="P84" t="n">
        <v>145.62</v>
      </c>
      <c r="Q84" t="n">
        <v>197.75</v>
      </c>
      <c r="R84" t="n">
        <v>30.32</v>
      </c>
      <c r="S84" t="n">
        <v>25.4</v>
      </c>
      <c r="T84" t="n">
        <v>1627.87</v>
      </c>
      <c r="U84" t="n">
        <v>0.84</v>
      </c>
      <c r="V84" t="n">
        <v>0.89</v>
      </c>
      <c r="W84" t="n">
        <v>2.95</v>
      </c>
      <c r="X84" t="n">
        <v>0.1</v>
      </c>
      <c r="Y84" t="n">
        <v>1</v>
      </c>
      <c r="Z84" t="n">
        <v>10</v>
      </c>
      <c r="AA84" t="n">
        <v>433.9671628581908</v>
      </c>
      <c r="AB84" t="n">
        <v>593.773017502597</v>
      </c>
      <c r="AC84" t="n">
        <v>537.1041540778124</v>
      </c>
      <c r="AD84" t="n">
        <v>433967.1628581908</v>
      </c>
      <c r="AE84" t="n">
        <v>593773.017502597</v>
      </c>
      <c r="AF84" t="n">
        <v>1.720065303882189e-05</v>
      </c>
      <c r="AG84" t="n">
        <v>35</v>
      </c>
      <c r="AH84" t="n">
        <v>537104.1540778123</v>
      </c>
    </row>
    <row r="85">
      <c r="A85" t="n">
        <v>83</v>
      </c>
      <c r="B85" t="n">
        <v>105</v>
      </c>
      <c r="C85" t="inlineStr">
        <is>
          <t xml:space="preserve">CONCLUIDO	</t>
        </is>
      </c>
      <c r="D85" t="n">
        <v>7.5216</v>
      </c>
      <c r="E85" t="n">
        <v>13.3</v>
      </c>
      <c r="F85" t="n">
        <v>10.49</v>
      </c>
      <c r="G85" t="n">
        <v>104.87</v>
      </c>
      <c r="H85" t="n">
        <v>1.62</v>
      </c>
      <c r="I85" t="n">
        <v>6</v>
      </c>
      <c r="J85" t="n">
        <v>238.36</v>
      </c>
      <c r="K85" t="n">
        <v>55.27</v>
      </c>
      <c r="L85" t="n">
        <v>21.75</v>
      </c>
      <c r="M85" t="n">
        <v>4</v>
      </c>
      <c r="N85" t="n">
        <v>56.34</v>
      </c>
      <c r="O85" t="n">
        <v>29631.77</v>
      </c>
      <c r="P85" t="n">
        <v>145.73</v>
      </c>
      <c r="Q85" t="n">
        <v>197.82</v>
      </c>
      <c r="R85" t="n">
        <v>30.38</v>
      </c>
      <c r="S85" t="n">
        <v>25.4</v>
      </c>
      <c r="T85" t="n">
        <v>1655</v>
      </c>
      <c r="U85" t="n">
        <v>0.84</v>
      </c>
      <c r="V85" t="n">
        <v>0.89</v>
      </c>
      <c r="W85" t="n">
        <v>2.95</v>
      </c>
      <c r="X85" t="n">
        <v>0.1</v>
      </c>
      <c r="Y85" t="n">
        <v>1</v>
      </c>
      <c r="Z85" t="n">
        <v>10</v>
      </c>
      <c r="AA85" t="n">
        <v>434.0546804607558</v>
      </c>
      <c r="AB85" t="n">
        <v>593.8927629474304</v>
      </c>
      <c r="AC85" t="n">
        <v>537.2124711854549</v>
      </c>
      <c r="AD85" t="n">
        <v>434054.6804607558</v>
      </c>
      <c r="AE85" t="n">
        <v>593892.7629474304</v>
      </c>
      <c r="AF85" t="n">
        <v>1.719950969766458e-05</v>
      </c>
      <c r="AG85" t="n">
        <v>35</v>
      </c>
      <c r="AH85" t="n">
        <v>537212.4711854549</v>
      </c>
    </row>
    <row r="86">
      <c r="A86" t="n">
        <v>84</v>
      </c>
      <c r="B86" t="n">
        <v>105</v>
      </c>
      <c r="C86" t="inlineStr">
        <is>
          <t xml:space="preserve">CONCLUIDO	</t>
        </is>
      </c>
      <c r="D86" t="n">
        <v>7.5216</v>
      </c>
      <c r="E86" t="n">
        <v>13.3</v>
      </c>
      <c r="F86" t="n">
        <v>10.49</v>
      </c>
      <c r="G86" t="n">
        <v>104.87</v>
      </c>
      <c r="H86" t="n">
        <v>1.64</v>
      </c>
      <c r="I86" t="n">
        <v>6</v>
      </c>
      <c r="J86" t="n">
        <v>238.79</v>
      </c>
      <c r="K86" t="n">
        <v>55.27</v>
      </c>
      <c r="L86" t="n">
        <v>22</v>
      </c>
      <c r="M86" t="n">
        <v>4</v>
      </c>
      <c r="N86" t="n">
        <v>56.52</v>
      </c>
      <c r="O86" t="n">
        <v>29685.34</v>
      </c>
      <c r="P86" t="n">
        <v>146.03</v>
      </c>
      <c r="Q86" t="n">
        <v>197.75</v>
      </c>
      <c r="R86" t="n">
        <v>30.33</v>
      </c>
      <c r="S86" t="n">
        <v>25.4</v>
      </c>
      <c r="T86" t="n">
        <v>1632.63</v>
      </c>
      <c r="U86" t="n">
        <v>0.84</v>
      </c>
      <c r="V86" t="n">
        <v>0.89</v>
      </c>
      <c r="W86" t="n">
        <v>2.95</v>
      </c>
      <c r="X86" t="n">
        <v>0.1</v>
      </c>
      <c r="Y86" t="n">
        <v>1</v>
      </c>
      <c r="Z86" t="n">
        <v>10</v>
      </c>
      <c r="AA86" t="n">
        <v>434.2717336901335</v>
      </c>
      <c r="AB86" t="n">
        <v>594.1897447515777</v>
      </c>
      <c r="AC86" t="n">
        <v>537.481109463031</v>
      </c>
      <c r="AD86" t="n">
        <v>434271.7336901336</v>
      </c>
      <c r="AE86" t="n">
        <v>594189.7447515777</v>
      </c>
      <c r="AF86" t="n">
        <v>1.719950969766458e-05</v>
      </c>
      <c r="AG86" t="n">
        <v>35</v>
      </c>
      <c r="AH86" t="n">
        <v>537481.1094630309</v>
      </c>
    </row>
    <row r="87">
      <c r="A87" t="n">
        <v>85</v>
      </c>
      <c r="B87" t="n">
        <v>105</v>
      </c>
      <c r="C87" t="inlineStr">
        <is>
          <t xml:space="preserve">CONCLUIDO	</t>
        </is>
      </c>
      <c r="D87" t="n">
        <v>7.5205</v>
      </c>
      <c r="E87" t="n">
        <v>13.3</v>
      </c>
      <c r="F87" t="n">
        <v>10.49</v>
      </c>
      <c r="G87" t="n">
        <v>104.89</v>
      </c>
      <c r="H87" t="n">
        <v>1.65</v>
      </c>
      <c r="I87" t="n">
        <v>6</v>
      </c>
      <c r="J87" t="n">
        <v>239.23</v>
      </c>
      <c r="K87" t="n">
        <v>55.27</v>
      </c>
      <c r="L87" t="n">
        <v>22.25</v>
      </c>
      <c r="M87" t="n">
        <v>4</v>
      </c>
      <c r="N87" t="n">
        <v>56.71</v>
      </c>
      <c r="O87" t="n">
        <v>29738.98</v>
      </c>
      <c r="P87" t="n">
        <v>146.24</v>
      </c>
      <c r="Q87" t="n">
        <v>197.75</v>
      </c>
      <c r="R87" t="n">
        <v>30.45</v>
      </c>
      <c r="S87" t="n">
        <v>25.4</v>
      </c>
      <c r="T87" t="n">
        <v>1692.43</v>
      </c>
      <c r="U87" t="n">
        <v>0.83</v>
      </c>
      <c r="V87" t="n">
        <v>0.89</v>
      </c>
      <c r="W87" t="n">
        <v>2.95</v>
      </c>
      <c r="X87" t="n">
        <v>0.1</v>
      </c>
      <c r="Y87" t="n">
        <v>1</v>
      </c>
      <c r="Z87" t="n">
        <v>10</v>
      </c>
      <c r="AA87" t="n">
        <v>434.4411893955481</v>
      </c>
      <c r="AB87" t="n">
        <v>594.4216015235839</v>
      </c>
      <c r="AC87" t="n">
        <v>537.6908381501299</v>
      </c>
      <c r="AD87" t="n">
        <v>434441.1893955481</v>
      </c>
      <c r="AE87" t="n">
        <v>594421.601523584</v>
      </c>
      <c r="AF87" t="n">
        <v>1.719699434711849e-05</v>
      </c>
      <c r="AG87" t="n">
        <v>35</v>
      </c>
      <c r="AH87" t="n">
        <v>537690.8381501299</v>
      </c>
    </row>
    <row r="88">
      <c r="A88" t="n">
        <v>86</v>
      </c>
      <c r="B88" t="n">
        <v>105</v>
      </c>
      <c r="C88" t="inlineStr">
        <is>
          <t xml:space="preserve">CONCLUIDO	</t>
        </is>
      </c>
      <c r="D88" t="n">
        <v>7.5235</v>
      </c>
      <c r="E88" t="n">
        <v>13.29</v>
      </c>
      <c r="F88" t="n">
        <v>10.48</v>
      </c>
      <c r="G88" t="n">
        <v>104.84</v>
      </c>
      <c r="H88" t="n">
        <v>1.67</v>
      </c>
      <c r="I88" t="n">
        <v>6</v>
      </c>
      <c r="J88" t="n">
        <v>239.66</v>
      </c>
      <c r="K88" t="n">
        <v>55.27</v>
      </c>
      <c r="L88" t="n">
        <v>22.5</v>
      </c>
      <c r="M88" t="n">
        <v>4</v>
      </c>
      <c r="N88" t="n">
        <v>56.89</v>
      </c>
      <c r="O88" t="n">
        <v>29792.69</v>
      </c>
      <c r="P88" t="n">
        <v>146.09</v>
      </c>
      <c r="Q88" t="n">
        <v>197.76</v>
      </c>
      <c r="R88" t="n">
        <v>30.3</v>
      </c>
      <c r="S88" t="n">
        <v>25.4</v>
      </c>
      <c r="T88" t="n">
        <v>1616.42</v>
      </c>
      <c r="U88" t="n">
        <v>0.84</v>
      </c>
      <c r="V88" t="n">
        <v>0.89</v>
      </c>
      <c r="W88" t="n">
        <v>2.95</v>
      </c>
      <c r="X88" t="n">
        <v>0.09</v>
      </c>
      <c r="Y88" t="n">
        <v>1</v>
      </c>
      <c r="Z88" t="n">
        <v>10</v>
      </c>
      <c r="AA88" t="n">
        <v>434.2716161154061</v>
      </c>
      <c r="AB88" t="n">
        <v>594.1895838806485</v>
      </c>
      <c r="AC88" t="n">
        <v>537.4809639453973</v>
      </c>
      <c r="AD88" t="n">
        <v>434271.616115406</v>
      </c>
      <c r="AE88" t="n">
        <v>594189.5838806485</v>
      </c>
      <c r="AF88" t="n">
        <v>1.720385439406236e-05</v>
      </c>
      <c r="AG88" t="n">
        <v>35</v>
      </c>
      <c r="AH88" t="n">
        <v>537480.9639453973</v>
      </c>
    </row>
    <row r="89">
      <c r="A89" t="n">
        <v>87</v>
      </c>
      <c r="B89" t="n">
        <v>105</v>
      </c>
      <c r="C89" t="inlineStr">
        <is>
          <t xml:space="preserve">CONCLUIDO	</t>
        </is>
      </c>
      <c r="D89" t="n">
        <v>7.5257</v>
      </c>
      <c r="E89" t="n">
        <v>13.29</v>
      </c>
      <c r="F89" t="n">
        <v>10.48</v>
      </c>
      <c r="G89" t="n">
        <v>104.8</v>
      </c>
      <c r="H89" t="n">
        <v>1.69</v>
      </c>
      <c r="I89" t="n">
        <v>6</v>
      </c>
      <c r="J89" t="n">
        <v>240.1</v>
      </c>
      <c r="K89" t="n">
        <v>55.27</v>
      </c>
      <c r="L89" t="n">
        <v>22.75</v>
      </c>
      <c r="M89" t="n">
        <v>4</v>
      </c>
      <c r="N89" t="n">
        <v>57.08</v>
      </c>
      <c r="O89" t="n">
        <v>29846.46</v>
      </c>
      <c r="P89" t="n">
        <v>145.93</v>
      </c>
      <c r="Q89" t="n">
        <v>197.78</v>
      </c>
      <c r="R89" t="n">
        <v>30.16</v>
      </c>
      <c r="S89" t="n">
        <v>25.4</v>
      </c>
      <c r="T89" t="n">
        <v>1544.82</v>
      </c>
      <c r="U89" t="n">
        <v>0.84</v>
      </c>
      <c r="V89" t="n">
        <v>0.89</v>
      </c>
      <c r="W89" t="n">
        <v>2.95</v>
      </c>
      <c r="X89" t="n">
        <v>0.09</v>
      </c>
      <c r="Y89" t="n">
        <v>1</v>
      </c>
      <c r="Z89" t="n">
        <v>10</v>
      </c>
      <c r="AA89" t="n">
        <v>434.1209492300578</v>
      </c>
      <c r="AB89" t="n">
        <v>593.9834348011613</v>
      </c>
      <c r="AC89" t="n">
        <v>537.2944894447243</v>
      </c>
      <c r="AD89" t="n">
        <v>434120.9492300578</v>
      </c>
      <c r="AE89" t="n">
        <v>593983.4348011613</v>
      </c>
      <c r="AF89" t="n">
        <v>1.720888509515453e-05</v>
      </c>
      <c r="AG89" t="n">
        <v>35</v>
      </c>
      <c r="AH89" t="n">
        <v>537294.4894447243</v>
      </c>
    </row>
    <row r="90">
      <c r="A90" t="n">
        <v>88</v>
      </c>
      <c r="B90" t="n">
        <v>105</v>
      </c>
      <c r="C90" t="inlineStr">
        <is>
          <t xml:space="preserve">CONCLUIDO	</t>
        </is>
      </c>
      <c r="D90" t="n">
        <v>7.5234</v>
      </c>
      <c r="E90" t="n">
        <v>13.29</v>
      </c>
      <c r="F90" t="n">
        <v>10.48</v>
      </c>
      <c r="G90" t="n">
        <v>104.84</v>
      </c>
      <c r="H90" t="n">
        <v>1.7</v>
      </c>
      <c r="I90" t="n">
        <v>6</v>
      </c>
      <c r="J90" t="n">
        <v>240.54</v>
      </c>
      <c r="K90" t="n">
        <v>55.27</v>
      </c>
      <c r="L90" t="n">
        <v>23</v>
      </c>
      <c r="M90" t="n">
        <v>4</v>
      </c>
      <c r="N90" t="n">
        <v>57.26</v>
      </c>
      <c r="O90" t="n">
        <v>29900.43</v>
      </c>
      <c r="P90" t="n">
        <v>146.07</v>
      </c>
      <c r="Q90" t="n">
        <v>197.75</v>
      </c>
      <c r="R90" t="n">
        <v>30.35</v>
      </c>
      <c r="S90" t="n">
        <v>25.4</v>
      </c>
      <c r="T90" t="n">
        <v>1639.74</v>
      </c>
      <c r="U90" t="n">
        <v>0.84</v>
      </c>
      <c r="V90" t="n">
        <v>0.89</v>
      </c>
      <c r="W90" t="n">
        <v>2.95</v>
      </c>
      <c r="X90" t="n">
        <v>0.09</v>
      </c>
      <c r="Y90" t="n">
        <v>1</v>
      </c>
      <c r="Z90" t="n">
        <v>10</v>
      </c>
      <c r="AA90" t="n">
        <v>434.2587393130831</v>
      </c>
      <c r="AB90" t="n">
        <v>594.1719652716259</v>
      </c>
      <c r="AC90" t="n">
        <v>537.4650268316919</v>
      </c>
      <c r="AD90" t="n">
        <v>434258.7393130831</v>
      </c>
      <c r="AE90" t="n">
        <v>594171.9652716259</v>
      </c>
      <c r="AF90" t="n">
        <v>1.72036257258309e-05</v>
      </c>
      <c r="AG90" t="n">
        <v>35</v>
      </c>
      <c r="AH90" t="n">
        <v>537465.026831692</v>
      </c>
    </row>
    <row r="91">
      <c r="A91" t="n">
        <v>89</v>
      </c>
      <c r="B91" t="n">
        <v>105</v>
      </c>
      <c r="C91" t="inlineStr">
        <is>
          <t xml:space="preserve">CONCLUIDO	</t>
        </is>
      </c>
      <c r="D91" t="n">
        <v>7.5232</v>
      </c>
      <c r="E91" t="n">
        <v>13.29</v>
      </c>
      <c r="F91" t="n">
        <v>10.48</v>
      </c>
      <c r="G91" t="n">
        <v>104.84</v>
      </c>
      <c r="H91" t="n">
        <v>1.72</v>
      </c>
      <c r="I91" t="n">
        <v>6</v>
      </c>
      <c r="J91" t="n">
        <v>240.97</v>
      </c>
      <c r="K91" t="n">
        <v>55.27</v>
      </c>
      <c r="L91" t="n">
        <v>23.25</v>
      </c>
      <c r="M91" t="n">
        <v>4</v>
      </c>
      <c r="N91" t="n">
        <v>57.45</v>
      </c>
      <c r="O91" t="n">
        <v>29954.34</v>
      </c>
      <c r="P91" t="n">
        <v>146.05</v>
      </c>
      <c r="Q91" t="n">
        <v>197.76</v>
      </c>
      <c r="R91" t="n">
        <v>30.35</v>
      </c>
      <c r="S91" t="n">
        <v>25.4</v>
      </c>
      <c r="T91" t="n">
        <v>1638.82</v>
      </c>
      <c r="U91" t="n">
        <v>0.84</v>
      </c>
      <c r="V91" t="n">
        <v>0.89</v>
      </c>
      <c r="W91" t="n">
        <v>2.95</v>
      </c>
      <c r="X91" t="n">
        <v>0.09</v>
      </c>
      <c r="Y91" t="n">
        <v>1</v>
      </c>
      <c r="Z91" t="n">
        <v>10</v>
      </c>
      <c r="AA91" t="n">
        <v>434.2474518193022</v>
      </c>
      <c r="AB91" t="n">
        <v>594.1565212246657</v>
      </c>
      <c r="AC91" t="n">
        <v>537.4510567428978</v>
      </c>
      <c r="AD91" t="n">
        <v>434247.4518193022</v>
      </c>
      <c r="AE91" t="n">
        <v>594156.5212246657</v>
      </c>
      <c r="AF91" t="n">
        <v>1.720316838936798e-05</v>
      </c>
      <c r="AG91" t="n">
        <v>35</v>
      </c>
      <c r="AH91" t="n">
        <v>537451.0567428977</v>
      </c>
    </row>
    <row r="92">
      <c r="A92" t="n">
        <v>90</v>
      </c>
      <c r="B92" t="n">
        <v>105</v>
      </c>
      <c r="C92" t="inlineStr">
        <is>
          <t xml:space="preserve">CONCLUIDO	</t>
        </is>
      </c>
      <c r="D92" t="n">
        <v>7.5213</v>
      </c>
      <c r="E92" t="n">
        <v>13.3</v>
      </c>
      <c r="F92" t="n">
        <v>10.49</v>
      </c>
      <c r="G92" t="n">
        <v>104.88</v>
      </c>
      <c r="H92" t="n">
        <v>1.73</v>
      </c>
      <c r="I92" t="n">
        <v>6</v>
      </c>
      <c r="J92" t="n">
        <v>241.41</v>
      </c>
      <c r="K92" t="n">
        <v>55.27</v>
      </c>
      <c r="L92" t="n">
        <v>23.5</v>
      </c>
      <c r="M92" t="n">
        <v>4</v>
      </c>
      <c r="N92" t="n">
        <v>57.64</v>
      </c>
      <c r="O92" t="n">
        <v>30008.32</v>
      </c>
      <c r="P92" t="n">
        <v>145.92</v>
      </c>
      <c r="Q92" t="n">
        <v>197.75</v>
      </c>
      <c r="R92" t="n">
        <v>30.43</v>
      </c>
      <c r="S92" t="n">
        <v>25.4</v>
      </c>
      <c r="T92" t="n">
        <v>1681.23</v>
      </c>
      <c r="U92" t="n">
        <v>0.83</v>
      </c>
      <c r="V92" t="n">
        <v>0.89</v>
      </c>
      <c r="W92" t="n">
        <v>2.95</v>
      </c>
      <c r="X92" t="n">
        <v>0.1</v>
      </c>
      <c r="Y92" t="n">
        <v>1</v>
      </c>
      <c r="Z92" t="n">
        <v>10</v>
      </c>
      <c r="AA92" t="n">
        <v>434.1969155208193</v>
      </c>
      <c r="AB92" t="n">
        <v>594.0873752315773</v>
      </c>
      <c r="AC92" t="n">
        <v>537.3885099463428</v>
      </c>
      <c r="AD92" t="n">
        <v>434196.9155208193</v>
      </c>
      <c r="AE92" t="n">
        <v>594087.3752315773</v>
      </c>
      <c r="AF92" t="n">
        <v>1.719882369297019e-05</v>
      </c>
      <c r="AG92" t="n">
        <v>35</v>
      </c>
      <c r="AH92" t="n">
        <v>537388.5099463428</v>
      </c>
    </row>
    <row r="93">
      <c r="A93" t="n">
        <v>91</v>
      </c>
      <c r="B93" t="n">
        <v>105</v>
      </c>
      <c r="C93" t="inlineStr">
        <is>
          <t xml:space="preserve">CONCLUIDO	</t>
        </is>
      </c>
      <c r="D93" t="n">
        <v>7.5218</v>
      </c>
      <c r="E93" t="n">
        <v>13.29</v>
      </c>
      <c r="F93" t="n">
        <v>10.49</v>
      </c>
      <c r="G93" t="n">
        <v>104.87</v>
      </c>
      <c r="H93" t="n">
        <v>1.75</v>
      </c>
      <c r="I93" t="n">
        <v>6</v>
      </c>
      <c r="J93" t="n">
        <v>241.85</v>
      </c>
      <c r="K93" t="n">
        <v>55.27</v>
      </c>
      <c r="L93" t="n">
        <v>23.75</v>
      </c>
      <c r="M93" t="n">
        <v>4</v>
      </c>
      <c r="N93" t="n">
        <v>57.83</v>
      </c>
      <c r="O93" t="n">
        <v>30062.36</v>
      </c>
      <c r="P93" t="n">
        <v>145.88</v>
      </c>
      <c r="Q93" t="n">
        <v>197.76</v>
      </c>
      <c r="R93" t="n">
        <v>30.41</v>
      </c>
      <c r="S93" t="n">
        <v>25.4</v>
      </c>
      <c r="T93" t="n">
        <v>1670.74</v>
      </c>
      <c r="U93" t="n">
        <v>0.84</v>
      </c>
      <c r="V93" t="n">
        <v>0.89</v>
      </c>
      <c r="W93" t="n">
        <v>2.95</v>
      </c>
      <c r="X93" t="n">
        <v>0.1</v>
      </c>
      <c r="Y93" t="n">
        <v>1</v>
      </c>
      <c r="Z93" t="n">
        <v>10</v>
      </c>
      <c r="AA93" t="n">
        <v>434.1600293797231</v>
      </c>
      <c r="AB93" t="n">
        <v>594.0369059860279</v>
      </c>
      <c r="AC93" t="n">
        <v>537.3428574147546</v>
      </c>
      <c r="AD93" t="n">
        <v>434160.0293797231</v>
      </c>
      <c r="AE93" t="n">
        <v>594036.9059860279</v>
      </c>
      <c r="AF93" t="n">
        <v>1.71999670341275e-05</v>
      </c>
      <c r="AG93" t="n">
        <v>35</v>
      </c>
      <c r="AH93" t="n">
        <v>537342.8574147546</v>
      </c>
    </row>
    <row r="94">
      <c r="A94" t="n">
        <v>92</v>
      </c>
      <c r="B94" t="n">
        <v>105</v>
      </c>
      <c r="C94" t="inlineStr">
        <is>
          <t xml:space="preserve">CONCLUIDO	</t>
        </is>
      </c>
      <c r="D94" t="n">
        <v>7.5223</v>
      </c>
      <c r="E94" t="n">
        <v>13.29</v>
      </c>
      <c r="F94" t="n">
        <v>10.49</v>
      </c>
      <c r="G94" t="n">
        <v>104.86</v>
      </c>
      <c r="H94" t="n">
        <v>1.76</v>
      </c>
      <c r="I94" t="n">
        <v>6</v>
      </c>
      <c r="J94" t="n">
        <v>242.29</v>
      </c>
      <c r="K94" t="n">
        <v>55.27</v>
      </c>
      <c r="L94" t="n">
        <v>24</v>
      </c>
      <c r="M94" t="n">
        <v>4</v>
      </c>
      <c r="N94" t="n">
        <v>58.02</v>
      </c>
      <c r="O94" t="n">
        <v>30116.47</v>
      </c>
      <c r="P94" t="n">
        <v>145.74</v>
      </c>
      <c r="Q94" t="n">
        <v>197.75</v>
      </c>
      <c r="R94" t="n">
        <v>30.36</v>
      </c>
      <c r="S94" t="n">
        <v>25.4</v>
      </c>
      <c r="T94" t="n">
        <v>1647.55</v>
      </c>
      <c r="U94" t="n">
        <v>0.84</v>
      </c>
      <c r="V94" t="n">
        <v>0.89</v>
      </c>
      <c r="W94" t="n">
        <v>2.95</v>
      </c>
      <c r="X94" t="n">
        <v>0.1</v>
      </c>
      <c r="Y94" t="n">
        <v>1</v>
      </c>
      <c r="Z94" t="n">
        <v>10</v>
      </c>
      <c r="AA94" t="n">
        <v>434.0508037984883</v>
      </c>
      <c r="AB94" t="n">
        <v>593.8874587270898</v>
      </c>
      <c r="AC94" t="n">
        <v>537.207673192459</v>
      </c>
      <c r="AD94" t="n">
        <v>434050.8037984883</v>
      </c>
      <c r="AE94" t="n">
        <v>593887.4587270898</v>
      </c>
      <c r="AF94" t="n">
        <v>1.720111037528482e-05</v>
      </c>
      <c r="AG94" t="n">
        <v>35</v>
      </c>
      <c r="AH94" t="n">
        <v>537207.6731924589</v>
      </c>
    </row>
    <row r="95">
      <c r="A95" t="n">
        <v>93</v>
      </c>
      <c r="B95" t="n">
        <v>105</v>
      </c>
      <c r="C95" t="inlineStr">
        <is>
          <t xml:space="preserve">CONCLUIDO	</t>
        </is>
      </c>
      <c r="D95" t="n">
        <v>7.5205</v>
      </c>
      <c r="E95" t="n">
        <v>13.3</v>
      </c>
      <c r="F95" t="n">
        <v>10.49</v>
      </c>
      <c r="G95" t="n">
        <v>104.89</v>
      </c>
      <c r="H95" t="n">
        <v>1.78</v>
      </c>
      <c r="I95" t="n">
        <v>6</v>
      </c>
      <c r="J95" t="n">
        <v>242.73</v>
      </c>
      <c r="K95" t="n">
        <v>55.27</v>
      </c>
      <c r="L95" t="n">
        <v>24.25</v>
      </c>
      <c r="M95" t="n">
        <v>4</v>
      </c>
      <c r="N95" t="n">
        <v>58.21</v>
      </c>
      <c r="O95" t="n">
        <v>30170.65</v>
      </c>
      <c r="P95" t="n">
        <v>145.61</v>
      </c>
      <c r="Q95" t="n">
        <v>197.75</v>
      </c>
      <c r="R95" t="n">
        <v>30.46</v>
      </c>
      <c r="S95" t="n">
        <v>25.4</v>
      </c>
      <c r="T95" t="n">
        <v>1697.86</v>
      </c>
      <c r="U95" t="n">
        <v>0.83</v>
      </c>
      <c r="V95" t="n">
        <v>0.89</v>
      </c>
      <c r="W95" t="n">
        <v>2.95</v>
      </c>
      <c r="X95" t="n">
        <v>0.1</v>
      </c>
      <c r="Y95" t="n">
        <v>1</v>
      </c>
      <c r="Z95" t="n">
        <v>10</v>
      </c>
      <c r="AA95" t="n">
        <v>433.9853109436919</v>
      </c>
      <c r="AB95" t="n">
        <v>593.7978485138165</v>
      </c>
      <c r="AC95" t="n">
        <v>537.1266152521717</v>
      </c>
      <c r="AD95" t="n">
        <v>433985.3109436919</v>
      </c>
      <c r="AE95" t="n">
        <v>593797.8485138165</v>
      </c>
      <c r="AF95" t="n">
        <v>1.719699434711849e-05</v>
      </c>
      <c r="AG95" t="n">
        <v>35</v>
      </c>
      <c r="AH95" t="n">
        <v>537126.6152521718</v>
      </c>
    </row>
    <row r="96">
      <c r="A96" t="n">
        <v>94</v>
      </c>
      <c r="B96" t="n">
        <v>105</v>
      </c>
      <c r="C96" t="inlineStr">
        <is>
          <t xml:space="preserve">CONCLUIDO	</t>
        </is>
      </c>
      <c r="D96" t="n">
        <v>7.5248</v>
      </c>
      <c r="E96" t="n">
        <v>13.29</v>
      </c>
      <c r="F96" t="n">
        <v>10.48</v>
      </c>
      <c r="G96" t="n">
        <v>104.81</v>
      </c>
      <c r="H96" t="n">
        <v>1.79</v>
      </c>
      <c r="I96" t="n">
        <v>6</v>
      </c>
      <c r="J96" t="n">
        <v>243.17</v>
      </c>
      <c r="K96" t="n">
        <v>55.27</v>
      </c>
      <c r="L96" t="n">
        <v>24.5</v>
      </c>
      <c r="M96" t="n">
        <v>4</v>
      </c>
      <c r="N96" t="n">
        <v>58.4</v>
      </c>
      <c r="O96" t="n">
        <v>30224.9</v>
      </c>
      <c r="P96" t="n">
        <v>145.25</v>
      </c>
      <c r="Q96" t="n">
        <v>197.77</v>
      </c>
      <c r="R96" t="n">
        <v>30.3</v>
      </c>
      <c r="S96" t="n">
        <v>25.4</v>
      </c>
      <c r="T96" t="n">
        <v>1614.17</v>
      </c>
      <c r="U96" t="n">
        <v>0.84</v>
      </c>
      <c r="V96" t="n">
        <v>0.89</v>
      </c>
      <c r="W96" t="n">
        <v>2.95</v>
      </c>
      <c r="X96" t="n">
        <v>0.09</v>
      </c>
      <c r="Y96" t="n">
        <v>1</v>
      </c>
      <c r="Z96" t="n">
        <v>10</v>
      </c>
      <c r="AA96" t="n">
        <v>433.6434600084121</v>
      </c>
      <c r="AB96" t="n">
        <v>593.3301129827679</v>
      </c>
      <c r="AC96" t="n">
        <v>536.7035197437355</v>
      </c>
      <c r="AD96" t="n">
        <v>433643.4600084121</v>
      </c>
      <c r="AE96" t="n">
        <v>593330.1129827679</v>
      </c>
      <c r="AF96" t="n">
        <v>1.720682708107137e-05</v>
      </c>
      <c r="AG96" t="n">
        <v>35</v>
      </c>
      <c r="AH96" t="n">
        <v>536703.5197437354</v>
      </c>
    </row>
    <row r="97">
      <c r="A97" t="n">
        <v>95</v>
      </c>
      <c r="B97" t="n">
        <v>105</v>
      </c>
      <c r="C97" t="inlineStr">
        <is>
          <t xml:space="preserve">CONCLUIDO	</t>
        </is>
      </c>
      <c r="D97" t="n">
        <v>7.5234</v>
      </c>
      <c r="E97" t="n">
        <v>13.29</v>
      </c>
      <c r="F97" t="n">
        <v>10.48</v>
      </c>
      <c r="G97" t="n">
        <v>104.84</v>
      </c>
      <c r="H97" t="n">
        <v>1.81</v>
      </c>
      <c r="I97" t="n">
        <v>6</v>
      </c>
      <c r="J97" t="n">
        <v>243.61</v>
      </c>
      <c r="K97" t="n">
        <v>55.27</v>
      </c>
      <c r="L97" t="n">
        <v>24.75</v>
      </c>
      <c r="M97" t="n">
        <v>4</v>
      </c>
      <c r="N97" t="n">
        <v>58.59</v>
      </c>
      <c r="O97" t="n">
        <v>30279.22</v>
      </c>
      <c r="P97" t="n">
        <v>145.11</v>
      </c>
      <c r="Q97" t="n">
        <v>197.75</v>
      </c>
      <c r="R97" t="n">
        <v>30.31</v>
      </c>
      <c r="S97" t="n">
        <v>25.4</v>
      </c>
      <c r="T97" t="n">
        <v>1620.97</v>
      </c>
      <c r="U97" t="n">
        <v>0.84</v>
      </c>
      <c r="V97" t="n">
        <v>0.89</v>
      </c>
      <c r="W97" t="n">
        <v>2.95</v>
      </c>
      <c r="X97" t="n">
        <v>0.09</v>
      </c>
      <c r="Y97" t="n">
        <v>1</v>
      </c>
      <c r="Z97" t="n">
        <v>10</v>
      </c>
      <c r="AA97" t="n">
        <v>433.564335157478</v>
      </c>
      <c r="AB97" t="n">
        <v>593.2218508709776</v>
      </c>
      <c r="AC97" t="n">
        <v>536.6055900159477</v>
      </c>
      <c r="AD97" t="n">
        <v>433564.335157478</v>
      </c>
      <c r="AE97" t="n">
        <v>593221.8508709776</v>
      </c>
      <c r="AF97" t="n">
        <v>1.72036257258309e-05</v>
      </c>
      <c r="AG97" t="n">
        <v>35</v>
      </c>
      <c r="AH97" t="n">
        <v>536605.5900159477</v>
      </c>
    </row>
    <row r="98">
      <c r="A98" t="n">
        <v>96</v>
      </c>
      <c r="B98" t="n">
        <v>105</v>
      </c>
      <c r="C98" t="inlineStr">
        <is>
          <t xml:space="preserve">CONCLUIDO	</t>
        </is>
      </c>
      <c r="D98" t="n">
        <v>7.5218</v>
      </c>
      <c r="E98" t="n">
        <v>13.29</v>
      </c>
      <c r="F98" t="n">
        <v>10.49</v>
      </c>
      <c r="G98" t="n">
        <v>104.87</v>
      </c>
      <c r="H98" t="n">
        <v>1.82</v>
      </c>
      <c r="I98" t="n">
        <v>6</v>
      </c>
      <c r="J98" t="n">
        <v>244.05</v>
      </c>
      <c r="K98" t="n">
        <v>55.27</v>
      </c>
      <c r="L98" t="n">
        <v>25</v>
      </c>
      <c r="M98" t="n">
        <v>4</v>
      </c>
      <c r="N98" t="n">
        <v>58.78</v>
      </c>
      <c r="O98" t="n">
        <v>30333.61</v>
      </c>
      <c r="P98" t="n">
        <v>144.92</v>
      </c>
      <c r="Q98" t="n">
        <v>197.75</v>
      </c>
      <c r="R98" t="n">
        <v>30.4</v>
      </c>
      <c r="S98" t="n">
        <v>25.4</v>
      </c>
      <c r="T98" t="n">
        <v>1664.13</v>
      </c>
      <c r="U98" t="n">
        <v>0.84</v>
      </c>
      <c r="V98" t="n">
        <v>0.89</v>
      </c>
      <c r="W98" t="n">
        <v>2.95</v>
      </c>
      <c r="X98" t="n">
        <v>0.1</v>
      </c>
      <c r="Y98" t="n">
        <v>1</v>
      </c>
      <c r="Z98" t="n">
        <v>10</v>
      </c>
      <c r="AA98" t="n">
        <v>433.4654775139091</v>
      </c>
      <c r="AB98" t="n">
        <v>593.0865894817553</v>
      </c>
      <c r="AC98" t="n">
        <v>536.483237783872</v>
      </c>
      <c r="AD98" t="n">
        <v>433465.4775139091</v>
      </c>
      <c r="AE98" t="n">
        <v>593086.5894817553</v>
      </c>
      <c r="AF98" t="n">
        <v>1.71999670341275e-05</v>
      </c>
      <c r="AG98" t="n">
        <v>35</v>
      </c>
      <c r="AH98" t="n">
        <v>536483.2377838721</v>
      </c>
    </row>
    <row r="99">
      <c r="A99" t="n">
        <v>97</v>
      </c>
      <c r="B99" t="n">
        <v>105</v>
      </c>
      <c r="C99" t="inlineStr">
        <is>
          <t xml:space="preserve">CONCLUIDO	</t>
        </is>
      </c>
      <c r="D99" t="n">
        <v>7.5237</v>
      </c>
      <c r="E99" t="n">
        <v>13.29</v>
      </c>
      <c r="F99" t="n">
        <v>10.48</v>
      </c>
      <c r="G99" t="n">
        <v>104.83</v>
      </c>
      <c r="H99" t="n">
        <v>1.84</v>
      </c>
      <c r="I99" t="n">
        <v>6</v>
      </c>
      <c r="J99" t="n">
        <v>244.49</v>
      </c>
      <c r="K99" t="n">
        <v>55.27</v>
      </c>
      <c r="L99" t="n">
        <v>25.25</v>
      </c>
      <c r="M99" t="n">
        <v>4</v>
      </c>
      <c r="N99" t="n">
        <v>58.97</v>
      </c>
      <c r="O99" t="n">
        <v>30388.06</v>
      </c>
      <c r="P99" t="n">
        <v>144.58</v>
      </c>
      <c r="Q99" t="n">
        <v>197.75</v>
      </c>
      <c r="R99" t="n">
        <v>30.28</v>
      </c>
      <c r="S99" t="n">
        <v>25.4</v>
      </c>
      <c r="T99" t="n">
        <v>1603.97</v>
      </c>
      <c r="U99" t="n">
        <v>0.84</v>
      </c>
      <c r="V99" t="n">
        <v>0.89</v>
      </c>
      <c r="W99" t="n">
        <v>2.95</v>
      </c>
      <c r="X99" t="n">
        <v>0.09</v>
      </c>
      <c r="Y99" t="n">
        <v>1</v>
      </c>
      <c r="Z99" t="n">
        <v>10</v>
      </c>
      <c r="AA99" t="n">
        <v>433.1762400225802</v>
      </c>
      <c r="AB99" t="n">
        <v>592.6908419858615</v>
      </c>
      <c r="AC99" t="n">
        <v>536.1252598735513</v>
      </c>
      <c r="AD99" t="n">
        <v>433176.2400225802</v>
      </c>
      <c r="AE99" t="n">
        <v>592690.8419858615</v>
      </c>
      <c r="AF99" t="n">
        <v>1.720431173052528e-05</v>
      </c>
      <c r="AG99" t="n">
        <v>35</v>
      </c>
      <c r="AH99" t="n">
        <v>536125.2598735513</v>
      </c>
    </row>
    <row r="100">
      <c r="A100" t="n">
        <v>98</v>
      </c>
      <c r="B100" t="n">
        <v>105</v>
      </c>
      <c r="C100" t="inlineStr">
        <is>
          <t xml:space="preserve">CONCLUIDO	</t>
        </is>
      </c>
      <c r="D100" t="n">
        <v>7.5186</v>
      </c>
      <c r="E100" t="n">
        <v>13.3</v>
      </c>
      <c r="F100" t="n">
        <v>10.49</v>
      </c>
      <c r="G100" t="n">
        <v>104.92</v>
      </c>
      <c r="H100" t="n">
        <v>1.85</v>
      </c>
      <c r="I100" t="n">
        <v>6</v>
      </c>
      <c r="J100" t="n">
        <v>244.93</v>
      </c>
      <c r="K100" t="n">
        <v>55.27</v>
      </c>
      <c r="L100" t="n">
        <v>25.5</v>
      </c>
      <c r="M100" t="n">
        <v>4</v>
      </c>
      <c r="N100" t="n">
        <v>59.16</v>
      </c>
      <c r="O100" t="n">
        <v>30442.58</v>
      </c>
      <c r="P100" t="n">
        <v>144.32</v>
      </c>
      <c r="Q100" t="n">
        <v>197.77</v>
      </c>
      <c r="R100" t="n">
        <v>30.58</v>
      </c>
      <c r="S100" t="n">
        <v>25.4</v>
      </c>
      <c r="T100" t="n">
        <v>1755.28</v>
      </c>
      <c r="U100" t="n">
        <v>0.83</v>
      </c>
      <c r="V100" t="n">
        <v>0.89</v>
      </c>
      <c r="W100" t="n">
        <v>2.95</v>
      </c>
      <c r="X100" t="n">
        <v>0.1</v>
      </c>
      <c r="Y100" t="n">
        <v>1</v>
      </c>
      <c r="Z100" t="n">
        <v>10</v>
      </c>
      <c r="AA100" t="n">
        <v>433.0817656516056</v>
      </c>
      <c r="AB100" t="n">
        <v>592.5615779835789</v>
      </c>
      <c r="AC100" t="n">
        <v>536.0083326462235</v>
      </c>
      <c r="AD100" t="n">
        <v>433081.7656516056</v>
      </c>
      <c r="AE100" t="n">
        <v>592561.5779835789</v>
      </c>
      <c r="AF100" t="n">
        <v>1.719264965072071e-05</v>
      </c>
      <c r="AG100" t="n">
        <v>35</v>
      </c>
      <c r="AH100" t="n">
        <v>536008.3326462235</v>
      </c>
    </row>
    <row r="101">
      <c r="A101" t="n">
        <v>99</v>
      </c>
      <c r="B101" t="n">
        <v>105</v>
      </c>
      <c r="C101" t="inlineStr">
        <is>
          <t xml:space="preserve">CONCLUIDO	</t>
        </is>
      </c>
      <c r="D101" t="n">
        <v>7.5524</v>
      </c>
      <c r="E101" t="n">
        <v>13.24</v>
      </c>
      <c r="F101" t="n">
        <v>10.47</v>
      </c>
      <c r="G101" t="n">
        <v>125.68</v>
      </c>
      <c r="H101" t="n">
        <v>1.87</v>
      </c>
      <c r="I101" t="n">
        <v>5</v>
      </c>
      <c r="J101" t="n">
        <v>245.38</v>
      </c>
      <c r="K101" t="n">
        <v>55.27</v>
      </c>
      <c r="L101" t="n">
        <v>25.75</v>
      </c>
      <c r="M101" t="n">
        <v>3</v>
      </c>
      <c r="N101" t="n">
        <v>59.35</v>
      </c>
      <c r="O101" t="n">
        <v>30497.18</v>
      </c>
      <c r="P101" t="n">
        <v>143.77</v>
      </c>
      <c r="Q101" t="n">
        <v>197.78</v>
      </c>
      <c r="R101" t="n">
        <v>30.03</v>
      </c>
      <c r="S101" t="n">
        <v>25.4</v>
      </c>
      <c r="T101" t="n">
        <v>1484.49</v>
      </c>
      <c r="U101" t="n">
        <v>0.85</v>
      </c>
      <c r="V101" t="n">
        <v>0.89</v>
      </c>
      <c r="W101" t="n">
        <v>2.95</v>
      </c>
      <c r="X101" t="n">
        <v>0.08</v>
      </c>
      <c r="Y101" t="n">
        <v>1</v>
      </c>
      <c r="Z101" t="n">
        <v>10</v>
      </c>
      <c r="AA101" t="n">
        <v>432.1289274786662</v>
      </c>
      <c r="AB101" t="n">
        <v>591.2578627591099</v>
      </c>
      <c r="AC101" t="n">
        <v>534.8290421730019</v>
      </c>
      <c r="AD101" t="n">
        <v>432128.9274786662</v>
      </c>
      <c r="AE101" t="n">
        <v>591257.8627591099</v>
      </c>
      <c r="AF101" t="n">
        <v>1.726993951295495e-05</v>
      </c>
      <c r="AG101" t="n">
        <v>35</v>
      </c>
      <c r="AH101" t="n">
        <v>534829.0421730019</v>
      </c>
    </row>
    <row r="102">
      <c r="A102" t="n">
        <v>100</v>
      </c>
      <c r="B102" t="n">
        <v>105</v>
      </c>
      <c r="C102" t="inlineStr">
        <is>
          <t xml:space="preserve">CONCLUIDO	</t>
        </is>
      </c>
      <c r="D102" t="n">
        <v>7.5511</v>
      </c>
      <c r="E102" t="n">
        <v>13.24</v>
      </c>
      <c r="F102" t="n">
        <v>10.48</v>
      </c>
      <c r="G102" t="n">
        <v>125.71</v>
      </c>
      <c r="H102" t="n">
        <v>1.88</v>
      </c>
      <c r="I102" t="n">
        <v>5</v>
      </c>
      <c r="J102" t="n">
        <v>245.82</v>
      </c>
      <c r="K102" t="n">
        <v>55.27</v>
      </c>
      <c r="L102" t="n">
        <v>26</v>
      </c>
      <c r="M102" t="n">
        <v>3</v>
      </c>
      <c r="N102" t="n">
        <v>59.55</v>
      </c>
      <c r="O102" t="n">
        <v>30551.84</v>
      </c>
      <c r="P102" t="n">
        <v>144.11</v>
      </c>
      <c r="Q102" t="n">
        <v>197.78</v>
      </c>
      <c r="R102" t="n">
        <v>29.98</v>
      </c>
      <c r="S102" t="n">
        <v>25.4</v>
      </c>
      <c r="T102" t="n">
        <v>1461.07</v>
      </c>
      <c r="U102" t="n">
        <v>0.85</v>
      </c>
      <c r="V102" t="n">
        <v>0.89</v>
      </c>
      <c r="W102" t="n">
        <v>2.95</v>
      </c>
      <c r="X102" t="n">
        <v>0.09</v>
      </c>
      <c r="Y102" t="n">
        <v>1</v>
      </c>
      <c r="Z102" t="n">
        <v>10</v>
      </c>
      <c r="AA102" t="n">
        <v>432.4074446829367</v>
      </c>
      <c r="AB102" t="n">
        <v>591.6389422853047</v>
      </c>
      <c r="AC102" t="n">
        <v>535.1737520040651</v>
      </c>
      <c r="AD102" t="n">
        <v>432407.4446829366</v>
      </c>
      <c r="AE102" t="n">
        <v>591638.9422853047</v>
      </c>
      <c r="AF102" t="n">
        <v>1.726696682594594e-05</v>
      </c>
      <c r="AG102" t="n">
        <v>35</v>
      </c>
      <c r="AH102" t="n">
        <v>535173.7520040651</v>
      </c>
    </row>
    <row r="103">
      <c r="A103" t="n">
        <v>101</v>
      </c>
      <c r="B103" t="n">
        <v>105</v>
      </c>
      <c r="C103" t="inlineStr">
        <is>
          <t xml:space="preserve">CONCLUIDO	</t>
        </is>
      </c>
      <c r="D103" t="n">
        <v>7.5502</v>
      </c>
      <c r="E103" t="n">
        <v>13.24</v>
      </c>
      <c r="F103" t="n">
        <v>10.48</v>
      </c>
      <c r="G103" t="n">
        <v>125.73</v>
      </c>
      <c r="H103" t="n">
        <v>1.9</v>
      </c>
      <c r="I103" t="n">
        <v>5</v>
      </c>
      <c r="J103" t="n">
        <v>246.26</v>
      </c>
      <c r="K103" t="n">
        <v>55.27</v>
      </c>
      <c r="L103" t="n">
        <v>26.25</v>
      </c>
      <c r="M103" t="n">
        <v>3</v>
      </c>
      <c r="N103" t="n">
        <v>59.74</v>
      </c>
      <c r="O103" t="n">
        <v>30606.57</v>
      </c>
      <c r="P103" t="n">
        <v>144.3</v>
      </c>
      <c r="Q103" t="n">
        <v>197.75</v>
      </c>
      <c r="R103" t="n">
        <v>30.2</v>
      </c>
      <c r="S103" t="n">
        <v>25.4</v>
      </c>
      <c r="T103" t="n">
        <v>1570.31</v>
      </c>
      <c r="U103" t="n">
        <v>0.84</v>
      </c>
      <c r="V103" t="n">
        <v>0.89</v>
      </c>
      <c r="W103" t="n">
        <v>2.95</v>
      </c>
      <c r="X103" t="n">
        <v>0.09</v>
      </c>
      <c r="Y103" t="n">
        <v>1</v>
      </c>
      <c r="Z103" t="n">
        <v>10</v>
      </c>
      <c r="AA103" t="n">
        <v>432.5584275581085</v>
      </c>
      <c r="AB103" t="n">
        <v>591.8455237160091</v>
      </c>
      <c r="AC103" t="n">
        <v>535.3606175929619</v>
      </c>
      <c r="AD103" t="n">
        <v>432558.4275581085</v>
      </c>
      <c r="AE103" t="n">
        <v>591845.5237160091</v>
      </c>
      <c r="AF103" t="n">
        <v>1.726490881186278e-05</v>
      </c>
      <c r="AG103" t="n">
        <v>35</v>
      </c>
      <c r="AH103" t="n">
        <v>535360.617592962</v>
      </c>
    </row>
    <row r="104">
      <c r="A104" t="n">
        <v>102</v>
      </c>
      <c r="B104" t="n">
        <v>105</v>
      </c>
      <c r="C104" t="inlineStr">
        <is>
          <t xml:space="preserve">CONCLUIDO	</t>
        </is>
      </c>
      <c r="D104" t="n">
        <v>7.5486</v>
      </c>
      <c r="E104" t="n">
        <v>13.25</v>
      </c>
      <c r="F104" t="n">
        <v>10.48</v>
      </c>
      <c r="G104" t="n">
        <v>125.76</v>
      </c>
      <c r="H104" t="n">
        <v>1.91</v>
      </c>
      <c r="I104" t="n">
        <v>5</v>
      </c>
      <c r="J104" t="n">
        <v>246.71</v>
      </c>
      <c r="K104" t="n">
        <v>55.27</v>
      </c>
      <c r="L104" t="n">
        <v>26.5</v>
      </c>
      <c r="M104" t="n">
        <v>3</v>
      </c>
      <c r="N104" t="n">
        <v>59.93</v>
      </c>
      <c r="O104" t="n">
        <v>30661.38</v>
      </c>
      <c r="P104" t="n">
        <v>144.53</v>
      </c>
      <c r="Q104" t="n">
        <v>197.76</v>
      </c>
      <c r="R104" t="n">
        <v>30.16</v>
      </c>
      <c r="S104" t="n">
        <v>25.4</v>
      </c>
      <c r="T104" t="n">
        <v>1549.8</v>
      </c>
      <c r="U104" t="n">
        <v>0.84</v>
      </c>
      <c r="V104" t="n">
        <v>0.89</v>
      </c>
      <c r="W104" t="n">
        <v>2.95</v>
      </c>
      <c r="X104" t="n">
        <v>0.09</v>
      </c>
      <c r="Y104" t="n">
        <v>1</v>
      </c>
      <c r="Z104" t="n">
        <v>10</v>
      </c>
      <c r="AA104" t="n">
        <v>432.7492309861085</v>
      </c>
      <c r="AB104" t="n">
        <v>592.1065893838519</v>
      </c>
      <c r="AC104" t="n">
        <v>535.5967675198738</v>
      </c>
      <c r="AD104" t="n">
        <v>432749.2309861085</v>
      </c>
      <c r="AE104" t="n">
        <v>592106.5893838519</v>
      </c>
      <c r="AF104" t="n">
        <v>1.726125012015939e-05</v>
      </c>
      <c r="AG104" t="n">
        <v>35</v>
      </c>
      <c r="AH104" t="n">
        <v>535596.7675198738</v>
      </c>
    </row>
    <row r="105">
      <c r="A105" t="n">
        <v>103</v>
      </c>
      <c r="B105" t="n">
        <v>105</v>
      </c>
      <c r="C105" t="inlineStr">
        <is>
          <t xml:space="preserve">CONCLUIDO	</t>
        </is>
      </c>
      <c r="D105" t="n">
        <v>7.551</v>
      </c>
      <c r="E105" t="n">
        <v>13.24</v>
      </c>
      <c r="F105" t="n">
        <v>10.48</v>
      </c>
      <c r="G105" t="n">
        <v>125.71</v>
      </c>
      <c r="H105" t="n">
        <v>1.93</v>
      </c>
      <c r="I105" t="n">
        <v>5</v>
      </c>
      <c r="J105" t="n">
        <v>247.15</v>
      </c>
      <c r="K105" t="n">
        <v>55.27</v>
      </c>
      <c r="L105" t="n">
        <v>26.75</v>
      </c>
      <c r="M105" t="n">
        <v>3</v>
      </c>
      <c r="N105" t="n">
        <v>60.13</v>
      </c>
      <c r="O105" t="n">
        <v>30716.25</v>
      </c>
      <c r="P105" t="n">
        <v>144.51</v>
      </c>
      <c r="Q105" t="n">
        <v>197.79</v>
      </c>
      <c r="R105" t="n">
        <v>30.07</v>
      </c>
      <c r="S105" t="n">
        <v>25.4</v>
      </c>
      <c r="T105" t="n">
        <v>1508.26</v>
      </c>
      <c r="U105" t="n">
        <v>0.84</v>
      </c>
      <c r="V105" t="n">
        <v>0.89</v>
      </c>
      <c r="W105" t="n">
        <v>2.95</v>
      </c>
      <c r="X105" t="n">
        <v>0.09</v>
      </c>
      <c r="Y105" t="n">
        <v>1</v>
      </c>
      <c r="Z105" t="n">
        <v>10</v>
      </c>
      <c r="AA105" t="n">
        <v>432.6972816378279</v>
      </c>
      <c r="AB105" t="n">
        <v>592.0355099936908</v>
      </c>
      <c r="AC105" t="n">
        <v>535.5324718469491</v>
      </c>
      <c r="AD105" t="n">
        <v>432697.2816378279</v>
      </c>
      <c r="AE105" t="n">
        <v>592035.5099936908</v>
      </c>
      <c r="AF105" t="n">
        <v>1.726673815771448e-05</v>
      </c>
      <c r="AG105" t="n">
        <v>35</v>
      </c>
      <c r="AH105" t="n">
        <v>535532.4718469491</v>
      </c>
    </row>
    <row r="106">
      <c r="A106" t="n">
        <v>104</v>
      </c>
      <c r="B106" t="n">
        <v>105</v>
      </c>
      <c r="C106" t="inlineStr">
        <is>
          <t xml:space="preserve">CONCLUIDO	</t>
        </is>
      </c>
      <c r="D106" t="n">
        <v>7.5548</v>
      </c>
      <c r="E106" t="n">
        <v>13.24</v>
      </c>
      <c r="F106" t="n">
        <v>10.47</v>
      </c>
      <c r="G106" t="n">
        <v>125.63</v>
      </c>
      <c r="H106" t="n">
        <v>1.94</v>
      </c>
      <c r="I106" t="n">
        <v>5</v>
      </c>
      <c r="J106" t="n">
        <v>247.6</v>
      </c>
      <c r="K106" t="n">
        <v>55.27</v>
      </c>
      <c r="L106" t="n">
        <v>27</v>
      </c>
      <c r="M106" t="n">
        <v>3</v>
      </c>
      <c r="N106" t="n">
        <v>60.33</v>
      </c>
      <c r="O106" t="n">
        <v>30771.2</v>
      </c>
      <c r="P106" t="n">
        <v>144.53</v>
      </c>
      <c r="Q106" t="n">
        <v>197.75</v>
      </c>
      <c r="R106" t="n">
        <v>29.93</v>
      </c>
      <c r="S106" t="n">
        <v>25.4</v>
      </c>
      <c r="T106" t="n">
        <v>1436.88</v>
      </c>
      <c r="U106" t="n">
        <v>0.85</v>
      </c>
      <c r="V106" t="n">
        <v>0.89</v>
      </c>
      <c r="W106" t="n">
        <v>2.95</v>
      </c>
      <c r="X106" t="n">
        <v>0.08</v>
      </c>
      <c r="Y106" t="n">
        <v>1</v>
      </c>
      <c r="Z106" t="n">
        <v>10</v>
      </c>
      <c r="AA106" t="n">
        <v>432.6390596968292</v>
      </c>
      <c r="AB106" t="n">
        <v>591.9558481654457</v>
      </c>
      <c r="AC106" t="n">
        <v>535.4604128317858</v>
      </c>
      <c r="AD106" t="n">
        <v>432639.0596968292</v>
      </c>
      <c r="AE106" t="n">
        <v>591955.8481654457</v>
      </c>
      <c r="AF106" t="n">
        <v>1.727542755051004e-05</v>
      </c>
      <c r="AG106" t="n">
        <v>35</v>
      </c>
      <c r="AH106" t="n">
        <v>535460.4128317857</v>
      </c>
    </row>
    <row r="107">
      <c r="A107" t="n">
        <v>105</v>
      </c>
      <c r="B107" t="n">
        <v>105</v>
      </c>
      <c r="C107" t="inlineStr">
        <is>
          <t xml:space="preserve">CONCLUIDO	</t>
        </is>
      </c>
      <c r="D107" t="n">
        <v>7.553</v>
      </c>
      <c r="E107" t="n">
        <v>13.24</v>
      </c>
      <c r="F107" t="n">
        <v>10.47</v>
      </c>
      <c r="G107" t="n">
        <v>125.67</v>
      </c>
      <c r="H107" t="n">
        <v>1.95</v>
      </c>
      <c r="I107" t="n">
        <v>5</v>
      </c>
      <c r="J107" t="n">
        <v>248.04</v>
      </c>
      <c r="K107" t="n">
        <v>55.27</v>
      </c>
      <c r="L107" t="n">
        <v>27.25</v>
      </c>
      <c r="M107" t="n">
        <v>3</v>
      </c>
      <c r="N107" t="n">
        <v>60.52</v>
      </c>
      <c r="O107" t="n">
        <v>30826.21</v>
      </c>
      <c r="P107" t="n">
        <v>144.69</v>
      </c>
      <c r="Q107" t="n">
        <v>197.78</v>
      </c>
      <c r="R107" t="n">
        <v>29.95</v>
      </c>
      <c r="S107" t="n">
        <v>25.4</v>
      </c>
      <c r="T107" t="n">
        <v>1446.33</v>
      </c>
      <c r="U107" t="n">
        <v>0.85</v>
      </c>
      <c r="V107" t="n">
        <v>0.89</v>
      </c>
      <c r="W107" t="n">
        <v>2.95</v>
      </c>
      <c r="X107" t="n">
        <v>0.08</v>
      </c>
      <c r="Y107" t="n">
        <v>1</v>
      </c>
      <c r="Z107" t="n">
        <v>10</v>
      </c>
      <c r="AA107" t="n">
        <v>432.7824580591407</v>
      </c>
      <c r="AB107" t="n">
        <v>592.1520521310496</v>
      </c>
      <c r="AC107" t="n">
        <v>535.6378913662863</v>
      </c>
      <c r="AD107" t="n">
        <v>432782.4580591407</v>
      </c>
      <c r="AE107" t="n">
        <v>592152.0521310496</v>
      </c>
      <c r="AF107" t="n">
        <v>1.727131152234372e-05</v>
      </c>
      <c r="AG107" t="n">
        <v>35</v>
      </c>
      <c r="AH107" t="n">
        <v>535637.8913662863</v>
      </c>
    </row>
    <row r="108">
      <c r="A108" t="n">
        <v>106</v>
      </c>
      <c r="B108" t="n">
        <v>105</v>
      </c>
      <c r="C108" t="inlineStr">
        <is>
          <t xml:space="preserve">CONCLUIDO	</t>
        </is>
      </c>
      <c r="D108" t="n">
        <v>7.5538</v>
      </c>
      <c r="E108" t="n">
        <v>13.24</v>
      </c>
      <c r="F108" t="n">
        <v>10.47</v>
      </c>
      <c r="G108" t="n">
        <v>125.65</v>
      </c>
      <c r="H108" t="n">
        <v>1.97</v>
      </c>
      <c r="I108" t="n">
        <v>5</v>
      </c>
      <c r="J108" t="n">
        <v>248.49</v>
      </c>
      <c r="K108" t="n">
        <v>55.27</v>
      </c>
      <c r="L108" t="n">
        <v>27.5</v>
      </c>
      <c r="M108" t="n">
        <v>3</v>
      </c>
      <c r="N108" t="n">
        <v>60.72</v>
      </c>
      <c r="O108" t="n">
        <v>30881.3</v>
      </c>
      <c r="P108" t="n">
        <v>144.78</v>
      </c>
      <c r="Q108" t="n">
        <v>197.79</v>
      </c>
      <c r="R108" t="n">
        <v>29.94</v>
      </c>
      <c r="S108" t="n">
        <v>25.4</v>
      </c>
      <c r="T108" t="n">
        <v>1443.37</v>
      </c>
      <c r="U108" t="n">
        <v>0.85</v>
      </c>
      <c r="V108" t="n">
        <v>0.89</v>
      </c>
      <c r="W108" t="n">
        <v>2.95</v>
      </c>
      <c r="X108" t="n">
        <v>0.08</v>
      </c>
      <c r="Y108" t="n">
        <v>1</v>
      </c>
      <c r="Z108" t="n">
        <v>10</v>
      </c>
      <c r="AA108" t="n">
        <v>432.8347857489823</v>
      </c>
      <c r="AB108" t="n">
        <v>592.2236491848256</v>
      </c>
      <c r="AC108" t="n">
        <v>535.702655297737</v>
      </c>
      <c r="AD108" t="n">
        <v>432834.7857489823</v>
      </c>
      <c r="AE108" t="n">
        <v>592223.6491848256</v>
      </c>
      <c r="AF108" t="n">
        <v>1.727314086819542e-05</v>
      </c>
      <c r="AG108" t="n">
        <v>35</v>
      </c>
      <c r="AH108" t="n">
        <v>535702.655297737</v>
      </c>
    </row>
    <row r="109">
      <c r="A109" t="n">
        <v>107</v>
      </c>
      <c r="B109" t="n">
        <v>105</v>
      </c>
      <c r="C109" t="inlineStr">
        <is>
          <t xml:space="preserve">CONCLUIDO	</t>
        </is>
      </c>
      <c r="D109" t="n">
        <v>7.5586</v>
      </c>
      <c r="E109" t="n">
        <v>13.23</v>
      </c>
      <c r="F109" t="n">
        <v>10.46</v>
      </c>
      <c r="G109" t="n">
        <v>125.55</v>
      </c>
      <c r="H109" t="n">
        <v>1.98</v>
      </c>
      <c r="I109" t="n">
        <v>5</v>
      </c>
      <c r="J109" t="n">
        <v>248.94</v>
      </c>
      <c r="K109" t="n">
        <v>55.27</v>
      </c>
      <c r="L109" t="n">
        <v>27.75</v>
      </c>
      <c r="M109" t="n">
        <v>3</v>
      </c>
      <c r="N109" t="n">
        <v>60.92</v>
      </c>
      <c r="O109" t="n">
        <v>30936.46</v>
      </c>
      <c r="P109" t="n">
        <v>144.64</v>
      </c>
      <c r="Q109" t="n">
        <v>197.76</v>
      </c>
      <c r="R109" t="n">
        <v>29.67</v>
      </c>
      <c r="S109" t="n">
        <v>25.4</v>
      </c>
      <c r="T109" t="n">
        <v>1308.51</v>
      </c>
      <c r="U109" t="n">
        <v>0.86</v>
      </c>
      <c r="V109" t="n">
        <v>0.89</v>
      </c>
      <c r="W109" t="n">
        <v>2.94</v>
      </c>
      <c r="X109" t="n">
        <v>0.07000000000000001</v>
      </c>
      <c r="Y109" t="n">
        <v>1</v>
      </c>
      <c r="Z109" t="n">
        <v>10</v>
      </c>
      <c r="AA109" t="n">
        <v>432.6456935171856</v>
      </c>
      <c r="AB109" t="n">
        <v>591.9649248511208</v>
      </c>
      <c r="AC109" t="n">
        <v>535.4686232513192</v>
      </c>
      <c r="AD109" t="n">
        <v>432645.6935171856</v>
      </c>
      <c r="AE109" t="n">
        <v>591964.9248511208</v>
      </c>
      <c r="AF109" t="n">
        <v>1.728411694330561e-05</v>
      </c>
      <c r="AG109" t="n">
        <v>35</v>
      </c>
      <c r="AH109" t="n">
        <v>535468.6232513192</v>
      </c>
    </row>
    <row r="110">
      <c r="A110" t="n">
        <v>108</v>
      </c>
      <c r="B110" t="n">
        <v>105</v>
      </c>
      <c r="C110" t="inlineStr">
        <is>
          <t xml:space="preserve">CONCLUIDO	</t>
        </is>
      </c>
      <c r="D110" t="n">
        <v>7.5554</v>
      </c>
      <c r="E110" t="n">
        <v>13.24</v>
      </c>
      <c r="F110" t="n">
        <v>10.47</v>
      </c>
      <c r="G110" t="n">
        <v>125.62</v>
      </c>
      <c r="H110" t="n">
        <v>2</v>
      </c>
      <c r="I110" t="n">
        <v>5</v>
      </c>
      <c r="J110" t="n">
        <v>249.39</v>
      </c>
      <c r="K110" t="n">
        <v>55.27</v>
      </c>
      <c r="L110" t="n">
        <v>28</v>
      </c>
      <c r="M110" t="n">
        <v>3</v>
      </c>
      <c r="N110" t="n">
        <v>61.11</v>
      </c>
      <c r="O110" t="n">
        <v>30991.69</v>
      </c>
      <c r="P110" t="n">
        <v>144.79</v>
      </c>
      <c r="Q110" t="n">
        <v>197.75</v>
      </c>
      <c r="R110" t="n">
        <v>29.78</v>
      </c>
      <c r="S110" t="n">
        <v>25.4</v>
      </c>
      <c r="T110" t="n">
        <v>1361.76</v>
      </c>
      <c r="U110" t="n">
        <v>0.85</v>
      </c>
      <c r="V110" t="n">
        <v>0.89</v>
      </c>
      <c r="W110" t="n">
        <v>2.95</v>
      </c>
      <c r="X110" t="n">
        <v>0.08</v>
      </c>
      <c r="Y110" t="n">
        <v>1</v>
      </c>
      <c r="Z110" t="n">
        <v>10</v>
      </c>
      <c r="AA110" t="n">
        <v>432.8169612957917</v>
      </c>
      <c r="AB110" t="n">
        <v>592.1992609816108</v>
      </c>
      <c r="AC110" t="n">
        <v>535.680594670408</v>
      </c>
      <c r="AD110" t="n">
        <v>432816.9612957917</v>
      </c>
      <c r="AE110" t="n">
        <v>592199.2609816107</v>
      </c>
      <c r="AF110" t="n">
        <v>1.727679955989881e-05</v>
      </c>
      <c r="AG110" t="n">
        <v>35</v>
      </c>
      <c r="AH110" t="n">
        <v>535680.5946704081</v>
      </c>
    </row>
    <row r="111">
      <c r="A111" t="n">
        <v>109</v>
      </c>
      <c r="B111" t="n">
        <v>105</v>
      </c>
      <c r="C111" t="inlineStr">
        <is>
          <t xml:space="preserve">CONCLUIDO	</t>
        </is>
      </c>
      <c r="D111" t="n">
        <v>7.5548</v>
      </c>
      <c r="E111" t="n">
        <v>13.24</v>
      </c>
      <c r="F111" t="n">
        <v>10.47</v>
      </c>
      <c r="G111" t="n">
        <v>125.63</v>
      </c>
      <c r="H111" t="n">
        <v>2.01</v>
      </c>
      <c r="I111" t="n">
        <v>5</v>
      </c>
      <c r="J111" t="n">
        <v>249.83</v>
      </c>
      <c r="K111" t="n">
        <v>55.27</v>
      </c>
      <c r="L111" t="n">
        <v>28.25</v>
      </c>
      <c r="M111" t="n">
        <v>3</v>
      </c>
      <c r="N111" t="n">
        <v>61.31</v>
      </c>
      <c r="O111" t="n">
        <v>31047</v>
      </c>
      <c r="P111" t="n">
        <v>144.82</v>
      </c>
      <c r="Q111" t="n">
        <v>197.75</v>
      </c>
      <c r="R111" t="n">
        <v>29.84</v>
      </c>
      <c r="S111" t="n">
        <v>25.4</v>
      </c>
      <c r="T111" t="n">
        <v>1390.34</v>
      </c>
      <c r="U111" t="n">
        <v>0.85</v>
      </c>
      <c r="V111" t="n">
        <v>0.89</v>
      </c>
      <c r="W111" t="n">
        <v>2.95</v>
      </c>
      <c r="X111" t="n">
        <v>0.08</v>
      </c>
      <c r="Y111" t="n">
        <v>1</v>
      </c>
      <c r="Z111" t="n">
        <v>10</v>
      </c>
      <c r="AA111" t="n">
        <v>432.8479557608439</v>
      </c>
      <c r="AB111" t="n">
        <v>592.2416689760746</v>
      </c>
      <c r="AC111" t="n">
        <v>535.7189553054001</v>
      </c>
      <c r="AD111" t="n">
        <v>432847.9557608439</v>
      </c>
      <c r="AE111" t="n">
        <v>592241.6689760746</v>
      </c>
      <c r="AF111" t="n">
        <v>1.727542755051004e-05</v>
      </c>
      <c r="AG111" t="n">
        <v>35</v>
      </c>
      <c r="AH111" t="n">
        <v>535718.9553054001</v>
      </c>
    </row>
    <row r="112">
      <c r="A112" t="n">
        <v>110</v>
      </c>
      <c r="B112" t="n">
        <v>105</v>
      </c>
      <c r="C112" t="inlineStr">
        <is>
          <t xml:space="preserve">CONCLUIDO	</t>
        </is>
      </c>
      <c r="D112" t="n">
        <v>7.5533</v>
      </c>
      <c r="E112" t="n">
        <v>13.24</v>
      </c>
      <c r="F112" t="n">
        <v>10.47</v>
      </c>
      <c r="G112" t="n">
        <v>125.66</v>
      </c>
      <c r="H112" t="n">
        <v>2.03</v>
      </c>
      <c r="I112" t="n">
        <v>5</v>
      </c>
      <c r="J112" t="n">
        <v>250.28</v>
      </c>
      <c r="K112" t="n">
        <v>55.27</v>
      </c>
      <c r="L112" t="n">
        <v>28.5</v>
      </c>
      <c r="M112" t="n">
        <v>3</v>
      </c>
      <c r="N112" t="n">
        <v>61.51</v>
      </c>
      <c r="O112" t="n">
        <v>31102.37</v>
      </c>
      <c r="P112" t="n">
        <v>144.94</v>
      </c>
      <c r="Q112" t="n">
        <v>197.79</v>
      </c>
      <c r="R112" t="n">
        <v>29.92</v>
      </c>
      <c r="S112" t="n">
        <v>25.4</v>
      </c>
      <c r="T112" t="n">
        <v>1428.78</v>
      </c>
      <c r="U112" t="n">
        <v>0.85</v>
      </c>
      <c r="V112" t="n">
        <v>0.89</v>
      </c>
      <c r="W112" t="n">
        <v>2.95</v>
      </c>
      <c r="X112" t="n">
        <v>0.08</v>
      </c>
      <c r="Y112" t="n">
        <v>1</v>
      </c>
      <c r="Z112" t="n">
        <v>10</v>
      </c>
      <c r="AA112" t="n">
        <v>432.95788481022</v>
      </c>
      <c r="AB112" t="n">
        <v>592.3920787511582</v>
      </c>
      <c r="AC112" t="n">
        <v>535.8550101826512</v>
      </c>
      <c r="AD112" t="n">
        <v>432957.88481022</v>
      </c>
      <c r="AE112" t="n">
        <v>592392.0787511582</v>
      </c>
      <c r="AF112" t="n">
        <v>1.727199752703811e-05</v>
      </c>
      <c r="AG112" t="n">
        <v>35</v>
      </c>
      <c r="AH112" t="n">
        <v>535855.0101826512</v>
      </c>
    </row>
    <row r="113">
      <c r="A113" t="n">
        <v>111</v>
      </c>
      <c r="B113" t="n">
        <v>105</v>
      </c>
      <c r="C113" t="inlineStr">
        <is>
          <t xml:space="preserve">CONCLUIDO	</t>
        </is>
      </c>
      <c r="D113" t="n">
        <v>7.5541</v>
      </c>
      <c r="E113" t="n">
        <v>13.24</v>
      </c>
      <c r="F113" t="n">
        <v>10.47</v>
      </c>
      <c r="G113" t="n">
        <v>125.64</v>
      </c>
      <c r="H113" t="n">
        <v>2.04</v>
      </c>
      <c r="I113" t="n">
        <v>5</v>
      </c>
      <c r="J113" t="n">
        <v>250.73</v>
      </c>
      <c r="K113" t="n">
        <v>55.27</v>
      </c>
      <c r="L113" t="n">
        <v>28.75</v>
      </c>
      <c r="M113" t="n">
        <v>3</v>
      </c>
      <c r="N113" t="n">
        <v>61.71</v>
      </c>
      <c r="O113" t="n">
        <v>31157.82</v>
      </c>
      <c r="P113" t="n">
        <v>144.85</v>
      </c>
      <c r="Q113" t="n">
        <v>197.75</v>
      </c>
      <c r="R113" t="n">
        <v>29.95</v>
      </c>
      <c r="S113" t="n">
        <v>25.4</v>
      </c>
      <c r="T113" t="n">
        <v>1444.22</v>
      </c>
      <c r="U113" t="n">
        <v>0.85</v>
      </c>
      <c r="V113" t="n">
        <v>0.89</v>
      </c>
      <c r="W113" t="n">
        <v>2.95</v>
      </c>
      <c r="X113" t="n">
        <v>0.08</v>
      </c>
      <c r="Y113" t="n">
        <v>1</v>
      </c>
      <c r="Z113" t="n">
        <v>10</v>
      </c>
      <c r="AA113" t="n">
        <v>432.8805202029301</v>
      </c>
      <c r="AB113" t="n">
        <v>592.2862250823786</v>
      </c>
      <c r="AC113" t="n">
        <v>535.7592590394535</v>
      </c>
      <c r="AD113" t="n">
        <v>432880.5202029301</v>
      </c>
      <c r="AE113" t="n">
        <v>592286.2250823786</v>
      </c>
      <c r="AF113" t="n">
        <v>1.727382687288981e-05</v>
      </c>
      <c r="AG113" t="n">
        <v>35</v>
      </c>
      <c r="AH113" t="n">
        <v>535759.2590394535</v>
      </c>
    </row>
    <row r="114">
      <c r="A114" t="n">
        <v>112</v>
      </c>
      <c r="B114" t="n">
        <v>105</v>
      </c>
      <c r="C114" t="inlineStr">
        <is>
          <t xml:space="preserve">CONCLUIDO	</t>
        </is>
      </c>
      <c r="D114" t="n">
        <v>7.5551</v>
      </c>
      <c r="E114" t="n">
        <v>13.24</v>
      </c>
      <c r="F114" t="n">
        <v>10.47</v>
      </c>
      <c r="G114" t="n">
        <v>125.62</v>
      </c>
      <c r="H114" t="n">
        <v>2.05</v>
      </c>
      <c r="I114" t="n">
        <v>5</v>
      </c>
      <c r="J114" t="n">
        <v>251.18</v>
      </c>
      <c r="K114" t="n">
        <v>55.27</v>
      </c>
      <c r="L114" t="n">
        <v>29</v>
      </c>
      <c r="M114" t="n">
        <v>3</v>
      </c>
      <c r="N114" t="n">
        <v>61.91</v>
      </c>
      <c r="O114" t="n">
        <v>31213.35</v>
      </c>
      <c r="P114" t="n">
        <v>144.79</v>
      </c>
      <c r="Q114" t="n">
        <v>197.77</v>
      </c>
      <c r="R114" t="n">
        <v>29.88</v>
      </c>
      <c r="S114" t="n">
        <v>25.4</v>
      </c>
      <c r="T114" t="n">
        <v>1410.45</v>
      </c>
      <c r="U114" t="n">
        <v>0.85</v>
      </c>
      <c r="V114" t="n">
        <v>0.89</v>
      </c>
      <c r="W114" t="n">
        <v>2.95</v>
      </c>
      <c r="X114" t="n">
        <v>0.08</v>
      </c>
      <c r="Y114" t="n">
        <v>1</v>
      </c>
      <c r="Z114" t="n">
        <v>10</v>
      </c>
      <c r="AA114" t="n">
        <v>432.8216533731677</v>
      </c>
      <c r="AB114" t="n">
        <v>592.2056808888766</v>
      </c>
      <c r="AC114" t="n">
        <v>535.6864018707348</v>
      </c>
      <c r="AD114" t="n">
        <v>432821.6533731677</v>
      </c>
      <c r="AE114" t="n">
        <v>592205.6808888766</v>
      </c>
      <c r="AF114" t="n">
        <v>1.727611355520443e-05</v>
      </c>
      <c r="AG114" t="n">
        <v>35</v>
      </c>
      <c r="AH114" t="n">
        <v>535686.4018707348</v>
      </c>
    </row>
    <row r="115">
      <c r="A115" t="n">
        <v>113</v>
      </c>
      <c r="B115" t="n">
        <v>105</v>
      </c>
      <c r="C115" t="inlineStr">
        <is>
          <t xml:space="preserve">CONCLUIDO	</t>
        </is>
      </c>
      <c r="D115" t="n">
        <v>7.5552</v>
      </c>
      <c r="E115" t="n">
        <v>13.24</v>
      </c>
      <c r="F115" t="n">
        <v>10.47</v>
      </c>
      <c r="G115" t="n">
        <v>125.62</v>
      </c>
      <c r="H115" t="n">
        <v>2.07</v>
      </c>
      <c r="I115" t="n">
        <v>5</v>
      </c>
      <c r="J115" t="n">
        <v>251.63</v>
      </c>
      <c r="K115" t="n">
        <v>55.27</v>
      </c>
      <c r="L115" t="n">
        <v>29.25</v>
      </c>
      <c r="M115" t="n">
        <v>3</v>
      </c>
      <c r="N115" t="n">
        <v>62.11</v>
      </c>
      <c r="O115" t="n">
        <v>31268.94</v>
      </c>
      <c r="P115" t="n">
        <v>144.73</v>
      </c>
      <c r="Q115" t="n">
        <v>197.77</v>
      </c>
      <c r="R115" t="n">
        <v>29.84</v>
      </c>
      <c r="S115" t="n">
        <v>25.4</v>
      </c>
      <c r="T115" t="n">
        <v>1391.5</v>
      </c>
      <c r="U115" t="n">
        <v>0.85</v>
      </c>
      <c r="V115" t="n">
        <v>0.89</v>
      </c>
      <c r="W115" t="n">
        <v>2.95</v>
      </c>
      <c r="X115" t="n">
        <v>0.08</v>
      </c>
      <c r="Y115" t="n">
        <v>1</v>
      </c>
      <c r="Z115" t="n">
        <v>10</v>
      </c>
      <c r="AA115" t="n">
        <v>432.7768717188784</v>
      </c>
      <c r="AB115" t="n">
        <v>592.1444086538507</v>
      </c>
      <c r="AC115" t="n">
        <v>535.6309773718237</v>
      </c>
      <c r="AD115" t="n">
        <v>432776.8717188784</v>
      </c>
      <c r="AE115" t="n">
        <v>592144.4086538508</v>
      </c>
      <c r="AF115" t="n">
        <v>1.727634222343589e-05</v>
      </c>
      <c r="AG115" t="n">
        <v>35</v>
      </c>
      <c r="AH115" t="n">
        <v>535630.9773718237</v>
      </c>
    </row>
    <row r="116">
      <c r="A116" t="n">
        <v>114</v>
      </c>
      <c r="B116" t="n">
        <v>105</v>
      </c>
      <c r="C116" t="inlineStr">
        <is>
          <t xml:space="preserve">CONCLUIDO	</t>
        </is>
      </c>
      <c r="D116" t="n">
        <v>7.5556</v>
      </c>
      <c r="E116" t="n">
        <v>13.24</v>
      </c>
      <c r="F116" t="n">
        <v>10.47</v>
      </c>
      <c r="G116" t="n">
        <v>125.61</v>
      </c>
      <c r="H116" t="n">
        <v>2.08</v>
      </c>
      <c r="I116" t="n">
        <v>5</v>
      </c>
      <c r="J116" t="n">
        <v>252.08</v>
      </c>
      <c r="K116" t="n">
        <v>55.27</v>
      </c>
      <c r="L116" t="n">
        <v>29.5</v>
      </c>
      <c r="M116" t="n">
        <v>3</v>
      </c>
      <c r="N116" t="n">
        <v>62.31</v>
      </c>
      <c r="O116" t="n">
        <v>31324.61</v>
      </c>
      <c r="P116" t="n">
        <v>144.7</v>
      </c>
      <c r="Q116" t="n">
        <v>197.75</v>
      </c>
      <c r="R116" t="n">
        <v>29.87</v>
      </c>
      <c r="S116" t="n">
        <v>25.4</v>
      </c>
      <c r="T116" t="n">
        <v>1405.52</v>
      </c>
      <c r="U116" t="n">
        <v>0.85</v>
      </c>
      <c r="V116" t="n">
        <v>0.89</v>
      </c>
      <c r="W116" t="n">
        <v>2.95</v>
      </c>
      <c r="X116" t="n">
        <v>0.08</v>
      </c>
      <c r="Y116" t="n">
        <v>1</v>
      </c>
      <c r="Z116" t="n">
        <v>10</v>
      </c>
      <c r="AA116" t="n">
        <v>432.7490105025325</v>
      </c>
      <c r="AB116" t="n">
        <v>592.1062877084962</v>
      </c>
      <c r="AC116" t="n">
        <v>535.5964946359906</v>
      </c>
      <c r="AD116" t="n">
        <v>432749.0105025325</v>
      </c>
      <c r="AE116" t="n">
        <v>592106.2877084962</v>
      </c>
      <c r="AF116" t="n">
        <v>1.727725689636174e-05</v>
      </c>
      <c r="AG116" t="n">
        <v>35</v>
      </c>
      <c r="AH116" t="n">
        <v>535596.4946359906</v>
      </c>
    </row>
    <row r="117">
      <c r="A117" t="n">
        <v>115</v>
      </c>
      <c r="B117" t="n">
        <v>105</v>
      </c>
      <c r="C117" t="inlineStr">
        <is>
          <t xml:space="preserve">CONCLUIDO	</t>
        </is>
      </c>
      <c r="D117" t="n">
        <v>7.5562</v>
      </c>
      <c r="E117" t="n">
        <v>13.23</v>
      </c>
      <c r="F117" t="n">
        <v>10.47</v>
      </c>
      <c r="G117" t="n">
        <v>125.6</v>
      </c>
      <c r="H117" t="n">
        <v>2.1</v>
      </c>
      <c r="I117" t="n">
        <v>5</v>
      </c>
      <c r="J117" t="n">
        <v>252.54</v>
      </c>
      <c r="K117" t="n">
        <v>55.27</v>
      </c>
      <c r="L117" t="n">
        <v>29.75</v>
      </c>
      <c r="M117" t="n">
        <v>3</v>
      </c>
      <c r="N117" t="n">
        <v>62.51</v>
      </c>
      <c r="O117" t="n">
        <v>31380.35</v>
      </c>
      <c r="P117" t="n">
        <v>144.58</v>
      </c>
      <c r="Q117" t="n">
        <v>197.75</v>
      </c>
      <c r="R117" t="n">
        <v>29.72</v>
      </c>
      <c r="S117" t="n">
        <v>25.4</v>
      </c>
      <c r="T117" t="n">
        <v>1329.56</v>
      </c>
      <c r="U117" t="n">
        <v>0.85</v>
      </c>
      <c r="V117" t="n">
        <v>0.89</v>
      </c>
      <c r="W117" t="n">
        <v>2.95</v>
      </c>
      <c r="X117" t="n">
        <v>0.08</v>
      </c>
      <c r="Y117" t="n">
        <v>1</v>
      </c>
      <c r="Z117" t="n">
        <v>10</v>
      </c>
      <c r="AA117" t="n">
        <v>432.6532093743031</v>
      </c>
      <c r="AB117" t="n">
        <v>591.9752083784052</v>
      </c>
      <c r="AC117" t="n">
        <v>535.4779253331926</v>
      </c>
      <c r="AD117" t="n">
        <v>432653.2093743031</v>
      </c>
      <c r="AE117" t="n">
        <v>591975.2083784052</v>
      </c>
      <c r="AF117" t="n">
        <v>1.727862890575052e-05</v>
      </c>
      <c r="AG117" t="n">
        <v>35</v>
      </c>
      <c r="AH117" t="n">
        <v>535477.9253331926</v>
      </c>
    </row>
    <row r="118">
      <c r="A118" t="n">
        <v>116</v>
      </c>
      <c r="B118" t="n">
        <v>105</v>
      </c>
      <c r="C118" t="inlineStr">
        <is>
          <t xml:space="preserve">CONCLUIDO	</t>
        </is>
      </c>
      <c r="D118" t="n">
        <v>7.5559</v>
      </c>
      <c r="E118" t="n">
        <v>13.23</v>
      </c>
      <c r="F118" t="n">
        <v>10.47</v>
      </c>
      <c r="G118" t="n">
        <v>125.61</v>
      </c>
      <c r="H118" t="n">
        <v>2.11</v>
      </c>
      <c r="I118" t="n">
        <v>5</v>
      </c>
      <c r="J118" t="n">
        <v>252.99</v>
      </c>
      <c r="K118" t="n">
        <v>55.27</v>
      </c>
      <c r="L118" t="n">
        <v>30</v>
      </c>
      <c r="M118" t="n">
        <v>3</v>
      </c>
      <c r="N118" t="n">
        <v>62.72</v>
      </c>
      <c r="O118" t="n">
        <v>31436.17</v>
      </c>
      <c r="P118" t="n">
        <v>144.44</v>
      </c>
      <c r="Q118" t="n">
        <v>197.75</v>
      </c>
      <c r="R118" t="n">
        <v>29.8</v>
      </c>
      <c r="S118" t="n">
        <v>25.4</v>
      </c>
      <c r="T118" t="n">
        <v>1370.28</v>
      </c>
      <c r="U118" t="n">
        <v>0.85</v>
      </c>
      <c r="V118" t="n">
        <v>0.89</v>
      </c>
      <c r="W118" t="n">
        <v>2.95</v>
      </c>
      <c r="X118" t="n">
        <v>0.08</v>
      </c>
      <c r="Y118" t="n">
        <v>1</v>
      </c>
      <c r="Z118" t="n">
        <v>10</v>
      </c>
      <c r="AA118" t="n">
        <v>432.5570627589208</v>
      </c>
      <c r="AB118" t="n">
        <v>591.8436563375499</v>
      </c>
      <c r="AC118" t="n">
        <v>535.3589284344821</v>
      </c>
      <c r="AD118" t="n">
        <v>432557.0627589208</v>
      </c>
      <c r="AE118" t="n">
        <v>591843.6563375499</v>
      </c>
      <c r="AF118" t="n">
        <v>1.727794290105613e-05</v>
      </c>
      <c r="AG118" t="n">
        <v>35</v>
      </c>
      <c r="AH118" t="n">
        <v>535358.9284344821</v>
      </c>
    </row>
    <row r="119">
      <c r="A119" t="n">
        <v>117</v>
      </c>
      <c r="B119" t="n">
        <v>105</v>
      </c>
      <c r="C119" t="inlineStr">
        <is>
          <t xml:space="preserve">CONCLUIDO	</t>
        </is>
      </c>
      <c r="D119" t="n">
        <v>7.5589</v>
      </c>
      <c r="E119" t="n">
        <v>13.23</v>
      </c>
      <c r="F119" t="n">
        <v>10.46</v>
      </c>
      <c r="G119" t="n">
        <v>125.54</v>
      </c>
      <c r="H119" t="n">
        <v>2.12</v>
      </c>
      <c r="I119" t="n">
        <v>5</v>
      </c>
      <c r="J119" t="n">
        <v>253.44</v>
      </c>
      <c r="K119" t="n">
        <v>55.27</v>
      </c>
      <c r="L119" t="n">
        <v>30.25</v>
      </c>
      <c r="M119" t="n">
        <v>3</v>
      </c>
      <c r="N119" t="n">
        <v>62.92</v>
      </c>
      <c r="O119" t="n">
        <v>31492.06</v>
      </c>
      <c r="P119" t="n">
        <v>144.22</v>
      </c>
      <c r="Q119" t="n">
        <v>197.75</v>
      </c>
      <c r="R119" t="n">
        <v>29.61</v>
      </c>
      <c r="S119" t="n">
        <v>25.4</v>
      </c>
      <c r="T119" t="n">
        <v>1275.77</v>
      </c>
      <c r="U119" t="n">
        <v>0.86</v>
      </c>
      <c r="V119" t="n">
        <v>0.89</v>
      </c>
      <c r="W119" t="n">
        <v>2.95</v>
      </c>
      <c r="X119" t="n">
        <v>0.07000000000000001</v>
      </c>
      <c r="Y119" t="n">
        <v>1</v>
      </c>
      <c r="Z119" t="n">
        <v>10</v>
      </c>
      <c r="AA119" t="n">
        <v>432.3386355680696</v>
      </c>
      <c r="AB119" t="n">
        <v>591.5447946186996</v>
      </c>
      <c r="AC119" t="n">
        <v>535.0885896586238</v>
      </c>
      <c r="AD119" t="n">
        <v>432338.6355680696</v>
      </c>
      <c r="AE119" t="n">
        <v>591544.7946186996</v>
      </c>
      <c r="AF119" t="n">
        <v>1.7284802948e-05</v>
      </c>
      <c r="AG119" t="n">
        <v>35</v>
      </c>
      <c r="AH119" t="n">
        <v>535088.5896586238</v>
      </c>
    </row>
    <row r="120">
      <c r="A120" t="n">
        <v>118</v>
      </c>
      <c r="B120" t="n">
        <v>105</v>
      </c>
      <c r="C120" t="inlineStr">
        <is>
          <t xml:space="preserve">CONCLUIDO	</t>
        </is>
      </c>
      <c r="D120" t="n">
        <v>7.5578</v>
      </c>
      <c r="E120" t="n">
        <v>13.23</v>
      </c>
      <c r="F120" t="n">
        <v>10.46</v>
      </c>
      <c r="G120" t="n">
        <v>125.57</v>
      </c>
      <c r="H120" t="n">
        <v>2.14</v>
      </c>
      <c r="I120" t="n">
        <v>5</v>
      </c>
      <c r="J120" t="n">
        <v>253.9</v>
      </c>
      <c r="K120" t="n">
        <v>55.27</v>
      </c>
      <c r="L120" t="n">
        <v>30.5</v>
      </c>
      <c r="M120" t="n">
        <v>3</v>
      </c>
      <c r="N120" t="n">
        <v>63.12</v>
      </c>
      <c r="O120" t="n">
        <v>31548.03</v>
      </c>
      <c r="P120" t="n">
        <v>144.12</v>
      </c>
      <c r="Q120" t="n">
        <v>197.75</v>
      </c>
      <c r="R120" t="n">
        <v>29.69</v>
      </c>
      <c r="S120" t="n">
        <v>25.4</v>
      </c>
      <c r="T120" t="n">
        <v>1314.16</v>
      </c>
      <c r="U120" t="n">
        <v>0.86</v>
      </c>
      <c r="V120" t="n">
        <v>0.89</v>
      </c>
      <c r="W120" t="n">
        <v>2.95</v>
      </c>
      <c r="X120" t="n">
        <v>0.07000000000000001</v>
      </c>
      <c r="Y120" t="n">
        <v>1</v>
      </c>
      <c r="Z120" t="n">
        <v>10</v>
      </c>
      <c r="AA120" t="n">
        <v>432.2837595550602</v>
      </c>
      <c r="AB120" t="n">
        <v>591.4697108367413</v>
      </c>
      <c r="AC120" t="n">
        <v>535.0206717674349</v>
      </c>
      <c r="AD120" t="n">
        <v>432283.7595550602</v>
      </c>
      <c r="AE120" t="n">
        <v>591469.7108367414</v>
      </c>
      <c r="AF120" t="n">
        <v>1.728228759745391e-05</v>
      </c>
      <c r="AG120" t="n">
        <v>35</v>
      </c>
      <c r="AH120" t="n">
        <v>535020.6717674349</v>
      </c>
    </row>
    <row r="121">
      <c r="A121" t="n">
        <v>119</v>
      </c>
      <c r="B121" t="n">
        <v>105</v>
      </c>
      <c r="C121" t="inlineStr">
        <is>
          <t xml:space="preserve">CONCLUIDO	</t>
        </is>
      </c>
      <c r="D121" t="n">
        <v>7.5573</v>
      </c>
      <c r="E121" t="n">
        <v>13.23</v>
      </c>
      <c r="F121" t="n">
        <v>10.46</v>
      </c>
      <c r="G121" t="n">
        <v>125.58</v>
      </c>
      <c r="H121" t="n">
        <v>2.15</v>
      </c>
      <c r="I121" t="n">
        <v>5</v>
      </c>
      <c r="J121" t="n">
        <v>254.35</v>
      </c>
      <c r="K121" t="n">
        <v>55.27</v>
      </c>
      <c r="L121" t="n">
        <v>30.75</v>
      </c>
      <c r="M121" t="n">
        <v>3</v>
      </c>
      <c r="N121" t="n">
        <v>63.33</v>
      </c>
      <c r="O121" t="n">
        <v>31604.07</v>
      </c>
      <c r="P121" t="n">
        <v>144.09</v>
      </c>
      <c r="Q121" t="n">
        <v>197.75</v>
      </c>
      <c r="R121" t="n">
        <v>29.67</v>
      </c>
      <c r="S121" t="n">
        <v>25.4</v>
      </c>
      <c r="T121" t="n">
        <v>1303.61</v>
      </c>
      <c r="U121" t="n">
        <v>0.86</v>
      </c>
      <c r="V121" t="n">
        <v>0.89</v>
      </c>
      <c r="W121" t="n">
        <v>2.95</v>
      </c>
      <c r="X121" t="n">
        <v>0.07000000000000001</v>
      </c>
      <c r="Y121" t="n">
        <v>1</v>
      </c>
      <c r="Z121" t="n">
        <v>10</v>
      </c>
      <c r="AA121" t="n">
        <v>432.2699393412839</v>
      </c>
      <c r="AB121" t="n">
        <v>591.4508014105477</v>
      </c>
      <c r="AC121" t="n">
        <v>535.0035670303376</v>
      </c>
      <c r="AD121" t="n">
        <v>432269.9393412839</v>
      </c>
      <c r="AE121" t="n">
        <v>591450.8014105477</v>
      </c>
      <c r="AF121" t="n">
        <v>1.72811442562966e-05</v>
      </c>
      <c r="AG121" t="n">
        <v>35</v>
      </c>
      <c r="AH121" t="n">
        <v>535003.5670303376</v>
      </c>
    </row>
    <row r="122">
      <c r="A122" t="n">
        <v>120</v>
      </c>
      <c r="B122" t="n">
        <v>105</v>
      </c>
      <c r="C122" t="inlineStr">
        <is>
          <t xml:space="preserve">CONCLUIDO	</t>
        </is>
      </c>
      <c r="D122" t="n">
        <v>7.5603</v>
      </c>
      <c r="E122" t="n">
        <v>13.23</v>
      </c>
      <c r="F122" t="n">
        <v>10.46</v>
      </c>
      <c r="G122" t="n">
        <v>125.51</v>
      </c>
      <c r="H122" t="n">
        <v>2.16</v>
      </c>
      <c r="I122" t="n">
        <v>5</v>
      </c>
      <c r="J122" t="n">
        <v>254.81</v>
      </c>
      <c r="K122" t="n">
        <v>55.27</v>
      </c>
      <c r="L122" t="n">
        <v>31</v>
      </c>
      <c r="M122" t="n">
        <v>3</v>
      </c>
      <c r="N122" t="n">
        <v>63.53</v>
      </c>
      <c r="O122" t="n">
        <v>31660.19</v>
      </c>
      <c r="P122" t="n">
        <v>143.76</v>
      </c>
      <c r="Q122" t="n">
        <v>197.75</v>
      </c>
      <c r="R122" t="n">
        <v>29.48</v>
      </c>
      <c r="S122" t="n">
        <v>25.4</v>
      </c>
      <c r="T122" t="n">
        <v>1213.5</v>
      </c>
      <c r="U122" t="n">
        <v>0.86</v>
      </c>
      <c r="V122" t="n">
        <v>0.89</v>
      </c>
      <c r="W122" t="n">
        <v>2.95</v>
      </c>
      <c r="X122" t="n">
        <v>0.07000000000000001</v>
      </c>
      <c r="Y122" t="n">
        <v>1</v>
      </c>
      <c r="Z122" t="n">
        <v>10</v>
      </c>
      <c r="AA122" t="n">
        <v>431.9857315189657</v>
      </c>
      <c r="AB122" t="n">
        <v>591.0619357296878</v>
      </c>
      <c r="AC122" t="n">
        <v>534.6518141442825</v>
      </c>
      <c r="AD122" t="n">
        <v>431985.7315189657</v>
      </c>
      <c r="AE122" t="n">
        <v>591061.9357296878</v>
      </c>
      <c r="AF122" t="n">
        <v>1.728800430324047e-05</v>
      </c>
      <c r="AG122" t="n">
        <v>35</v>
      </c>
      <c r="AH122" t="n">
        <v>534651.8141442825</v>
      </c>
    </row>
    <row r="123">
      <c r="A123" t="n">
        <v>121</v>
      </c>
      <c r="B123" t="n">
        <v>105</v>
      </c>
      <c r="C123" t="inlineStr">
        <is>
          <t xml:space="preserve">CONCLUIDO	</t>
        </is>
      </c>
      <c r="D123" t="n">
        <v>7.5575</v>
      </c>
      <c r="E123" t="n">
        <v>13.23</v>
      </c>
      <c r="F123" t="n">
        <v>10.46</v>
      </c>
      <c r="G123" t="n">
        <v>125.57</v>
      </c>
      <c r="H123" t="n">
        <v>2.18</v>
      </c>
      <c r="I123" t="n">
        <v>5</v>
      </c>
      <c r="J123" t="n">
        <v>255.26</v>
      </c>
      <c r="K123" t="n">
        <v>55.27</v>
      </c>
      <c r="L123" t="n">
        <v>31.25</v>
      </c>
      <c r="M123" t="n">
        <v>3</v>
      </c>
      <c r="N123" t="n">
        <v>63.74</v>
      </c>
      <c r="O123" t="n">
        <v>31716.38</v>
      </c>
      <c r="P123" t="n">
        <v>143.75</v>
      </c>
      <c r="Q123" t="n">
        <v>197.75</v>
      </c>
      <c r="R123" t="n">
        <v>29.61</v>
      </c>
      <c r="S123" t="n">
        <v>25.4</v>
      </c>
      <c r="T123" t="n">
        <v>1276</v>
      </c>
      <c r="U123" t="n">
        <v>0.86</v>
      </c>
      <c r="V123" t="n">
        <v>0.89</v>
      </c>
      <c r="W123" t="n">
        <v>2.95</v>
      </c>
      <c r="X123" t="n">
        <v>0.07000000000000001</v>
      </c>
      <c r="Y123" t="n">
        <v>1</v>
      </c>
      <c r="Z123" t="n">
        <v>10</v>
      </c>
      <c r="AA123" t="n">
        <v>432.0220016302818</v>
      </c>
      <c r="AB123" t="n">
        <v>591.111562096115</v>
      </c>
      <c r="AC123" t="n">
        <v>534.6967042399489</v>
      </c>
      <c r="AD123" t="n">
        <v>432022.0016302818</v>
      </c>
      <c r="AE123" t="n">
        <v>591111.562096115</v>
      </c>
      <c r="AF123" t="n">
        <v>1.728160159275952e-05</v>
      </c>
      <c r="AG123" t="n">
        <v>35</v>
      </c>
      <c r="AH123" t="n">
        <v>534696.7042399489</v>
      </c>
    </row>
    <row r="124">
      <c r="A124" t="n">
        <v>122</v>
      </c>
      <c r="B124" t="n">
        <v>105</v>
      </c>
      <c r="C124" t="inlineStr">
        <is>
          <t xml:space="preserve">CONCLUIDO	</t>
        </is>
      </c>
      <c r="D124" t="n">
        <v>7.5586</v>
      </c>
      <c r="E124" t="n">
        <v>13.23</v>
      </c>
      <c r="F124" t="n">
        <v>10.46</v>
      </c>
      <c r="G124" t="n">
        <v>125.55</v>
      </c>
      <c r="H124" t="n">
        <v>2.19</v>
      </c>
      <c r="I124" t="n">
        <v>5</v>
      </c>
      <c r="J124" t="n">
        <v>255.72</v>
      </c>
      <c r="K124" t="n">
        <v>55.27</v>
      </c>
      <c r="L124" t="n">
        <v>31.5</v>
      </c>
      <c r="M124" t="n">
        <v>3</v>
      </c>
      <c r="N124" t="n">
        <v>63.95</v>
      </c>
      <c r="O124" t="n">
        <v>31772.65</v>
      </c>
      <c r="P124" t="n">
        <v>143.27</v>
      </c>
      <c r="Q124" t="n">
        <v>197.75</v>
      </c>
      <c r="R124" t="n">
        <v>29.62</v>
      </c>
      <c r="S124" t="n">
        <v>25.4</v>
      </c>
      <c r="T124" t="n">
        <v>1282.19</v>
      </c>
      <c r="U124" t="n">
        <v>0.86</v>
      </c>
      <c r="V124" t="n">
        <v>0.89</v>
      </c>
      <c r="W124" t="n">
        <v>2.95</v>
      </c>
      <c r="X124" t="n">
        <v>0.07000000000000001</v>
      </c>
      <c r="Y124" t="n">
        <v>1</v>
      </c>
      <c r="Z124" t="n">
        <v>10</v>
      </c>
      <c r="AA124" t="n">
        <v>431.6593358270401</v>
      </c>
      <c r="AB124" t="n">
        <v>590.6153467444336</v>
      </c>
      <c r="AC124" t="n">
        <v>534.2478469849895</v>
      </c>
      <c r="AD124" t="n">
        <v>431659.3358270401</v>
      </c>
      <c r="AE124" t="n">
        <v>590615.3467444336</v>
      </c>
      <c r="AF124" t="n">
        <v>1.728411694330561e-05</v>
      </c>
      <c r="AG124" t="n">
        <v>35</v>
      </c>
      <c r="AH124" t="n">
        <v>534247.8469849895</v>
      </c>
    </row>
    <row r="125">
      <c r="A125" t="n">
        <v>123</v>
      </c>
      <c r="B125" t="n">
        <v>105</v>
      </c>
      <c r="C125" t="inlineStr">
        <is>
          <t xml:space="preserve">CONCLUIDO	</t>
        </is>
      </c>
      <c r="D125" t="n">
        <v>7.5605</v>
      </c>
      <c r="E125" t="n">
        <v>13.23</v>
      </c>
      <c r="F125" t="n">
        <v>10.46</v>
      </c>
      <c r="G125" t="n">
        <v>125.51</v>
      </c>
      <c r="H125" t="n">
        <v>2.21</v>
      </c>
      <c r="I125" t="n">
        <v>5</v>
      </c>
      <c r="J125" t="n">
        <v>256.17</v>
      </c>
      <c r="K125" t="n">
        <v>55.27</v>
      </c>
      <c r="L125" t="n">
        <v>31.75</v>
      </c>
      <c r="M125" t="n">
        <v>3</v>
      </c>
      <c r="N125" t="n">
        <v>64.15000000000001</v>
      </c>
      <c r="O125" t="n">
        <v>31829</v>
      </c>
      <c r="P125" t="n">
        <v>142.95</v>
      </c>
      <c r="Q125" t="n">
        <v>197.75</v>
      </c>
      <c r="R125" t="n">
        <v>29.55</v>
      </c>
      <c r="S125" t="n">
        <v>25.4</v>
      </c>
      <c r="T125" t="n">
        <v>1246.07</v>
      </c>
      <c r="U125" t="n">
        <v>0.86</v>
      </c>
      <c r="V125" t="n">
        <v>0.89</v>
      </c>
      <c r="W125" t="n">
        <v>2.95</v>
      </c>
      <c r="X125" t="n">
        <v>0.07000000000000001</v>
      </c>
      <c r="Y125" t="n">
        <v>1</v>
      </c>
      <c r="Z125" t="n">
        <v>10</v>
      </c>
      <c r="AA125" t="n">
        <v>431.3995992610722</v>
      </c>
      <c r="AB125" t="n">
        <v>590.2599637161077</v>
      </c>
      <c r="AC125" t="n">
        <v>533.9263812141038</v>
      </c>
      <c r="AD125" t="n">
        <v>431399.5992610722</v>
      </c>
      <c r="AE125" t="n">
        <v>590259.9637161077</v>
      </c>
      <c r="AF125" t="n">
        <v>1.728846163970339e-05</v>
      </c>
      <c r="AG125" t="n">
        <v>35</v>
      </c>
      <c r="AH125" t="n">
        <v>533926.3812141038</v>
      </c>
    </row>
    <row r="126">
      <c r="A126" t="n">
        <v>124</v>
      </c>
      <c r="B126" t="n">
        <v>105</v>
      </c>
      <c r="C126" t="inlineStr">
        <is>
          <t xml:space="preserve">CONCLUIDO	</t>
        </is>
      </c>
      <c r="D126" t="n">
        <v>7.557</v>
      </c>
      <c r="E126" t="n">
        <v>13.23</v>
      </c>
      <c r="F126" t="n">
        <v>10.47</v>
      </c>
      <c r="G126" t="n">
        <v>125.58</v>
      </c>
      <c r="H126" t="n">
        <v>2.22</v>
      </c>
      <c r="I126" t="n">
        <v>5</v>
      </c>
      <c r="J126" t="n">
        <v>256.63</v>
      </c>
      <c r="K126" t="n">
        <v>55.27</v>
      </c>
      <c r="L126" t="n">
        <v>32</v>
      </c>
      <c r="M126" t="n">
        <v>3</v>
      </c>
      <c r="N126" t="n">
        <v>64.36</v>
      </c>
      <c r="O126" t="n">
        <v>31885.42</v>
      </c>
      <c r="P126" t="n">
        <v>142.83</v>
      </c>
      <c r="Q126" t="n">
        <v>197.75</v>
      </c>
      <c r="R126" t="n">
        <v>29.67</v>
      </c>
      <c r="S126" t="n">
        <v>25.4</v>
      </c>
      <c r="T126" t="n">
        <v>1308.13</v>
      </c>
      <c r="U126" t="n">
        <v>0.86</v>
      </c>
      <c r="V126" t="n">
        <v>0.89</v>
      </c>
      <c r="W126" t="n">
        <v>2.95</v>
      </c>
      <c r="X126" t="n">
        <v>0.08</v>
      </c>
      <c r="Y126" t="n">
        <v>1</v>
      </c>
      <c r="Z126" t="n">
        <v>10</v>
      </c>
      <c r="AA126" t="n">
        <v>431.3805049332907</v>
      </c>
      <c r="AB126" t="n">
        <v>590.2338380144548</v>
      </c>
      <c r="AC126" t="n">
        <v>533.9027489127488</v>
      </c>
      <c r="AD126" t="n">
        <v>431380.5049332907</v>
      </c>
      <c r="AE126" t="n">
        <v>590233.8380144548</v>
      </c>
      <c r="AF126" t="n">
        <v>1.728045825160222e-05</v>
      </c>
      <c r="AG126" t="n">
        <v>35</v>
      </c>
      <c r="AH126" t="n">
        <v>533902.7489127489</v>
      </c>
    </row>
    <row r="127">
      <c r="A127" t="n">
        <v>125</v>
      </c>
      <c r="B127" t="n">
        <v>105</v>
      </c>
      <c r="C127" t="inlineStr">
        <is>
          <t xml:space="preserve">CONCLUIDO	</t>
        </is>
      </c>
      <c r="D127" t="n">
        <v>7.5562</v>
      </c>
      <c r="E127" t="n">
        <v>13.23</v>
      </c>
      <c r="F127" t="n">
        <v>10.47</v>
      </c>
      <c r="G127" t="n">
        <v>125.6</v>
      </c>
      <c r="H127" t="n">
        <v>2.23</v>
      </c>
      <c r="I127" t="n">
        <v>5</v>
      </c>
      <c r="J127" t="n">
        <v>257.09</v>
      </c>
      <c r="K127" t="n">
        <v>55.27</v>
      </c>
      <c r="L127" t="n">
        <v>32.25</v>
      </c>
      <c r="M127" t="n">
        <v>3</v>
      </c>
      <c r="N127" t="n">
        <v>64.56999999999999</v>
      </c>
      <c r="O127" t="n">
        <v>31942.05</v>
      </c>
      <c r="P127" t="n">
        <v>142.73</v>
      </c>
      <c r="Q127" t="n">
        <v>197.75</v>
      </c>
      <c r="R127" t="n">
        <v>29.86</v>
      </c>
      <c r="S127" t="n">
        <v>25.4</v>
      </c>
      <c r="T127" t="n">
        <v>1401.62</v>
      </c>
      <c r="U127" t="n">
        <v>0.85</v>
      </c>
      <c r="V127" t="n">
        <v>0.89</v>
      </c>
      <c r="W127" t="n">
        <v>2.94</v>
      </c>
      <c r="X127" t="n">
        <v>0.08</v>
      </c>
      <c r="Y127" t="n">
        <v>1</v>
      </c>
      <c r="Z127" t="n">
        <v>10</v>
      </c>
      <c r="AA127" t="n">
        <v>431.3208434563982</v>
      </c>
      <c r="AB127" t="n">
        <v>590.1522065496919</v>
      </c>
      <c r="AC127" t="n">
        <v>533.8289082404125</v>
      </c>
      <c r="AD127" t="n">
        <v>431320.8434563982</v>
      </c>
      <c r="AE127" t="n">
        <v>590152.2065496919</v>
      </c>
      <c r="AF127" t="n">
        <v>1.727862890575052e-05</v>
      </c>
      <c r="AG127" t="n">
        <v>35</v>
      </c>
      <c r="AH127" t="n">
        <v>533828.9082404125</v>
      </c>
    </row>
    <row r="128">
      <c r="A128" t="n">
        <v>126</v>
      </c>
      <c r="B128" t="n">
        <v>105</v>
      </c>
      <c r="C128" t="inlineStr">
        <is>
          <t xml:space="preserve">CONCLUIDO	</t>
        </is>
      </c>
      <c r="D128" t="n">
        <v>7.5552</v>
      </c>
      <c r="E128" t="n">
        <v>13.24</v>
      </c>
      <c r="F128" t="n">
        <v>10.47</v>
      </c>
      <c r="G128" t="n">
        <v>125.62</v>
      </c>
      <c r="H128" t="n">
        <v>2.25</v>
      </c>
      <c r="I128" t="n">
        <v>5</v>
      </c>
      <c r="J128" t="n">
        <v>257.55</v>
      </c>
      <c r="K128" t="n">
        <v>55.27</v>
      </c>
      <c r="L128" t="n">
        <v>32.5</v>
      </c>
      <c r="M128" t="n">
        <v>3</v>
      </c>
      <c r="N128" t="n">
        <v>64.78</v>
      </c>
      <c r="O128" t="n">
        <v>31998.63</v>
      </c>
      <c r="P128" t="n">
        <v>142.66</v>
      </c>
      <c r="Q128" t="n">
        <v>197.75</v>
      </c>
      <c r="R128" t="n">
        <v>29.87</v>
      </c>
      <c r="S128" t="n">
        <v>25.4</v>
      </c>
      <c r="T128" t="n">
        <v>1403.65</v>
      </c>
      <c r="U128" t="n">
        <v>0.85</v>
      </c>
      <c r="V128" t="n">
        <v>0.89</v>
      </c>
      <c r="W128" t="n">
        <v>2.95</v>
      </c>
      <c r="X128" t="n">
        <v>0.08</v>
      </c>
      <c r="Y128" t="n">
        <v>1</v>
      </c>
      <c r="Z128" t="n">
        <v>10</v>
      </c>
      <c r="AA128" t="n">
        <v>431.285864964113</v>
      </c>
      <c r="AB128" t="n">
        <v>590.104347433405</v>
      </c>
      <c r="AC128" t="n">
        <v>533.7856167310134</v>
      </c>
      <c r="AD128" t="n">
        <v>431285.864964113</v>
      </c>
      <c r="AE128" t="n">
        <v>590104.347433405</v>
      </c>
      <c r="AF128" t="n">
        <v>1.727634222343589e-05</v>
      </c>
      <c r="AG128" t="n">
        <v>35</v>
      </c>
      <c r="AH128" t="n">
        <v>533785.6167310134</v>
      </c>
    </row>
    <row r="129">
      <c r="A129" t="n">
        <v>127</v>
      </c>
      <c r="B129" t="n">
        <v>105</v>
      </c>
      <c r="C129" t="inlineStr">
        <is>
          <t xml:space="preserve">CONCLUIDO	</t>
        </is>
      </c>
      <c r="D129" t="n">
        <v>7.5572</v>
      </c>
      <c r="E129" t="n">
        <v>13.23</v>
      </c>
      <c r="F129" t="n">
        <v>10.46</v>
      </c>
      <c r="G129" t="n">
        <v>125.58</v>
      </c>
      <c r="H129" t="n">
        <v>2.26</v>
      </c>
      <c r="I129" t="n">
        <v>5</v>
      </c>
      <c r="J129" t="n">
        <v>258.01</v>
      </c>
      <c r="K129" t="n">
        <v>55.27</v>
      </c>
      <c r="L129" t="n">
        <v>32.75</v>
      </c>
      <c r="M129" t="n">
        <v>3</v>
      </c>
      <c r="N129" t="n">
        <v>64.98999999999999</v>
      </c>
      <c r="O129" t="n">
        <v>32055.29</v>
      </c>
      <c r="P129" t="n">
        <v>142.42</v>
      </c>
      <c r="Q129" t="n">
        <v>197.75</v>
      </c>
      <c r="R129" t="n">
        <v>29.77</v>
      </c>
      <c r="S129" t="n">
        <v>25.4</v>
      </c>
      <c r="T129" t="n">
        <v>1354.57</v>
      </c>
      <c r="U129" t="n">
        <v>0.85</v>
      </c>
      <c r="V129" t="n">
        <v>0.89</v>
      </c>
      <c r="W129" t="n">
        <v>2.94</v>
      </c>
      <c r="X129" t="n">
        <v>0.08</v>
      </c>
      <c r="Y129" t="n">
        <v>1</v>
      </c>
      <c r="Z129" t="n">
        <v>10</v>
      </c>
      <c r="AA129" t="n">
        <v>431.0689245292165</v>
      </c>
      <c r="AB129" t="n">
        <v>589.8075199596433</v>
      </c>
      <c r="AC129" t="n">
        <v>533.5171180547475</v>
      </c>
      <c r="AD129" t="n">
        <v>431068.9245292165</v>
      </c>
      <c r="AE129" t="n">
        <v>589807.5199596433</v>
      </c>
      <c r="AF129" t="n">
        <v>1.728091558806514e-05</v>
      </c>
      <c r="AG129" t="n">
        <v>35</v>
      </c>
      <c r="AH129" t="n">
        <v>533517.1180547475</v>
      </c>
    </row>
    <row r="130">
      <c r="A130" t="n">
        <v>128</v>
      </c>
      <c r="B130" t="n">
        <v>105</v>
      </c>
      <c r="C130" t="inlineStr">
        <is>
          <t xml:space="preserve">CONCLUIDO	</t>
        </is>
      </c>
      <c r="D130" t="n">
        <v>7.5556</v>
      </c>
      <c r="E130" t="n">
        <v>13.24</v>
      </c>
      <c r="F130" t="n">
        <v>10.47</v>
      </c>
      <c r="G130" t="n">
        <v>125.61</v>
      </c>
      <c r="H130" t="n">
        <v>2.27</v>
      </c>
      <c r="I130" t="n">
        <v>5</v>
      </c>
      <c r="J130" t="n">
        <v>258.47</v>
      </c>
      <c r="K130" t="n">
        <v>55.27</v>
      </c>
      <c r="L130" t="n">
        <v>33</v>
      </c>
      <c r="M130" t="n">
        <v>3</v>
      </c>
      <c r="N130" t="n">
        <v>65.2</v>
      </c>
      <c r="O130" t="n">
        <v>32112.02</v>
      </c>
      <c r="P130" t="n">
        <v>142.13</v>
      </c>
      <c r="Q130" t="n">
        <v>197.75</v>
      </c>
      <c r="R130" t="n">
        <v>29.8</v>
      </c>
      <c r="S130" t="n">
        <v>25.4</v>
      </c>
      <c r="T130" t="n">
        <v>1370.32</v>
      </c>
      <c r="U130" t="n">
        <v>0.85</v>
      </c>
      <c r="V130" t="n">
        <v>0.89</v>
      </c>
      <c r="W130" t="n">
        <v>2.95</v>
      </c>
      <c r="X130" t="n">
        <v>0.08</v>
      </c>
      <c r="Y130" t="n">
        <v>1</v>
      </c>
      <c r="Z130" t="n">
        <v>10</v>
      </c>
      <c r="AA130" t="n">
        <v>430.8979551903027</v>
      </c>
      <c r="AB130" t="n">
        <v>589.5735921675065</v>
      </c>
      <c r="AC130" t="n">
        <v>533.3055160027724</v>
      </c>
      <c r="AD130" t="n">
        <v>430897.9551903027</v>
      </c>
      <c r="AE130" t="n">
        <v>589573.5921675065</v>
      </c>
      <c r="AF130" t="n">
        <v>1.727725689636174e-05</v>
      </c>
      <c r="AG130" t="n">
        <v>35</v>
      </c>
      <c r="AH130" t="n">
        <v>533305.5160027724</v>
      </c>
    </row>
    <row r="131">
      <c r="A131" t="n">
        <v>129</v>
      </c>
      <c r="B131" t="n">
        <v>105</v>
      </c>
      <c r="C131" t="inlineStr">
        <is>
          <t xml:space="preserve">CONCLUIDO	</t>
        </is>
      </c>
      <c r="D131" t="n">
        <v>7.5549</v>
      </c>
      <c r="E131" t="n">
        <v>13.24</v>
      </c>
      <c r="F131" t="n">
        <v>10.47</v>
      </c>
      <c r="G131" t="n">
        <v>125.63</v>
      </c>
      <c r="H131" t="n">
        <v>2.28</v>
      </c>
      <c r="I131" t="n">
        <v>5</v>
      </c>
      <c r="J131" t="n">
        <v>258.93</v>
      </c>
      <c r="K131" t="n">
        <v>55.27</v>
      </c>
      <c r="L131" t="n">
        <v>33.25</v>
      </c>
      <c r="M131" t="n">
        <v>3</v>
      </c>
      <c r="N131" t="n">
        <v>65.41</v>
      </c>
      <c r="O131" t="n">
        <v>32168.84</v>
      </c>
      <c r="P131" t="n">
        <v>141.9</v>
      </c>
      <c r="Q131" t="n">
        <v>197.8</v>
      </c>
      <c r="R131" t="n">
        <v>29.78</v>
      </c>
      <c r="S131" t="n">
        <v>25.4</v>
      </c>
      <c r="T131" t="n">
        <v>1358.61</v>
      </c>
      <c r="U131" t="n">
        <v>0.85</v>
      </c>
      <c r="V131" t="n">
        <v>0.89</v>
      </c>
      <c r="W131" t="n">
        <v>2.95</v>
      </c>
      <c r="X131" t="n">
        <v>0.08</v>
      </c>
      <c r="Y131" t="n">
        <v>1</v>
      </c>
      <c r="Z131" t="n">
        <v>10</v>
      </c>
      <c r="AA131" t="n">
        <v>430.74305185924</v>
      </c>
      <c r="AB131" t="n">
        <v>589.3616465960938</v>
      </c>
      <c r="AC131" t="n">
        <v>533.1137982192279</v>
      </c>
      <c r="AD131" t="n">
        <v>430743.05185924</v>
      </c>
      <c r="AE131" t="n">
        <v>589361.6465960938</v>
      </c>
      <c r="AF131" t="n">
        <v>1.727565621874151e-05</v>
      </c>
      <c r="AG131" t="n">
        <v>35</v>
      </c>
      <c r="AH131" t="n">
        <v>533113.7982192279</v>
      </c>
    </row>
    <row r="132">
      <c r="A132" t="n">
        <v>130</v>
      </c>
      <c r="B132" t="n">
        <v>105</v>
      </c>
      <c r="C132" t="inlineStr">
        <is>
          <t xml:space="preserve">CONCLUIDO	</t>
        </is>
      </c>
      <c r="D132" t="n">
        <v>7.5568</v>
      </c>
      <c r="E132" t="n">
        <v>13.23</v>
      </c>
      <c r="F132" t="n">
        <v>10.47</v>
      </c>
      <c r="G132" t="n">
        <v>125.59</v>
      </c>
      <c r="H132" t="n">
        <v>2.3</v>
      </c>
      <c r="I132" t="n">
        <v>5</v>
      </c>
      <c r="J132" t="n">
        <v>259.39</v>
      </c>
      <c r="K132" t="n">
        <v>55.27</v>
      </c>
      <c r="L132" t="n">
        <v>33.5</v>
      </c>
      <c r="M132" t="n">
        <v>3</v>
      </c>
      <c r="N132" t="n">
        <v>65.62</v>
      </c>
      <c r="O132" t="n">
        <v>32225.73</v>
      </c>
      <c r="P132" t="n">
        <v>141.78</v>
      </c>
      <c r="Q132" t="n">
        <v>197.75</v>
      </c>
      <c r="R132" t="n">
        <v>29.76</v>
      </c>
      <c r="S132" t="n">
        <v>25.4</v>
      </c>
      <c r="T132" t="n">
        <v>1349.7</v>
      </c>
      <c r="U132" t="n">
        <v>0.85</v>
      </c>
      <c r="V132" t="n">
        <v>0.89</v>
      </c>
      <c r="W132" t="n">
        <v>2.95</v>
      </c>
      <c r="X132" t="n">
        <v>0.08</v>
      </c>
      <c r="Y132" t="n">
        <v>1</v>
      </c>
      <c r="Z132" t="n">
        <v>10</v>
      </c>
      <c r="AA132" t="n">
        <v>430.627446622358</v>
      </c>
      <c r="AB132" t="n">
        <v>589.2034704108487</v>
      </c>
      <c r="AC132" t="n">
        <v>532.970718147101</v>
      </c>
      <c r="AD132" t="n">
        <v>430627.446622358</v>
      </c>
      <c r="AE132" t="n">
        <v>589203.4704108487</v>
      </c>
      <c r="AF132" t="n">
        <v>1.728000091513929e-05</v>
      </c>
      <c r="AG132" t="n">
        <v>35</v>
      </c>
      <c r="AH132" t="n">
        <v>532970.718147101</v>
      </c>
    </row>
    <row r="133">
      <c r="A133" t="n">
        <v>131</v>
      </c>
      <c r="B133" t="n">
        <v>105</v>
      </c>
      <c r="C133" t="inlineStr">
        <is>
          <t xml:space="preserve">CONCLUIDO	</t>
        </is>
      </c>
      <c r="D133" t="n">
        <v>7.5933</v>
      </c>
      <c r="E133" t="n">
        <v>13.17</v>
      </c>
      <c r="F133" t="n">
        <v>10.44</v>
      </c>
      <c r="G133" t="n">
        <v>156.64</v>
      </c>
      <c r="H133" t="n">
        <v>2.31</v>
      </c>
      <c r="I133" t="n">
        <v>4</v>
      </c>
      <c r="J133" t="n">
        <v>259.85</v>
      </c>
      <c r="K133" t="n">
        <v>55.27</v>
      </c>
      <c r="L133" t="n">
        <v>33.75</v>
      </c>
      <c r="M133" t="n">
        <v>2</v>
      </c>
      <c r="N133" t="n">
        <v>65.83</v>
      </c>
      <c r="O133" t="n">
        <v>32282.7</v>
      </c>
      <c r="P133" t="n">
        <v>141.22</v>
      </c>
      <c r="Q133" t="n">
        <v>197.75</v>
      </c>
      <c r="R133" t="n">
        <v>29.05</v>
      </c>
      <c r="S133" t="n">
        <v>25.4</v>
      </c>
      <c r="T133" t="n">
        <v>1000.69</v>
      </c>
      <c r="U133" t="n">
        <v>0.87</v>
      </c>
      <c r="V133" t="n">
        <v>0.89</v>
      </c>
      <c r="W133" t="n">
        <v>2.94</v>
      </c>
      <c r="X133" t="n">
        <v>0.05</v>
      </c>
      <c r="Y133" t="n">
        <v>1</v>
      </c>
      <c r="Z133" t="n">
        <v>10</v>
      </c>
      <c r="AA133" t="n">
        <v>429.6290749104288</v>
      </c>
      <c r="AB133" t="n">
        <v>587.8374541895359</v>
      </c>
      <c r="AC133" t="n">
        <v>531.7350725967344</v>
      </c>
      <c r="AD133" t="n">
        <v>429629.0749104288</v>
      </c>
      <c r="AE133" t="n">
        <v>587837.4541895359</v>
      </c>
      <c r="AF133" t="n">
        <v>1.736346481962301e-05</v>
      </c>
      <c r="AG133" t="n">
        <v>35</v>
      </c>
      <c r="AH133" t="n">
        <v>531735.0725967344</v>
      </c>
    </row>
    <row r="134">
      <c r="A134" t="n">
        <v>132</v>
      </c>
      <c r="B134" t="n">
        <v>105</v>
      </c>
      <c r="C134" t="inlineStr">
        <is>
          <t xml:space="preserve">CONCLUIDO	</t>
        </is>
      </c>
      <c r="D134" t="n">
        <v>7.594</v>
      </c>
      <c r="E134" t="n">
        <v>13.17</v>
      </c>
      <c r="F134" t="n">
        <v>10.44</v>
      </c>
      <c r="G134" t="n">
        <v>156.62</v>
      </c>
      <c r="H134" t="n">
        <v>2.32</v>
      </c>
      <c r="I134" t="n">
        <v>4</v>
      </c>
      <c r="J134" t="n">
        <v>260.32</v>
      </c>
      <c r="K134" t="n">
        <v>55.27</v>
      </c>
      <c r="L134" t="n">
        <v>34</v>
      </c>
      <c r="M134" t="n">
        <v>2</v>
      </c>
      <c r="N134" t="n">
        <v>66.04000000000001</v>
      </c>
      <c r="O134" t="n">
        <v>32339.75</v>
      </c>
      <c r="P134" t="n">
        <v>141.42</v>
      </c>
      <c r="Q134" t="n">
        <v>197.75</v>
      </c>
      <c r="R134" t="n">
        <v>28.99</v>
      </c>
      <c r="S134" t="n">
        <v>25.4</v>
      </c>
      <c r="T134" t="n">
        <v>973.46</v>
      </c>
      <c r="U134" t="n">
        <v>0.88</v>
      </c>
      <c r="V134" t="n">
        <v>0.89</v>
      </c>
      <c r="W134" t="n">
        <v>2.94</v>
      </c>
      <c r="X134" t="n">
        <v>0.05</v>
      </c>
      <c r="Y134" t="n">
        <v>1</v>
      </c>
      <c r="Z134" t="n">
        <v>10</v>
      </c>
      <c r="AA134" t="n">
        <v>429.7617992500433</v>
      </c>
      <c r="AB134" t="n">
        <v>588.0190534863809</v>
      </c>
      <c r="AC134" t="n">
        <v>531.8993403115649</v>
      </c>
      <c r="AD134" t="n">
        <v>429761.7992500433</v>
      </c>
      <c r="AE134" t="n">
        <v>588019.053486381</v>
      </c>
      <c r="AF134" t="n">
        <v>1.736506549724325e-05</v>
      </c>
      <c r="AG134" t="n">
        <v>35</v>
      </c>
      <c r="AH134" t="n">
        <v>531899.3403115649</v>
      </c>
    </row>
    <row r="135">
      <c r="A135" t="n">
        <v>133</v>
      </c>
      <c r="B135" t="n">
        <v>105</v>
      </c>
      <c r="C135" t="inlineStr">
        <is>
          <t xml:space="preserve">CONCLUIDO	</t>
        </is>
      </c>
      <c r="D135" t="n">
        <v>7.594</v>
      </c>
      <c r="E135" t="n">
        <v>13.17</v>
      </c>
      <c r="F135" t="n">
        <v>10.44</v>
      </c>
      <c r="G135" t="n">
        <v>156.62</v>
      </c>
      <c r="H135" t="n">
        <v>2.34</v>
      </c>
      <c r="I135" t="n">
        <v>4</v>
      </c>
      <c r="J135" t="n">
        <v>260.78</v>
      </c>
      <c r="K135" t="n">
        <v>55.27</v>
      </c>
      <c r="L135" t="n">
        <v>34.25</v>
      </c>
      <c r="M135" t="n">
        <v>2</v>
      </c>
      <c r="N135" t="n">
        <v>66.26000000000001</v>
      </c>
      <c r="O135" t="n">
        <v>32396.88</v>
      </c>
      <c r="P135" t="n">
        <v>141.64</v>
      </c>
      <c r="Q135" t="n">
        <v>197.75</v>
      </c>
      <c r="R135" t="n">
        <v>28.94</v>
      </c>
      <c r="S135" t="n">
        <v>25.4</v>
      </c>
      <c r="T135" t="n">
        <v>947.97</v>
      </c>
      <c r="U135" t="n">
        <v>0.88</v>
      </c>
      <c r="V135" t="n">
        <v>0.89</v>
      </c>
      <c r="W135" t="n">
        <v>2.94</v>
      </c>
      <c r="X135" t="n">
        <v>0.05</v>
      </c>
      <c r="Y135" t="n">
        <v>1</v>
      </c>
      <c r="Z135" t="n">
        <v>10</v>
      </c>
      <c r="AA135" t="n">
        <v>429.9194540939636</v>
      </c>
      <c r="AB135" t="n">
        <v>588.2347637990737</v>
      </c>
      <c r="AC135" t="n">
        <v>532.0944635347654</v>
      </c>
      <c r="AD135" t="n">
        <v>429919.4540939636</v>
      </c>
      <c r="AE135" t="n">
        <v>588234.7637990736</v>
      </c>
      <c r="AF135" t="n">
        <v>1.736506549724325e-05</v>
      </c>
      <c r="AG135" t="n">
        <v>35</v>
      </c>
      <c r="AH135" t="n">
        <v>532094.4635347654</v>
      </c>
    </row>
    <row r="136">
      <c r="A136" t="n">
        <v>134</v>
      </c>
      <c r="B136" t="n">
        <v>105</v>
      </c>
      <c r="C136" t="inlineStr">
        <is>
          <t xml:space="preserve">CONCLUIDO	</t>
        </is>
      </c>
      <c r="D136" t="n">
        <v>7.5925</v>
      </c>
      <c r="E136" t="n">
        <v>13.17</v>
      </c>
      <c r="F136" t="n">
        <v>10.44</v>
      </c>
      <c r="G136" t="n">
        <v>156.66</v>
      </c>
      <c r="H136" t="n">
        <v>2.35</v>
      </c>
      <c r="I136" t="n">
        <v>4</v>
      </c>
      <c r="J136" t="n">
        <v>261.24</v>
      </c>
      <c r="K136" t="n">
        <v>55.27</v>
      </c>
      <c r="L136" t="n">
        <v>34.5</v>
      </c>
      <c r="M136" t="n">
        <v>2</v>
      </c>
      <c r="N136" t="n">
        <v>66.47</v>
      </c>
      <c r="O136" t="n">
        <v>32454.09</v>
      </c>
      <c r="P136" t="n">
        <v>141.86</v>
      </c>
      <c r="Q136" t="n">
        <v>197.75</v>
      </c>
      <c r="R136" t="n">
        <v>29.08</v>
      </c>
      <c r="S136" t="n">
        <v>25.4</v>
      </c>
      <c r="T136" t="n">
        <v>1013.79</v>
      </c>
      <c r="U136" t="n">
        <v>0.87</v>
      </c>
      <c r="V136" t="n">
        <v>0.89</v>
      </c>
      <c r="W136" t="n">
        <v>2.94</v>
      </c>
      <c r="X136" t="n">
        <v>0.05</v>
      </c>
      <c r="Y136" t="n">
        <v>1</v>
      </c>
      <c r="Z136" t="n">
        <v>10</v>
      </c>
      <c r="AA136" t="n">
        <v>430.0999124664165</v>
      </c>
      <c r="AB136" t="n">
        <v>588.4816749055251</v>
      </c>
      <c r="AC136" t="n">
        <v>532.3178097917591</v>
      </c>
      <c r="AD136" t="n">
        <v>430099.9124664165</v>
      </c>
      <c r="AE136" t="n">
        <v>588481.6749055251</v>
      </c>
      <c r="AF136" t="n">
        <v>1.736163547377131e-05</v>
      </c>
      <c r="AG136" t="n">
        <v>35</v>
      </c>
      <c r="AH136" t="n">
        <v>532317.8097917591</v>
      </c>
    </row>
    <row r="137">
      <c r="A137" t="n">
        <v>135</v>
      </c>
      <c r="B137" t="n">
        <v>105</v>
      </c>
      <c r="C137" t="inlineStr">
        <is>
          <t xml:space="preserve">CONCLUIDO	</t>
        </is>
      </c>
      <c r="D137" t="n">
        <v>7.5922</v>
      </c>
      <c r="E137" t="n">
        <v>13.17</v>
      </c>
      <c r="F137" t="n">
        <v>10.44</v>
      </c>
      <c r="G137" t="n">
        <v>156.67</v>
      </c>
      <c r="H137" t="n">
        <v>2.36</v>
      </c>
      <c r="I137" t="n">
        <v>4</v>
      </c>
      <c r="J137" t="n">
        <v>261.71</v>
      </c>
      <c r="K137" t="n">
        <v>55.27</v>
      </c>
      <c r="L137" t="n">
        <v>34.75</v>
      </c>
      <c r="M137" t="n">
        <v>2</v>
      </c>
      <c r="N137" t="n">
        <v>66.68000000000001</v>
      </c>
      <c r="O137" t="n">
        <v>32511.38</v>
      </c>
      <c r="P137" t="n">
        <v>142.04</v>
      </c>
      <c r="Q137" t="n">
        <v>197.75</v>
      </c>
      <c r="R137" t="n">
        <v>29.05</v>
      </c>
      <c r="S137" t="n">
        <v>25.4</v>
      </c>
      <c r="T137" t="n">
        <v>1003.46</v>
      </c>
      <c r="U137" t="n">
        <v>0.87</v>
      </c>
      <c r="V137" t="n">
        <v>0.89</v>
      </c>
      <c r="W137" t="n">
        <v>2.95</v>
      </c>
      <c r="X137" t="n">
        <v>0.05</v>
      </c>
      <c r="Y137" t="n">
        <v>1</v>
      </c>
      <c r="Z137" t="n">
        <v>10</v>
      </c>
      <c r="AA137" t="n">
        <v>430.2334951619707</v>
      </c>
      <c r="AB137" t="n">
        <v>588.6644486428351</v>
      </c>
      <c r="AC137" t="n">
        <v>532.4831398601048</v>
      </c>
      <c r="AD137" t="n">
        <v>430233.4951619707</v>
      </c>
      <c r="AE137" t="n">
        <v>588664.448642835</v>
      </c>
      <c r="AF137" t="n">
        <v>1.736094946907692e-05</v>
      </c>
      <c r="AG137" t="n">
        <v>35</v>
      </c>
      <c r="AH137" t="n">
        <v>532483.1398601048</v>
      </c>
    </row>
    <row r="138">
      <c r="A138" t="n">
        <v>136</v>
      </c>
      <c r="B138" t="n">
        <v>105</v>
      </c>
      <c r="C138" t="inlineStr">
        <is>
          <t xml:space="preserve">CONCLUIDO	</t>
        </is>
      </c>
      <c r="D138" t="n">
        <v>7.5922</v>
      </c>
      <c r="E138" t="n">
        <v>13.17</v>
      </c>
      <c r="F138" t="n">
        <v>10.44</v>
      </c>
      <c r="G138" t="n">
        <v>156.67</v>
      </c>
      <c r="H138" t="n">
        <v>2.38</v>
      </c>
      <c r="I138" t="n">
        <v>4</v>
      </c>
      <c r="J138" t="n">
        <v>262.17</v>
      </c>
      <c r="K138" t="n">
        <v>55.27</v>
      </c>
      <c r="L138" t="n">
        <v>35</v>
      </c>
      <c r="M138" t="n">
        <v>2</v>
      </c>
      <c r="N138" t="n">
        <v>66.90000000000001</v>
      </c>
      <c r="O138" t="n">
        <v>32568.76</v>
      </c>
      <c r="P138" t="n">
        <v>142.19</v>
      </c>
      <c r="Q138" t="n">
        <v>197.75</v>
      </c>
      <c r="R138" t="n">
        <v>29.02</v>
      </c>
      <c r="S138" t="n">
        <v>25.4</v>
      </c>
      <c r="T138" t="n">
        <v>987.88</v>
      </c>
      <c r="U138" t="n">
        <v>0.88</v>
      </c>
      <c r="V138" t="n">
        <v>0.89</v>
      </c>
      <c r="W138" t="n">
        <v>2.95</v>
      </c>
      <c r="X138" t="n">
        <v>0.05</v>
      </c>
      <c r="Y138" t="n">
        <v>1</v>
      </c>
      <c r="Z138" t="n">
        <v>10</v>
      </c>
      <c r="AA138" t="n">
        <v>430.3410125857799</v>
      </c>
      <c r="AB138" t="n">
        <v>588.8115587254247</v>
      </c>
      <c r="AC138" t="n">
        <v>532.6162099628823</v>
      </c>
      <c r="AD138" t="n">
        <v>430341.0125857799</v>
      </c>
      <c r="AE138" t="n">
        <v>588811.5587254247</v>
      </c>
      <c r="AF138" t="n">
        <v>1.736094946907692e-05</v>
      </c>
      <c r="AG138" t="n">
        <v>35</v>
      </c>
      <c r="AH138" t="n">
        <v>532616.2099628823</v>
      </c>
    </row>
    <row r="139">
      <c r="A139" t="n">
        <v>137</v>
      </c>
      <c r="B139" t="n">
        <v>105</v>
      </c>
      <c r="C139" t="inlineStr">
        <is>
          <t xml:space="preserve">CONCLUIDO	</t>
        </is>
      </c>
      <c r="D139" t="n">
        <v>7.5925</v>
      </c>
      <c r="E139" t="n">
        <v>13.17</v>
      </c>
      <c r="F139" t="n">
        <v>10.44</v>
      </c>
      <c r="G139" t="n">
        <v>156.66</v>
      </c>
      <c r="H139" t="n">
        <v>2.39</v>
      </c>
      <c r="I139" t="n">
        <v>4</v>
      </c>
      <c r="J139" t="n">
        <v>262.64</v>
      </c>
      <c r="K139" t="n">
        <v>55.27</v>
      </c>
      <c r="L139" t="n">
        <v>35.25</v>
      </c>
      <c r="M139" t="n">
        <v>2</v>
      </c>
      <c r="N139" t="n">
        <v>67.12</v>
      </c>
      <c r="O139" t="n">
        <v>32626.21</v>
      </c>
      <c r="P139" t="n">
        <v>142.39</v>
      </c>
      <c r="Q139" t="n">
        <v>197.75</v>
      </c>
      <c r="R139" t="n">
        <v>29.07</v>
      </c>
      <c r="S139" t="n">
        <v>25.4</v>
      </c>
      <c r="T139" t="n">
        <v>1012.91</v>
      </c>
      <c r="U139" t="n">
        <v>0.87</v>
      </c>
      <c r="V139" t="n">
        <v>0.89</v>
      </c>
      <c r="W139" t="n">
        <v>2.94</v>
      </c>
      <c r="X139" t="n">
        <v>0.05</v>
      </c>
      <c r="Y139" t="n">
        <v>1</v>
      </c>
      <c r="Z139" t="n">
        <v>10</v>
      </c>
      <c r="AA139" t="n">
        <v>430.4797923532111</v>
      </c>
      <c r="AB139" t="n">
        <v>589.0014433257552</v>
      </c>
      <c r="AC139" t="n">
        <v>532.787972243462</v>
      </c>
      <c r="AD139" t="n">
        <v>430479.792353211</v>
      </c>
      <c r="AE139" t="n">
        <v>589001.4433257552</v>
      </c>
      <c r="AF139" t="n">
        <v>1.736163547377131e-05</v>
      </c>
      <c r="AG139" t="n">
        <v>35</v>
      </c>
      <c r="AH139" t="n">
        <v>532787.972243462</v>
      </c>
    </row>
    <row r="140">
      <c r="A140" t="n">
        <v>138</v>
      </c>
      <c r="B140" t="n">
        <v>105</v>
      </c>
      <c r="C140" t="inlineStr">
        <is>
          <t xml:space="preserve">CONCLUIDO	</t>
        </is>
      </c>
      <c r="D140" t="n">
        <v>7.5927</v>
      </c>
      <c r="E140" t="n">
        <v>13.17</v>
      </c>
      <c r="F140" t="n">
        <v>10.44</v>
      </c>
      <c r="G140" t="n">
        <v>156.65</v>
      </c>
      <c r="H140" t="n">
        <v>2.4</v>
      </c>
      <c r="I140" t="n">
        <v>4</v>
      </c>
      <c r="J140" t="n">
        <v>263.1</v>
      </c>
      <c r="K140" t="n">
        <v>55.27</v>
      </c>
      <c r="L140" t="n">
        <v>35.5</v>
      </c>
      <c r="M140" t="n">
        <v>2</v>
      </c>
      <c r="N140" t="n">
        <v>67.33</v>
      </c>
      <c r="O140" t="n">
        <v>32683.74</v>
      </c>
      <c r="P140" t="n">
        <v>142.51</v>
      </c>
      <c r="Q140" t="n">
        <v>197.75</v>
      </c>
      <c r="R140" t="n">
        <v>29.06</v>
      </c>
      <c r="S140" t="n">
        <v>25.4</v>
      </c>
      <c r="T140" t="n">
        <v>1006.83</v>
      </c>
      <c r="U140" t="n">
        <v>0.87</v>
      </c>
      <c r="V140" t="n">
        <v>0.89</v>
      </c>
      <c r="W140" t="n">
        <v>2.94</v>
      </c>
      <c r="X140" t="n">
        <v>0.05</v>
      </c>
      <c r="Y140" t="n">
        <v>1</v>
      </c>
      <c r="Z140" t="n">
        <v>10</v>
      </c>
      <c r="AA140" t="n">
        <v>430.5627496305038</v>
      </c>
      <c r="AB140" t="n">
        <v>589.114949132364</v>
      </c>
      <c r="AC140" t="n">
        <v>532.8906452151945</v>
      </c>
      <c r="AD140" t="n">
        <v>430562.7496305038</v>
      </c>
      <c r="AE140" t="n">
        <v>589114.949132364</v>
      </c>
      <c r="AF140" t="n">
        <v>1.736209281023423e-05</v>
      </c>
      <c r="AG140" t="n">
        <v>35</v>
      </c>
      <c r="AH140" t="n">
        <v>532890.6452151944</v>
      </c>
    </row>
    <row r="141">
      <c r="A141" t="n">
        <v>139</v>
      </c>
      <c r="B141" t="n">
        <v>105</v>
      </c>
      <c r="C141" t="inlineStr">
        <is>
          <t xml:space="preserve">CONCLUIDO	</t>
        </is>
      </c>
      <c r="D141" t="n">
        <v>7.5921</v>
      </c>
      <c r="E141" t="n">
        <v>13.17</v>
      </c>
      <c r="F141" t="n">
        <v>10.44</v>
      </c>
      <c r="G141" t="n">
        <v>156.67</v>
      </c>
      <c r="H141" t="n">
        <v>2.41</v>
      </c>
      <c r="I141" t="n">
        <v>4</v>
      </c>
      <c r="J141" t="n">
        <v>263.57</v>
      </c>
      <c r="K141" t="n">
        <v>55.27</v>
      </c>
      <c r="L141" t="n">
        <v>35.75</v>
      </c>
      <c r="M141" t="n">
        <v>2</v>
      </c>
      <c r="N141" t="n">
        <v>67.55</v>
      </c>
      <c r="O141" t="n">
        <v>32741.36</v>
      </c>
      <c r="P141" t="n">
        <v>142.57</v>
      </c>
      <c r="Q141" t="n">
        <v>197.75</v>
      </c>
      <c r="R141" t="n">
        <v>29.05</v>
      </c>
      <c r="S141" t="n">
        <v>25.4</v>
      </c>
      <c r="T141" t="n">
        <v>1002.32</v>
      </c>
      <c r="U141" t="n">
        <v>0.87</v>
      </c>
      <c r="V141" t="n">
        <v>0.89</v>
      </c>
      <c r="W141" t="n">
        <v>2.95</v>
      </c>
      <c r="X141" t="n">
        <v>0.06</v>
      </c>
      <c r="Y141" t="n">
        <v>1</v>
      </c>
      <c r="Z141" t="n">
        <v>10</v>
      </c>
      <c r="AA141" t="n">
        <v>430.6149174384339</v>
      </c>
      <c r="AB141" t="n">
        <v>589.1863274286552</v>
      </c>
      <c r="AC141" t="n">
        <v>532.9552112670679</v>
      </c>
      <c r="AD141" t="n">
        <v>430614.9174384339</v>
      </c>
      <c r="AE141" t="n">
        <v>589186.3274286552</v>
      </c>
      <c r="AF141" t="n">
        <v>1.736072080084546e-05</v>
      </c>
      <c r="AG141" t="n">
        <v>35</v>
      </c>
      <c r="AH141" t="n">
        <v>532955.2112670678</v>
      </c>
    </row>
    <row r="142">
      <c r="A142" t="n">
        <v>140</v>
      </c>
      <c r="B142" t="n">
        <v>105</v>
      </c>
      <c r="C142" t="inlineStr">
        <is>
          <t xml:space="preserve">CONCLUIDO	</t>
        </is>
      </c>
      <c r="D142" t="n">
        <v>7.5919</v>
      </c>
      <c r="E142" t="n">
        <v>13.17</v>
      </c>
      <c r="F142" t="n">
        <v>10.45</v>
      </c>
      <c r="G142" t="n">
        <v>156.68</v>
      </c>
      <c r="H142" t="n">
        <v>2.43</v>
      </c>
      <c r="I142" t="n">
        <v>4</v>
      </c>
      <c r="J142" t="n">
        <v>264.04</v>
      </c>
      <c r="K142" t="n">
        <v>55.27</v>
      </c>
      <c r="L142" t="n">
        <v>36</v>
      </c>
      <c r="M142" t="n">
        <v>2</v>
      </c>
      <c r="N142" t="n">
        <v>67.77</v>
      </c>
      <c r="O142" t="n">
        <v>32799.06</v>
      </c>
      <c r="P142" t="n">
        <v>142.71</v>
      </c>
      <c r="Q142" t="n">
        <v>197.75</v>
      </c>
      <c r="R142" t="n">
        <v>29.16</v>
      </c>
      <c r="S142" t="n">
        <v>25.4</v>
      </c>
      <c r="T142" t="n">
        <v>1057.43</v>
      </c>
      <c r="U142" t="n">
        <v>0.87</v>
      </c>
      <c r="V142" t="n">
        <v>0.89</v>
      </c>
      <c r="W142" t="n">
        <v>2.94</v>
      </c>
      <c r="X142" t="n">
        <v>0.06</v>
      </c>
      <c r="Y142" t="n">
        <v>1</v>
      </c>
      <c r="Z142" t="n">
        <v>10</v>
      </c>
      <c r="AA142" t="n">
        <v>430.7315145352202</v>
      </c>
      <c r="AB142" t="n">
        <v>589.3458607203791</v>
      </c>
      <c r="AC142" t="n">
        <v>533.0995189253358</v>
      </c>
      <c r="AD142" t="n">
        <v>430731.5145352202</v>
      </c>
      <c r="AE142" t="n">
        <v>589345.860720379</v>
      </c>
      <c r="AF142" t="n">
        <v>1.736026346438254e-05</v>
      </c>
      <c r="AG142" t="n">
        <v>35</v>
      </c>
      <c r="AH142" t="n">
        <v>533099.5189253358</v>
      </c>
    </row>
    <row r="143">
      <c r="A143" t="n">
        <v>141</v>
      </c>
      <c r="B143" t="n">
        <v>105</v>
      </c>
      <c r="C143" t="inlineStr">
        <is>
          <t xml:space="preserve">CONCLUIDO	</t>
        </is>
      </c>
      <c r="D143" t="n">
        <v>7.5897</v>
      </c>
      <c r="E143" t="n">
        <v>13.18</v>
      </c>
      <c r="F143" t="n">
        <v>10.45</v>
      </c>
      <c r="G143" t="n">
        <v>156.73</v>
      </c>
      <c r="H143" t="n">
        <v>2.44</v>
      </c>
      <c r="I143" t="n">
        <v>4</v>
      </c>
      <c r="J143" t="n">
        <v>264.51</v>
      </c>
      <c r="K143" t="n">
        <v>55.27</v>
      </c>
      <c r="L143" t="n">
        <v>36.25</v>
      </c>
      <c r="M143" t="n">
        <v>2</v>
      </c>
      <c r="N143" t="n">
        <v>67.98999999999999</v>
      </c>
      <c r="O143" t="n">
        <v>32856.84</v>
      </c>
      <c r="P143" t="n">
        <v>142.87</v>
      </c>
      <c r="Q143" t="n">
        <v>197.75</v>
      </c>
      <c r="R143" t="n">
        <v>29.26</v>
      </c>
      <c r="S143" t="n">
        <v>25.4</v>
      </c>
      <c r="T143" t="n">
        <v>1104.89</v>
      </c>
      <c r="U143" t="n">
        <v>0.87</v>
      </c>
      <c r="V143" t="n">
        <v>0.89</v>
      </c>
      <c r="W143" t="n">
        <v>2.94</v>
      </c>
      <c r="X143" t="n">
        <v>0.06</v>
      </c>
      <c r="Y143" t="n">
        <v>1</v>
      </c>
      <c r="Z143" t="n">
        <v>10</v>
      </c>
      <c r="AA143" t="n">
        <v>430.8798847679816</v>
      </c>
      <c r="AB143" t="n">
        <v>589.5488674184759</v>
      </c>
      <c r="AC143" t="n">
        <v>533.2831509490879</v>
      </c>
      <c r="AD143" t="n">
        <v>430879.8847679816</v>
      </c>
      <c r="AE143" t="n">
        <v>589548.8674184759</v>
      </c>
      <c r="AF143" t="n">
        <v>1.735523276329037e-05</v>
      </c>
      <c r="AG143" t="n">
        <v>35</v>
      </c>
      <c r="AH143" t="n">
        <v>533283.1509490879</v>
      </c>
    </row>
    <row r="144">
      <c r="A144" t="n">
        <v>142</v>
      </c>
      <c r="B144" t="n">
        <v>105</v>
      </c>
      <c r="C144" t="inlineStr">
        <is>
          <t xml:space="preserve">CONCLUIDO	</t>
        </is>
      </c>
      <c r="D144" t="n">
        <v>7.5898</v>
      </c>
      <c r="E144" t="n">
        <v>13.18</v>
      </c>
      <c r="F144" t="n">
        <v>10.45</v>
      </c>
      <c r="G144" t="n">
        <v>156.73</v>
      </c>
      <c r="H144" t="n">
        <v>2.45</v>
      </c>
      <c r="I144" t="n">
        <v>4</v>
      </c>
      <c r="J144" t="n">
        <v>264.98</v>
      </c>
      <c r="K144" t="n">
        <v>55.27</v>
      </c>
      <c r="L144" t="n">
        <v>36.5</v>
      </c>
      <c r="M144" t="n">
        <v>2</v>
      </c>
      <c r="N144" t="n">
        <v>68.2</v>
      </c>
      <c r="O144" t="n">
        <v>32914.7</v>
      </c>
      <c r="P144" t="n">
        <v>142.86</v>
      </c>
      <c r="Q144" t="n">
        <v>197.75</v>
      </c>
      <c r="R144" t="n">
        <v>29.29</v>
      </c>
      <c r="S144" t="n">
        <v>25.4</v>
      </c>
      <c r="T144" t="n">
        <v>1122.22</v>
      </c>
      <c r="U144" t="n">
        <v>0.87</v>
      </c>
      <c r="V144" t="n">
        <v>0.89</v>
      </c>
      <c r="W144" t="n">
        <v>2.94</v>
      </c>
      <c r="X144" t="n">
        <v>0.06</v>
      </c>
      <c r="Y144" t="n">
        <v>1</v>
      </c>
      <c r="Z144" t="n">
        <v>10</v>
      </c>
      <c r="AA144" t="n">
        <v>430.8711833200807</v>
      </c>
      <c r="AB144" t="n">
        <v>589.5369617135771</v>
      </c>
      <c r="AC144" t="n">
        <v>533.2723815079551</v>
      </c>
      <c r="AD144" t="n">
        <v>430871.1833200807</v>
      </c>
      <c r="AE144" t="n">
        <v>589536.961713577</v>
      </c>
      <c r="AF144" t="n">
        <v>1.735546143152183e-05</v>
      </c>
      <c r="AG144" t="n">
        <v>35</v>
      </c>
      <c r="AH144" t="n">
        <v>533272.381507955</v>
      </c>
    </row>
    <row r="145">
      <c r="A145" t="n">
        <v>143</v>
      </c>
      <c r="B145" t="n">
        <v>105</v>
      </c>
      <c r="C145" t="inlineStr">
        <is>
          <t xml:space="preserve">CONCLUIDO	</t>
        </is>
      </c>
      <c r="D145" t="n">
        <v>7.5932</v>
      </c>
      <c r="E145" t="n">
        <v>13.17</v>
      </c>
      <c r="F145" t="n">
        <v>10.44</v>
      </c>
      <c r="G145" t="n">
        <v>156.64</v>
      </c>
      <c r="H145" t="n">
        <v>2.46</v>
      </c>
      <c r="I145" t="n">
        <v>4</v>
      </c>
      <c r="J145" t="n">
        <v>265.45</v>
      </c>
      <c r="K145" t="n">
        <v>55.27</v>
      </c>
      <c r="L145" t="n">
        <v>36.75</v>
      </c>
      <c r="M145" t="n">
        <v>2</v>
      </c>
      <c r="N145" t="n">
        <v>68.42</v>
      </c>
      <c r="O145" t="n">
        <v>32972.65</v>
      </c>
      <c r="P145" t="n">
        <v>142.74</v>
      </c>
      <c r="Q145" t="n">
        <v>197.75</v>
      </c>
      <c r="R145" t="n">
        <v>29.06</v>
      </c>
      <c r="S145" t="n">
        <v>25.4</v>
      </c>
      <c r="T145" t="n">
        <v>1006.64</v>
      </c>
      <c r="U145" t="n">
        <v>0.87</v>
      </c>
      <c r="V145" t="n">
        <v>0.89</v>
      </c>
      <c r="W145" t="n">
        <v>2.94</v>
      </c>
      <c r="X145" t="n">
        <v>0.05</v>
      </c>
      <c r="Y145" t="n">
        <v>1</v>
      </c>
      <c r="Z145" t="n">
        <v>10</v>
      </c>
      <c r="AA145" t="n">
        <v>430.7199555147063</v>
      </c>
      <c r="AB145" t="n">
        <v>589.330045158564</v>
      </c>
      <c r="AC145" t="n">
        <v>533.0852127785431</v>
      </c>
      <c r="AD145" t="n">
        <v>430719.9555147063</v>
      </c>
      <c r="AE145" t="n">
        <v>589330.045158564</v>
      </c>
      <c r="AF145" t="n">
        <v>1.736323615139155e-05</v>
      </c>
      <c r="AG145" t="n">
        <v>35</v>
      </c>
      <c r="AH145" t="n">
        <v>533085.2127785431</v>
      </c>
    </row>
    <row r="146">
      <c r="A146" t="n">
        <v>144</v>
      </c>
      <c r="B146" t="n">
        <v>105</v>
      </c>
      <c r="C146" t="inlineStr">
        <is>
          <t xml:space="preserve">CONCLUIDO	</t>
        </is>
      </c>
      <c r="D146" t="n">
        <v>7.594</v>
      </c>
      <c r="E146" t="n">
        <v>13.17</v>
      </c>
      <c r="F146" t="n">
        <v>10.44</v>
      </c>
      <c r="G146" t="n">
        <v>156.62</v>
      </c>
      <c r="H146" t="n">
        <v>2.48</v>
      </c>
      <c r="I146" t="n">
        <v>4</v>
      </c>
      <c r="J146" t="n">
        <v>265.92</v>
      </c>
      <c r="K146" t="n">
        <v>55.27</v>
      </c>
      <c r="L146" t="n">
        <v>37</v>
      </c>
      <c r="M146" t="n">
        <v>2</v>
      </c>
      <c r="N146" t="n">
        <v>68.65000000000001</v>
      </c>
      <c r="O146" t="n">
        <v>33030.68</v>
      </c>
      <c r="P146" t="n">
        <v>142.78</v>
      </c>
      <c r="Q146" t="n">
        <v>197.75</v>
      </c>
      <c r="R146" t="n">
        <v>28.97</v>
      </c>
      <c r="S146" t="n">
        <v>25.4</v>
      </c>
      <c r="T146" t="n">
        <v>960.45</v>
      </c>
      <c r="U146" t="n">
        <v>0.88</v>
      </c>
      <c r="V146" t="n">
        <v>0.89</v>
      </c>
      <c r="W146" t="n">
        <v>2.94</v>
      </c>
      <c r="X146" t="n">
        <v>0.05</v>
      </c>
      <c r="Y146" t="n">
        <v>1</v>
      </c>
      <c r="Z146" t="n">
        <v>10</v>
      </c>
      <c r="AA146" t="n">
        <v>430.7363928306416</v>
      </c>
      <c r="AB146" t="n">
        <v>589.3525354193898</v>
      </c>
      <c r="AC146" t="n">
        <v>533.105556600441</v>
      </c>
      <c r="AD146" t="n">
        <v>430736.3928306416</v>
      </c>
      <c r="AE146" t="n">
        <v>589352.5354193898</v>
      </c>
      <c r="AF146" t="n">
        <v>1.736506549724325e-05</v>
      </c>
      <c r="AG146" t="n">
        <v>35</v>
      </c>
      <c r="AH146" t="n">
        <v>533105.556600441</v>
      </c>
    </row>
    <row r="147">
      <c r="A147" t="n">
        <v>145</v>
      </c>
      <c r="B147" t="n">
        <v>105</v>
      </c>
      <c r="C147" t="inlineStr">
        <is>
          <t xml:space="preserve">CONCLUIDO	</t>
        </is>
      </c>
      <c r="D147" t="n">
        <v>7.5929</v>
      </c>
      <c r="E147" t="n">
        <v>13.17</v>
      </c>
      <c r="F147" t="n">
        <v>10.44</v>
      </c>
      <c r="G147" t="n">
        <v>156.65</v>
      </c>
      <c r="H147" t="n">
        <v>2.49</v>
      </c>
      <c r="I147" t="n">
        <v>4</v>
      </c>
      <c r="J147" t="n">
        <v>266.39</v>
      </c>
      <c r="K147" t="n">
        <v>55.27</v>
      </c>
      <c r="L147" t="n">
        <v>37.25</v>
      </c>
      <c r="M147" t="n">
        <v>2</v>
      </c>
      <c r="N147" t="n">
        <v>68.87</v>
      </c>
      <c r="O147" t="n">
        <v>33088.79</v>
      </c>
      <c r="P147" t="n">
        <v>142.76</v>
      </c>
      <c r="Q147" t="n">
        <v>197.75</v>
      </c>
      <c r="R147" t="n">
        <v>29.01</v>
      </c>
      <c r="S147" t="n">
        <v>25.4</v>
      </c>
      <c r="T147" t="n">
        <v>978.92</v>
      </c>
      <c r="U147" t="n">
        <v>0.88</v>
      </c>
      <c r="V147" t="n">
        <v>0.89</v>
      </c>
      <c r="W147" t="n">
        <v>2.95</v>
      </c>
      <c r="X147" t="n">
        <v>0.05</v>
      </c>
      <c r="Y147" t="n">
        <v>1</v>
      </c>
      <c r="Z147" t="n">
        <v>10</v>
      </c>
      <c r="AA147" t="n">
        <v>430.7388757142861</v>
      </c>
      <c r="AB147" t="n">
        <v>589.3559326103292</v>
      </c>
      <c r="AC147" t="n">
        <v>533.1086295682452</v>
      </c>
      <c r="AD147" t="n">
        <v>430738.8757142861</v>
      </c>
      <c r="AE147" t="n">
        <v>589355.9326103292</v>
      </c>
      <c r="AF147" t="n">
        <v>1.736255014669716e-05</v>
      </c>
      <c r="AG147" t="n">
        <v>35</v>
      </c>
      <c r="AH147" t="n">
        <v>533108.6295682451</v>
      </c>
    </row>
    <row r="148">
      <c r="A148" t="n">
        <v>146</v>
      </c>
      <c r="B148" t="n">
        <v>105</v>
      </c>
      <c r="C148" t="inlineStr">
        <is>
          <t xml:space="preserve">CONCLUIDO	</t>
        </is>
      </c>
      <c r="D148" t="n">
        <v>7.5929</v>
      </c>
      <c r="E148" t="n">
        <v>13.17</v>
      </c>
      <c r="F148" t="n">
        <v>10.44</v>
      </c>
      <c r="G148" t="n">
        <v>156.65</v>
      </c>
      <c r="H148" t="n">
        <v>2.5</v>
      </c>
      <c r="I148" t="n">
        <v>4</v>
      </c>
      <c r="J148" t="n">
        <v>266.86</v>
      </c>
      <c r="K148" t="n">
        <v>55.27</v>
      </c>
      <c r="L148" t="n">
        <v>37.5</v>
      </c>
      <c r="M148" t="n">
        <v>2</v>
      </c>
      <c r="N148" t="n">
        <v>69.09</v>
      </c>
      <c r="O148" t="n">
        <v>33146.99</v>
      </c>
      <c r="P148" t="n">
        <v>142.83</v>
      </c>
      <c r="Q148" t="n">
        <v>197.75</v>
      </c>
      <c r="R148" t="n">
        <v>29.02</v>
      </c>
      <c r="S148" t="n">
        <v>25.4</v>
      </c>
      <c r="T148" t="n">
        <v>985.46</v>
      </c>
      <c r="U148" t="n">
        <v>0.88</v>
      </c>
      <c r="V148" t="n">
        <v>0.89</v>
      </c>
      <c r="W148" t="n">
        <v>2.95</v>
      </c>
      <c r="X148" t="n">
        <v>0.05</v>
      </c>
      <c r="Y148" t="n">
        <v>1</v>
      </c>
      <c r="Z148" t="n">
        <v>10</v>
      </c>
      <c r="AA148" t="n">
        <v>430.7890458863793</v>
      </c>
      <c r="AB148" t="n">
        <v>589.4245776531391</v>
      </c>
      <c r="AC148" t="n">
        <v>533.1707232245132</v>
      </c>
      <c r="AD148" t="n">
        <v>430789.0458863793</v>
      </c>
      <c r="AE148" t="n">
        <v>589424.577653139</v>
      </c>
      <c r="AF148" t="n">
        <v>1.736255014669716e-05</v>
      </c>
      <c r="AG148" t="n">
        <v>35</v>
      </c>
      <c r="AH148" t="n">
        <v>533170.7232245131</v>
      </c>
    </row>
    <row r="149">
      <c r="A149" t="n">
        <v>147</v>
      </c>
      <c r="B149" t="n">
        <v>105</v>
      </c>
      <c r="C149" t="inlineStr">
        <is>
          <t xml:space="preserve">CONCLUIDO	</t>
        </is>
      </c>
      <c r="D149" t="n">
        <v>7.5927</v>
      </c>
      <c r="E149" t="n">
        <v>13.17</v>
      </c>
      <c r="F149" t="n">
        <v>10.44</v>
      </c>
      <c r="G149" t="n">
        <v>156.65</v>
      </c>
      <c r="H149" t="n">
        <v>2.51</v>
      </c>
      <c r="I149" t="n">
        <v>4</v>
      </c>
      <c r="J149" t="n">
        <v>267.33</v>
      </c>
      <c r="K149" t="n">
        <v>55.27</v>
      </c>
      <c r="L149" t="n">
        <v>37.75</v>
      </c>
      <c r="M149" t="n">
        <v>2</v>
      </c>
      <c r="N149" t="n">
        <v>69.31</v>
      </c>
      <c r="O149" t="n">
        <v>33205.27</v>
      </c>
      <c r="P149" t="n">
        <v>142.88</v>
      </c>
      <c r="Q149" t="n">
        <v>197.75</v>
      </c>
      <c r="R149" t="n">
        <v>29.04</v>
      </c>
      <c r="S149" t="n">
        <v>25.4</v>
      </c>
      <c r="T149" t="n">
        <v>994.54</v>
      </c>
      <c r="U149" t="n">
        <v>0.87</v>
      </c>
      <c r="V149" t="n">
        <v>0.89</v>
      </c>
      <c r="W149" t="n">
        <v>2.95</v>
      </c>
      <c r="X149" t="n">
        <v>0.05</v>
      </c>
      <c r="Y149" t="n">
        <v>1</v>
      </c>
      <c r="Z149" t="n">
        <v>10</v>
      </c>
      <c r="AA149" t="n">
        <v>430.8279418111213</v>
      </c>
      <c r="AB149" t="n">
        <v>589.4777967733382</v>
      </c>
      <c r="AC149" t="n">
        <v>533.2188631865739</v>
      </c>
      <c r="AD149" t="n">
        <v>430827.9418111213</v>
      </c>
      <c r="AE149" t="n">
        <v>589477.7967733382</v>
      </c>
      <c r="AF149" t="n">
        <v>1.736209281023423e-05</v>
      </c>
      <c r="AG149" t="n">
        <v>35</v>
      </c>
      <c r="AH149" t="n">
        <v>533218.863186574</v>
      </c>
    </row>
    <row r="150">
      <c r="A150" t="n">
        <v>148</v>
      </c>
      <c r="B150" t="n">
        <v>105</v>
      </c>
      <c r="C150" t="inlineStr">
        <is>
          <t xml:space="preserve">CONCLUIDO	</t>
        </is>
      </c>
      <c r="D150" t="n">
        <v>7.5911</v>
      </c>
      <c r="E150" t="n">
        <v>13.17</v>
      </c>
      <c r="F150" t="n">
        <v>10.45</v>
      </c>
      <c r="G150" t="n">
        <v>156.7</v>
      </c>
      <c r="H150" t="n">
        <v>2.53</v>
      </c>
      <c r="I150" t="n">
        <v>4</v>
      </c>
      <c r="J150" t="n">
        <v>267.81</v>
      </c>
      <c r="K150" t="n">
        <v>55.27</v>
      </c>
      <c r="L150" t="n">
        <v>38</v>
      </c>
      <c r="M150" t="n">
        <v>2</v>
      </c>
      <c r="N150" t="n">
        <v>69.53</v>
      </c>
      <c r="O150" t="n">
        <v>33263.64</v>
      </c>
      <c r="P150" t="n">
        <v>142.86</v>
      </c>
      <c r="Q150" t="n">
        <v>197.75</v>
      </c>
      <c r="R150" t="n">
        <v>29.15</v>
      </c>
      <c r="S150" t="n">
        <v>25.4</v>
      </c>
      <c r="T150" t="n">
        <v>1048.62</v>
      </c>
      <c r="U150" t="n">
        <v>0.87</v>
      </c>
      <c r="V150" t="n">
        <v>0.89</v>
      </c>
      <c r="W150" t="n">
        <v>2.94</v>
      </c>
      <c r="X150" t="n">
        <v>0.06</v>
      </c>
      <c r="Y150" t="n">
        <v>1</v>
      </c>
      <c r="Z150" t="n">
        <v>10</v>
      </c>
      <c r="AA150" t="n">
        <v>430.851280629426</v>
      </c>
      <c r="AB150" t="n">
        <v>589.5097299741786</v>
      </c>
      <c r="AC150" t="n">
        <v>533.2477487275447</v>
      </c>
      <c r="AD150" t="n">
        <v>430851.280629426</v>
      </c>
      <c r="AE150" t="n">
        <v>589509.7299741786</v>
      </c>
      <c r="AF150" t="n">
        <v>1.735843411853084e-05</v>
      </c>
      <c r="AG150" t="n">
        <v>35</v>
      </c>
      <c r="AH150" t="n">
        <v>533247.7487275447</v>
      </c>
    </row>
    <row r="151">
      <c r="A151" t="n">
        <v>149</v>
      </c>
      <c r="B151" t="n">
        <v>105</v>
      </c>
      <c r="C151" t="inlineStr">
        <is>
          <t xml:space="preserve">CONCLUIDO	</t>
        </is>
      </c>
      <c r="D151" t="n">
        <v>7.5913</v>
      </c>
      <c r="E151" t="n">
        <v>13.17</v>
      </c>
      <c r="F151" t="n">
        <v>10.45</v>
      </c>
      <c r="G151" t="n">
        <v>156.69</v>
      </c>
      <c r="H151" t="n">
        <v>2.54</v>
      </c>
      <c r="I151" t="n">
        <v>4</v>
      </c>
      <c r="J151" t="n">
        <v>268.28</v>
      </c>
      <c r="K151" t="n">
        <v>55.27</v>
      </c>
      <c r="L151" t="n">
        <v>38.25</v>
      </c>
      <c r="M151" t="n">
        <v>2</v>
      </c>
      <c r="N151" t="n">
        <v>69.76000000000001</v>
      </c>
      <c r="O151" t="n">
        <v>33322.09</v>
      </c>
      <c r="P151" t="n">
        <v>142.94</v>
      </c>
      <c r="Q151" t="n">
        <v>197.79</v>
      </c>
      <c r="R151" t="n">
        <v>29.19</v>
      </c>
      <c r="S151" t="n">
        <v>25.4</v>
      </c>
      <c r="T151" t="n">
        <v>1073.05</v>
      </c>
      <c r="U151" t="n">
        <v>0.87</v>
      </c>
      <c r="V151" t="n">
        <v>0.89</v>
      </c>
      <c r="W151" t="n">
        <v>2.94</v>
      </c>
      <c r="X151" t="n">
        <v>0.06</v>
      </c>
      <c r="Y151" t="n">
        <v>1</v>
      </c>
      <c r="Z151" t="n">
        <v>10</v>
      </c>
      <c r="AA151" t="n">
        <v>430.9055687064309</v>
      </c>
      <c r="AB151" t="n">
        <v>589.5840093161577</v>
      </c>
      <c r="AC151" t="n">
        <v>533.314938953377</v>
      </c>
      <c r="AD151" t="n">
        <v>430905.5687064309</v>
      </c>
      <c r="AE151" t="n">
        <v>589584.0093161577</v>
      </c>
      <c r="AF151" t="n">
        <v>1.735889145499377e-05</v>
      </c>
      <c r="AG151" t="n">
        <v>35</v>
      </c>
      <c r="AH151" t="n">
        <v>533314.938953377</v>
      </c>
    </row>
    <row r="152">
      <c r="A152" t="n">
        <v>150</v>
      </c>
      <c r="B152" t="n">
        <v>105</v>
      </c>
      <c r="C152" t="inlineStr">
        <is>
          <t xml:space="preserve">CONCLUIDO	</t>
        </is>
      </c>
      <c r="D152" t="n">
        <v>7.5919</v>
      </c>
      <c r="E152" t="n">
        <v>13.17</v>
      </c>
      <c r="F152" t="n">
        <v>10.45</v>
      </c>
      <c r="G152" t="n">
        <v>156.68</v>
      </c>
      <c r="H152" t="n">
        <v>2.55</v>
      </c>
      <c r="I152" t="n">
        <v>4</v>
      </c>
      <c r="J152" t="n">
        <v>268.75</v>
      </c>
      <c r="K152" t="n">
        <v>55.27</v>
      </c>
      <c r="L152" t="n">
        <v>38.5</v>
      </c>
      <c r="M152" t="n">
        <v>2</v>
      </c>
      <c r="N152" t="n">
        <v>69.98</v>
      </c>
      <c r="O152" t="n">
        <v>33380.63</v>
      </c>
      <c r="P152" t="n">
        <v>142.92</v>
      </c>
      <c r="Q152" t="n">
        <v>197.76</v>
      </c>
      <c r="R152" t="n">
        <v>29.1</v>
      </c>
      <c r="S152" t="n">
        <v>25.4</v>
      </c>
      <c r="T152" t="n">
        <v>1025.1</v>
      </c>
      <c r="U152" t="n">
        <v>0.87</v>
      </c>
      <c r="V152" t="n">
        <v>0.89</v>
      </c>
      <c r="W152" t="n">
        <v>2.94</v>
      </c>
      <c r="X152" t="n">
        <v>0.06</v>
      </c>
      <c r="Y152" t="n">
        <v>1</v>
      </c>
      <c r="Z152" t="n">
        <v>10</v>
      </c>
      <c r="AA152" t="n">
        <v>430.8820448766447</v>
      </c>
      <c r="AB152" t="n">
        <v>589.5518229744462</v>
      </c>
      <c r="AC152" t="n">
        <v>533.2858244309447</v>
      </c>
      <c r="AD152" t="n">
        <v>430882.0448766447</v>
      </c>
      <c r="AE152" t="n">
        <v>589551.8229744461</v>
      </c>
      <c r="AF152" t="n">
        <v>1.736026346438254e-05</v>
      </c>
      <c r="AG152" t="n">
        <v>35</v>
      </c>
      <c r="AH152" t="n">
        <v>533285.8244309446</v>
      </c>
    </row>
    <row r="153">
      <c r="A153" t="n">
        <v>151</v>
      </c>
      <c r="B153" t="n">
        <v>105</v>
      </c>
      <c r="C153" t="inlineStr">
        <is>
          <t xml:space="preserve">CONCLUIDO	</t>
        </is>
      </c>
      <c r="D153" t="n">
        <v>7.5917</v>
      </c>
      <c r="E153" t="n">
        <v>13.17</v>
      </c>
      <c r="F153" t="n">
        <v>10.45</v>
      </c>
      <c r="G153" t="n">
        <v>156.68</v>
      </c>
      <c r="H153" t="n">
        <v>2.56</v>
      </c>
      <c r="I153" t="n">
        <v>4</v>
      </c>
      <c r="J153" t="n">
        <v>269.23</v>
      </c>
      <c r="K153" t="n">
        <v>55.27</v>
      </c>
      <c r="L153" t="n">
        <v>38.75</v>
      </c>
      <c r="M153" t="n">
        <v>2</v>
      </c>
      <c r="N153" t="n">
        <v>70.20999999999999</v>
      </c>
      <c r="O153" t="n">
        <v>33439.25</v>
      </c>
      <c r="P153" t="n">
        <v>142.92</v>
      </c>
      <c r="Q153" t="n">
        <v>197.76</v>
      </c>
      <c r="R153" t="n">
        <v>29.05</v>
      </c>
      <c r="S153" t="n">
        <v>25.4</v>
      </c>
      <c r="T153" t="n">
        <v>1002.04</v>
      </c>
      <c r="U153" t="n">
        <v>0.87</v>
      </c>
      <c r="V153" t="n">
        <v>0.89</v>
      </c>
      <c r="W153" t="n">
        <v>2.95</v>
      </c>
      <c r="X153" t="n">
        <v>0.06</v>
      </c>
      <c r="Y153" t="n">
        <v>1</v>
      </c>
      <c r="Z153" t="n">
        <v>10</v>
      </c>
      <c r="AA153" t="n">
        <v>430.8851068731988</v>
      </c>
      <c r="AB153" t="n">
        <v>589.5560125332171</v>
      </c>
      <c r="AC153" t="n">
        <v>533.2896141441065</v>
      </c>
      <c r="AD153" t="n">
        <v>430885.1068731988</v>
      </c>
      <c r="AE153" t="n">
        <v>589556.0125332171</v>
      </c>
      <c r="AF153" t="n">
        <v>1.735980612791961e-05</v>
      </c>
      <c r="AG153" t="n">
        <v>35</v>
      </c>
      <c r="AH153" t="n">
        <v>533289.6141441065</v>
      </c>
    </row>
    <row r="154">
      <c r="A154" t="n">
        <v>152</v>
      </c>
      <c r="B154" t="n">
        <v>105</v>
      </c>
      <c r="C154" t="inlineStr">
        <is>
          <t xml:space="preserve">CONCLUIDO	</t>
        </is>
      </c>
      <c r="D154" t="n">
        <v>7.5925</v>
      </c>
      <c r="E154" t="n">
        <v>13.17</v>
      </c>
      <c r="F154" t="n">
        <v>10.44</v>
      </c>
      <c r="G154" t="n">
        <v>156.66</v>
      </c>
      <c r="H154" t="n">
        <v>2.57</v>
      </c>
      <c r="I154" t="n">
        <v>4</v>
      </c>
      <c r="J154" t="n">
        <v>269.71</v>
      </c>
      <c r="K154" t="n">
        <v>55.27</v>
      </c>
      <c r="L154" t="n">
        <v>39</v>
      </c>
      <c r="M154" t="n">
        <v>2</v>
      </c>
      <c r="N154" t="n">
        <v>70.43000000000001</v>
      </c>
      <c r="O154" t="n">
        <v>33497.96</v>
      </c>
      <c r="P154" t="n">
        <v>142.9</v>
      </c>
      <c r="Q154" t="n">
        <v>197.77</v>
      </c>
      <c r="R154" t="n">
        <v>29.04</v>
      </c>
      <c r="S154" t="n">
        <v>25.4</v>
      </c>
      <c r="T154" t="n">
        <v>995.72</v>
      </c>
      <c r="U154" t="n">
        <v>0.87</v>
      </c>
      <c r="V154" t="n">
        <v>0.89</v>
      </c>
      <c r="W154" t="n">
        <v>2.95</v>
      </c>
      <c r="X154" t="n">
        <v>0.05</v>
      </c>
      <c r="Y154" t="n">
        <v>1</v>
      </c>
      <c r="Z154" t="n">
        <v>10</v>
      </c>
      <c r="AA154" t="n">
        <v>430.8453371499378</v>
      </c>
      <c r="AB154" t="n">
        <v>589.5015978433353</v>
      </c>
      <c r="AC154" t="n">
        <v>533.2403927158555</v>
      </c>
      <c r="AD154" t="n">
        <v>430845.3371499379</v>
      </c>
      <c r="AE154" t="n">
        <v>589501.5978433352</v>
      </c>
      <c r="AF154" t="n">
        <v>1.736163547377131e-05</v>
      </c>
      <c r="AG154" t="n">
        <v>35</v>
      </c>
      <c r="AH154" t="n">
        <v>533240.3927158555</v>
      </c>
    </row>
    <row r="155">
      <c r="A155" t="n">
        <v>153</v>
      </c>
      <c r="B155" t="n">
        <v>105</v>
      </c>
      <c r="C155" t="inlineStr">
        <is>
          <t xml:space="preserve">CONCLUIDO	</t>
        </is>
      </c>
      <c r="D155" t="n">
        <v>7.5922</v>
      </c>
      <c r="E155" t="n">
        <v>13.17</v>
      </c>
      <c r="F155" t="n">
        <v>10.44</v>
      </c>
      <c r="G155" t="n">
        <v>156.67</v>
      </c>
      <c r="H155" t="n">
        <v>2.59</v>
      </c>
      <c r="I155" t="n">
        <v>4</v>
      </c>
      <c r="J155" t="n">
        <v>270.18</v>
      </c>
      <c r="K155" t="n">
        <v>55.27</v>
      </c>
      <c r="L155" t="n">
        <v>39.25</v>
      </c>
      <c r="M155" t="n">
        <v>2</v>
      </c>
      <c r="N155" t="n">
        <v>70.66</v>
      </c>
      <c r="O155" t="n">
        <v>33556.76</v>
      </c>
      <c r="P155" t="n">
        <v>142.96</v>
      </c>
      <c r="Q155" t="n">
        <v>197.75</v>
      </c>
      <c r="R155" t="n">
        <v>29.04</v>
      </c>
      <c r="S155" t="n">
        <v>25.4</v>
      </c>
      <c r="T155" t="n">
        <v>994.47</v>
      </c>
      <c r="U155" t="n">
        <v>0.87</v>
      </c>
      <c r="V155" t="n">
        <v>0.89</v>
      </c>
      <c r="W155" t="n">
        <v>2.95</v>
      </c>
      <c r="X155" t="n">
        <v>0.05</v>
      </c>
      <c r="Y155" t="n">
        <v>1</v>
      </c>
      <c r="Z155" t="n">
        <v>10</v>
      </c>
      <c r="AA155" t="n">
        <v>430.8929353613335</v>
      </c>
      <c r="AB155" t="n">
        <v>589.5667238160515</v>
      </c>
      <c r="AC155" t="n">
        <v>533.2993031571406</v>
      </c>
      <c r="AD155" t="n">
        <v>430892.9353613335</v>
      </c>
      <c r="AE155" t="n">
        <v>589566.7238160515</v>
      </c>
      <c r="AF155" t="n">
        <v>1.736094946907692e-05</v>
      </c>
      <c r="AG155" t="n">
        <v>35</v>
      </c>
      <c r="AH155" t="n">
        <v>533299.3031571406</v>
      </c>
    </row>
    <row r="156">
      <c r="A156" t="n">
        <v>154</v>
      </c>
      <c r="B156" t="n">
        <v>105</v>
      </c>
      <c r="C156" t="inlineStr">
        <is>
          <t xml:space="preserve">CONCLUIDO	</t>
        </is>
      </c>
      <c r="D156" t="n">
        <v>7.5921</v>
      </c>
      <c r="E156" t="n">
        <v>13.17</v>
      </c>
      <c r="F156" t="n">
        <v>10.44</v>
      </c>
      <c r="G156" t="n">
        <v>156.67</v>
      </c>
      <c r="H156" t="n">
        <v>2.6</v>
      </c>
      <c r="I156" t="n">
        <v>4</v>
      </c>
      <c r="J156" t="n">
        <v>270.66</v>
      </c>
      <c r="K156" t="n">
        <v>55.27</v>
      </c>
      <c r="L156" t="n">
        <v>39.5</v>
      </c>
      <c r="M156" t="n">
        <v>2</v>
      </c>
      <c r="N156" t="n">
        <v>70.89</v>
      </c>
      <c r="O156" t="n">
        <v>33615.65</v>
      </c>
      <c r="P156" t="n">
        <v>142.98</v>
      </c>
      <c r="Q156" t="n">
        <v>197.75</v>
      </c>
      <c r="R156" t="n">
        <v>29.06</v>
      </c>
      <c r="S156" t="n">
        <v>25.4</v>
      </c>
      <c r="T156" t="n">
        <v>1004.43</v>
      </c>
      <c r="U156" t="n">
        <v>0.87</v>
      </c>
      <c r="V156" t="n">
        <v>0.89</v>
      </c>
      <c r="W156" t="n">
        <v>2.95</v>
      </c>
      <c r="X156" t="n">
        <v>0.06</v>
      </c>
      <c r="Y156" t="n">
        <v>1</v>
      </c>
      <c r="Z156" t="n">
        <v>10</v>
      </c>
      <c r="AA156" t="n">
        <v>430.908802267724</v>
      </c>
      <c r="AB156" t="n">
        <v>589.5884336173734</v>
      </c>
      <c r="AC156" t="n">
        <v>533.3189410054944</v>
      </c>
      <c r="AD156" t="n">
        <v>430908.8022677239</v>
      </c>
      <c r="AE156" t="n">
        <v>589588.4336173735</v>
      </c>
      <c r="AF156" t="n">
        <v>1.736072080084546e-05</v>
      </c>
      <c r="AG156" t="n">
        <v>35</v>
      </c>
      <c r="AH156" t="n">
        <v>533318.9410054943</v>
      </c>
    </row>
    <row r="157">
      <c r="A157" t="n">
        <v>155</v>
      </c>
      <c r="B157" t="n">
        <v>105</v>
      </c>
      <c r="C157" t="inlineStr">
        <is>
          <t xml:space="preserve">CONCLUIDO	</t>
        </is>
      </c>
      <c r="D157" t="n">
        <v>7.5898</v>
      </c>
      <c r="E157" t="n">
        <v>13.18</v>
      </c>
      <c r="F157" t="n">
        <v>10.45</v>
      </c>
      <c r="G157" t="n">
        <v>156.73</v>
      </c>
      <c r="H157" t="n">
        <v>2.61</v>
      </c>
      <c r="I157" t="n">
        <v>4</v>
      </c>
      <c r="J157" t="n">
        <v>271.14</v>
      </c>
      <c r="K157" t="n">
        <v>55.27</v>
      </c>
      <c r="L157" t="n">
        <v>39.75</v>
      </c>
      <c r="M157" t="n">
        <v>2</v>
      </c>
      <c r="N157" t="n">
        <v>71.12</v>
      </c>
      <c r="O157" t="n">
        <v>33674.62</v>
      </c>
      <c r="P157" t="n">
        <v>142.99</v>
      </c>
      <c r="Q157" t="n">
        <v>197.75</v>
      </c>
      <c r="R157" t="n">
        <v>29.17</v>
      </c>
      <c r="S157" t="n">
        <v>25.4</v>
      </c>
      <c r="T157" t="n">
        <v>1061.88</v>
      </c>
      <c r="U157" t="n">
        <v>0.87</v>
      </c>
      <c r="V157" t="n">
        <v>0.89</v>
      </c>
      <c r="W157" t="n">
        <v>2.95</v>
      </c>
      <c r="X157" t="n">
        <v>0.06</v>
      </c>
      <c r="Y157" t="n">
        <v>1</v>
      </c>
      <c r="Z157" t="n">
        <v>10</v>
      </c>
      <c r="AA157" t="n">
        <v>430.9643945527488</v>
      </c>
      <c r="AB157" t="n">
        <v>589.6644974343029</v>
      </c>
      <c r="AC157" t="n">
        <v>533.3877453984924</v>
      </c>
      <c r="AD157" t="n">
        <v>430964.3945527488</v>
      </c>
      <c r="AE157" t="n">
        <v>589664.4974343029</v>
      </c>
      <c r="AF157" t="n">
        <v>1.735546143152183e-05</v>
      </c>
      <c r="AG157" t="n">
        <v>35</v>
      </c>
      <c r="AH157" t="n">
        <v>533387.7453984923</v>
      </c>
    </row>
    <row r="158">
      <c r="A158" t="n">
        <v>156</v>
      </c>
      <c r="B158" t="n">
        <v>105</v>
      </c>
      <c r="C158" t="inlineStr">
        <is>
          <t xml:space="preserve">CONCLUIDO	</t>
        </is>
      </c>
      <c r="D158" t="n">
        <v>7.5913</v>
      </c>
      <c r="E158" t="n">
        <v>13.17</v>
      </c>
      <c r="F158" t="n">
        <v>10.45</v>
      </c>
      <c r="G158" t="n">
        <v>156.69</v>
      </c>
      <c r="H158" t="n">
        <v>2.62</v>
      </c>
      <c r="I158" t="n">
        <v>4</v>
      </c>
      <c r="J158" t="n">
        <v>271.62</v>
      </c>
      <c r="K158" t="n">
        <v>55.27</v>
      </c>
      <c r="L158" t="n">
        <v>40</v>
      </c>
      <c r="M158" t="n">
        <v>2</v>
      </c>
      <c r="N158" t="n">
        <v>71.34999999999999</v>
      </c>
      <c r="O158" t="n">
        <v>33733.68</v>
      </c>
      <c r="P158" t="n">
        <v>142.87</v>
      </c>
      <c r="Q158" t="n">
        <v>197.75</v>
      </c>
      <c r="R158" t="n">
        <v>29.15</v>
      </c>
      <c r="S158" t="n">
        <v>25.4</v>
      </c>
      <c r="T158" t="n">
        <v>1048.72</v>
      </c>
      <c r="U158" t="n">
        <v>0.87</v>
      </c>
      <c r="V158" t="n">
        <v>0.89</v>
      </c>
      <c r="W158" t="n">
        <v>2.94</v>
      </c>
      <c r="X158" t="n">
        <v>0.06</v>
      </c>
      <c r="Y158" t="n">
        <v>1</v>
      </c>
      <c r="Z158" t="n">
        <v>10</v>
      </c>
      <c r="AA158" t="n">
        <v>430.8553879600914</v>
      </c>
      <c r="AB158" t="n">
        <v>589.5153498051977</v>
      </c>
      <c r="AC158" t="n">
        <v>533.2528322097787</v>
      </c>
      <c r="AD158" t="n">
        <v>430855.3879600914</v>
      </c>
      <c r="AE158" t="n">
        <v>589515.3498051977</v>
      </c>
      <c r="AF158" t="n">
        <v>1.735889145499377e-05</v>
      </c>
      <c r="AG158" t="n">
        <v>35</v>
      </c>
      <c r="AH158" t="n">
        <v>533252.8322097787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7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5.9413</v>
      </c>
      <c r="E2" t="n">
        <v>16.83</v>
      </c>
      <c r="F2" t="n">
        <v>12.3</v>
      </c>
      <c r="G2" t="n">
        <v>7.85</v>
      </c>
      <c r="H2" t="n">
        <v>0.14</v>
      </c>
      <c r="I2" t="n">
        <v>94</v>
      </c>
      <c r="J2" t="n">
        <v>124.63</v>
      </c>
      <c r="K2" t="n">
        <v>45</v>
      </c>
      <c r="L2" t="n">
        <v>1</v>
      </c>
      <c r="M2" t="n">
        <v>92</v>
      </c>
      <c r="N2" t="n">
        <v>18.64</v>
      </c>
      <c r="O2" t="n">
        <v>15605.44</v>
      </c>
      <c r="P2" t="n">
        <v>129.83</v>
      </c>
      <c r="Q2" t="n">
        <v>198.07</v>
      </c>
      <c r="R2" t="n">
        <v>86.56</v>
      </c>
      <c r="S2" t="n">
        <v>25.4</v>
      </c>
      <c r="T2" t="n">
        <v>29304.23</v>
      </c>
      <c r="U2" t="n">
        <v>0.29</v>
      </c>
      <c r="V2" t="n">
        <v>0.76</v>
      </c>
      <c r="W2" t="n">
        <v>3.09</v>
      </c>
      <c r="X2" t="n">
        <v>1.9</v>
      </c>
      <c r="Y2" t="n">
        <v>1</v>
      </c>
      <c r="Z2" t="n">
        <v>10</v>
      </c>
      <c r="AA2" t="n">
        <v>527.8589910091567</v>
      </c>
      <c r="AB2" t="n">
        <v>722.2399589938634</v>
      </c>
      <c r="AC2" t="n">
        <v>653.3103909776372</v>
      </c>
      <c r="AD2" t="n">
        <v>527858.9910091567</v>
      </c>
      <c r="AE2" t="n">
        <v>722239.9589938634</v>
      </c>
      <c r="AF2" t="n">
        <v>1.702663648148949e-05</v>
      </c>
      <c r="AG2" t="n">
        <v>44</v>
      </c>
      <c r="AH2" t="n">
        <v>653310.3909776373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6.3069</v>
      </c>
      <c r="E3" t="n">
        <v>15.86</v>
      </c>
      <c r="F3" t="n">
        <v>11.86</v>
      </c>
      <c r="G3" t="n">
        <v>9.75</v>
      </c>
      <c r="H3" t="n">
        <v>0.18</v>
      </c>
      <c r="I3" t="n">
        <v>73</v>
      </c>
      <c r="J3" t="n">
        <v>124.96</v>
      </c>
      <c r="K3" t="n">
        <v>45</v>
      </c>
      <c r="L3" t="n">
        <v>1.25</v>
      </c>
      <c r="M3" t="n">
        <v>71</v>
      </c>
      <c r="N3" t="n">
        <v>18.71</v>
      </c>
      <c r="O3" t="n">
        <v>15645.96</v>
      </c>
      <c r="P3" t="n">
        <v>125.01</v>
      </c>
      <c r="Q3" t="n">
        <v>198.02</v>
      </c>
      <c r="R3" t="n">
        <v>72.65000000000001</v>
      </c>
      <c r="S3" t="n">
        <v>25.4</v>
      </c>
      <c r="T3" t="n">
        <v>22454.26</v>
      </c>
      <c r="U3" t="n">
        <v>0.35</v>
      </c>
      <c r="V3" t="n">
        <v>0.79</v>
      </c>
      <c r="W3" t="n">
        <v>3.07</v>
      </c>
      <c r="X3" t="n">
        <v>1.46</v>
      </c>
      <c r="Y3" t="n">
        <v>1</v>
      </c>
      <c r="Z3" t="n">
        <v>10</v>
      </c>
      <c r="AA3" t="n">
        <v>497.4935063177891</v>
      </c>
      <c r="AB3" t="n">
        <v>680.692563208496</v>
      </c>
      <c r="AC3" t="n">
        <v>615.7282203338891</v>
      </c>
      <c r="AD3" t="n">
        <v>497493.5063177891</v>
      </c>
      <c r="AE3" t="n">
        <v>680692.5632084961</v>
      </c>
      <c r="AF3" t="n">
        <v>1.807437658847492e-05</v>
      </c>
      <c r="AG3" t="n">
        <v>42</v>
      </c>
      <c r="AH3" t="n">
        <v>615728.2203338891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6.5563</v>
      </c>
      <c r="E4" t="n">
        <v>15.25</v>
      </c>
      <c r="F4" t="n">
        <v>11.59</v>
      </c>
      <c r="G4" t="n">
        <v>11.59</v>
      </c>
      <c r="H4" t="n">
        <v>0.21</v>
      </c>
      <c r="I4" t="n">
        <v>60</v>
      </c>
      <c r="J4" t="n">
        <v>125.29</v>
      </c>
      <c r="K4" t="n">
        <v>45</v>
      </c>
      <c r="L4" t="n">
        <v>1.5</v>
      </c>
      <c r="M4" t="n">
        <v>58</v>
      </c>
      <c r="N4" t="n">
        <v>18.79</v>
      </c>
      <c r="O4" t="n">
        <v>15686.51</v>
      </c>
      <c r="P4" t="n">
        <v>121.9</v>
      </c>
      <c r="Q4" t="n">
        <v>197.99</v>
      </c>
      <c r="R4" t="n">
        <v>64.41</v>
      </c>
      <c r="S4" t="n">
        <v>25.4</v>
      </c>
      <c r="T4" t="n">
        <v>18400.01</v>
      </c>
      <c r="U4" t="n">
        <v>0.39</v>
      </c>
      <c r="V4" t="n">
        <v>0.8</v>
      </c>
      <c r="W4" t="n">
        <v>3.04</v>
      </c>
      <c r="X4" t="n">
        <v>1.19</v>
      </c>
      <c r="Y4" t="n">
        <v>1</v>
      </c>
      <c r="Z4" t="n">
        <v>10</v>
      </c>
      <c r="AA4" t="n">
        <v>472.1115353700465</v>
      </c>
      <c r="AB4" t="n">
        <v>645.9638307842661</v>
      </c>
      <c r="AC4" t="n">
        <v>584.3139493901457</v>
      </c>
      <c r="AD4" t="n">
        <v>472111.5353700465</v>
      </c>
      <c r="AE4" t="n">
        <v>645963.8307842661</v>
      </c>
      <c r="AF4" t="n">
        <v>1.878910958268217e-05</v>
      </c>
      <c r="AG4" t="n">
        <v>40</v>
      </c>
      <c r="AH4" t="n">
        <v>584313.9493901457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6.7597</v>
      </c>
      <c r="E5" t="n">
        <v>14.79</v>
      </c>
      <c r="F5" t="n">
        <v>11.38</v>
      </c>
      <c r="G5" t="n">
        <v>13.66</v>
      </c>
      <c r="H5" t="n">
        <v>0.25</v>
      </c>
      <c r="I5" t="n">
        <v>50</v>
      </c>
      <c r="J5" t="n">
        <v>125.62</v>
      </c>
      <c r="K5" t="n">
        <v>45</v>
      </c>
      <c r="L5" t="n">
        <v>1.75</v>
      </c>
      <c r="M5" t="n">
        <v>48</v>
      </c>
      <c r="N5" t="n">
        <v>18.87</v>
      </c>
      <c r="O5" t="n">
        <v>15727.09</v>
      </c>
      <c r="P5" t="n">
        <v>119.53</v>
      </c>
      <c r="Q5" t="n">
        <v>197.9</v>
      </c>
      <c r="R5" t="n">
        <v>58.34</v>
      </c>
      <c r="S5" t="n">
        <v>25.4</v>
      </c>
      <c r="T5" t="n">
        <v>15416.64</v>
      </c>
      <c r="U5" t="n">
        <v>0.44</v>
      </c>
      <c r="V5" t="n">
        <v>0.82</v>
      </c>
      <c r="W5" t="n">
        <v>3.02</v>
      </c>
      <c r="X5" t="n">
        <v>0.99</v>
      </c>
      <c r="Y5" t="n">
        <v>1</v>
      </c>
      <c r="Z5" t="n">
        <v>10</v>
      </c>
      <c r="AA5" t="n">
        <v>457.5873931734542</v>
      </c>
      <c r="AB5" t="n">
        <v>626.0912586709574</v>
      </c>
      <c r="AC5" t="n">
        <v>566.3379876680011</v>
      </c>
      <c r="AD5" t="n">
        <v>457587.3931734542</v>
      </c>
      <c r="AE5" t="n">
        <v>626091.2586709574</v>
      </c>
      <c r="AF5" t="n">
        <v>1.937201532054003e-05</v>
      </c>
      <c r="AG5" t="n">
        <v>39</v>
      </c>
      <c r="AH5" t="n">
        <v>566337.9876680011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6.8886</v>
      </c>
      <c r="E6" t="n">
        <v>14.52</v>
      </c>
      <c r="F6" t="n">
        <v>11.26</v>
      </c>
      <c r="G6" t="n">
        <v>15.35</v>
      </c>
      <c r="H6" t="n">
        <v>0.28</v>
      </c>
      <c r="I6" t="n">
        <v>44</v>
      </c>
      <c r="J6" t="n">
        <v>125.95</v>
      </c>
      <c r="K6" t="n">
        <v>45</v>
      </c>
      <c r="L6" t="n">
        <v>2</v>
      </c>
      <c r="M6" t="n">
        <v>42</v>
      </c>
      <c r="N6" t="n">
        <v>18.95</v>
      </c>
      <c r="O6" t="n">
        <v>15767.7</v>
      </c>
      <c r="P6" t="n">
        <v>117.96</v>
      </c>
      <c r="Q6" t="n">
        <v>197.9</v>
      </c>
      <c r="R6" t="n">
        <v>54.02</v>
      </c>
      <c r="S6" t="n">
        <v>25.4</v>
      </c>
      <c r="T6" t="n">
        <v>13288.11</v>
      </c>
      <c r="U6" t="n">
        <v>0.47</v>
      </c>
      <c r="V6" t="n">
        <v>0.83</v>
      </c>
      <c r="W6" t="n">
        <v>3.02</v>
      </c>
      <c r="X6" t="n">
        <v>0.87</v>
      </c>
      <c r="Y6" t="n">
        <v>1</v>
      </c>
      <c r="Z6" t="n">
        <v>10</v>
      </c>
      <c r="AA6" t="n">
        <v>445.2571799829238</v>
      </c>
      <c r="AB6" t="n">
        <v>609.2205170130592</v>
      </c>
      <c r="AC6" t="n">
        <v>551.077365915698</v>
      </c>
      <c r="AD6" t="n">
        <v>445257.1799829238</v>
      </c>
      <c r="AE6" t="n">
        <v>609220.5170130592</v>
      </c>
      <c r="AF6" t="n">
        <v>1.974141821931033e-05</v>
      </c>
      <c r="AG6" t="n">
        <v>38</v>
      </c>
      <c r="AH6" t="n">
        <v>551077.365915698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7.0322</v>
      </c>
      <c r="E7" t="n">
        <v>14.22</v>
      </c>
      <c r="F7" t="n">
        <v>11.12</v>
      </c>
      <c r="G7" t="n">
        <v>17.55</v>
      </c>
      <c r="H7" t="n">
        <v>0.31</v>
      </c>
      <c r="I7" t="n">
        <v>38</v>
      </c>
      <c r="J7" t="n">
        <v>126.28</v>
      </c>
      <c r="K7" t="n">
        <v>45</v>
      </c>
      <c r="L7" t="n">
        <v>2.25</v>
      </c>
      <c r="M7" t="n">
        <v>36</v>
      </c>
      <c r="N7" t="n">
        <v>19.03</v>
      </c>
      <c r="O7" t="n">
        <v>15808.34</v>
      </c>
      <c r="P7" t="n">
        <v>116.25</v>
      </c>
      <c r="Q7" t="n">
        <v>197.81</v>
      </c>
      <c r="R7" t="n">
        <v>50.05</v>
      </c>
      <c r="S7" t="n">
        <v>25.4</v>
      </c>
      <c r="T7" t="n">
        <v>11332.42</v>
      </c>
      <c r="U7" t="n">
        <v>0.51</v>
      </c>
      <c r="V7" t="n">
        <v>0.84</v>
      </c>
      <c r="W7" t="n">
        <v>3</v>
      </c>
      <c r="X7" t="n">
        <v>0.73</v>
      </c>
      <c r="Y7" t="n">
        <v>1</v>
      </c>
      <c r="Z7" t="n">
        <v>10</v>
      </c>
      <c r="AA7" t="n">
        <v>441.6052185869714</v>
      </c>
      <c r="AB7" t="n">
        <v>604.2237423179513</v>
      </c>
      <c r="AC7" t="n">
        <v>546.5574763844737</v>
      </c>
      <c r="AD7" t="n">
        <v>441605.2185869715</v>
      </c>
      <c r="AE7" t="n">
        <v>604223.7423179513</v>
      </c>
      <c r="AF7" t="n">
        <v>2.015294852391402e-05</v>
      </c>
      <c r="AG7" t="n">
        <v>38</v>
      </c>
      <c r="AH7" t="n">
        <v>546557.4763844737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7.0908</v>
      </c>
      <c r="E8" t="n">
        <v>14.1</v>
      </c>
      <c r="F8" t="n">
        <v>11.08</v>
      </c>
      <c r="G8" t="n">
        <v>18.99</v>
      </c>
      <c r="H8" t="n">
        <v>0.35</v>
      </c>
      <c r="I8" t="n">
        <v>35</v>
      </c>
      <c r="J8" t="n">
        <v>126.61</v>
      </c>
      <c r="K8" t="n">
        <v>45</v>
      </c>
      <c r="L8" t="n">
        <v>2.5</v>
      </c>
      <c r="M8" t="n">
        <v>33</v>
      </c>
      <c r="N8" t="n">
        <v>19.11</v>
      </c>
      <c r="O8" t="n">
        <v>15849</v>
      </c>
      <c r="P8" t="n">
        <v>115.67</v>
      </c>
      <c r="Q8" t="n">
        <v>197.78</v>
      </c>
      <c r="R8" t="n">
        <v>48.48</v>
      </c>
      <c r="S8" t="n">
        <v>25.4</v>
      </c>
      <c r="T8" t="n">
        <v>10561.83</v>
      </c>
      <c r="U8" t="n">
        <v>0.52</v>
      </c>
      <c r="V8" t="n">
        <v>0.84</v>
      </c>
      <c r="W8" t="n">
        <v>3</v>
      </c>
      <c r="X8" t="n">
        <v>0.68</v>
      </c>
      <c r="Y8" t="n">
        <v>1</v>
      </c>
      <c r="Z8" t="n">
        <v>10</v>
      </c>
      <c r="AA8" t="n">
        <v>431.3687208003419</v>
      </c>
      <c r="AB8" t="n">
        <v>590.2177144438749</v>
      </c>
      <c r="AC8" t="n">
        <v>533.8881641531156</v>
      </c>
      <c r="AD8" t="n">
        <v>431368.7208003419</v>
      </c>
      <c r="AE8" t="n">
        <v>590217.7144438749</v>
      </c>
      <c r="AF8" t="n">
        <v>2.032088498526344e-05</v>
      </c>
      <c r="AG8" t="n">
        <v>37</v>
      </c>
      <c r="AH8" t="n">
        <v>533888.1641531156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7.1862</v>
      </c>
      <c r="E9" t="n">
        <v>13.92</v>
      </c>
      <c r="F9" t="n">
        <v>10.99</v>
      </c>
      <c r="G9" t="n">
        <v>21.27</v>
      </c>
      <c r="H9" t="n">
        <v>0.38</v>
      </c>
      <c r="I9" t="n">
        <v>31</v>
      </c>
      <c r="J9" t="n">
        <v>126.94</v>
      </c>
      <c r="K9" t="n">
        <v>45</v>
      </c>
      <c r="L9" t="n">
        <v>2.75</v>
      </c>
      <c r="M9" t="n">
        <v>29</v>
      </c>
      <c r="N9" t="n">
        <v>19.19</v>
      </c>
      <c r="O9" t="n">
        <v>15889.69</v>
      </c>
      <c r="P9" t="n">
        <v>114.58</v>
      </c>
      <c r="Q9" t="n">
        <v>197.86</v>
      </c>
      <c r="R9" t="n">
        <v>46.11</v>
      </c>
      <c r="S9" t="n">
        <v>25.4</v>
      </c>
      <c r="T9" t="n">
        <v>9398.1</v>
      </c>
      <c r="U9" t="n">
        <v>0.55</v>
      </c>
      <c r="V9" t="n">
        <v>0.85</v>
      </c>
      <c r="W9" t="n">
        <v>2.99</v>
      </c>
      <c r="X9" t="n">
        <v>0.6</v>
      </c>
      <c r="Y9" t="n">
        <v>1</v>
      </c>
      <c r="Z9" t="n">
        <v>10</v>
      </c>
      <c r="AA9" t="n">
        <v>429.098997103471</v>
      </c>
      <c r="AB9" t="n">
        <v>587.1121783486738</v>
      </c>
      <c r="AC9" t="n">
        <v>531.0790160641931</v>
      </c>
      <c r="AD9" t="n">
        <v>429098.997103471</v>
      </c>
      <c r="AE9" t="n">
        <v>587112.1783486737</v>
      </c>
      <c r="AF9" t="n">
        <v>2.059428325169235e-05</v>
      </c>
      <c r="AG9" t="n">
        <v>37</v>
      </c>
      <c r="AH9" t="n">
        <v>531079.0160641931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7.2315</v>
      </c>
      <c r="E10" t="n">
        <v>13.83</v>
      </c>
      <c r="F10" t="n">
        <v>10.96</v>
      </c>
      <c r="G10" t="n">
        <v>22.67</v>
      </c>
      <c r="H10" t="n">
        <v>0.42</v>
      </c>
      <c r="I10" t="n">
        <v>29</v>
      </c>
      <c r="J10" t="n">
        <v>127.27</v>
      </c>
      <c r="K10" t="n">
        <v>45</v>
      </c>
      <c r="L10" t="n">
        <v>3</v>
      </c>
      <c r="M10" t="n">
        <v>27</v>
      </c>
      <c r="N10" t="n">
        <v>19.27</v>
      </c>
      <c r="O10" t="n">
        <v>15930.42</v>
      </c>
      <c r="P10" t="n">
        <v>113.95</v>
      </c>
      <c r="Q10" t="n">
        <v>197.81</v>
      </c>
      <c r="R10" t="n">
        <v>44.78</v>
      </c>
      <c r="S10" t="n">
        <v>25.4</v>
      </c>
      <c r="T10" t="n">
        <v>8740.67</v>
      </c>
      <c r="U10" t="n">
        <v>0.57</v>
      </c>
      <c r="V10" t="n">
        <v>0.85</v>
      </c>
      <c r="W10" t="n">
        <v>2.99</v>
      </c>
      <c r="X10" t="n">
        <v>0.5600000000000001</v>
      </c>
      <c r="Y10" t="n">
        <v>1</v>
      </c>
      <c r="Z10" t="n">
        <v>10</v>
      </c>
      <c r="AA10" t="n">
        <v>427.9716741748965</v>
      </c>
      <c r="AB10" t="n">
        <v>585.5697253838205</v>
      </c>
      <c r="AC10" t="n">
        <v>529.6837726454592</v>
      </c>
      <c r="AD10" t="n">
        <v>427971.6741748964</v>
      </c>
      <c r="AE10" t="n">
        <v>585569.7253838205</v>
      </c>
      <c r="AF10" t="n">
        <v>2.072410444109728e-05</v>
      </c>
      <c r="AG10" t="n">
        <v>37</v>
      </c>
      <c r="AH10" t="n">
        <v>529683.7726454592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7.2975</v>
      </c>
      <c r="E11" t="n">
        <v>13.7</v>
      </c>
      <c r="F11" t="n">
        <v>10.91</v>
      </c>
      <c r="G11" t="n">
        <v>25.17</v>
      </c>
      <c r="H11" t="n">
        <v>0.45</v>
      </c>
      <c r="I11" t="n">
        <v>26</v>
      </c>
      <c r="J11" t="n">
        <v>127.6</v>
      </c>
      <c r="K11" t="n">
        <v>45</v>
      </c>
      <c r="L11" t="n">
        <v>3.25</v>
      </c>
      <c r="M11" t="n">
        <v>24</v>
      </c>
      <c r="N11" t="n">
        <v>19.35</v>
      </c>
      <c r="O11" t="n">
        <v>15971.17</v>
      </c>
      <c r="P11" t="n">
        <v>113.19</v>
      </c>
      <c r="Q11" t="n">
        <v>197.85</v>
      </c>
      <c r="R11" t="n">
        <v>43.33</v>
      </c>
      <c r="S11" t="n">
        <v>25.4</v>
      </c>
      <c r="T11" t="n">
        <v>8032.52</v>
      </c>
      <c r="U11" t="n">
        <v>0.59</v>
      </c>
      <c r="V11" t="n">
        <v>0.85</v>
      </c>
      <c r="W11" t="n">
        <v>2.98</v>
      </c>
      <c r="X11" t="n">
        <v>0.51</v>
      </c>
      <c r="Y11" t="n">
        <v>1</v>
      </c>
      <c r="Z11" t="n">
        <v>10</v>
      </c>
      <c r="AA11" t="n">
        <v>417.5666868275268</v>
      </c>
      <c r="AB11" t="n">
        <v>571.3331626595046</v>
      </c>
      <c r="AC11" t="n">
        <v>516.8059274864107</v>
      </c>
      <c r="AD11" t="n">
        <v>417566.6868275268</v>
      </c>
      <c r="AE11" t="n">
        <v>571333.1626595047</v>
      </c>
      <c r="AF11" t="n">
        <v>2.091324789585942e-05</v>
      </c>
      <c r="AG11" t="n">
        <v>36</v>
      </c>
      <c r="AH11" t="n">
        <v>516805.9274864108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7.3626</v>
      </c>
      <c r="E12" t="n">
        <v>13.58</v>
      </c>
      <c r="F12" t="n">
        <v>10.84</v>
      </c>
      <c r="G12" t="n">
        <v>27.09</v>
      </c>
      <c r="H12" t="n">
        <v>0.48</v>
      </c>
      <c r="I12" t="n">
        <v>24</v>
      </c>
      <c r="J12" t="n">
        <v>127.93</v>
      </c>
      <c r="K12" t="n">
        <v>45</v>
      </c>
      <c r="L12" t="n">
        <v>3.5</v>
      </c>
      <c r="M12" t="n">
        <v>22</v>
      </c>
      <c r="N12" t="n">
        <v>19.43</v>
      </c>
      <c r="O12" t="n">
        <v>16011.95</v>
      </c>
      <c r="P12" t="n">
        <v>112.26</v>
      </c>
      <c r="Q12" t="n">
        <v>197.84</v>
      </c>
      <c r="R12" t="n">
        <v>41.28</v>
      </c>
      <c r="S12" t="n">
        <v>25.4</v>
      </c>
      <c r="T12" t="n">
        <v>7013.69</v>
      </c>
      <c r="U12" t="n">
        <v>0.62</v>
      </c>
      <c r="V12" t="n">
        <v>0.86</v>
      </c>
      <c r="W12" t="n">
        <v>2.97</v>
      </c>
      <c r="X12" t="n">
        <v>0.44</v>
      </c>
      <c r="Y12" t="n">
        <v>1</v>
      </c>
      <c r="Z12" t="n">
        <v>10</v>
      </c>
      <c r="AA12" t="n">
        <v>415.9513773195416</v>
      </c>
      <c r="AB12" t="n">
        <v>569.1230249282532</v>
      </c>
      <c r="AC12" t="n">
        <v>514.8067221982823</v>
      </c>
      <c r="AD12" t="n">
        <v>415951.3773195416</v>
      </c>
      <c r="AE12" t="n">
        <v>569123.0249282533</v>
      </c>
      <c r="AF12" t="n">
        <v>2.109981212169298e-05</v>
      </c>
      <c r="AG12" t="n">
        <v>36</v>
      </c>
      <c r="AH12" t="n">
        <v>514806.7221982823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7.3763</v>
      </c>
      <c r="E13" t="n">
        <v>13.56</v>
      </c>
      <c r="F13" t="n">
        <v>10.84</v>
      </c>
      <c r="G13" t="n">
        <v>28.27</v>
      </c>
      <c r="H13" t="n">
        <v>0.52</v>
      </c>
      <c r="I13" t="n">
        <v>23</v>
      </c>
      <c r="J13" t="n">
        <v>128.26</v>
      </c>
      <c r="K13" t="n">
        <v>45</v>
      </c>
      <c r="L13" t="n">
        <v>3.75</v>
      </c>
      <c r="M13" t="n">
        <v>21</v>
      </c>
      <c r="N13" t="n">
        <v>19.51</v>
      </c>
      <c r="O13" t="n">
        <v>16052.76</v>
      </c>
      <c r="P13" t="n">
        <v>112.07</v>
      </c>
      <c r="Q13" t="n">
        <v>197.81</v>
      </c>
      <c r="R13" t="n">
        <v>41.23</v>
      </c>
      <c r="S13" t="n">
        <v>25.4</v>
      </c>
      <c r="T13" t="n">
        <v>6993.68</v>
      </c>
      <c r="U13" t="n">
        <v>0.62</v>
      </c>
      <c r="V13" t="n">
        <v>0.86</v>
      </c>
      <c r="W13" t="n">
        <v>2.98</v>
      </c>
      <c r="X13" t="n">
        <v>0.45</v>
      </c>
      <c r="Y13" t="n">
        <v>1</v>
      </c>
      <c r="Z13" t="n">
        <v>10</v>
      </c>
      <c r="AA13" t="n">
        <v>415.6352454456883</v>
      </c>
      <c r="AB13" t="n">
        <v>568.6904793516932</v>
      </c>
      <c r="AC13" t="n">
        <v>514.4154581644675</v>
      </c>
      <c r="AD13" t="n">
        <v>415635.2454456883</v>
      </c>
      <c r="AE13" t="n">
        <v>568690.4793516932</v>
      </c>
      <c r="AF13" t="n">
        <v>2.113907371760573e-05</v>
      </c>
      <c r="AG13" t="n">
        <v>36</v>
      </c>
      <c r="AH13" t="n">
        <v>514415.4581644675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7.4247</v>
      </c>
      <c r="E14" t="n">
        <v>13.47</v>
      </c>
      <c r="F14" t="n">
        <v>10.8</v>
      </c>
      <c r="G14" t="n">
        <v>30.86</v>
      </c>
      <c r="H14" t="n">
        <v>0.55</v>
      </c>
      <c r="I14" t="n">
        <v>21</v>
      </c>
      <c r="J14" t="n">
        <v>128.59</v>
      </c>
      <c r="K14" t="n">
        <v>45</v>
      </c>
      <c r="L14" t="n">
        <v>4</v>
      </c>
      <c r="M14" t="n">
        <v>19</v>
      </c>
      <c r="N14" t="n">
        <v>19.59</v>
      </c>
      <c r="O14" t="n">
        <v>16093.6</v>
      </c>
      <c r="P14" t="n">
        <v>111.44</v>
      </c>
      <c r="Q14" t="n">
        <v>197.75</v>
      </c>
      <c r="R14" t="n">
        <v>40.05</v>
      </c>
      <c r="S14" t="n">
        <v>25.4</v>
      </c>
      <c r="T14" t="n">
        <v>6418.08</v>
      </c>
      <c r="U14" t="n">
        <v>0.63</v>
      </c>
      <c r="V14" t="n">
        <v>0.86</v>
      </c>
      <c r="W14" t="n">
        <v>2.98</v>
      </c>
      <c r="X14" t="n">
        <v>0.41</v>
      </c>
      <c r="Y14" t="n">
        <v>1</v>
      </c>
      <c r="Z14" t="n">
        <v>10</v>
      </c>
      <c r="AA14" t="n">
        <v>414.5149270812115</v>
      </c>
      <c r="AB14" t="n">
        <v>567.1576103404581</v>
      </c>
      <c r="AC14" t="n">
        <v>513.0288840202696</v>
      </c>
      <c r="AD14" t="n">
        <v>414514.9270812115</v>
      </c>
      <c r="AE14" t="n">
        <v>567157.6103404581</v>
      </c>
      <c r="AF14" t="n">
        <v>2.127777891776463e-05</v>
      </c>
      <c r="AG14" t="n">
        <v>36</v>
      </c>
      <c r="AH14" t="n">
        <v>513028.8840202696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7.4511</v>
      </c>
      <c r="E15" t="n">
        <v>13.42</v>
      </c>
      <c r="F15" t="n">
        <v>10.78</v>
      </c>
      <c r="G15" t="n">
        <v>32.33</v>
      </c>
      <c r="H15" t="n">
        <v>0.58</v>
      </c>
      <c r="I15" t="n">
        <v>20</v>
      </c>
      <c r="J15" t="n">
        <v>128.92</v>
      </c>
      <c r="K15" t="n">
        <v>45</v>
      </c>
      <c r="L15" t="n">
        <v>4.25</v>
      </c>
      <c r="M15" t="n">
        <v>18</v>
      </c>
      <c r="N15" t="n">
        <v>19.68</v>
      </c>
      <c r="O15" t="n">
        <v>16134.46</v>
      </c>
      <c r="P15" t="n">
        <v>111.13</v>
      </c>
      <c r="Q15" t="n">
        <v>197.83</v>
      </c>
      <c r="R15" t="n">
        <v>39.18</v>
      </c>
      <c r="S15" t="n">
        <v>25.4</v>
      </c>
      <c r="T15" t="n">
        <v>5986.73</v>
      </c>
      <c r="U15" t="n">
        <v>0.65</v>
      </c>
      <c r="V15" t="n">
        <v>0.86</v>
      </c>
      <c r="W15" t="n">
        <v>2.98</v>
      </c>
      <c r="X15" t="n">
        <v>0.39</v>
      </c>
      <c r="Y15" t="n">
        <v>1</v>
      </c>
      <c r="Z15" t="n">
        <v>10</v>
      </c>
      <c r="AA15" t="n">
        <v>405.0380658976443</v>
      </c>
      <c r="AB15" t="n">
        <v>554.1909507794932</v>
      </c>
      <c r="AC15" t="n">
        <v>501.2997442489821</v>
      </c>
      <c r="AD15" t="n">
        <v>405038.0658976443</v>
      </c>
      <c r="AE15" t="n">
        <v>554190.9507794932</v>
      </c>
      <c r="AF15" t="n">
        <v>2.135343629966949e-05</v>
      </c>
      <c r="AG15" t="n">
        <v>35</v>
      </c>
      <c r="AH15" t="n">
        <v>501299.7442489821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7.4776</v>
      </c>
      <c r="E16" t="n">
        <v>13.37</v>
      </c>
      <c r="F16" t="n">
        <v>10.76</v>
      </c>
      <c r="G16" t="n">
        <v>33.96</v>
      </c>
      <c r="H16" t="n">
        <v>0.62</v>
      </c>
      <c r="I16" t="n">
        <v>19</v>
      </c>
      <c r="J16" t="n">
        <v>129.25</v>
      </c>
      <c r="K16" t="n">
        <v>45</v>
      </c>
      <c r="L16" t="n">
        <v>4.5</v>
      </c>
      <c r="M16" t="n">
        <v>17</v>
      </c>
      <c r="N16" t="n">
        <v>19.76</v>
      </c>
      <c r="O16" t="n">
        <v>16175.36</v>
      </c>
      <c r="P16" t="n">
        <v>110.68</v>
      </c>
      <c r="Q16" t="n">
        <v>197.78</v>
      </c>
      <c r="R16" t="n">
        <v>38.67</v>
      </c>
      <c r="S16" t="n">
        <v>25.4</v>
      </c>
      <c r="T16" t="n">
        <v>5738.24</v>
      </c>
      <c r="U16" t="n">
        <v>0.66</v>
      </c>
      <c r="V16" t="n">
        <v>0.87</v>
      </c>
      <c r="W16" t="n">
        <v>2.97</v>
      </c>
      <c r="X16" t="n">
        <v>0.37</v>
      </c>
      <c r="Y16" t="n">
        <v>1</v>
      </c>
      <c r="Z16" t="n">
        <v>10</v>
      </c>
      <c r="AA16" t="n">
        <v>404.3605982835634</v>
      </c>
      <c r="AB16" t="n">
        <v>553.264009702146</v>
      </c>
      <c r="AC16" t="n">
        <v>500.461269127087</v>
      </c>
      <c r="AD16" t="n">
        <v>404360.5982835634</v>
      </c>
      <c r="AE16" t="n">
        <v>553264.0097021461</v>
      </c>
      <c r="AF16" t="n">
        <v>2.142938026256641e-05</v>
      </c>
      <c r="AG16" t="n">
        <v>35</v>
      </c>
      <c r="AH16" t="n">
        <v>500461.269127087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7.5055</v>
      </c>
      <c r="E17" t="n">
        <v>13.32</v>
      </c>
      <c r="F17" t="n">
        <v>10.73</v>
      </c>
      <c r="G17" t="n">
        <v>35.77</v>
      </c>
      <c r="H17" t="n">
        <v>0.65</v>
      </c>
      <c r="I17" t="n">
        <v>18</v>
      </c>
      <c r="J17" t="n">
        <v>129.59</v>
      </c>
      <c r="K17" t="n">
        <v>45</v>
      </c>
      <c r="L17" t="n">
        <v>4.75</v>
      </c>
      <c r="M17" t="n">
        <v>16</v>
      </c>
      <c r="N17" t="n">
        <v>19.84</v>
      </c>
      <c r="O17" t="n">
        <v>16216.29</v>
      </c>
      <c r="P17" t="n">
        <v>110.12</v>
      </c>
      <c r="Q17" t="n">
        <v>197.79</v>
      </c>
      <c r="R17" t="n">
        <v>37.9</v>
      </c>
      <c r="S17" t="n">
        <v>25.4</v>
      </c>
      <c r="T17" t="n">
        <v>5355.06</v>
      </c>
      <c r="U17" t="n">
        <v>0.67</v>
      </c>
      <c r="V17" t="n">
        <v>0.87</v>
      </c>
      <c r="W17" t="n">
        <v>2.97</v>
      </c>
      <c r="X17" t="n">
        <v>0.34</v>
      </c>
      <c r="Y17" t="n">
        <v>1</v>
      </c>
      <c r="Z17" t="n">
        <v>10</v>
      </c>
      <c r="AA17" t="n">
        <v>403.5804701751221</v>
      </c>
      <c r="AB17" t="n">
        <v>552.1966040073536</v>
      </c>
      <c r="AC17" t="n">
        <v>499.4957351336923</v>
      </c>
      <c r="AD17" t="n">
        <v>403580.4701751221</v>
      </c>
      <c r="AE17" t="n">
        <v>552196.6040073535</v>
      </c>
      <c r="AF17" t="n">
        <v>2.150933635935222e-05</v>
      </c>
      <c r="AG17" t="n">
        <v>35</v>
      </c>
      <c r="AH17" t="n">
        <v>499495.7351336923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7.5227</v>
      </c>
      <c r="E18" t="n">
        <v>13.29</v>
      </c>
      <c r="F18" t="n">
        <v>10.73</v>
      </c>
      <c r="G18" t="n">
        <v>37.86</v>
      </c>
      <c r="H18" t="n">
        <v>0.68</v>
      </c>
      <c r="I18" t="n">
        <v>17</v>
      </c>
      <c r="J18" t="n">
        <v>129.92</v>
      </c>
      <c r="K18" t="n">
        <v>45</v>
      </c>
      <c r="L18" t="n">
        <v>5</v>
      </c>
      <c r="M18" t="n">
        <v>15</v>
      </c>
      <c r="N18" t="n">
        <v>19.92</v>
      </c>
      <c r="O18" t="n">
        <v>16257.24</v>
      </c>
      <c r="P18" t="n">
        <v>109.67</v>
      </c>
      <c r="Q18" t="n">
        <v>197.81</v>
      </c>
      <c r="R18" t="n">
        <v>37.92</v>
      </c>
      <c r="S18" t="n">
        <v>25.4</v>
      </c>
      <c r="T18" t="n">
        <v>5372.71</v>
      </c>
      <c r="U18" t="n">
        <v>0.67</v>
      </c>
      <c r="V18" t="n">
        <v>0.87</v>
      </c>
      <c r="W18" t="n">
        <v>2.96</v>
      </c>
      <c r="X18" t="n">
        <v>0.33</v>
      </c>
      <c r="Y18" t="n">
        <v>1</v>
      </c>
      <c r="Z18" t="n">
        <v>10</v>
      </c>
      <c r="AA18" t="n">
        <v>403.046267116047</v>
      </c>
      <c r="AB18" t="n">
        <v>551.4656838145513</v>
      </c>
      <c r="AC18" t="n">
        <v>498.8345729382381</v>
      </c>
      <c r="AD18" t="n">
        <v>403046.267116047</v>
      </c>
      <c r="AE18" t="n">
        <v>551465.6838145513</v>
      </c>
      <c r="AF18" t="n">
        <v>2.155862828998721e-05</v>
      </c>
      <c r="AG18" t="n">
        <v>35</v>
      </c>
      <c r="AH18" t="n">
        <v>498834.5729382381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7.5624</v>
      </c>
      <c r="E19" t="n">
        <v>13.22</v>
      </c>
      <c r="F19" t="n">
        <v>10.68</v>
      </c>
      <c r="G19" t="n">
        <v>40.06</v>
      </c>
      <c r="H19" t="n">
        <v>0.71</v>
      </c>
      <c r="I19" t="n">
        <v>16</v>
      </c>
      <c r="J19" t="n">
        <v>130.25</v>
      </c>
      <c r="K19" t="n">
        <v>45</v>
      </c>
      <c r="L19" t="n">
        <v>5.25</v>
      </c>
      <c r="M19" t="n">
        <v>14</v>
      </c>
      <c r="N19" t="n">
        <v>20</v>
      </c>
      <c r="O19" t="n">
        <v>16298.23</v>
      </c>
      <c r="P19" t="n">
        <v>109.1</v>
      </c>
      <c r="Q19" t="n">
        <v>197.79</v>
      </c>
      <c r="R19" t="n">
        <v>36.5</v>
      </c>
      <c r="S19" t="n">
        <v>25.4</v>
      </c>
      <c r="T19" t="n">
        <v>4663.98</v>
      </c>
      <c r="U19" t="n">
        <v>0.7</v>
      </c>
      <c r="V19" t="n">
        <v>0.87</v>
      </c>
      <c r="W19" t="n">
        <v>2.96</v>
      </c>
      <c r="X19" t="n">
        <v>0.29</v>
      </c>
      <c r="Y19" t="n">
        <v>1</v>
      </c>
      <c r="Z19" t="n">
        <v>10</v>
      </c>
      <c r="AA19" t="n">
        <v>402.1069597780444</v>
      </c>
      <c r="AB19" t="n">
        <v>550.1804820753811</v>
      </c>
      <c r="AC19" t="n">
        <v>497.6720290492623</v>
      </c>
      <c r="AD19" t="n">
        <v>402106.9597780444</v>
      </c>
      <c r="AE19" t="n">
        <v>550180.4820753811</v>
      </c>
      <c r="AF19" t="n">
        <v>2.167240094383656e-05</v>
      </c>
      <c r="AG19" t="n">
        <v>35</v>
      </c>
      <c r="AH19" t="n">
        <v>497672.0290492623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7.5587</v>
      </c>
      <c r="E20" t="n">
        <v>13.23</v>
      </c>
      <c r="F20" t="n">
        <v>10.69</v>
      </c>
      <c r="G20" t="n">
        <v>40.08</v>
      </c>
      <c r="H20" t="n">
        <v>0.74</v>
      </c>
      <c r="I20" t="n">
        <v>16</v>
      </c>
      <c r="J20" t="n">
        <v>130.58</v>
      </c>
      <c r="K20" t="n">
        <v>45</v>
      </c>
      <c r="L20" t="n">
        <v>5.5</v>
      </c>
      <c r="M20" t="n">
        <v>14</v>
      </c>
      <c r="N20" t="n">
        <v>20.09</v>
      </c>
      <c r="O20" t="n">
        <v>16339.24</v>
      </c>
      <c r="P20" t="n">
        <v>109.01</v>
      </c>
      <c r="Q20" t="n">
        <v>197.81</v>
      </c>
      <c r="R20" t="n">
        <v>36.76</v>
      </c>
      <c r="S20" t="n">
        <v>25.4</v>
      </c>
      <c r="T20" t="n">
        <v>4798.51</v>
      </c>
      <c r="U20" t="n">
        <v>0.6899999999999999</v>
      </c>
      <c r="V20" t="n">
        <v>0.87</v>
      </c>
      <c r="W20" t="n">
        <v>2.96</v>
      </c>
      <c r="X20" t="n">
        <v>0.3</v>
      </c>
      <c r="Y20" t="n">
        <v>1</v>
      </c>
      <c r="Z20" t="n">
        <v>10</v>
      </c>
      <c r="AA20" t="n">
        <v>402.0966865213037</v>
      </c>
      <c r="AB20" t="n">
        <v>550.1664257522842</v>
      </c>
      <c r="AC20" t="n">
        <v>497.6593142419137</v>
      </c>
      <c r="AD20" t="n">
        <v>402096.6865213037</v>
      </c>
      <c r="AE20" t="n">
        <v>550166.4257522842</v>
      </c>
      <c r="AF20" t="n">
        <v>2.166179744713019e-05</v>
      </c>
      <c r="AG20" t="n">
        <v>35</v>
      </c>
      <c r="AH20" t="n">
        <v>497659.3142419137</v>
      </c>
    </row>
    <row r="21">
      <c r="A21" t="n">
        <v>19</v>
      </c>
      <c r="B21" t="n">
        <v>60</v>
      </c>
      <c r="C21" t="inlineStr">
        <is>
          <t xml:space="preserve">CONCLUIDO	</t>
        </is>
      </c>
      <c r="D21" t="n">
        <v>7.5866</v>
      </c>
      <c r="E21" t="n">
        <v>13.18</v>
      </c>
      <c r="F21" t="n">
        <v>10.67</v>
      </c>
      <c r="G21" t="n">
        <v>42.66</v>
      </c>
      <c r="H21" t="n">
        <v>0.78</v>
      </c>
      <c r="I21" t="n">
        <v>15</v>
      </c>
      <c r="J21" t="n">
        <v>130.92</v>
      </c>
      <c r="K21" t="n">
        <v>45</v>
      </c>
      <c r="L21" t="n">
        <v>5.75</v>
      </c>
      <c r="M21" t="n">
        <v>13</v>
      </c>
      <c r="N21" t="n">
        <v>20.17</v>
      </c>
      <c r="O21" t="n">
        <v>16380.29</v>
      </c>
      <c r="P21" t="n">
        <v>108.51</v>
      </c>
      <c r="Q21" t="n">
        <v>197.78</v>
      </c>
      <c r="R21" t="n">
        <v>35.94</v>
      </c>
      <c r="S21" t="n">
        <v>25.4</v>
      </c>
      <c r="T21" t="n">
        <v>4390.01</v>
      </c>
      <c r="U21" t="n">
        <v>0.71</v>
      </c>
      <c r="V21" t="n">
        <v>0.87</v>
      </c>
      <c r="W21" t="n">
        <v>2.96</v>
      </c>
      <c r="X21" t="n">
        <v>0.27</v>
      </c>
      <c r="Y21" t="n">
        <v>1</v>
      </c>
      <c r="Z21" t="n">
        <v>10</v>
      </c>
      <c r="AA21" t="n">
        <v>401.3867930614468</v>
      </c>
      <c r="AB21" t="n">
        <v>549.195118202219</v>
      </c>
      <c r="AC21" t="n">
        <v>496.780706921188</v>
      </c>
      <c r="AD21" t="n">
        <v>401386.7930614469</v>
      </c>
      <c r="AE21" t="n">
        <v>549195.118202219</v>
      </c>
      <c r="AF21" t="n">
        <v>2.174175354391601e-05</v>
      </c>
      <c r="AG21" t="n">
        <v>35</v>
      </c>
      <c r="AH21" t="n">
        <v>496780.706921188</v>
      </c>
    </row>
    <row r="22">
      <c r="A22" t="n">
        <v>20</v>
      </c>
      <c r="B22" t="n">
        <v>60</v>
      </c>
      <c r="C22" t="inlineStr">
        <is>
          <t xml:space="preserve">CONCLUIDO	</t>
        </is>
      </c>
      <c r="D22" t="n">
        <v>7.6153</v>
      </c>
      <c r="E22" t="n">
        <v>13.13</v>
      </c>
      <c r="F22" t="n">
        <v>10.64</v>
      </c>
      <c r="G22" t="n">
        <v>45.61</v>
      </c>
      <c r="H22" t="n">
        <v>0.8100000000000001</v>
      </c>
      <c r="I22" t="n">
        <v>14</v>
      </c>
      <c r="J22" t="n">
        <v>131.25</v>
      </c>
      <c r="K22" t="n">
        <v>45</v>
      </c>
      <c r="L22" t="n">
        <v>6</v>
      </c>
      <c r="M22" t="n">
        <v>12</v>
      </c>
      <c r="N22" t="n">
        <v>20.25</v>
      </c>
      <c r="O22" t="n">
        <v>16421.36</v>
      </c>
      <c r="P22" t="n">
        <v>108.02</v>
      </c>
      <c r="Q22" t="n">
        <v>197.78</v>
      </c>
      <c r="R22" t="n">
        <v>35.33</v>
      </c>
      <c r="S22" t="n">
        <v>25.4</v>
      </c>
      <c r="T22" t="n">
        <v>4089.81</v>
      </c>
      <c r="U22" t="n">
        <v>0.72</v>
      </c>
      <c r="V22" t="n">
        <v>0.87</v>
      </c>
      <c r="W22" t="n">
        <v>2.96</v>
      </c>
      <c r="X22" t="n">
        <v>0.25</v>
      </c>
      <c r="Y22" t="n">
        <v>1</v>
      </c>
      <c r="Z22" t="n">
        <v>10</v>
      </c>
      <c r="AA22" t="n">
        <v>400.6694736156174</v>
      </c>
      <c r="AB22" t="n">
        <v>548.2136500905347</v>
      </c>
      <c r="AC22" t="n">
        <v>495.8929087485836</v>
      </c>
      <c r="AD22" t="n">
        <v>400669.4736156174</v>
      </c>
      <c r="AE22" t="n">
        <v>548213.6500905347</v>
      </c>
      <c r="AF22" t="n">
        <v>2.182400228863833e-05</v>
      </c>
      <c r="AG22" t="n">
        <v>35</v>
      </c>
      <c r="AH22" t="n">
        <v>495892.9087485836</v>
      </c>
    </row>
    <row r="23">
      <c r="A23" t="n">
        <v>21</v>
      </c>
      <c r="B23" t="n">
        <v>60</v>
      </c>
      <c r="C23" t="inlineStr">
        <is>
          <t xml:space="preserve">CONCLUIDO	</t>
        </is>
      </c>
      <c r="D23" t="n">
        <v>7.6105</v>
      </c>
      <c r="E23" t="n">
        <v>13.14</v>
      </c>
      <c r="F23" t="n">
        <v>10.65</v>
      </c>
      <c r="G23" t="n">
        <v>45.64</v>
      </c>
      <c r="H23" t="n">
        <v>0.84</v>
      </c>
      <c r="I23" t="n">
        <v>14</v>
      </c>
      <c r="J23" t="n">
        <v>131.58</v>
      </c>
      <c r="K23" t="n">
        <v>45</v>
      </c>
      <c r="L23" t="n">
        <v>6.25</v>
      </c>
      <c r="M23" t="n">
        <v>12</v>
      </c>
      <c r="N23" t="n">
        <v>20.34</v>
      </c>
      <c r="O23" t="n">
        <v>16462.46</v>
      </c>
      <c r="P23" t="n">
        <v>107.85</v>
      </c>
      <c r="Q23" t="n">
        <v>197.85</v>
      </c>
      <c r="R23" t="n">
        <v>35.52</v>
      </c>
      <c r="S23" t="n">
        <v>25.4</v>
      </c>
      <c r="T23" t="n">
        <v>4185.67</v>
      </c>
      <c r="U23" t="n">
        <v>0.72</v>
      </c>
      <c r="V23" t="n">
        <v>0.87</v>
      </c>
      <c r="W23" t="n">
        <v>2.96</v>
      </c>
      <c r="X23" t="n">
        <v>0.26</v>
      </c>
      <c r="Y23" t="n">
        <v>1</v>
      </c>
      <c r="Z23" t="n">
        <v>10</v>
      </c>
      <c r="AA23" t="n">
        <v>400.6141371979401</v>
      </c>
      <c r="AB23" t="n">
        <v>548.1379363625982</v>
      </c>
      <c r="AC23" t="n">
        <v>495.8244210325766</v>
      </c>
      <c r="AD23" t="n">
        <v>400614.1371979401</v>
      </c>
      <c r="AE23" t="n">
        <v>548137.9363625982</v>
      </c>
      <c r="AF23" t="n">
        <v>2.181024640101927e-05</v>
      </c>
      <c r="AG23" t="n">
        <v>35</v>
      </c>
      <c r="AH23" t="n">
        <v>495824.4210325766</v>
      </c>
    </row>
    <row r="24">
      <c r="A24" t="n">
        <v>22</v>
      </c>
      <c r="B24" t="n">
        <v>60</v>
      </c>
      <c r="C24" t="inlineStr">
        <is>
          <t xml:space="preserve">CONCLUIDO	</t>
        </is>
      </c>
      <c r="D24" t="n">
        <v>7.6384</v>
      </c>
      <c r="E24" t="n">
        <v>13.09</v>
      </c>
      <c r="F24" t="n">
        <v>10.63</v>
      </c>
      <c r="G24" t="n">
        <v>49.05</v>
      </c>
      <c r="H24" t="n">
        <v>0.87</v>
      </c>
      <c r="I24" t="n">
        <v>13</v>
      </c>
      <c r="J24" t="n">
        <v>131.92</v>
      </c>
      <c r="K24" t="n">
        <v>45</v>
      </c>
      <c r="L24" t="n">
        <v>6.5</v>
      </c>
      <c r="M24" t="n">
        <v>11</v>
      </c>
      <c r="N24" t="n">
        <v>20.42</v>
      </c>
      <c r="O24" t="n">
        <v>16503.6</v>
      </c>
      <c r="P24" t="n">
        <v>107.53</v>
      </c>
      <c r="Q24" t="n">
        <v>197.76</v>
      </c>
      <c r="R24" t="n">
        <v>34.78</v>
      </c>
      <c r="S24" t="n">
        <v>25.4</v>
      </c>
      <c r="T24" t="n">
        <v>3821.37</v>
      </c>
      <c r="U24" t="n">
        <v>0.73</v>
      </c>
      <c r="V24" t="n">
        <v>0.88</v>
      </c>
      <c r="W24" t="n">
        <v>2.96</v>
      </c>
      <c r="X24" t="n">
        <v>0.24</v>
      </c>
      <c r="Y24" t="n">
        <v>1</v>
      </c>
      <c r="Z24" t="n">
        <v>10</v>
      </c>
      <c r="AA24" t="n">
        <v>400.0427135942568</v>
      </c>
      <c r="AB24" t="n">
        <v>547.3560893786084</v>
      </c>
      <c r="AC24" t="n">
        <v>495.1171924274096</v>
      </c>
      <c r="AD24" t="n">
        <v>400042.7135942568</v>
      </c>
      <c r="AE24" t="n">
        <v>547356.0893786084</v>
      </c>
      <c r="AF24" t="n">
        <v>2.189020249780508e-05</v>
      </c>
      <c r="AG24" t="n">
        <v>35</v>
      </c>
      <c r="AH24" t="n">
        <v>495117.1924274096</v>
      </c>
    </row>
    <row r="25">
      <c r="A25" t="n">
        <v>23</v>
      </c>
      <c r="B25" t="n">
        <v>60</v>
      </c>
      <c r="C25" t="inlineStr">
        <is>
          <t xml:space="preserve">CONCLUIDO	</t>
        </is>
      </c>
      <c r="D25" t="n">
        <v>7.644</v>
      </c>
      <c r="E25" t="n">
        <v>13.08</v>
      </c>
      <c r="F25" t="n">
        <v>10.62</v>
      </c>
      <c r="G25" t="n">
        <v>49.01</v>
      </c>
      <c r="H25" t="n">
        <v>0.9</v>
      </c>
      <c r="I25" t="n">
        <v>13</v>
      </c>
      <c r="J25" t="n">
        <v>132.25</v>
      </c>
      <c r="K25" t="n">
        <v>45</v>
      </c>
      <c r="L25" t="n">
        <v>6.75</v>
      </c>
      <c r="M25" t="n">
        <v>11</v>
      </c>
      <c r="N25" t="n">
        <v>20.5</v>
      </c>
      <c r="O25" t="n">
        <v>16544.76</v>
      </c>
      <c r="P25" t="n">
        <v>107.19</v>
      </c>
      <c r="Q25" t="n">
        <v>197.77</v>
      </c>
      <c r="R25" t="n">
        <v>34.51</v>
      </c>
      <c r="S25" t="n">
        <v>25.4</v>
      </c>
      <c r="T25" t="n">
        <v>3688.26</v>
      </c>
      <c r="U25" t="n">
        <v>0.74</v>
      </c>
      <c r="V25" t="n">
        <v>0.88</v>
      </c>
      <c r="W25" t="n">
        <v>2.96</v>
      </c>
      <c r="X25" t="n">
        <v>0.23</v>
      </c>
      <c r="Y25" t="n">
        <v>1</v>
      </c>
      <c r="Z25" t="n">
        <v>10</v>
      </c>
      <c r="AA25" t="n">
        <v>399.7259377080658</v>
      </c>
      <c r="AB25" t="n">
        <v>546.9226626359562</v>
      </c>
      <c r="AC25" t="n">
        <v>494.7251313247578</v>
      </c>
      <c r="AD25" t="n">
        <v>399725.9377080658</v>
      </c>
      <c r="AE25" t="n">
        <v>546922.6626359562</v>
      </c>
      <c r="AF25" t="n">
        <v>2.190625103336066e-05</v>
      </c>
      <c r="AG25" t="n">
        <v>35</v>
      </c>
      <c r="AH25" t="n">
        <v>494725.1313247578</v>
      </c>
    </row>
    <row r="26">
      <c r="A26" t="n">
        <v>24</v>
      </c>
      <c r="B26" t="n">
        <v>60</v>
      </c>
      <c r="C26" t="inlineStr">
        <is>
          <t xml:space="preserve">CONCLUIDO	</t>
        </is>
      </c>
      <c r="D26" t="n">
        <v>7.6599</v>
      </c>
      <c r="E26" t="n">
        <v>13.06</v>
      </c>
      <c r="F26" t="n">
        <v>10.62</v>
      </c>
      <c r="G26" t="n">
        <v>53.08</v>
      </c>
      <c r="H26" t="n">
        <v>0.93</v>
      </c>
      <c r="I26" t="n">
        <v>12</v>
      </c>
      <c r="J26" t="n">
        <v>132.58</v>
      </c>
      <c r="K26" t="n">
        <v>45</v>
      </c>
      <c r="L26" t="n">
        <v>7</v>
      </c>
      <c r="M26" t="n">
        <v>10</v>
      </c>
      <c r="N26" t="n">
        <v>20.59</v>
      </c>
      <c r="O26" t="n">
        <v>16585.95</v>
      </c>
      <c r="P26" t="n">
        <v>106.78</v>
      </c>
      <c r="Q26" t="n">
        <v>197.79</v>
      </c>
      <c r="R26" t="n">
        <v>34.29</v>
      </c>
      <c r="S26" t="n">
        <v>25.4</v>
      </c>
      <c r="T26" t="n">
        <v>3579.56</v>
      </c>
      <c r="U26" t="n">
        <v>0.74</v>
      </c>
      <c r="V26" t="n">
        <v>0.88</v>
      </c>
      <c r="W26" t="n">
        <v>2.96</v>
      </c>
      <c r="X26" t="n">
        <v>0.23</v>
      </c>
      <c r="Y26" t="n">
        <v>1</v>
      </c>
      <c r="Z26" t="n">
        <v>10</v>
      </c>
      <c r="AA26" t="n">
        <v>399.2532110813495</v>
      </c>
      <c r="AB26" t="n">
        <v>546.2758572100561</v>
      </c>
      <c r="AC26" t="n">
        <v>494.1400561009085</v>
      </c>
      <c r="AD26" t="n">
        <v>399253.2110813495</v>
      </c>
      <c r="AE26" t="n">
        <v>546275.857210056</v>
      </c>
      <c r="AF26" t="n">
        <v>2.195181741109881e-05</v>
      </c>
      <c r="AG26" t="n">
        <v>35</v>
      </c>
      <c r="AH26" t="n">
        <v>494140.0561009085</v>
      </c>
    </row>
    <row r="27">
      <c r="A27" t="n">
        <v>25</v>
      </c>
      <c r="B27" t="n">
        <v>60</v>
      </c>
      <c r="C27" t="inlineStr">
        <is>
          <t xml:space="preserve">CONCLUIDO	</t>
        </is>
      </c>
      <c r="D27" t="n">
        <v>7.6635</v>
      </c>
      <c r="E27" t="n">
        <v>13.05</v>
      </c>
      <c r="F27" t="n">
        <v>10.61</v>
      </c>
      <c r="G27" t="n">
        <v>53.05</v>
      </c>
      <c r="H27" t="n">
        <v>0.96</v>
      </c>
      <c r="I27" t="n">
        <v>12</v>
      </c>
      <c r="J27" t="n">
        <v>132.92</v>
      </c>
      <c r="K27" t="n">
        <v>45</v>
      </c>
      <c r="L27" t="n">
        <v>7.25</v>
      </c>
      <c r="M27" t="n">
        <v>10</v>
      </c>
      <c r="N27" t="n">
        <v>20.67</v>
      </c>
      <c r="O27" t="n">
        <v>16627.17</v>
      </c>
      <c r="P27" t="n">
        <v>106.55</v>
      </c>
      <c r="Q27" t="n">
        <v>197.75</v>
      </c>
      <c r="R27" t="n">
        <v>34.33</v>
      </c>
      <c r="S27" t="n">
        <v>25.4</v>
      </c>
      <c r="T27" t="n">
        <v>3601.71</v>
      </c>
      <c r="U27" t="n">
        <v>0.74</v>
      </c>
      <c r="V27" t="n">
        <v>0.88</v>
      </c>
      <c r="W27" t="n">
        <v>2.96</v>
      </c>
      <c r="X27" t="n">
        <v>0.22</v>
      </c>
      <c r="Y27" t="n">
        <v>1</v>
      </c>
      <c r="Z27" t="n">
        <v>10</v>
      </c>
      <c r="AA27" t="n">
        <v>390.140190615766</v>
      </c>
      <c r="AB27" t="n">
        <v>533.8070205709562</v>
      </c>
      <c r="AC27" t="n">
        <v>482.8612277305222</v>
      </c>
      <c r="AD27" t="n">
        <v>390140.190615766</v>
      </c>
      <c r="AE27" t="n">
        <v>533807.0205709562</v>
      </c>
      <c r="AF27" t="n">
        <v>2.19621343268131e-05</v>
      </c>
      <c r="AG27" t="n">
        <v>34</v>
      </c>
      <c r="AH27" t="n">
        <v>482861.2277305222</v>
      </c>
    </row>
    <row r="28">
      <c r="A28" t="n">
        <v>26</v>
      </c>
      <c r="B28" t="n">
        <v>60</v>
      </c>
      <c r="C28" t="inlineStr">
        <is>
          <t xml:space="preserve">CONCLUIDO	</t>
        </is>
      </c>
      <c r="D28" t="n">
        <v>7.6619</v>
      </c>
      <c r="E28" t="n">
        <v>13.05</v>
      </c>
      <c r="F28" t="n">
        <v>10.61</v>
      </c>
      <c r="G28" t="n">
        <v>53.06</v>
      </c>
      <c r="H28" t="n">
        <v>0.99</v>
      </c>
      <c r="I28" t="n">
        <v>12</v>
      </c>
      <c r="J28" t="n">
        <v>133.25</v>
      </c>
      <c r="K28" t="n">
        <v>45</v>
      </c>
      <c r="L28" t="n">
        <v>7.5</v>
      </c>
      <c r="M28" t="n">
        <v>10</v>
      </c>
      <c r="N28" t="n">
        <v>20.76</v>
      </c>
      <c r="O28" t="n">
        <v>16668.43</v>
      </c>
      <c r="P28" t="n">
        <v>106.05</v>
      </c>
      <c r="Q28" t="n">
        <v>197.77</v>
      </c>
      <c r="R28" t="n">
        <v>34.34</v>
      </c>
      <c r="S28" t="n">
        <v>25.4</v>
      </c>
      <c r="T28" t="n">
        <v>3605.95</v>
      </c>
      <c r="U28" t="n">
        <v>0.74</v>
      </c>
      <c r="V28" t="n">
        <v>0.88</v>
      </c>
      <c r="W28" t="n">
        <v>2.96</v>
      </c>
      <c r="X28" t="n">
        <v>0.22</v>
      </c>
      <c r="Y28" t="n">
        <v>1</v>
      </c>
      <c r="Z28" t="n">
        <v>10</v>
      </c>
      <c r="AA28" t="n">
        <v>389.8031696008271</v>
      </c>
      <c r="AB28" t="n">
        <v>533.3458935499989</v>
      </c>
      <c r="AC28" t="n">
        <v>482.4441100252492</v>
      </c>
      <c r="AD28" t="n">
        <v>389803.1696008271</v>
      </c>
      <c r="AE28" t="n">
        <v>533345.8935499989</v>
      </c>
      <c r="AF28" t="n">
        <v>2.195754903094009e-05</v>
      </c>
      <c r="AG28" t="n">
        <v>34</v>
      </c>
      <c r="AH28" t="n">
        <v>482444.1100252492</v>
      </c>
    </row>
    <row r="29">
      <c r="A29" t="n">
        <v>27</v>
      </c>
      <c r="B29" t="n">
        <v>60</v>
      </c>
      <c r="C29" t="inlineStr">
        <is>
          <t xml:space="preserve">CONCLUIDO	</t>
        </is>
      </c>
      <c r="D29" t="n">
        <v>7.6941</v>
      </c>
      <c r="E29" t="n">
        <v>13</v>
      </c>
      <c r="F29" t="n">
        <v>10.58</v>
      </c>
      <c r="G29" t="n">
        <v>57.73</v>
      </c>
      <c r="H29" t="n">
        <v>1.03</v>
      </c>
      <c r="I29" t="n">
        <v>11</v>
      </c>
      <c r="J29" t="n">
        <v>133.59</v>
      </c>
      <c r="K29" t="n">
        <v>45</v>
      </c>
      <c r="L29" t="n">
        <v>7.75</v>
      </c>
      <c r="M29" t="n">
        <v>9</v>
      </c>
      <c r="N29" t="n">
        <v>20.84</v>
      </c>
      <c r="O29" t="n">
        <v>16709.71</v>
      </c>
      <c r="P29" t="n">
        <v>105.63</v>
      </c>
      <c r="Q29" t="n">
        <v>197.77</v>
      </c>
      <c r="R29" t="n">
        <v>33.41</v>
      </c>
      <c r="S29" t="n">
        <v>25.4</v>
      </c>
      <c r="T29" t="n">
        <v>3144.57</v>
      </c>
      <c r="U29" t="n">
        <v>0.76</v>
      </c>
      <c r="V29" t="n">
        <v>0.88</v>
      </c>
      <c r="W29" t="n">
        <v>2.96</v>
      </c>
      <c r="X29" t="n">
        <v>0.19</v>
      </c>
      <c r="Y29" t="n">
        <v>1</v>
      </c>
      <c r="Z29" t="n">
        <v>10</v>
      </c>
      <c r="AA29" t="n">
        <v>389.1134262806889</v>
      </c>
      <c r="AB29" t="n">
        <v>532.4021563100582</v>
      </c>
      <c r="AC29" t="n">
        <v>481.590441742945</v>
      </c>
      <c r="AD29" t="n">
        <v>389113.426280689</v>
      </c>
      <c r="AE29" t="n">
        <v>532402.1563100582</v>
      </c>
      <c r="AF29" t="n">
        <v>2.204982811038464e-05</v>
      </c>
      <c r="AG29" t="n">
        <v>34</v>
      </c>
      <c r="AH29" t="n">
        <v>481590.441742945</v>
      </c>
    </row>
    <row r="30">
      <c r="A30" t="n">
        <v>28</v>
      </c>
      <c r="B30" t="n">
        <v>60</v>
      </c>
      <c r="C30" t="inlineStr">
        <is>
          <t xml:space="preserve">CONCLUIDO	</t>
        </is>
      </c>
      <c r="D30" t="n">
        <v>7.6913</v>
      </c>
      <c r="E30" t="n">
        <v>13</v>
      </c>
      <c r="F30" t="n">
        <v>10.59</v>
      </c>
      <c r="G30" t="n">
        <v>57.75</v>
      </c>
      <c r="H30" t="n">
        <v>1.06</v>
      </c>
      <c r="I30" t="n">
        <v>11</v>
      </c>
      <c r="J30" t="n">
        <v>133.92</v>
      </c>
      <c r="K30" t="n">
        <v>45</v>
      </c>
      <c r="L30" t="n">
        <v>8</v>
      </c>
      <c r="M30" t="n">
        <v>9</v>
      </c>
      <c r="N30" t="n">
        <v>20.93</v>
      </c>
      <c r="O30" t="n">
        <v>16751.02</v>
      </c>
      <c r="P30" t="n">
        <v>105.62</v>
      </c>
      <c r="Q30" t="n">
        <v>197.78</v>
      </c>
      <c r="R30" t="n">
        <v>33.54</v>
      </c>
      <c r="S30" t="n">
        <v>25.4</v>
      </c>
      <c r="T30" t="n">
        <v>3212.06</v>
      </c>
      <c r="U30" t="n">
        <v>0.76</v>
      </c>
      <c r="V30" t="n">
        <v>0.88</v>
      </c>
      <c r="W30" t="n">
        <v>2.96</v>
      </c>
      <c r="X30" t="n">
        <v>0.2</v>
      </c>
      <c r="Y30" t="n">
        <v>1</v>
      </c>
      <c r="Z30" t="n">
        <v>10</v>
      </c>
      <c r="AA30" t="n">
        <v>389.1479360597019</v>
      </c>
      <c r="AB30" t="n">
        <v>532.4493741121678</v>
      </c>
      <c r="AC30" t="n">
        <v>481.6331531442917</v>
      </c>
      <c r="AD30" t="n">
        <v>389147.9360597019</v>
      </c>
      <c r="AE30" t="n">
        <v>532449.3741121677</v>
      </c>
      <c r="AF30" t="n">
        <v>2.204180384260686e-05</v>
      </c>
      <c r="AG30" t="n">
        <v>34</v>
      </c>
      <c r="AH30" t="n">
        <v>481633.1531442917</v>
      </c>
    </row>
    <row r="31">
      <c r="A31" t="n">
        <v>29</v>
      </c>
      <c r="B31" t="n">
        <v>60</v>
      </c>
      <c r="C31" t="inlineStr">
        <is>
          <t xml:space="preserve">CONCLUIDO	</t>
        </is>
      </c>
      <c r="D31" t="n">
        <v>7.6961</v>
      </c>
      <c r="E31" t="n">
        <v>12.99</v>
      </c>
      <c r="F31" t="n">
        <v>10.58</v>
      </c>
      <c r="G31" t="n">
        <v>57.71</v>
      </c>
      <c r="H31" t="n">
        <v>1.09</v>
      </c>
      <c r="I31" t="n">
        <v>11</v>
      </c>
      <c r="J31" t="n">
        <v>134.26</v>
      </c>
      <c r="K31" t="n">
        <v>45</v>
      </c>
      <c r="L31" t="n">
        <v>8.25</v>
      </c>
      <c r="M31" t="n">
        <v>9</v>
      </c>
      <c r="N31" t="n">
        <v>21.01</v>
      </c>
      <c r="O31" t="n">
        <v>16792.37</v>
      </c>
      <c r="P31" t="n">
        <v>105.22</v>
      </c>
      <c r="Q31" t="n">
        <v>197.79</v>
      </c>
      <c r="R31" t="n">
        <v>33.22</v>
      </c>
      <c r="S31" t="n">
        <v>25.4</v>
      </c>
      <c r="T31" t="n">
        <v>3051.84</v>
      </c>
      <c r="U31" t="n">
        <v>0.76</v>
      </c>
      <c r="V31" t="n">
        <v>0.88</v>
      </c>
      <c r="W31" t="n">
        <v>2.96</v>
      </c>
      <c r="X31" t="n">
        <v>0.19</v>
      </c>
      <c r="Y31" t="n">
        <v>1</v>
      </c>
      <c r="Z31" t="n">
        <v>10</v>
      </c>
      <c r="AA31" t="n">
        <v>388.8012425843776</v>
      </c>
      <c r="AB31" t="n">
        <v>531.9750128041925</v>
      </c>
      <c r="AC31" t="n">
        <v>481.2040642137794</v>
      </c>
      <c r="AD31" t="n">
        <v>388801.2425843776</v>
      </c>
      <c r="AE31" t="n">
        <v>531975.0128041925</v>
      </c>
      <c r="AF31" t="n">
        <v>2.205555973022592e-05</v>
      </c>
      <c r="AG31" t="n">
        <v>34</v>
      </c>
      <c r="AH31" t="n">
        <v>481204.0642137793</v>
      </c>
    </row>
    <row r="32">
      <c r="A32" t="n">
        <v>30</v>
      </c>
      <c r="B32" t="n">
        <v>60</v>
      </c>
      <c r="C32" t="inlineStr">
        <is>
          <t xml:space="preserve">CONCLUIDO	</t>
        </is>
      </c>
      <c r="D32" t="n">
        <v>7.7187</v>
      </c>
      <c r="E32" t="n">
        <v>12.96</v>
      </c>
      <c r="F32" t="n">
        <v>10.57</v>
      </c>
      <c r="G32" t="n">
        <v>63.41</v>
      </c>
      <c r="H32" t="n">
        <v>1.12</v>
      </c>
      <c r="I32" t="n">
        <v>10</v>
      </c>
      <c r="J32" t="n">
        <v>134.59</v>
      </c>
      <c r="K32" t="n">
        <v>45</v>
      </c>
      <c r="L32" t="n">
        <v>8.5</v>
      </c>
      <c r="M32" t="n">
        <v>8</v>
      </c>
      <c r="N32" t="n">
        <v>21.1</v>
      </c>
      <c r="O32" t="n">
        <v>16833.86</v>
      </c>
      <c r="P32" t="n">
        <v>105</v>
      </c>
      <c r="Q32" t="n">
        <v>197.76</v>
      </c>
      <c r="R32" t="n">
        <v>32.82</v>
      </c>
      <c r="S32" t="n">
        <v>25.4</v>
      </c>
      <c r="T32" t="n">
        <v>2854.34</v>
      </c>
      <c r="U32" t="n">
        <v>0.77</v>
      </c>
      <c r="V32" t="n">
        <v>0.88</v>
      </c>
      <c r="W32" t="n">
        <v>2.96</v>
      </c>
      <c r="X32" t="n">
        <v>0.18</v>
      </c>
      <c r="Y32" t="n">
        <v>1</v>
      </c>
      <c r="Z32" t="n">
        <v>10</v>
      </c>
      <c r="AA32" t="n">
        <v>388.3857814165387</v>
      </c>
      <c r="AB32" t="n">
        <v>531.4065605055022</v>
      </c>
      <c r="AC32" t="n">
        <v>480.6898642046482</v>
      </c>
      <c r="AD32" t="n">
        <v>388385.7814165388</v>
      </c>
      <c r="AE32" t="n">
        <v>531406.5605055022</v>
      </c>
      <c r="AF32" t="n">
        <v>2.212032703443235e-05</v>
      </c>
      <c r="AG32" t="n">
        <v>34</v>
      </c>
      <c r="AH32" t="n">
        <v>480689.8642046482</v>
      </c>
    </row>
    <row r="33">
      <c r="A33" t="n">
        <v>31</v>
      </c>
      <c r="B33" t="n">
        <v>60</v>
      </c>
      <c r="C33" t="inlineStr">
        <is>
          <t xml:space="preserve">CONCLUIDO	</t>
        </is>
      </c>
      <c r="D33" t="n">
        <v>7.7258</v>
      </c>
      <c r="E33" t="n">
        <v>12.94</v>
      </c>
      <c r="F33" t="n">
        <v>10.56</v>
      </c>
      <c r="G33" t="n">
        <v>63.34</v>
      </c>
      <c r="H33" t="n">
        <v>1.15</v>
      </c>
      <c r="I33" t="n">
        <v>10</v>
      </c>
      <c r="J33" t="n">
        <v>134.93</v>
      </c>
      <c r="K33" t="n">
        <v>45</v>
      </c>
      <c r="L33" t="n">
        <v>8.75</v>
      </c>
      <c r="M33" t="n">
        <v>8</v>
      </c>
      <c r="N33" t="n">
        <v>21.18</v>
      </c>
      <c r="O33" t="n">
        <v>16875.27</v>
      </c>
      <c r="P33" t="n">
        <v>104.82</v>
      </c>
      <c r="Q33" t="n">
        <v>197.77</v>
      </c>
      <c r="R33" t="n">
        <v>32.62</v>
      </c>
      <c r="S33" t="n">
        <v>25.4</v>
      </c>
      <c r="T33" t="n">
        <v>2757.78</v>
      </c>
      <c r="U33" t="n">
        <v>0.78</v>
      </c>
      <c r="V33" t="n">
        <v>0.88</v>
      </c>
      <c r="W33" t="n">
        <v>2.95</v>
      </c>
      <c r="X33" t="n">
        <v>0.17</v>
      </c>
      <c r="Y33" t="n">
        <v>1</v>
      </c>
      <c r="Z33" t="n">
        <v>10</v>
      </c>
      <c r="AA33" t="n">
        <v>388.1705638509954</v>
      </c>
      <c r="AB33" t="n">
        <v>531.1120903375968</v>
      </c>
      <c r="AC33" t="n">
        <v>480.4234978562763</v>
      </c>
      <c r="AD33" t="n">
        <v>388170.5638509954</v>
      </c>
      <c r="AE33" t="n">
        <v>531112.0903375968</v>
      </c>
      <c r="AF33" t="n">
        <v>2.214067428486888e-05</v>
      </c>
      <c r="AG33" t="n">
        <v>34</v>
      </c>
      <c r="AH33" t="n">
        <v>480423.4978562763</v>
      </c>
    </row>
    <row r="34">
      <c r="A34" t="n">
        <v>32</v>
      </c>
      <c r="B34" t="n">
        <v>60</v>
      </c>
      <c r="C34" t="inlineStr">
        <is>
          <t xml:space="preserve">CONCLUIDO	</t>
        </is>
      </c>
      <c r="D34" t="n">
        <v>7.7199</v>
      </c>
      <c r="E34" t="n">
        <v>12.95</v>
      </c>
      <c r="F34" t="n">
        <v>10.57</v>
      </c>
      <c r="G34" t="n">
        <v>63.39</v>
      </c>
      <c r="H34" t="n">
        <v>1.18</v>
      </c>
      <c r="I34" t="n">
        <v>10</v>
      </c>
      <c r="J34" t="n">
        <v>135.27</v>
      </c>
      <c r="K34" t="n">
        <v>45</v>
      </c>
      <c r="L34" t="n">
        <v>9</v>
      </c>
      <c r="M34" t="n">
        <v>8</v>
      </c>
      <c r="N34" t="n">
        <v>21.27</v>
      </c>
      <c r="O34" t="n">
        <v>16916.71</v>
      </c>
      <c r="P34" t="n">
        <v>104.59</v>
      </c>
      <c r="Q34" t="n">
        <v>197.76</v>
      </c>
      <c r="R34" t="n">
        <v>32.93</v>
      </c>
      <c r="S34" t="n">
        <v>25.4</v>
      </c>
      <c r="T34" t="n">
        <v>2909.03</v>
      </c>
      <c r="U34" t="n">
        <v>0.77</v>
      </c>
      <c r="V34" t="n">
        <v>0.88</v>
      </c>
      <c r="W34" t="n">
        <v>2.95</v>
      </c>
      <c r="X34" t="n">
        <v>0.18</v>
      </c>
      <c r="Y34" t="n">
        <v>1</v>
      </c>
      <c r="Z34" t="n">
        <v>10</v>
      </c>
      <c r="AA34" t="n">
        <v>388.0835539008646</v>
      </c>
      <c r="AB34" t="n">
        <v>530.9930394852197</v>
      </c>
      <c r="AC34" t="n">
        <v>480.3158090501611</v>
      </c>
      <c r="AD34" t="n">
        <v>388083.5539008646</v>
      </c>
      <c r="AE34" t="n">
        <v>530993.0394852197</v>
      </c>
      <c r="AF34" t="n">
        <v>2.212376600633712e-05</v>
      </c>
      <c r="AG34" t="n">
        <v>34</v>
      </c>
      <c r="AH34" t="n">
        <v>480315.8090501612</v>
      </c>
    </row>
    <row r="35">
      <c r="A35" t="n">
        <v>33</v>
      </c>
      <c r="B35" t="n">
        <v>60</v>
      </c>
      <c r="C35" t="inlineStr">
        <is>
          <t xml:space="preserve">CONCLUIDO	</t>
        </is>
      </c>
      <c r="D35" t="n">
        <v>7.7488</v>
      </c>
      <c r="E35" t="n">
        <v>12.91</v>
      </c>
      <c r="F35" t="n">
        <v>10.54</v>
      </c>
      <c r="G35" t="n">
        <v>70.29000000000001</v>
      </c>
      <c r="H35" t="n">
        <v>1.21</v>
      </c>
      <c r="I35" t="n">
        <v>9</v>
      </c>
      <c r="J35" t="n">
        <v>135.6</v>
      </c>
      <c r="K35" t="n">
        <v>45</v>
      </c>
      <c r="L35" t="n">
        <v>9.25</v>
      </c>
      <c r="M35" t="n">
        <v>7</v>
      </c>
      <c r="N35" t="n">
        <v>21.35</v>
      </c>
      <c r="O35" t="n">
        <v>16958.17</v>
      </c>
      <c r="P35" t="n">
        <v>103.45</v>
      </c>
      <c r="Q35" t="n">
        <v>197.77</v>
      </c>
      <c r="R35" t="n">
        <v>32.09</v>
      </c>
      <c r="S35" t="n">
        <v>25.4</v>
      </c>
      <c r="T35" t="n">
        <v>2493.61</v>
      </c>
      <c r="U35" t="n">
        <v>0.79</v>
      </c>
      <c r="V35" t="n">
        <v>0.88</v>
      </c>
      <c r="W35" t="n">
        <v>2.95</v>
      </c>
      <c r="X35" t="n">
        <v>0.15</v>
      </c>
      <c r="Y35" t="n">
        <v>1</v>
      </c>
      <c r="Z35" t="n">
        <v>10</v>
      </c>
      <c r="AA35" t="n">
        <v>386.936228997396</v>
      </c>
      <c r="AB35" t="n">
        <v>529.4232189358916</v>
      </c>
      <c r="AC35" t="n">
        <v>478.8958099708039</v>
      </c>
      <c r="AD35" t="n">
        <v>386936.228997396</v>
      </c>
      <c r="AE35" t="n">
        <v>529423.2189358915</v>
      </c>
      <c r="AF35" t="n">
        <v>2.220658791304357e-05</v>
      </c>
      <c r="AG35" t="n">
        <v>34</v>
      </c>
      <c r="AH35" t="n">
        <v>478895.8099708039</v>
      </c>
    </row>
    <row r="36">
      <c r="A36" t="n">
        <v>34</v>
      </c>
      <c r="B36" t="n">
        <v>60</v>
      </c>
      <c r="C36" t="inlineStr">
        <is>
          <t xml:space="preserve">CONCLUIDO	</t>
        </is>
      </c>
      <c r="D36" t="n">
        <v>7.7381</v>
      </c>
      <c r="E36" t="n">
        <v>12.92</v>
      </c>
      <c r="F36" t="n">
        <v>10.56</v>
      </c>
      <c r="G36" t="n">
        <v>70.41</v>
      </c>
      <c r="H36" t="n">
        <v>1.24</v>
      </c>
      <c r="I36" t="n">
        <v>9</v>
      </c>
      <c r="J36" t="n">
        <v>135.94</v>
      </c>
      <c r="K36" t="n">
        <v>45</v>
      </c>
      <c r="L36" t="n">
        <v>9.5</v>
      </c>
      <c r="M36" t="n">
        <v>7</v>
      </c>
      <c r="N36" t="n">
        <v>21.44</v>
      </c>
      <c r="O36" t="n">
        <v>16999.67</v>
      </c>
      <c r="P36" t="n">
        <v>103.82</v>
      </c>
      <c r="Q36" t="n">
        <v>197.76</v>
      </c>
      <c r="R36" t="n">
        <v>32.66</v>
      </c>
      <c r="S36" t="n">
        <v>25.4</v>
      </c>
      <c r="T36" t="n">
        <v>2783.35</v>
      </c>
      <c r="U36" t="n">
        <v>0.78</v>
      </c>
      <c r="V36" t="n">
        <v>0.88</v>
      </c>
      <c r="W36" t="n">
        <v>2.96</v>
      </c>
      <c r="X36" t="n">
        <v>0.17</v>
      </c>
      <c r="Y36" t="n">
        <v>1</v>
      </c>
      <c r="Z36" t="n">
        <v>10</v>
      </c>
      <c r="AA36" t="n">
        <v>387.332575966973</v>
      </c>
      <c r="AB36" t="n">
        <v>529.9655183452611</v>
      </c>
      <c r="AC36" t="n">
        <v>479.3863530856651</v>
      </c>
      <c r="AD36" t="n">
        <v>387332.575966973</v>
      </c>
      <c r="AE36" t="n">
        <v>529965.5183452611</v>
      </c>
      <c r="AF36" t="n">
        <v>2.217592374689274e-05</v>
      </c>
      <c r="AG36" t="n">
        <v>34</v>
      </c>
      <c r="AH36" t="n">
        <v>479386.3530856651</v>
      </c>
    </row>
    <row r="37">
      <c r="A37" t="n">
        <v>35</v>
      </c>
      <c r="B37" t="n">
        <v>60</v>
      </c>
      <c r="C37" t="inlineStr">
        <is>
          <t xml:space="preserve">CONCLUIDO	</t>
        </is>
      </c>
      <c r="D37" t="n">
        <v>7.7418</v>
      </c>
      <c r="E37" t="n">
        <v>12.92</v>
      </c>
      <c r="F37" t="n">
        <v>10.55</v>
      </c>
      <c r="G37" t="n">
        <v>70.36</v>
      </c>
      <c r="H37" t="n">
        <v>1.26</v>
      </c>
      <c r="I37" t="n">
        <v>9</v>
      </c>
      <c r="J37" t="n">
        <v>136.27</v>
      </c>
      <c r="K37" t="n">
        <v>45</v>
      </c>
      <c r="L37" t="n">
        <v>9.75</v>
      </c>
      <c r="M37" t="n">
        <v>7</v>
      </c>
      <c r="N37" t="n">
        <v>21.53</v>
      </c>
      <c r="O37" t="n">
        <v>17041.2</v>
      </c>
      <c r="P37" t="n">
        <v>103.71</v>
      </c>
      <c r="Q37" t="n">
        <v>197.78</v>
      </c>
      <c r="R37" t="n">
        <v>32.43</v>
      </c>
      <c r="S37" t="n">
        <v>25.4</v>
      </c>
      <c r="T37" t="n">
        <v>2667.78</v>
      </c>
      <c r="U37" t="n">
        <v>0.78</v>
      </c>
      <c r="V37" t="n">
        <v>0.88</v>
      </c>
      <c r="W37" t="n">
        <v>2.96</v>
      </c>
      <c r="X37" t="n">
        <v>0.16</v>
      </c>
      <c r="Y37" t="n">
        <v>1</v>
      </c>
      <c r="Z37" t="n">
        <v>10</v>
      </c>
      <c r="AA37" t="n">
        <v>387.2048281286248</v>
      </c>
      <c r="AB37" t="n">
        <v>529.7907281169962</v>
      </c>
      <c r="AC37" t="n">
        <v>479.2282445914663</v>
      </c>
      <c r="AD37" t="n">
        <v>387204.8281286248</v>
      </c>
      <c r="AE37" t="n">
        <v>529790.7281169962</v>
      </c>
      <c r="AF37" t="n">
        <v>2.21865272435991e-05</v>
      </c>
      <c r="AG37" t="n">
        <v>34</v>
      </c>
      <c r="AH37" t="n">
        <v>479228.2445914663</v>
      </c>
    </row>
    <row r="38">
      <c r="A38" t="n">
        <v>36</v>
      </c>
      <c r="B38" t="n">
        <v>60</v>
      </c>
      <c r="C38" t="inlineStr">
        <is>
          <t xml:space="preserve">CONCLUIDO	</t>
        </is>
      </c>
      <c r="D38" t="n">
        <v>7.7463</v>
      </c>
      <c r="E38" t="n">
        <v>12.91</v>
      </c>
      <c r="F38" t="n">
        <v>10.55</v>
      </c>
      <c r="G38" t="n">
        <v>70.31</v>
      </c>
      <c r="H38" t="n">
        <v>1.29</v>
      </c>
      <c r="I38" t="n">
        <v>9</v>
      </c>
      <c r="J38" t="n">
        <v>136.61</v>
      </c>
      <c r="K38" t="n">
        <v>45</v>
      </c>
      <c r="L38" t="n">
        <v>10</v>
      </c>
      <c r="M38" t="n">
        <v>7</v>
      </c>
      <c r="N38" t="n">
        <v>21.61</v>
      </c>
      <c r="O38" t="n">
        <v>17082.76</v>
      </c>
      <c r="P38" t="n">
        <v>103.24</v>
      </c>
      <c r="Q38" t="n">
        <v>197.75</v>
      </c>
      <c r="R38" t="n">
        <v>32.29</v>
      </c>
      <c r="S38" t="n">
        <v>25.4</v>
      </c>
      <c r="T38" t="n">
        <v>2595.34</v>
      </c>
      <c r="U38" t="n">
        <v>0.79</v>
      </c>
      <c r="V38" t="n">
        <v>0.88</v>
      </c>
      <c r="W38" t="n">
        <v>2.95</v>
      </c>
      <c r="X38" t="n">
        <v>0.16</v>
      </c>
      <c r="Y38" t="n">
        <v>1</v>
      </c>
      <c r="Z38" t="n">
        <v>10</v>
      </c>
      <c r="AA38" t="n">
        <v>386.8259674876188</v>
      </c>
      <c r="AB38" t="n">
        <v>529.2723542738198</v>
      </c>
      <c r="AC38" t="n">
        <v>478.7593436203405</v>
      </c>
      <c r="AD38" t="n">
        <v>386825.9674876187</v>
      </c>
      <c r="AE38" t="n">
        <v>529272.3542738198</v>
      </c>
      <c r="AF38" t="n">
        <v>2.219942338824198e-05</v>
      </c>
      <c r="AG38" t="n">
        <v>34</v>
      </c>
      <c r="AH38" t="n">
        <v>478759.3436203405</v>
      </c>
    </row>
    <row r="39">
      <c r="A39" t="n">
        <v>37</v>
      </c>
      <c r="B39" t="n">
        <v>60</v>
      </c>
      <c r="C39" t="inlineStr">
        <is>
          <t xml:space="preserve">CONCLUIDO	</t>
        </is>
      </c>
      <c r="D39" t="n">
        <v>7.7426</v>
      </c>
      <c r="E39" t="n">
        <v>12.92</v>
      </c>
      <c r="F39" t="n">
        <v>10.55</v>
      </c>
      <c r="G39" t="n">
        <v>70.36</v>
      </c>
      <c r="H39" t="n">
        <v>1.32</v>
      </c>
      <c r="I39" t="n">
        <v>9</v>
      </c>
      <c r="J39" t="n">
        <v>136.95</v>
      </c>
      <c r="K39" t="n">
        <v>45</v>
      </c>
      <c r="L39" t="n">
        <v>10.25</v>
      </c>
      <c r="M39" t="n">
        <v>7</v>
      </c>
      <c r="N39" t="n">
        <v>21.7</v>
      </c>
      <c r="O39" t="n">
        <v>17124.35</v>
      </c>
      <c r="P39" t="n">
        <v>103.09</v>
      </c>
      <c r="Q39" t="n">
        <v>197.77</v>
      </c>
      <c r="R39" t="n">
        <v>32.52</v>
      </c>
      <c r="S39" t="n">
        <v>25.4</v>
      </c>
      <c r="T39" t="n">
        <v>2710.83</v>
      </c>
      <c r="U39" t="n">
        <v>0.78</v>
      </c>
      <c r="V39" t="n">
        <v>0.88</v>
      </c>
      <c r="W39" t="n">
        <v>2.95</v>
      </c>
      <c r="X39" t="n">
        <v>0.16</v>
      </c>
      <c r="Y39" t="n">
        <v>1</v>
      </c>
      <c r="Z39" t="n">
        <v>10</v>
      </c>
      <c r="AA39" t="n">
        <v>386.7603979622615</v>
      </c>
      <c r="AB39" t="n">
        <v>529.1826391565029</v>
      </c>
      <c r="AC39" t="n">
        <v>478.6781907879042</v>
      </c>
      <c r="AD39" t="n">
        <v>386760.3979622616</v>
      </c>
      <c r="AE39" t="n">
        <v>529182.6391565029</v>
      </c>
      <c r="AF39" t="n">
        <v>2.218881989153561e-05</v>
      </c>
      <c r="AG39" t="n">
        <v>34</v>
      </c>
      <c r="AH39" t="n">
        <v>478678.1907879042</v>
      </c>
    </row>
    <row r="40">
      <c r="A40" t="n">
        <v>38</v>
      </c>
      <c r="B40" t="n">
        <v>60</v>
      </c>
      <c r="C40" t="inlineStr">
        <is>
          <t xml:space="preserve">CONCLUIDO	</t>
        </is>
      </c>
      <c r="D40" t="n">
        <v>7.773</v>
      </c>
      <c r="E40" t="n">
        <v>12.86</v>
      </c>
      <c r="F40" t="n">
        <v>10.53</v>
      </c>
      <c r="G40" t="n">
        <v>78.95999999999999</v>
      </c>
      <c r="H40" t="n">
        <v>1.35</v>
      </c>
      <c r="I40" t="n">
        <v>8</v>
      </c>
      <c r="J40" t="n">
        <v>137.29</v>
      </c>
      <c r="K40" t="n">
        <v>45</v>
      </c>
      <c r="L40" t="n">
        <v>10.5</v>
      </c>
      <c r="M40" t="n">
        <v>6</v>
      </c>
      <c r="N40" t="n">
        <v>21.79</v>
      </c>
      <c r="O40" t="n">
        <v>17165.97</v>
      </c>
      <c r="P40" t="n">
        <v>102.46</v>
      </c>
      <c r="Q40" t="n">
        <v>197.77</v>
      </c>
      <c r="R40" t="n">
        <v>31.73</v>
      </c>
      <c r="S40" t="n">
        <v>25.4</v>
      </c>
      <c r="T40" t="n">
        <v>2322.76</v>
      </c>
      <c r="U40" t="n">
        <v>0.8</v>
      </c>
      <c r="V40" t="n">
        <v>0.88</v>
      </c>
      <c r="W40" t="n">
        <v>2.95</v>
      </c>
      <c r="X40" t="n">
        <v>0.14</v>
      </c>
      <c r="Y40" t="n">
        <v>1</v>
      </c>
      <c r="Z40" t="n">
        <v>10</v>
      </c>
      <c r="AA40" t="n">
        <v>385.9728158317945</v>
      </c>
      <c r="AB40" t="n">
        <v>528.1050345399266</v>
      </c>
      <c r="AC40" t="n">
        <v>477.7034312435063</v>
      </c>
      <c r="AD40" t="n">
        <v>385972.8158317945</v>
      </c>
      <c r="AE40" t="n">
        <v>528105.0345399266</v>
      </c>
      <c r="AF40" t="n">
        <v>2.227594051312302e-05</v>
      </c>
      <c r="AG40" t="n">
        <v>34</v>
      </c>
      <c r="AH40" t="n">
        <v>477703.4312435063</v>
      </c>
    </row>
    <row r="41">
      <c r="A41" t="n">
        <v>39</v>
      </c>
      <c r="B41" t="n">
        <v>60</v>
      </c>
      <c r="C41" t="inlineStr">
        <is>
          <t xml:space="preserve">CONCLUIDO	</t>
        </is>
      </c>
      <c r="D41" t="n">
        <v>7.7782</v>
      </c>
      <c r="E41" t="n">
        <v>12.86</v>
      </c>
      <c r="F41" t="n">
        <v>10.52</v>
      </c>
      <c r="G41" t="n">
        <v>78.90000000000001</v>
      </c>
      <c r="H41" t="n">
        <v>1.38</v>
      </c>
      <c r="I41" t="n">
        <v>8</v>
      </c>
      <c r="J41" t="n">
        <v>137.62</v>
      </c>
      <c r="K41" t="n">
        <v>45</v>
      </c>
      <c r="L41" t="n">
        <v>10.75</v>
      </c>
      <c r="M41" t="n">
        <v>6</v>
      </c>
      <c r="N41" t="n">
        <v>21.88</v>
      </c>
      <c r="O41" t="n">
        <v>17207.62</v>
      </c>
      <c r="P41" t="n">
        <v>102.29</v>
      </c>
      <c r="Q41" t="n">
        <v>197.75</v>
      </c>
      <c r="R41" t="n">
        <v>31.41</v>
      </c>
      <c r="S41" t="n">
        <v>25.4</v>
      </c>
      <c r="T41" t="n">
        <v>2159.97</v>
      </c>
      <c r="U41" t="n">
        <v>0.8100000000000001</v>
      </c>
      <c r="V41" t="n">
        <v>0.88</v>
      </c>
      <c r="W41" t="n">
        <v>2.95</v>
      </c>
      <c r="X41" t="n">
        <v>0.13</v>
      </c>
      <c r="Y41" t="n">
        <v>1</v>
      </c>
      <c r="Z41" t="n">
        <v>10</v>
      </c>
      <c r="AA41" t="n">
        <v>385.7884133800301</v>
      </c>
      <c r="AB41" t="n">
        <v>527.8527269701603</v>
      </c>
      <c r="AC41" t="n">
        <v>477.4752035540828</v>
      </c>
      <c r="AD41" t="n">
        <v>385788.4133800301</v>
      </c>
      <c r="AE41" t="n">
        <v>527852.7269701604</v>
      </c>
      <c r="AF41" t="n">
        <v>2.229084272471034e-05</v>
      </c>
      <c r="AG41" t="n">
        <v>34</v>
      </c>
      <c r="AH41" t="n">
        <v>477475.2035540828</v>
      </c>
    </row>
    <row r="42">
      <c r="A42" t="n">
        <v>40</v>
      </c>
      <c r="B42" t="n">
        <v>60</v>
      </c>
      <c r="C42" t="inlineStr">
        <is>
          <t xml:space="preserve">CONCLUIDO	</t>
        </is>
      </c>
      <c r="D42" t="n">
        <v>7.7734</v>
      </c>
      <c r="E42" t="n">
        <v>12.86</v>
      </c>
      <c r="F42" t="n">
        <v>10.53</v>
      </c>
      <c r="G42" t="n">
        <v>78.95999999999999</v>
      </c>
      <c r="H42" t="n">
        <v>1.41</v>
      </c>
      <c r="I42" t="n">
        <v>8</v>
      </c>
      <c r="J42" t="n">
        <v>137.96</v>
      </c>
      <c r="K42" t="n">
        <v>45</v>
      </c>
      <c r="L42" t="n">
        <v>11</v>
      </c>
      <c r="M42" t="n">
        <v>6</v>
      </c>
      <c r="N42" t="n">
        <v>21.96</v>
      </c>
      <c r="O42" t="n">
        <v>17249.3</v>
      </c>
      <c r="P42" t="n">
        <v>102.36</v>
      </c>
      <c r="Q42" t="n">
        <v>197.76</v>
      </c>
      <c r="R42" t="n">
        <v>31.63</v>
      </c>
      <c r="S42" t="n">
        <v>25.4</v>
      </c>
      <c r="T42" t="n">
        <v>2271.82</v>
      </c>
      <c r="U42" t="n">
        <v>0.8</v>
      </c>
      <c r="V42" t="n">
        <v>0.88</v>
      </c>
      <c r="W42" t="n">
        <v>2.95</v>
      </c>
      <c r="X42" t="n">
        <v>0.14</v>
      </c>
      <c r="Y42" t="n">
        <v>1</v>
      </c>
      <c r="Z42" t="n">
        <v>10</v>
      </c>
      <c r="AA42" t="n">
        <v>385.8985602423405</v>
      </c>
      <c r="AB42" t="n">
        <v>528.0034347665101</v>
      </c>
      <c r="AC42" t="n">
        <v>477.6115280098686</v>
      </c>
      <c r="AD42" t="n">
        <v>385898.5602423405</v>
      </c>
      <c r="AE42" t="n">
        <v>528003.43476651</v>
      </c>
      <c r="AF42" t="n">
        <v>2.227708683709128e-05</v>
      </c>
      <c r="AG42" t="n">
        <v>34</v>
      </c>
      <c r="AH42" t="n">
        <v>477611.5280098686</v>
      </c>
    </row>
    <row r="43">
      <c r="A43" t="n">
        <v>41</v>
      </c>
      <c r="B43" t="n">
        <v>60</v>
      </c>
      <c r="C43" t="inlineStr">
        <is>
          <t xml:space="preserve">CONCLUIDO	</t>
        </is>
      </c>
      <c r="D43" t="n">
        <v>7.7762</v>
      </c>
      <c r="E43" t="n">
        <v>12.86</v>
      </c>
      <c r="F43" t="n">
        <v>10.52</v>
      </c>
      <c r="G43" t="n">
        <v>78.92</v>
      </c>
      <c r="H43" t="n">
        <v>1.44</v>
      </c>
      <c r="I43" t="n">
        <v>8</v>
      </c>
      <c r="J43" t="n">
        <v>138.3</v>
      </c>
      <c r="K43" t="n">
        <v>45</v>
      </c>
      <c r="L43" t="n">
        <v>11.25</v>
      </c>
      <c r="M43" t="n">
        <v>6</v>
      </c>
      <c r="N43" t="n">
        <v>22.05</v>
      </c>
      <c r="O43" t="n">
        <v>17291.02</v>
      </c>
      <c r="P43" t="n">
        <v>102.03</v>
      </c>
      <c r="Q43" t="n">
        <v>197.77</v>
      </c>
      <c r="R43" t="n">
        <v>31.51</v>
      </c>
      <c r="S43" t="n">
        <v>25.4</v>
      </c>
      <c r="T43" t="n">
        <v>2213.07</v>
      </c>
      <c r="U43" t="n">
        <v>0.8100000000000001</v>
      </c>
      <c r="V43" t="n">
        <v>0.88</v>
      </c>
      <c r="W43" t="n">
        <v>2.95</v>
      </c>
      <c r="X43" t="n">
        <v>0.13</v>
      </c>
      <c r="Y43" t="n">
        <v>1</v>
      </c>
      <c r="Z43" t="n">
        <v>10</v>
      </c>
      <c r="AA43" t="n">
        <v>385.6276452258568</v>
      </c>
      <c r="AB43" t="n">
        <v>527.6327568890301</v>
      </c>
      <c r="AC43" t="n">
        <v>477.2762271087656</v>
      </c>
      <c r="AD43" t="n">
        <v>385627.6452258568</v>
      </c>
      <c r="AE43" t="n">
        <v>527632.7568890301</v>
      </c>
      <c r="AF43" t="n">
        <v>2.228511110486906e-05</v>
      </c>
      <c r="AG43" t="n">
        <v>34</v>
      </c>
      <c r="AH43" t="n">
        <v>477276.2271087656</v>
      </c>
    </row>
    <row r="44">
      <c r="A44" t="n">
        <v>42</v>
      </c>
      <c r="B44" t="n">
        <v>60</v>
      </c>
      <c r="C44" t="inlineStr">
        <is>
          <t xml:space="preserve">CONCLUIDO	</t>
        </is>
      </c>
      <c r="D44" t="n">
        <v>7.7735</v>
      </c>
      <c r="E44" t="n">
        <v>12.86</v>
      </c>
      <c r="F44" t="n">
        <v>10.53</v>
      </c>
      <c r="G44" t="n">
        <v>78.95999999999999</v>
      </c>
      <c r="H44" t="n">
        <v>1.47</v>
      </c>
      <c r="I44" t="n">
        <v>8</v>
      </c>
      <c r="J44" t="n">
        <v>138.64</v>
      </c>
      <c r="K44" t="n">
        <v>45</v>
      </c>
      <c r="L44" t="n">
        <v>11.5</v>
      </c>
      <c r="M44" t="n">
        <v>6</v>
      </c>
      <c r="N44" t="n">
        <v>22.14</v>
      </c>
      <c r="O44" t="n">
        <v>17332.76</v>
      </c>
      <c r="P44" t="n">
        <v>101.83</v>
      </c>
      <c r="Q44" t="n">
        <v>197.76</v>
      </c>
      <c r="R44" t="n">
        <v>31.67</v>
      </c>
      <c r="S44" t="n">
        <v>25.4</v>
      </c>
      <c r="T44" t="n">
        <v>2290.48</v>
      </c>
      <c r="U44" t="n">
        <v>0.8</v>
      </c>
      <c r="V44" t="n">
        <v>0.88</v>
      </c>
      <c r="W44" t="n">
        <v>2.95</v>
      </c>
      <c r="X44" t="n">
        <v>0.14</v>
      </c>
      <c r="Y44" t="n">
        <v>1</v>
      </c>
      <c r="Z44" t="n">
        <v>10</v>
      </c>
      <c r="AA44" t="n">
        <v>385.5264645003297</v>
      </c>
      <c r="AB44" t="n">
        <v>527.4943169565854</v>
      </c>
      <c r="AC44" t="n">
        <v>477.1509996891717</v>
      </c>
      <c r="AD44" t="n">
        <v>385526.4645003297</v>
      </c>
      <c r="AE44" t="n">
        <v>527494.3169565854</v>
      </c>
      <c r="AF44" t="n">
        <v>2.227737341808334e-05</v>
      </c>
      <c r="AG44" t="n">
        <v>34</v>
      </c>
      <c r="AH44" t="n">
        <v>477150.9996891717</v>
      </c>
    </row>
    <row r="45">
      <c r="A45" t="n">
        <v>43</v>
      </c>
      <c r="B45" t="n">
        <v>60</v>
      </c>
      <c r="C45" t="inlineStr">
        <is>
          <t xml:space="preserve">CONCLUIDO	</t>
        </is>
      </c>
      <c r="D45" t="n">
        <v>7.775</v>
      </c>
      <c r="E45" t="n">
        <v>12.86</v>
      </c>
      <c r="F45" t="n">
        <v>10.53</v>
      </c>
      <c r="G45" t="n">
        <v>78.94</v>
      </c>
      <c r="H45" t="n">
        <v>1.5</v>
      </c>
      <c r="I45" t="n">
        <v>8</v>
      </c>
      <c r="J45" t="n">
        <v>138.98</v>
      </c>
      <c r="K45" t="n">
        <v>45</v>
      </c>
      <c r="L45" t="n">
        <v>11.75</v>
      </c>
      <c r="M45" t="n">
        <v>6</v>
      </c>
      <c r="N45" t="n">
        <v>22.23</v>
      </c>
      <c r="O45" t="n">
        <v>17374.54</v>
      </c>
      <c r="P45" t="n">
        <v>101.27</v>
      </c>
      <c r="Q45" t="n">
        <v>197.76</v>
      </c>
      <c r="R45" t="n">
        <v>31.45</v>
      </c>
      <c r="S45" t="n">
        <v>25.4</v>
      </c>
      <c r="T45" t="n">
        <v>2181.01</v>
      </c>
      <c r="U45" t="n">
        <v>0.8100000000000001</v>
      </c>
      <c r="V45" t="n">
        <v>0.88</v>
      </c>
      <c r="W45" t="n">
        <v>2.96</v>
      </c>
      <c r="X45" t="n">
        <v>0.14</v>
      </c>
      <c r="Y45" t="n">
        <v>1</v>
      </c>
      <c r="Z45" t="n">
        <v>10</v>
      </c>
      <c r="AA45" t="n">
        <v>385.1186623389956</v>
      </c>
      <c r="AB45" t="n">
        <v>526.9363440484865</v>
      </c>
      <c r="AC45" t="n">
        <v>476.6462789323019</v>
      </c>
      <c r="AD45" t="n">
        <v>385118.6623389956</v>
      </c>
      <c r="AE45" t="n">
        <v>526936.3440484864</v>
      </c>
      <c r="AF45" t="n">
        <v>2.22816721329643e-05</v>
      </c>
      <c r="AG45" t="n">
        <v>34</v>
      </c>
      <c r="AH45" t="n">
        <v>476646.2789323019</v>
      </c>
    </row>
    <row r="46">
      <c r="A46" t="n">
        <v>44</v>
      </c>
      <c r="B46" t="n">
        <v>60</v>
      </c>
      <c r="C46" t="inlineStr">
        <is>
          <t xml:space="preserve">CONCLUIDO	</t>
        </is>
      </c>
      <c r="D46" t="n">
        <v>7.8005</v>
      </c>
      <c r="E46" t="n">
        <v>12.82</v>
      </c>
      <c r="F46" t="n">
        <v>10.51</v>
      </c>
      <c r="G46" t="n">
        <v>90.06999999999999</v>
      </c>
      <c r="H46" t="n">
        <v>1.52</v>
      </c>
      <c r="I46" t="n">
        <v>7</v>
      </c>
      <c r="J46" t="n">
        <v>139.32</v>
      </c>
      <c r="K46" t="n">
        <v>45</v>
      </c>
      <c r="L46" t="n">
        <v>12</v>
      </c>
      <c r="M46" t="n">
        <v>5</v>
      </c>
      <c r="N46" t="n">
        <v>22.32</v>
      </c>
      <c r="O46" t="n">
        <v>17416.34</v>
      </c>
      <c r="P46" t="n">
        <v>100.52</v>
      </c>
      <c r="Q46" t="n">
        <v>197.78</v>
      </c>
      <c r="R46" t="n">
        <v>31.09</v>
      </c>
      <c r="S46" t="n">
        <v>25.4</v>
      </c>
      <c r="T46" t="n">
        <v>2007.81</v>
      </c>
      <c r="U46" t="n">
        <v>0.82</v>
      </c>
      <c r="V46" t="n">
        <v>0.89</v>
      </c>
      <c r="W46" t="n">
        <v>2.95</v>
      </c>
      <c r="X46" t="n">
        <v>0.12</v>
      </c>
      <c r="Y46" t="n">
        <v>1</v>
      </c>
      <c r="Z46" t="n">
        <v>10</v>
      </c>
      <c r="AA46" t="n">
        <v>384.3078602912631</v>
      </c>
      <c r="AB46" t="n">
        <v>525.826968916717</v>
      </c>
      <c r="AC46" t="n">
        <v>475.6427810060907</v>
      </c>
      <c r="AD46" t="n">
        <v>384307.8602912631</v>
      </c>
      <c r="AE46" t="n">
        <v>525826.968916717</v>
      </c>
      <c r="AF46" t="n">
        <v>2.235475028594058e-05</v>
      </c>
      <c r="AG46" t="n">
        <v>34</v>
      </c>
      <c r="AH46" t="n">
        <v>475642.7810060908</v>
      </c>
    </row>
    <row r="47">
      <c r="A47" t="n">
        <v>45</v>
      </c>
      <c r="B47" t="n">
        <v>60</v>
      </c>
      <c r="C47" t="inlineStr">
        <is>
          <t xml:space="preserve">CONCLUIDO	</t>
        </is>
      </c>
      <c r="D47" t="n">
        <v>7.8023</v>
      </c>
      <c r="E47" t="n">
        <v>12.82</v>
      </c>
      <c r="F47" t="n">
        <v>10.51</v>
      </c>
      <c r="G47" t="n">
        <v>90.05</v>
      </c>
      <c r="H47" t="n">
        <v>1.55</v>
      </c>
      <c r="I47" t="n">
        <v>7</v>
      </c>
      <c r="J47" t="n">
        <v>139.66</v>
      </c>
      <c r="K47" t="n">
        <v>45</v>
      </c>
      <c r="L47" t="n">
        <v>12.25</v>
      </c>
      <c r="M47" t="n">
        <v>5</v>
      </c>
      <c r="N47" t="n">
        <v>22.41</v>
      </c>
      <c r="O47" t="n">
        <v>17458.18</v>
      </c>
      <c r="P47" t="n">
        <v>100.92</v>
      </c>
      <c r="Q47" t="n">
        <v>197.75</v>
      </c>
      <c r="R47" t="n">
        <v>31.03</v>
      </c>
      <c r="S47" t="n">
        <v>25.4</v>
      </c>
      <c r="T47" t="n">
        <v>1973.62</v>
      </c>
      <c r="U47" t="n">
        <v>0.82</v>
      </c>
      <c r="V47" t="n">
        <v>0.89</v>
      </c>
      <c r="W47" t="n">
        <v>2.95</v>
      </c>
      <c r="X47" t="n">
        <v>0.12</v>
      </c>
      <c r="Y47" t="n">
        <v>1</v>
      </c>
      <c r="Z47" t="n">
        <v>10</v>
      </c>
      <c r="AA47" t="n">
        <v>384.5681910791217</v>
      </c>
      <c r="AB47" t="n">
        <v>526.1831649856489</v>
      </c>
      <c r="AC47" t="n">
        <v>475.9649822221281</v>
      </c>
      <c r="AD47" t="n">
        <v>384568.1910791217</v>
      </c>
      <c r="AE47" t="n">
        <v>526183.1649856489</v>
      </c>
      <c r="AF47" t="n">
        <v>2.235990874379773e-05</v>
      </c>
      <c r="AG47" t="n">
        <v>34</v>
      </c>
      <c r="AH47" t="n">
        <v>475964.9822221281</v>
      </c>
    </row>
    <row r="48">
      <c r="A48" t="n">
        <v>46</v>
      </c>
      <c r="B48" t="n">
        <v>60</v>
      </c>
      <c r="C48" t="inlineStr">
        <is>
          <t xml:space="preserve">CONCLUIDO	</t>
        </is>
      </c>
      <c r="D48" t="n">
        <v>7.799</v>
      </c>
      <c r="E48" t="n">
        <v>12.82</v>
      </c>
      <c r="F48" t="n">
        <v>10.51</v>
      </c>
      <c r="G48" t="n">
        <v>90.09999999999999</v>
      </c>
      <c r="H48" t="n">
        <v>1.58</v>
      </c>
      <c r="I48" t="n">
        <v>7</v>
      </c>
      <c r="J48" t="n">
        <v>140</v>
      </c>
      <c r="K48" t="n">
        <v>45</v>
      </c>
      <c r="L48" t="n">
        <v>12.5</v>
      </c>
      <c r="M48" t="n">
        <v>5</v>
      </c>
      <c r="N48" t="n">
        <v>22.5</v>
      </c>
      <c r="O48" t="n">
        <v>17500.05</v>
      </c>
      <c r="P48" t="n">
        <v>101.05</v>
      </c>
      <c r="Q48" t="n">
        <v>197.79</v>
      </c>
      <c r="R48" t="n">
        <v>31.09</v>
      </c>
      <c r="S48" t="n">
        <v>25.4</v>
      </c>
      <c r="T48" t="n">
        <v>2004.24</v>
      </c>
      <c r="U48" t="n">
        <v>0.82</v>
      </c>
      <c r="V48" t="n">
        <v>0.89</v>
      </c>
      <c r="W48" t="n">
        <v>2.95</v>
      </c>
      <c r="X48" t="n">
        <v>0.12</v>
      </c>
      <c r="Y48" t="n">
        <v>1</v>
      </c>
      <c r="Z48" t="n">
        <v>10</v>
      </c>
      <c r="AA48" t="n">
        <v>384.6932398451867</v>
      </c>
      <c r="AB48" t="n">
        <v>526.3542622241413</v>
      </c>
      <c r="AC48" t="n">
        <v>476.1197501803153</v>
      </c>
      <c r="AD48" t="n">
        <v>384693.2398451867</v>
      </c>
      <c r="AE48" t="n">
        <v>526354.2622241413</v>
      </c>
      <c r="AF48" t="n">
        <v>2.235045157105962e-05</v>
      </c>
      <c r="AG48" t="n">
        <v>34</v>
      </c>
      <c r="AH48" t="n">
        <v>476119.7501803153</v>
      </c>
    </row>
    <row r="49">
      <c r="A49" t="n">
        <v>47</v>
      </c>
      <c r="B49" t="n">
        <v>60</v>
      </c>
      <c r="C49" t="inlineStr">
        <is>
          <t xml:space="preserve">CONCLUIDO	</t>
        </is>
      </c>
      <c r="D49" t="n">
        <v>7.8003</v>
      </c>
      <c r="E49" t="n">
        <v>12.82</v>
      </c>
      <c r="F49" t="n">
        <v>10.51</v>
      </c>
      <c r="G49" t="n">
        <v>90.08</v>
      </c>
      <c r="H49" t="n">
        <v>1.61</v>
      </c>
      <c r="I49" t="n">
        <v>7</v>
      </c>
      <c r="J49" t="n">
        <v>140.33</v>
      </c>
      <c r="K49" t="n">
        <v>45</v>
      </c>
      <c r="L49" t="n">
        <v>12.75</v>
      </c>
      <c r="M49" t="n">
        <v>5</v>
      </c>
      <c r="N49" t="n">
        <v>22.59</v>
      </c>
      <c r="O49" t="n">
        <v>17541.95</v>
      </c>
      <c r="P49" t="n">
        <v>100.72</v>
      </c>
      <c r="Q49" t="n">
        <v>197.78</v>
      </c>
      <c r="R49" t="n">
        <v>31.09</v>
      </c>
      <c r="S49" t="n">
        <v>25.4</v>
      </c>
      <c r="T49" t="n">
        <v>2008.1</v>
      </c>
      <c r="U49" t="n">
        <v>0.82</v>
      </c>
      <c r="V49" t="n">
        <v>0.89</v>
      </c>
      <c r="W49" t="n">
        <v>2.95</v>
      </c>
      <c r="X49" t="n">
        <v>0.12</v>
      </c>
      <c r="Y49" t="n">
        <v>1</v>
      </c>
      <c r="Z49" t="n">
        <v>10</v>
      </c>
      <c r="AA49" t="n">
        <v>384.4494663824989</v>
      </c>
      <c r="AB49" t="n">
        <v>526.0207206179657</v>
      </c>
      <c r="AC49" t="n">
        <v>475.8180413169045</v>
      </c>
      <c r="AD49" t="n">
        <v>384449.4663824989</v>
      </c>
      <c r="AE49" t="n">
        <v>526020.7206179657</v>
      </c>
      <c r="AF49" t="n">
        <v>2.235417712395645e-05</v>
      </c>
      <c r="AG49" t="n">
        <v>34</v>
      </c>
      <c r="AH49" t="n">
        <v>475818.0413169045</v>
      </c>
    </row>
    <row r="50">
      <c r="A50" t="n">
        <v>48</v>
      </c>
      <c r="B50" t="n">
        <v>60</v>
      </c>
      <c r="C50" t="inlineStr">
        <is>
          <t xml:space="preserve">CONCLUIDO	</t>
        </is>
      </c>
      <c r="D50" t="n">
        <v>7.7958</v>
      </c>
      <c r="E50" t="n">
        <v>12.83</v>
      </c>
      <c r="F50" t="n">
        <v>10.52</v>
      </c>
      <c r="G50" t="n">
        <v>90.14</v>
      </c>
      <c r="H50" t="n">
        <v>1.63</v>
      </c>
      <c r="I50" t="n">
        <v>7</v>
      </c>
      <c r="J50" t="n">
        <v>140.67</v>
      </c>
      <c r="K50" t="n">
        <v>45</v>
      </c>
      <c r="L50" t="n">
        <v>13</v>
      </c>
      <c r="M50" t="n">
        <v>5</v>
      </c>
      <c r="N50" t="n">
        <v>22.68</v>
      </c>
      <c r="O50" t="n">
        <v>17583.88</v>
      </c>
      <c r="P50" t="n">
        <v>100.7</v>
      </c>
      <c r="Q50" t="n">
        <v>197.76</v>
      </c>
      <c r="R50" t="n">
        <v>31.29</v>
      </c>
      <c r="S50" t="n">
        <v>25.4</v>
      </c>
      <c r="T50" t="n">
        <v>2108.13</v>
      </c>
      <c r="U50" t="n">
        <v>0.8100000000000001</v>
      </c>
      <c r="V50" t="n">
        <v>0.88</v>
      </c>
      <c r="W50" t="n">
        <v>2.95</v>
      </c>
      <c r="X50" t="n">
        <v>0.13</v>
      </c>
      <c r="Y50" t="n">
        <v>1</v>
      </c>
      <c r="Z50" t="n">
        <v>10</v>
      </c>
      <c r="AA50" t="n">
        <v>384.4925283518837</v>
      </c>
      <c r="AB50" t="n">
        <v>526.079639904238</v>
      </c>
      <c r="AC50" t="n">
        <v>475.8713374291886</v>
      </c>
      <c r="AD50" t="n">
        <v>384492.5283518837</v>
      </c>
      <c r="AE50" t="n">
        <v>526079.6399042379</v>
      </c>
      <c r="AF50" t="n">
        <v>2.234128097931358e-05</v>
      </c>
      <c r="AG50" t="n">
        <v>34</v>
      </c>
      <c r="AH50" t="n">
        <v>475871.3374291886</v>
      </c>
    </row>
    <row r="51">
      <c r="A51" t="n">
        <v>49</v>
      </c>
      <c r="B51" t="n">
        <v>60</v>
      </c>
      <c r="C51" t="inlineStr">
        <is>
          <t xml:space="preserve">CONCLUIDO	</t>
        </is>
      </c>
      <c r="D51" t="n">
        <v>7.7998</v>
      </c>
      <c r="E51" t="n">
        <v>12.82</v>
      </c>
      <c r="F51" t="n">
        <v>10.51</v>
      </c>
      <c r="G51" t="n">
        <v>90.08</v>
      </c>
      <c r="H51" t="n">
        <v>1.66</v>
      </c>
      <c r="I51" t="n">
        <v>7</v>
      </c>
      <c r="J51" t="n">
        <v>141.02</v>
      </c>
      <c r="K51" t="n">
        <v>45</v>
      </c>
      <c r="L51" t="n">
        <v>13.25</v>
      </c>
      <c r="M51" t="n">
        <v>5</v>
      </c>
      <c r="N51" t="n">
        <v>22.77</v>
      </c>
      <c r="O51" t="n">
        <v>17625.85</v>
      </c>
      <c r="P51" t="n">
        <v>100.01</v>
      </c>
      <c r="Q51" t="n">
        <v>197.75</v>
      </c>
      <c r="R51" t="n">
        <v>31.12</v>
      </c>
      <c r="S51" t="n">
        <v>25.4</v>
      </c>
      <c r="T51" t="n">
        <v>2022.31</v>
      </c>
      <c r="U51" t="n">
        <v>0.82</v>
      </c>
      <c r="V51" t="n">
        <v>0.89</v>
      </c>
      <c r="W51" t="n">
        <v>2.95</v>
      </c>
      <c r="X51" t="n">
        <v>0.12</v>
      </c>
      <c r="Y51" t="n">
        <v>1</v>
      </c>
      <c r="Z51" t="n">
        <v>10</v>
      </c>
      <c r="AA51" t="n">
        <v>383.9592904703848</v>
      </c>
      <c r="AB51" t="n">
        <v>525.3500403099761</v>
      </c>
      <c r="AC51" t="n">
        <v>475.2113697962037</v>
      </c>
      <c r="AD51" t="n">
        <v>383959.2904703848</v>
      </c>
      <c r="AE51" t="n">
        <v>525350.0403099761</v>
      </c>
      <c r="AF51" t="n">
        <v>2.235274421899613e-05</v>
      </c>
      <c r="AG51" t="n">
        <v>34</v>
      </c>
      <c r="AH51" t="n">
        <v>475211.3697962037</v>
      </c>
    </row>
    <row r="52">
      <c r="A52" t="n">
        <v>50</v>
      </c>
      <c r="B52" t="n">
        <v>60</v>
      </c>
      <c r="C52" t="inlineStr">
        <is>
          <t xml:space="preserve">CONCLUIDO	</t>
        </is>
      </c>
      <c r="D52" t="n">
        <v>7.7968</v>
      </c>
      <c r="E52" t="n">
        <v>12.83</v>
      </c>
      <c r="F52" t="n">
        <v>10.51</v>
      </c>
      <c r="G52" t="n">
        <v>90.13</v>
      </c>
      <c r="H52" t="n">
        <v>1.69</v>
      </c>
      <c r="I52" t="n">
        <v>7</v>
      </c>
      <c r="J52" t="n">
        <v>141.36</v>
      </c>
      <c r="K52" t="n">
        <v>45</v>
      </c>
      <c r="L52" t="n">
        <v>13.5</v>
      </c>
      <c r="M52" t="n">
        <v>5</v>
      </c>
      <c r="N52" t="n">
        <v>22.86</v>
      </c>
      <c r="O52" t="n">
        <v>17667.84</v>
      </c>
      <c r="P52" t="n">
        <v>99.56</v>
      </c>
      <c r="Q52" t="n">
        <v>197.76</v>
      </c>
      <c r="R52" t="n">
        <v>31.33</v>
      </c>
      <c r="S52" t="n">
        <v>25.4</v>
      </c>
      <c r="T52" t="n">
        <v>2124.77</v>
      </c>
      <c r="U52" t="n">
        <v>0.8100000000000001</v>
      </c>
      <c r="V52" t="n">
        <v>0.88</v>
      </c>
      <c r="W52" t="n">
        <v>2.95</v>
      </c>
      <c r="X52" t="n">
        <v>0.12</v>
      </c>
      <c r="Y52" t="n">
        <v>1</v>
      </c>
      <c r="Z52" t="n">
        <v>10</v>
      </c>
      <c r="AA52" t="n">
        <v>383.6761931915692</v>
      </c>
      <c r="AB52" t="n">
        <v>524.9626941237302</v>
      </c>
      <c r="AC52" t="n">
        <v>474.8609913863293</v>
      </c>
      <c r="AD52" t="n">
        <v>383676.1931915692</v>
      </c>
      <c r="AE52" t="n">
        <v>524962.6941237302</v>
      </c>
      <c r="AF52" t="n">
        <v>2.234414678923422e-05</v>
      </c>
      <c r="AG52" t="n">
        <v>34</v>
      </c>
      <c r="AH52" t="n">
        <v>474860.9913863293</v>
      </c>
    </row>
    <row r="53">
      <c r="A53" t="n">
        <v>51</v>
      </c>
      <c r="B53" t="n">
        <v>60</v>
      </c>
      <c r="C53" t="inlineStr">
        <is>
          <t xml:space="preserve">CONCLUIDO	</t>
        </is>
      </c>
      <c r="D53" t="n">
        <v>7.7963</v>
      </c>
      <c r="E53" t="n">
        <v>12.83</v>
      </c>
      <c r="F53" t="n">
        <v>10.52</v>
      </c>
      <c r="G53" t="n">
        <v>90.13</v>
      </c>
      <c r="H53" t="n">
        <v>1.72</v>
      </c>
      <c r="I53" t="n">
        <v>7</v>
      </c>
      <c r="J53" t="n">
        <v>141.7</v>
      </c>
      <c r="K53" t="n">
        <v>45</v>
      </c>
      <c r="L53" t="n">
        <v>13.75</v>
      </c>
      <c r="M53" t="n">
        <v>5</v>
      </c>
      <c r="N53" t="n">
        <v>22.95</v>
      </c>
      <c r="O53" t="n">
        <v>17709.87</v>
      </c>
      <c r="P53" t="n">
        <v>99.09999999999999</v>
      </c>
      <c r="Q53" t="n">
        <v>197.79</v>
      </c>
      <c r="R53" t="n">
        <v>31.26</v>
      </c>
      <c r="S53" t="n">
        <v>25.4</v>
      </c>
      <c r="T53" t="n">
        <v>2092.83</v>
      </c>
      <c r="U53" t="n">
        <v>0.8100000000000001</v>
      </c>
      <c r="V53" t="n">
        <v>0.88</v>
      </c>
      <c r="W53" t="n">
        <v>2.95</v>
      </c>
      <c r="X53" t="n">
        <v>0.13</v>
      </c>
      <c r="Y53" t="n">
        <v>1</v>
      </c>
      <c r="Z53" t="n">
        <v>10</v>
      </c>
      <c r="AA53" t="n">
        <v>383.3704997304413</v>
      </c>
      <c r="AB53" t="n">
        <v>524.5444308439712</v>
      </c>
      <c r="AC53" t="n">
        <v>474.4826465669543</v>
      </c>
      <c r="AD53" t="n">
        <v>383370.4997304413</v>
      </c>
      <c r="AE53" t="n">
        <v>524544.4308439712</v>
      </c>
      <c r="AF53" t="n">
        <v>2.234271388427389e-05</v>
      </c>
      <c r="AG53" t="n">
        <v>34</v>
      </c>
      <c r="AH53" t="n">
        <v>474482.6465669543</v>
      </c>
    </row>
    <row r="54">
      <c r="A54" t="n">
        <v>52</v>
      </c>
      <c r="B54" t="n">
        <v>60</v>
      </c>
      <c r="C54" t="inlineStr">
        <is>
          <t xml:space="preserve">CONCLUIDO	</t>
        </is>
      </c>
      <c r="D54" t="n">
        <v>7.8008</v>
      </c>
      <c r="E54" t="n">
        <v>12.82</v>
      </c>
      <c r="F54" t="n">
        <v>10.51</v>
      </c>
      <c r="G54" t="n">
        <v>90.06999999999999</v>
      </c>
      <c r="H54" t="n">
        <v>1.74</v>
      </c>
      <c r="I54" t="n">
        <v>7</v>
      </c>
      <c r="J54" t="n">
        <v>142.04</v>
      </c>
      <c r="K54" t="n">
        <v>45</v>
      </c>
      <c r="L54" t="n">
        <v>14</v>
      </c>
      <c r="M54" t="n">
        <v>5</v>
      </c>
      <c r="N54" t="n">
        <v>23.04</v>
      </c>
      <c r="O54" t="n">
        <v>17751.93</v>
      </c>
      <c r="P54" t="n">
        <v>98.48</v>
      </c>
      <c r="Q54" t="n">
        <v>197.75</v>
      </c>
      <c r="R54" t="n">
        <v>31.13</v>
      </c>
      <c r="S54" t="n">
        <v>25.4</v>
      </c>
      <c r="T54" t="n">
        <v>2026.59</v>
      </c>
      <c r="U54" t="n">
        <v>0.82</v>
      </c>
      <c r="V54" t="n">
        <v>0.89</v>
      </c>
      <c r="W54" t="n">
        <v>2.95</v>
      </c>
      <c r="X54" t="n">
        <v>0.12</v>
      </c>
      <c r="Y54" t="n">
        <v>1</v>
      </c>
      <c r="Z54" t="n">
        <v>10</v>
      </c>
      <c r="AA54" t="n">
        <v>382.8816138938798</v>
      </c>
      <c r="AB54" t="n">
        <v>523.8755156742668</v>
      </c>
      <c r="AC54" t="n">
        <v>473.8775717222182</v>
      </c>
      <c r="AD54" t="n">
        <v>382881.6138938798</v>
      </c>
      <c r="AE54" t="n">
        <v>523875.5156742668</v>
      </c>
      <c r="AF54" t="n">
        <v>2.235561002891677e-05</v>
      </c>
      <c r="AG54" t="n">
        <v>34</v>
      </c>
      <c r="AH54" t="n">
        <v>473877.5717222182</v>
      </c>
    </row>
    <row r="55">
      <c r="A55" t="n">
        <v>53</v>
      </c>
      <c r="B55" t="n">
        <v>60</v>
      </c>
      <c r="C55" t="inlineStr">
        <is>
          <t xml:space="preserve">CONCLUIDO	</t>
        </is>
      </c>
      <c r="D55" t="n">
        <v>7.83</v>
      </c>
      <c r="E55" t="n">
        <v>12.77</v>
      </c>
      <c r="F55" t="n">
        <v>10.49</v>
      </c>
      <c r="G55" t="n">
        <v>104.86</v>
      </c>
      <c r="H55" t="n">
        <v>1.77</v>
      </c>
      <c r="I55" t="n">
        <v>6</v>
      </c>
      <c r="J55" t="n">
        <v>142.38</v>
      </c>
      <c r="K55" t="n">
        <v>45</v>
      </c>
      <c r="L55" t="n">
        <v>14.25</v>
      </c>
      <c r="M55" t="n">
        <v>4</v>
      </c>
      <c r="N55" t="n">
        <v>23.13</v>
      </c>
      <c r="O55" t="n">
        <v>17794.02</v>
      </c>
      <c r="P55" t="n">
        <v>98.01000000000001</v>
      </c>
      <c r="Q55" t="n">
        <v>197.76</v>
      </c>
      <c r="R55" t="n">
        <v>30.27</v>
      </c>
      <c r="S55" t="n">
        <v>25.4</v>
      </c>
      <c r="T55" t="n">
        <v>1602.64</v>
      </c>
      <c r="U55" t="n">
        <v>0.84</v>
      </c>
      <c r="V55" t="n">
        <v>0.89</v>
      </c>
      <c r="W55" t="n">
        <v>2.95</v>
      </c>
      <c r="X55" t="n">
        <v>0.1</v>
      </c>
      <c r="Y55" t="n">
        <v>1</v>
      </c>
      <c r="Z55" t="n">
        <v>10</v>
      </c>
      <c r="AA55" t="n">
        <v>382.2382052975892</v>
      </c>
      <c r="AB55" t="n">
        <v>522.9951756476381</v>
      </c>
      <c r="AC55" t="n">
        <v>473.0812501121659</v>
      </c>
      <c r="AD55" t="n">
        <v>382238.2052975892</v>
      </c>
      <c r="AE55" t="n">
        <v>522995.1756476382</v>
      </c>
      <c r="AF55" t="n">
        <v>2.243929167859942e-05</v>
      </c>
      <c r="AG55" t="n">
        <v>34</v>
      </c>
      <c r="AH55" t="n">
        <v>473081.2501121659</v>
      </c>
    </row>
    <row r="56">
      <c r="A56" t="n">
        <v>54</v>
      </c>
      <c r="B56" t="n">
        <v>60</v>
      </c>
      <c r="C56" t="inlineStr">
        <is>
          <t xml:space="preserve">CONCLUIDO	</t>
        </is>
      </c>
      <c r="D56" t="n">
        <v>7.8305</v>
      </c>
      <c r="E56" t="n">
        <v>12.77</v>
      </c>
      <c r="F56" t="n">
        <v>10.48</v>
      </c>
      <c r="G56" t="n">
        <v>104.85</v>
      </c>
      <c r="H56" t="n">
        <v>1.8</v>
      </c>
      <c r="I56" t="n">
        <v>6</v>
      </c>
      <c r="J56" t="n">
        <v>142.72</v>
      </c>
      <c r="K56" t="n">
        <v>45</v>
      </c>
      <c r="L56" t="n">
        <v>14.5</v>
      </c>
      <c r="M56" t="n">
        <v>4</v>
      </c>
      <c r="N56" t="n">
        <v>23.22</v>
      </c>
      <c r="O56" t="n">
        <v>17836.15</v>
      </c>
      <c r="P56" t="n">
        <v>98.06</v>
      </c>
      <c r="Q56" t="n">
        <v>197.76</v>
      </c>
      <c r="R56" t="n">
        <v>30.32</v>
      </c>
      <c r="S56" t="n">
        <v>25.4</v>
      </c>
      <c r="T56" t="n">
        <v>1627.99</v>
      </c>
      <c r="U56" t="n">
        <v>0.84</v>
      </c>
      <c r="V56" t="n">
        <v>0.89</v>
      </c>
      <c r="W56" t="n">
        <v>2.95</v>
      </c>
      <c r="X56" t="n">
        <v>0.1</v>
      </c>
      <c r="Y56" t="n">
        <v>1</v>
      </c>
      <c r="Z56" t="n">
        <v>10</v>
      </c>
      <c r="AA56" t="n">
        <v>382.2577179612104</v>
      </c>
      <c r="AB56" t="n">
        <v>523.0218737348426</v>
      </c>
      <c r="AC56" t="n">
        <v>473.1054001713986</v>
      </c>
      <c r="AD56" t="n">
        <v>382257.7179612104</v>
      </c>
      <c r="AE56" t="n">
        <v>523021.8737348427</v>
      </c>
      <c r="AF56" t="n">
        <v>2.244072458355973e-05</v>
      </c>
      <c r="AG56" t="n">
        <v>34</v>
      </c>
      <c r="AH56" t="n">
        <v>473105.4001713987</v>
      </c>
    </row>
    <row r="57">
      <c r="A57" t="n">
        <v>55</v>
      </c>
      <c r="B57" t="n">
        <v>60</v>
      </c>
      <c r="C57" t="inlineStr">
        <is>
          <t xml:space="preserve">CONCLUIDO	</t>
        </is>
      </c>
      <c r="D57" t="n">
        <v>7.8317</v>
      </c>
      <c r="E57" t="n">
        <v>12.77</v>
      </c>
      <c r="F57" t="n">
        <v>10.48</v>
      </c>
      <c r="G57" t="n">
        <v>104.83</v>
      </c>
      <c r="H57" t="n">
        <v>1.82</v>
      </c>
      <c r="I57" t="n">
        <v>6</v>
      </c>
      <c r="J57" t="n">
        <v>143.06</v>
      </c>
      <c r="K57" t="n">
        <v>45</v>
      </c>
      <c r="L57" t="n">
        <v>14.75</v>
      </c>
      <c r="M57" t="n">
        <v>4</v>
      </c>
      <c r="N57" t="n">
        <v>23.31</v>
      </c>
      <c r="O57" t="n">
        <v>17878.3</v>
      </c>
      <c r="P57" t="n">
        <v>98.28</v>
      </c>
      <c r="Q57" t="n">
        <v>197.75</v>
      </c>
      <c r="R57" t="n">
        <v>30.38</v>
      </c>
      <c r="S57" t="n">
        <v>25.4</v>
      </c>
      <c r="T57" t="n">
        <v>1653.77</v>
      </c>
      <c r="U57" t="n">
        <v>0.84</v>
      </c>
      <c r="V57" t="n">
        <v>0.89</v>
      </c>
      <c r="W57" t="n">
        <v>2.95</v>
      </c>
      <c r="X57" t="n">
        <v>0.09</v>
      </c>
      <c r="Y57" t="n">
        <v>1</v>
      </c>
      <c r="Z57" t="n">
        <v>10</v>
      </c>
      <c r="AA57" t="n">
        <v>382.3985074928673</v>
      </c>
      <c r="AB57" t="n">
        <v>523.2145081832514</v>
      </c>
      <c r="AC57" t="n">
        <v>473.2796498584154</v>
      </c>
      <c r="AD57" t="n">
        <v>382398.5074928673</v>
      </c>
      <c r="AE57" t="n">
        <v>523214.5081832514</v>
      </c>
      <c r="AF57" t="n">
        <v>2.24441635554645e-05</v>
      </c>
      <c r="AG57" t="n">
        <v>34</v>
      </c>
      <c r="AH57" t="n">
        <v>473279.6498584154</v>
      </c>
    </row>
    <row r="58">
      <c r="A58" t="n">
        <v>56</v>
      </c>
      <c r="B58" t="n">
        <v>60</v>
      </c>
      <c r="C58" t="inlineStr">
        <is>
          <t xml:space="preserve">CONCLUIDO	</t>
        </is>
      </c>
      <c r="D58" t="n">
        <v>7.8295</v>
      </c>
      <c r="E58" t="n">
        <v>12.77</v>
      </c>
      <c r="F58" t="n">
        <v>10.49</v>
      </c>
      <c r="G58" t="n">
        <v>104.87</v>
      </c>
      <c r="H58" t="n">
        <v>1.85</v>
      </c>
      <c r="I58" t="n">
        <v>6</v>
      </c>
      <c r="J58" t="n">
        <v>143.4</v>
      </c>
      <c r="K58" t="n">
        <v>45</v>
      </c>
      <c r="L58" t="n">
        <v>15</v>
      </c>
      <c r="M58" t="n">
        <v>4</v>
      </c>
      <c r="N58" t="n">
        <v>23.41</v>
      </c>
      <c r="O58" t="n">
        <v>17920.49</v>
      </c>
      <c r="P58" t="n">
        <v>98.47</v>
      </c>
      <c r="Q58" t="n">
        <v>197.76</v>
      </c>
      <c r="R58" t="n">
        <v>30.43</v>
      </c>
      <c r="S58" t="n">
        <v>25.4</v>
      </c>
      <c r="T58" t="n">
        <v>1682.39</v>
      </c>
      <c r="U58" t="n">
        <v>0.83</v>
      </c>
      <c r="V58" t="n">
        <v>0.89</v>
      </c>
      <c r="W58" t="n">
        <v>2.95</v>
      </c>
      <c r="X58" t="n">
        <v>0.1</v>
      </c>
      <c r="Y58" t="n">
        <v>1</v>
      </c>
      <c r="Z58" t="n">
        <v>10</v>
      </c>
      <c r="AA58" t="n">
        <v>382.562965731013</v>
      </c>
      <c r="AB58" t="n">
        <v>523.4395272000677</v>
      </c>
      <c r="AC58" t="n">
        <v>473.4831933760829</v>
      </c>
      <c r="AD58" t="n">
        <v>382562.965731013</v>
      </c>
      <c r="AE58" t="n">
        <v>523439.5272000677</v>
      </c>
      <c r="AF58" t="n">
        <v>2.24378587736391e-05</v>
      </c>
      <c r="AG58" t="n">
        <v>34</v>
      </c>
      <c r="AH58" t="n">
        <v>473483.1933760829</v>
      </c>
    </row>
    <row r="59">
      <c r="A59" t="n">
        <v>57</v>
      </c>
      <c r="B59" t="n">
        <v>60</v>
      </c>
      <c r="C59" t="inlineStr">
        <is>
          <t xml:space="preserve">CONCLUIDO	</t>
        </is>
      </c>
      <c r="D59" t="n">
        <v>7.8315</v>
      </c>
      <c r="E59" t="n">
        <v>12.77</v>
      </c>
      <c r="F59" t="n">
        <v>10.48</v>
      </c>
      <c r="G59" t="n">
        <v>104.83</v>
      </c>
      <c r="H59" t="n">
        <v>1.88</v>
      </c>
      <c r="I59" t="n">
        <v>6</v>
      </c>
      <c r="J59" t="n">
        <v>143.75</v>
      </c>
      <c r="K59" t="n">
        <v>45</v>
      </c>
      <c r="L59" t="n">
        <v>15.25</v>
      </c>
      <c r="M59" t="n">
        <v>4</v>
      </c>
      <c r="N59" t="n">
        <v>23.5</v>
      </c>
      <c r="O59" t="n">
        <v>17962.71</v>
      </c>
      <c r="P59" t="n">
        <v>98.09</v>
      </c>
      <c r="Q59" t="n">
        <v>197.77</v>
      </c>
      <c r="R59" t="n">
        <v>30.21</v>
      </c>
      <c r="S59" t="n">
        <v>25.4</v>
      </c>
      <c r="T59" t="n">
        <v>1571.89</v>
      </c>
      <c r="U59" t="n">
        <v>0.84</v>
      </c>
      <c r="V59" t="n">
        <v>0.89</v>
      </c>
      <c r="W59" t="n">
        <v>2.95</v>
      </c>
      <c r="X59" t="n">
        <v>0.09</v>
      </c>
      <c r="Y59" t="n">
        <v>1</v>
      </c>
      <c r="Z59" t="n">
        <v>10</v>
      </c>
      <c r="AA59" t="n">
        <v>382.2684971860031</v>
      </c>
      <c r="AB59" t="n">
        <v>523.0366223457498</v>
      </c>
      <c r="AC59" t="n">
        <v>473.1187411955807</v>
      </c>
      <c r="AD59" t="n">
        <v>382268.4971860031</v>
      </c>
      <c r="AE59" t="n">
        <v>523036.6223457499</v>
      </c>
      <c r="AF59" t="n">
        <v>2.244359039348038e-05</v>
      </c>
      <c r="AG59" t="n">
        <v>34</v>
      </c>
      <c r="AH59" t="n">
        <v>473118.7411955807</v>
      </c>
    </row>
    <row r="60">
      <c r="A60" t="n">
        <v>58</v>
      </c>
      <c r="B60" t="n">
        <v>60</v>
      </c>
      <c r="C60" t="inlineStr">
        <is>
          <t xml:space="preserve">CONCLUIDO	</t>
        </is>
      </c>
      <c r="D60" t="n">
        <v>7.8315</v>
      </c>
      <c r="E60" t="n">
        <v>12.77</v>
      </c>
      <c r="F60" t="n">
        <v>10.48</v>
      </c>
      <c r="G60" t="n">
        <v>104.83</v>
      </c>
      <c r="H60" t="n">
        <v>1.9</v>
      </c>
      <c r="I60" t="n">
        <v>6</v>
      </c>
      <c r="J60" t="n">
        <v>144.09</v>
      </c>
      <c r="K60" t="n">
        <v>45</v>
      </c>
      <c r="L60" t="n">
        <v>15.5</v>
      </c>
      <c r="M60" t="n">
        <v>4</v>
      </c>
      <c r="N60" t="n">
        <v>23.59</v>
      </c>
      <c r="O60" t="n">
        <v>18004.96</v>
      </c>
      <c r="P60" t="n">
        <v>97.98999999999999</v>
      </c>
      <c r="Q60" t="n">
        <v>197.75</v>
      </c>
      <c r="R60" t="n">
        <v>30.36</v>
      </c>
      <c r="S60" t="n">
        <v>25.4</v>
      </c>
      <c r="T60" t="n">
        <v>1648.17</v>
      </c>
      <c r="U60" t="n">
        <v>0.84</v>
      </c>
      <c r="V60" t="n">
        <v>0.89</v>
      </c>
      <c r="W60" t="n">
        <v>2.95</v>
      </c>
      <c r="X60" t="n">
        <v>0.09</v>
      </c>
      <c r="Y60" t="n">
        <v>1</v>
      </c>
      <c r="Z60" t="n">
        <v>10</v>
      </c>
      <c r="AA60" t="n">
        <v>382.1990091113436</v>
      </c>
      <c r="AB60" t="n">
        <v>522.9415456964032</v>
      </c>
      <c r="AC60" t="n">
        <v>473.0327385282068</v>
      </c>
      <c r="AD60" t="n">
        <v>382199.0091113436</v>
      </c>
      <c r="AE60" t="n">
        <v>522941.5456964032</v>
      </c>
      <c r="AF60" t="n">
        <v>2.244359039348038e-05</v>
      </c>
      <c r="AG60" t="n">
        <v>34</v>
      </c>
      <c r="AH60" t="n">
        <v>473032.7385282068</v>
      </c>
    </row>
    <row r="61">
      <c r="A61" t="n">
        <v>59</v>
      </c>
      <c r="B61" t="n">
        <v>60</v>
      </c>
      <c r="C61" t="inlineStr">
        <is>
          <t xml:space="preserve">CONCLUIDO	</t>
        </is>
      </c>
      <c r="D61" t="n">
        <v>7.8305</v>
      </c>
      <c r="E61" t="n">
        <v>12.77</v>
      </c>
      <c r="F61" t="n">
        <v>10.48</v>
      </c>
      <c r="G61" t="n">
        <v>104.85</v>
      </c>
      <c r="H61" t="n">
        <v>1.93</v>
      </c>
      <c r="I61" t="n">
        <v>6</v>
      </c>
      <c r="J61" t="n">
        <v>144.43</v>
      </c>
      <c r="K61" t="n">
        <v>45</v>
      </c>
      <c r="L61" t="n">
        <v>15.75</v>
      </c>
      <c r="M61" t="n">
        <v>4</v>
      </c>
      <c r="N61" t="n">
        <v>23.68</v>
      </c>
      <c r="O61" t="n">
        <v>18047.25</v>
      </c>
      <c r="P61" t="n">
        <v>97.7</v>
      </c>
      <c r="Q61" t="n">
        <v>197.77</v>
      </c>
      <c r="R61" t="n">
        <v>30.4</v>
      </c>
      <c r="S61" t="n">
        <v>25.4</v>
      </c>
      <c r="T61" t="n">
        <v>1667.72</v>
      </c>
      <c r="U61" t="n">
        <v>0.84</v>
      </c>
      <c r="V61" t="n">
        <v>0.89</v>
      </c>
      <c r="W61" t="n">
        <v>2.95</v>
      </c>
      <c r="X61" t="n">
        <v>0.1</v>
      </c>
      <c r="Y61" t="n">
        <v>1</v>
      </c>
      <c r="Z61" t="n">
        <v>10</v>
      </c>
      <c r="AA61" t="n">
        <v>382.0075289459361</v>
      </c>
      <c r="AB61" t="n">
        <v>522.6795540865841</v>
      </c>
      <c r="AC61" t="n">
        <v>472.7957510299212</v>
      </c>
      <c r="AD61" t="n">
        <v>382007.5289459361</v>
      </c>
      <c r="AE61" t="n">
        <v>522679.554086584</v>
      </c>
      <c r="AF61" t="n">
        <v>2.244072458355973e-05</v>
      </c>
      <c r="AG61" t="n">
        <v>34</v>
      </c>
      <c r="AH61" t="n">
        <v>472795.7510299212</v>
      </c>
    </row>
    <row r="62">
      <c r="A62" t="n">
        <v>60</v>
      </c>
      <c r="B62" t="n">
        <v>60</v>
      </c>
      <c r="C62" t="inlineStr">
        <is>
          <t xml:space="preserve">CONCLUIDO	</t>
        </is>
      </c>
      <c r="D62" t="n">
        <v>7.8276</v>
      </c>
      <c r="E62" t="n">
        <v>12.78</v>
      </c>
      <c r="F62" t="n">
        <v>10.49</v>
      </c>
      <c r="G62" t="n">
        <v>104.9</v>
      </c>
      <c r="H62" t="n">
        <v>1.96</v>
      </c>
      <c r="I62" t="n">
        <v>6</v>
      </c>
      <c r="J62" t="n">
        <v>144.77</v>
      </c>
      <c r="K62" t="n">
        <v>45</v>
      </c>
      <c r="L62" t="n">
        <v>16</v>
      </c>
      <c r="M62" t="n">
        <v>4</v>
      </c>
      <c r="N62" t="n">
        <v>23.78</v>
      </c>
      <c r="O62" t="n">
        <v>18089.56</v>
      </c>
      <c r="P62" t="n">
        <v>97.39</v>
      </c>
      <c r="Q62" t="n">
        <v>197.76</v>
      </c>
      <c r="R62" t="n">
        <v>30.45</v>
      </c>
      <c r="S62" t="n">
        <v>25.4</v>
      </c>
      <c r="T62" t="n">
        <v>1692.59</v>
      </c>
      <c r="U62" t="n">
        <v>0.83</v>
      </c>
      <c r="V62" t="n">
        <v>0.89</v>
      </c>
      <c r="W62" t="n">
        <v>2.95</v>
      </c>
      <c r="X62" t="n">
        <v>0.1</v>
      </c>
      <c r="Y62" t="n">
        <v>1</v>
      </c>
      <c r="Z62" t="n">
        <v>10</v>
      </c>
      <c r="AA62" t="n">
        <v>381.8313319107785</v>
      </c>
      <c r="AB62" t="n">
        <v>522.4384735298167</v>
      </c>
      <c r="AC62" t="n">
        <v>472.5776788631331</v>
      </c>
      <c r="AD62" t="n">
        <v>381831.3319107785</v>
      </c>
      <c r="AE62" t="n">
        <v>522438.4735298168</v>
      </c>
      <c r="AF62" t="n">
        <v>2.243241373478988e-05</v>
      </c>
      <c r="AG62" t="n">
        <v>34</v>
      </c>
      <c r="AH62" t="n">
        <v>472577.6788631331</v>
      </c>
    </row>
    <row r="63">
      <c r="A63" t="n">
        <v>61</v>
      </c>
      <c r="B63" t="n">
        <v>60</v>
      </c>
      <c r="C63" t="inlineStr">
        <is>
          <t xml:space="preserve">CONCLUIDO	</t>
        </is>
      </c>
      <c r="D63" t="n">
        <v>7.8334</v>
      </c>
      <c r="E63" t="n">
        <v>12.77</v>
      </c>
      <c r="F63" t="n">
        <v>10.48</v>
      </c>
      <c r="G63" t="n">
        <v>104.8</v>
      </c>
      <c r="H63" t="n">
        <v>1.98</v>
      </c>
      <c r="I63" t="n">
        <v>6</v>
      </c>
      <c r="J63" t="n">
        <v>145.12</v>
      </c>
      <c r="K63" t="n">
        <v>45</v>
      </c>
      <c r="L63" t="n">
        <v>16.25</v>
      </c>
      <c r="M63" t="n">
        <v>4</v>
      </c>
      <c r="N63" t="n">
        <v>23.87</v>
      </c>
      <c r="O63" t="n">
        <v>18131.91</v>
      </c>
      <c r="P63" t="n">
        <v>96.63</v>
      </c>
      <c r="Q63" t="n">
        <v>197.76</v>
      </c>
      <c r="R63" t="n">
        <v>30.23</v>
      </c>
      <c r="S63" t="n">
        <v>25.4</v>
      </c>
      <c r="T63" t="n">
        <v>1583.3</v>
      </c>
      <c r="U63" t="n">
        <v>0.84</v>
      </c>
      <c r="V63" t="n">
        <v>0.89</v>
      </c>
      <c r="W63" t="n">
        <v>2.95</v>
      </c>
      <c r="X63" t="n">
        <v>0.09</v>
      </c>
      <c r="Y63" t="n">
        <v>1</v>
      </c>
      <c r="Z63" t="n">
        <v>10</v>
      </c>
      <c r="AA63" t="n">
        <v>381.235091719849</v>
      </c>
      <c r="AB63" t="n">
        <v>521.6226713963263</v>
      </c>
      <c r="AC63" t="n">
        <v>471.8397357402774</v>
      </c>
      <c r="AD63" t="n">
        <v>381235.091719849</v>
      </c>
      <c r="AE63" t="n">
        <v>521622.6713963263</v>
      </c>
      <c r="AF63" t="n">
        <v>2.244903543232958e-05</v>
      </c>
      <c r="AG63" t="n">
        <v>34</v>
      </c>
      <c r="AH63" t="n">
        <v>471839.7357402775</v>
      </c>
    </row>
    <row r="64">
      <c r="A64" t="n">
        <v>62</v>
      </c>
      <c r="B64" t="n">
        <v>60</v>
      </c>
      <c r="C64" t="inlineStr">
        <is>
          <t xml:space="preserve">CONCLUIDO	</t>
        </is>
      </c>
      <c r="D64" t="n">
        <v>7.8303</v>
      </c>
      <c r="E64" t="n">
        <v>12.77</v>
      </c>
      <c r="F64" t="n">
        <v>10.49</v>
      </c>
      <c r="G64" t="n">
        <v>104.85</v>
      </c>
      <c r="H64" t="n">
        <v>2.01</v>
      </c>
      <c r="I64" t="n">
        <v>6</v>
      </c>
      <c r="J64" t="n">
        <v>145.46</v>
      </c>
      <c r="K64" t="n">
        <v>45</v>
      </c>
      <c r="L64" t="n">
        <v>16.5</v>
      </c>
      <c r="M64" t="n">
        <v>4</v>
      </c>
      <c r="N64" t="n">
        <v>23.96</v>
      </c>
      <c r="O64" t="n">
        <v>18174.29</v>
      </c>
      <c r="P64" t="n">
        <v>96.34</v>
      </c>
      <c r="Q64" t="n">
        <v>197.75</v>
      </c>
      <c r="R64" t="n">
        <v>30.39</v>
      </c>
      <c r="S64" t="n">
        <v>25.4</v>
      </c>
      <c r="T64" t="n">
        <v>1662.21</v>
      </c>
      <c r="U64" t="n">
        <v>0.84</v>
      </c>
      <c r="V64" t="n">
        <v>0.89</v>
      </c>
      <c r="W64" t="n">
        <v>2.95</v>
      </c>
      <c r="X64" t="n">
        <v>0.1</v>
      </c>
      <c r="Y64" t="n">
        <v>1</v>
      </c>
      <c r="Z64" t="n">
        <v>10</v>
      </c>
      <c r="AA64" t="n">
        <v>381.0745567361759</v>
      </c>
      <c r="AB64" t="n">
        <v>521.403020349361</v>
      </c>
      <c r="AC64" t="n">
        <v>471.6410478809524</v>
      </c>
      <c r="AD64" t="n">
        <v>381074.5567361758</v>
      </c>
      <c r="AE64" t="n">
        <v>521403.0203493609</v>
      </c>
      <c r="AF64" t="n">
        <v>2.24401514215756e-05</v>
      </c>
      <c r="AG64" t="n">
        <v>34</v>
      </c>
      <c r="AH64" t="n">
        <v>471641.0478809524</v>
      </c>
    </row>
    <row r="65">
      <c r="A65" t="n">
        <v>63</v>
      </c>
      <c r="B65" t="n">
        <v>60</v>
      </c>
      <c r="C65" t="inlineStr">
        <is>
          <t xml:space="preserve">CONCLUIDO	</t>
        </is>
      </c>
      <c r="D65" t="n">
        <v>7.8309</v>
      </c>
      <c r="E65" t="n">
        <v>12.77</v>
      </c>
      <c r="F65" t="n">
        <v>10.48</v>
      </c>
      <c r="G65" t="n">
        <v>104.84</v>
      </c>
      <c r="H65" t="n">
        <v>2.03</v>
      </c>
      <c r="I65" t="n">
        <v>6</v>
      </c>
      <c r="J65" t="n">
        <v>145.81</v>
      </c>
      <c r="K65" t="n">
        <v>45</v>
      </c>
      <c r="L65" t="n">
        <v>16.75</v>
      </c>
      <c r="M65" t="n">
        <v>4</v>
      </c>
      <c r="N65" t="n">
        <v>24.06</v>
      </c>
      <c r="O65" t="n">
        <v>18216.71</v>
      </c>
      <c r="P65" t="n">
        <v>95.58</v>
      </c>
      <c r="Q65" t="n">
        <v>197.76</v>
      </c>
      <c r="R65" t="n">
        <v>30.43</v>
      </c>
      <c r="S65" t="n">
        <v>25.4</v>
      </c>
      <c r="T65" t="n">
        <v>1679.09</v>
      </c>
      <c r="U65" t="n">
        <v>0.83</v>
      </c>
      <c r="V65" t="n">
        <v>0.89</v>
      </c>
      <c r="W65" t="n">
        <v>2.95</v>
      </c>
      <c r="X65" t="n">
        <v>0.09</v>
      </c>
      <c r="Y65" t="n">
        <v>1</v>
      </c>
      <c r="Z65" t="n">
        <v>10</v>
      </c>
      <c r="AA65" t="n">
        <v>380.5302544832864</v>
      </c>
      <c r="AB65" t="n">
        <v>520.658281994037</v>
      </c>
      <c r="AC65" t="n">
        <v>470.9673863090137</v>
      </c>
      <c r="AD65" t="n">
        <v>380530.2544832864</v>
      </c>
      <c r="AE65" t="n">
        <v>520658.281994037</v>
      </c>
      <c r="AF65" t="n">
        <v>2.244187090752799e-05</v>
      </c>
      <c r="AG65" t="n">
        <v>34</v>
      </c>
      <c r="AH65" t="n">
        <v>470967.3863090137</v>
      </c>
    </row>
    <row r="66">
      <c r="A66" t="n">
        <v>64</v>
      </c>
      <c r="B66" t="n">
        <v>60</v>
      </c>
      <c r="C66" t="inlineStr">
        <is>
          <t xml:space="preserve">CONCLUIDO	</t>
        </is>
      </c>
      <c r="D66" t="n">
        <v>7.8512</v>
      </c>
      <c r="E66" t="n">
        <v>12.74</v>
      </c>
      <c r="F66" t="n">
        <v>10.48</v>
      </c>
      <c r="G66" t="n">
        <v>125.72</v>
      </c>
      <c r="H66" t="n">
        <v>2.06</v>
      </c>
      <c r="I66" t="n">
        <v>5</v>
      </c>
      <c r="J66" t="n">
        <v>146.15</v>
      </c>
      <c r="K66" t="n">
        <v>45</v>
      </c>
      <c r="L66" t="n">
        <v>17</v>
      </c>
      <c r="M66" t="n">
        <v>3</v>
      </c>
      <c r="N66" t="n">
        <v>24.15</v>
      </c>
      <c r="O66" t="n">
        <v>18259.16</v>
      </c>
      <c r="P66" t="n">
        <v>94.83</v>
      </c>
      <c r="Q66" t="n">
        <v>197.75</v>
      </c>
      <c r="R66" t="n">
        <v>30.08</v>
      </c>
      <c r="S66" t="n">
        <v>25.4</v>
      </c>
      <c r="T66" t="n">
        <v>1510.93</v>
      </c>
      <c r="U66" t="n">
        <v>0.84</v>
      </c>
      <c r="V66" t="n">
        <v>0.89</v>
      </c>
      <c r="W66" t="n">
        <v>2.95</v>
      </c>
      <c r="X66" t="n">
        <v>0.09</v>
      </c>
      <c r="Y66" t="n">
        <v>1</v>
      </c>
      <c r="Z66" t="n">
        <v>10</v>
      </c>
      <c r="AA66" t="n">
        <v>379.8110167928791</v>
      </c>
      <c r="AB66" t="n">
        <v>519.6741892554942</v>
      </c>
      <c r="AC66" t="n">
        <v>470.0772140002545</v>
      </c>
      <c r="AD66" t="n">
        <v>379811.016792879</v>
      </c>
      <c r="AE66" t="n">
        <v>519674.1892554942</v>
      </c>
      <c r="AF66" t="n">
        <v>2.250004684891696e-05</v>
      </c>
      <c r="AG66" t="n">
        <v>34</v>
      </c>
      <c r="AH66" t="n">
        <v>470077.2140002545</v>
      </c>
    </row>
    <row r="67">
      <c r="A67" t="n">
        <v>65</v>
      </c>
      <c r="B67" t="n">
        <v>60</v>
      </c>
      <c r="C67" t="inlineStr">
        <is>
          <t xml:space="preserve">CONCLUIDO	</t>
        </is>
      </c>
      <c r="D67" t="n">
        <v>7.85</v>
      </c>
      <c r="E67" t="n">
        <v>12.74</v>
      </c>
      <c r="F67" t="n">
        <v>10.48</v>
      </c>
      <c r="G67" t="n">
        <v>125.75</v>
      </c>
      <c r="H67" t="n">
        <v>2.08</v>
      </c>
      <c r="I67" t="n">
        <v>5</v>
      </c>
      <c r="J67" t="n">
        <v>146.49</v>
      </c>
      <c r="K67" t="n">
        <v>45</v>
      </c>
      <c r="L67" t="n">
        <v>17.25</v>
      </c>
      <c r="M67" t="n">
        <v>3</v>
      </c>
      <c r="N67" t="n">
        <v>24.25</v>
      </c>
      <c r="O67" t="n">
        <v>18301.64</v>
      </c>
      <c r="P67" t="n">
        <v>95.18000000000001</v>
      </c>
      <c r="Q67" t="n">
        <v>197.75</v>
      </c>
      <c r="R67" t="n">
        <v>30.23</v>
      </c>
      <c r="S67" t="n">
        <v>25.4</v>
      </c>
      <c r="T67" t="n">
        <v>1583.56</v>
      </c>
      <c r="U67" t="n">
        <v>0.84</v>
      </c>
      <c r="V67" t="n">
        <v>0.89</v>
      </c>
      <c r="W67" t="n">
        <v>2.95</v>
      </c>
      <c r="X67" t="n">
        <v>0.09</v>
      </c>
      <c r="Y67" t="n">
        <v>1</v>
      </c>
      <c r="Z67" t="n">
        <v>10</v>
      </c>
      <c r="AA67" t="n">
        <v>380.065330037043</v>
      </c>
      <c r="AB67" t="n">
        <v>520.0221518556679</v>
      </c>
      <c r="AC67" t="n">
        <v>470.3919675382362</v>
      </c>
      <c r="AD67" t="n">
        <v>380065.330037043</v>
      </c>
      <c r="AE67" t="n">
        <v>520022.1518556679</v>
      </c>
      <c r="AF67" t="n">
        <v>2.249660787701218e-05</v>
      </c>
      <c r="AG67" t="n">
        <v>34</v>
      </c>
      <c r="AH67" t="n">
        <v>470391.9675382362</v>
      </c>
    </row>
    <row r="68">
      <c r="A68" t="n">
        <v>66</v>
      </c>
      <c r="B68" t="n">
        <v>60</v>
      </c>
      <c r="C68" t="inlineStr">
        <is>
          <t xml:space="preserve">CONCLUIDO	</t>
        </is>
      </c>
      <c r="D68" t="n">
        <v>7.8529</v>
      </c>
      <c r="E68" t="n">
        <v>12.73</v>
      </c>
      <c r="F68" t="n">
        <v>10.47</v>
      </c>
      <c r="G68" t="n">
        <v>125.69</v>
      </c>
      <c r="H68" t="n">
        <v>2.11</v>
      </c>
      <c r="I68" t="n">
        <v>5</v>
      </c>
      <c r="J68" t="n">
        <v>146.84</v>
      </c>
      <c r="K68" t="n">
        <v>45</v>
      </c>
      <c r="L68" t="n">
        <v>17.5</v>
      </c>
      <c r="M68" t="n">
        <v>3</v>
      </c>
      <c r="N68" t="n">
        <v>24.34</v>
      </c>
      <c r="O68" t="n">
        <v>18344.15</v>
      </c>
      <c r="P68" t="n">
        <v>95.15000000000001</v>
      </c>
      <c r="Q68" t="n">
        <v>197.76</v>
      </c>
      <c r="R68" t="n">
        <v>30.05</v>
      </c>
      <c r="S68" t="n">
        <v>25.4</v>
      </c>
      <c r="T68" t="n">
        <v>1494.83</v>
      </c>
      <c r="U68" t="n">
        <v>0.85</v>
      </c>
      <c r="V68" t="n">
        <v>0.89</v>
      </c>
      <c r="W68" t="n">
        <v>2.95</v>
      </c>
      <c r="X68" t="n">
        <v>0.08</v>
      </c>
      <c r="Y68" t="n">
        <v>1</v>
      </c>
      <c r="Z68" t="n">
        <v>10</v>
      </c>
      <c r="AA68" t="n">
        <v>380.0060610251455</v>
      </c>
      <c r="AB68" t="n">
        <v>519.9410573788255</v>
      </c>
      <c r="AC68" t="n">
        <v>470.3186126044467</v>
      </c>
      <c r="AD68" t="n">
        <v>380006.0610251455</v>
      </c>
      <c r="AE68" t="n">
        <v>519941.0573788254</v>
      </c>
      <c r="AF68" t="n">
        <v>2.250491872578204e-05</v>
      </c>
      <c r="AG68" t="n">
        <v>34</v>
      </c>
      <c r="AH68" t="n">
        <v>470318.6126044468</v>
      </c>
    </row>
    <row r="69">
      <c r="A69" t="n">
        <v>67</v>
      </c>
      <c r="B69" t="n">
        <v>60</v>
      </c>
      <c r="C69" t="inlineStr">
        <is>
          <t xml:space="preserve">CONCLUIDO	</t>
        </is>
      </c>
      <c r="D69" t="n">
        <v>7.8544</v>
      </c>
      <c r="E69" t="n">
        <v>12.73</v>
      </c>
      <c r="F69" t="n">
        <v>10.47</v>
      </c>
      <c r="G69" t="n">
        <v>125.66</v>
      </c>
      <c r="H69" t="n">
        <v>2.13</v>
      </c>
      <c r="I69" t="n">
        <v>5</v>
      </c>
      <c r="J69" t="n">
        <v>147.18</v>
      </c>
      <c r="K69" t="n">
        <v>45</v>
      </c>
      <c r="L69" t="n">
        <v>17.75</v>
      </c>
      <c r="M69" t="n">
        <v>3</v>
      </c>
      <c r="N69" t="n">
        <v>24.44</v>
      </c>
      <c r="O69" t="n">
        <v>18386.69</v>
      </c>
      <c r="P69" t="n">
        <v>95.09</v>
      </c>
      <c r="Q69" t="n">
        <v>197.75</v>
      </c>
      <c r="R69" t="n">
        <v>29.93</v>
      </c>
      <c r="S69" t="n">
        <v>25.4</v>
      </c>
      <c r="T69" t="n">
        <v>1435.37</v>
      </c>
      <c r="U69" t="n">
        <v>0.85</v>
      </c>
      <c r="V69" t="n">
        <v>0.89</v>
      </c>
      <c r="W69" t="n">
        <v>2.95</v>
      </c>
      <c r="X69" t="n">
        <v>0.08</v>
      </c>
      <c r="Y69" t="n">
        <v>1</v>
      </c>
      <c r="Z69" t="n">
        <v>10</v>
      </c>
      <c r="AA69" t="n">
        <v>379.9498629812872</v>
      </c>
      <c r="AB69" t="n">
        <v>519.8641647359358</v>
      </c>
      <c r="AC69" t="n">
        <v>470.2490584874751</v>
      </c>
      <c r="AD69" t="n">
        <v>379949.8629812872</v>
      </c>
      <c r="AE69" t="n">
        <v>519864.1647359357</v>
      </c>
      <c r="AF69" t="n">
        <v>2.250921744066299e-05</v>
      </c>
      <c r="AG69" t="n">
        <v>34</v>
      </c>
      <c r="AH69" t="n">
        <v>470249.058487475</v>
      </c>
    </row>
    <row r="70">
      <c r="A70" t="n">
        <v>68</v>
      </c>
      <c r="B70" t="n">
        <v>60</v>
      </c>
      <c r="C70" t="inlineStr">
        <is>
          <t xml:space="preserve">CONCLUIDO	</t>
        </is>
      </c>
      <c r="D70" t="n">
        <v>7.8567</v>
      </c>
      <c r="E70" t="n">
        <v>12.73</v>
      </c>
      <c r="F70" t="n">
        <v>10.47</v>
      </c>
      <c r="G70" t="n">
        <v>125.62</v>
      </c>
      <c r="H70" t="n">
        <v>2.16</v>
      </c>
      <c r="I70" t="n">
        <v>5</v>
      </c>
      <c r="J70" t="n">
        <v>147.53</v>
      </c>
      <c r="K70" t="n">
        <v>45</v>
      </c>
      <c r="L70" t="n">
        <v>18</v>
      </c>
      <c r="M70" t="n">
        <v>3</v>
      </c>
      <c r="N70" t="n">
        <v>24.53</v>
      </c>
      <c r="O70" t="n">
        <v>18429.27</v>
      </c>
      <c r="P70" t="n">
        <v>95.09</v>
      </c>
      <c r="Q70" t="n">
        <v>197.77</v>
      </c>
      <c r="R70" t="n">
        <v>29.79</v>
      </c>
      <c r="S70" t="n">
        <v>25.4</v>
      </c>
      <c r="T70" t="n">
        <v>1365.49</v>
      </c>
      <c r="U70" t="n">
        <v>0.85</v>
      </c>
      <c r="V70" t="n">
        <v>0.89</v>
      </c>
      <c r="W70" t="n">
        <v>2.95</v>
      </c>
      <c r="X70" t="n">
        <v>0.08</v>
      </c>
      <c r="Y70" t="n">
        <v>1</v>
      </c>
      <c r="Z70" t="n">
        <v>10</v>
      </c>
      <c r="AA70" t="n">
        <v>379.9274583041264</v>
      </c>
      <c r="AB70" t="n">
        <v>519.8335096682198</v>
      </c>
      <c r="AC70" t="n">
        <v>470.2213290963971</v>
      </c>
      <c r="AD70" t="n">
        <v>379927.4583041264</v>
      </c>
      <c r="AE70" t="n">
        <v>519833.5096682198</v>
      </c>
      <c r="AF70" t="n">
        <v>2.251580880348046e-05</v>
      </c>
      <c r="AG70" t="n">
        <v>34</v>
      </c>
      <c r="AH70" t="n">
        <v>470221.3290963972</v>
      </c>
    </row>
    <row r="71">
      <c r="A71" t="n">
        <v>69</v>
      </c>
      <c r="B71" t="n">
        <v>60</v>
      </c>
      <c r="C71" t="inlineStr">
        <is>
          <t xml:space="preserve">CONCLUIDO	</t>
        </is>
      </c>
      <c r="D71" t="n">
        <v>7.8549</v>
      </c>
      <c r="E71" t="n">
        <v>12.73</v>
      </c>
      <c r="F71" t="n">
        <v>10.47</v>
      </c>
      <c r="G71" t="n">
        <v>125.65</v>
      </c>
      <c r="H71" t="n">
        <v>2.18</v>
      </c>
      <c r="I71" t="n">
        <v>5</v>
      </c>
      <c r="J71" t="n">
        <v>147.87</v>
      </c>
      <c r="K71" t="n">
        <v>45</v>
      </c>
      <c r="L71" t="n">
        <v>18.25</v>
      </c>
      <c r="M71" t="n">
        <v>3</v>
      </c>
      <c r="N71" t="n">
        <v>24.63</v>
      </c>
      <c r="O71" t="n">
        <v>18471.89</v>
      </c>
      <c r="P71" t="n">
        <v>95.08</v>
      </c>
      <c r="Q71" t="n">
        <v>197.75</v>
      </c>
      <c r="R71" t="n">
        <v>29.84</v>
      </c>
      <c r="S71" t="n">
        <v>25.4</v>
      </c>
      <c r="T71" t="n">
        <v>1391.98</v>
      </c>
      <c r="U71" t="n">
        <v>0.85</v>
      </c>
      <c r="V71" t="n">
        <v>0.89</v>
      </c>
      <c r="W71" t="n">
        <v>2.95</v>
      </c>
      <c r="X71" t="n">
        <v>0.08</v>
      </c>
      <c r="Y71" t="n">
        <v>1</v>
      </c>
      <c r="Z71" t="n">
        <v>10</v>
      </c>
      <c r="AA71" t="n">
        <v>379.9380631764263</v>
      </c>
      <c r="AB71" t="n">
        <v>519.8480197223545</v>
      </c>
      <c r="AC71" t="n">
        <v>470.2344543313302</v>
      </c>
      <c r="AD71" t="n">
        <v>379938.0631764263</v>
      </c>
      <c r="AE71" t="n">
        <v>519848.0197223545</v>
      </c>
      <c r="AF71" t="n">
        <v>2.251065034562331e-05</v>
      </c>
      <c r="AG71" t="n">
        <v>34</v>
      </c>
      <c r="AH71" t="n">
        <v>470234.4543313302</v>
      </c>
    </row>
    <row r="72">
      <c r="A72" t="n">
        <v>70</v>
      </c>
      <c r="B72" t="n">
        <v>60</v>
      </c>
      <c r="C72" t="inlineStr">
        <is>
          <t xml:space="preserve">CONCLUIDO	</t>
        </is>
      </c>
      <c r="D72" t="n">
        <v>7.8579</v>
      </c>
      <c r="E72" t="n">
        <v>12.73</v>
      </c>
      <c r="F72" t="n">
        <v>10.47</v>
      </c>
      <c r="G72" t="n">
        <v>125.59</v>
      </c>
      <c r="H72" t="n">
        <v>2.21</v>
      </c>
      <c r="I72" t="n">
        <v>5</v>
      </c>
      <c r="J72" t="n">
        <v>148.22</v>
      </c>
      <c r="K72" t="n">
        <v>45</v>
      </c>
      <c r="L72" t="n">
        <v>18.5</v>
      </c>
      <c r="M72" t="n">
        <v>3</v>
      </c>
      <c r="N72" t="n">
        <v>24.72</v>
      </c>
      <c r="O72" t="n">
        <v>18514.53</v>
      </c>
      <c r="P72" t="n">
        <v>94.95999999999999</v>
      </c>
      <c r="Q72" t="n">
        <v>197.76</v>
      </c>
      <c r="R72" t="n">
        <v>29.83</v>
      </c>
      <c r="S72" t="n">
        <v>25.4</v>
      </c>
      <c r="T72" t="n">
        <v>1387.08</v>
      </c>
      <c r="U72" t="n">
        <v>0.85</v>
      </c>
      <c r="V72" t="n">
        <v>0.89</v>
      </c>
      <c r="W72" t="n">
        <v>2.94</v>
      </c>
      <c r="X72" t="n">
        <v>0.08</v>
      </c>
      <c r="Y72" t="n">
        <v>1</v>
      </c>
      <c r="Z72" t="n">
        <v>10</v>
      </c>
      <c r="AA72" t="n">
        <v>379.825743111547</v>
      </c>
      <c r="AB72" t="n">
        <v>519.694338454375</v>
      </c>
      <c r="AC72" t="n">
        <v>470.0954401878738</v>
      </c>
      <c r="AD72" t="n">
        <v>379825.743111547</v>
      </c>
      <c r="AE72" t="n">
        <v>519694.338454375</v>
      </c>
      <c r="AF72" t="n">
        <v>2.251924777538523e-05</v>
      </c>
      <c r="AG72" t="n">
        <v>34</v>
      </c>
      <c r="AH72" t="n">
        <v>470095.4401878738</v>
      </c>
    </row>
    <row r="73">
      <c r="A73" t="n">
        <v>71</v>
      </c>
      <c r="B73" t="n">
        <v>60</v>
      </c>
      <c r="C73" t="inlineStr">
        <is>
          <t xml:space="preserve">CONCLUIDO	</t>
        </is>
      </c>
      <c r="D73" t="n">
        <v>7.8558</v>
      </c>
      <c r="E73" t="n">
        <v>12.73</v>
      </c>
      <c r="F73" t="n">
        <v>10.47</v>
      </c>
      <c r="G73" t="n">
        <v>125.63</v>
      </c>
      <c r="H73" t="n">
        <v>2.23</v>
      </c>
      <c r="I73" t="n">
        <v>5</v>
      </c>
      <c r="J73" t="n">
        <v>148.57</v>
      </c>
      <c r="K73" t="n">
        <v>45</v>
      </c>
      <c r="L73" t="n">
        <v>18.75</v>
      </c>
      <c r="M73" t="n">
        <v>3</v>
      </c>
      <c r="N73" t="n">
        <v>24.82</v>
      </c>
      <c r="O73" t="n">
        <v>18557.21</v>
      </c>
      <c r="P73" t="n">
        <v>94.62</v>
      </c>
      <c r="Q73" t="n">
        <v>197.77</v>
      </c>
      <c r="R73" t="n">
        <v>29.83</v>
      </c>
      <c r="S73" t="n">
        <v>25.4</v>
      </c>
      <c r="T73" t="n">
        <v>1384.61</v>
      </c>
      <c r="U73" t="n">
        <v>0.85</v>
      </c>
      <c r="V73" t="n">
        <v>0.89</v>
      </c>
      <c r="W73" t="n">
        <v>2.95</v>
      </c>
      <c r="X73" t="n">
        <v>0.08</v>
      </c>
      <c r="Y73" t="n">
        <v>1</v>
      </c>
      <c r="Z73" t="n">
        <v>10</v>
      </c>
      <c r="AA73" t="n">
        <v>379.610640077094</v>
      </c>
      <c r="AB73" t="n">
        <v>519.4000249929603</v>
      </c>
      <c r="AC73" t="n">
        <v>469.8292155901449</v>
      </c>
      <c r="AD73" t="n">
        <v>379610.640077094</v>
      </c>
      <c r="AE73" t="n">
        <v>519400.0249929603</v>
      </c>
      <c r="AF73" t="n">
        <v>2.251322957455189e-05</v>
      </c>
      <c r="AG73" t="n">
        <v>34</v>
      </c>
      <c r="AH73" t="n">
        <v>469829.2155901449</v>
      </c>
    </row>
    <row r="74">
      <c r="A74" t="n">
        <v>72</v>
      </c>
      <c r="B74" t="n">
        <v>60</v>
      </c>
      <c r="C74" t="inlineStr">
        <is>
          <t xml:space="preserve">CONCLUIDO	</t>
        </is>
      </c>
      <c r="D74" t="n">
        <v>7.8556</v>
      </c>
      <c r="E74" t="n">
        <v>12.73</v>
      </c>
      <c r="F74" t="n">
        <v>10.47</v>
      </c>
      <c r="G74" t="n">
        <v>125.64</v>
      </c>
      <c r="H74" t="n">
        <v>2.26</v>
      </c>
      <c r="I74" t="n">
        <v>5</v>
      </c>
      <c r="J74" t="n">
        <v>148.91</v>
      </c>
      <c r="K74" t="n">
        <v>45</v>
      </c>
      <c r="L74" t="n">
        <v>19</v>
      </c>
      <c r="M74" t="n">
        <v>2</v>
      </c>
      <c r="N74" t="n">
        <v>24.92</v>
      </c>
      <c r="O74" t="n">
        <v>18599.92</v>
      </c>
      <c r="P74" t="n">
        <v>94.52</v>
      </c>
      <c r="Q74" t="n">
        <v>197.78</v>
      </c>
      <c r="R74" t="n">
        <v>29.82</v>
      </c>
      <c r="S74" t="n">
        <v>25.4</v>
      </c>
      <c r="T74" t="n">
        <v>1383.11</v>
      </c>
      <c r="U74" t="n">
        <v>0.85</v>
      </c>
      <c r="V74" t="n">
        <v>0.89</v>
      </c>
      <c r="W74" t="n">
        <v>2.95</v>
      </c>
      <c r="X74" t="n">
        <v>0.08</v>
      </c>
      <c r="Y74" t="n">
        <v>1</v>
      </c>
      <c r="Z74" t="n">
        <v>10</v>
      </c>
      <c r="AA74" t="n">
        <v>379.5433050523137</v>
      </c>
      <c r="AB74" t="n">
        <v>519.3078942414443</v>
      </c>
      <c r="AC74" t="n">
        <v>469.7458776682473</v>
      </c>
      <c r="AD74" t="n">
        <v>379543.3050523137</v>
      </c>
      <c r="AE74" t="n">
        <v>519307.8942414443</v>
      </c>
      <c r="AF74" t="n">
        <v>2.251265641256776e-05</v>
      </c>
      <c r="AG74" t="n">
        <v>34</v>
      </c>
      <c r="AH74" t="n">
        <v>469745.8776682473</v>
      </c>
    </row>
    <row r="75">
      <c r="A75" t="n">
        <v>73</v>
      </c>
      <c r="B75" t="n">
        <v>60</v>
      </c>
      <c r="C75" t="inlineStr">
        <is>
          <t xml:space="preserve">CONCLUIDO	</t>
        </is>
      </c>
      <c r="D75" t="n">
        <v>7.8575</v>
      </c>
      <c r="E75" t="n">
        <v>12.73</v>
      </c>
      <c r="F75" t="n">
        <v>10.47</v>
      </c>
      <c r="G75" t="n">
        <v>125.6</v>
      </c>
      <c r="H75" t="n">
        <v>2.28</v>
      </c>
      <c r="I75" t="n">
        <v>5</v>
      </c>
      <c r="J75" t="n">
        <v>149.26</v>
      </c>
      <c r="K75" t="n">
        <v>45</v>
      </c>
      <c r="L75" t="n">
        <v>19.25</v>
      </c>
      <c r="M75" t="n">
        <v>2</v>
      </c>
      <c r="N75" t="n">
        <v>25.01</v>
      </c>
      <c r="O75" t="n">
        <v>18642.66</v>
      </c>
      <c r="P75" t="n">
        <v>94.34</v>
      </c>
      <c r="Q75" t="n">
        <v>197.78</v>
      </c>
      <c r="R75" t="n">
        <v>29.74</v>
      </c>
      <c r="S75" t="n">
        <v>25.4</v>
      </c>
      <c r="T75" t="n">
        <v>1341.17</v>
      </c>
      <c r="U75" t="n">
        <v>0.85</v>
      </c>
      <c r="V75" t="n">
        <v>0.89</v>
      </c>
      <c r="W75" t="n">
        <v>2.95</v>
      </c>
      <c r="X75" t="n">
        <v>0.08</v>
      </c>
      <c r="Y75" t="n">
        <v>1</v>
      </c>
      <c r="Z75" t="n">
        <v>10</v>
      </c>
      <c r="AA75" t="n">
        <v>379.4002323768049</v>
      </c>
      <c r="AB75" t="n">
        <v>519.112135894892</v>
      </c>
      <c r="AC75" t="n">
        <v>469.5688022235414</v>
      </c>
      <c r="AD75" t="n">
        <v>379400.2323768049</v>
      </c>
      <c r="AE75" t="n">
        <v>519112.1358948921</v>
      </c>
      <c r="AF75" t="n">
        <v>2.251810145141698e-05</v>
      </c>
      <c r="AG75" t="n">
        <v>34</v>
      </c>
      <c r="AH75" t="n">
        <v>469568.8022235414</v>
      </c>
    </row>
    <row r="76">
      <c r="A76" t="n">
        <v>74</v>
      </c>
      <c r="B76" t="n">
        <v>60</v>
      </c>
      <c r="C76" t="inlineStr">
        <is>
          <t xml:space="preserve">CONCLUIDO	</t>
        </is>
      </c>
      <c r="D76" t="n">
        <v>7.8585</v>
      </c>
      <c r="E76" t="n">
        <v>12.72</v>
      </c>
      <c r="F76" t="n">
        <v>10.46</v>
      </c>
      <c r="G76" t="n">
        <v>125.58</v>
      </c>
      <c r="H76" t="n">
        <v>2.31</v>
      </c>
      <c r="I76" t="n">
        <v>5</v>
      </c>
      <c r="J76" t="n">
        <v>149.61</v>
      </c>
      <c r="K76" t="n">
        <v>45</v>
      </c>
      <c r="L76" t="n">
        <v>19.5</v>
      </c>
      <c r="M76" t="n">
        <v>2</v>
      </c>
      <c r="N76" t="n">
        <v>25.11</v>
      </c>
      <c r="O76" t="n">
        <v>18685.44</v>
      </c>
      <c r="P76" t="n">
        <v>94.17</v>
      </c>
      <c r="Q76" t="n">
        <v>197.78</v>
      </c>
      <c r="R76" t="n">
        <v>29.67</v>
      </c>
      <c r="S76" t="n">
        <v>25.4</v>
      </c>
      <c r="T76" t="n">
        <v>1307.76</v>
      </c>
      <c r="U76" t="n">
        <v>0.86</v>
      </c>
      <c r="V76" t="n">
        <v>0.89</v>
      </c>
      <c r="W76" t="n">
        <v>2.95</v>
      </c>
      <c r="X76" t="n">
        <v>0.07000000000000001</v>
      </c>
      <c r="Y76" t="n">
        <v>1</v>
      </c>
      <c r="Z76" t="n">
        <v>10</v>
      </c>
      <c r="AA76" t="n">
        <v>379.26267306243</v>
      </c>
      <c r="AB76" t="n">
        <v>518.9239211722758</v>
      </c>
      <c r="AC76" t="n">
        <v>469.3985504498906</v>
      </c>
      <c r="AD76" t="n">
        <v>379262.67306243</v>
      </c>
      <c r="AE76" t="n">
        <v>518923.9211722758</v>
      </c>
      <c r="AF76" t="n">
        <v>2.252096726133761e-05</v>
      </c>
      <c r="AG76" t="n">
        <v>34</v>
      </c>
      <c r="AH76" t="n">
        <v>469398.5504498907</v>
      </c>
    </row>
    <row r="77">
      <c r="A77" t="n">
        <v>75</v>
      </c>
      <c r="B77" t="n">
        <v>60</v>
      </c>
      <c r="C77" t="inlineStr">
        <is>
          <t xml:space="preserve">CONCLUIDO	</t>
        </is>
      </c>
      <c r="D77" t="n">
        <v>7.8558</v>
      </c>
      <c r="E77" t="n">
        <v>12.73</v>
      </c>
      <c r="F77" t="n">
        <v>10.47</v>
      </c>
      <c r="G77" t="n">
        <v>125.63</v>
      </c>
      <c r="H77" t="n">
        <v>2.33</v>
      </c>
      <c r="I77" t="n">
        <v>5</v>
      </c>
      <c r="J77" t="n">
        <v>149.95</v>
      </c>
      <c r="K77" t="n">
        <v>45</v>
      </c>
      <c r="L77" t="n">
        <v>19.75</v>
      </c>
      <c r="M77" t="n">
        <v>2</v>
      </c>
      <c r="N77" t="n">
        <v>25.21</v>
      </c>
      <c r="O77" t="n">
        <v>18728.26</v>
      </c>
      <c r="P77" t="n">
        <v>93.95999999999999</v>
      </c>
      <c r="Q77" t="n">
        <v>197.78</v>
      </c>
      <c r="R77" t="n">
        <v>29.87</v>
      </c>
      <c r="S77" t="n">
        <v>25.4</v>
      </c>
      <c r="T77" t="n">
        <v>1406.45</v>
      </c>
      <c r="U77" t="n">
        <v>0.85</v>
      </c>
      <c r="V77" t="n">
        <v>0.89</v>
      </c>
      <c r="W77" t="n">
        <v>2.95</v>
      </c>
      <c r="X77" t="n">
        <v>0.08</v>
      </c>
      <c r="Y77" t="n">
        <v>1</v>
      </c>
      <c r="Z77" t="n">
        <v>10</v>
      </c>
      <c r="AA77" t="n">
        <v>379.1534374173785</v>
      </c>
      <c r="AB77" t="n">
        <v>518.7744601435797</v>
      </c>
      <c r="AC77" t="n">
        <v>469.2633537720034</v>
      </c>
      <c r="AD77" t="n">
        <v>379153.4374173785</v>
      </c>
      <c r="AE77" t="n">
        <v>518774.4601435798</v>
      </c>
      <c r="AF77" t="n">
        <v>2.251322957455189e-05</v>
      </c>
      <c r="AG77" t="n">
        <v>34</v>
      </c>
      <c r="AH77" t="n">
        <v>469263.3537720034</v>
      </c>
    </row>
    <row r="78">
      <c r="A78" t="n">
        <v>76</v>
      </c>
      <c r="B78" t="n">
        <v>60</v>
      </c>
      <c r="C78" t="inlineStr">
        <is>
          <t xml:space="preserve">CONCLUIDO	</t>
        </is>
      </c>
      <c r="D78" t="n">
        <v>7.8549</v>
      </c>
      <c r="E78" t="n">
        <v>12.73</v>
      </c>
      <c r="F78" t="n">
        <v>10.47</v>
      </c>
      <c r="G78" t="n">
        <v>125.65</v>
      </c>
      <c r="H78" t="n">
        <v>2.36</v>
      </c>
      <c r="I78" t="n">
        <v>5</v>
      </c>
      <c r="J78" t="n">
        <v>150.3</v>
      </c>
      <c r="K78" t="n">
        <v>45</v>
      </c>
      <c r="L78" t="n">
        <v>20</v>
      </c>
      <c r="M78" t="n">
        <v>2</v>
      </c>
      <c r="N78" t="n">
        <v>25.3</v>
      </c>
      <c r="O78" t="n">
        <v>18771.1</v>
      </c>
      <c r="P78" t="n">
        <v>93.8</v>
      </c>
      <c r="Q78" t="n">
        <v>197.81</v>
      </c>
      <c r="R78" t="n">
        <v>29.83</v>
      </c>
      <c r="S78" t="n">
        <v>25.4</v>
      </c>
      <c r="T78" t="n">
        <v>1385.29</v>
      </c>
      <c r="U78" t="n">
        <v>0.85</v>
      </c>
      <c r="V78" t="n">
        <v>0.89</v>
      </c>
      <c r="W78" t="n">
        <v>2.95</v>
      </c>
      <c r="X78" t="n">
        <v>0.08</v>
      </c>
      <c r="Y78" t="n">
        <v>1</v>
      </c>
      <c r="Z78" t="n">
        <v>10</v>
      </c>
      <c r="AA78" t="n">
        <v>379.0512655130943</v>
      </c>
      <c r="AB78" t="n">
        <v>518.6346640366318</v>
      </c>
      <c r="AC78" t="n">
        <v>469.1368996092975</v>
      </c>
      <c r="AD78" t="n">
        <v>379051.2655130943</v>
      </c>
      <c r="AE78" t="n">
        <v>518634.6640366318</v>
      </c>
      <c r="AF78" t="n">
        <v>2.251065034562331e-05</v>
      </c>
      <c r="AG78" t="n">
        <v>34</v>
      </c>
      <c r="AH78" t="n">
        <v>469136.8996092975</v>
      </c>
    </row>
    <row r="79">
      <c r="A79" t="n">
        <v>77</v>
      </c>
      <c r="B79" t="n">
        <v>60</v>
      </c>
      <c r="C79" t="inlineStr">
        <is>
          <t xml:space="preserve">CONCLUIDO	</t>
        </is>
      </c>
      <c r="D79" t="n">
        <v>7.8532</v>
      </c>
      <c r="E79" t="n">
        <v>12.73</v>
      </c>
      <c r="F79" t="n">
        <v>10.47</v>
      </c>
      <c r="G79" t="n">
        <v>125.68</v>
      </c>
      <c r="H79" t="n">
        <v>2.38</v>
      </c>
      <c r="I79" t="n">
        <v>5</v>
      </c>
      <c r="J79" t="n">
        <v>150.65</v>
      </c>
      <c r="K79" t="n">
        <v>45</v>
      </c>
      <c r="L79" t="n">
        <v>20.25</v>
      </c>
      <c r="M79" t="n">
        <v>0</v>
      </c>
      <c r="N79" t="n">
        <v>25.4</v>
      </c>
      <c r="O79" t="n">
        <v>18813.98</v>
      </c>
      <c r="P79" t="n">
        <v>93.92</v>
      </c>
      <c r="Q79" t="n">
        <v>197.78</v>
      </c>
      <c r="R79" t="n">
        <v>29.82</v>
      </c>
      <c r="S79" t="n">
        <v>25.4</v>
      </c>
      <c r="T79" t="n">
        <v>1381.23</v>
      </c>
      <c r="U79" t="n">
        <v>0.85</v>
      </c>
      <c r="V79" t="n">
        <v>0.89</v>
      </c>
      <c r="W79" t="n">
        <v>2.95</v>
      </c>
      <c r="X79" t="n">
        <v>0.08</v>
      </c>
      <c r="Y79" t="n">
        <v>1</v>
      </c>
      <c r="Z79" t="n">
        <v>10</v>
      </c>
      <c r="AA79" t="n">
        <v>379.1507936287094</v>
      </c>
      <c r="AB79" t="n">
        <v>518.7708427952871</v>
      </c>
      <c r="AC79" t="n">
        <v>469.2600816583549</v>
      </c>
      <c r="AD79" t="n">
        <v>379150.7936287094</v>
      </c>
      <c r="AE79" t="n">
        <v>518770.842795287</v>
      </c>
      <c r="AF79" t="n">
        <v>2.250577846875823e-05</v>
      </c>
      <c r="AG79" t="n">
        <v>34</v>
      </c>
      <c r="AH79" t="n">
        <v>469260.0816583548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15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3.9306</v>
      </c>
      <c r="E2" t="n">
        <v>25.44</v>
      </c>
      <c r="F2" t="n">
        <v>13.94</v>
      </c>
      <c r="G2" t="n">
        <v>4.89</v>
      </c>
      <c r="H2" t="n">
        <v>0.07000000000000001</v>
      </c>
      <c r="I2" t="n">
        <v>171</v>
      </c>
      <c r="J2" t="n">
        <v>263.32</v>
      </c>
      <c r="K2" t="n">
        <v>59.89</v>
      </c>
      <c r="L2" t="n">
        <v>1</v>
      </c>
      <c r="M2" t="n">
        <v>169</v>
      </c>
      <c r="N2" t="n">
        <v>67.43000000000001</v>
      </c>
      <c r="O2" t="n">
        <v>32710.1</v>
      </c>
      <c r="P2" t="n">
        <v>237.48</v>
      </c>
      <c r="Q2" t="n">
        <v>198.29</v>
      </c>
      <c r="R2" t="n">
        <v>137.41</v>
      </c>
      <c r="S2" t="n">
        <v>25.4</v>
      </c>
      <c r="T2" t="n">
        <v>54344.37</v>
      </c>
      <c r="U2" t="n">
        <v>0.18</v>
      </c>
      <c r="V2" t="n">
        <v>0.67</v>
      </c>
      <c r="W2" t="n">
        <v>3.23</v>
      </c>
      <c r="X2" t="n">
        <v>3.54</v>
      </c>
      <c r="Y2" t="n">
        <v>1</v>
      </c>
      <c r="Z2" t="n">
        <v>10</v>
      </c>
      <c r="AA2" t="n">
        <v>971.9972114734129</v>
      </c>
      <c r="AB2" t="n">
        <v>1329.92946622847</v>
      </c>
      <c r="AC2" t="n">
        <v>1203.002864539354</v>
      </c>
      <c r="AD2" t="n">
        <v>971997.2114734129</v>
      </c>
      <c r="AE2" t="n">
        <v>1329929.46622847</v>
      </c>
      <c r="AF2" t="n">
        <v>8.121491680449785e-06</v>
      </c>
      <c r="AG2" t="n">
        <v>67</v>
      </c>
      <c r="AH2" t="n">
        <v>1203002.864539354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4.4771</v>
      </c>
      <c r="E3" t="n">
        <v>22.34</v>
      </c>
      <c r="F3" t="n">
        <v>13.01</v>
      </c>
      <c r="G3" t="n">
        <v>6.1</v>
      </c>
      <c r="H3" t="n">
        <v>0.08</v>
      </c>
      <c r="I3" t="n">
        <v>128</v>
      </c>
      <c r="J3" t="n">
        <v>263.79</v>
      </c>
      <c r="K3" t="n">
        <v>59.89</v>
      </c>
      <c r="L3" t="n">
        <v>1.25</v>
      </c>
      <c r="M3" t="n">
        <v>126</v>
      </c>
      <c r="N3" t="n">
        <v>67.65000000000001</v>
      </c>
      <c r="O3" t="n">
        <v>32767.75</v>
      </c>
      <c r="P3" t="n">
        <v>221.63</v>
      </c>
      <c r="Q3" t="n">
        <v>198.07</v>
      </c>
      <c r="R3" t="n">
        <v>108.75</v>
      </c>
      <c r="S3" t="n">
        <v>25.4</v>
      </c>
      <c r="T3" t="n">
        <v>40230.82</v>
      </c>
      <c r="U3" t="n">
        <v>0.23</v>
      </c>
      <c r="V3" t="n">
        <v>0.72</v>
      </c>
      <c r="W3" t="n">
        <v>3.15</v>
      </c>
      <c r="X3" t="n">
        <v>2.61</v>
      </c>
      <c r="Y3" t="n">
        <v>1</v>
      </c>
      <c r="Z3" t="n">
        <v>10</v>
      </c>
      <c r="AA3" t="n">
        <v>833.4939893299861</v>
      </c>
      <c r="AB3" t="n">
        <v>1140.423247360919</v>
      </c>
      <c r="AC3" t="n">
        <v>1031.582853226872</v>
      </c>
      <c r="AD3" t="n">
        <v>833493.9893299862</v>
      </c>
      <c r="AE3" t="n">
        <v>1140423.247360919</v>
      </c>
      <c r="AF3" t="n">
        <v>9.250681932158382e-06</v>
      </c>
      <c r="AG3" t="n">
        <v>59</v>
      </c>
      <c r="AH3" t="n">
        <v>1031582.853226872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4.8693</v>
      </c>
      <c r="E4" t="n">
        <v>20.54</v>
      </c>
      <c r="F4" t="n">
        <v>12.48</v>
      </c>
      <c r="G4" t="n">
        <v>7.27</v>
      </c>
      <c r="H4" t="n">
        <v>0.1</v>
      </c>
      <c r="I4" t="n">
        <v>103</v>
      </c>
      <c r="J4" t="n">
        <v>264.25</v>
      </c>
      <c r="K4" t="n">
        <v>59.89</v>
      </c>
      <c r="L4" t="n">
        <v>1.5</v>
      </c>
      <c r="M4" t="n">
        <v>101</v>
      </c>
      <c r="N4" t="n">
        <v>67.87</v>
      </c>
      <c r="O4" t="n">
        <v>32825.49</v>
      </c>
      <c r="P4" t="n">
        <v>212.53</v>
      </c>
      <c r="Q4" t="n">
        <v>198.04</v>
      </c>
      <c r="R4" t="n">
        <v>92.48999999999999</v>
      </c>
      <c r="S4" t="n">
        <v>25.4</v>
      </c>
      <c r="T4" t="n">
        <v>32225.29</v>
      </c>
      <c r="U4" t="n">
        <v>0.27</v>
      </c>
      <c r="V4" t="n">
        <v>0.75</v>
      </c>
      <c r="W4" t="n">
        <v>3.1</v>
      </c>
      <c r="X4" t="n">
        <v>2.08</v>
      </c>
      <c r="Y4" t="n">
        <v>1</v>
      </c>
      <c r="Z4" t="n">
        <v>10</v>
      </c>
      <c r="AA4" t="n">
        <v>752.8230786443338</v>
      </c>
      <c r="AB4" t="n">
        <v>1030.045748411408</v>
      </c>
      <c r="AC4" t="n">
        <v>931.7396278613098</v>
      </c>
      <c r="AD4" t="n">
        <v>752823.0786443338</v>
      </c>
      <c r="AE4" t="n">
        <v>1030045.748411408</v>
      </c>
      <c r="AF4" t="n">
        <v>1.006105414939555e-05</v>
      </c>
      <c r="AG4" t="n">
        <v>54</v>
      </c>
      <c r="AH4" t="n">
        <v>931739.6278613098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5.1754</v>
      </c>
      <c r="E5" t="n">
        <v>19.32</v>
      </c>
      <c r="F5" t="n">
        <v>12.12</v>
      </c>
      <c r="G5" t="n">
        <v>8.460000000000001</v>
      </c>
      <c r="H5" t="n">
        <v>0.12</v>
      </c>
      <c r="I5" t="n">
        <v>86</v>
      </c>
      <c r="J5" t="n">
        <v>264.72</v>
      </c>
      <c r="K5" t="n">
        <v>59.89</v>
      </c>
      <c r="L5" t="n">
        <v>1.75</v>
      </c>
      <c r="M5" t="n">
        <v>84</v>
      </c>
      <c r="N5" t="n">
        <v>68.09</v>
      </c>
      <c r="O5" t="n">
        <v>32883.31</v>
      </c>
      <c r="P5" t="n">
        <v>206.47</v>
      </c>
      <c r="Q5" t="n">
        <v>198.02</v>
      </c>
      <c r="R5" t="n">
        <v>81.09999999999999</v>
      </c>
      <c r="S5" t="n">
        <v>25.4</v>
      </c>
      <c r="T5" t="n">
        <v>26614.38</v>
      </c>
      <c r="U5" t="n">
        <v>0.31</v>
      </c>
      <c r="V5" t="n">
        <v>0.77</v>
      </c>
      <c r="W5" t="n">
        <v>3.08</v>
      </c>
      <c r="X5" t="n">
        <v>1.73</v>
      </c>
      <c r="Y5" t="n">
        <v>1</v>
      </c>
      <c r="Z5" t="n">
        <v>10</v>
      </c>
      <c r="AA5" t="n">
        <v>702.9504122101004</v>
      </c>
      <c r="AB5" t="n">
        <v>961.8077659693308</v>
      </c>
      <c r="AC5" t="n">
        <v>870.0141826908949</v>
      </c>
      <c r="AD5" t="n">
        <v>702950.4122101003</v>
      </c>
      <c r="AE5" t="n">
        <v>961807.7659693308</v>
      </c>
      <c r="AF5" t="n">
        <v>1.069352466366454e-05</v>
      </c>
      <c r="AG5" t="n">
        <v>51</v>
      </c>
      <c r="AH5" t="n">
        <v>870014.1826908949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5.4102</v>
      </c>
      <c r="E6" t="n">
        <v>18.48</v>
      </c>
      <c r="F6" t="n">
        <v>11.89</v>
      </c>
      <c r="G6" t="n">
        <v>9.640000000000001</v>
      </c>
      <c r="H6" t="n">
        <v>0.13</v>
      </c>
      <c r="I6" t="n">
        <v>74</v>
      </c>
      <c r="J6" t="n">
        <v>265.19</v>
      </c>
      <c r="K6" t="n">
        <v>59.89</v>
      </c>
      <c r="L6" t="n">
        <v>2</v>
      </c>
      <c r="M6" t="n">
        <v>72</v>
      </c>
      <c r="N6" t="n">
        <v>68.31</v>
      </c>
      <c r="O6" t="n">
        <v>32941.21</v>
      </c>
      <c r="P6" t="n">
        <v>202.54</v>
      </c>
      <c r="Q6" t="n">
        <v>197.81</v>
      </c>
      <c r="R6" t="n">
        <v>73.98</v>
      </c>
      <c r="S6" t="n">
        <v>25.4</v>
      </c>
      <c r="T6" t="n">
        <v>23116.44</v>
      </c>
      <c r="U6" t="n">
        <v>0.34</v>
      </c>
      <c r="V6" t="n">
        <v>0.78</v>
      </c>
      <c r="W6" t="n">
        <v>3.06</v>
      </c>
      <c r="X6" t="n">
        <v>1.5</v>
      </c>
      <c r="Y6" t="n">
        <v>1</v>
      </c>
      <c r="Z6" t="n">
        <v>10</v>
      </c>
      <c r="AA6" t="n">
        <v>669.9767976580474</v>
      </c>
      <c r="AB6" t="n">
        <v>916.6918118460052</v>
      </c>
      <c r="AC6" t="n">
        <v>829.2040319084601</v>
      </c>
      <c r="AD6" t="n">
        <v>669976.7976580474</v>
      </c>
      <c r="AE6" t="n">
        <v>916691.8118460051</v>
      </c>
      <c r="AF6" t="n">
        <v>1.117867355863467e-05</v>
      </c>
      <c r="AG6" t="n">
        <v>49</v>
      </c>
      <c r="AH6" t="n">
        <v>829204.0319084602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5.6125</v>
      </c>
      <c r="E7" t="n">
        <v>17.82</v>
      </c>
      <c r="F7" t="n">
        <v>11.68</v>
      </c>
      <c r="G7" t="n">
        <v>10.78</v>
      </c>
      <c r="H7" t="n">
        <v>0.15</v>
      </c>
      <c r="I7" t="n">
        <v>65</v>
      </c>
      <c r="J7" t="n">
        <v>265.66</v>
      </c>
      <c r="K7" t="n">
        <v>59.89</v>
      </c>
      <c r="L7" t="n">
        <v>2.25</v>
      </c>
      <c r="M7" t="n">
        <v>63</v>
      </c>
      <c r="N7" t="n">
        <v>68.53</v>
      </c>
      <c r="O7" t="n">
        <v>32999.19</v>
      </c>
      <c r="P7" t="n">
        <v>198.89</v>
      </c>
      <c r="Q7" t="n">
        <v>197.86</v>
      </c>
      <c r="R7" t="n">
        <v>67.56</v>
      </c>
      <c r="S7" t="n">
        <v>25.4</v>
      </c>
      <c r="T7" t="n">
        <v>19948.99</v>
      </c>
      <c r="U7" t="n">
        <v>0.38</v>
      </c>
      <c r="V7" t="n">
        <v>0.8</v>
      </c>
      <c r="W7" t="n">
        <v>3.04</v>
      </c>
      <c r="X7" t="n">
        <v>1.28</v>
      </c>
      <c r="Y7" t="n">
        <v>1</v>
      </c>
      <c r="Z7" t="n">
        <v>10</v>
      </c>
      <c r="AA7" t="n">
        <v>639.8009633514076</v>
      </c>
      <c r="AB7" t="n">
        <v>875.4039040838068</v>
      </c>
      <c r="AC7" t="n">
        <v>791.8565841151435</v>
      </c>
      <c r="AD7" t="n">
        <v>639800.9633514077</v>
      </c>
      <c r="AE7" t="n">
        <v>875403.9040838068</v>
      </c>
      <c r="AF7" t="n">
        <v>1.159667024284446e-05</v>
      </c>
      <c r="AG7" t="n">
        <v>47</v>
      </c>
      <c r="AH7" t="n">
        <v>791856.5841151435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5.7669</v>
      </c>
      <c r="E8" t="n">
        <v>17.34</v>
      </c>
      <c r="F8" t="n">
        <v>11.55</v>
      </c>
      <c r="G8" t="n">
        <v>11.95</v>
      </c>
      <c r="H8" t="n">
        <v>0.17</v>
      </c>
      <c r="I8" t="n">
        <v>58</v>
      </c>
      <c r="J8" t="n">
        <v>266.13</v>
      </c>
      <c r="K8" t="n">
        <v>59.89</v>
      </c>
      <c r="L8" t="n">
        <v>2.5</v>
      </c>
      <c r="M8" t="n">
        <v>56</v>
      </c>
      <c r="N8" t="n">
        <v>68.75</v>
      </c>
      <c r="O8" t="n">
        <v>33057.26</v>
      </c>
      <c r="P8" t="n">
        <v>196.78</v>
      </c>
      <c r="Q8" t="n">
        <v>197.95</v>
      </c>
      <c r="R8" t="n">
        <v>63.5</v>
      </c>
      <c r="S8" t="n">
        <v>25.4</v>
      </c>
      <c r="T8" t="n">
        <v>17957.44</v>
      </c>
      <c r="U8" t="n">
        <v>0.4</v>
      </c>
      <c r="V8" t="n">
        <v>0.8100000000000001</v>
      </c>
      <c r="W8" t="n">
        <v>3.04</v>
      </c>
      <c r="X8" t="n">
        <v>1.16</v>
      </c>
      <c r="Y8" t="n">
        <v>1</v>
      </c>
      <c r="Z8" t="n">
        <v>10</v>
      </c>
      <c r="AA8" t="n">
        <v>622.7789654844473</v>
      </c>
      <c r="AB8" t="n">
        <v>852.1136556446858</v>
      </c>
      <c r="AC8" t="n">
        <v>770.7891242989832</v>
      </c>
      <c r="AD8" t="n">
        <v>622778.9654844473</v>
      </c>
      <c r="AE8" t="n">
        <v>852113.6556446857</v>
      </c>
      <c r="AF8" t="n">
        <v>1.191569489950284e-05</v>
      </c>
      <c r="AG8" t="n">
        <v>46</v>
      </c>
      <c r="AH8" t="n">
        <v>770789.1242989833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5.9153</v>
      </c>
      <c r="E9" t="n">
        <v>16.91</v>
      </c>
      <c r="F9" t="n">
        <v>11.42</v>
      </c>
      <c r="G9" t="n">
        <v>13.18</v>
      </c>
      <c r="H9" t="n">
        <v>0.18</v>
      </c>
      <c r="I9" t="n">
        <v>52</v>
      </c>
      <c r="J9" t="n">
        <v>266.6</v>
      </c>
      <c r="K9" t="n">
        <v>59.89</v>
      </c>
      <c r="L9" t="n">
        <v>2.75</v>
      </c>
      <c r="M9" t="n">
        <v>50</v>
      </c>
      <c r="N9" t="n">
        <v>68.97</v>
      </c>
      <c r="O9" t="n">
        <v>33115.41</v>
      </c>
      <c r="P9" t="n">
        <v>194.49</v>
      </c>
      <c r="Q9" t="n">
        <v>197.81</v>
      </c>
      <c r="R9" t="n">
        <v>59.68</v>
      </c>
      <c r="S9" t="n">
        <v>25.4</v>
      </c>
      <c r="T9" t="n">
        <v>16075.28</v>
      </c>
      <c r="U9" t="n">
        <v>0.43</v>
      </c>
      <c r="V9" t="n">
        <v>0.8100000000000001</v>
      </c>
      <c r="W9" t="n">
        <v>3.02</v>
      </c>
      <c r="X9" t="n">
        <v>1.03</v>
      </c>
      <c r="Y9" t="n">
        <v>1</v>
      </c>
      <c r="Z9" t="n">
        <v>10</v>
      </c>
      <c r="AA9" t="n">
        <v>606.2128473100215</v>
      </c>
      <c r="AB9" t="n">
        <v>829.447161912883</v>
      </c>
      <c r="AC9" t="n">
        <v>750.2858889163199</v>
      </c>
      <c r="AD9" t="n">
        <v>606212.8473100215</v>
      </c>
      <c r="AE9" t="n">
        <v>829447.1619128829</v>
      </c>
      <c r="AF9" t="n">
        <v>1.222232222494393e-05</v>
      </c>
      <c r="AG9" t="n">
        <v>45</v>
      </c>
      <c r="AH9" t="n">
        <v>750285.8889163199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6.0426</v>
      </c>
      <c r="E10" t="n">
        <v>16.55</v>
      </c>
      <c r="F10" t="n">
        <v>11.32</v>
      </c>
      <c r="G10" t="n">
        <v>14.45</v>
      </c>
      <c r="H10" t="n">
        <v>0.2</v>
      </c>
      <c r="I10" t="n">
        <v>47</v>
      </c>
      <c r="J10" t="n">
        <v>267.08</v>
      </c>
      <c r="K10" t="n">
        <v>59.89</v>
      </c>
      <c r="L10" t="n">
        <v>3</v>
      </c>
      <c r="M10" t="n">
        <v>45</v>
      </c>
      <c r="N10" t="n">
        <v>69.19</v>
      </c>
      <c r="O10" t="n">
        <v>33173.65</v>
      </c>
      <c r="P10" t="n">
        <v>192.73</v>
      </c>
      <c r="Q10" t="n">
        <v>197.91</v>
      </c>
      <c r="R10" t="n">
        <v>56.31</v>
      </c>
      <c r="S10" t="n">
        <v>25.4</v>
      </c>
      <c r="T10" t="n">
        <v>14418.27</v>
      </c>
      <c r="U10" t="n">
        <v>0.45</v>
      </c>
      <c r="V10" t="n">
        <v>0.82</v>
      </c>
      <c r="W10" t="n">
        <v>3.01</v>
      </c>
      <c r="X10" t="n">
        <v>0.93</v>
      </c>
      <c r="Y10" t="n">
        <v>1</v>
      </c>
      <c r="Z10" t="n">
        <v>10</v>
      </c>
      <c r="AA10" t="n">
        <v>591.2237413322512</v>
      </c>
      <c r="AB10" t="n">
        <v>808.9384058414121</v>
      </c>
      <c r="AC10" t="n">
        <v>731.7344597400902</v>
      </c>
      <c r="AD10" t="n">
        <v>591223.7413322511</v>
      </c>
      <c r="AE10" t="n">
        <v>808938.405841412</v>
      </c>
      <c r="AF10" t="n">
        <v>1.248535226893753e-05</v>
      </c>
      <c r="AG10" t="n">
        <v>44</v>
      </c>
      <c r="AH10" t="n">
        <v>731734.4597400902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6.1211</v>
      </c>
      <c r="E11" t="n">
        <v>16.34</v>
      </c>
      <c r="F11" t="n">
        <v>11.26</v>
      </c>
      <c r="G11" t="n">
        <v>15.35</v>
      </c>
      <c r="H11" t="n">
        <v>0.22</v>
      </c>
      <c r="I11" t="n">
        <v>44</v>
      </c>
      <c r="J11" t="n">
        <v>267.55</v>
      </c>
      <c r="K11" t="n">
        <v>59.89</v>
      </c>
      <c r="L11" t="n">
        <v>3.25</v>
      </c>
      <c r="M11" t="n">
        <v>42</v>
      </c>
      <c r="N11" t="n">
        <v>69.41</v>
      </c>
      <c r="O11" t="n">
        <v>33231.97</v>
      </c>
      <c r="P11" t="n">
        <v>191.63</v>
      </c>
      <c r="Q11" t="n">
        <v>197.92</v>
      </c>
      <c r="R11" t="n">
        <v>54.06</v>
      </c>
      <c r="S11" t="n">
        <v>25.4</v>
      </c>
      <c r="T11" t="n">
        <v>13307.52</v>
      </c>
      <c r="U11" t="n">
        <v>0.47</v>
      </c>
      <c r="V11" t="n">
        <v>0.83</v>
      </c>
      <c r="W11" t="n">
        <v>3.02</v>
      </c>
      <c r="X11" t="n">
        <v>0.87</v>
      </c>
      <c r="Y11" t="n">
        <v>1</v>
      </c>
      <c r="Z11" t="n">
        <v>10</v>
      </c>
      <c r="AA11" t="n">
        <v>578.6444554348324</v>
      </c>
      <c r="AB11" t="n">
        <v>791.726871917637</v>
      </c>
      <c r="AC11" t="n">
        <v>716.1655704574608</v>
      </c>
      <c r="AD11" t="n">
        <v>578644.4554348324</v>
      </c>
      <c r="AE11" t="n">
        <v>791726.8719176371</v>
      </c>
      <c r="AF11" t="n">
        <v>1.264755068569714e-05</v>
      </c>
      <c r="AG11" t="n">
        <v>43</v>
      </c>
      <c r="AH11" t="n">
        <v>716165.5704574608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6.2272</v>
      </c>
      <c r="E12" t="n">
        <v>16.06</v>
      </c>
      <c r="F12" t="n">
        <v>11.18</v>
      </c>
      <c r="G12" t="n">
        <v>16.77</v>
      </c>
      <c r="H12" t="n">
        <v>0.23</v>
      </c>
      <c r="I12" t="n">
        <v>40</v>
      </c>
      <c r="J12" t="n">
        <v>268.02</v>
      </c>
      <c r="K12" t="n">
        <v>59.89</v>
      </c>
      <c r="L12" t="n">
        <v>3.5</v>
      </c>
      <c r="M12" t="n">
        <v>38</v>
      </c>
      <c r="N12" t="n">
        <v>69.64</v>
      </c>
      <c r="O12" t="n">
        <v>33290.38</v>
      </c>
      <c r="P12" t="n">
        <v>190.33</v>
      </c>
      <c r="Q12" t="n">
        <v>197.85</v>
      </c>
      <c r="R12" t="n">
        <v>52.04</v>
      </c>
      <c r="S12" t="n">
        <v>25.4</v>
      </c>
      <c r="T12" t="n">
        <v>12313.94</v>
      </c>
      <c r="U12" t="n">
        <v>0.49</v>
      </c>
      <c r="V12" t="n">
        <v>0.83</v>
      </c>
      <c r="W12" t="n">
        <v>3</v>
      </c>
      <c r="X12" t="n">
        <v>0.79</v>
      </c>
      <c r="Y12" t="n">
        <v>1</v>
      </c>
      <c r="Z12" t="n">
        <v>10</v>
      </c>
      <c r="AA12" t="n">
        <v>565.1154427222156</v>
      </c>
      <c r="AB12" t="n">
        <v>773.2158798663181</v>
      </c>
      <c r="AC12" t="n">
        <v>699.421241507179</v>
      </c>
      <c r="AD12" t="n">
        <v>565115.4427222156</v>
      </c>
      <c r="AE12" t="n">
        <v>773215.8798663181</v>
      </c>
      <c r="AF12" t="n">
        <v>1.28667768260563e-05</v>
      </c>
      <c r="AG12" t="n">
        <v>42</v>
      </c>
      <c r="AH12" t="n">
        <v>699421.2415071791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6.2795</v>
      </c>
      <c r="E13" t="n">
        <v>15.92</v>
      </c>
      <c r="F13" t="n">
        <v>11.15</v>
      </c>
      <c r="G13" t="n">
        <v>17.61</v>
      </c>
      <c r="H13" t="n">
        <v>0.25</v>
      </c>
      <c r="I13" t="n">
        <v>38</v>
      </c>
      <c r="J13" t="n">
        <v>268.5</v>
      </c>
      <c r="K13" t="n">
        <v>59.89</v>
      </c>
      <c r="L13" t="n">
        <v>3.75</v>
      </c>
      <c r="M13" t="n">
        <v>36</v>
      </c>
      <c r="N13" t="n">
        <v>69.86</v>
      </c>
      <c r="O13" t="n">
        <v>33348.87</v>
      </c>
      <c r="P13" t="n">
        <v>189.82</v>
      </c>
      <c r="Q13" t="n">
        <v>197.84</v>
      </c>
      <c r="R13" t="n">
        <v>50.86</v>
      </c>
      <c r="S13" t="n">
        <v>25.4</v>
      </c>
      <c r="T13" t="n">
        <v>11734.33</v>
      </c>
      <c r="U13" t="n">
        <v>0.5</v>
      </c>
      <c r="V13" t="n">
        <v>0.83</v>
      </c>
      <c r="W13" t="n">
        <v>3.01</v>
      </c>
      <c r="X13" t="n">
        <v>0.76</v>
      </c>
      <c r="Y13" t="n">
        <v>1</v>
      </c>
      <c r="Z13" t="n">
        <v>10</v>
      </c>
      <c r="AA13" t="n">
        <v>563.0695246325548</v>
      </c>
      <c r="AB13" t="n">
        <v>770.4165644765083</v>
      </c>
      <c r="AC13" t="n">
        <v>696.8890888493091</v>
      </c>
      <c r="AD13" t="n">
        <v>563069.5246325549</v>
      </c>
      <c r="AE13" t="n">
        <v>770416.5644765083</v>
      </c>
      <c r="AF13" t="n">
        <v>1.297484022983372e-05</v>
      </c>
      <c r="AG13" t="n">
        <v>42</v>
      </c>
      <c r="AH13" t="n">
        <v>696889.0888493091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6.371</v>
      </c>
      <c r="E14" t="n">
        <v>15.7</v>
      </c>
      <c r="F14" t="n">
        <v>11.07</v>
      </c>
      <c r="G14" t="n">
        <v>18.98</v>
      </c>
      <c r="H14" t="n">
        <v>0.26</v>
      </c>
      <c r="I14" t="n">
        <v>35</v>
      </c>
      <c r="J14" t="n">
        <v>268.97</v>
      </c>
      <c r="K14" t="n">
        <v>59.89</v>
      </c>
      <c r="L14" t="n">
        <v>4</v>
      </c>
      <c r="M14" t="n">
        <v>33</v>
      </c>
      <c r="N14" t="n">
        <v>70.09</v>
      </c>
      <c r="O14" t="n">
        <v>33407.45</v>
      </c>
      <c r="P14" t="n">
        <v>188.44</v>
      </c>
      <c r="Q14" t="n">
        <v>197.83</v>
      </c>
      <c r="R14" t="n">
        <v>48.82</v>
      </c>
      <c r="S14" t="n">
        <v>25.4</v>
      </c>
      <c r="T14" t="n">
        <v>10730.45</v>
      </c>
      <c r="U14" t="n">
        <v>0.52</v>
      </c>
      <c r="V14" t="n">
        <v>0.84</v>
      </c>
      <c r="W14" t="n">
        <v>2.99</v>
      </c>
      <c r="X14" t="n">
        <v>0.68</v>
      </c>
      <c r="Y14" t="n">
        <v>1</v>
      </c>
      <c r="Z14" t="n">
        <v>10</v>
      </c>
      <c r="AA14" t="n">
        <v>550.1059469072572</v>
      </c>
      <c r="AB14" t="n">
        <v>752.6792255200702</v>
      </c>
      <c r="AC14" t="n">
        <v>680.8445766283618</v>
      </c>
      <c r="AD14" t="n">
        <v>550105.9469072572</v>
      </c>
      <c r="AE14" t="n">
        <v>752679.2255200702</v>
      </c>
      <c r="AF14" t="n">
        <v>1.316389953089747e-05</v>
      </c>
      <c r="AG14" t="n">
        <v>41</v>
      </c>
      <c r="AH14" t="n">
        <v>680844.5766283618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6.4285</v>
      </c>
      <c r="E15" t="n">
        <v>15.56</v>
      </c>
      <c r="F15" t="n">
        <v>11.03</v>
      </c>
      <c r="G15" t="n">
        <v>20.06</v>
      </c>
      <c r="H15" t="n">
        <v>0.28</v>
      </c>
      <c r="I15" t="n">
        <v>33</v>
      </c>
      <c r="J15" t="n">
        <v>269.45</v>
      </c>
      <c r="K15" t="n">
        <v>59.89</v>
      </c>
      <c r="L15" t="n">
        <v>4.25</v>
      </c>
      <c r="M15" t="n">
        <v>31</v>
      </c>
      <c r="N15" t="n">
        <v>70.31</v>
      </c>
      <c r="O15" t="n">
        <v>33466.11</v>
      </c>
      <c r="P15" t="n">
        <v>187.75</v>
      </c>
      <c r="Q15" t="n">
        <v>197.86</v>
      </c>
      <c r="R15" t="n">
        <v>47.45</v>
      </c>
      <c r="S15" t="n">
        <v>25.4</v>
      </c>
      <c r="T15" t="n">
        <v>10055.4</v>
      </c>
      <c r="U15" t="n">
        <v>0.54</v>
      </c>
      <c r="V15" t="n">
        <v>0.84</v>
      </c>
      <c r="W15" t="n">
        <v>2.99</v>
      </c>
      <c r="X15" t="n">
        <v>0.64</v>
      </c>
      <c r="Y15" t="n">
        <v>1</v>
      </c>
      <c r="Z15" t="n">
        <v>10</v>
      </c>
      <c r="AA15" t="n">
        <v>547.8409467366107</v>
      </c>
      <c r="AB15" t="n">
        <v>749.5801523618368</v>
      </c>
      <c r="AC15" t="n">
        <v>678.0412746627736</v>
      </c>
      <c r="AD15" t="n">
        <v>547840.9467366107</v>
      </c>
      <c r="AE15" t="n">
        <v>749580.1523618368</v>
      </c>
      <c r="AF15" t="n">
        <v>1.328270728839654e-05</v>
      </c>
      <c r="AG15" t="n">
        <v>41</v>
      </c>
      <c r="AH15" t="n">
        <v>678041.2746627736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6.492</v>
      </c>
      <c r="E16" t="n">
        <v>15.4</v>
      </c>
      <c r="F16" t="n">
        <v>10.98</v>
      </c>
      <c r="G16" t="n">
        <v>21.26</v>
      </c>
      <c r="H16" t="n">
        <v>0.3</v>
      </c>
      <c r="I16" t="n">
        <v>31</v>
      </c>
      <c r="J16" t="n">
        <v>269.92</v>
      </c>
      <c r="K16" t="n">
        <v>59.89</v>
      </c>
      <c r="L16" t="n">
        <v>4.5</v>
      </c>
      <c r="M16" t="n">
        <v>29</v>
      </c>
      <c r="N16" t="n">
        <v>70.54000000000001</v>
      </c>
      <c r="O16" t="n">
        <v>33524.86</v>
      </c>
      <c r="P16" t="n">
        <v>186.88</v>
      </c>
      <c r="Q16" t="n">
        <v>197.82</v>
      </c>
      <c r="R16" t="n">
        <v>45.53</v>
      </c>
      <c r="S16" t="n">
        <v>25.4</v>
      </c>
      <c r="T16" t="n">
        <v>9105.23</v>
      </c>
      <c r="U16" t="n">
        <v>0.5600000000000001</v>
      </c>
      <c r="V16" t="n">
        <v>0.85</v>
      </c>
      <c r="W16" t="n">
        <v>2.99</v>
      </c>
      <c r="X16" t="n">
        <v>0.59</v>
      </c>
      <c r="Y16" t="n">
        <v>1</v>
      </c>
      <c r="Z16" t="n">
        <v>10</v>
      </c>
      <c r="AA16" t="n">
        <v>545.285743603341</v>
      </c>
      <c r="AB16" t="n">
        <v>746.0840107072906</v>
      </c>
      <c r="AC16" t="n">
        <v>674.8787998608717</v>
      </c>
      <c r="AD16" t="n">
        <v>545285.7436033409</v>
      </c>
      <c r="AE16" t="n">
        <v>746084.0107072906</v>
      </c>
      <c r="AF16" t="n">
        <v>1.341391237711291e-05</v>
      </c>
      <c r="AG16" t="n">
        <v>41</v>
      </c>
      <c r="AH16" t="n">
        <v>674878.7998608717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6.5174</v>
      </c>
      <c r="E17" t="n">
        <v>15.34</v>
      </c>
      <c r="F17" t="n">
        <v>10.97</v>
      </c>
      <c r="G17" t="n">
        <v>21.95</v>
      </c>
      <c r="H17" t="n">
        <v>0.31</v>
      </c>
      <c r="I17" t="n">
        <v>30</v>
      </c>
      <c r="J17" t="n">
        <v>270.4</v>
      </c>
      <c r="K17" t="n">
        <v>59.89</v>
      </c>
      <c r="L17" t="n">
        <v>4.75</v>
      </c>
      <c r="M17" t="n">
        <v>28</v>
      </c>
      <c r="N17" t="n">
        <v>70.76000000000001</v>
      </c>
      <c r="O17" t="n">
        <v>33583.7</v>
      </c>
      <c r="P17" t="n">
        <v>186.65</v>
      </c>
      <c r="Q17" t="n">
        <v>197.87</v>
      </c>
      <c r="R17" t="n">
        <v>45.16</v>
      </c>
      <c r="S17" t="n">
        <v>25.4</v>
      </c>
      <c r="T17" t="n">
        <v>8927.66</v>
      </c>
      <c r="U17" t="n">
        <v>0.5600000000000001</v>
      </c>
      <c r="V17" t="n">
        <v>0.85</v>
      </c>
      <c r="W17" t="n">
        <v>3</v>
      </c>
      <c r="X17" t="n">
        <v>0.58</v>
      </c>
      <c r="Y17" t="n">
        <v>1</v>
      </c>
      <c r="Z17" t="n">
        <v>10</v>
      </c>
      <c r="AA17" t="n">
        <v>535.3926203515812</v>
      </c>
      <c r="AB17" t="n">
        <v>732.5478030204384</v>
      </c>
      <c r="AC17" t="n">
        <v>662.6344688374658</v>
      </c>
      <c r="AD17" t="n">
        <v>535392.6203515811</v>
      </c>
      <c r="AE17" t="n">
        <v>732547.8030204384</v>
      </c>
      <c r="AF17" t="n">
        <v>1.346639441259946e-05</v>
      </c>
      <c r="AG17" t="n">
        <v>40</v>
      </c>
      <c r="AH17" t="n">
        <v>662634.4688374657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6.5761</v>
      </c>
      <c r="E18" t="n">
        <v>15.21</v>
      </c>
      <c r="F18" t="n">
        <v>10.94</v>
      </c>
      <c r="G18" t="n">
        <v>23.44</v>
      </c>
      <c r="H18" t="n">
        <v>0.33</v>
      </c>
      <c r="I18" t="n">
        <v>28</v>
      </c>
      <c r="J18" t="n">
        <v>270.88</v>
      </c>
      <c r="K18" t="n">
        <v>59.89</v>
      </c>
      <c r="L18" t="n">
        <v>5</v>
      </c>
      <c r="M18" t="n">
        <v>26</v>
      </c>
      <c r="N18" t="n">
        <v>70.98999999999999</v>
      </c>
      <c r="O18" t="n">
        <v>33642.62</v>
      </c>
      <c r="P18" t="n">
        <v>186.06</v>
      </c>
      <c r="Q18" t="n">
        <v>197.8</v>
      </c>
      <c r="R18" t="n">
        <v>44.41</v>
      </c>
      <c r="S18" t="n">
        <v>25.4</v>
      </c>
      <c r="T18" t="n">
        <v>8558.870000000001</v>
      </c>
      <c r="U18" t="n">
        <v>0.57</v>
      </c>
      <c r="V18" t="n">
        <v>0.85</v>
      </c>
      <c r="W18" t="n">
        <v>2.98</v>
      </c>
      <c r="X18" t="n">
        <v>0.55</v>
      </c>
      <c r="Y18" t="n">
        <v>1</v>
      </c>
      <c r="Z18" t="n">
        <v>10</v>
      </c>
      <c r="AA18" t="n">
        <v>533.2961705716594</v>
      </c>
      <c r="AB18" t="n">
        <v>729.6793479427128</v>
      </c>
      <c r="AC18" t="n">
        <v>660.0397750864563</v>
      </c>
      <c r="AD18" t="n">
        <v>533296.1705716595</v>
      </c>
      <c r="AE18" t="n">
        <v>729679.3479427127</v>
      </c>
      <c r="AF18" t="n">
        <v>1.358768163634199e-05</v>
      </c>
      <c r="AG18" t="n">
        <v>40</v>
      </c>
      <c r="AH18" t="n">
        <v>660039.7750864563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6.6102</v>
      </c>
      <c r="E19" t="n">
        <v>15.13</v>
      </c>
      <c r="F19" t="n">
        <v>10.91</v>
      </c>
      <c r="G19" t="n">
        <v>24.24</v>
      </c>
      <c r="H19" t="n">
        <v>0.34</v>
      </c>
      <c r="I19" t="n">
        <v>27</v>
      </c>
      <c r="J19" t="n">
        <v>271.36</v>
      </c>
      <c r="K19" t="n">
        <v>59.89</v>
      </c>
      <c r="L19" t="n">
        <v>5.25</v>
      </c>
      <c r="M19" t="n">
        <v>25</v>
      </c>
      <c r="N19" t="n">
        <v>71.22</v>
      </c>
      <c r="O19" t="n">
        <v>33701.64</v>
      </c>
      <c r="P19" t="n">
        <v>185.51</v>
      </c>
      <c r="Q19" t="n">
        <v>197.82</v>
      </c>
      <c r="R19" t="n">
        <v>43.69</v>
      </c>
      <c r="S19" t="n">
        <v>25.4</v>
      </c>
      <c r="T19" t="n">
        <v>8206.08</v>
      </c>
      <c r="U19" t="n">
        <v>0.58</v>
      </c>
      <c r="V19" t="n">
        <v>0.85</v>
      </c>
      <c r="W19" t="n">
        <v>2.98</v>
      </c>
      <c r="X19" t="n">
        <v>0.52</v>
      </c>
      <c r="Y19" t="n">
        <v>1</v>
      </c>
      <c r="Z19" t="n">
        <v>10</v>
      </c>
      <c r="AA19" t="n">
        <v>531.9036948741689</v>
      </c>
      <c r="AB19" t="n">
        <v>727.7741012617139</v>
      </c>
      <c r="AC19" t="n">
        <v>658.3163624746616</v>
      </c>
      <c r="AD19" t="n">
        <v>531903.6948741688</v>
      </c>
      <c r="AE19" t="n">
        <v>727774.1012617139</v>
      </c>
      <c r="AF19" t="n">
        <v>1.365813980209362e-05</v>
      </c>
      <c r="AG19" t="n">
        <v>40</v>
      </c>
      <c r="AH19" t="n">
        <v>658316.3624746616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6.6401</v>
      </c>
      <c r="E20" t="n">
        <v>15.06</v>
      </c>
      <c r="F20" t="n">
        <v>10.89</v>
      </c>
      <c r="G20" t="n">
        <v>25.14</v>
      </c>
      <c r="H20" t="n">
        <v>0.36</v>
      </c>
      <c r="I20" t="n">
        <v>26</v>
      </c>
      <c r="J20" t="n">
        <v>271.84</v>
      </c>
      <c r="K20" t="n">
        <v>59.89</v>
      </c>
      <c r="L20" t="n">
        <v>5.5</v>
      </c>
      <c r="M20" t="n">
        <v>24</v>
      </c>
      <c r="N20" t="n">
        <v>71.45</v>
      </c>
      <c r="O20" t="n">
        <v>33760.74</v>
      </c>
      <c r="P20" t="n">
        <v>185.12</v>
      </c>
      <c r="Q20" t="n">
        <v>197.84</v>
      </c>
      <c r="R20" t="n">
        <v>42.99</v>
      </c>
      <c r="S20" t="n">
        <v>25.4</v>
      </c>
      <c r="T20" t="n">
        <v>7860.41</v>
      </c>
      <c r="U20" t="n">
        <v>0.59</v>
      </c>
      <c r="V20" t="n">
        <v>0.85</v>
      </c>
      <c r="W20" t="n">
        <v>2.98</v>
      </c>
      <c r="X20" t="n">
        <v>0.5</v>
      </c>
      <c r="Y20" t="n">
        <v>1</v>
      </c>
      <c r="Z20" t="n">
        <v>10</v>
      </c>
      <c r="AA20" t="n">
        <v>530.7806274193315</v>
      </c>
      <c r="AB20" t="n">
        <v>726.2374708237662</v>
      </c>
      <c r="AC20" t="n">
        <v>656.9263858890371</v>
      </c>
      <c r="AD20" t="n">
        <v>530780.6274193315</v>
      </c>
      <c r="AE20" t="n">
        <v>726237.4708237662</v>
      </c>
      <c r="AF20" t="n">
        <v>1.371991983599314e-05</v>
      </c>
      <c r="AG20" t="n">
        <v>40</v>
      </c>
      <c r="AH20" t="n">
        <v>656926.385889037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6.7104</v>
      </c>
      <c r="E21" t="n">
        <v>14.9</v>
      </c>
      <c r="F21" t="n">
        <v>10.84</v>
      </c>
      <c r="G21" t="n">
        <v>27.09</v>
      </c>
      <c r="H21" t="n">
        <v>0.38</v>
      </c>
      <c r="I21" t="n">
        <v>24</v>
      </c>
      <c r="J21" t="n">
        <v>272.32</v>
      </c>
      <c r="K21" t="n">
        <v>59.89</v>
      </c>
      <c r="L21" t="n">
        <v>5.75</v>
      </c>
      <c r="M21" t="n">
        <v>22</v>
      </c>
      <c r="N21" t="n">
        <v>71.68000000000001</v>
      </c>
      <c r="O21" t="n">
        <v>33820.05</v>
      </c>
      <c r="P21" t="n">
        <v>184.21</v>
      </c>
      <c r="Q21" t="n">
        <v>197.78</v>
      </c>
      <c r="R21" t="n">
        <v>41.26</v>
      </c>
      <c r="S21" t="n">
        <v>25.4</v>
      </c>
      <c r="T21" t="n">
        <v>7006.02</v>
      </c>
      <c r="U21" t="n">
        <v>0.62</v>
      </c>
      <c r="V21" t="n">
        <v>0.86</v>
      </c>
      <c r="W21" t="n">
        <v>2.97</v>
      </c>
      <c r="X21" t="n">
        <v>0.44</v>
      </c>
      <c r="Y21" t="n">
        <v>1</v>
      </c>
      <c r="Z21" t="n">
        <v>10</v>
      </c>
      <c r="AA21" t="n">
        <v>519.1797443923144</v>
      </c>
      <c r="AB21" t="n">
        <v>710.3646308713628</v>
      </c>
      <c r="AC21" t="n">
        <v>642.5684275040205</v>
      </c>
      <c r="AD21" t="n">
        <v>519179.7443923144</v>
      </c>
      <c r="AE21" t="n">
        <v>710364.6308713628</v>
      </c>
      <c r="AF21" t="n">
        <v>1.386517523342244e-05</v>
      </c>
      <c r="AG21" t="n">
        <v>39</v>
      </c>
      <c r="AH21" t="n">
        <v>642568.4275040205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6.7239</v>
      </c>
      <c r="E22" t="n">
        <v>14.87</v>
      </c>
      <c r="F22" t="n">
        <v>10.86</v>
      </c>
      <c r="G22" t="n">
        <v>28.32</v>
      </c>
      <c r="H22" t="n">
        <v>0.39</v>
      </c>
      <c r="I22" t="n">
        <v>23</v>
      </c>
      <c r="J22" t="n">
        <v>272.8</v>
      </c>
      <c r="K22" t="n">
        <v>59.89</v>
      </c>
      <c r="L22" t="n">
        <v>6</v>
      </c>
      <c r="M22" t="n">
        <v>21</v>
      </c>
      <c r="N22" t="n">
        <v>71.91</v>
      </c>
      <c r="O22" t="n">
        <v>33879.33</v>
      </c>
      <c r="P22" t="n">
        <v>184.47</v>
      </c>
      <c r="Q22" t="n">
        <v>197.83</v>
      </c>
      <c r="R22" t="n">
        <v>41.79</v>
      </c>
      <c r="S22" t="n">
        <v>25.4</v>
      </c>
      <c r="T22" t="n">
        <v>7278.36</v>
      </c>
      <c r="U22" t="n">
        <v>0.61</v>
      </c>
      <c r="V22" t="n">
        <v>0.86</v>
      </c>
      <c r="W22" t="n">
        <v>2.98</v>
      </c>
      <c r="X22" t="n">
        <v>0.46</v>
      </c>
      <c r="Y22" t="n">
        <v>1</v>
      </c>
      <c r="Z22" t="n">
        <v>10</v>
      </c>
      <c r="AA22" t="n">
        <v>519.0872560117148</v>
      </c>
      <c r="AB22" t="n">
        <v>710.238084188727</v>
      </c>
      <c r="AC22" t="n">
        <v>642.453958259166</v>
      </c>
      <c r="AD22" t="n">
        <v>519087.2560117148</v>
      </c>
      <c r="AE22" t="n">
        <v>710238.0841887271</v>
      </c>
      <c r="AF22" t="n">
        <v>1.389306922866135e-05</v>
      </c>
      <c r="AG22" t="n">
        <v>39</v>
      </c>
      <c r="AH22" t="n">
        <v>642453.958259166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6.7344</v>
      </c>
      <c r="E23" t="n">
        <v>14.85</v>
      </c>
      <c r="F23" t="n">
        <v>10.83</v>
      </c>
      <c r="G23" t="n">
        <v>28.26</v>
      </c>
      <c r="H23" t="n">
        <v>0.41</v>
      </c>
      <c r="I23" t="n">
        <v>23</v>
      </c>
      <c r="J23" t="n">
        <v>273.28</v>
      </c>
      <c r="K23" t="n">
        <v>59.89</v>
      </c>
      <c r="L23" t="n">
        <v>6.25</v>
      </c>
      <c r="M23" t="n">
        <v>21</v>
      </c>
      <c r="N23" t="n">
        <v>72.14</v>
      </c>
      <c r="O23" t="n">
        <v>33938.7</v>
      </c>
      <c r="P23" t="n">
        <v>184.06</v>
      </c>
      <c r="Q23" t="n">
        <v>197.75</v>
      </c>
      <c r="R23" t="n">
        <v>40.96</v>
      </c>
      <c r="S23" t="n">
        <v>25.4</v>
      </c>
      <c r="T23" t="n">
        <v>6862.11</v>
      </c>
      <c r="U23" t="n">
        <v>0.62</v>
      </c>
      <c r="V23" t="n">
        <v>0.86</v>
      </c>
      <c r="W23" t="n">
        <v>2.98</v>
      </c>
      <c r="X23" t="n">
        <v>0.44</v>
      </c>
      <c r="Y23" t="n">
        <v>1</v>
      </c>
      <c r="Z23" t="n">
        <v>10</v>
      </c>
      <c r="AA23" t="n">
        <v>518.4458914396743</v>
      </c>
      <c r="AB23" t="n">
        <v>709.3605408862534</v>
      </c>
      <c r="AC23" t="n">
        <v>641.6601664578407</v>
      </c>
      <c r="AD23" t="n">
        <v>518445.8914396743</v>
      </c>
      <c r="AE23" t="n">
        <v>709360.5408862534</v>
      </c>
      <c r="AF23" t="n">
        <v>1.391476455829162e-05</v>
      </c>
      <c r="AG23" t="n">
        <v>39</v>
      </c>
      <c r="AH23" t="n">
        <v>641660.1664578407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6.7642</v>
      </c>
      <c r="E24" t="n">
        <v>14.78</v>
      </c>
      <c r="F24" t="n">
        <v>10.82</v>
      </c>
      <c r="G24" t="n">
        <v>29.5</v>
      </c>
      <c r="H24" t="n">
        <v>0.42</v>
      </c>
      <c r="I24" t="n">
        <v>22</v>
      </c>
      <c r="J24" t="n">
        <v>273.76</v>
      </c>
      <c r="K24" t="n">
        <v>59.89</v>
      </c>
      <c r="L24" t="n">
        <v>6.5</v>
      </c>
      <c r="M24" t="n">
        <v>20</v>
      </c>
      <c r="N24" t="n">
        <v>72.37</v>
      </c>
      <c r="O24" t="n">
        <v>33998.16</v>
      </c>
      <c r="P24" t="n">
        <v>183.89</v>
      </c>
      <c r="Q24" t="n">
        <v>197.85</v>
      </c>
      <c r="R24" t="n">
        <v>40.52</v>
      </c>
      <c r="S24" t="n">
        <v>25.4</v>
      </c>
      <c r="T24" t="n">
        <v>6648.42</v>
      </c>
      <c r="U24" t="n">
        <v>0.63</v>
      </c>
      <c r="V24" t="n">
        <v>0.86</v>
      </c>
      <c r="W24" t="n">
        <v>2.98</v>
      </c>
      <c r="X24" t="n">
        <v>0.43</v>
      </c>
      <c r="Y24" t="n">
        <v>1</v>
      </c>
      <c r="Z24" t="n">
        <v>10</v>
      </c>
      <c r="AA24" t="n">
        <v>517.5589705119773</v>
      </c>
      <c r="AB24" t="n">
        <v>708.1470165447886</v>
      </c>
      <c r="AC24" t="n">
        <v>640.5624591763333</v>
      </c>
      <c r="AD24" t="n">
        <v>517558.9705119773</v>
      </c>
      <c r="AE24" t="n">
        <v>708147.0165447886</v>
      </c>
      <c r="AF24" t="n">
        <v>1.397633797000418e-05</v>
      </c>
      <c r="AG24" t="n">
        <v>39</v>
      </c>
      <c r="AH24" t="n">
        <v>640562.4591763333</v>
      </c>
    </row>
    <row r="25">
      <c r="A25" t="n">
        <v>23</v>
      </c>
      <c r="B25" t="n">
        <v>135</v>
      </c>
      <c r="C25" t="inlineStr">
        <is>
          <t xml:space="preserve">CONCLUIDO	</t>
        </is>
      </c>
      <c r="D25" t="n">
        <v>6.7966</v>
      </c>
      <c r="E25" t="n">
        <v>14.71</v>
      </c>
      <c r="F25" t="n">
        <v>10.8</v>
      </c>
      <c r="G25" t="n">
        <v>30.85</v>
      </c>
      <c r="H25" t="n">
        <v>0.44</v>
      </c>
      <c r="I25" t="n">
        <v>21</v>
      </c>
      <c r="J25" t="n">
        <v>274.24</v>
      </c>
      <c r="K25" t="n">
        <v>59.89</v>
      </c>
      <c r="L25" t="n">
        <v>6.75</v>
      </c>
      <c r="M25" t="n">
        <v>19</v>
      </c>
      <c r="N25" t="n">
        <v>72.61</v>
      </c>
      <c r="O25" t="n">
        <v>34057.71</v>
      </c>
      <c r="P25" t="n">
        <v>183.54</v>
      </c>
      <c r="Q25" t="n">
        <v>197.76</v>
      </c>
      <c r="R25" t="n">
        <v>39.84</v>
      </c>
      <c r="S25" t="n">
        <v>25.4</v>
      </c>
      <c r="T25" t="n">
        <v>6310.09</v>
      </c>
      <c r="U25" t="n">
        <v>0.64</v>
      </c>
      <c r="V25" t="n">
        <v>0.86</v>
      </c>
      <c r="W25" t="n">
        <v>2.98</v>
      </c>
      <c r="X25" t="n">
        <v>0.41</v>
      </c>
      <c r="Y25" t="n">
        <v>1</v>
      </c>
      <c r="Z25" t="n">
        <v>10</v>
      </c>
      <c r="AA25" t="n">
        <v>516.4563629485971</v>
      </c>
      <c r="AB25" t="n">
        <v>706.6383802329591</v>
      </c>
      <c r="AC25" t="n">
        <v>639.1978049967203</v>
      </c>
      <c r="AD25" t="n">
        <v>516456.3629485971</v>
      </c>
      <c r="AE25" t="n">
        <v>706638.3802329591</v>
      </c>
      <c r="AF25" t="n">
        <v>1.404328355857757e-05</v>
      </c>
      <c r="AG25" t="n">
        <v>39</v>
      </c>
      <c r="AH25" t="n">
        <v>639197.8049967203</v>
      </c>
    </row>
    <row r="26">
      <c r="A26" t="n">
        <v>24</v>
      </c>
      <c r="B26" t="n">
        <v>135</v>
      </c>
      <c r="C26" t="inlineStr">
        <is>
          <t xml:space="preserve">CONCLUIDO	</t>
        </is>
      </c>
      <c r="D26" t="n">
        <v>6.8292</v>
      </c>
      <c r="E26" t="n">
        <v>14.64</v>
      </c>
      <c r="F26" t="n">
        <v>10.78</v>
      </c>
      <c r="G26" t="n">
        <v>32.34</v>
      </c>
      <c r="H26" t="n">
        <v>0.45</v>
      </c>
      <c r="I26" t="n">
        <v>20</v>
      </c>
      <c r="J26" t="n">
        <v>274.73</v>
      </c>
      <c r="K26" t="n">
        <v>59.89</v>
      </c>
      <c r="L26" t="n">
        <v>7</v>
      </c>
      <c r="M26" t="n">
        <v>18</v>
      </c>
      <c r="N26" t="n">
        <v>72.84</v>
      </c>
      <c r="O26" t="n">
        <v>34117.35</v>
      </c>
      <c r="P26" t="n">
        <v>183.21</v>
      </c>
      <c r="Q26" t="n">
        <v>197.78</v>
      </c>
      <c r="R26" t="n">
        <v>39.17</v>
      </c>
      <c r="S26" t="n">
        <v>25.4</v>
      </c>
      <c r="T26" t="n">
        <v>5980.14</v>
      </c>
      <c r="U26" t="n">
        <v>0.65</v>
      </c>
      <c r="V26" t="n">
        <v>0.86</v>
      </c>
      <c r="W26" t="n">
        <v>2.98</v>
      </c>
      <c r="X26" t="n">
        <v>0.39</v>
      </c>
      <c r="Y26" t="n">
        <v>1</v>
      </c>
      <c r="Z26" t="n">
        <v>10</v>
      </c>
      <c r="AA26" t="n">
        <v>515.3753677817647</v>
      </c>
      <c r="AB26" t="n">
        <v>705.1593149555582</v>
      </c>
      <c r="AC26" t="n">
        <v>637.8598996335135</v>
      </c>
      <c r="AD26" t="n">
        <v>515375.3677817647</v>
      </c>
      <c r="AE26" t="n">
        <v>705159.3149555582</v>
      </c>
      <c r="AF26" t="n">
        <v>1.411064239152488e-05</v>
      </c>
      <c r="AG26" t="n">
        <v>39</v>
      </c>
      <c r="AH26" t="n">
        <v>637859.8996335134</v>
      </c>
    </row>
    <row r="27">
      <c r="A27" t="n">
        <v>25</v>
      </c>
      <c r="B27" t="n">
        <v>135</v>
      </c>
      <c r="C27" t="inlineStr">
        <is>
          <t xml:space="preserve">CONCLUIDO	</t>
        </is>
      </c>
      <c r="D27" t="n">
        <v>6.8357</v>
      </c>
      <c r="E27" t="n">
        <v>14.63</v>
      </c>
      <c r="F27" t="n">
        <v>10.77</v>
      </c>
      <c r="G27" t="n">
        <v>32.3</v>
      </c>
      <c r="H27" t="n">
        <v>0.47</v>
      </c>
      <c r="I27" t="n">
        <v>20</v>
      </c>
      <c r="J27" t="n">
        <v>275.21</v>
      </c>
      <c r="K27" t="n">
        <v>59.89</v>
      </c>
      <c r="L27" t="n">
        <v>7.25</v>
      </c>
      <c r="M27" t="n">
        <v>18</v>
      </c>
      <c r="N27" t="n">
        <v>73.08</v>
      </c>
      <c r="O27" t="n">
        <v>34177.09</v>
      </c>
      <c r="P27" t="n">
        <v>182.82</v>
      </c>
      <c r="Q27" t="n">
        <v>197.79</v>
      </c>
      <c r="R27" t="n">
        <v>39.11</v>
      </c>
      <c r="S27" t="n">
        <v>25.4</v>
      </c>
      <c r="T27" t="n">
        <v>5952.51</v>
      </c>
      <c r="U27" t="n">
        <v>0.65</v>
      </c>
      <c r="V27" t="n">
        <v>0.86</v>
      </c>
      <c r="W27" t="n">
        <v>2.97</v>
      </c>
      <c r="X27" t="n">
        <v>0.37</v>
      </c>
      <c r="Y27" t="n">
        <v>1</v>
      </c>
      <c r="Z27" t="n">
        <v>10</v>
      </c>
      <c r="AA27" t="n">
        <v>514.8932182773337</v>
      </c>
      <c r="AB27" t="n">
        <v>704.4996167326607</v>
      </c>
      <c r="AC27" t="n">
        <v>637.2631620831171</v>
      </c>
      <c r="AD27" t="n">
        <v>514893.2182773338</v>
      </c>
      <c r="AE27" t="n">
        <v>704499.6167326607</v>
      </c>
      <c r="AF27" t="n">
        <v>1.412407283367694e-05</v>
      </c>
      <c r="AG27" t="n">
        <v>39</v>
      </c>
      <c r="AH27" t="n">
        <v>637263.1620831171</v>
      </c>
    </row>
    <row r="28">
      <c r="A28" t="n">
        <v>26</v>
      </c>
      <c r="B28" t="n">
        <v>135</v>
      </c>
      <c r="C28" t="inlineStr">
        <is>
          <t xml:space="preserve">CONCLUIDO	</t>
        </is>
      </c>
      <c r="D28" t="n">
        <v>6.8685</v>
      </c>
      <c r="E28" t="n">
        <v>14.56</v>
      </c>
      <c r="F28" t="n">
        <v>10.75</v>
      </c>
      <c r="G28" t="n">
        <v>33.93</v>
      </c>
      <c r="H28" t="n">
        <v>0.48</v>
      </c>
      <c r="I28" t="n">
        <v>19</v>
      </c>
      <c r="J28" t="n">
        <v>275.7</v>
      </c>
      <c r="K28" t="n">
        <v>59.89</v>
      </c>
      <c r="L28" t="n">
        <v>7.5</v>
      </c>
      <c r="M28" t="n">
        <v>17</v>
      </c>
      <c r="N28" t="n">
        <v>73.31</v>
      </c>
      <c r="O28" t="n">
        <v>34236.91</v>
      </c>
      <c r="P28" t="n">
        <v>182.66</v>
      </c>
      <c r="Q28" t="n">
        <v>197.81</v>
      </c>
      <c r="R28" t="n">
        <v>38.61</v>
      </c>
      <c r="S28" t="n">
        <v>25.4</v>
      </c>
      <c r="T28" t="n">
        <v>5704.98</v>
      </c>
      <c r="U28" t="n">
        <v>0.66</v>
      </c>
      <c r="V28" t="n">
        <v>0.87</v>
      </c>
      <c r="W28" t="n">
        <v>2.96</v>
      </c>
      <c r="X28" t="n">
        <v>0.35</v>
      </c>
      <c r="Y28" t="n">
        <v>1</v>
      </c>
      <c r="Z28" t="n">
        <v>10</v>
      </c>
      <c r="AA28" t="n">
        <v>504.9552586735392</v>
      </c>
      <c r="AB28" t="n">
        <v>690.9020619709142</v>
      </c>
      <c r="AC28" t="n">
        <v>624.9633388635438</v>
      </c>
      <c r="AD28" t="n">
        <v>504955.2586735392</v>
      </c>
      <c r="AE28" t="n">
        <v>690902.0619709142</v>
      </c>
      <c r="AF28" t="n">
        <v>1.419184491099816e-05</v>
      </c>
      <c r="AG28" t="n">
        <v>38</v>
      </c>
      <c r="AH28" t="n">
        <v>624963.3388635437</v>
      </c>
    </row>
    <row r="29">
      <c r="A29" t="n">
        <v>27</v>
      </c>
      <c r="B29" t="n">
        <v>135</v>
      </c>
      <c r="C29" t="inlineStr">
        <is>
          <t xml:space="preserve">CONCLUIDO	</t>
        </is>
      </c>
      <c r="D29" t="n">
        <v>6.9003</v>
      </c>
      <c r="E29" t="n">
        <v>14.49</v>
      </c>
      <c r="F29" t="n">
        <v>10.73</v>
      </c>
      <c r="G29" t="n">
        <v>35.76</v>
      </c>
      <c r="H29" t="n">
        <v>0.5</v>
      </c>
      <c r="I29" t="n">
        <v>18</v>
      </c>
      <c r="J29" t="n">
        <v>276.18</v>
      </c>
      <c r="K29" t="n">
        <v>59.89</v>
      </c>
      <c r="L29" t="n">
        <v>7.75</v>
      </c>
      <c r="M29" t="n">
        <v>16</v>
      </c>
      <c r="N29" t="n">
        <v>73.55</v>
      </c>
      <c r="O29" t="n">
        <v>34296.82</v>
      </c>
      <c r="P29" t="n">
        <v>182.21</v>
      </c>
      <c r="Q29" t="n">
        <v>197.83</v>
      </c>
      <c r="R29" t="n">
        <v>37.88</v>
      </c>
      <c r="S29" t="n">
        <v>25.4</v>
      </c>
      <c r="T29" t="n">
        <v>5346.14</v>
      </c>
      <c r="U29" t="n">
        <v>0.67</v>
      </c>
      <c r="V29" t="n">
        <v>0.87</v>
      </c>
      <c r="W29" t="n">
        <v>2.97</v>
      </c>
      <c r="X29" t="n">
        <v>0.34</v>
      </c>
      <c r="Y29" t="n">
        <v>1</v>
      </c>
      <c r="Z29" t="n">
        <v>10</v>
      </c>
      <c r="AA29" t="n">
        <v>503.821366620993</v>
      </c>
      <c r="AB29" t="n">
        <v>689.3506208408336</v>
      </c>
      <c r="AC29" t="n">
        <v>623.5599650974567</v>
      </c>
      <c r="AD29" t="n">
        <v>503821.366620993</v>
      </c>
      <c r="AE29" t="n">
        <v>689350.6208408336</v>
      </c>
      <c r="AF29" t="n">
        <v>1.425755076644982e-05</v>
      </c>
      <c r="AG29" t="n">
        <v>38</v>
      </c>
      <c r="AH29" t="n">
        <v>623559.9650974567</v>
      </c>
    </row>
    <row r="30">
      <c r="A30" t="n">
        <v>28</v>
      </c>
      <c r="B30" t="n">
        <v>135</v>
      </c>
      <c r="C30" t="inlineStr">
        <is>
          <t xml:space="preserve">CONCLUIDO	</t>
        </is>
      </c>
      <c r="D30" t="n">
        <v>6.9017</v>
      </c>
      <c r="E30" t="n">
        <v>14.49</v>
      </c>
      <c r="F30" t="n">
        <v>10.73</v>
      </c>
      <c r="G30" t="n">
        <v>35.75</v>
      </c>
      <c r="H30" t="n">
        <v>0.51</v>
      </c>
      <c r="I30" t="n">
        <v>18</v>
      </c>
      <c r="J30" t="n">
        <v>276.67</v>
      </c>
      <c r="K30" t="n">
        <v>59.89</v>
      </c>
      <c r="L30" t="n">
        <v>8</v>
      </c>
      <c r="M30" t="n">
        <v>16</v>
      </c>
      <c r="N30" t="n">
        <v>73.78</v>
      </c>
      <c r="O30" t="n">
        <v>34356.83</v>
      </c>
      <c r="P30" t="n">
        <v>182.23</v>
      </c>
      <c r="Q30" t="n">
        <v>197.81</v>
      </c>
      <c r="R30" t="n">
        <v>37.8</v>
      </c>
      <c r="S30" t="n">
        <v>25.4</v>
      </c>
      <c r="T30" t="n">
        <v>5305.36</v>
      </c>
      <c r="U30" t="n">
        <v>0.67</v>
      </c>
      <c r="V30" t="n">
        <v>0.87</v>
      </c>
      <c r="W30" t="n">
        <v>2.97</v>
      </c>
      <c r="X30" t="n">
        <v>0.33</v>
      </c>
      <c r="Y30" t="n">
        <v>1</v>
      </c>
      <c r="Z30" t="n">
        <v>10</v>
      </c>
      <c r="AA30" t="n">
        <v>503.8044917140367</v>
      </c>
      <c r="AB30" t="n">
        <v>689.3275318486677</v>
      </c>
      <c r="AC30" t="n">
        <v>623.5390796862974</v>
      </c>
      <c r="AD30" t="n">
        <v>503804.4917140367</v>
      </c>
      <c r="AE30" t="n">
        <v>689327.5318486678</v>
      </c>
      <c r="AF30" t="n">
        <v>1.426044347706719e-05</v>
      </c>
      <c r="AG30" t="n">
        <v>38</v>
      </c>
      <c r="AH30" t="n">
        <v>623539.0796862975</v>
      </c>
    </row>
    <row r="31">
      <c r="A31" t="n">
        <v>29</v>
      </c>
      <c r="B31" t="n">
        <v>135</v>
      </c>
      <c r="C31" t="inlineStr">
        <is>
          <t xml:space="preserve">CONCLUIDO	</t>
        </is>
      </c>
      <c r="D31" t="n">
        <v>6.9288</v>
      </c>
      <c r="E31" t="n">
        <v>14.43</v>
      </c>
      <c r="F31" t="n">
        <v>10.72</v>
      </c>
      <c r="G31" t="n">
        <v>37.84</v>
      </c>
      <c r="H31" t="n">
        <v>0.53</v>
      </c>
      <c r="I31" t="n">
        <v>17</v>
      </c>
      <c r="J31" t="n">
        <v>277.16</v>
      </c>
      <c r="K31" t="n">
        <v>59.89</v>
      </c>
      <c r="L31" t="n">
        <v>8.25</v>
      </c>
      <c r="M31" t="n">
        <v>15</v>
      </c>
      <c r="N31" t="n">
        <v>74.02</v>
      </c>
      <c r="O31" t="n">
        <v>34416.93</v>
      </c>
      <c r="P31" t="n">
        <v>181.95</v>
      </c>
      <c r="Q31" t="n">
        <v>197.77</v>
      </c>
      <c r="R31" t="n">
        <v>37.39</v>
      </c>
      <c r="S31" t="n">
        <v>25.4</v>
      </c>
      <c r="T31" t="n">
        <v>5106.32</v>
      </c>
      <c r="U31" t="n">
        <v>0.68</v>
      </c>
      <c r="V31" t="n">
        <v>0.87</v>
      </c>
      <c r="W31" t="n">
        <v>2.97</v>
      </c>
      <c r="X31" t="n">
        <v>0.33</v>
      </c>
      <c r="Y31" t="n">
        <v>1</v>
      </c>
      <c r="Z31" t="n">
        <v>10</v>
      </c>
      <c r="AA31" t="n">
        <v>502.9392110123146</v>
      </c>
      <c r="AB31" t="n">
        <v>688.1436166190811</v>
      </c>
      <c r="AC31" t="n">
        <v>622.468155664587</v>
      </c>
      <c r="AD31" t="n">
        <v>502939.2110123145</v>
      </c>
      <c r="AE31" t="n">
        <v>688143.616619081</v>
      </c>
      <c r="AF31" t="n">
        <v>1.431643808973197e-05</v>
      </c>
      <c r="AG31" t="n">
        <v>38</v>
      </c>
      <c r="AH31" t="n">
        <v>622468.155664587</v>
      </c>
    </row>
    <row r="32">
      <c r="A32" t="n">
        <v>30</v>
      </c>
      <c r="B32" t="n">
        <v>135</v>
      </c>
      <c r="C32" t="inlineStr">
        <is>
          <t xml:space="preserve">CONCLUIDO	</t>
        </is>
      </c>
      <c r="D32" t="n">
        <v>6.9247</v>
      </c>
      <c r="E32" t="n">
        <v>14.44</v>
      </c>
      <c r="F32" t="n">
        <v>10.73</v>
      </c>
      <c r="G32" t="n">
        <v>37.87</v>
      </c>
      <c r="H32" t="n">
        <v>0.55</v>
      </c>
      <c r="I32" t="n">
        <v>17</v>
      </c>
      <c r="J32" t="n">
        <v>277.65</v>
      </c>
      <c r="K32" t="n">
        <v>59.89</v>
      </c>
      <c r="L32" t="n">
        <v>8.5</v>
      </c>
      <c r="M32" t="n">
        <v>15</v>
      </c>
      <c r="N32" t="n">
        <v>74.26000000000001</v>
      </c>
      <c r="O32" t="n">
        <v>34477.13</v>
      </c>
      <c r="P32" t="n">
        <v>182.18</v>
      </c>
      <c r="Q32" t="n">
        <v>197.76</v>
      </c>
      <c r="R32" t="n">
        <v>37.85</v>
      </c>
      <c r="S32" t="n">
        <v>25.4</v>
      </c>
      <c r="T32" t="n">
        <v>5337.84</v>
      </c>
      <c r="U32" t="n">
        <v>0.67</v>
      </c>
      <c r="V32" t="n">
        <v>0.87</v>
      </c>
      <c r="W32" t="n">
        <v>2.97</v>
      </c>
      <c r="X32" t="n">
        <v>0.34</v>
      </c>
      <c r="Y32" t="n">
        <v>1</v>
      </c>
      <c r="Z32" t="n">
        <v>10</v>
      </c>
      <c r="AA32" t="n">
        <v>503.2307275889999</v>
      </c>
      <c r="AB32" t="n">
        <v>688.5424824601057</v>
      </c>
      <c r="AC32" t="n">
        <v>622.8289543095559</v>
      </c>
      <c r="AD32" t="n">
        <v>503230.7275889999</v>
      </c>
      <c r="AE32" t="n">
        <v>688542.4824601057</v>
      </c>
      <c r="AF32" t="n">
        <v>1.430796658006682e-05</v>
      </c>
      <c r="AG32" t="n">
        <v>38</v>
      </c>
      <c r="AH32" t="n">
        <v>622828.9543095559</v>
      </c>
    </row>
    <row r="33">
      <c r="A33" t="n">
        <v>31</v>
      </c>
      <c r="B33" t="n">
        <v>135</v>
      </c>
      <c r="C33" t="inlineStr">
        <is>
          <t xml:space="preserve">CONCLUIDO	</t>
        </is>
      </c>
      <c r="D33" t="n">
        <v>6.97</v>
      </c>
      <c r="E33" t="n">
        <v>14.35</v>
      </c>
      <c r="F33" t="n">
        <v>10.69</v>
      </c>
      <c r="G33" t="n">
        <v>40.07</v>
      </c>
      <c r="H33" t="n">
        <v>0.5600000000000001</v>
      </c>
      <c r="I33" t="n">
        <v>16</v>
      </c>
      <c r="J33" t="n">
        <v>278.13</v>
      </c>
      <c r="K33" t="n">
        <v>59.89</v>
      </c>
      <c r="L33" t="n">
        <v>8.75</v>
      </c>
      <c r="M33" t="n">
        <v>14</v>
      </c>
      <c r="N33" t="n">
        <v>74.5</v>
      </c>
      <c r="O33" t="n">
        <v>34537.41</v>
      </c>
      <c r="P33" t="n">
        <v>181.43</v>
      </c>
      <c r="Q33" t="n">
        <v>197.84</v>
      </c>
      <c r="R33" t="n">
        <v>36.33</v>
      </c>
      <c r="S33" t="n">
        <v>25.4</v>
      </c>
      <c r="T33" t="n">
        <v>4579.22</v>
      </c>
      <c r="U33" t="n">
        <v>0.7</v>
      </c>
      <c r="V33" t="n">
        <v>0.87</v>
      </c>
      <c r="W33" t="n">
        <v>2.97</v>
      </c>
      <c r="X33" t="n">
        <v>0.29</v>
      </c>
      <c r="Y33" t="n">
        <v>1</v>
      </c>
      <c r="Z33" t="n">
        <v>10</v>
      </c>
      <c r="AA33" t="n">
        <v>501.5394548656485</v>
      </c>
      <c r="AB33" t="n">
        <v>686.2284085063296</v>
      </c>
      <c r="AC33" t="n">
        <v>620.7357323261052</v>
      </c>
      <c r="AD33" t="n">
        <v>501539.4548656485</v>
      </c>
      <c r="AE33" t="n">
        <v>686228.4085063296</v>
      </c>
      <c r="AF33" t="n">
        <v>1.440156643075739e-05</v>
      </c>
      <c r="AG33" t="n">
        <v>38</v>
      </c>
      <c r="AH33" t="n">
        <v>620735.7323261052</v>
      </c>
    </row>
    <row r="34">
      <c r="A34" t="n">
        <v>32</v>
      </c>
      <c r="B34" t="n">
        <v>135</v>
      </c>
      <c r="C34" t="inlineStr">
        <is>
          <t xml:space="preserve">CONCLUIDO	</t>
        </is>
      </c>
      <c r="D34" t="n">
        <v>6.963</v>
      </c>
      <c r="E34" t="n">
        <v>14.36</v>
      </c>
      <c r="F34" t="n">
        <v>10.7</v>
      </c>
      <c r="G34" t="n">
        <v>40.12</v>
      </c>
      <c r="H34" t="n">
        <v>0.58</v>
      </c>
      <c r="I34" t="n">
        <v>16</v>
      </c>
      <c r="J34" t="n">
        <v>278.62</v>
      </c>
      <c r="K34" t="n">
        <v>59.89</v>
      </c>
      <c r="L34" t="n">
        <v>9</v>
      </c>
      <c r="M34" t="n">
        <v>14</v>
      </c>
      <c r="N34" t="n">
        <v>74.73999999999999</v>
      </c>
      <c r="O34" t="n">
        <v>34597.8</v>
      </c>
      <c r="P34" t="n">
        <v>181.7</v>
      </c>
      <c r="Q34" t="n">
        <v>197.78</v>
      </c>
      <c r="R34" t="n">
        <v>36.86</v>
      </c>
      <c r="S34" t="n">
        <v>25.4</v>
      </c>
      <c r="T34" t="n">
        <v>4846.31</v>
      </c>
      <c r="U34" t="n">
        <v>0.6899999999999999</v>
      </c>
      <c r="V34" t="n">
        <v>0.87</v>
      </c>
      <c r="W34" t="n">
        <v>2.97</v>
      </c>
      <c r="X34" t="n">
        <v>0.31</v>
      </c>
      <c r="Y34" t="n">
        <v>1</v>
      </c>
      <c r="Z34" t="n">
        <v>10</v>
      </c>
      <c r="AA34" t="n">
        <v>501.9258815875164</v>
      </c>
      <c r="AB34" t="n">
        <v>686.7571345951332</v>
      </c>
      <c r="AC34" t="n">
        <v>621.2139975390651</v>
      </c>
      <c r="AD34" t="n">
        <v>501925.8815875164</v>
      </c>
      <c r="AE34" t="n">
        <v>686757.1345951331</v>
      </c>
      <c r="AF34" t="n">
        <v>1.438710287767055e-05</v>
      </c>
      <c r="AG34" t="n">
        <v>38</v>
      </c>
      <c r="AH34" t="n">
        <v>621213.9975390651</v>
      </c>
    </row>
    <row r="35">
      <c r="A35" t="n">
        <v>33</v>
      </c>
      <c r="B35" t="n">
        <v>135</v>
      </c>
      <c r="C35" t="inlineStr">
        <is>
          <t xml:space="preserve">CONCLUIDO	</t>
        </is>
      </c>
      <c r="D35" t="n">
        <v>7.0039</v>
      </c>
      <c r="E35" t="n">
        <v>14.28</v>
      </c>
      <c r="F35" t="n">
        <v>10.67</v>
      </c>
      <c r="G35" t="n">
        <v>42.67</v>
      </c>
      <c r="H35" t="n">
        <v>0.59</v>
      </c>
      <c r="I35" t="n">
        <v>15</v>
      </c>
      <c r="J35" t="n">
        <v>279.11</v>
      </c>
      <c r="K35" t="n">
        <v>59.89</v>
      </c>
      <c r="L35" t="n">
        <v>9.25</v>
      </c>
      <c r="M35" t="n">
        <v>13</v>
      </c>
      <c r="N35" t="n">
        <v>74.98</v>
      </c>
      <c r="O35" t="n">
        <v>34658.27</v>
      </c>
      <c r="P35" t="n">
        <v>181.08</v>
      </c>
      <c r="Q35" t="n">
        <v>197.79</v>
      </c>
      <c r="R35" t="n">
        <v>35.94</v>
      </c>
      <c r="S35" t="n">
        <v>25.4</v>
      </c>
      <c r="T35" t="n">
        <v>4392.59</v>
      </c>
      <c r="U35" t="n">
        <v>0.71</v>
      </c>
      <c r="V35" t="n">
        <v>0.87</v>
      </c>
      <c r="W35" t="n">
        <v>2.96</v>
      </c>
      <c r="X35" t="n">
        <v>0.28</v>
      </c>
      <c r="Y35" t="n">
        <v>1</v>
      </c>
      <c r="Z35" t="n">
        <v>10</v>
      </c>
      <c r="AA35" t="n">
        <v>500.467974408656</v>
      </c>
      <c r="AB35" t="n">
        <v>684.7623616746911</v>
      </c>
      <c r="AC35" t="n">
        <v>619.4096029464683</v>
      </c>
      <c r="AD35" t="n">
        <v>500467.974408656</v>
      </c>
      <c r="AE35" t="n">
        <v>684762.3616746911</v>
      </c>
      <c r="AF35" t="n">
        <v>1.447161135213511e-05</v>
      </c>
      <c r="AG35" t="n">
        <v>38</v>
      </c>
      <c r="AH35" t="n">
        <v>619409.6029464684</v>
      </c>
    </row>
    <row r="36">
      <c r="A36" t="n">
        <v>34</v>
      </c>
      <c r="B36" t="n">
        <v>135</v>
      </c>
      <c r="C36" t="inlineStr">
        <is>
          <t xml:space="preserve">CONCLUIDO	</t>
        </is>
      </c>
      <c r="D36" t="n">
        <v>6.9987</v>
      </c>
      <c r="E36" t="n">
        <v>14.29</v>
      </c>
      <c r="F36" t="n">
        <v>10.68</v>
      </c>
      <c r="G36" t="n">
        <v>42.71</v>
      </c>
      <c r="H36" t="n">
        <v>0.6</v>
      </c>
      <c r="I36" t="n">
        <v>15</v>
      </c>
      <c r="J36" t="n">
        <v>279.61</v>
      </c>
      <c r="K36" t="n">
        <v>59.89</v>
      </c>
      <c r="L36" t="n">
        <v>9.5</v>
      </c>
      <c r="M36" t="n">
        <v>13</v>
      </c>
      <c r="N36" t="n">
        <v>75.22</v>
      </c>
      <c r="O36" t="n">
        <v>34718.84</v>
      </c>
      <c r="P36" t="n">
        <v>181.32</v>
      </c>
      <c r="Q36" t="n">
        <v>197.75</v>
      </c>
      <c r="R36" t="n">
        <v>36.23</v>
      </c>
      <c r="S36" t="n">
        <v>25.4</v>
      </c>
      <c r="T36" t="n">
        <v>4535.64</v>
      </c>
      <c r="U36" t="n">
        <v>0.7</v>
      </c>
      <c r="V36" t="n">
        <v>0.87</v>
      </c>
      <c r="W36" t="n">
        <v>2.97</v>
      </c>
      <c r="X36" t="n">
        <v>0.29</v>
      </c>
      <c r="Y36" t="n">
        <v>1</v>
      </c>
      <c r="Z36" t="n">
        <v>10</v>
      </c>
      <c r="AA36" t="n">
        <v>500.7875035722532</v>
      </c>
      <c r="AB36" t="n">
        <v>685.1995555729563</v>
      </c>
      <c r="AC36" t="n">
        <v>619.8050716726889</v>
      </c>
      <c r="AD36" t="n">
        <v>500787.5035722532</v>
      </c>
      <c r="AE36" t="n">
        <v>685199.5555729563</v>
      </c>
      <c r="AF36" t="n">
        <v>1.446086699841345e-05</v>
      </c>
      <c r="AG36" t="n">
        <v>38</v>
      </c>
      <c r="AH36" t="n">
        <v>619805.0716726889</v>
      </c>
    </row>
    <row r="37">
      <c r="A37" t="n">
        <v>35</v>
      </c>
      <c r="B37" t="n">
        <v>135</v>
      </c>
      <c r="C37" t="inlineStr">
        <is>
          <t xml:space="preserve">CONCLUIDO	</t>
        </is>
      </c>
      <c r="D37" t="n">
        <v>7.0018</v>
      </c>
      <c r="E37" t="n">
        <v>14.28</v>
      </c>
      <c r="F37" t="n">
        <v>10.67</v>
      </c>
      <c r="G37" t="n">
        <v>42.68</v>
      </c>
      <c r="H37" t="n">
        <v>0.62</v>
      </c>
      <c r="I37" t="n">
        <v>15</v>
      </c>
      <c r="J37" t="n">
        <v>280.1</v>
      </c>
      <c r="K37" t="n">
        <v>59.89</v>
      </c>
      <c r="L37" t="n">
        <v>9.75</v>
      </c>
      <c r="M37" t="n">
        <v>13</v>
      </c>
      <c r="N37" t="n">
        <v>75.45999999999999</v>
      </c>
      <c r="O37" t="n">
        <v>34779.51</v>
      </c>
      <c r="P37" t="n">
        <v>181.1</v>
      </c>
      <c r="Q37" t="n">
        <v>197.78</v>
      </c>
      <c r="R37" t="n">
        <v>36</v>
      </c>
      <c r="S37" t="n">
        <v>25.4</v>
      </c>
      <c r="T37" t="n">
        <v>4419.05</v>
      </c>
      <c r="U37" t="n">
        <v>0.71</v>
      </c>
      <c r="V37" t="n">
        <v>0.87</v>
      </c>
      <c r="W37" t="n">
        <v>2.97</v>
      </c>
      <c r="X37" t="n">
        <v>0.28</v>
      </c>
      <c r="Y37" t="n">
        <v>1</v>
      </c>
      <c r="Z37" t="n">
        <v>10</v>
      </c>
      <c r="AA37" t="n">
        <v>500.530780276106</v>
      </c>
      <c r="AB37" t="n">
        <v>684.8482954333355</v>
      </c>
      <c r="AC37" t="n">
        <v>619.4873353077966</v>
      </c>
      <c r="AD37" t="n">
        <v>500530.780276106</v>
      </c>
      <c r="AE37" t="n">
        <v>684848.2954333355</v>
      </c>
      <c r="AF37" t="n">
        <v>1.446727228620906e-05</v>
      </c>
      <c r="AG37" t="n">
        <v>38</v>
      </c>
      <c r="AH37" t="n">
        <v>619487.3353077966</v>
      </c>
    </row>
    <row r="38">
      <c r="A38" t="n">
        <v>36</v>
      </c>
      <c r="B38" t="n">
        <v>135</v>
      </c>
      <c r="C38" t="inlineStr">
        <is>
          <t xml:space="preserve">CONCLUIDO	</t>
        </is>
      </c>
      <c r="D38" t="n">
        <v>7.0407</v>
      </c>
      <c r="E38" t="n">
        <v>14.2</v>
      </c>
      <c r="F38" t="n">
        <v>10.64</v>
      </c>
      <c r="G38" t="n">
        <v>45.61</v>
      </c>
      <c r="H38" t="n">
        <v>0.63</v>
      </c>
      <c r="I38" t="n">
        <v>14</v>
      </c>
      <c r="J38" t="n">
        <v>280.59</v>
      </c>
      <c r="K38" t="n">
        <v>59.89</v>
      </c>
      <c r="L38" t="n">
        <v>10</v>
      </c>
      <c r="M38" t="n">
        <v>12</v>
      </c>
      <c r="N38" t="n">
        <v>75.7</v>
      </c>
      <c r="O38" t="n">
        <v>34840.27</v>
      </c>
      <c r="P38" t="n">
        <v>180.61</v>
      </c>
      <c r="Q38" t="n">
        <v>197.77</v>
      </c>
      <c r="R38" t="n">
        <v>35.22</v>
      </c>
      <c r="S38" t="n">
        <v>25.4</v>
      </c>
      <c r="T38" t="n">
        <v>4033.85</v>
      </c>
      <c r="U38" t="n">
        <v>0.72</v>
      </c>
      <c r="V38" t="n">
        <v>0.87</v>
      </c>
      <c r="W38" t="n">
        <v>2.96</v>
      </c>
      <c r="X38" t="n">
        <v>0.25</v>
      </c>
      <c r="Y38" t="n">
        <v>1</v>
      </c>
      <c r="Z38" t="n">
        <v>10</v>
      </c>
      <c r="AA38" t="n">
        <v>490.2333436729584</v>
      </c>
      <c r="AB38" t="n">
        <v>670.7588883820682</v>
      </c>
      <c r="AC38" t="n">
        <v>606.7426014908954</v>
      </c>
      <c r="AD38" t="n">
        <v>490233.3436729584</v>
      </c>
      <c r="AE38" t="n">
        <v>670758.8883820683</v>
      </c>
      <c r="AF38" t="n">
        <v>1.454764831693452e-05</v>
      </c>
      <c r="AG38" t="n">
        <v>37</v>
      </c>
      <c r="AH38" t="n">
        <v>606742.6014908954</v>
      </c>
    </row>
    <row r="39">
      <c r="A39" t="n">
        <v>37</v>
      </c>
      <c r="B39" t="n">
        <v>135</v>
      </c>
      <c r="C39" t="inlineStr">
        <is>
          <t xml:space="preserve">CONCLUIDO	</t>
        </is>
      </c>
      <c r="D39" t="n">
        <v>7.0391</v>
      </c>
      <c r="E39" t="n">
        <v>14.21</v>
      </c>
      <c r="F39" t="n">
        <v>10.65</v>
      </c>
      <c r="G39" t="n">
        <v>45.62</v>
      </c>
      <c r="H39" t="n">
        <v>0.65</v>
      </c>
      <c r="I39" t="n">
        <v>14</v>
      </c>
      <c r="J39" t="n">
        <v>281.08</v>
      </c>
      <c r="K39" t="n">
        <v>59.89</v>
      </c>
      <c r="L39" t="n">
        <v>10.25</v>
      </c>
      <c r="M39" t="n">
        <v>12</v>
      </c>
      <c r="N39" t="n">
        <v>75.95</v>
      </c>
      <c r="O39" t="n">
        <v>34901.13</v>
      </c>
      <c r="P39" t="n">
        <v>180.73</v>
      </c>
      <c r="Q39" t="n">
        <v>197.77</v>
      </c>
      <c r="R39" t="n">
        <v>35.32</v>
      </c>
      <c r="S39" t="n">
        <v>25.4</v>
      </c>
      <c r="T39" t="n">
        <v>4085.02</v>
      </c>
      <c r="U39" t="n">
        <v>0.72</v>
      </c>
      <c r="V39" t="n">
        <v>0.87</v>
      </c>
      <c r="W39" t="n">
        <v>2.96</v>
      </c>
      <c r="X39" t="n">
        <v>0.25</v>
      </c>
      <c r="Y39" t="n">
        <v>1</v>
      </c>
      <c r="Z39" t="n">
        <v>10</v>
      </c>
      <c r="AA39" t="n">
        <v>499.377910210393</v>
      </c>
      <c r="AB39" t="n">
        <v>683.2708877483893</v>
      </c>
      <c r="AC39" t="n">
        <v>618.0604731983962</v>
      </c>
      <c r="AD39" t="n">
        <v>499377.910210393</v>
      </c>
      <c r="AE39" t="n">
        <v>683270.8877483893</v>
      </c>
      <c r="AF39" t="n">
        <v>1.454434236194324e-05</v>
      </c>
      <c r="AG39" t="n">
        <v>38</v>
      </c>
      <c r="AH39" t="n">
        <v>618060.4731983962</v>
      </c>
    </row>
    <row r="40">
      <c r="A40" t="n">
        <v>38</v>
      </c>
      <c r="B40" t="n">
        <v>135</v>
      </c>
      <c r="C40" t="inlineStr">
        <is>
          <t xml:space="preserve">CONCLUIDO	</t>
        </is>
      </c>
      <c r="D40" t="n">
        <v>7.0383</v>
      </c>
      <c r="E40" t="n">
        <v>14.21</v>
      </c>
      <c r="F40" t="n">
        <v>10.65</v>
      </c>
      <c r="G40" t="n">
        <v>45.63</v>
      </c>
      <c r="H40" t="n">
        <v>0.66</v>
      </c>
      <c r="I40" t="n">
        <v>14</v>
      </c>
      <c r="J40" t="n">
        <v>281.58</v>
      </c>
      <c r="K40" t="n">
        <v>59.89</v>
      </c>
      <c r="L40" t="n">
        <v>10.5</v>
      </c>
      <c r="M40" t="n">
        <v>12</v>
      </c>
      <c r="N40" t="n">
        <v>76.19</v>
      </c>
      <c r="O40" t="n">
        <v>34962.08</v>
      </c>
      <c r="P40" t="n">
        <v>180.66</v>
      </c>
      <c r="Q40" t="n">
        <v>197.76</v>
      </c>
      <c r="R40" t="n">
        <v>35.41</v>
      </c>
      <c r="S40" t="n">
        <v>25.4</v>
      </c>
      <c r="T40" t="n">
        <v>4132.29</v>
      </c>
      <c r="U40" t="n">
        <v>0.72</v>
      </c>
      <c r="V40" t="n">
        <v>0.87</v>
      </c>
      <c r="W40" t="n">
        <v>2.96</v>
      </c>
      <c r="X40" t="n">
        <v>0.26</v>
      </c>
      <c r="Y40" t="n">
        <v>1</v>
      </c>
      <c r="Z40" t="n">
        <v>10</v>
      </c>
      <c r="AA40" t="n">
        <v>499.3415738347871</v>
      </c>
      <c r="AB40" t="n">
        <v>683.2211707162373</v>
      </c>
      <c r="AC40" t="n">
        <v>618.0155010900146</v>
      </c>
      <c r="AD40" t="n">
        <v>499341.5738347871</v>
      </c>
      <c r="AE40" t="n">
        <v>683221.1707162374</v>
      </c>
      <c r="AF40" t="n">
        <v>1.45426893844476e-05</v>
      </c>
      <c r="AG40" t="n">
        <v>38</v>
      </c>
      <c r="AH40" t="n">
        <v>618015.5010900146</v>
      </c>
    </row>
    <row r="41">
      <c r="A41" t="n">
        <v>39</v>
      </c>
      <c r="B41" t="n">
        <v>135</v>
      </c>
      <c r="C41" t="inlineStr">
        <is>
          <t xml:space="preserve">CONCLUIDO	</t>
        </is>
      </c>
      <c r="D41" t="n">
        <v>7.0674</v>
      </c>
      <c r="E41" t="n">
        <v>14.15</v>
      </c>
      <c r="F41" t="n">
        <v>10.64</v>
      </c>
      <c r="G41" t="n">
        <v>49.1</v>
      </c>
      <c r="H41" t="n">
        <v>0.68</v>
      </c>
      <c r="I41" t="n">
        <v>13</v>
      </c>
      <c r="J41" t="n">
        <v>282.07</v>
      </c>
      <c r="K41" t="n">
        <v>59.89</v>
      </c>
      <c r="L41" t="n">
        <v>10.75</v>
      </c>
      <c r="M41" t="n">
        <v>11</v>
      </c>
      <c r="N41" t="n">
        <v>76.44</v>
      </c>
      <c r="O41" t="n">
        <v>35023.13</v>
      </c>
      <c r="P41" t="n">
        <v>180.36</v>
      </c>
      <c r="Q41" t="n">
        <v>197.78</v>
      </c>
      <c r="R41" t="n">
        <v>35.28</v>
      </c>
      <c r="S41" t="n">
        <v>25.4</v>
      </c>
      <c r="T41" t="n">
        <v>4070.7</v>
      </c>
      <c r="U41" t="n">
        <v>0.72</v>
      </c>
      <c r="V41" t="n">
        <v>0.87</v>
      </c>
      <c r="W41" t="n">
        <v>2.96</v>
      </c>
      <c r="X41" t="n">
        <v>0.25</v>
      </c>
      <c r="Y41" t="n">
        <v>1</v>
      </c>
      <c r="Z41" t="n">
        <v>10</v>
      </c>
      <c r="AA41" t="n">
        <v>489.4501863621557</v>
      </c>
      <c r="AB41" t="n">
        <v>669.6873379989659</v>
      </c>
      <c r="AC41" t="n">
        <v>605.7733183724259</v>
      </c>
      <c r="AD41" t="n">
        <v>489450.1863621557</v>
      </c>
      <c r="AE41" t="n">
        <v>669687.3379989659</v>
      </c>
      <c r="AF41" t="n">
        <v>1.460281644085148e-05</v>
      </c>
      <c r="AG41" t="n">
        <v>37</v>
      </c>
      <c r="AH41" t="n">
        <v>605773.318372426</v>
      </c>
    </row>
    <row r="42">
      <c r="A42" t="n">
        <v>40</v>
      </c>
      <c r="B42" t="n">
        <v>135</v>
      </c>
      <c r="C42" t="inlineStr">
        <is>
          <t xml:space="preserve">CONCLUIDO	</t>
        </is>
      </c>
      <c r="D42" t="n">
        <v>7.0692</v>
      </c>
      <c r="E42" t="n">
        <v>14.15</v>
      </c>
      <c r="F42" t="n">
        <v>10.64</v>
      </c>
      <c r="G42" t="n">
        <v>49.09</v>
      </c>
      <c r="H42" t="n">
        <v>0.6899999999999999</v>
      </c>
      <c r="I42" t="n">
        <v>13</v>
      </c>
      <c r="J42" t="n">
        <v>282.57</v>
      </c>
      <c r="K42" t="n">
        <v>59.89</v>
      </c>
      <c r="L42" t="n">
        <v>11</v>
      </c>
      <c r="M42" t="n">
        <v>11</v>
      </c>
      <c r="N42" t="n">
        <v>76.68000000000001</v>
      </c>
      <c r="O42" t="n">
        <v>35084.28</v>
      </c>
      <c r="P42" t="n">
        <v>180.61</v>
      </c>
      <c r="Q42" t="n">
        <v>197.8</v>
      </c>
      <c r="R42" t="n">
        <v>35.1</v>
      </c>
      <c r="S42" t="n">
        <v>25.4</v>
      </c>
      <c r="T42" t="n">
        <v>3979.9</v>
      </c>
      <c r="U42" t="n">
        <v>0.72</v>
      </c>
      <c r="V42" t="n">
        <v>0.87</v>
      </c>
      <c r="W42" t="n">
        <v>2.96</v>
      </c>
      <c r="X42" t="n">
        <v>0.24</v>
      </c>
      <c r="Y42" t="n">
        <v>1</v>
      </c>
      <c r="Z42" t="n">
        <v>10</v>
      </c>
      <c r="AA42" t="n">
        <v>489.6030295901234</v>
      </c>
      <c r="AB42" t="n">
        <v>669.8964648464384</v>
      </c>
      <c r="AC42" t="n">
        <v>605.9624864470871</v>
      </c>
      <c r="AD42" t="n">
        <v>489603.0295901233</v>
      </c>
      <c r="AE42" t="n">
        <v>669896.4648464385</v>
      </c>
      <c r="AF42" t="n">
        <v>1.460653564021667e-05</v>
      </c>
      <c r="AG42" t="n">
        <v>37</v>
      </c>
      <c r="AH42" t="n">
        <v>605962.4864470871</v>
      </c>
    </row>
    <row r="43">
      <c r="A43" t="n">
        <v>41</v>
      </c>
      <c r="B43" t="n">
        <v>135</v>
      </c>
      <c r="C43" t="inlineStr">
        <is>
          <t xml:space="preserve">CONCLUIDO	</t>
        </is>
      </c>
      <c r="D43" t="n">
        <v>7.0721</v>
      </c>
      <c r="E43" t="n">
        <v>14.14</v>
      </c>
      <c r="F43" t="n">
        <v>10.63</v>
      </c>
      <c r="G43" t="n">
        <v>49.06</v>
      </c>
      <c r="H43" t="n">
        <v>0.71</v>
      </c>
      <c r="I43" t="n">
        <v>13</v>
      </c>
      <c r="J43" t="n">
        <v>283.06</v>
      </c>
      <c r="K43" t="n">
        <v>59.89</v>
      </c>
      <c r="L43" t="n">
        <v>11.25</v>
      </c>
      <c r="M43" t="n">
        <v>11</v>
      </c>
      <c r="N43" t="n">
        <v>76.93000000000001</v>
      </c>
      <c r="O43" t="n">
        <v>35145.53</v>
      </c>
      <c r="P43" t="n">
        <v>180.49</v>
      </c>
      <c r="Q43" t="n">
        <v>197.77</v>
      </c>
      <c r="R43" t="n">
        <v>34.74</v>
      </c>
      <c r="S43" t="n">
        <v>25.4</v>
      </c>
      <c r="T43" t="n">
        <v>3803</v>
      </c>
      <c r="U43" t="n">
        <v>0.73</v>
      </c>
      <c r="V43" t="n">
        <v>0.88</v>
      </c>
      <c r="W43" t="n">
        <v>2.96</v>
      </c>
      <c r="X43" t="n">
        <v>0.24</v>
      </c>
      <c r="Y43" t="n">
        <v>1</v>
      </c>
      <c r="Z43" t="n">
        <v>10</v>
      </c>
      <c r="AA43" t="n">
        <v>489.4311688669411</v>
      </c>
      <c r="AB43" t="n">
        <v>669.6613174230207</v>
      </c>
      <c r="AC43" t="n">
        <v>605.7497811637288</v>
      </c>
      <c r="AD43" t="n">
        <v>489431.1688669411</v>
      </c>
      <c r="AE43" t="n">
        <v>669661.3174230207</v>
      </c>
      <c r="AF43" t="n">
        <v>1.461252768363836e-05</v>
      </c>
      <c r="AG43" t="n">
        <v>37</v>
      </c>
      <c r="AH43" t="n">
        <v>605749.7811637288</v>
      </c>
    </row>
    <row r="44">
      <c r="A44" t="n">
        <v>42</v>
      </c>
      <c r="B44" t="n">
        <v>135</v>
      </c>
      <c r="C44" t="inlineStr">
        <is>
          <t xml:space="preserve">CONCLUIDO	</t>
        </is>
      </c>
      <c r="D44" t="n">
        <v>7.071</v>
      </c>
      <c r="E44" t="n">
        <v>14.14</v>
      </c>
      <c r="F44" t="n">
        <v>10.63</v>
      </c>
      <c r="G44" t="n">
        <v>49.07</v>
      </c>
      <c r="H44" t="n">
        <v>0.72</v>
      </c>
      <c r="I44" t="n">
        <v>13</v>
      </c>
      <c r="J44" t="n">
        <v>283.56</v>
      </c>
      <c r="K44" t="n">
        <v>59.89</v>
      </c>
      <c r="L44" t="n">
        <v>11.5</v>
      </c>
      <c r="M44" t="n">
        <v>11</v>
      </c>
      <c r="N44" t="n">
        <v>77.18000000000001</v>
      </c>
      <c r="O44" t="n">
        <v>35206.88</v>
      </c>
      <c r="P44" t="n">
        <v>180.41</v>
      </c>
      <c r="Q44" t="n">
        <v>197.75</v>
      </c>
      <c r="R44" t="n">
        <v>34.89</v>
      </c>
      <c r="S44" t="n">
        <v>25.4</v>
      </c>
      <c r="T44" t="n">
        <v>3875.48</v>
      </c>
      <c r="U44" t="n">
        <v>0.73</v>
      </c>
      <c r="V44" t="n">
        <v>0.88</v>
      </c>
      <c r="W44" t="n">
        <v>2.96</v>
      </c>
      <c r="X44" t="n">
        <v>0.24</v>
      </c>
      <c r="Y44" t="n">
        <v>1</v>
      </c>
      <c r="Z44" t="n">
        <v>10</v>
      </c>
      <c r="AA44" t="n">
        <v>489.3937964723221</v>
      </c>
      <c r="AB44" t="n">
        <v>669.6101828639491</v>
      </c>
      <c r="AC44" t="n">
        <v>605.7035268152073</v>
      </c>
      <c r="AD44" t="n">
        <v>489393.7964723221</v>
      </c>
      <c r="AE44" t="n">
        <v>669610.1828639491</v>
      </c>
      <c r="AF44" t="n">
        <v>1.461025483958185e-05</v>
      </c>
      <c r="AG44" t="n">
        <v>37</v>
      </c>
      <c r="AH44" t="n">
        <v>605703.5268152073</v>
      </c>
    </row>
    <row r="45">
      <c r="A45" t="n">
        <v>43</v>
      </c>
      <c r="B45" t="n">
        <v>135</v>
      </c>
      <c r="C45" t="inlineStr">
        <is>
          <t xml:space="preserve">CONCLUIDO	</t>
        </is>
      </c>
      <c r="D45" t="n">
        <v>7.1028</v>
      </c>
      <c r="E45" t="n">
        <v>14.08</v>
      </c>
      <c r="F45" t="n">
        <v>10.62</v>
      </c>
      <c r="G45" t="n">
        <v>53.1</v>
      </c>
      <c r="H45" t="n">
        <v>0.74</v>
      </c>
      <c r="I45" t="n">
        <v>12</v>
      </c>
      <c r="J45" t="n">
        <v>284.06</v>
      </c>
      <c r="K45" t="n">
        <v>59.89</v>
      </c>
      <c r="L45" t="n">
        <v>11.75</v>
      </c>
      <c r="M45" t="n">
        <v>10</v>
      </c>
      <c r="N45" t="n">
        <v>77.42</v>
      </c>
      <c r="O45" t="n">
        <v>35268.32</v>
      </c>
      <c r="P45" t="n">
        <v>180.06</v>
      </c>
      <c r="Q45" t="n">
        <v>197.75</v>
      </c>
      <c r="R45" t="n">
        <v>34.43</v>
      </c>
      <c r="S45" t="n">
        <v>25.4</v>
      </c>
      <c r="T45" t="n">
        <v>3650.03</v>
      </c>
      <c r="U45" t="n">
        <v>0.74</v>
      </c>
      <c r="V45" t="n">
        <v>0.88</v>
      </c>
      <c r="W45" t="n">
        <v>2.96</v>
      </c>
      <c r="X45" t="n">
        <v>0.23</v>
      </c>
      <c r="Y45" t="n">
        <v>1</v>
      </c>
      <c r="Z45" t="n">
        <v>10</v>
      </c>
      <c r="AA45" t="n">
        <v>488.413823632331</v>
      </c>
      <c r="AB45" t="n">
        <v>668.269340790923</v>
      </c>
      <c r="AC45" t="n">
        <v>604.490652827747</v>
      </c>
      <c r="AD45" t="n">
        <v>488413.823632331</v>
      </c>
      <c r="AE45" t="n">
        <v>668269.340790923</v>
      </c>
      <c r="AF45" t="n">
        <v>1.467596069503352e-05</v>
      </c>
      <c r="AG45" t="n">
        <v>37</v>
      </c>
      <c r="AH45" t="n">
        <v>604490.652827747</v>
      </c>
    </row>
    <row r="46">
      <c r="A46" t="n">
        <v>44</v>
      </c>
      <c r="B46" t="n">
        <v>135</v>
      </c>
      <c r="C46" t="inlineStr">
        <is>
          <t xml:space="preserve">CONCLUIDO	</t>
        </is>
      </c>
      <c r="D46" t="n">
        <v>7.1047</v>
      </c>
      <c r="E46" t="n">
        <v>14.08</v>
      </c>
      <c r="F46" t="n">
        <v>10.62</v>
      </c>
      <c r="G46" t="n">
        <v>53.08</v>
      </c>
      <c r="H46" t="n">
        <v>0.75</v>
      </c>
      <c r="I46" t="n">
        <v>12</v>
      </c>
      <c r="J46" t="n">
        <v>284.56</v>
      </c>
      <c r="K46" t="n">
        <v>59.89</v>
      </c>
      <c r="L46" t="n">
        <v>12</v>
      </c>
      <c r="M46" t="n">
        <v>10</v>
      </c>
      <c r="N46" t="n">
        <v>77.67</v>
      </c>
      <c r="O46" t="n">
        <v>35329.87</v>
      </c>
      <c r="P46" t="n">
        <v>180.01</v>
      </c>
      <c r="Q46" t="n">
        <v>197.78</v>
      </c>
      <c r="R46" t="n">
        <v>34.26</v>
      </c>
      <c r="S46" t="n">
        <v>25.4</v>
      </c>
      <c r="T46" t="n">
        <v>3563.85</v>
      </c>
      <c r="U46" t="n">
        <v>0.74</v>
      </c>
      <c r="V46" t="n">
        <v>0.88</v>
      </c>
      <c r="W46" t="n">
        <v>2.96</v>
      </c>
      <c r="X46" t="n">
        <v>0.22</v>
      </c>
      <c r="Y46" t="n">
        <v>1</v>
      </c>
      <c r="Z46" t="n">
        <v>10</v>
      </c>
      <c r="AA46" t="n">
        <v>488.3342009513973</v>
      </c>
      <c r="AB46" t="n">
        <v>668.1603975261647</v>
      </c>
      <c r="AC46" t="n">
        <v>604.3921069552746</v>
      </c>
      <c r="AD46" t="n">
        <v>488334.2009513974</v>
      </c>
      <c r="AE46" t="n">
        <v>668160.3975261648</v>
      </c>
      <c r="AF46" t="n">
        <v>1.467988651658566e-05</v>
      </c>
      <c r="AG46" t="n">
        <v>37</v>
      </c>
      <c r="AH46" t="n">
        <v>604392.1069552746</v>
      </c>
    </row>
    <row r="47">
      <c r="A47" t="n">
        <v>45</v>
      </c>
      <c r="B47" t="n">
        <v>135</v>
      </c>
      <c r="C47" t="inlineStr">
        <is>
          <t xml:space="preserve">CONCLUIDO	</t>
        </is>
      </c>
      <c r="D47" t="n">
        <v>7.1054</v>
      </c>
      <c r="E47" t="n">
        <v>14.07</v>
      </c>
      <c r="F47" t="n">
        <v>10.61</v>
      </c>
      <c r="G47" t="n">
        <v>53.07</v>
      </c>
      <c r="H47" t="n">
        <v>0.77</v>
      </c>
      <c r="I47" t="n">
        <v>12</v>
      </c>
      <c r="J47" t="n">
        <v>285.06</v>
      </c>
      <c r="K47" t="n">
        <v>59.89</v>
      </c>
      <c r="L47" t="n">
        <v>12.25</v>
      </c>
      <c r="M47" t="n">
        <v>10</v>
      </c>
      <c r="N47" t="n">
        <v>77.92</v>
      </c>
      <c r="O47" t="n">
        <v>35391.51</v>
      </c>
      <c r="P47" t="n">
        <v>180.09</v>
      </c>
      <c r="Q47" t="n">
        <v>197.77</v>
      </c>
      <c r="R47" t="n">
        <v>34.26</v>
      </c>
      <c r="S47" t="n">
        <v>25.4</v>
      </c>
      <c r="T47" t="n">
        <v>3563.7</v>
      </c>
      <c r="U47" t="n">
        <v>0.74</v>
      </c>
      <c r="V47" t="n">
        <v>0.88</v>
      </c>
      <c r="W47" t="n">
        <v>2.96</v>
      </c>
      <c r="X47" t="n">
        <v>0.22</v>
      </c>
      <c r="Y47" t="n">
        <v>1</v>
      </c>
      <c r="Z47" t="n">
        <v>10</v>
      </c>
      <c r="AA47" t="n">
        <v>488.3646615493403</v>
      </c>
      <c r="AB47" t="n">
        <v>668.2020750600971</v>
      </c>
      <c r="AC47" t="n">
        <v>604.429806843863</v>
      </c>
      <c r="AD47" t="n">
        <v>488364.6615493403</v>
      </c>
      <c r="AE47" t="n">
        <v>668202.075060097</v>
      </c>
      <c r="AF47" t="n">
        <v>1.468133287189434e-05</v>
      </c>
      <c r="AG47" t="n">
        <v>37</v>
      </c>
      <c r="AH47" t="n">
        <v>604429.8068438631</v>
      </c>
    </row>
    <row r="48">
      <c r="A48" t="n">
        <v>46</v>
      </c>
      <c r="B48" t="n">
        <v>135</v>
      </c>
      <c r="C48" t="inlineStr">
        <is>
          <t xml:space="preserve">CONCLUIDO	</t>
        </is>
      </c>
      <c r="D48" t="n">
        <v>7.11</v>
      </c>
      <c r="E48" t="n">
        <v>14.06</v>
      </c>
      <c r="F48" t="n">
        <v>10.61</v>
      </c>
      <c r="G48" t="n">
        <v>53.02</v>
      </c>
      <c r="H48" t="n">
        <v>0.78</v>
      </c>
      <c r="I48" t="n">
        <v>12</v>
      </c>
      <c r="J48" t="n">
        <v>285.56</v>
      </c>
      <c r="K48" t="n">
        <v>59.89</v>
      </c>
      <c r="L48" t="n">
        <v>12.5</v>
      </c>
      <c r="M48" t="n">
        <v>10</v>
      </c>
      <c r="N48" t="n">
        <v>78.17</v>
      </c>
      <c r="O48" t="n">
        <v>35453.26</v>
      </c>
      <c r="P48" t="n">
        <v>179.8</v>
      </c>
      <c r="Q48" t="n">
        <v>197.78</v>
      </c>
      <c r="R48" t="n">
        <v>34.09</v>
      </c>
      <c r="S48" t="n">
        <v>25.4</v>
      </c>
      <c r="T48" t="n">
        <v>3480.5</v>
      </c>
      <c r="U48" t="n">
        <v>0.75</v>
      </c>
      <c r="V48" t="n">
        <v>0.88</v>
      </c>
      <c r="W48" t="n">
        <v>2.96</v>
      </c>
      <c r="X48" t="n">
        <v>0.21</v>
      </c>
      <c r="Y48" t="n">
        <v>1</v>
      </c>
      <c r="Z48" t="n">
        <v>10</v>
      </c>
      <c r="AA48" t="n">
        <v>488.0427548778588</v>
      </c>
      <c r="AB48" t="n">
        <v>667.7616281506561</v>
      </c>
      <c r="AC48" t="n">
        <v>604.0313955692881</v>
      </c>
      <c r="AD48" t="n">
        <v>488042.7548778588</v>
      </c>
      <c r="AE48" t="n">
        <v>667761.6281506561</v>
      </c>
      <c r="AF48" t="n">
        <v>1.469083749249427e-05</v>
      </c>
      <c r="AG48" t="n">
        <v>37</v>
      </c>
      <c r="AH48" t="n">
        <v>604031.3955692881</v>
      </c>
    </row>
    <row r="49">
      <c r="A49" t="n">
        <v>47</v>
      </c>
      <c r="B49" t="n">
        <v>135</v>
      </c>
      <c r="C49" t="inlineStr">
        <is>
          <t xml:space="preserve">CONCLUIDO	</t>
        </is>
      </c>
      <c r="D49" t="n">
        <v>7.1045</v>
      </c>
      <c r="E49" t="n">
        <v>14.08</v>
      </c>
      <c r="F49" t="n">
        <v>10.62</v>
      </c>
      <c r="G49" t="n">
        <v>53.08</v>
      </c>
      <c r="H49" t="n">
        <v>0.79</v>
      </c>
      <c r="I49" t="n">
        <v>12</v>
      </c>
      <c r="J49" t="n">
        <v>286.06</v>
      </c>
      <c r="K49" t="n">
        <v>59.89</v>
      </c>
      <c r="L49" t="n">
        <v>12.75</v>
      </c>
      <c r="M49" t="n">
        <v>10</v>
      </c>
      <c r="N49" t="n">
        <v>78.42</v>
      </c>
      <c r="O49" t="n">
        <v>35515.1</v>
      </c>
      <c r="P49" t="n">
        <v>179.8</v>
      </c>
      <c r="Q49" t="n">
        <v>197.83</v>
      </c>
      <c r="R49" t="n">
        <v>34.34</v>
      </c>
      <c r="S49" t="n">
        <v>25.4</v>
      </c>
      <c r="T49" t="n">
        <v>3607.1</v>
      </c>
      <c r="U49" t="n">
        <v>0.74</v>
      </c>
      <c r="V49" t="n">
        <v>0.88</v>
      </c>
      <c r="W49" t="n">
        <v>2.96</v>
      </c>
      <c r="X49" t="n">
        <v>0.22</v>
      </c>
      <c r="Y49" t="n">
        <v>1</v>
      </c>
      <c r="Z49" t="n">
        <v>10</v>
      </c>
      <c r="AA49" t="n">
        <v>488.1776913812392</v>
      </c>
      <c r="AB49" t="n">
        <v>667.9462542275594</v>
      </c>
      <c r="AC49" t="n">
        <v>604.1984011925362</v>
      </c>
      <c r="AD49" t="n">
        <v>488177.6913812392</v>
      </c>
      <c r="AE49" t="n">
        <v>667946.2542275594</v>
      </c>
      <c r="AF49" t="n">
        <v>1.467947327221175e-05</v>
      </c>
      <c r="AG49" t="n">
        <v>37</v>
      </c>
      <c r="AH49" t="n">
        <v>604198.4011925361</v>
      </c>
    </row>
    <row r="50">
      <c r="A50" t="n">
        <v>48</v>
      </c>
      <c r="B50" t="n">
        <v>135</v>
      </c>
      <c r="C50" t="inlineStr">
        <is>
          <t xml:space="preserve">CONCLUIDO	</t>
        </is>
      </c>
      <c r="D50" t="n">
        <v>7.1487</v>
      </c>
      <c r="E50" t="n">
        <v>13.99</v>
      </c>
      <c r="F50" t="n">
        <v>10.58</v>
      </c>
      <c r="G50" t="n">
        <v>57.71</v>
      </c>
      <c r="H50" t="n">
        <v>0.8100000000000001</v>
      </c>
      <c r="I50" t="n">
        <v>11</v>
      </c>
      <c r="J50" t="n">
        <v>286.56</v>
      </c>
      <c r="K50" t="n">
        <v>59.89</v>
      </c>
      <c r="L50" t="n">
        <v>13</v>
      </c>
      <c r="M50" t="n">
        <v>9</v>
      </c>
      <c r="N50" t="n">
        <v>78.68000000000001</v>
      </c>
      <c r="O50" t="n">
        <v>35577.18</v>
      </c>
      <c r="P50" t="n">
        <v>179.24</v>
      </c>
      <c r="Q50" t="n">
        <v>197.76</v>
      </c>
      <c r="R50" t="n">
        <v>33.24</v>
      </c>
      <c r="S50" t="n">
        <v>25.4</v>
      </c>
      <c r="T50" t="n">
        <v>3062.31</v>
      </c>
      <c r="U50" t="n">
        <v>0.76</v>
      </c>
      <c r="V50" t="n">
        <v>0.88</v>
      </c>
      <c r="W50" t="n">
        <v>2.96</v>
      </c>
      <c r="X50" t="n">
        <v>0.19</v>
      </c>
      <c r="Y50" t="n">
        <v>1</v>
      </c>
      <c r="Z50" t="n">
        <v>10</v>
      </c>
      <c r="AA50" t="n">
        <v>486.735428890855</v>
      </c>
      <c r="AB50" t="n">
        <v>665.9728870600853</v>
      </c>
      <c r="AC50" t="n">
        <v>602.4133694178875</v>
      </c>
      <c r="AD50" t="n">
        <v>486735.428890855</v>
      </c>
      <c r="AE50" t="n">
        <v>665972.8870600853</v>
      </c>
      <c r="AF50" t="n">
        <v>1.477080027884582e-05</v>
      </c>
      <c r="AG50" t="n">
        <v>37</v>
      </c>
      <c r="AH50" t="n">
        <v>602413.3694178874</v>
      </c>
    </row>
    <row r="51">
      <c r="A51" t="n">
        <v>49</v>
      </c>
      <c r="B51" t="n">
        <v>135</v>
      </c>
      <c r="C51" t="inlineStr">
        <is>
          <t xml:space="preserve">CONCLUIDO	</t>
        </is>
      </c>
      <c r="D51" t="n">
        <v>7.1441</v>
      </c>
      <c r="E51" t="n">
        <v>14</v>
      </c>
      <c r="F51" t="n">
        <v>10.59</v>
      </c>
      <c r="G51" t="n">
        <v>57.75</v>
      </c>
      <c r="H51" t="n">
        <v>0.82</v>
      </c>
      <c r="I51" t="n">
        <v>11</v>
      </c>
      <c r="J51" t="n">
        <v>287.07</v>
      </c>
      <c r="K51" t="n">
        <v>59.89</v>
      </c>
      <c r="L51" t="n">
        <v>13.25</v>
      </c>
      <c r="M51" t="n">
        <v>9</v>
      </c>
      <c r="N51" t="n">
        <v>78.93000000000001</v>
      </c>
      <c r="O51" t="n">
        <v>35639.23</v>
      </c>
      <c r="P51" t="n">
        <v>179.4</v>
      </c>
      <c r="Q51" t="n">
        <v>197.81</v>
      </c>
      <c r="R51" t="n">
        <v>33.4</v>
      </c>
      <c r="S51" t="n">
        <v>25.4</v>
      </c>
      <c r="T51" t="n">
        <v>3138.92</v>
      </c>
      <c r="U51" t="n">
        <v>0.76</v>
      </c>
      <c r="V51" t="n">
        <v>0.88</v>
      </c>
      <c r="W51" t="n">
        <v>2.96</v>
      </c>
      <c r="X51" t="n">
        <v>0.2</v>
      </c>
      <c r="Y51" t="n">
        <v>1</v>
      </c>
      <c r="Z51" t="n">
        <v>10</v>
      </c>
      <c r="AA51" t="n">
        <v>486.9712343247766</v>
      </c>
      <c r="AB51" t="n">
        <v>666.2955264577785</v>
      </c>
      <c r="AC51" t="n">
        <v>602.705216564292</v>
      </c>
      <c r="AD51" t="n">
        <v>486971.2343247766</v>
      </c>
      <c r="AE51" t="n">
        <v>666295.5264577784</v>
      </c>
      <c r="AF51" t="n">
        <v>1.47612956582459e-05</v>
      </c>
      <c r="AG51" t="n">
        <v>37</v>
      </c>
      <c r="AH51" t="n">
        <v>602705.216564292</v>
      </c>
    </row>
    <row r="52">
      <c r="A52" t="n">
        <v>50</v>
      </c>
      <c r="B52" t="n">
        <v>135</v>
      </c>
      <c r="C52" t="inlineStr">
        <is>
          <t xml:space="preserve">CONCLUIDO	</t>
        </is>
      </c>
      <c r="D52" t="n">
        <v>7.1498</v>
      </c>
      <c r="E52" t="n">
        <v>13.99</v>
      </c>
      <c r="F52" t="n">
        <v>10.58</v>
      </c>
      <c r="G52" t="n">
        <v>57.69</v>
      </c>
      <c r="H52" t="n">
        <v>0.84</v>
      </c>
      <c r="I52" t="n">
        <v>11</v>
      </c>
      <c r="J52" t="n">
        <v>287.57</v>
      </c>
      <c r="K52" t="n">
        <v>59.89</v>
      </c>
      <c r="L52" t="n">
        <v>13.5</v>
      </c>
      <c r="M52" t="n">
        <v>9</v>
      </c>
      <c r="N52" t="n">
        <v>79.18000000000001</v>
      </c>
      <c r="O52" t="n">
        <v>35701.38</v>
      </c>
      <c r="P52" t="n">
        <v>179.27</v>
      </c>
      <c r="Q52" t="n">
        <v>197.75</v>
      </c>
      <c r="R52" t="n">
        <v>33.21</v>
      </c>
      <c r="S52" t="n">
        <v>25.4</v>
      </c>
      <c r="T52" t="n">
        <v>3045.76</v>
      </c>
      <c r="U52" t="n">
        <v>0.76</v>
      </c>
      <c r="V52" t="n">
        <v>0.88</v>
      </c>
      <c r="W52" t="n">
        <v>2.96</v>
      </c>
      <c r="X52" t="n">
        <v>0.19</v>
      </c>
      <c r="Y52" t="n">
        <v>1</v>
      </c>
      <c r="Z52" t="n">
        <v>10</v>
      </c>
      <c r="AA52" t="n">
        <v>486.7347474155658</v>
      </c>
      <c r="AB52" t="n">
        <v>665.97195463553</v>
      </c>
      <c r="AC52" t="n">
        <v>602.4125259826232</v>
      </c>
      <c r="AD52" t="n">
        <v>486734.7474155658</v>
      </c>
      <c r="AE52" t="n">
        <v>665971.95463553</v>
      </c>
      <c r="AF52" t="n">
        <v>1.477307312290233e-05</v>
      </c>
      <c r="AG52" t="n">
        <v>37</v>
      </c>
      <c r="AH52" t="n">
        <v>602412.5259826231</v>
      </c>
    </row>
    <row r="53">
      <c r="A53" t="n">
        <v>51</v>
      </c>
      <c r="B53" t="n">
        <v>135</v>
      </c>
      <c r="C53" t="inlineStr">
        <is>
          <t xml:space="preserve">CONCLUIDO	</t>
        </is>
      </c>
      <c r="D53" t="n">
        <v>7.1437</v>
      </c>
      <c r="E53" t="n">
        <v>14</v>
      </c>
      <c r="F53" t="n">
        <v>10.59</v>
      </c>
      <c r="G53" t="n">
        <v>57.76</v>
      </c>
      <c r="H53" t="n">
        <v>0.85</v>
      </c>
      <c r="I53" t="n">
        <v>11</v>
      </c>
      <c r="J53" t="n">
        <v>288.08</v>
      </c>
      <c r="K53" t="n">
        <v>59.89</v>
      </c>
      <c r="L53" t="n">
        <v>13.75</v>
      </c>
      <c r="M53" t="n">
        <v>9</v>
      </c>
      <c r="N53" t="n">
        <v>79.44</v>
      </c>
      <c r="O53" t="n">
        <v>35763.64</v>
      </c>
      <c r="P53" t="n">
        <v>179.68</v>
      </c>
      <c r="Q53" t="n">
        <v>197.75</v>
      </c>
      <c r="R53" t="n">
        <v>33.65</v>
      </c>
      <c r="S53" t="n">
        <v>25.4</v>
      </c>
      <c r="T53" t="n">
        <v>3268.19</v>
      </c>
      <c r="U53" t="n">
        <v>0.75</v>
      </c>
      <c r="V53" t="n">
        <v>0.88</v>
      </c>
      <c r="W53" t="n">
        <v>2.96</v>
      </c>
      <c r="X53" t="n">
        <v>0.2</v>
      </c>
      <c r="Y53" t="n">
        <v>1</v>
      </c>
      <c r="Z53" t="n">
        <v>10</v>
      </c>
      <c r="AA53" t="n">
        <v>487.1931055298724</v>
      </c>
      <c r="AB53" t="n">
        <v>666.5991004288571</v>
      </c>
      <c r="AC53" t="n">
        <v>602.9798178616396</v>
      </c>
      <c r="AD53" t="n">
        <v>487193.1055298724</v>
      </c>
      <c r="AE53" t="n">
        <v>666599.1004288571</v>
      </c>
      <c r="AF53" t="n">
        <v>1.476046916949807e-05</v>
      </c>
      <c r="AG53" t="n">
        <v>37</v>
      </c>
      <c r="AH53" t="n">
        <v>602979.8178616397</v>
      </c>
    </row>
    <row r="54">
      <c r="A54" t="n">
        <v>52</v>
      </c>
      <c r="B54" t="n">
        <v>135</v>
      </c>
      <c r="C54" t="inlineStr">
        <is>
          <t xml:space="preserve">CONCLUIDO	</t>
        </is>
      </c>
      <c r="D54" t="n">
        <v>7.1461</v>
      </c>
      <c r="E54" t="n">
        <v>13.99</v>
      </c>
      <c r="F54" t="n">
        <v>10.58</v>
      </c>
      <c r="G54" t="n">
        <v>57.73</v>
      </c>
      <c r="H54" t="n">
        <v>0.86</v>
      </c>
      <c r="I54" t="n">
        <v>11</v>
      </c>
      <c r="J54" t="n">
        <v>288.58</v>
      </c>
      <c r="K54" t="n">
        <v>59.89</v>
      </c>
      <c r="L54" t="n">
        <v>14</v>
      </c>
      <c r="M54" t="n">
        <v>9</v>
      </c>
      <c r="N54" t="n">
        <v>79.69</v>
      </c>
      <c r="O54" t="n">
        <v>35826</v>
      </c>
      <c r="P54" t="n">
        <v>179.39</v>
      </c>
      <c r="Q54" t="n">
        <v>197.79</v>
      </c>
      <c r="R54" t="n">
        <v>33.38</v>
      </c>
      <c r="S54" t="n">
        <v>25.4</v>
      </c>
      <c r="T54" t="n">
        <v>3129.52</v>
      </c>
      <c r="U54" t="n">
        <v>0.76</v>
      </c>
      <c r="V54" t="n">
        <v>0.88</v>
      </c>
      <c r="W54" t="n">
        <v>2.96</v>
      </c>
      <c r="X54" t="n">
        <v>0.19</v>
      </c>
      <c r="Y54" t="n">
        <v>1</v>
      </c>
      <c r="Z54" t="n">
        <v>10</v>
      </c>
      <c r="AA54" t="n">
        <v>486.9052690456285</v>
      </c>
      <c r="AB54" t="n">
        <v>666.2052698526652</v>
      </c>
      <c r="AC54" t="n">
        <v>602.6235739228949</v>
      </c>
      <c r="AD54" t="n">
        <v>486905.2690456285</v>
      </c>
      <c r="AE54" t="n">
        <v>666205.2698526653</v>
      </c>
      <c r="AF54" t="n">
        <v>1.476542810198499e-05</v>
      </c>
      <c r="AG54" t="n">
        <v>37</v>
      </c>
      <c r="AH54" t="n">
        <v>602623.5739228949</v>
      </c>
    </row>
    <row r="55">
      <c r="A55" t="n">
        <v>53</v>
      </c>
      <c r="B55" t="n">
        <v>135</v>
      </c>
      <c r="C55" t="inlineStr">
        <is>
          <t xml:space="preserve">CONCLUIDO	</t>
        </is>
      </c>
      <c r="D55" t="n">
        <v>7.1818</v>
      </c>
      <c r="E55" t="n">
        <v>13.92</v>
      </c>
      <c r="F55" t="n">
        <v>10.57</v>
      </c>
      <c r="G55" t="n">
        <v>63.39</v>
      </c>
      <c r="H55" t="n">
        <v>0.88</v>
      </c>
      <c r="I55" t="n">
        <v>10</v>
      </c>
      <c r="J55" t="n">
        <v>289.09</v>
      </c>
      <c r="K55" t="n">
        <v>59.89</v>
      </c>
      <c r="L55" t="n">
        <v>14.25</v>
      </c>
      <c r="M55" t="n">
        <v>8</v>
      </c>
      <c r="N55" t="n">
        <v>79.95</v>
      </c>
      <c r="O55" t="n">
        <v>35888.47</v>
      </c>
      <c r="P55" t="n">
        <v>179.02</v>
      </c>
      <c r="Q55" t="n">
        <v>197.78</v>
      </c>
      <c r="R55" t="n">
        <v>32.77</v>
      </c>
      <c r="S55" t="n">
        <v>25.4</v>
      </c>
      <c r="T55" t="n">
        <v>2833.06</v>
      </c>
      <c r="U55" t="n">
        <v>0.77</v>
      </c>
      <c r="V55" t="n">
        <v>0.88</v>
      </c>
      <c r="W55" t="n">
        <v>2.96</v>
      </c>
      <c r="X55" t="n">
        <v>0.17</v>
      </c>
      <c r="Y55" t="n">
        <v>1</v>
      </c>
      <c r="Z55" t="n">
        <v>10</v>
      </c>
      <c r="AA55" t="n">
        <v>485.8488460206017</v>
      </c>
      <c r="AB55" t="n">
        <v>664.7598252637291</v>
      </c>
      <c r="AC55" t="n">
        <v>601.3160805368326</v>
      </c>
      <c r="AD55" t="n">
        <v>485848.8460206017</v>
      </c>
      <c r="AE55" t="n">
        <v>664759.8252637291</v>
      </c>
      <c r="AF55" t="n">
        <v>1.48391922227279e-05</v>
      </c>
      <c r="AG55" t="n">
        <v>37</v>
      </c>
      <c r="AH55" t="n">
        <v>601316.0805368326</v>
      </c>
    </row>
    <row r="56">
      <c r="A56" t="n">
        <v>54</v>
      </c>
      <c r="B56" t="n">
        <v>135</v>
      </c>
      <c r="C56" t="inlineStr">
        <is>
          <t xml:space="preserve">CONCLUIDO	</t>
        </is>
      </c>
      <c r="D56" t="n">
        <v>7.1818</v>
      </c>
      <c r="E56" t="n">
        <v>13.92</v>
      </c>
      <c r="F56" t="n">
        <v>10.57</v>
      </c>
      <c r="G56" t="n">
        <v>63.39</v>
      </c>
      <c r="H56" t="n">
        <v>0.89</v>
      </c>
      <c r="I56" t="n">
        <v>10</v>
      </c>
      <c r="J56" t="n">
        <v>289.6</v>
      </c>
      <c r="K56" t="n">
        <v>59.89</v>
      </c>
      <c r="L56" t="n">
        <v>14.5</v>
      </c>
      <c r="M56" t="n">
        <v>8</v>
      </c>
      <c r="N56" t="n">
        <v>80.20999999999999</v>
      </c>
      <c r="O56" t="n">
        <v>35951.04</v>
      </c>
      <c r="P56" t="n">
        <v>179.12</v>
      </c>
      <c r="Q56" t="n">
        <v>197.8</v>
      </c>
      <c r="R56" t="n">
        <v>32.85</v>
      </c>
      <c r="S56" t="n">
        <v>25.4</v>
      </c>
      <c r="T56" t="n">
        <v>2873.04</v>
      </c>
      <c r="U56" t="n">
        <v>0.77</v>
      </c>
      <c r="V56" t="n">
        <v>0.88</v>
      </c>
      <c r="W56" t="n">
        <v>2.95</v>
      </c>
      <c r="X56" t="n">
        <v>0.17</v>
      </c>
      <c r="Y56" t="n">
        <v>1</v>
      </c>
      <c r="Z56" t="n">
        <v>10</v>
      </c>
      <c r="AA56" t="n">
        <v>485.9246203190639</v>
      </c>
      <c r="AB56" t="n">
        <v>664.8635030018111</v>
      </c>
      <c r="AC56" t="n">
        <v>601.4098634171047</v>
      </c>
      <c r="AD56" t="n">
        <v>485924.6203190639</v>
      </c>
      <c r="AE56" t="n">
        <v>664863.5030018111</v>
      </c>
      <c r="AF56" t="n">
        <v>1.48391922227279e-05</v>
      </c>
      <c r="AG56" t="n">
        <v>37</v>
      </c>
      <c r="AH56" t="n">
        <v>601409.8634171047</v>
      </c>
    </row>
    <row r="57">
      <c r="A57" t="n">
        <v>55</v>
      </c>
      <c r="B57" t="n">
        <v>135</v>
      </c>
      <c r="C57" t="inlineStr">
        <is>
          <t xml:space="preserve">CONCLUIDO	</t>
        </is>
      </c>
      <c r="D57" t="n">
        <v>7.1841</v>
      </c>
      <c r="E57" t="n">
        <v>13.92</v>
      </c>
      <c r="F57" t="n">
        <v>10.56</v>
      </c>
      <c r="G57" t="n">
        <v>63.37</v>
      </c>
      <c r="H57" t="n">
        <v>0.91</v>
      </c>
      <c r="I57" t="n">
        <v>10</v>
      </c>
      <c r="J57" t="n">
        <v>290.1</v>
      </c>
      <c r="K57" t="n">
        <v>59.89</v>
      </c>
      <c r="L57" t="n">
        <v>14.75</v>
      </c>
      <c r="M57" t="n">
        <v>8</v>
      </c>
      <c r="N57" t="n">
        <v>80.47</v>
      </c>
      <c r="O57" t="n">
        <v>36013.72</v>
      </c>
      <c r="P57" t="n">
        <v>179.23</v>
      </c>
      <c r="Q57" t="n">
        <v>197.77</v>
      </c>
      <c r="R57" t="n">
        <v>32.66</v>
      </c>
      <c r="S57" t="n">
        <v>25.4</v>
      </c>
      <c r="T57" t="n">
        <v>2776.64</v>
      </c>
      <c r="U57" t="n">
        <v>0.78</v>
      </c>
      <c r="V57" t="n">
        <v>0.88</v>
      </c>
      <c r="W57" t="n">
        <v>2.96</v>
      </c>
      <c r="X57" t="n">
        <v>0.17</v>
      </c>
      <c r="Y57" t="n">
        <v>1</v>
      </c>
      <c r="Z57" t="n">
        <v>10</v>
      </c>
      <c r="AA57" t="n">
        <v>485.9438465355848</v>
      </c>
      <c r="AB57" t="n">
        <v>664.8898091594558</v>
      </c>
      <c r="AC57" t="n">
        <v>601.4336589519847</v>
      </c>
      <c r="AD57" t="n">
        <v>485943.8465355848</v>
      </c>
      <c r="AE57" t="n">
        <v>664889.8091594558</v>
      </c>
      <c r="AF57" t="n">
        <v>1.484394453302786e-05</v>
      </c>
      <c r="AG57" t="n">
        <v>37</v>
      </c>
      <c r="AH57" t="n">
        <v>601433.6589519847</v>
      </c>
    </row>
    <row r="58">
      <c r="A58" t="n">
        <v>56</v>
      </c>
      <c r="B58" t="n">
        <v>135</v>
      </c>
      <c r="C58" t="inlineStr">
        <is>
          <t xml:space="preserve">CONCLUIDO	</t>
        </is>
      </c>
      <c r="D58" t="n">
        <v>7.183</v>
      </c>
      <c r="E58" t="n">
        <v>13.92</v>
      </c>
      <c r="F58" t="n">
        <v>10.56</v>
      </c>
      <c r="G58" t="n">
        <v>63.38</v>
      </c>
      <c r="H58" t="n">
        <v>0.92</v>
      </c>
      <c r="I58" t="n">
        <v>10</v>
      </c>
      <c r="J58" t="n">
        <v>290.61</v>
      </c>
      <c r="K58" t="n">
        <v>59.89</v>
      </c>
      <c r="L58" t="n">
        <v>15</v>
      </c>
      <c r="M58" t="n">
        <v>8</v>
      </c>
      <c r="N58" t="n">
        <v>80.73</v>
      </c>
      <c r="O58" t="n">
        <v>36076.5</v>
      </c>
      <c r="P58" t="n">
        <v>179.26</v>
      </c>
      <c r="Q58" t="n">
        <v>197.75</v>
      </c>
      <c r="R58" t="n">
        <v>32.68</v>
      </c>
      <c r="S58" t="n">
        <v>25.4</v>
      </c>
      <c r="T58" t="n">
        <v>2784.22</v>
      </c>
      <c r="U58" t="n">
        <v>0.78</v>
      </c>
      <c r="V58" t="n">
        <v>0.88</v>
      </c>
      <c r="W58" t="n">
        <v>2.96</v>
      </c>
      <c r="X58" t="n">
        <v>0.17</v>
      </c>
      <c r="Y58" t="n">
        <v>1</v>
      </c>
      <c r="Z58" t="n">
        <v>10</v>
      </c>
      <c r="AA58" t="n">
        <v>485.9898606223799</v>
      </c>
      <c r="AB58" t="n">
        <v>664.9527676630071</v>
      </c>
      <c r="AC58" t="n">
        <v>601.49060878432</v>
      </c>
      <c r="AD58" t="n">
        <v>485989.8606223799</v>
      </c>
      <c r="AE58" t="n">
        <v>664952.7676630071</v>
      </c>
      <c r="AF58" t="n">
        <v>1.484167168897136e-05</v>
      </c>
      <c r="AG58" t="n">
        <v>37</v>
      </c>
      <c r="AH58" t="n">
        <v>601490.6087843199</v>
      </c>
    </row>
    <row r="59">
      <c r="A59" t="n">
        <v>57</v>
      </c>
      <c r="B59" t="n">
        <v>135</v>
      </c>
      <c r="C59" t="inlineStr">
        <is>
          <t xml:space="preserve">CONCLUIDO	</t>
        </is>
      </c>
      <c r="D59" t="n">
        <v>7.1845</v>
      </c>
      <c r="E59" t="n">
        <v>13.92</v>
      </c>
      <c r="F59" t="n">
        <v>10.56</v>
      </c>
      <c r="G59" t="n">
        <v>63.36</v>
      </c>
      <c r="H59" t="n">
        <v>0.93</v>
      </c>
      <c r="I59" t="n">
        <v>10</v>
      </c>
      <c r="J59" t="n">
        <v>291.12</v>
      </c>
      <c r="K59" t="n">
        <v>59.89</v>
      </c>
      <c r="L59" t="n">
        <v>15.25</v>
      </c>
      <c r="M59" t="n">
        <v>8</v>
      </c>
      <c r="N59" t="n">
        <v>80.98999999999999</v>
      </c>
      <c r="O59" t="n">
        <v>36139.39</v>
      </c>
      <c r="P59" t="n">
        <v>179.09</v>
      </c>
      <c r="Q59" t="n">
        <v>197.75</v>
      </c>
      <c r="R59" t="n">
        <v>32.73</v>
      </c>
      <c r="S59" t="n">
        <v>25.4</v>
      </c>
      <c r="T59" t="n">
        <v>2811.67</v>
      </c>
      <c r="U59" t="n">
        <v>0.78</v>
      </c>
      <c r="V59" t="n">
        <v>0.88</v>
      </c>
      <c r="W59" t="n">
        <v>2.95</v>
      </c>
      <c r="X59" t="n">
        <v>0.17</v>
      </c>
      <c r="Y59" t="n">
        <v>1</v>
      </c>
      <c r="Z59" t="n">
        <v>10</v>
      </c>
      <c r="AA59" t="n">
        <v>485.8293366638675</v>
      </c>
      <c r="AB59" t="n">
        <v>664.7331317011532</v>
      </c>
      <c r="AC59" t="n">
        <v>601.2919345704044</v>
      </c>
      <c r="AD59" t="n">
        <v>485829.3366638675</v>
      </c>
      <c r="AE59" t="n">
        <v>664733.1317011532</v>
      </c>
      <c r="AF59" t="n">
        <v>1.484477102177568e-05</v>
      </c>
      <c r="AG59" t="n">
        <v>37</v>
      </c>
      <c r="AH59" t="n">
        <v>601291.9345704044</v>
      </c>
    </row>
    <row r="60">
      <c r="A60" t="n">
        <v>58</v>
      </c>
      <c r="B60" t="n">
        <v>135</v>
      </c>
      <c r="C60" t="inlineStr">
        <is>
          <t xml:space="preserve">CONCLUIDO	</t>
        </is>
      </c>
      <c r="D60" t="n">
        <v>7.1799</v>
      </c>
      <c r="E60" t="n">
        <v>13.93</v>
      </c>
      <c r="F60" t="n">
        <v>10.57</v>
      </c>
      <c r="G60" t="n">
        <v>63.41</v>
      </c>
      <c r="H60" t="n">
        <v>0.95</v>
      </c>
      <c r="I60" t="n">
        <v>10</v>
      </c>
      <c r="J60" t="n">
        <v>291.63</v>
      </c>
      <c r="K60" t="n">
        <v>59.89</v>
      </c>
      <c r="L60" t="n">
        <v>15.5</v>
      </c>
      <c r="M60" t="n">
        <v>8</v>
      </c>
      <c r="N60" t="n">
        <v>81.25</v>
      </c>
      <c r="O60" t="n">
        <v>36202.38</v>
      </c>
      <c r="P60" t="n">
        <v>179.21</v>
      </c>
      <c r="Q60" t="n">
        <v>197.75</v>
      </c>
      <c r="R60" t="n">
        <v>32.92</v>
      </c>
      <c r="S60" t="n">
        <v>25.4</v>
      </c>
      <c r="T60" t="n">
        <v>2904.22</v>
      </c>
      <c r="U60" t="n">
        <v>0.77</v>
      </c>
      <c r="V60" t="n">
        <v>0.88</v>
      </c>
      <c r="W60" t="n">
        <v>2.96</v>
      </c>
      <c r="X60" t="n">
        <v>0.18</v>
      </c>
      <c r="Y60" t="n">
        <v>1</v>
      </c>
      <c r="Z60" t="n">
        <v>10</v>
      </c>
      <c r="AA60" t="n">
        <v>486.0330680854134</v>
      </c>
      <c r="AB60" t="n">
        <v>665.0118860201084</v>
      </c>
      <c r="AC60" t="n">
        <v>601.5440849683926</v>
      </c>
      <c r="AD60" t="n">
        <v>486033.0680854134</v>
      </c>
      <c r="AE60" t="n">
        <v>665011.8860201084</v>
      </c>
      <c r="AF60" t="n">
        <v>1.483526640117575e-05</v>
      </c>
      <c r="AG60" t="n">
        <v>37</v>
      </c>
      <c r="AH60" t="n">
        <v>601544.0849683925</v>
      </c>
    </row>
    <row r="61">
      <c r="A61" t="n">
        <v>59</v>
      </c>
      <c r="B61" t="n">
        <v>135</v>
      </c>
      <c r="C61" t="inlineStr">
        <is>
          <t xml:space="preserve">CONCLUIDO	</t>
        </is>
      </c>
      <c r="D61" t="n">
        <v>7.1843</v>
      </c>
      <c r="E61" t="n">
        <v>13.92</v>
      </c>
      <c r="F61" t="n">
        <v>10.56</v>
      </c>
      <c r="G61" t="n">
        <v>63.36</v>
      </c>
      <c r="H61" t="n">
        <v>0.96</v>
      </c>
      <c r="I61" t="n">
        <v>10</v>
      </c>
      <c r="J61" t="n">
        <v>292.15</v>
      </c>
      <c r="K61" t="n">
        <v>59.89</v>
      </c>
      <c r="L61" t="n">
        <v>15.75</v>
      </c>
      <c r="M61" t="n">
        <v>8</v>
      </c>
      <c r="N61" t="n">
        <v>81.51000000000001</v>
      </c>
      <c r="O61" t="n">
        <v>36265.48</v>
      </c>
      <c r="P61" t="n">
        <v>178.9</v>
      </c>
      <c r="Q61" t="n">
        <v>197.77</v>
      </c>
      <c r="R61" t="n">
        <v>32.76</v>
      </c>
      <c r="S61" t="n">
        <v>25.4</v>
      </c>
      <c r="T61" t="n">
        <v>2827.85</v>
      </c>
      <c r="U61" t="n">
        <v>0.78</v>
      </c>
      <c r="V61" t="n">
        <v>0.88</v>
      </c>
      <c r="W61" t="n">
        <v>2.95</v>
      </c>
      <c r="X61" t="n">
        <v>0.17</v>
      </c>
      <c r="Y61" t="n">
        <v>1</v>
      </c>
      <c r="Z61" t="n">
        <v>10</v>
      </c>
      <c r="AA61" t="n">
        <v>485.6896453866788</v>
      </c>
      <c r="AB61" t="n">
        <v>664.5419999329594</v>
      </c>
      <c r="AC61" t="n">
        <v>601.1190441499117</v>
      </c>
      <c r="AD61" t="n">
        <v>485689.6453866787</v>
      </c>
      <c r="AE61" t="n">
        <v>664541.9999329593</v>
      </c>
      <c r="AF61" t="n">
        <v>1.484435777740177e-05</v>
      </c>
      <c r="AG61" t="n">
        <v>37</v>
      </c>
      <c r="AH61" t="n">
        <v>601119.0441499117</v>
      </c>
    </row>
    <row r="62">
      <c r="A62" t="n">
        <v>60</v>
      </c>
      <c r="B62" t="n">
        <v>135</v>
      </c>
      <c r="C62" t="inlineStr">
        <is>
          <t xml:space="preserve">CONCLUIDO	</t>
        </is>
      </c>
      <c r="D62" t="n">
        <v>7.2186</v>
      </c>
      <c r="E62" t="n">
        <v>13.85</v>
      </c>
      <c r="F62" t="n">
        <v>10.54</v>
      </c>
      <c r="G62" t="n">
        <v>70.3</v>
      </c>
      <c r="H62" t="n">
        <v>0.97</v>
      </c>
      <c r="I62" t="n">
        <v>9</v>
      </c>
      <c r="J62" t="n">
        <v>292.66</v>
      </c>
      <c r="K62" t="n">
        <v>59.89</v>
      </c>
      <c r="L62" t="n">
        <v>16</v>
      </c>
      <c r="M62" t="n">
        <v>7</v>
      </c>
      <c r="N62" t="n">
        <v>81.77</v>
      </c>
      <c r="O62" t="n">
        <v>36328.69</v>
      </c>
      <c r="P62" t="n">
        <v>178.32</v>
      </c>
      <c r="Q62" t="n">
        <v>197.76</v>
      </c>
      <c r="R62" t="n">
        <v>32.07</v>
      </c>
      <c r="S62" t="n">
        <v>25.4</v>
      </c>
      <c r="T62" t="n">
        <v>2487.9</v>
      </c>
      <c r="U62" t="n">
        <v>0.79</v>
      </c>
      <c r="V62" t="n">
        <v>0.88</v>
      </c>
      <c r="W62" t="n">
        <v>2.96</v>
      </c>
      <c r="X62" t="n">
        <v>0.15</v>
      </c>
      <c r="Y62" t="n">
        <v>1</v>
      </c>
      <c r="Z62" t="n">
        <v>10</v>
      </c>
      <c r="AA62" t="n">
        <v>484.5003951666309</v>
      </c>
      <c r="AB62" t="n">
        <v>662.9148153158731</v>
      </c>
      <c r="AC62" t="n">
        <v>599.6471557489122</v>
      </c>
      <c r="AD62" t="n">
        <v>484500.3951666309</v>
      </c>
      <c r="AE62" t="n">
        <v>662914.815315873</v>
      </c>
      <c r="AF62" t="n">
        <v>1.49152291875273e-05</v>
      </c>
      <c r="AG62" t="n">
        <v>37</v>
      </c>
      <c r="AH62" t="n">
        <v>599647.1557489121</v>
      </c>
    </row>
    <row r="63">
      <c r="A63" t="n">
        <v>61</v>
      </c>
      <c r="B63" t="n">
        <v>135</v>
      </c>
      <c r="C63" t="inlineStr">
        <is>
          <t xml:space="preserve">CONCLUIDO	</t>
        </is>
      </c>
      <c r="D63" t="n">
        <v>7.2123</v>
      </c>
      <c r="E63" t="n">
        <v>13.87</v>
      </c>
      <c r="F63" t="n">
        <v>10.56</v>
      </c>
      <c r="G63" t="n">
        <v>70.38</v>
      </c>
      <c r="H63" t="n">
        <v>0.99</v>
      </c>
      <c r="I63" t="n">
        <v>9</v>
      </c>
      <c r="J63" t="n">
        <v>293.17</v>
      </c>
      <c r="K63" t="n">
        <v>59.89</v>
      </c>
      <c r="L63" t="n">
        <v>16.25</v>
      </c>
      <c r="M63" t="n">
        <v>7</v>
      </c>
      <c r="N63" t="n">
        <v>82.03</v>
      </c>
      <c r="O63" t="n">
        <v>36392.01</v>
      </c>
      <c r="P63" t="n">
        <v>178.76</v>
      </c>
      <c r="Q63" t="n">
        <v>197.76</v>
      </c>
      <c r="R63" t="n">
        <v>32.48</v>
      </c>
      <c r="S63" t="n">
        <v>25.4</v>
      </c>
      <c r="T63" t="n">
        <v>2690.55</v>
      </c>
      <c r="U63" t="n">
        <v>0.78</v>
      </c>
      <c r="V63" t="n">
        <v>0.88</v>
      </c>
      <c r="W63" t="n">
        <v>2.96</v>
      </c>
      <c r="X63" t="n">
        <v>0.17</v>
      </c>
      <c r="Y63" t="n">
        <v>1</v>
      </c>
      <c r="Z63" t="n">
        <v>10</v>
      </c>
      <c r="AA63" t="n">
        <v>484.9946805702271</v>
      </c>
      <c r="AB63" t="n">
        <v>663.5911184114065</v>
      </c>
      <c r="AC63" t="n">
        <v>600.2589134262051</v>
      </c>
      <c r="AD63" t="n">
        <v>484994.6805702271</v>
      </c>
      <c r="AE63" t="n">
        <v>663591.1184114064</v>
      </c>
      <c r="AF63" t="n">
        <v>1.490221198974915e-05</v>
      </c>
      <c r="AG63" t="n">
        <v>37</v>
      </c>
      <c r="AH63" t="n">
        <v>600258.9134262052</v>
      </c>
    </row>
    <row r="64">
      <c r="A64" t="n">
        <v>62</v>
      </c>
      <c r="B64" t="n">
        <v>135</v>
      </c>
      <c r="C64" t="inlineStr">
        <is>
          <t xml:space="preserve">CONCLUIDO	</t>
        </is>
      </c>
      <c r="D64" t="n">
        <v>7.2131</v>
      </c>
      <c r="E64" t="n">
        <v>13.86</v>
      </c>
      <c r="F64" t="n">
        <v>10.56</v>
      </c>
      <c r="G64" t="n">
        <v>70.37</v>
      </c>
      <c r="H64" t="n">
        <v>1</v>
      </c>
      <c r="I64" t="n">
        <v>9</v>
      </c>
      <c r="J64" t="n">
        <v>293.69</v>
      </c>
      <c r="K64" t="n">
        <v>59.89</v>
      </c>
      <c r="L64" t="n">
        <v>16.5</v>
      </c>
      <c r="M64" t="n">
        <v>7</v>
      </c>
      <c r="N64" t="n">
        <v>82.3</v>
      </c>
      <c r="O64" t="n">
        <v>36455.44</v>
      </c>
      <c r="P64" t="n">
        <v>178.89</v>
      </c>
      <c r="Q64" t="n">
        <v>197.79</v>
      </c>
      <c r="R64" t="n">
        <v>32.61</v>
      </c>
      <c r="S64" t="n">
        <v>25.4</v>
      </c>
      <c r="T64" t="n">
        <v>2757.99</v>
      </c>
      <c r="U64" t="n">
        <v>0.78</v>
      </c>
      <c r="V64" t="n">
        <v>0.88</v>
      </c>
      <c r="W64" t="n">
        <v>2.95</v>
      </c>
      <c r="X64" t="n">
        <v>0.17</v>
      </c>
      <c r="Y64" t="n">
        <v>1</v>
      </c>
      <c r="Z64" t="n">
        <v>10</v>
      </c>
      <c r="AA64" t="n">
        <v>485.0760006681767</v>
      </c>
      <c r="AB64" t="n">
        <v>663.7023841570104</v>
      </c>
      <c r="AC64" t="n">
        <v>600.3595601252113</v>
      </c>
      <c r="AD64" t="n">
        <v>485076.0006681767</v>
      </c>
      <c r="AE64" t="n">
        <v>663702.3841570105</v>
      </c>
      <c r="AF64" t="n">
        <v>1.490386496724478e-05</v>
      </c>
      <c r="AG64" t="n">
        <v>37</v>
      </c>
      <c r="AH64" t="n">
        <v>600359.5601252113</v>
      </c>
    </row>
    <row r="65">
      <c r="A65" t="n">
        <v>63</v>
      </c>
      <c r="B65" t="n">
        <v>135</v>
      </c>
      <c r="C65" t="inlineStr">
        <is>
          <t xml:space="preserve">CONCLUIDO	</t>
        </is>
      </c>
      <c r="D65" t="n">
        <v>7.2159</v>
      </c>
      <c r="E65" t="n">
        <v>13.86</v>
      </c>
      <c r="F65" t="n">
        <v>10.55</v>
      </c>
      <c r="G65" t="n">
        <v>70.34</v>
      </c>
      <c r="H65" t="n">
        <v>1.01</v>
      </c>
      <c r="I65" t="n">
        <v>9</v>
      </c>
      <c r="J65" t="n">
        <v>294.2</v>
      </c>
      <c r="K65" t="n">
        <v>59.89</v>
      </c>
      <c r="L65" t="n">
        <v>16.75</v>
      </c>
      <c r="M65" t="n">
        <v>7</v>
      </c>
      <c r="N65" t="n">
        <v>82.56</v>
      </c>
      <c r="O65" t="n">
        <v>36518.97</v>
      </c>
      <c r="P65" t="n">
        <v>178.84</v>
      </c>
      <c r="Q65" t="n">
        <v>197.75</v>
      </c>
      <c r="R65" t="n">
        <v>32.38</v>
      </c>
      <c r="S65" t="n">
        <v>25.4</v>
      </c>
      <c r="T65" t="n">
        <v>2640.95</v>
      </c>
      <c r="U65" t="n">
        <v>0.78</v>
      </c>
      <c r="V65" t="n">
        <v>0.88</v>
      </c>
      <c r="W65" t="n">
        <v>2.95</v>
      </c>
      <c r="X65" t="n">
        <v>0.16</v>
      </c>
      <c r="Y65" t="n">
        <v>1</v>
      </c>
      <c r="Z65" t="n">
        <v>10</v>
      </c>
      <c r="AA65" t="n">
        <v>484.9642707345651</v>
      </c>
      <c r="AB65" t="n">
        <v>663.5495103326664</v>
      </c>
      <c r="AC65" t="n">
        <v>600.2212763641029</v>
      </c>
      <c r="AD65" t="n">
        <v>484964.2707345651</v>
      </c>
      <c r="AE65" t="n">
        <v>663549.5103326663</v>
      </c>
      <c r="AF65" t="n">
        <v>1.490965038847952e-05</v>
      </c>
      <c r="AG65" t="n">
        <v>37</v>
      </c>
      <c r="AH65" t="n">
        <v>600221.2763641028</v>
      </c>
    </row>
    <row r="66">
      <c r="A66" t="n">
        <v>64</v>
      </c>
      <c r="B66" t="n">
        <v>135</v>
      </c>
      <c r="C66" t="inlineStr">
        <is>
          <t xml:space="preserve">CONCLUIDO	</t>
        </is>
      </c>
      <c r="D66" t="n">
        <v>7.2141</v>
      </c>
      <c r="E66" t="n">
        <v>13.86</v>
      </c>
      <c r="F66" t="n">
        <v>10.55</v>
      </c>
      <c r="G66" t="n">
        <v>70.36</v>
      </c>
      <c r="H66" t="n">
        <v>1.03</v>
      </c>
      <c r="I66" t="n">
        <v>9</v>
      </c>
      <c r="J66" t="n">
        <v>294.72</v>
      </c>
      <c r="K66" t="n">
        <v>59.89</v>
      </c>
      <c r="L66" t="n">
        <v>17</v>
      </c>
      <c r="M66" t="n">
        <v>7</v>
      </c>
      <c r="N66" t="n">
        <v>82.83</v>
      </c>
      <c r="O66" t="n">
        <v>36582.62</v>
      </c>
      <c r="P66" t="n">
        <v>179</v>
      </c>
      <c r="Q66" t="n">
        <v>197.75</v>
      </c>
      <c r="R66" t="n">
        <v>32.43</v>
      </c>
      <c r="S66" t="n">
        <v>25.4</v>
      </c>
      <c r="T66" t="n">
        <v>2663.99</v>
      </c>
      <c r="U66" t="n">
        <v>0.78</v>
      </c>
      <c r="V66" t="n">
        <v>0.88</v>
      </c>
      <c r="W66" t="n">
        <v>2.95</v>
      </c>
      <c r="X66" t="n">
        <v>0.16</v>
      </c>
      <c r="Y66" t="n">
        <v>1</v>
      </c>
      <c r="Z66" t="n">
        <v>10</v>
      </c>
      <c r="AA66" t="n">
        <v>485.1226618044387</v>
      </c>
      <c r="AB66" t="n">
        <v>663.7662279821881</v>
      </c>
      <c r="AC66" t="n">
        <v>600.4173107853193</v>
      </c>
      <c r="AD66" t="n">
        <v>485122.6618044387</v>
      </c>
      <c r="AE66" t="n">
        <v>663766.2279821881</v>
      </c>
      <c r="AF66" t="n">
        <v>1.490593118911433e-05</v>
      </c>
      <c r="AG66" t="n">
        <v>37</v>
      </c>
      <c r="AH66" t="n">
        <v>600417.3107853193</v>
      </c>
    </row>
    <row r="67">
      <c r="A67" t="n">
        <v>65</v>
      </c>
      <c r="B67" t="n">
        <v>135</v>
      </c>
      <c r="C67" t="inlineStr">
        <is>
          <t xml:space="preserve">CONCLUIDO	</t>
        </is>
      </c>
      <c r="D67" t="n">
        <v>7.2192</v>
      </c>
      <c r="E67" t="n">
        <v>13.85</v>
      </c>
      <c r="F67" t="n">
        <v>10.54</v>
      </c>
      <c r="G67" t="n">
        <v>70.29000000000001</v>
      </c>
      <c r="H67" t="n">
        <v>1.04</v>
      </c>
      <c r="I67" t="n">
        <v>9</v>
      </c>
      <c r="J67" t="n">
        <v>295.23</v>
      </c>
      <c r="K67" t="n">
        <v>59.89</v>
      </c>
      <c r="L67" t="n">
        <v>17.25</v>
      </c>
      <c r="M67" t="n">
        <v>7</v>
      </c>
      <c r="N67" t="n">
        <v>83.09999999999999</v>
      </c>
      <c r="O67" t="n">
        <v>36646.38</v>
      </c>
      <c r="P67" t="n">
        <v>178.76</v>
      </c>
      <c r="Q67" t="n">
        <v>197.75</v>
      </c>
      <c r="R67" t="n">
        <v>32.18</v>
      </c>
      <c r="S67" t="n">
        <v>25.4</v>
      </c>
      <c r="T67" t="n">
        <v>2539.58</v>
      </c>
      <c r="U67" t="n">
        <v>0.79</v>
      </c>
      <c r="V67" t="n">
        <v>0.88</v>
      </c>
      <c r="W67" t="n">
        <v>2.95</v>
      </c>
      <c r="X67" t="n">
        <v>0.15</v>
      </c>
      <c r="Y67" t="n">
        <v>1</v>
      </c>
      <c r="Z67" t="n">
        <v>10</v>
      </c>
      <c r="AA67" t="n">
        <v>484.8195572454367</v>
      </c>
      <c r="AB67" t="n">
        <v>663.3515069525323</v>
      </c>
      <c r="AC67" t="n">
        <v>600.0421701486692</v>
      </c>
      <c r="AD67" t="n">
        <v>484819.5572454367</v>
      </c>
      <c r="AE67" t="n">
        <v>663351.5069525323</v>
      </c>
      <c r="AF67" t="n">
        <v>1.491646892064904e-05</v>
      </c>
      <c r="AG67" t="n">
        <v>37</v>
      </c>
      <c r="AH67" t="n">
        <v>600042.1701486693</v>
      </c>
    </row>
    <row r="68">
      <c r="A68" t="n">
        <v>66</v>
      </c>
      <c r="B68" t="n">
        <v>135</v>
      </c>
      <c r="C68" t="inlineStr">
        <is>
          <t xml:space="preserve">CONCLUIDO	</t>
        </is>
      </c>
      <c r="D68" t="n">
        <v>7.2152</v>
      </c>
      <c r="E68" t="n">
        <v>13.86</v>
      </c>
      <c r="F68" t="n">
        <v>10.55</v>
      </c>
      <c r="G68" t="n">
        <v>70.34</v>
      </c>
      <c r="H68" t="n">
        <v>1.05</v>
      </c>
      <c r="I68" t="n">
        <v>9</v>
      </c>
      <c r="J68" t="n">
        <v>295.75</v>
      </c>
      <c r="K68" t="n">
        <v>59.89</v>
      </c>
      <c r="L68" t="n">
        <v>17.5</v>
      </c>
      <c r="M68" t="n">
        <v>7</v>
      </c>
      <c r="N68" t="n">
        <v>83.36</v>
      </c>
      <c r="O68" t="n">
        <v>36710.24</v>
      </c>
      <c r="P68" t="n">
        <v>178.84</v>
      </c>
      <c r="Q68" t="n">
        <v>197.76</v>
      </c>
      <c r="R68" t="n">
        <v>32.47</v>
      </c>
      <c r="S68" t="n">
        <v>25.4</v>
      </c>
      <c r="T68" t="n">
        <v>2684.45</v>
      </c>
      <c r="U68" t="n">
        <v>0.78</v>
      </c>
      <c r="V68" t="n">
        <v>0.88</v>
      </c>
      <c r="W68" t="n">
        <v>2.95</v>
      </c>
      <c r="X68" t="n">
        <v>0.16</v>
      </c>
      <c r="Y68" t="n">
        <v>1</v>
      </c>
      <c r="Z68" t="n">
        <v>10</v>
      </c>
      <c r="AA68" t="n">
        <v>484.978927674276</v>
      </c>
      <c r="AB68" t="n">
        <v>663.5695646041971</v>
      </c>
      <c r="AC68" t="n">
        <v>600.2394166841051</v>
      </c>
      <c r="AD68" t="n">
        <v>484978.9276742759</v>
      </c>
      <c r="AE68" t="n">
        <v>663569.5646041972</v>
      </c>
      <c r="AF68" t="n">
        <v>1.490820403317084e-05</v>
      </c>
      <c r="AG68" t="n">
        <v>37</v>
      </c>
      <c r="AH68" t="n">
        <v>600239.4166841051</v>
      </c>
    </row>
    <row r="69">
      <c r="A69" t="n">
        <v>67</v>
      </c>
      <c r="B69" t="n">
        <v>135</v>
      </c>
      <c r="C69" t="inlineStr">
        <is>
          <t xml:space="preserve">CONCLUIDO	</t>
        </is>
      </c>
      <c r="D69" t="n">
        <v>7.215</v>
      </c>
      <c r="E69" t="n">
        <v>13.86</v>
      </c>
      <c r="F69" t="n">
        <v>10.55</v>
      </c>
      <c r="G69" t="n">
        <v>70.34999999999999</v>
      </c>
      <c r="H69" t="n">
        <v>1.07</v>
      </c>
      <c r="I69" t="n">
        <v>9</v>
      </c>
      <c r="J69" t="n">
        <v>296.27</v>
      </c>
      <c r="K69" t="n">
        <v>59.89</v>
      </c>
      <c r="L69" t="n">
        <v>17.75</v>
      </c>
      <c r="M69" t="n">
        <v>7</v>
      </c>
      <c r="N69" t="n">
        <v>83.63</v>
      </c>
      <c r="O69" t="n">
        <v>36774.22</v>
      </c>
      <c r="P69" t="n">
        <v>178.81</v>
      </c>
      <c r="Q69" t="n">
        <v>197.75</v>
      </c>
      <c r="R69" t="n">
        <v>32.51</v>
      </c>
      <c r="S69" t="n">
        <v>25.4</v>
      </c>
      <c r="T69" t="n">
        <v>2704.89</v>
      </c>
      <c r="U69" t="n">
        <v>0.78</v>
      </c>
      <c r="V69" t="n">
        <v>0.88</v>
      </c>
      <c r="W69" t="n">
        <v>2.95</v>
      </c>
      <c r="X69" t="n">
        <v>0.16</v>
      </c>
      <c r="Y69" t="n">
        <v>1</v>
      </c>
      <c r="Z69" t="n">
        <v>10</v>
      </c>
      <c r="AA69" t="n">
        <v>484.9604882073609</v>
      </c>
      <c r="AB69" t="n">
        <v>663.5443349120721</v>
      </c>
      <c r="AC69" t="n">
        <v>600.2165948783863</v>
      </c>
      <c r="AD69" t="n">
        <v>484960.4882073608</v>
      </c>
      <c r="AE69" t="n">
        <v>663544.3349120722</v>
      </c>
      <c r="AF69" t="n">
        <v>1.490779078879693e-05</v>
      </c>
      <c r="AG69" t="n">
        <v>37</v>
      </c>
      <c r="AH69" t="n">
        <v>600216.5948783864</v>
      </c>
    </row>
    <row r="70">
      <c r="A70" t="n">
        <v>68</v>
      </c>
      <c r="B70" t="n">
        <v>135</v>
      </c>
      <c r="C70" t="inlineStr">
        <is>
          <t xml:space="preserve">CONCLUIDO	</t>
        </is>
      </c>
      <c r="D70" t="n">
        <v>7.2167</v>
      </c>
      <c r="E70" t="n">
        <v>13.86</v>
      </c>
      <c r="F70" t="n">
        <v>10.55</v>
      </c>
      <c r="G70" t="n">
        <v>70.31999999999999</v>
      </c>
      <c r="H70" t="n">
        <v>1.08</v>
      </c>
      <c r="I70" t="n">
        <v>9</v>
      </c>
      <c r="J70" t="n">
        <v>296.79</v>
      </c>
      <c r="K70" t="n">
        <v>59.89</v>
      </c>
      <c r="L70" t="n">
        <v>18</v>
      </c>
      <c r="M70" t="n">
        <v>7</v>
      </c>
      <c r="N70" t="n">
        <v>83.90000000000001</v>
      </c>
      <c r="O70" t="n">
        <v>36838.32</v>
      </c>
      <c r="P70" t="n">
        <v>178.69</v>
      </c>
      <c r="Q70" t="n">
        <v>197.83</v>
      </c>
      <c r="R70" t="n">
        <v>32.37</v>
      </c>
      <c r="S70" t="n">
        <v>25.4</v>
      </c>
      <c r="T70" t="n">
        <v>2634.61</v>
      </c>
      <c r="U70" t="n">
        <v>0.78</v>
      </c>
      <c r="V70" t="n">
        <v>0.88</v>
      </c>
      <c r="W70" t="n">
        <v>2.95</v>
      </c>
      <c r="X70" t="n">
        <v>0.16</v>
      </c>
      <c r="Y70" t="n">
        <v>1</v>
      </c>
      <c r="Z70" t="n">
        <v>10</v>
      </c>
      <c r="AA70" t="n">
        <v>484.834411647675</v>
      </c>
      <c r="AB70" t="n">
        <v>663.3718314010047</v>
      </c>
      <c r="AC70" t="n">
        <v>600.0605548603049</v>
      </c>
      <c r="AD70" t="n">
        <v>484834.411647675</v>
      </c>
      <c r="AE70" t="n">
        <v>663371.8314010047</v>
      </c>
      <c r="AF70" t="n">
        <v>1.491130336597516e-05</v>
      </c>
      <c r="AG70" t="n">
        <v>37</v>
      </c>
      <c r="AH70" t="n">
        <v>600060.5548603049</v>
      </c>
    </row>
    <row r="71">
      <c r="A71" t="n">
        <v>69</v>
      </c>
      <c r="B71" t="n">
        <v>135</v>
      </c>
      <c r="C71" t="inlineStr">
        <is>
          <t xml:space="preserve">CONCLUIDO	</t>
        </is>
      </c>
      <c r="D71" t="n">
        <v>7.2548</v>
      </c>
      <c r="E71" t="n">
        <v>13.78</v>
      </c>
      <c r="F71" t="n">
        <v>10.53</v>
      </c>
      <c r="G71" t="n">
        <v>78.95</v>
      </c>
      <c r="H71" t="n">
        <v>1.09</v>
      </c>
      <c r="I71" t="n">
        <v>8</v>
      </c>
      <c r="J71" t="n">
        <v>297.31</v>
      </c>
      <c r="K71" t="n">
        <v>59.89</v>
      </c>
      <c r="L71" t="n">
        <v>18.25</v>
      </c>
      <c r="M71" t="n">
        <v>6</v>
      </c>
      <c r="N71" t="n">
        <v>84.17</v>
      </c>
      <c r="O71" t="n">
        <v>36902.52</v>
      </c>
      <c r="P71" t="n">
        <v>178.17</v>
      </c>
      <c r="Q71" t="n">
        <v>197.75</v>
      </c>
      <c r="R71" t="n">
        <v>31.66</v>
      </c>
      <c r="S71" t="n">
        <v>25.4</v>
      </c>
      <c r="T71" t="n">
        <v>2287.63</v>
      </c>
      <c r="U71" t="n">
        <v>0.8</v>
      </c>
      <c r="V71" t="n">
        <v>0.88</v>
      </c>
      <c r="W71" t="n">
        <v>2.95</v>
      </c>
      <c r="X71" t="n">
        <v>0.14</v>
      </c>
      <c r="Y71" t="n">
        <v>1</v>
      </c>
      <c r="Z71" t="n">
        <v>10</v>
      </c>
      <c r="AA71" t="n">
        <v>474.6205676493323</v>
      </c>
      <c r="AB71" t="n">
        <v>649.396799439477</v>
      </c>
      <c r="AC71" t="n">
        <v>587.4192803351049</v>
      </c>
      <c r="AD71" t="n">
        <v>474620.5676493323</v>
      </c>
      <c r="AE71" t="n">
        <v>649396.799439477</v>
      </c>
      <c r="AF71" t="n">
        <v>1.499002641920498e-05</v>
      </c>
      <c r="AG71" t="n">
        <v>36</v>
      </c>
      <c r="AH71" t="n">
        <v>587419.2803351049</v>
      </c>
    </row>
    <row r="72">
      <c r="A72" t="n">
        <v>70</v>
      </c>
      <c r="B72" t="n">
        <v>135</v>
      </c>
      <c r="C72" t="inlineStr">
        <is>
          <t xml:space="preserve">CONCLUIDO	</t>
        </is>
      </c>
      <c r="D72" t="n">
        <v>7.2563</v>
      </c>
      <c r="E72" t="n">
        <v>13.78</v>
      </c>
      <c r="F72" t="n">
        <v>10.52</v>
      </c>
      <c r="G72" t="n">
        <v>78.93000000000001</v>
      </c>
      <c r="H72" t="n">
        <v>1.11</v>
      </c>
      <c r="I72" t="n">
        <v>8</v>
      </c>
      <c r="J72" t="n">
        <v>297.83</v>
      </c>
      <c r="K72" t="n">
        <v>59.89</v>
      </c>
      <c r="L72" t="n">
        <v>18.5</v>
      </c>
      <c r="M72" t="n">
        <v>6</v>
      </c>
      <c r="N72" t="n">
        <v>84.45</v>
      </c>
      <c r="O72" t="n">
        <v>36966.84</v>
      </c>
      <c r="P72" t="n">
        <v>178.26</v>
      </c>
      <c r="Q72" t="n">
        <v>197.76</v>
      </c>
      <c r="R72" t="n">
        <v>31.52</v>
      </c>
      <c r="S72" t="n">
        <v>25.4</v>
      </c>
      <c r="T72" t="n">
        <v>2215.86</v>
      </c>
      <c r="U72" t="n">
        <v>0.8100000000000001</v>
      </c>
      <c r="V72" t="n">
        <v>0.88</v>
      </c>
      <c r="W72" t="n">
        <v>2.95</v>
      </c>
      <c r="X72" t="n">
        <v>0.13</v>
      </c>
      <c r="Y72" t="n">
        <v>1</v>
      </c>
      <c r="Z72" t="n">
        <v>10</v>
      </c>
      <c r="AA72" t="n">
        <v>474.6418412687992</v>
      </c>
      <c r="AB72" t="n">
        <v>649.4259069441573</v>
      </c>
      <c r="AC72" t="n">
        <v>587.4456098603912</v>
      </c>
      <c r="AD72" t="n">
        <v>474641.8412687992</v>
      </c>
      <c r="AE72" t="n">
        <v>649425.9069441573</v>
      </c>
      <c r="AF72" t="n">
        <v>1.499312575200931e-05</v>
      </c>
      <c r="AG72" t="n">
        <v>36</v>
      </c>
      <c r="AH72" t="n">
        <v>587445.6098603912</v>
      </c>
    </row>
    <row r="73">
      <c r="A73" t="n">
        <v>71</v>
      </c>
      <c r="B73" t="n">
        <v>135</v>
      </c>
      <c r="C73" t="inlineStr">
        <is>
          <t xml:space="preserve">CONCLUIDO	</t>
        </is>
      </c>
      <c r="D73" t="n">
        <v>7.2591</v>
      </c>
      <c r="E73" t="n">
        <v>13.78</v>
      </c>
      <c r="F73" t="n">
        <v>10.52</v>
      </c>
      <c r="G73" t="n">
        <v>78.89</v>
      </c>
      <c r="H73" t="n">
        <v>1.12</v>
      </c>
      <c r="I73" t="n">
        <v>8</v>
      </c>
      <c r="J73" t="n">
        <v>298.35</v>
      </c>
      <c r="K73" t="n">
        <v>59.89</v>
      </c>
      <c r="L73" t="n">
        <v>18.75</v>
      </c>
      <c r="M73" t="n">
        <v>6</v>
      </c>
      <c r="N73" t="n">
        <v>84.72</v>
      </c>
      <c r="O73" t="n">
        <v>37031.27</v>
      </c>
      <c r="P73" t="n">
        <v>178.25</v>
      </c>
      <c r="Q73" t="n">
        <v>197.75</v>
      </c>
      <c r="R73" t="n">
        <v>31.48</v>
      </c>
      <c r="S73" t="n">
        <v>25.4</v>
      </c>
      <c r="T73" t="n">
        <v>2198.2</v>
      </c>
      <c r="U73" t="n">
        <v>0.8100000000000001</v>
      </c>
      <c r="V73" t="n">
        <v>0.88</v>
      </c>
      <c r="W73" t="n">
        <v>2.95</v>
      </c>
      <c r="X73" t="n">
        <v>0.13</v>
      </c>
      <c r="Y73" t="n">
        <v>1</v>
      </c>
      <c r="Z73" t="n">
        <v>10</v>
      </c>
      <c r="AA73" t="n">
        <v>474.5765812187238</v>
      </c>
      <c r="AB73" t="n">
        <v>649.3366152645741</v>
      </c>
      <c r="AC73" t="n">
        <v>587.3648400533857</v>
      </c>
      <c r="AD73" t="n">
        <v>474576.5812187238</v>
      </c>
      <c r="AE73" t="n">
        <v>649336.6152645741</v>
      </c>
      <c r="AF73" t="n">
        <v>1.499891117324404e-05</v>
      </c>
      <c r="AG73" t="n">
        <v>36</v>
      </c>
      <c r="AH73" t="n">
        <v>587364.8400533857</v>
      </c>
    </row>
    <row r="74">
      <c r="A74" t="n">
        <v>72</v>
      </c>
      <c r="B74" t="n">
        <v>135</v>
      </c>
      <c r="C74" t="inlineStr">
        <is>
          <t xml:space="preserve">CONCLUIDO	</t>
        </is>
      </c>
      <c r="D74" t="n">
        <v>7.2592</v>
      </c>
      <c r="E74" t="n">
        <v>13.78</v>
      </c>
      <c r="F74" t="n">
        <v>10.52</v>
      </c>
      <c r="G74" t="n">
        <v>78.89</v>
      </c>
      <c r="H74" t="n">
        <v>1.13</v>
      </c>
      <c r="I74" t="n">
        <v>8</v>
      </c>
      <c r="J74" t="n">
        <v>298.88</v>
      </c>
      <c r="K74" t="n">
        <v>59.89</v>
      </c>
      <c r="L74" t="n">
        <v>19</v>
      </c>
      <c r="M74" t="n">
        <v>6</v>
      </c>
      <c r="N74" t="n">
        <v>84.98999999999999</v>
      </c>
      <c r="O74" t="n">
        <v>37095.82</v>
      </c>
      <c r="P74" t="n">
        <v>178.34</v>
      </c>
      <c r="Q74" t="n">
        <v>197.8</v>
      </c>
      <c r="R74" t="n">
        <v>31.38</v>
      </c>
      <c r="S74" t="n">
        <v>25.4</v>
      </c>
      <c r="T74" t="n">
        <v>2143.81</v>
      </c>
      <c r="U74" t="n">
        <v>0.8100000000000001</v>
      </c>
      <c r="V74" t="n">
        <v>0.88</v>
      </c>
      <c r="W74" t="n">
        <v>2.95</v>
      </c>
      <c r="X74" t="n">
        <v>0.13</v>
      </c>
      <c r="Y74" t="n">
        <v>1</v>
      </c>
      <c r="Z74" t="n">
        <v>10</v>
      </c>
      <c r="AA74" t="n">
        <v>474.6419889017479</v>
      </c>
      <c r="AB74" t="n">
        <v>649.426108942071</v>
      </c>
      <c r="AC74" t="n">
        <v>587.4457925799074</v>
      </c>
      <c r="AD74" t="n">
        <v>474641.9889017479</v>
      </c>
      <c r="AE74" t="n">
        <v>649426.108942071</v>
      </c>
      <c r="AF74" t="n">
        <v>1.4999117795431e-05</v>
      </c>
      <c r="AG74" t="n">
        <v>36</v>
      </c>
      <c r="AH74" t="n">
        <v>587445.7925799075</v>
      </c>
    </row>
    <row r="75">
      <c r="A75" t="n">
        <v>73</v>
      </c>
      <c r="B75" t="n">
        <v>135</v>
      </c>
      <c r="C75" t="inlineStr">
        <is>
          <t xml:space="preserve">CONCLUIDO	</t>
        </is>
      </c>
      <c r="D75" t="n">
        <v>7.255</v>
      </c>
      <c r="E75" t="n">
        <v>13.78</v>
      </c>
      <c r="F75" t="n">
        <v>10.53</v>
      </c>
      <c r="G75" t="n">
        <v>78.95</v>
      </c>
      <c r="H75" t="n">
        <v>1.15</v>
      </c>
      <c r="I75" t="n">
        <v>8</v>
      </c>
      <c r="J75" t="n">
        <v>299.4</v>
      </c>
      <c r="K75" t="n">
        <v>59.89</v>
      </c>
      <c r="L75" t="n">
        <v>19.25</v>
      </c>
      <c r="M75" t="n">
        <v>6</v>
      </c>
      <c r="N75" t="n">
        <v>85.27</v>
      </c>
      <c r="O75" t="n">
        <v>37160.49</v>
      </c>
      <c r="P75" t="n">
        <v>178.6</v>
      </c>
      <c r="Q75" t="n">
        <v>197.76</v>
      </c>
      <c r="R75" t="n">
        <v>31.7</v>
      </c>
      <c r="S75" t="n">
        <v>25.4</v>
      </c>
      <c r="T75" t="n">
        <v>2305.53</v>
      </c>
      <c r="U75" t="n">
        <v>0.8</v>
      </c>
      <c r="V75" t="n">
        <v>0.88</v>
      </c>
      <c r="W75" t="n">
        <v>2.95</v>
      </c>
      <c r="X75" t="n">
        <v>0.14</v>
      </c>
      <c r="Y75" t="n">
        <v>1</v>
      </c>
      <c r="Z75" t="n">
        <v>10</v>
      </c>
      <c r="AA75" t="n">
        <v>474.9389819497694</v>
      </c>
      <c r="AB75" t="n">
        <v>649.8324679327825</v>
      </c>
      <c r="AC75" t="n">
        <v>587.813369238874</v>
      </c>
      <c r="AD75" t="n">
        <v>474938.9819497694</v>
      </c>
      <c r="AE75" t="n">
        <v>649832.4679327825</v>
      </c>
      <c r="AF75" t="n">
        <v>1.499043966357889e-05</v>
      </c>
      <c r="AG75" t="n">
        <v>36</v>
      </c>
      <c r="AH75" t="n">
        <v>587813.3692388739</v>
      </c>
    </row>
    <row r="76">
      <c r="A76" t="n">
        <v>74</v>
      </c>
      <c r="B76" t="n">
        <v>135</v>
      </c>
      <c r="C76" t="inlineStr">
        <is>
          <t xml:space="preserve">CONCLUIDO	</t>
        </is>
      </c>
      <c r="D76" t="n">
        <v>7.2562</v>
      </c>
      <c r="E76" t="n">
        <v>13.78</v>
      </c>
      <c r="F76" t="n">
        <v>10.52</v>
      </c>
      <c r="G76" t="n">
        <v>78.93000000000001</v>
      </c>
      <c r="H76" t="n">
        <v>1.16</v>
      </c>
      <c r="I76" t="n">
        <v>8</v>
      </c>
      <c r="J76" t="n">
        <v>299.93</v>
      </c>
      <c r="K76" t="n">
        <v>59.89</v>
      </c>
      <c r="L76" t="n">
        <v>19.5</v>
      </c>
      <c r="M76" t="n">
        <v>6</v>
      </c>
      <c r="N76" t="n">
        <v>85.54000000000001</v>
      </c>
      <c r="O76" t="n">
        <v>37225.39</v>
      </c>
      <c r="P76" t="n">
        <v>178.61</v>
      </c>
      <c r="Q76" t="n">
        <v>197.78</v>
      </c>
      <c r="R76" t="n">
        <v>31.61</v>
      </c>
      <c r="S76" t="n">
        <v>25.4</v>
      </c>
      <c r="T76" t="n">
        <v>2259.05</v>
      </c>
      <c r="U76" t="n">
        <v>0.8</v>
      </c>
      <c r="V76" t="n">
        <v>0.88</v>
      </c>
      <c r="W76" t="n">
        <v>2.95</v>
      </c>
      <c r="X76" t="n">
        <v>0.13</v>
      </c>
      <c r="Y76" t="n">
        <v>1</v>
      </c>
      <c r="Z76" t="n">
        <v>10</v>
      </c>
      <c r="AA76" t="n">
        <v>474.9063958349437</v>
      </c>
      <c r="AB76" t="n">
        <v>649.78788217288</v>
      </c>
      <c r="AC76" t="n">
        <v>587.77303868132</v>
      </c>
      <c r="AD76" t="n">
        <v>474906.3958349437</v>
      </c>
      <c r="AE76" t="n">
        <v>649787.88217288</v>
      </c>
      <c r="AF76" t="n">
        <v>1.499291912982235e-05</v>
      </c>
      <c r="AG76" t="n">
        <v>36</v>
      </c>
      <c r="AH76" t="n">
        <v>587773.03868132</v>
      </c>
    </row>
    <row r="77">
      <c r="A77" t="n">
        <v>75</v>
      </c>
      <c r="B77" t="n">
        <v>135</v>
      </c>
      <c r="C77" t="inlineStr">
        <is>
          <t xml:space="preserve">CONCLUIDO	</t>
        </is>
      </c>
      <c r="D77" t="n">
        <v>7.2566</v>
      </c>
      <c r="E77" t="n">
        <v>13.78</v>
      </c>
      <c r="F77" t="n">
        <v>10.52</v>
      </c>
      <c r="G77" t="n">
        <v>78.92</v>
      </c>
      <c r="H77" t="n">
        <v>1.17</v>
      </c>
      <c r="I77" t="n">
        <v>8</v>
      </c>
      <c r="J77" t="n">
        <v>300.45</v>
      </c>
      <c r="K77" t="n">
        <v>59.89</v>
      </c>
      <c r="L77" t="n">
        <v>19.75</v>
      </c>
      <c r="M77" t="n">
        <v>6</v>
      </c>
      <c r="N77" t="n">
        <v>85.81999999999999</v>
      </c>
      <c r="O77" t="n">
        <v>37290.29</v>
      </c>
      <c r="P77" t="n">
        <v>178.53</v>
      </c>
      <c r="Q77" t="n">
        <v>197.76</v>
      </c>
      <c r="R77" t="n">
        <v>31.5</v>
      </c>
      <c r="S77" t="n">
        <v>25.4</v>
      </c>
      <c r="T77" t="n">
        <v>2205.93</v>
      </c>
      <c r="U77" t="n">
        <v>0.8100000000000001</v>
      </c>
      <c r="V77" t="n">
        <v>0.88</v>
      </c>
      <c r="W77" t="n">
        <v>2.95</v>
      </c>
      <c r="X77" t="n">
        <v>0.13</v>
      </c>
      <c r="Y77" t="n">
        <v>1</v>
      </c>
      <c r="Z77" t="n">
        <v>10</v>
      </c>
      <c r="AA77" t="n">
        <v>474.8381319255545</v>
      </c>
      <c r="AB77" t="n">
        <v>649.6944804804625</v>
      </c>
      <c r="AC77" t="n">
        <v>587.6885511153368</v>
      </c>
      <c r="AD77" t="n">
        <v>474838.1319255545</v>
      </c>
      <c r="AE77" t="n">
        <v>649694.4804804625</v>
      </c>
      <c r="AF77" t="n">
        <v>1.499374561857017e-05</v>
      </c>
      <c r="AG77" t="n">
        <v>36</v>
      </c>
      <c r="AH77" t="n">
        <v>587688.5511153368</v>
      </c>
    </row>
    <row r="78">
      <c r="A78" t="n">
        <v>76</v>
      </c>
      <c r="B78" t="n">
        <v>135</v>
      </c>
      <c r="C78" t="inlineStr">
        <is>
          <t xml:space="preserve">CONCLUIDO	</t>
        </is>
      </c>
      <c r="D78" t="n">
        <v>7.2585</v>
      </c>
      <c r="E78" t="n">
        <v>13.78</v>
      </c>
      <c r="F78" t="n">
        <v>10.52</v>
      </c>
      <c r="G78" t="n">
        <v>78.90000000000001</v>
      </c>
      <c r="H78" t="n">
        <v>1.18</v>
      </c>
      <c r="I78" t="n">
        <v>8</v>
      </c>
      <c r="J78" t="n">
        <v>300.98</v>
      </c>
      <c r="K78" t="n">
        <v>59.89</v>
      </c>
      <c r="L78" t="n">
        <v>20</v>
      </c>
      <c r="M78" t="n">
        <v>6</v>
      </c>
      <c r="N78" t="n">
        <v>86.09</v>
      </c>
      <c r="O78" t="n">
        <v>37355.31</v>
      </c>
      <c r="P78" t="n">
        <v>178.44</v>
      </c>
      <c r="Q78" t="n">
        <v>197.76</v>
      </c>
      <c r="R78" t="n">
        <v>31.33</v>
      </c>
      <c r="S78" t="n">
        <v>25.4</v>
      </c>
      <c r="T78" t="n">
        <v>2122.41</v>
      </c>
      <c r="U78" t="n">
        <v>0.8100000000000001</v>
      </c>
      <c r="V78" t="n">
        <v>0.88</v>
      </c>
      <c r="W78" t="n">
        <v>2.95</v>
      </c>
      <c r="X78" t="n">
        <v>0.13</v>
      </c>
      <c r="Y78" t="n">
        <v>1</v>
      </c>
      <c r="Z78" t="n">
        <v>10</v>
      </c>
      <c r="AA78" t="n">
        <v>474.7314045345918</v>
      </c>
      <c r="AB78" t="n">
        <v>649.5484513556672</v>
      </c>
      <c r="AC78" t="n">
        <v>587.5564588052589</v>
      </c>
      <c r="AD78" t="n">
        <v>474731.4045345918</v>
      </c>
      <c r="AE78" t="n">
        <v>649548.4513556672</v>
      </c>
      <c r="AF78" t="n">
        <v>1.499767144012231e-05</v>
      </c>
      <c r="AG78" t="n">
        <v>36</v>
      </c>
      <c r="AH78" t="n">
        <v>587556.4588052589</v>
      </c>
    </row>
    <row r="79">
      <c r="A79" t="n">
        <v>77</v>
      </c>
      <c r="B79" t="n">
        <v>135</v>
      </c>
      <c r="C79" t="inlineStr">
        <is>
          <t xml:space="preserve">CONCLUIDO	</t>
        </is>
      </c>
      <c r="D79" t="n">
        <v>7.2529</v>
      </c>
      <c r="E79" t="n">
        <v>13.79</v>
      </c>
      <c r="F79" t="n">
        <v>10.53</v>
      </c>
      <c r="G79" t="n">
        <v>78.97</v>
      </c>
      <c r="H79" t="n">
        <v>1.2</v>
      </c>
      <c r="I79" t="n">
        <v>8</v>
      </c>
      <c r="J79" t="n">
        <v>301.51</v>
      </c>
      <c r="K79" t="n">
        <v>59.89</v>
      </c>
      <c r="L79" t="n">
        <v>20.25</v>
      </c>
      <c r="M79" t="n">
        <v>6</v>
      </c>
      <c r="N79" t="n">
        <v>86.37</v>
      </c>
      <c r="O79" t="n">
        <v>37420.44</v>
      </c>
      <c r="P79" t="n">
        <v>178.61</v>
      </c>
      <c r="Q79" t="n">
        <v>197.76</v>
      </c>
      <c r="R79" t="n">
        <v>31.68</v>
      </c>
      <c r="S79" t="n">
        <v>25.4</v>
      </c>
      <c r="T79" t="n">
        <v>2295.59</v>
      </c>
      <c r="U79" t="n">
        <v>0.8</v>
      </c>
      <c r="V79" t="n">
        <v>0.88</v>
      </c>
      <c r="W79" t="n">
        <v>2.95</v>
      </c>
      <c r="X79" t="n">
        <v>0.14</v>
      </c>
      <c r="Y79" t="n">
        <v>1</v>
      </c>
      <c r="Z79" t="n">
        <v>10</v>
      </c>
      <c r="AA79" t="n">
        <v>474.9899306480795</v>
      </c>
      <c r="AB79" t="n">
        <v>649.9021781895084</v>
      </c>
      <c r="AC79" t="n">
        <v>587.8764264465368</v>
      </c>
      <c r="AD79" t="n">
        <v>474989.9306480795</v>
      </c>
      <c r="AE79" t="n">
        <v>649902.1781895084</v>
      </c>
      <c r="AF79" t="n">
        <v>1.498610059765284e-05</v>
      </c>
      <c r="AG79" t="n">
        <v>36</v>
      </c>
      <c r="AH79" t="n">
        <v>587876.4264465368</v>
      </c>
    </row>
    <row r="80">
      <c r="A80" t="n">
        <v>78</v>
      </c>
      <c r="B80" t="n">
        <v>135</v>
      </c>
      <c r="C80" t="inlineStr">
        <is>
          <t xml:space="preserve">CONCLUIDO	</t>
        </is>
      </c>
      <c r="D80" t="n">
        <v>7.2548</v>
      </c>
      <c r="E80" t="n">
        <v>13.78</v>
      </c>
      <c r="F80" t="n">
        <v>10.53</v>
      </c>
      <c r="G80" t="n">
        <v>78.95</v>
      </c>
      <c r="H80" t="n">
        <v>1.21</v>
      </c>
      <c r="I80" t="n">
        <v>8</v>
      </c>
      <c r="J80" t="n">
        <v>302.04</v>
      </c>
      <c r="K80" t="n">
        <v>59.89</v>
      </c>
      <c r="L80" t="n">
        <v>20.5</v>
      </c>
      <c r="M80" t="n">
        <v>6</v>
      </c>
      <c r="N80" t="n">
        <v>86.65000000000001</v>
      </c>
      <c r="O80" t="n">
        <v>37485.7</v>
      </c>
      <c r="P80" t="n">
        <v>178.58</v>
      </c>
      <c r="Q80" t="n">
        <v>197.77</v>
      </c>
      <c r="R80" t="n">
        <v>31.61</v>
      </c>
      <c r="S80" t="n">
        <v>25.4</v>
      </c>
      <c r="T80" t="n">
        <v>2258.79</v>
      </c>
      <c r="U80" t="n">
        <v>0.8</v>
      </c>
      <c r="V80" t="n">
        <v>0.88</v>
      </c>
      <c r="W80" t="n">
        <v>2.95</v>
      </c>
      <c r="X80" t="n">
        <v>0.14</v>
      </c>
      <c r="Y80" t="n">
        <v>1</v>
      </c>
      <c r="Z80" t="n">
        <v>10</v>
      </c>
      <c r="AA80" t="n">
        <v>474.9281161706497</v>
      </c>
      <c r="AB80" t="n">
        <v>649.8176008944265</v>
      </c>
      <c r="AC80" t="n">
        <v>587.7999210897926</v>
      </c>
      <c r="AD80" t="n">
        <v>474928.1161706496</v>
      </c>
      <c r="AE80" t="n">
        <v>649817.6008944265</v>
      </c>
      <c r="AF80" t="n">
        <v>1.499002641920498e-05</v>
      </c>
      <c r="AG80" t="n">
        <v>36</v>
      </c>
      <c r="AH80" t="n">
        <v>587799.9210897926</v>
      </c>
    </row>
    <row r="81">
      <c r="A81" t="n">
        <v>79</v>
      </c>
      <c r="B81" t="n">
        <v>135</v>
      </c>
      <c r="C81" t="inlineStr">
        <is>
          <t xml:space="preserve">CONCLUIDO	</t>
        </is>
      </c>
      <c r="D81" t="n">
        <v>7.2586</v>
      </c>
      <c r="E81" t="n">
        <v>13.78</v>
      </c>
      <c r="F81" t="n">
        <v>10.52</v>
      </c>
      <c r="G81" t="n">
        <v>78.89</v>
      </c>
      <c r="H81" t="n">
        <v>1.22</v>
      </c>
      <c r="I81" t="n">
        <v>8</v>
      </c>
      <c r="J81" t="n">
        <v>302.57</v>
      </c>
      <c r="K81" t="n">
        <v>59.89</v>
      </c>
      <c r="L81" t="n">
        <v>20.75</v>
      </c>
      <c r="M81" t="n">
        <v>6</v>
      </c>
      <c r="N81" t="n">
        <v>86.93000000000001</v>
      </c>
      <c r="O81" t="n">
        <v>37551.07</v>
      </c>
      <c r="P81" t="n">
        <v>178.18</v>
      </c>
      <c r="Q81" t="n">
        <v>197.77</v>
      </c>
      <c r="R81" t="n">
        <v>31.38</v>
      </c>
      <c r="S81" t="n">
        <v>25.4</v>
      </c>
      <c r="T81" t="n">
        <v>2146.95</v>
      </c>
      <c r="U81" t="n">
        <v>0.8100000000000001</v>
      </c>
      <c r="V81" t="n">
        <v>0.88</v>
      </c>
      <c r="W81" t="n">
        <v>2.95</v>
      </c>
      <c r="X81" t="n">
        <v>0.13</v>
      </c>
      <c r="Y81" t="n">
        <v>1</v>
      </c>
      <c r="Z81" t="n">
        <v>10</v>
      </c>
      <c r="AA81" t="n">
        <v>474.5344115155305</v>
      </c>
      <c r="AB81" t="n">
        <v>649.278916816269</v>
      </c>
      <c r="AC81" t="n">
        <v>587.3126482640065</v>
      </c>
      <c r="AD81" t="n">
        <v>474534.4115155304</v>
      </c>
      <c r="AE81" t="n">
        <v>649278.9168162689</v>
      </c>
      <c r="AF81" t="n">
        <v>1.499787806230927e-05</v>
      </c>
      <c r="AG81" t="n">
        <v>36</v>
      </c>
      <c r="AH81" t="n">
        <v>587312.6482640065</v>
      </c>
    </row>
    <row r="82">
      <c r="A82" t="n">
        <v>80</v>
      </c>
      <c r="B82" t="n">
        <v>135</v>
      </c>
      <c r="C82" t="inlineStr">
        <is>
          <t xml:space="preserve">CONCLUIDO	</t>
        </is>
      </c>
      <c r="D82" t="n">
        <v>7.2529</v>
      </c>
      <c r="E82" t="n">
        <v>13.79</v>
      </c>
      <c r="F82" t="n">
        <v>10.53</v>
      </c>
      <c r="G82" t="n">
        <v>78.97</v>
      </c>
      <c r="H82" t="n">
        <v>1.23</v>
      </c>
      <c r="I82" t="n">
        <v>8</v>
      </c>
      <c r="J82" t="n">
        <v>303.1</v>
      </c>
      <c r="K82" t="n">
        <v>59.89</v>
      </c>
      <c r="L82" t="n">
        <v>21</v>
      </c>
      <c r="M82" t="n">
        <v>6</v>
      </c>
      <c r="N82" t="n">
        <v>87.20999999999999</v>
      </c>
      <c r="O82" t="n">
        <v>37616.56</v>
      </c>
      <c r="P82" t="n">
        <v>178.18</v>
      </c>
      <c r="Q82" t="n">
        <v>197.75</v>
      </c>
      <c r="R82" t="n">
        <v>31.72</v>
      </c>
      <c r="S82" t="n">
        <v>25.4</v>
      </c>
      <c r="T82" t="n">
        <v>2316</v>
      </c>
      <c r="U82" t="n">
        <v>0.8</v>
      </c>
      <c r="V82" t="n">
        <v>0.88</v>
      </c>
      <c r="W82" t="n">
        <v>2.95</v>
      </c>
      <c r="X82" t="n">
        <v>0.14</v>
      </c>
      <c r="Y82" t="n">
        <v>1</v>
      </c>
      <c r="Z82" t="n">
        <v>10</v>
      </c>
      <c r="AA82" t="n">
        <v>474.6672952630898</v>
      </c>
      <c r="AB82" t="n">
        <v>649.4607342220968</v>
      </c>
      <c r="AC82" t="n">
        <v>587.4771132718046</v>
      </c>
      <c r="AD82" t="n">
        <v>474667.2952630898</v>
      </c>
      <c r="AE82" t="n">
        <v>649460.7342220967</v>
      </c>
      <c r="AF82" t="n">
        <v>1.498610059765284e-05</v>
      </c>
      <c r="AG82" t="n">
        <v>36</v>
      </c>
      <c r="AH82" t="n">
        <v>587477.1132718045</v>
      </c>
    </row>
    <row r="83">
      <c r="A83" t="n">
        <v>81</v>
      </c>
      <c r="B83" t="n">
        <v>135</v>
      </c>
      <c r="C83" t="inlineStr">
        <is>
          <t xml:space="preserve">CONCLUIDO	</t>
        </is>
      </c>
      <c r="D83" t="n">
        <v>7.2901</v>
      </c>
      <c r="E83" t="n">
        <v>13.72</v>
      </c>
      <c r="F83" t="n">
        <v>10.51</v>
      </c>
      <c r="G83" t="n">
        <v>90.09</v>
      </c>
      <c r="H83" t="n">
        <v>1.25</v>
      </c>
      <c r="I83" t="n">
        <v>7</v>
      </c>
      <c r="J83" t="n">
        <v>303.63</v>
      </c>
      <c r="K83" t="n">
        <v>59.89</v>
      </c>
      <c r="L83" t="n">
        <v>21.25</v>
      </c>
      <c r="M83" t="n">
        <v>5</v>
      </c>
      <c r="N83" t="n">
        <v>87.48999999999999</v>
      </c>
      <c r="O83" t="n">
        <v>37682.17</v>
      </c>
      <c r="P83" t="n">
        <v>177.78</v>
      </c>
      <c r="Q83" t="n">
        <v>197.76</v>
      </c>
      <c r="R83" t="n">
        <v>31.14</v>
      </c>
      <c r="S83" t="n">
        <v>25.4</v>
      </c>
      <c r="T83" t="n">
        <v>2033.09</v>
      </c>
      <c r="U83" t="n">
        <v>0.82</v>
      </c>
      <c r="V83" t="n">
        <v>0.89</v>
      </c>
      <c r="W83" t="n">
        <v>2.95</v>
      </c>
      <c r="X83" t="n">
        <v>0.12</v>
      </c>
      <c r="Y83" t="n">
        <v>1</v>
      </c>
      <c r="Z83" t="n">
        <v>10</v>
      </c>
      <c r="AA83" t="n">
        <v>473.5740072504523</v>
      </c>
      <c r="AB83" t="n">
        <v>647.9648493307432</v>
      </c>
      <c r="AC83" t="n">
        <v>586.1239935349939</v>
      </c>
      <c r="AD83" t="n">
        <v>473574.0072504523</v>
      </c>
      <c r="AE83" t="n">
        <v>647964.8493307432</v>
      </c>
      <c r="AF83" t="n">
        <v>1.506296405120006e-05</v>
      </c>
      <c r="AG83" t="n">
        <v>36</v>
      </c>
      <c r="AH83" t="n">
        <v>586123.993534994</v>
      </c>
    </row>
    <row r="84">
      <c r="A84" t="n">
        <v>82</v>
      </c>
      <c r="B84" t="n">
        <v>135</v>
      </c>
      <c r="C84" t="inlineStr">
        <is>
          <t xml:space="preserve">CONCLUIDO	</t>
        </is>
      </c>
      <c r="D84" t="n">
        <v>7.2911</v>
      </c>
      <c r="E84" t="n">
        <v>13.72</v>
      </c>
      <c r="F84" t="n">
        <v>10.51</v>
      </c>
      <c r="G84" t="n">
        <v>90.06999999999999</v>
      </c>
      <c r="H84" t="n">
        <v>1.26</v>
      </c>
      <c r="I84" t="n">
        <v>7</v>
      </c>
      <c r="J84" t="n">
        <v>304.16</v>
      </c>
      <c r="K84" t="n">
        <v>59.89</v>
      </c>
      <c r="L84" t="n">
        <v>21.5</v>
      </c>
      <c r="M84" t="n">
        <v>5</v>
      </c>
      <c r="N84" t="n">
        <v>87.78</v>
      </c>
      <c r="O84" t="n">
        <v>37747.91</v>
      </c>
      <c r="P84" t="n">
        <v>178.12</v>
      </c>
      <c r="Q84" t="n">
        <v>197.76</v>
      </c>
      <c r="R84" t="n">
        <v>31.02</v>
      </c>
      <c r="S84" t="n">
        <v>25.4</v>
      </c>
      <c r="T84" t="n">
        <v>1969.91</v>
      </c>
      <c r="U84" t="n">
        <v>0.82</v>
      </c>
      <c r="V84" t="n">
        <v>0.89</v>
      </c>
      <c r="W84" t="n">
        <v>2.95</v>
      </c>
      <c r="X84" t="n">
        <v>0.12</v>
      </c>
      <c r="Y84" t="n">
        <v>1</v>
      </c>
      <c r="Z84" t="n">
        <v>10</v>
      </c>
      <c r="AA84" t="n">
        <v>473.807384971586</v>
      </c>
      <c r="AB84" t="n">
        <v>648.2841670246967</v>
      </c>
      <c r="AC84" t="n">
        <v>586.412835996402</v>
      </c>
      <c r="AD84" t="n">
        <v>473807.3849715861</v>
      </c>
      <c r="AE84" t="n">
        <v>648284.1670246967</v>
      </c>
      <c r="AF84" t="n">
        <v>1.506503027306962e-05</v>
      </c>
      <c r="AG84" t="n">
        <v>36</v>
      </c>
      <c r="AH84" t="n">
        <v>586412.835996402</v>
      </c>
    </row>
    <row r="85">
      <c r="A85" t="n">
        <v>83</v>
      </c>
      <c r="B85" t="n">
        <v>135</v>
      </c>
      <c r="C85" t="inlineStr">
        <is>
          <t xml:space="preserve">CONCLUIDO	</t>
        </is>
      </c>
      <c r="D85" t="n">
        <v>7.2919</v>
      </c>
      <c r="E85" t="n">
        <v>13.71</v>
      </c>
      <c r="F85" t="n">
        <v>10.51</v>
      </c>
      <c r="G85" t="n">
        <v>90.06</v>
      </c>
      <c r="H85" t="n">
        <v>1.27</v>
      </c>
      <c r="I85" t="n">
        <v>7</v>
      </c>
      <c r="J85" t="n">
        <v>304.7</v>
      </c>
      <c r="K85" t="n">
        <v>59.89</v>
      </c>
      <c r="L85" t="n">
        <v>21.75</v>
      </c>
      <c r="M85" t="n">
        <v>5</v>
      </c>
      <c r="N85" t="n">
        <v>88.06</v>
      </c>
      <c r="O85" t="n">
        <v>37813.76</v>
      </c>
      <c r="P85" t="n">
        <v>178.32</v>
      </c>
      <c r="Q85" t="n">
        <v>197.76</v>
      </c>
      <c r="R85" t="n">
        <v>31.09</v>
      </c>
      <c r="S85" t="n">
        <v>25.4</v>
      </c>
      <c r="T85" t="n">
        <v>2005.38</v>
      </c>
      <c r="U85" t="n">
        <v>0.82</v>
      </c>
      <c r="V85" t="n">
        <v>0.89</v>
      </c>
      <c r="W85" t="n">
        <v>2.95</v>
      </c>
      <c r="X85" t="n">
        <v>0.12</v>
      </c>
      <c r="Y85" t="n">
        <v>1</v>
      </c>
      <c r="Z85" t="n">
        <v>10</v>
      </c>
      <c r="AA85" t="n">
        <v>473.940307326946</v>
      </c>
      <c r="AB85" t="n">
        <v>648.4660372554206</v>
      </c>
      <c r="AC85" t="n">
        <v>586.577348787562</v>
      </c>
      <c r="AD85" t="n">
        <v>473940.307326946</v>
      </c>
      <c r="AE85" t="n">
        <v>648466.0372554206</v>
      </c>
      <c r="AF85" t="n">
        <v>1.506668325056525e-05</v>
      </c>
      <c r="AG85" t="n">
        <v>36</v>
      </c>
      <c r="AH85" t="n">
        <v>586577.348787562</v>
      </c>
    </row>
    <row r="86">
      <c r="A86" t="n">
        <v>84</v>
      </c>
      <c r="B86" t="n">
        <v>135</v>
      </c>
      <c r="C86" t="inlineStr">
        <is>
          <t xml:space="preserve">CONCLUIDO	</t>
        </is>
      </c>
      <c r="D86" t="n">
        <v>7.2872</v>
      </c>
      <c r="E86" t="n">
        <v>13.72</v>
      </c>
      <c r="F86" t="n">
        <v>10.52</v>
      </c>
      <c r="G86" t="n">
        <v>90.14</v>
      </c>
      <c r="H86" t="n">
        <v>1.28</v>
      </c>
      <c r="I86" t="n">
        <v>7</v>
      </c>
      <c r="J86" t="n">
        <v>305.23</v>
      </c>
      <c r="K86" t="n">
        <v>59.89</v>
      </c>
      <c r="L86" t="n">
        <v>22</v>
      </c>
      <c r="M86" t="n">
        <v>5</v>
      </c>
      <c r="N86" t="n">
        <v>88.34999999999999</v>
      </c>
      <c r="O86" t="n">
        <v>37879.74</v>
      </c>
      <c r="P86" t="n">
        <v>178.6</v>
      </c>
      <c r="Q86" t="n">
        <v>197.76</v>
      </c>
      <c r="R86" t="n">
        <v>31.2</v>
      </c>
      <c r="S86" t="n">
        <v>25.4</v>
      </c>
      <c r="T86" t="n">
        <v>2061.67</v>
      </c>
      <c r="U86" t="n">
        <v>0.8100000000000001</v>
      </c>
      <c r="V86" t="n">
        <v>0.88</v>
      </c>
      <c r="W86" t="n">
        <v>2.95</v>
      </c>
      <c r="X86" t="n">
        <v>0.13</v>
      </c>
      <c r="Y86" t="n">
        <v>1</v>
      </c>
      <c r="Z86" t="n">
        <v>10</v>
      </c>
      <c r="AA86" t="n">
        <v>474.2607462647084</v>
      </c>
      <c r="AB86" t="n">
        <v>648.9044759468353</v>
      </c>
      <c r="AC86" t="n">
        <v>586.9739435056206</v>
      </c>
      <c r="AD86" t="n">
        <v>474260.7462647083</v>
      </c>
      <c r="AE86" t="n">
        <v>648904.4759468354</v>
      </c>
      <c r="AF86" t="n">
        <v>1.505697200777837e-05</v>
      </c>
      <c r="AG86" t="n">
        <v>36</v>
      </c>
      <c r="AH86" t="n">
        <v>586973.9435056206</v>
      </c>
    </row>
    <row r="87">
      <c r="A87" t="n">
        <v>85</v>
      </c>
      <c r="B87" t="n">
        <v>135</v>
      </c>
      <c r="C87" t="inlineStr">
        <is>
          <t xml:space="preserve">CONCLUIDO	</t>
        </is>
      </c>
      <c r="D87" t="n">
        <v>7.2913</v>
      </c>
      <c r="E87" t="n">
        <v>13.72</v>
      </c>
      <c r="F87" t="n">
        <v>10.51</v>
      </c>
      <c r="G87" t="n">
        <v>90.06999999999999</v>
      </c>
      <c r="H87" t="n">
        <v>1.3</v>
      </c>
      <c r="I87" t="n">
        <v>7</v>
      </c>
      <c r="J87" t="n">
        <v>305.77</v>
      </c>
      <c r="K87" t="n">
        <v>59.89</v>
      </c>
      <c r="L87" t="n">
        <v>22.25</v>
      </c>
      <c r="M87" t="n">
        <v>5</v>
      </c>
      <c r="N87" t="n">
        <v>88.63</v>
      </c>
      <c r="O87" t="n">
        <v>37945.85</v>
      </c>
      <c r="P87" t="n">
        <v>178.57</v>
      </c>
      <c r="Q87" t="n">
        <v>197.77</v>
      </c>
      <c r="R87" t="n">
        <v>31</v>
      </c>
      <c r="S87" t="n">
        <v>25.4</v>
      </c>
      <c r="T87" t="n">
        <v>1959.03</v>
      </c>
      <c r="U87" t="n">
        <v>0.82</v>
      </c>
      <c r="V87" t="n">
        <v>0.89</v>
      </c>
      <c r="W87" t="n">
        <v>2.95</v>
      </c>
      <c r="X87" t="n">
        <v>0.12</v>
      </c>
      <c r="Y87" t="n">
        <v>1</v>
      </c>
      <c r="Z87" t="n">
        <v>10</v>
      </c>
      <c r="AA87" t="n">
        <v>474.1391636060608</v>
      </c>
      <c r="AB87" t="n">
        <v>648.7381211894254</v>
      </c>
      <c r="AC87" t="n">
        <v>586.8234654127776</v>
      </c>
      <c r="AD87" t="n">
        <v>474139.1636060608</v>
      </c>
      <c r="AE87" t="n">
        <v>648738.1211894255</v>
      </c>
      <c r="AF87" t="n">
        <v>1.506544351744352e-05</v>
      </c>
      <c r="AG87" t="n">
        <v>36</v>
      </c>
      <c r="AH87" t="n">
        <v>586823.4654127776</v>
      </c>
    </row>
    <row r="88">
      <c r="A88" t="n">
        <v>86</v>
      </c>
      <c r="B88" t="n">
        <v>135</v>
      </c>
      <c r="C88" t="inlineStr">
        <is>
          <t xml:space="preserve">CONCLUIDO	</t>
        </is>
      </c>
      <c r="D88" t="n">
        <v>7.2948</v>
      </c>
      <c r="E88" t="n">
        <v>13.71</v>
      </c>
      <c r="F88" t="n">
        <v>10.5</v>
      </c>
      <c r="G88" t="n">
        <v>90.01000000000001</v>
      </c>
      <c r="H88" t="n">
        <v>1.31</v>
      </c>
      <c r="I88" t="n">
        <v>7</v>
      </c>
      <c r="J88" t="n">
        <v>306.31</v>
      </c>
      <c r="K88" t="n">
        <v>59.89</v>
      </c>
      <c r="L88" t="n">
        <v>22.5</v>
      </c>
      <c r="M88" t="n">
        <v>5</v>
      </c>
      <c r="N88" t="n">
        <v>88.92</v>
      </c>
      <c r="O88" t="n">
        <v>38012.07</v>
      </c>
      <c r="P88" t="n">
        <v>178.45</v>
      </c>
      <c r="Q88" t="n">
        <v>197.77</v>
      </c>
      <c r="R88" t="n">
        <v>30.85</v>
      </c>
      <c r="S88" t="n">
        <v>25.4</v>
      </c>
      <c r="T88" t="n">
        <v>1885.59</v>
      </c>
      <c r="U88" t="n">
        <v>0.82</v>
      </c>
      <c r="V88" t="n">
        <v>0.89</v>
      </c>
      <c r="W88" t="n">
        <v>2.95</v>
      </c>
      <c r="X88" t="n">
        <v>0.11</v>
      </c>
      <c r="Y88" t="n">
        <v>1</v>
      </c>
      <c r="Z88" t="n">
        <v>10</v>
      </c>
      <c r="AA88" t="n">
        <v>473.9628430816892</v>
      </c>
      <c r="AB88" t="n">
        <v>648.4968716692678</v>
      </c>
      <c r="AC88" t="n">
        <v>586.6052404082279</v>
      </c>
      <c r="AD88" t="n">
        <v>473962.8430816893</v>
      </c>
      <c r="AE88" t="n">
        <v>648496.8716692678</v>
      </c>
      <c r="AF88" t="n">
        <v>1.507267529398695e-05</v>
      </c>
      <c r="AG88" t="n">
        <v>36</v>
      </c>
      <c r="AH88" t="n">
        <v>586605.2404082279</v>
      </c>
    </row>
    <row r="89">
      <c r="A89" t="n">
        <v>87</v>
      </c>
      <c r="B89" t="n">
        <v>135</v>
      </c>
      <c r="C89" t="inlineStr">
        <is>
          <t xml:space="preserve">CONCLUIDO	</t>
        </is>
      </c>
      <c r="D89" t="n">
        <v>7.2923</v>
      </c>
      <c r="E89" t="n">
        <v>13.71</v>
      </c>
      <c r="F89" t="n">
        <v>10.51</v>
      </c>
      <c r="G89" t="n">
        <v>90.05</v>
      </c>
      <c r="H89" t="n">
        <v>1.32</v>
      </c>
      <c r="I89" t="n">
        <v>7</v>
      </c>
      <c r="J89" t="n">
        <v>306.84</v>
      </c>
      <c r="K89" t="n">
        <v>59.89</v>
      </c>
      <c r="L89" t="n">
        <v>22.75</v>
      </c>
      <c r="M89" t="n">
        <v>5</v>
      </c>
      <c r="N89" t="n">
        <v>89.20999999999999</v>
      </c>
      <c r="O89" t="n">
        <v>38078.42</v>
      </c>
      <c r="P89" t="n">
        <v>178.6</v>
      </c>
      <c r="Q89" t="n">
        <v>197.76</v>
      </c>
      <c r="R89" t="n">
        <v>31.01</v>
      </c>
      <c r="S89" t="n">
        <v>25.4</v>
      </c>
      <c r="T89" t="n">
        <v>1966.36</v>
      </c>
      <c r="U89" t="n">
        <v>0.82</v>
      </c>
      <c r="V89" t="n">
        <v>0.89</v>
      </c>
      <c r="W89" t="n">
        <v>2.95</v>
      </c>
      <c r="X89" t="n">
        <v>0.12</v>
      </c>
      <c r="Y89" t="n">
        <v>1</v>
      </c>
      <c r="Z89" t="n">
        <v>10</v>
      </c>
      <c r="AA89" t="n">
        <v>474.141084535047</v>
      </c>
      <c r="AB89" t="n">
        <v>648.7407494892096</v>
      </c>
      <c r="AC89" t="n">
        <v>586.8258428713193</v>
      </c>
      <c r="AD89" t="n">
        <v>474141.0845350469</v>
      </c>
      <c r="AE89" t="n">
        <v>648740.7494892096</v>
      </c>
      <c r="AF89" t="n">
        <v>1.506750973931307e-05</v>
      </c>
      <c r="AG89" t="n">
        <v>36</v>
      </c>
      <c r="AH89" t="n">
        <v>586825.8428713193</v>
      </c>
    </row>
    <row r="90">
      <c r="A90" t="n">
        <v>88</v>
      </c>
      <c r="B90" t="n">
        <v>135</v>
      </c>
      <c r="C90" t="inlineStr">
        <is>
          <t xml:space="preserve">CONCLUIDO	</t>
        </is>
      </c>
      <c r="D90" t="n">
        <v>7.2905</v>
      </c>
      <c r="E90" t="n">
        <v>13.72</v>
      </c>
      <c r="F90" t="n">
        <v>10.51</v>
      </c>
      <c r="G90" t="n">
        <v>90.08</v>
      </c>
      <c r="H90" t="n">
        <v>1.33</v>
      </c>
      <c r="I90" t="n">
        <v>7</v>
      </c>
      <c r="J90" t="n">
        <v>307.38</v>
      </c>
      <c r="K90" t="n">
        <v>59.89</v>
      </c>
      <c r="L90" t="n">
        <v>23</v>
      </c>
      <c r="M90" t="n">
        <v>5</v>
      </c>
      <c r="N90" t="n">
        <v>89.5</v>
      </c>
      <c r="O90" t="n">
        <v>38144.9</v>
      </c>
      <c r="P90" t="n">
        <v>178.73</v>
      </c>
      <c r="Q90" t="n">
        <v>197.76</v>
      </c>
      <c r="R90" t="n">
        <v>31.11</v>
      </c>
      <c r="S90" t="n">
        <v>25.4</v>
      </c>
      <c r="T90" t="n">
        <v>2013.56</v>
      </c>
      <c r="U90" t="n">
        <v>0.82</v>
      </c>
      <c r="V90" t="n">
        <v>0.89</v>
      </c>
      <c r="W90" t="n">
        <v>2.95</v>
      </c>
      <c r="X90" t="n">
        <v>0.12</v>
      </c>
      <c r="Y90" t="n">
        <v>1</v>
      </c>
      <c r="Z90" t="n">
        <v>10</v>
      </c>
      <c r="AA90" t="n">
        <v>474.2749723961251</v>
      </c>
      <c r="AB90" t="n">
        <v>648.9239407674523</v>
      </c>
      <c r="AC90" t="n">
        <v>586.9915506310771</v>
      </c>
      <c r="AD90" t="n">
        <v>474274.9723961251</v>
      </c>
      <c r="AE90" t="n">
        <v>648923.9407674524</v>
      </c>
      <c r="AF90" t="n">
        <v>1.506379053994789e-05</v>
      </c>
      <c r="AG90" t="n">
        <v>36</v>
      </c>
      <c r="AH90" t="n">
        <v>586991.550631077</v>
      </c>
    </row>
    <row r="91">
      <c r="A91" t="n">
        <v>89</v>
      </c>
      <c r="B91" t="n">
        <v>135</v>
      </c>
      <c r="C91" t="inlineStr">
        <is>
          <t xml:space="preserve">CONCLUIDO	</t>
        </is>
      </c>
      <c r="D91" t="n">
        <v>7.2882</v>
      </c>
      <c r="E91" t="n">
        <v>13.72</v>
      </c>
      <c r="F91" t="n">
        <v>10.51</v>
      </c>
      <c r="G91" t="n">
        <v>90.12</v>
      </c>
      <c r="H91" t="n">
        <v>1.35</v>
      </c>
      <c r="I91" t="n">
        <v>7</v>
      </c>
      <c r="J91" t="n">
        <v>307.92</v>
      </c>
      <c r="K91" t="n">
        <v>59.89</v>
      </c>
      <c r="L91" t="n">
        <v>23.25</v>
      </c>
      <c r="M91" t="n">
        <v>5</v>
      </c>
      <c r="N91" t="n">
        <v>89.79000000000001</v>
      </c>
      <c r="O91" t="n">
        <v>38211.5</v>
      </c>
      <c r="P91" t="n">
        <v>178.87</v>
      </c>
      <c r="Q91" t="n">
        <v>197.75</v>
      </c>
      <c r="R91" t="n">
        <v>31.29</v>
      </c>
      <c r="S91" t="n">
        <v>25.4</v>
      </c>
      <c r="T91" t="n">
        <v>2106.5</v>
      </c>
      <c r="U91" t="n">
        <v>0.8100000000000001</v>
      </c>
      <c r="V91" t="n">
        <v>0.89</v>
      </c>
      <c r="W91" t="n">
        <v>2.95</v>
      </c>
      <c r="X91" t="n">
        <v>0.12</v>
      </c>
      <c r="Y91" t="n">
        <v>1</v>
      </c>
      <c r="Z91" t="n">
        <v>10</v>
      </c>
      <c r="AA91" t="n">
        <v>474.4266509069627</v>
      </c>
      <c r="AB91" t="n">
        <v>649.1314739975639</v>
      </c>
      <c r="AC91" t="n">
        <v>587.1792771809814</v>
      </c>
      <c r="AD91" t="n">
        <v>474426.6509069627</v>
      </c>
      <c r="AE91" t="n">
        <v>649131.4739975639</v>
      </c>
      <c r="AF91" t="n">
        <v>1.505903822964792e-05</v>
      </c>
      <c r="AG91" t="n">
        <v>36</v>
      </c>
      <c r="AH91" t="n">
        <v>587179.2771809815</v>
      </c>
    </row>
    <row r="92">
      <c r="A92" t="n">
        <v>90</v>
      </c>
      <c r="B92" t="n">
        <v>135</v>
      </c>
      <c r="C92" t="inlineStr">
        <is>
          <t xml:space="preserve">CONCLUIDO	</t>
        </is>
      </c>
      <c r="D92" t="n">
        <v>7.292</v>
      </c>
      <c r="E92" t="n">
        <v>13.71</v>
      </c>
      <c r="F92" t="n">
        <v>10.51</v>
      </c>
      <c r="G92" t="n">
        <v>90.06</v>
      </c>
      <c r="H92" t="n">
        <v>1.36</v>
      </c>
      <c r="I92" t="n">
        <v>7</v>
      </c>
      <c r="J92" t="n">
        <v>308.46</v>
      </c>
      <c r="K92" t="n">
        <v>59.89</v>
      </c>
      <c r="L92" t="n">
        <v>23.5</v>
      </c>
      <c r="M92" t="n">
        <v>5</v>
      </c>
      <c r="N92" t="n">
        <v>90.08</v>
      </c>
      <c r="O92" t="n">
        <v>38278.23</v>
      </c>
      <c r="P92" t="n">
        <v>178.63</v>
      </c>
      <c r="Q92" t="n">
        <v>197.8</v>
      </c>
      <c r="R92" t="n">
        <v>31.03</v>
      </c>
      <c r="S92" t="n">
        <v>25.4</v>
      </c>
      <c r="T92" t="n">
        <v>1973.72</v>
      </c>
      <c r="U92" t="n">
        <v>0.82</v>
      </c>
      <c r="V92" t="n">
        <v>0.89</v>
      </c>
      <c r="W92" t="n">
        <v>2.95</v>
      </c>
      <c r="X92" t="n">
        <v>0.12</v>
      </c>
      <c r="Y92" t="n">
        <v>1</v>
      </c>
      <c r="Z92" t="n">
        <v>10</v>
      </c>
      <c r="AA92" t="n">
        <v>474.1696136852466</v>
      </c>
      <c r="AB92" t="n">
        <v>648.7797843311303</v>
      </c>
      <c r="AC92" t="n">
        <v>586.8611522827125</v>
      </c>
      <c r="AD92" t="n">
        <v>474169.6136852467</v>
      </c>
      <c r="AE92" t="n">
        <v>648779.7843311302</v>
      </c>
      <c r="AF92" t="n">
        <v>1.506688987275221e-05</v>
      </c>
      <c r="AG92" t="n">
        <v>36</v>
      </c>
      <c r="AH92" t="n">
        <v>586861.1522827125</v>
      </c>
    </row>
    <row r="93">
      <c r="A93" t="n">
        <v>91</v>
      </c>
      <c r="B93" t="n">
        <v>135</v>
      </c>
      <c r="C93" t="inlineStr">
        <is>
          <t xml:space="preserve">CONCLUIDO	</t>
        </is>
      </c>
      <c r="D93" t="n">
        <v>7.2916</v>
      </c>
      <c r="E93" t="n">
        <v>13.71</v>
      </c>
      <c r="F93" t="n">
        <v>10.51</v>
      </c>
      <c r="G93" t="n">
        <v>90.06</v>
      </c>
      <c r="H93" t="n">
        <v>1.37</v>
      </c>
      <c r="I93" t="n">
        <v>7</v>
      </c>
      <c r="J93" t="n">
        <v>309.01</v>
      </c>
      <c r="K93" t="n">
        <v>59.89</v>
      </c>
      <c r="L93" t="n">
        <v>23.75</v>
      </c>
      <c r="M93" t="n">
        <v>5</v>
      </c>
      <c r="N93" t="n">
        <v>90.37</v>
      </c>
      <c r="O93" t="n">
        <v>38345.09</v>
      </c>
      <c r="P93" t="n">
        <v>178.53</v>
      </c>
      <c r="Q93" t="n">
        <v>197.75</v>
      </c>
      <c r="R93" t="n">
        <v>31.05</v>
      </c>
      <c r="S93" t="n">
        <v>25.4</v>
      </c>
      <c r="T93" t="n">
        <v>1987.78</v>
      </c>
      <c r="U93" t="n">
        <v>0.82</v>
      </c>
      <c r="V93" t="n">
        <v>0.89</v>
      </c>
      <c r="W93" t="n">
        <v>2.95</v>
      </c>
      <c r="X93" t="n">
        <v>0.12</v>
      </c>
      <c r="Y93" t="n">
        <v>1</v>
      </c>
      <c r="Z93" t="n">
        <v>10</v>
      </c>
      <c r="AA93" t="n">
        <v>474.1031696441529</v>
      </c>
      <c r="AB93" t="n">
        <v>648.6888726628015</v>
      </c>
      <c r="AC93" t="n">
        <v>586.7789170964139</v>
      </c>
      <c r="AD93" t="n">
        <v>474103.1696441529</v>
      </c>
      <c r="AE93" t="n">
        <v>648688.8726628015</v>
      </c>
      <c r="AF93" t="n">
        <v>1.506606338400439e-05</v>
      </c>
      <c r="AG93" t="n">
        <v>36</v>
      </c>
      <c r="AH93" t="n">
        <v>586778.9170964139</v>
      </c>
    </row>
    <row r="94">
      <c r="A94" t="n">
        <v>92</v>
      </c>
      <c r="B94" t="n">
        <v>135</v>
      </c>
      <c r="C94" t="inlineStr">
        <is>
          <t xml:space="preserve">CONCLUIDO	</t>
        </is>
      </c>
      <c r="D94" t="n">
        <v>7.2898</v>
      </c>
      <c r="E94" t="n">
        <v>13.72</v>
      </c>
      <c r="F94" t="n">
        <v>10.51</v>
      </c>
      <c r="G94" t="n">
        <v>90.09</v>
      </c>
      <c r="H94" t="n">
        <v>1.38</v>
      </c>
      <c r="I94" t="n">
        <v>7</v>
      </c>
      <c r="J94" t="n">
        <v>309.55</v>
      </c>
      <c r="K94" t="n">
        <v>59.89</v>
      </c>
      <c r="L94" t="n">
        <v>24</v>
      </c>
      <c r="M94" t="n">
        <v>5</v>
      </c>
      <c r="N94" t="n">
        <v>90.66</v>
      </c>
      <c r="O94" t="n">
        <v>38412.07</v>
      </c>
      <c r="P94" t="n">
        <v>178.47</v>
      </c>
      <c r="Q94" t="n">
        <v>197.76</v>
      </c>
      <c r="R94" t="n">
        <v>31.11</v>
      </c>
      <c r="S94" t="n">
        <v>25.4</v>
      </c>
      <c r="T94" t="n">
        <v>2017.58</v>
      </c>
      <c r="U94" t="n">
        <v>0.82</v>
      </c>
      <c r="V94" t="n">
        <v>0.89</v>
      </c>
      <c r="W94" t="n">
        <v>2.95</v>
      </c>
      <c r="X94" t="n">
        <v>0.12</v>
      </c>
      <c r="Y94" t="n">
        <v>1</v>
      </c>
      <c r="Z94" t="n">
        <v>10</v>
      </c>
      <c r="AA94" t="n">
        <v>474.095222797417</v>
      </c>
      <c r="AB94" t="n">
        <v>648.6779994365073</v>
      </c>
      <c r="AC94" t="n">
        <v>586.7690815955766</v>
      </c>
      <c r="AD94" t="n">
        <v>474095.222797417</v>
      </c>
      <c r="AE94" t="n">
        <v>648677.9994365074</v>
      </c>
      <c r="AF94" t="n">
        <v>1.50623441846392e-05</v>
      </c>
      <c r="AG94" t="n">
        <v>36</v>
      </c>
      <c r="AH94" t="n">
        <v>586769.0815955766</v>
      </c>
    </row>
    <row r="95">
      <c r="A95" t="n">
        <v>93</v>
      </c>
      <c r="B95" t="n">
        <v>135</v>
      </c>
      <c r="C95" t="inlineStr">
        <is>
          <t xml:space="preserve">CONCLUIDO	</t>
        </is>
      </c>
      <c r="D95" t="n">
        <v>7.2891</v>
      </c>
      <c r="E95" t="n">
        <v>13.72</v>
      </c>
      <c r="F95" t="n">
        <v>10.51</v>
      </c>
      <c r="G95" t="n">
        <v>90.09999999999999</v>
      </c>
      <c r="H95" t="n">
        <v>1.39</v>
      </c>
      <c r="I95" t="n">
        <v>7</v>
      </c>
      <c r="J95" t="n">
        <v>310.09</v>
      </c>
      <c r="K95" t="n">
        <v>59.89</v>
      </c>
      <c r="L95" t="n">
        <v>24.25</v>
      </c>
      <c r="M95" t="n">
        <v>5</v>
      </c>
      <c r="N95" t="n">
        <v>90.95999999999999</v>
      </c>
      <c r="O95" t="n">
        <v>38479.19</v>
      </c>
      <c r="P95" t="n">
        <v>178.41</v>
      </c>
      <c r="Q95" t="n">
        <v>197.75</v>
      </c>
      <c r="R95" t="n">
        <v>31.21</v>
      </c>
      <c r="S95" t="n">
        <v>25.4</v>
      </c>
      <c r="T95" t="n">
        <v>2065.65</v>
      </c>
      <c r="U95" t="n">
        <v>0.8100000000000001</v>
      </c>
      <c r="V95" t="n">
        <v>0.89</v>
      </c>
      <c r="W95" t="n">
        <v>2.95</v>
      </c>
      <c r="X95" t="n">
        <v>0.12</v>
      </c>
      <c r="Y95" t="n">
        <v>1</v>
      </c>
      <c r="Z95" t="n">
        <v>10</v>
      </c>
      <c r="AA95" t="n">
        <v>474.0647563837323</v>
      </c>
      <c r="AB95" t="n">
        <v>648.6363139452205</v>
      </c>
      <c r="AC95" t="n">
        <v>586.7313745090721</v>
      </c>
      <c r="AD95" t="n">
        <v>474064.7563837323</v>
      </c>
      <c r="AE95" t="n">
        <v>648636.3139452206</v>
      </c>
      <c r="AF95" t="n">
        <v>1.506089782933052e-05</v>
      </c>
      <c r="AG95" t="n">
        <v>36</v>
      </c>
      <c r="AH95" t="n">
        <v>586731.3745090722</v>
      </c>
    </row>
    <row r="96">
      <c r="A96" t="n">
        <v>94</v>
      </c>
      <c r="B96" t="n">
        <v>135</v>
      </c>
      <c r="C96" t="inlineStr">
        <is>
          <t xml:space="preserve">CONCLUIDO	</t>
        </is>
      </c>
      <c r="D96" t="n">
        <v>7.2876</v>
      </c>
      <c r="E96" t="n">
        <v>13.72</v>
      </c>
      <c r="F96" t="n">
        <v>10.52</v>
      </c>
      <c r="G96" t="n">
        <v>90.13</v>
      </c>
      <c r="H96" t="n">
        <v>1.41</v>
      </c>
      <c r="I96" t="n">
        <v>7</v>
      </c>
      <c r="J96" t="n">
        <v>310.64</v>
      </c>
      <c r="K96" t="n">
        <v>59.89</v>
      </c>
      <c r="L96" t="n">
        <v>24.5</v>
      </c>
      <c r="M96" t="n">
        <v>5</v>
      </c>
      <c r="N96" t="n">
        <v>91.25</v>
      </c>
      <c r="O96" t="n">
        <v>38546.43</v>
      </c>
      <c r="P96" t="n">
        <v>178.41</v>
      </c>
      <c r="Q96" t="n">
        <v>197.77</v>
      </c>
      <c r="R96" t="n">
        <v>31.32</v>
      </c>
      <c r="S96" t="n">
        <v>25.4</v>
      </c>
      <c r="T96" t="n">
        <v>2120.73</v>
      </c>
      <c r="U96" t="n">
        <v>0.8100000000000001</v>
      </c>
      <c r="V96" t="n">
        <v>0.88</v>
      </c>
      <c r="W96" t="n">
        <v>2.95</v>
      </c>
      <c r="X96" t="n">
        <v>0.12</v>
      </c>
      <c r="Y96" t="n">
        <v>1</v>
      </c>
      <c r="Z96" t="n">
        <v>10</v>
      </c>
      <c r="AA96" t="n">
        <v>474.1106665309948</v>
      </c>
      <c r="AB96" t="n">
        <v>648.699130234118</v>
      </c>
      <c r="AC96" t="n">
        <v>586.7881956995204</v>
      </c>
      <c r="AD96" t="n">
        <v>474110.6665309948</v>
      </c>
      <c r="AE96" t="n">
        <v>648699.130234118</v>
      </c>
      <c r="AF96" t="n">
        <v>1.50577984965262e-05</v>
      </c>
      <c r="AG96" t="n">
        <v>36</v>
      </c>
      <c r="AH96" t="n">
        <v>586788.1956995204</v>
      </c>
    </row>
    <row r="97">
      <c r="A97" t="n">
        <v>95</v>
      </c>
      <c r="B97" t="n">
        <v>135</v>
      </c>
      <c r="C97" t="inlineStr">
        <is>
          <t xml:space="preserve">CONCLUIDO	</t>
        </is>
      </c>
      <c r="D97" t="n">
        <v>7.2908</v>
      </c>
      <c r="E97" t="n">
        <v>13.72</v>
      </c>
      <c r="F97" t="n">
        <v>10.51</v>
      </c>
      <c r="G97" t="n">
        <v>90.08</v>
      </c>
      <c r="H97" t="n">
        <v>1.42</v>
      </c>
      <c r="I97" t="n">
        <v>7</v>
      </c>
      <c r="J97" t="n">
        <v>311.19</v>
      </c>
      <c r="K97" t="n">
        <v>59.89</v>
      </c>
      <c r="L97" t="n">
        <v>24.75</v>
      </c>
      <c r="M97" t="n">
        <v>5</v>
      </c>
      <c r="N97" t="n">
        <v>91.55</v>
      </c>
      <c r="O97" t="n">
        <v>38613.8</v>
      </c>
      <c r="P97" t="n">
        <v>178.21</v>
      </c>
      <c r="Q97" t="n">
        <v>197.76</v>
      </c>
      <c r="R97" t="n">
        <v>31.18</v>
      </c>
      <c r="S97" t="n">
        <v>25.4</v>
      </c>
      <c r="T97" t="n">
        <v>2050.06</v>
      </c>
      <c r="U97" t="n">
        <v>0.8100000000000001</v>
      </c>
      <c r="V97" t="n">
        <v>0.89</v>
      </c>
      <c r="W97" t="n">
        <v>2.95</v>
      </c>
      <c r="X97" t="n">
        <v>0.12</v>
      </c>
      <c r="Y97" t="n">
        <v>1</v>
      </c>
      <c r="Z97" t="n">
        <v>10</v>
      </c>
      <c r="AA97" t="n">
        <v>473.8806899542224</v>
      </c>
      <c r="AB97" t="n">
        <v>648.3844661359274</v>
      </c>
      <c r="AC97" t="n">
        <v>586.5035627012273</v>
      </c>
      <c r="AD97" t="n">
        <v>473880.6899542224</v>
      </c>
      <c r="AE97" t="n">
        <v>648384.4661359274</v>
      </c>
      <c r="AF97" t="n">
        <v>1.506441040650875e-05</v>
      </c>
      <c r="AG97" t="n">
        <v>36</v>
      </c>
      <c r="AH97" t="n">
        <v>586503.5627012274</v>
      </c>
    </row>
    <row r="98">
      <c r="A98" t="n">
        <v>96</v>
      </c>
      <c r="B98" t="n">
        <v>135</v>
      </c>
      <c r="C98" t="inlineStr">
        <is>
          <t xml:space="preserve">CONCLUIDO	</t>
        </is>
      </c>
      <c r="D98" t="n">
        <v>7.2864</v>
      </c>
      <c r="E98" t="n">
        <v>13.72</v>
      </c>
      <c r="F98" t="n">
        <v>10.52</v>
      </c>
      <c r="G98" t="n">
        <v>90.15000000000001</v>
      </c>
      <c r="H98" t="n">
        <v>1.43</v>
      </c>
      <c r="I98" t="n">
        <v>7</v>
      </c>
      <c r="J98" t="n">
        <v>311.73</v>
      </c>
      <c r="K98" t="n">
        <v>59.89</v>
      </c>
      <c r="L98" t="n">
        <v>25</v>
      </c>
      <c r="M98" t="n">
        <v>5</v>
      </c>
      <c r="N98" t="n">
        <v>91.84999999999999</v>
      </c>
      <c r="O98" t="n">
        <v>38681.31</v>
      </c>
      <c r="P98" t="n">
        <v>178.18</v>
      </c>
      <c r="Q98" t="n">
        <v>197.75</v>
      </c>
      <c r="R98" t="n">
        <v>31.25</v>
      </c>
      <c r="S98" t="n">
        <v>25.4</v>
      </c>
      <c r="T98" t="n">
        <v>2084.21</v>
      </c>
      <c r="U98" t="n">
        <v>0.8100000000000001</v>
      </c>
      <c r="V98" t="n">
        <v>0.88</v>
      </c>
      <c r="W98" t="n">
        <v>2.95</v>
      </c>
      <c r="X98" t="n">
        <v>0.13</v>
      </c>
      <c r="Y98" t="n">
        <v>1</v>
      </c>
      <c r="Z98" t="n">
        <v>10</v>
      </c>
      <c r="AA98" t="n">
        <v>473.9634630084028</v>
      </c>
      <c r="AB98" t="n">
        <v>648.4977198803465</v>
      </c>
      <c r="AC98" t="n">
        <v>586.6060076672318</v>
      </c>
      <c r="AD98" t="n">
        <v>473963.4630084028</v>
      </c>
      <c r="AE98" t="n">
        <v>648497.7198803464</v>
      </c>
      <c r="AF98" t="n">
        <v>1.505531903028274e-05</v>
      </c>
      <c r="AG98" t="n">
        <v>36</v>
      </c>
      <c r="AH98" t="n">
        <v>586606.0076672317</v>
      </c>
    </row>
    <row r="99">
      <c r="A99" t="n">
        <v>97</v>
      </c>
      <c r="B99" t="n">
        <v>135</v>
      </c>
      <c r="C99" t="inlineStr">
        <is>
          <t xml:space="preserve">CONCLUIDO	</t>
        </is>
      </c>
      <c r="D99" t="n">
        <v>7.2898</v>
      </c>
      <c r="E99" t="n">
        <v>13.72</v>
      </c>
      <c r="F99" t="n">
        <v>10.51</v>
      </c>
      <c r="G99" t="n">
        <v>90.09</v>
      </c>
      <c r="H99" t="n">
        <v>1.44</v>
      </c>
      <c r="I99" t="n">
        <v>7</v>
      </c>
      <c r="J99" t="n">
        <v>312.28</v>
      </c>
      <c r="K99" t="n">
        <v>59.89</v>
      </c>
      <c r="L99" t="n">
        <v>25.25</v>
      </c>
      <c r="M99" t="n">
        <v>5</v>
      </c>
      <c r="N99" t="n">
        <v>92.15000000000001</v>
      </c>
      <c r="O99" t="n">
        <v>38749.07</v>
      </c>
      <c r="P99" t="n">
        <v>177.92</v>
      </c>
      <c r="Q99" t="n">
        <v>197.78</v>
      </c>
      <c r="R99" t="n">
        <v>31.08</v>
      </c>
      <c r="S99" t="n">
        <v>25.4</v>
      </c>
      <c r="T99" t="n">
        <v>1999.4</v>
      </c>
      <c r="U99" t="n">
        <v>0.82</v>
      </c>
      <c r="V99" t="n">
        <v>0.89</v>
      </c>
      <c r="W99" t="n">
        <v>2.95</v>
      </c>
      <c r="X99" t="n">
        <v>0.12</v>
      </c>
      <c r="Y99" t="n">
        <v>1</v>
      </c>
      <c r="Z99" t="n">
        <v>10</v>
      </c>
      <c r="AA99" t="n">
        <v>473.6846385273647</v>
      </c>
      <c r="AB99" t="n">
        <v>648.1162199245222</v>
      </c>
      <c r="AC99" t="n">
        <v>586.2609175317529</v>
      </c>
      <c r="AD99" t="n">
        <v>473684.6385273647</v>
      </c>
      <c r="AE99" t="n">
        <v>648116.2199245222</v>
      </c>
      <c r="AF99" t="n">
        <v>1.50623441846392e-05</v>
      </c>
      <c r="AG99" t="n">
        <v>36</v>
      </c>
      <c r="AH99" t="n">
        <v>586260.9175317528</v>
      </c>
    </row>
    <row r="100">
      <c r="A100" t="n">
        <v>98</v>
      </c>
      <c r="B100" t="n">
        <v>135</v>
      </c>
      <c r="C100" t="inlineStr">
        <is>
          <t xml:space="preserve">CONCLUIDO	</t>
        </is>
      </c>
      <c r="D100" t="n">
        <v>7.3288</v>
      </c>
      <c r="E100" t="n">
        <v>13.64</v>
      </c>
      <c r="F100" t="n">
        <v>10.49</v>
      </c>
      <c r="G100" t="n">
        <v>104.88</v>
      </c>
      <c r="H100" t="n">
        <v>1.45</v>
      </c>
      <c r="I100" t="n">
        <v>6</v>
      </c>
      <c r="J100" t="n">
        <v>312.83</v>
      </c>
      <c r="K100" t="n">
        <v>59.89</v>
      </c>
      <c r="L100" t="n">
        <v>25.5</v>
      </c>
      <c r="M100" t="n">
        <v>4</v>
      </c>
      <c r="N100" t="n">
        <v>92.44</v>
      </c>
      <c r="O100" t="n">
        <v>38816.85</v>
      </c>
      <c r="P100" t="n">
        <v>177.52</v>
      </c>
      <c r="Q100" t="n">
        <v>197.75</v>
      </c>
      <c r="R100" t="n">
        <v>30.52</v>
      </c>
      <c r="S100" t="n">
        <v>25.4</v>
      </c>
      <c r="T100" t="n">
        <v>1726.01</v>
      </c>
      <c r="U100" t="n">
        <v>0.83</v>
      </c>
      <c r="V100" t="n">
        <v>0.89</v>
      </c>
      <c r="W100" t="n">
        <v>2.95</v>
      </c>
      <c r="X100" t="n">
        <v>0.1</v>
      </c>
      <c r="Y100" t="n">
        <v>1</v>
      </c>
      <c r="Z100" t="n">
        <v>10</v>
      </c>
      <c r="AA100" t="n">
        <v>472.5655661901429</v>
      </c>
      <c r="AB100" t="n">
        <v>646.5850557827481</v>
      </c>
      <c r="AC100" t="n">
        <v>584.8758855466673</v>
      </c>
      <c r="AD100" t="n">
        <v>472565.5661901429</v>
      </c>
      <c r="AE100" t="n">
        <v>646585.0557827482</v>
      </c>
      <c r="AF100" t="n">
        <v>1.514292683755162e-05</v>
      </c>
      <c r="AG100" t="n">
        <v>36</v>
      </c>
      <c r="AH100" t="n">
        <v>584875.8855466673</v>
      </c>
    </row>
    <row r="101">
      <c r="A101" t="n">
        <v>99</v>
      </c>
      <c r="B101" t="n">
        <v>135</v>
      </c>
      <c r="C101" t="inlineStr">
        <is>
          <t xml:space="preserve">CONCLUIDO	</t>
        </is>
      </c>
      <c r="D101" t="n">
        <v>7.3326</v>
      </c>
      <c r="E101" t="n">
        <v>13.64</v>
      </c>
      <c r="F101" t="n">
        <v>10.48</v>
      </c>
      <c r="G101" t="n">
        <v>104.81</v>
      </c>
      <c r="H101" t="n">
        <v>1.46</v>
      </c>
      <c r="I101" t="n">
        <v>6</v>
      </c>
      <c r="J101" t="n">
        <v>313.38</v>
      </c>
      <c r="K101" t="n">
        <v>59.89</v>
      </c>
      <c r="L101" t="n">
        <v>25.75</v>
      </c>
      <c r="M101" t="n">
        <v>4</v>
      </c>
      <c r="N101" t="n">
        <v>92.75</v>
      </c>
      <c r="O101" t="n">
        <v>38884.75</v>
      </c>
      <c r="P101" t="n">
        <v>177.43</v>
      </c>
      <c r="Q101" t="n">
        <v>197.75</v>
      </c>
      <c r="R101" t="n">
        <v>30.23</v>
      </c>
      <c r="S101" t="n">
        <v>25.4</v>
      </c>
      <c r="T101" t="n">
        <v>1579.91</v>
      </c>
      <c r="U101" t="n">
        <v>0.84</v>
      </c>
      <c r="V101" t="n">
        <v>0.89</v>
      </c>
      <c r="W101" t="n">
        <v>2.95</v>
      </c>
      <c r="X101" t="n">
        <v>0.09</v>
      </c>
      <c r="Y101" t="n">
        <v>1</v>
      </c>
      <c r="Z101" t="n">
        <v>10</v>
      </c>
      <c r="AA101" t="n">
        <v>472.4071285603846</v>
      </c>
      <c r="AB101" t="n">
        <v>646.368274427938</v>
      </c>
      <c r="AC101" t="n">
        <v>584.6797935001057</v>
      </c>
      <c r="AD101" t="n">
        <v>472407.1285603847</v>
      </c>
      <c r="AE101" t="n">
        <v>646368.274427938</v>
      </c>
      <c r="AF101" t="n">
        <v>1.515077848065591e-05</v>
      </c>
      <c r="AG101" t="n">
        <v>36</v>
      </c>
      <c r="AH101" t="n">
        <v>584679.7935001057</v>
      </c>
    </row>
    <row r="102">
      <c r="A102" t="n">
        <v>100</v>
      </c>
      <c r="B102" t="n">
        <v>135</v>
      </c>
      <c r="C102" t="inlineStr">
        <is>
          <t xml:space="preserve">CONCLUIDO	</t>
        </is>
      </c>
      <c r="D102" t="n">
        <v>7.3317</v>
      </c>
      <c r="E102" t="n">
        <v>13.64</v>
      </c>
      <c r="F102" t="n">
        <v>10.48</v>
      </c>
      <c r="G102" t="n">
        <v>104.83</v>
      </c>
      <c r="H102" t="n">
        <v>1.48</v>
      </c>
      <c r="I102" t="n">
        <v>6</v>
      </c>
      <c r="J102" t="n">
        <v>313.93</v>
      </c>
      <c r="K102" t="n">
        <v>59.89</v>
      </c>
      <c r="L102" t="n">
        <v>26</v>
      </c>
      <c r="M102" t="n">
        <v>4</v>
      </c>
      <c r="N102" t="n">
        <v>93.05</v>
      </c>
      <c r="O102" t="n">
        <v>38952.8</v>
      </c>
      <c r="P102" t="n">
        <v>177.67</v>
      </c>
      <c r="Q102" t="n">
        <v>197.77</v>
      </c>
      <c r="R102" t="n">
        <v>30.22</v>
      </c>
      <c r="S102" t="n">
        <v>25.4</v>
      </c>
      <c r="T102" t="n">
        <v>1577.59</v>
      </c>
      <c r="U102" t="n">
        <v>0.84</v>
      </c>
      <c r="V102" t="n">
        <v>0.89</v>
      </c>
      <c r="W102" t="n">
        <v>2.95</v>
      </c>
      <c r="X102" t="n">
        <v>0.09</v>
      </c>
      <c r="Y102" t="n">
        <v>1</v>
      </c>
      <c r="Z102" t="n">
        <v>10</v>
      </c>
      <c r="AA102" t="n">
        <v>472.6033773041189</v>
      </c>
      <c r="AB102" t="n">
        <v>646.6367906169987</v>
      </c>
      <c r="AC102" t="n">
        <v>584.9226828809473</v>
      </c>
      <c r="AD102" t="n">
        <v>472603.3773041189</v>
      </c>
      <c r="AE102" t="n">
        <v>646636.7906169987</v>
      </c>
      <c r="AF102" t="n">
        <v>1.514891888097331e-05</v>
      </c>
      <c r="AG102" t="n">
        <v>36</v>
      </c>
      <c r="AH102" t="n">
        <v>584922.6828809472</v>
      </c>
    </row>
    <row r="103">
      <c r="A103" t="n">
        <v>101</v>
      </c>
      <c r="B103" t="n">
        <v>135</v>
      </c>
      <c r="C103" t="inlineStr">
        <is>
          <t xml:space="preserve">CONCLUIDO	</t>
        </is>
      </c>
      <c r="D103" t="n">
        <v>7.3312</v>
      </c>
      <c r="E103" t="n">
        <v>13.64</v>
      </c>
      <c r="F103" t="n">
        <v>10.48</v>
      </c>
      <c r="G103" t="n">
        <v>104.84</v>
      </c>
      <c r="H103" t="n">
        <v>1.49</v>
      </c>
      <c r="I103" t="n">
        <v>6</v>
      </c>
      <c r="J103" t="n">
        <v>314.49</v>
      </c>
      <c r="K103" t="n">
        <v>59.89</v>
      </c>
      <c r="L103" t="n">
        <v>26.25</v>
      </c>
      <c r="M103" t="n">
        <v>4</v>
      </c>
      <c r="N103" t="n">
        <v>93.34999999999999</v>
      </c>
      <c r="O103" t="n">
        <v>39020.97</v>
      </c>
      <c r="P103" t="n">
        <v>177.78</v>
      </c>
      <c r="Q103" t="n">
        <v>197.76</v>
      </c>
      <c r="R103" t="n">
        <v>30.31</v>
      </c>
      <c r="S103" t="n">
        <v>25.4</v>
      </c>
      <c r="T103" t="n">
        <v>1622.4</v>
      </c>
      <c r="U103" t="n">
        <v>0.84</v>
      </c>
      <c r="V103" t="n">
        <v>0.89</v>
      </c>
      <c r="W103" t="n">
        <v>2.95</v>
      </c>
      <c r="X103" t="n">
        <v>0.09</v>
      </c>
      <c r="Y103" t="n">
        <v>1</v>
      </c>
      <c r="Z103" t="n">
        <v>10</v>
      </c>
      <c r="AA103" t="n">
        <v>472.695104842925</v>
      </c>
      <c r="AB103" t="n">
        <v>646.7622962823267</v>
      </c>
      <c r="AC103" t="n">
        <v>585.0362104617246</v>
      </c>
      <c r="AD103" t="n">
        <v>472695.104842925</v>
      </c>
      <c r="AE103" t="n">
        <v>646762.2962823267</v>
      </c>
      <c r="AF103" t="n">
        <v>1.514788577003854e-05</v>
      </c>
      <c r="AG103" t="n">
        <v>36</v>
      </c>
      <c r="AH103" t="n">
        <v>585036.2104617247</v>
      </c>
    </row>
    <row r="104">
      <c r="A104" t="n">
        <v>102</v>
      </c>
      <c r="B104" t="n">
        <v>135</v>
      </c>
      <c r="C104" t="inlineStr">
        <is>
          <t xml:space="preserve">CONCLUIDO	</t>
        </is>
      </c>
      <c r="D104" t="n">
        <v>7.3309</v>
      </c>
      <c r="E104" t="n">
        <v>13.64</v>
      </c>
      <c r="F104" t="n">
        <v>10.48</v>
      </c>
      <c r="G104" t="n">
        <v>104.84</v>
      </c>
      <c r="H104" t="n">
        <v>1.5</v>
      </c>
      <c r="I104" t="n">
        <v>6</v>
      </c>
      <c r="J104" t="n">
        <v>315.04</v>
      </c>
      <c r="K104" t="n">
        <v>59.89</v>
      </c>
      <c r="L104" t="n">
        <v>26.5</v>
      </c>
      <c r="M104" t="n">
        <v>4</v>
      </c>
      <c r="N104" t="n">
        <v>93.65000000000001</v>
      </c>
      <c r="O104" t="n">
        <v>39089.29</v>
      </c>
      <c r="P104" t="n">
        <v>177.94</v>
      </c>
      <c r="Q104" t="n">
        <v>197.75</v>
      </c>
      <c r="R104" t="n">
        <v>30.3</v>
      </c>
      <c r="S104" t="n">
        <v>25.4</v>
      </c>
      <c r="T104" t="n">
        <v>1613.64</v>
      </c>
      <c r="U104" t="n">
        <v>0.84</v>
      </c>
      <c r="V104" t="n">
        <v>0.89</v>
      </c>
      <c r="W104" t="n">
        <v>2.95</v>
      </c>
      <c r="X104" t="n">
        <v>0.09</v>
      </c>
      <c r="Y104" t="n">
        <v>1</v>
      </c>
      <c r="Z104" t="n">
        <v>10</v>
      </c>
      <c r="AA104" t="n">
        <v>472.8199265405411</v>
      </c>
      <c r="AB104" t="n">
        <v>646.9330828357496</v>
      </c>
      <c r="AC104" t="n">
        <v>585.1906973861894</v>
      </c>
      <c r="AD104" t="n">
        <v>472819.9265405411</v>
      </c>
      <c r="AE104" t="n">
        <v>646933.0828357496</v>
      </c>
      <c r="AF104" t="n">
        <v>1.514726590347767e-05</v>
      </c>
      <c r="AG104" t="n">
        <v>36</v>
      </c>
      <c r="AH104" t="n">
        <v>585190.6973861894</v>
      </c>
    </row>
    <row r="105">
      <c r="A105" t="n">
        <v>103</v>
      </c>
      <c r="B105" t="n">
        <v>135</v>
      </c>
      <c r="C105" t="inlineStr">
        <is>
          <t xml:space="preserve">CONCLUIDO	</t>
        </is>
      </c>
      <c r="D105" t="n">
        <v>7.33</v>
      </c>
      <c r="E105" t="n">
        <v>13.64</v>
      </c>
      <c r="F105" t="n">
        <v>10.49</v>
      </c>
      <c r="G105" t="n">
        <v>104.86</v>
      </c>
      <c r="H105" t="n">
        <v>1.51</v>
      </c>
      <c r="I105" t="n">
        <v>6</v>
      </c>
      <c r="J105" t="n">
        <v>315.6</v>
      </c>
      <c r="K105" t="n">
        <v>59.89</v>
      </c>
      <c r="L105" t="n">
        <v>26.75</v>
      </c>
      <c r="M105" t="n">
        <v>4</v>
      </c>
      <c r="N105" t="n">
        <v>93.95999999999999</v>
      </c>
      <c r="O105" t="n">
        <v>39157.74</v>
      </c>
      <c r="P105" t="n">
        <v>178.26</v>
      </c>
      <c r="Q105" t="n">
        <v>197.78</v>
      </c>
      <c r="R105" t="n">
        <v>30.3</v>
      </c>
      <c r="S105" t="n">
        <v>25.4</v>
      </c>
      <c r="T105" t="n">
        <v>1615.88</v>
      </c>
      <c r="U105" t="n">
        <v>0.84</v>
      </c>
      <c r="V105" t="n">
        <v>0.89</v>
      </c>
      <c r="W105" t="n">
        <v>2.95</v>
      </c>
      <c r="X105" t="n">
        <v>0.1</v>
      </c>
      <c r="Y105" t="n">
        <v>1</v>
      </c>
      <c r="Z105" t="n">
        <v>10</v>
      </c>
      <c r="AA105" t="n">
        <v>473.0907826617081</v>
      </c>
      <c r="AB105" t="n">
        <v>647.303680130059</v>
      </c>
      <c r="AC105" t="n">
        <v>585.5259253948664</v>
      </c>
      <c r="AD105" t="n">
        <v>473090.7826617081</v>
      </c>
      <c r="AE105" t="n">
        <v>647303.680130059</v>
      </c>
      <c r="AF105" t="n">
        <v>1.514540630379508e-05</v>
      </c>
      <c r="AG105" t="n">
        <v>36</v>
      </c>
      <c r="AH105" t="n">
        <v>585525.9253948664</v>
      </c>
    </row>
    <row r="106">
      <c r="A106" t="n">
        <v>104</v>
      </c>
      <c r="B106" t="n">
        <v>135</v>
      </c>
      <c r="C106" t="inlineStr">
        <is>
          <t xml:space="preserve">CONCLUIDO	</t>
        </is>
      </c>
      <c r="D106" t="n">
        <v>7.3294</v>
      </c>
      <c r="E106" t="n">
        <v>13.64</v>
      </c>
      <c r="F106" t="n">
        <v>10.49</v>
      </c>
      <c r="G106" t="n">
        <v>104.87</v>
      </c>
      <c r="H106" t="n">
        <v>1.52</v>
      </c>
      <c r="I106" t="n">
        <v>6</v>
      </c>
      <c r="J106" t="n">
        <v>316.15</v>
      </c>
      <c r="K106" t="n">
        <v>59.89</v>
      </c>
      <c r="L106" t="n">
        <v>27</v>
      </c>
      <c r="M106" t="n">
        <v>4</v>
      </c>
      <c r="N106" t="n">
        <v>94.26000000000001</v>
      </c>
      <c r="O106" t="n">
        <v>39226.32</v>
      </c>
      <c r="P106" t="n">
        <v>178.44</v>
      </c>
      <c r="Q106" t="n">
        <v>197.79</v>
      </c>
      <c r="R106" t="n">
        <v>30.42</v>
      </c>
      <c r="S106" t="n">
        <v>25.4</v>
      </c>
      <c r="T106" t="n">
        <v>1674.51</v>
      </c>
      <c r="U106" t="n">
        <v>0.83</v>
      </c>
      <c r="V106" t="n">
        <v>0.89</v>
      </c>
      <c r="W106" t="n">
        <v>2.95</v>
      </c>
      <c r="X106" t="n">
        <v>0.1</v>
      </c>
      <c r="Y106" t="n">
        <v>1</v>
      </c>
      <c r="Z106" t="n">
        <v>10</v>
      </c>
      <c r="AA106" t="n">
        <v>473.2365618487389</v>
      </c>
      <c r="AB106" t="n">
        <v>647.5031416450785</v>
      </c>
      <c r="AC106" t="n">
        <v>585.7063505828382</v>
      </c>
      <c r="AD106" t="n">
        <v>473236.5618487389</v>
      </c>
      <c r="AE106" t="n">
        <v>647503.1416450784</v>
      </c>
      <c r="AF106" t="n">
        <v>1.514416657067335e-05</v>
      </c>
      <c r="AG106" t="n">
        <v>36</v>
      </c>
      <c r="AH106" t="n">
        <v>585706.3505828383</v>
      </c>
    </row>
    <row r="107">
      <c r="A107" t="n">
        <v>105</v>
      </c>
      <c r="B107" t="n">
        <v>135</v>
      </c>
      <c r="C107" t="inlineStr">
        <is>
          <t xml:space="preserve">CONCLUIDO	</t>
        </is>
      </c>
      <c r="D107" t="n">
        <v>7.3285</v>
      </c>
      <c r="E107" t="n">
        <v>13.65</v>
      </c>
      <c r="F107" t="n">
        <v>10.49</v>
      </c>
      <c r="G107" t="n">
        <v>104.89</v>
      </c>
      <c r="H107" t="n">
        <v>1.53</v>
      </c>
      <c r="I107" t="n">
        <v>6</v>
      </c>
      <c r="J107" t="n">
        <v>316.71</v>
      </c>
      <c r="K107" t="n">
        <v>59.89</v>
      </c>
      <c r="L107" t="n">
        <v>27.25</v>
      </c>
      <c r="M107" t="n">
        <v>4</v>
      </c>
      <c r="N107" t="n">
        <v>94.56999999999999</v>
      </c>
      <c r="O107" t="n">
        <v>39295.05</v>
      </c>
      <c r="P107" t="n">
        <v>178.71</v>
      </c>
      <c r="Q107" t="n">
        <v>197.75</v>
      </c>
      <c r="R107" t="n">
        <v>30.46</v>
      </c>
      <c r="S107" t="n">
        <v>25.4</v>
      </c>
      <c r="T107" t="n">
        <v>1694.78</v>
      </c>
      <c r="U107" t="n">
        <v>0.83</v>
      </c>
      <c r="V107" t="n">
        <v>0.89</v>
      </c>
      <c r="W107" t="n">
        <v>2.95</v>
      </c>
      <c r="X107" t="n">
        <v>0.1</v>
      </c>
      <c r="Y107" t="n">
        <v>1</v>
      </c>
      <c r="Z107" t="n">
        <v>10</v>
      </c>
      <c r="AA107" t="n">
        <v>473.4552753864893</v>
      </c>
      <c r="AB107" t="n">
        <v>647.8023951563889</v>
      </c>
      <c r="AC107" t="n">
        <v>585.9770437590342</v>
      </c>
      <c r="AD107" t="n">
        <v>473455.2753864893</v>
      </c>
      <c r="AE107" t="n">
        <v>647802.3951563889</v>
      </c>
      <c r="AF107" t="n">
        <v>1.514230697099075e-05</v>
      </c>
      <c r="AG107" t="n">
        <v>36</v>
      </c>
      <c r="AH107" t="n">
        <v>585977.0437590342</v>
      </c>
    </row>
    <row r="108">
      <c r="A108" t="n">
        <v>106</v>
      </c>
      <c r="B108" t="n">
        <v>135</v>
      </c>
      <c r="C108" t="inlineStr">
        <is>
          <t xml:space="preserve">CONCLUIDO	</t>
        </is>
      </c>
      <c r="D108" t="n">
        <v>7.3314</v>
      </c>
      <c r="E108" t="n">
        <v>13.64</v>
      </c>
      <c r="F108" t="n">
        <v>10.48</v>
      </c>
      <c r="G108" t="n">
        <v>104.84</v>
      </c>
      <c r="H108" t="n">
        <v>1.54</v>
      </c>
      <c r="I108" t="n">
        <v>6</v>
      </c>
      <c r="J108" t="n">
        <v>317.27</v>
      </c>
      <c r="K108" t="n">
        <v>59.89</v>
      </c>
      <c r="L108" t="n">
        <v>27.5</v>
      </c>
      <c r="M108" t="n">
        <v>4</v>
      </c>
      <c r="N108" t="n">
        <v>94.88</v>
      </c>
      <c r="O108" t="n">
        <v>39363.91</v>
      </c>
      <c r="P108" t="n">
        <v>178.67</v>
      </c>
      <c r="Q108" t="n">
        <v>197.75</v>
      </c>
      <c r="R108" t="n">
        <v>30.28</v>
      </c>
      <c r="S108" t="n">
        <v>25.4</v>
      </c>
      <c r="T108" t="n">
        <v>1607.87</v>
      </c>
      <c r="U108" t="n">
        <v>0.84</v>
      </c>
      <c r="V108" t="n">
        <v>0.89</v>
      </c>
      <c r="W108" t="n">
        <v>2.95</v>
      </c>
      <c r="X108" t="n">
        <v>0.09</v>
      </c>
      <c r="Y108" t="n">
        <v>1</v>
      </c>
      <c r="Z108" t="n">
        <v>10</v>
      </c>
      <c r="AA108" t="n">
        <v>473.351702734601</v>
      </c>
      <c r="AB108" t="n">
        <v>647.6606824847723</v>
      </c>
      <c r="AC108" t="n">
        <v>585.8488559459017</v>
      </c>
      <c r="AD108" t="n">
        <v>473351.702734601</v>
      </c>
      <c r="AE108" t="n">
        <v>647660.6824847723</v>
      </c>
      <c r="AF108" t="n">
        <v>1.514829901441245e-05</v>
      </c>
      <c r="AG108" t="n">
        <v>36</v>
      </c>
      <c r="AH108" t="n">
        <v>585848.8559459017</v>
      </c>
    </row>
    <row r="109">
      <c r="A109" t="n">
        <v>107</v>
      </c>
      <c r="B109" t="n">
        <v>135</v>
      </c>
      <c r="C109" t="inlineStr">
        <is>
          <t xml:space="preserve">CONCLUIDO	</t>
        </is>
      </c>
      <c r="D109" t="n">
        <v>7.3363</v>
      </c>
      <c r="E109" t="n">
        <v>13.63</v>
      </c>
      <c r="F109" t="n">
        <v>10.47</v>
      </c>
      <c r="G109" t="n">
        <v>104.74</v>
      </c>
      <c r="H109" t="n">
        <v>1.56</v>
      </c>
      <c r="I109" t="n">
        <v>6</v>
      </c>
      <c r="J109" t="n">
        <v>317.83</v>
      </c>
      <c r="K109" t="n">
        <v>59.89</v>
      </c>
      <c r="L109" t="n">
        <v>27.75</v>
      </c>
      <c r="M109" t="n">
        <v>4</v>
      </c>
      <c r="N109" t="n">
        <v>95.19</v>
      </c>
      <c r="O109" t="n">
        <v>39432.92</v>
      </c>
      <c r="P109" t="n">
        <v>178.41</v>
      </c>
      <c r="Q109" t="n">
        <v>197.76</v>
      </c>
      <c r="R109" t="n">
        <v>30.03</v>
      </c>
      <c r="S109" t="n">
        <v>25.4</v>
      </c>
      <c r="T109" t="n">
        <v>1479.4</v>
      </c>
      <c r="U109" t="n">
        <v>0.85</v>
      </c>
      <c r="V109" t="n">
        <v>0.89</v>
      </c>
      <c r="W109" t="n">
        <v>2.95</v>
      </c>
      <c r="X109" t="n">
        <v>0.08</v>
      </c>
      <c r="Y109" t="n">
        <v>1</v>
      </c>
      <c r="Z109" t="n">
        <v>10</v>
      </c>
      <c r="AA109" t="n">
        <v>473.0445738446322</v>
      </c>
      <c r="AB109" t="n">
        <v>647.2404551879467</v>
      </c>
      <c r="AC109" t="n">
        <v>585.4687345524926</v>
      </c>
      <c r="AD109" t="n">
        <v>473044.5738446323</v>
      </c>
      <c r="AE109" t="n">
        <v>647240.4551879468</v>
      </c>
      <c r="AF109" t="n">
        <v>1.515842350157324e-05</v>
      </c>
      <c r="AG109" t="n">
        <v>36</v>
      </c>
      <c r="AH109" t="n">
        <v>585468.7345524926</v>
      </c>
    </row>
    <row r="110">
      <c r="A110" t="n">
        <v>108</v>
      </c>
      <c r="B110" t="n">
        <v>135</v>
      </c>
      <c r="C110" t="inlineStr">
        <is>
          <t xml:space="preserve">CONCLUIDO	</t>
        </is>
      </c>
      <c r="D110" t="n">
        <v>7.3311</v>
      </c>
      <c r="E110" t="n">
        <v>13.64</v>
      </c>
      <c r="F110" t="n">
        <v>10.48</v>
      </c>
      <c r="G110" t="n">
        <v>104.84</v>
      </c>
      <c r="H110" t="n">
        <v>1.57</v>
      </c>
      <c r="I110" t="n">
        <v>6</v>
      </c>
      <c r="J110" t="n">
        <v>318.39</v>
      </c>
      <c r="K110" t="n">
        <v>59.89</v>
      </c>
      <c r="L110" t="n">
        <v>28</v>
      </c>
      <c r="M110" t="n">
        <v>4</v>
      </c>
      <c r="N110" t="n">
        <v>95.5</v>
      </c>
      <c r="O110" t="n">
        <v>39502.07</v>
      </c>
      <c r="P110" t="n">
        <v>178.74</v>
      </c>
      <c r="Q110" t="n">
        <v>197.78</v>
      </c>
      <c r="R110" t="n">
        <v>30.2</v>
      </c>
      <c r="S110" t="n">
        <v>25.4</v>
      </c>
      <c r="T110" t="n">
        <v>1565.88</v>
      </c>
      <c r="U110" t="n">
        <v>0.84</v>
      </c>
      <c r="V110" t="n">
        <v>0.89</v>
      </c>
      <c r="W110" t="n">
        <v>2.95</v>
      </c>
      <c r="X110" t="n">
        <v>0.09</v>
      </c>
      <c r="Y110" t="n">
        <v>1</v>
      </c>
      <c r="Z110" t="n">
        <v>10</v>
      </c>
      <c r="AA110" t="n">
        <v>473.4097398765571</v>
      </c>
      <c r="AB110" t="n">
        <v>647.7400914628147</v>
      </c>
      <c r="AC110" t="n">
        <v>585.920686242531</v>
      </c>
      <c r="AD110" t="n">
        <v>473409.7398765571</v>
      </c>
      <c r="AE110" t="n">
        <v>647740.0914628147</v>
      </c>
      <c r="AF110" t="n">
        <v>1.514767914785158e-05</v>
      </c>
      <c r="AG110" t="n">
        <v>36</v>
      </c>
      <c r="AH110" t="n">
        <v>585920.6862425311</v>
      </c>
    </row>
    <row r="111">
      <c r="A111" t="n">
        <v>109</v>
      </c>
      <c r="B111" t="n">
        <v>135</v>
      </c>
      <c r="C111" t="inlineStr">
        <is>
          <t xml:space="preserve">CONCLUIDO	</t>
        </is>
      </c>
      <c r="D111" t="n">
        <v>7.3293</v>
      </c>
      <c r="E111" t="n">
        <v>13.64</v>
      </c>
      <c r="F111" t="n">
        <v>10.49</v>
      </c>
      <c r="G111" t="n">
        <v>104.88</v>
      </c>
      <c r="H111" t="n">
        <v>1.58</v>
      </c>
      <c r="I111" t="n">
        <v>6</v>
      </c>
      <c r="J111" t="n">
        <v>318.95</v>
      </c>
      <c r="K111" t="n">
        <v>59.89</v>
      </c>
      <c r="L111" t="n">
        <v>28.25</v>
      </c>
      <c r="M111" t="n">
        <v>4</v>
      </c>
      <c r="N111" t="n">
        <v>95.81</v>
      </c>
      <c r="O111" t="n">
        <v>39571.36</v>
      </c>
      <c r="P111" t="n">
        <v>178.89</v>
      </c>
      <c r="Q111" t="n">
        <v>197.75</v>
      </c>
      <c r="R111" t="n">
        <v>30.37</v>
      </c>
      <c r="S111" t="n">
        <v>25.4</v>
      </c>
      <c r="T111" t="n">
        <v>1648.93</v>
      </c>
      <c r="U111" t="n">
        <v>0.84</v>
      </c>
      <c r="V111" t="n">
        <v>0.89</v>
      </c>
      <c r="W111" t="n">
        <v>2.95</v>
      </c>
      <c r="X111" t="n">
        <v>0.1</v>
      </c>
      <c r="Y111" t="n">
        <v>1</v>
      </c>
      <c r="Z111" t="n">
        <v>10</v>
      </c>
      <c r="AA111" t="n">
        <v>473.5727080252649</v>
      </c>
      <c r="AB111" t="n">
        <v>647.9630716735239</v>
      </c>
      <c r="AC111" t="n">
        <v>586.1223855348849</v>
      </c>
      <c r="AD111" t="n">
        <v>473572.7080252649</v>
      </c>
      <c r="AE111" t="n">
        <v>647963.071673524</v>
      </c>
      <c r="AF111" t="n">
        <v>1.514395994848639e-05</v>
      </c>
      <c r="AG111" t="n">
        <v>36</v>
      </c>
      <c r="AH111" t="n">
        <v>586122.3855348849</v>
      </c>
    </row>
    <row r="112">
      <c r="A112" t="n">
        <v>110</v>
      </c>
      <c r="B112" t="n">
        <v>135</v>
      </c>
      <c r="C112" t="inlineStr">
        <is>
          <t xml:space="preserve">CONCLUIDO	</t>
        </is>
      </c>
      <c r="D112" t="n">
        <v>7.3306</v>
      </c>
      <c r="E112" t="n">
        <v>13.64</v>
      </c>
      <c r="F112" t="n">
        <v>10.48</v>
      </c>
      <c r="G112" t="n">
        <v>104.85</v>
      </c>
      <c r="H112" t="n">
        <v>1.59</v>
      </c>
      <c r="I112" t="n">
        <v>6</v>
      </c>
      <c r="J112" t="n">
        <v>319.51</v>
      </c>
      <c r="K112" t="n">
        <v>59.89</v>
      </c>
      <c r="L112" t="n">
        <v>28.5</v>
      </c>
      <c r="M112" t="n">
        <v>4</v>
      </c>
      <c r="N112" t="n">
        <v>96.13</v>
      </c>
      <c r="O112" t="n">
        <v>39640.79</v>
      </c>
      <c r="P112" t="n">
        <v>178.86</v>
      </c>
      <c r="Q112" t="n">
        <v>197.78</v>
      </c>
      <c r="R112" t="n">
        <v>30.39</v>
      </c>
      <c r="S112" t="n">
        <v>25.4</v>
      </c>
      <c r="T112" t="n">
        <v>1658.79</v>
      </c>
      <c r="U112" t="n">
        <v>0.84</v>
      </c>
      <c r="V112" t="n">
        <v>0.89</v>
      </c>
      <c r="W112" t="n">
        <v>2.95</v>
      </c>
      <c r="X112" t="n">
        <v>0.09</v>
      </c>
      <c r="Y112" t="n">
        <v>1</v>
      </c>
      <c r="Z112" t="n">
        <v>10</v>
      </c>
      <c r="AA112" t="n">
        <v>473.5089535424851</v>
      </c>
      <c r="AB112" t="n">
        <v>647.8758399775354</v>
      </c>
      <c r="AC112" t="n">
        <v>586.0434791095311</v>
      </c>
      <c r="AD112" t="n">
        <v>473508.9535424851</v>
      </c>
      <c r="AE112" t="n">
        <v>647875.8399775354</v>
      </c>
      <c r="AF112" t="n">
        <v>1.514664603691681e-05</v>
      </c>
      <c r="AG112" t="n">
        <v>36</v>
      </c>
      <c r="AH112" t="n">
        <v>586043.479109531</v>
      </c>
    </row>
    <row r="113">
      <c r="A113" t="n">
        <v>111</v>
      </c>
      <c r="B113" t="n">
        <v>135</v>
      </c>
      <c r="C113" t="inlineStr">
        <is>
          <t xml:space="preserve">CONCLUIDO	</t>
        </is>
      </c>
      <c r="D113" t="n">
        <v>7.3291</v>
      </c>
      <c r="E113" t="n">
        <v>13.64</v>
      </c>
      <c r="F113" t="n">
        <v>10.49</v>
      </c>
      <c r="G113" t="n">
        <v>104.88</v>
      </c>
      <c r="H113" t="n">
        <v>1.6</v>
      </c>
      <c r="I113" t="n">
        <v>6</v>
      </c>
      <c r="J113" t="n">
        <v>320.08</v>
      </c>
      <c r="K113" t="n">
        <v>59.89</v>
      </c>
      <c r="L113" t="n">
        <v>28.75</v>
      </c>
      <c r="M113" t="n">
        <v>4</v>
      </c>
      <c r="N113" t="n">
        <v>96.44</v>
      </c>
      <c r="O113" t="n">
        <v>39710.36</v>
      </c>
      <c r="P113" t="n">
        <v>178.89</v>
      </c>
      <c r="Q113" t="n">
        <v>197.75</v>
      </c>
      <c r="R113" t="n">
        <v>30.42</v>
      </c>
      <c r="S113" t="n">
        <v>25.4</v>
      </c>
      <c r="T113" t="n">
        <v>1673.88</v>
      </c>
      <c r="U113" t="n">
        <v>0.84</v>
      </c>
      <c r="V113" t="n">
        <v>0.89</v>
      </c>
      <c r="W113" t="n">
        <v>2.95</v>
      </c>
      <c r="X113" t="n">
        <v>0.1</v>
      </c>
      <c r="Y113" t="n">
        <v>1</v>
      </c>
      <c r="Z113" t="n">
        <v>10</v>
      </c>
      <c r="AA113" t="n">
        <v>473.5767653941364</v>
      </c>
      <c r="AB113" t="n">
        <v>647.9686231446124</v>
      </c>
      <c r="AC113" t="n">
        <v>586.1274071813642</v>
      </c>
      <c r="AD113" t="n">
        <v>473576.7653941364</v>
      </c>
      <c r="AE113" t="n">
        <v>647968.6231446124</v>
      </c>
      <c r="AF113" t="n">
        <v>1.514354670411248e-05</v>
      </c>
      <c r="AG113" t="n">
        <v>36</v>
      </c>
      <c r="AH113" t="n">
        <v>586127.4071813643</v>
      </c>
    </row>
    <row r="114">
      <c r="A114" t="n">
        <v>112</v>
      </c>
      <c r="B114" t="n">
        <v>135</v>
      </c>
      <c r="C114" t="inlineStr">
        <is>
          <t xml:space="preserve">CONCLUIDO	</t>
        </is>
      </c>
      <c r="D114" t="n">
        <v>7.3279</v>
      </c>
      <c r="E114" t="n">
        <v>13.65</v>
      </c>
      <c r="F114" t="n">
        <v>10.49</v>
      </c>
      <c r="G114" t="n">
        <v>104.9</v>
      </c>
      <c r="H114" t="n">
        <v>1.61</v>
      </c>
      <c r="I114" t="n">
        <v>6</v>
      </c>
      <c r="J114" t="n">
        <v>320.64</v>
      </c>
      <c r="K114" t="n">
        <v>59.89</v>
      </c>
      <c r="L114" t="n">
        <v>29</v>
      </c>
      <c r="M114" t="n">
        <v>4</v>
      </c>
      <c r="N114" t="n">
        <v>96.75</v>
      </c>
      <c r="O114" t="n">
        <v>39780.08</v>
      </c>
      <c r="P114" t="n">
        <v>178.97</v>
      </c>
      <c r="Q114" t="n">
        <v>197.75</v>
      </c>
      <c r="R114" t="n">
        <v>30.43</v>
      </c>
      <c r="S114" t="n">
        <v>25.4</v>
      </c>
      <c r="T114" t="n">
        <v>1683.21</v>
      </c>
      <c r="U114" t="n">
        <v>0.83</v>
      </c>
      <c r="V114" t="n">
        <v>0.89</v>
      </c>
      <c r="W114" t="n">
        <v>2.95</v>
      </c>
      <c r="X114" t="n">
        <v>0.1</v>
      </c>
      <c r="Y114" t="n">
        <v>1</v>
      </c>
      <c r="Z114" t="n">
        <v>10</v>
      </c>
      <c r="AA114" t="n">
        <v>473.6605250971043</v>
      </c>
      <c r="AB114" t="n">
        <v>648.0832268654303</v>
      </c>
      <c r="AC114" t="n">
        <v>586.2310732839146</v>
      </c>
      <c r="AD114" t="n">
        <v>473660.5250971043</v>
      </c>
      <c r="AE114" t="n">
        <v>648083.2268654304</v>
      </c>
      <c r="AF114" t="n">
        <v>1.514106723786902e-05</v>
      </c>
      <c r="AG114" t="n">
        <v>36</v>
      </c>
      <c r="AH114" t="n">
        <v>586231.0732839146</v>
      </c>
    </row>
    <row r="115">
      <c r="A115" t="n">
        <v>113</v>
      </c>
      <c r="B115" t="n">
        <v>135</v>
      </c>
      <c r="C115" t="inlineStr">
        <is>
          <t xml:space="preserve">CONCLUIDO	</t>
        </is>
      </c>
      <c r="D115" t="n">
        <v>7.3297</v>
      </c>
      <c r="E115" t="n">
        <v>13.64</v>
      </c>
      <c r="F115" t="n">
        <v>10.49</v>
      </c>
      <c r="G115" t="n">
        <v>104.87</v>
      </c>
      <c r="H115" t="n">
        <v>1.62</v>
      </c>
      <c r="I115" t="n">
        <v>6</v>
      </c>
      <c r="J115" t="n">
        <v>321.21</v>
      </c>
      <c r="K115" t="n">
        <v>59.89</v>
      </c>
      <c r="L115" t="n">
        <v>29.25</v>
      </c>
      <c r="M115" t="n">
        <v>4</v>
      </c>
      <c r="N115" t="n">
        <v>97.06999999999999</v>
      </c>
      <c r="O115" t="n">
        <v>39849.95</v>
      </c>
      <c r="P115" t="n">
        <v>178.91</v>
      </c>
      <c r="Q115" t="n">
        <v>197.75</v>
      </c>
      <c r="R115" t="n">
        <v>30.4</v>
      </c>
      <c r="S115" t="n">
        <v>25.4</v>
      </c>
      <c r="T115" t="n">
        <v>1668.54</v>
      </c>
      <c r="U115" t="n">
        <v>0.84</v>
      </c>
      <c r="V115" t="n">
        <v>0.89</v>
      </c>
      <c r="W115" t="n">
        <v>2.95</v>
      </c>
      <c r="X115" t="n">
        <v>0.1</v>
      </c>
      <c r="Y115" t="n">
        <v>1</v>
      </c>
      <c r="Z115" t="n">
        <v>10</v>
      </c>
      <c r="AA115" t="n">
        <v>473.579443014002</v>
      </c>
      <c r="AB115" t="n">
        <v>647.9722867822409</v>
      </c>
      <c r="AC115" t="n">
        <v>586.1307211665593</v>
      </c>
      <c r="AD115" t="n">
        <v>473579.443014002</v>
      </c>
      <c r="AE115" t="n">
        <v>647972.2867822408</v>
      </c>
      <c r="AF115" t="n">
        <v>1.514478643723421e-05</v>
      </c>
      <c r="AG115" t="n">
        <v>36</v>
      </c>
      <c r="AH115" t="n">
        <v>586130.7211665593</v>
      </c>
    </row>
    <row r="116">
      <c r="A116" t="n">
        <v>114</v>
      </c>
      <c r="B116" t="n">
        <v>135</v>
      </c>
      <c r="C116" t="inlineStr">
        <is>
          <t xml:space="preserve">CONCLUIDO	</t>
        </is>
      </c>
      <c r="D116" t="n">
        <v>7.3311</v>
      </c>
      <c r="E116" t="n">
        <v>13.64</v>
      </c>
      <c r="F116" t="n">
        <v>10.48</v>
      </c>
      <c r="G116" t="n">
        <v>104.84</v>
      </c>
      <c r="H116" t="n">
        <v>1.63</v>
      </c>
      <c r="I116" t="n">
        <v>6</v>
      </c>
      <c r="J116" t="n">
        <v>321.78</v>
      </c>
      <c r="K116" t="n">
        <v>59.89</v>
      </c>
      <c r="L116" t="n">
        <v>29.5</v>
      </c>
      <c r="M116" t="n">
        <v>4</v>
      </c>
      <c r="N116" t="n">
        <v>97.39</v>
      </c>
      <c r="O116" t="n">
        <v>39919.96</v>
      </c>
      <c r="P116" t="n">
        <v>178.88</v>
      </c>
      <c r="Q116" t="n">
        <v>197.77</v>
      </c>
      <c r="R116" t="n">
        <v>30.35</v>
      </c>
      <c r="S116" t="n">
        <v>25.4</v>
      </c>
      <c r="T116" t="n">
        <v>1643.2</v>
      </c>
      <c r="U116" t="n">
        <v>0.84</v>
      </c>
      <c r="V116" t="n">
        <v>0.89</v>
      </c>
      <c r="W116" t="n">
        <v>2.95</v>
      </c>
      <c r="X116" t="n">
        <v>0.09</v>
      </c>
      <c r="Y116" t="n">
        <v>1</v>
      </c>
      <c r="Z116" t="n">
        <v>10</v>
      </c>
      <c r="AA116" t="n">
        <v>473.5136634622911</v>
      </c>
      <c r="AB116" t="n">
        <v>647.8822842976009</v>
      </c>
      <c r="AC116" t="n">
        <v>586.0493083927341</v>
      </c>
      <c r="AD116" t="n">
        <v>473513.6634622911</v>
      </c>
      <c r="AE116" t="n">
        <v>647882.2842976009</v>
      </c>
      <c r="AF116" t="n">
        <v>1.514767914785158e-05</v>
      </c>
      <c r="AG116" t="n">
        <v>36</v>
      </c>
      <c r="AH116" t="n">
        <v>586049.3083927342</v>
      </c>
    </row>
    <row r="117">
      <c r="A117" t="n">
        <v>115</v>
      </c>
      <c r="B117" t="n">
        <v>135</v>
      </c>
      <c r="C117" t="inlineStr">
        <is>
          <t xml:space="preserve">CONCLUIDO	</t>
        </is>
      </c>
      <c r="D117" t="n">
        <v>7.3299</v>
      </c>
      <c r="E117" t="n">
        <v>13.64</v>
      </c>
      <c r="F117" t="n">
        <v>10.49</v>
      </c>
      <c r="G117" t="n">
        <v>104.86</v>
      </c>
      <c r="H117" t="n">
        <v>1.64</v>
      </c>
      <c r="I117" t="n">
        <v>6</v>
      </c>
      <c r="J117" t="n">
        <v>322.34</v>
      </c>
      <c r="K117" t="n">
        <v>59.89</v>
      </c>
      <c r="L117" t="n">
        <v>29.75</v>
      </c>
      <c r="M117" t="n">
        <v>4</v>
      </c>
      <c r="N117" t="n">
        <v>97.70999999999999</v>
      </c>
      <c r="O117" t="n">
        <v>39990.12</v>
      </c>
      <c r="P117" t="n">
        <v>178.84</v>
      </c>
      <c r="Q117" t="n">
        <v>197.77</v>
      </c>
      <c r="R117" t="n">
        <v>30.39</v>
      </c>
      <c r="S117" t="n">
        <v>25.4</v>
      </c>
      <c r="T117" t="n">
        <v>1659.97</v>
      </c>
      <c r="U117" t="n">
        <v>0.84</v>
      </c>
      <c r="V117" t="n">
        <v>0.89</v>
      </c>
      <c r="W117" t="n">
        <v>2.95</v>
      </c>
      <c r="X117" t="n">
        <v>0.1</v>
      </c>
      <c r="Y117" t="n">
        <v>1</v>
      </c>
      <c r="Z117" t="n">
        <v>10</v>
      </c>
      <c r="AA117" t="n">
        <v>473.5234156045038</v>
      </c>
      <c r="AB117" t="n">
        <v>647.8956276088104</v>
      </c>
      <c r="AC117" t="n">
        <v>586.0613782370493</v>
      </c>
      <c r="AD117" t="n">
        <v>473523.4156045038</v>
      </c>
      <c r="AE117" t="n">
        <v>647895.6276088104</v>
      </c>
      <c r="AF117" t="n">
        <v>1.514519968160812e-05</v>
      </c>
      <c r="AG117" t="n">
        <v>36</v>
      </c>
      <c r="AH117" t="n">
        <v>586061.3782370493</v>
      </c>
    </row>
    <row r="118">
      <c r="A118" t="n">
        <v>116</v>
      </c>
      <c r="B118" t="n">
        <v>135</v>
      </c>
      <c r="C118" t="inlineStr">
        <is>
          <t xml:space="preserve">CONCLUIDO	</t>
        </is>
      </c>
      <c r="D118" t="n">
        <v>7.3306</v>
      </c>
      <c r="E118" t="n">
        <v>13.64</v>
      </c>
      <c r="F118" t="n">
        <v>10.48</v>
      </c>
      <c r="G118" t="n">
        <v>104.85</v>
      </c>
      <c r="H118" t="n">
        <v>1.66</v>
      </c>
      <c r="I118" t="n">
        <v>6</v>
      </c>
      <c r="J118" t="n">
        <v>322.91</v>
      </c>
      <c r="K118" t="n">
        <v>59.89</v>
      </c>
      <c r="L118" t="n">
        <v>30</v>
      </c>
      <c r="M118" t="n">
        <v>4</v>
      </c>
      <c r="N118" t="n">
        <v>98.03</v>
      </c>
      <c r="O118" t="n">
        <v>40060.43</v>
      </c>
      <c r="P118" t="n">
        <v>178.72</v>
      </c>
      <c r="Q118" t="n">
        <v>197.75</v>
      </c>
      <c r="R118" t="n">
        <v>30.31</v>
      </c>
      <c r="S118" t="n">
        <v>25.4</v>
      </c>
      <c r="T118" t="n">
        <v>1623.18</v>
      </c>
      <c r="U118" t="n">
        <v>0.84</v>
      </c>
      <c r="V118" t="n">
        <v>0.89</v>
      </c>
      <c r="W118" t="n">
        <v>2.95</v>
      </c>
      <c r="X118" t="n">
        <v>0.1</v>
      </c>
      <c r="Y118" t="n">
        <v>1</v>
      </c>
      <c r="Z118" t="n">
        <v>10</v>
      </c>
      <c r="AA118" t="n">
        <v>473.4050228684101</v>
      </c>
      <c r="AB118" t="n">
        <v>647.7336374441683</v>
      </c>
      <c r="AC118" t="n">
        <v>585.9148481863659</v>
      </c>
      <c r="AD118" t="n">
        <v>473405.0228684101</v>
      </c>
      <c r="AE118" t="n">
        <v>647733.6374441682</v>
      </c>
      <c r="AF118" t="n">
        <v>1.514664603691681e-05</v>
      </c>
      <c r="AG118" t="n">
        <v>36</v>
      </c>
      <c r="AH118" t="n">
        <v>585914.8481863659</v>
      </c>
    </row>
    <row r="119">
      <c r="A119" t="n">
        <v>117</v>
      </c>
      <c r="B119" t="n">
        <v>135</v>
      </c>
      <c r="C119" t="inlineStr">
        <is>
          <t xml:space="preserve">CONCLUIDO	</t>
        </is>
      </c>
      <c r="D119" t="n">
        <v>7.3317</v>
      </c>
      <c r="E119" t="n">
        <v>13.64</v>
      </c>
      <c r="F119" t="n">
        <v>10.48</v>
      </c>
      <c r="G119" t="n">
        <v>104.83</v>
      </c>
      <c r="H119" t="n">
        <v>1.67</v>
      </c>
      <c r="I119" t="n">
        <v>6</v>
      </c>
      <c r="J119" t="n">
        <v>323.49</v>
      </c>
      <c r="K119" t="n">
        <v>59.89</v>
      </c>
      <c r="L119" t="n">
        <v>30.25</v>
      </c>
      <c r="M119" t="n">
        <v>4</v>
      </c>
      <c r="N119" t="n">
        <v>98.34999999999999</v>
      </c>
      <c r="O119" t="n">
        <v>40131.01</v>
      </c>
      <c r="P119" t="n">
        <v>178.61</v>
      </c>
      <c r="Q119" t="n">
        <v>197.75</v>
      </c>
      <c r="R119" t="n">
        <v>30.28</v>
      </c>
      <c r="S119" t="n">
        <v>25.4</v>
      </c>
      <c r="T119" t="n">
        <v>1608.39</v>
      </c>
      <c r="U119" t="n">
        <v>0.84</v>
      </c>
      <c r="V119" t="n">
        <v>0.89</v>
      </c>
      <c r="W119" t="n">
        <v>2.95</v>
      </c>
      <c r="X119" t="n">
        <v>0.09</v>
      </c>
      <c r="Y119" t="n">
        <v>1</v>
      </c>
      <c r="Z119" t="n">
        <v>10</v>
      </c>
      <c r="AA119" t="n">
        <v>473.301092847982</v>
      </c>
      <c r="AB119" t="n">
        <v>647.5914358051496</v>
      </c>
      <c r="AC119" t="n">
        <v>585.7862180721939</v>
      </c>
      <c r="AD119" t="n">
        <v>473301.092847982</v>
      </c>
      <c r="AE119" t="n">
        <v>647591.4358051496</v>
      </c>
      <c r="AF119" t="n">
        <v>1.514891888097331e-05</v>
      </c>
      <c r="AG119" t="n">
        <v>36</v>
      </c>
      <c r="AH119" t="n">
        <v>585786.2180721939</v>
      </c>
    </row>
    <row r="120">
      <c r="A120" t="n">
        <v>118</v>
      </c>
      <c r="B120" t="n">
        <v>135</v>
      </c>
      <c r="C120" t="inlineStr">
        <is>
          <t xml:space="preserve">CONCLUIDO	</t>
        </is>
      </c>
      <c r="D120" t="n">
        <v>7.3309</v>
      </c>
      <c r="E120" t="n">
        <v>13.64</v>
      </c>
      <c r="F120" t="n">
        <v>10.48</v>
      </c>
      <c r="G120" t="n">
        <v>104.84</v>
      </c>
      <c r="H120" t="n">
        <v>1.68</v>
      </c>
      <c r="I120" t="n">
        <v>6</v>
      </c>
      <c r="J120" t="n">
        <v>324.06</v>
      </c>
      <c r="K120" t="n">
        <v>59.89</v>
      </c>
      <c r="L120" t="n">
        <v>30.5</v>
      </c>
      <c r="M120" t="n">
        <v>4</v>
      </c>
      <c r="N120" t="n">
        <v>98.67</v>
      </c>
      <c r="O120" t="n">
        <v>40201.62</v>
      </c>
      <c r="P120" t="n">
        <v>178.55</v>
      </c>
      <c r="Q120" t="n">
        <v>197.8</v>
      </c>
      <c r="R120" t="n">
        <v>30.34</v>
      </c>
      <c r="S120" t="n">
        <v>25.4</v>
      </c>
      <c r="T120" t="n">
        <v>1635.85</v>
      </c>
      <c r="U120" t="n">
        <v>0.84</v>
      </c>
      <c r="V120" t="n">
        <v>0.89</v>
      </c>
      <c r="W120" t="n">
        <v>2.95</v>
      </c>
      <c r="X120" t="n">
        <v>0.09</v>
      </c>
      <c r="Y120" t="n">
        <v>1</v>
      </c>
      <c r="Z120" t="n">
        <v>10</v>
      </c>
      <c r="AA120" t="n">
        <v>473.2727488032708</v>
      </c>
      <c r="AB120" t="n">
        <v>647.5526542327245</v>
      </c>
      <c r="AC120" t="n">
        <v>585.751137758611</v>
      </c>
      <c r="AD120" t="n">
        <v>473272.7488032707</v>
      </c>
      <c r="AE120" t="n">
        <v>647552.6542327246</v>
      </c>
      <c r="AF120" t="n">
        <v>1.514726590347767e-05</v>
      </c>
      <c r="AG120" t="n">
        <v>36</v>
      </c>
      <c r="AH120" t="n">
        <v>585751.137758611</v>
      </c>
    </row>
    <row r="121">
      <c r="A121" t="n">
        <v>119</v>
      </c>
      <c r="B121" t="n">
        <v>135</v>
      </c>
      <c r="C121" t="inlineStr">
        <is>
          <t xml:space="preserve">CONCLUIDO	</t>
        </is>
      </c>
      <c r="D121" t="n">
        <v>7.3288</v>
      </c>
      <c r="E121" t="n">
        <v>13.64</v>
      </c>
      <c r="F121" t="n">
        <v>10.49</v>
      </c>
      <c r="G121" t="n">
        <v>104.88</v>
      </c>
      <c r="H121" t="n">
        <v>1.69</v>
      </c>
      <c r="I121" t="n">
        <v>6</v>
      </c>
      <c r="J121" t="n">
        <v>324.63</v>
      </c>
      <c r="K121" t="n">
        <v>59.89</v>
      </c>
      <c r="L121" t="n">
        <v>30.75</v>
      </c>
      <c r="M121" t="n">
        <v>4</v>
      </c>
      <c r="N121" t="n">
        <v>99</v>
      </c>
      <c r="O121" t="n">
        <v>40272.38</v>
      </c>
      <c r="P121" t="n">
        <v>178.51</v>
      </c>
      <c r="Q121" t="n">
        <v>197.75</v>
      </c>
      <c r="R121" t="n">
        <v>30.37</v>
      </c>
      <c r="S121" t="n">
        <v>25.4</v>
      </c>
      <c r="T121" t="n">
        <v>1649.66</v>
      </c>
      <c r="U121" t="n">
        <v>0.84</v>
      </c>
      <c r="V121" t="n">
        <v>0.89</v>
      </c>
      <c r="W121" t="n">
        <v>2.95</v>
      </c>
      <c r="X121" t="n">
        <v>0.1</v>
      </c>
      <c r="Y121" t="n">
        <v>1</v>
      </c>
      <c r="Z121" t="n">
        <v>10</v>
      </c>
      <c r="AA121" t="n">
        <v>473.3006850337857</v>
      </c>
      <c r="AB121" t="n">
        <v>647.5908778157747</v>
      </c>
      <c r="AC121" t="n">
        <v>585.7857133365418</v>
      </c>
      <c r="AD121" t="n">
        <v>473300.6850337856</v>
      </c>
      <c r="AE121" t="n">
        <v>647590.8778157746</v>
      </c>
      <c r="AF121" t="n">
        <v>1.514292683755162e-05</v>
      </c>
      <c r="AG121" t="n">
        <v>36</v>
      </c>
      <c r="AH121" t="n">
        <v>585785.7133365418</v>
      </c>
    </row>
    <row r="122">
      <c r="A122" t="n">
        <v>120</v>
      </c>
      <c r="B122" t="n">
        <v>135</v>
      </c>
      <c r="C122" t="inlineStr">
        <is>
          <t xml:space="preserve">CONCLUIDO	</t>
        </is>
      </c>
      <c r="D122" t="n">
        <v>7.332</v>
      </c>
      <c r="E122" t="n">
        <v>13.64</v>
      </c>
      <c r="F122" t="n">
        <v>10.48</v>
      </c>
      <c r="G122" t="n">
        <v>104.83</v>
      </c>
      <c r="H122" t="n">
        <v>1.7</v>
      </c>
      <c r="I122" t="n">
        <v>6</v>
      </c>
      <c r="J122" t="n">
        <v>325.21</v>
      </c>
      <c r="K122" t="n">
        <v>59.89</v>
      </c>
      <c r="L122" t="n">
        <v>31</v>
      </c>
      <c r="M122" t="n">
        <v>4</v>
      </c>
      <c r="N122" t="n">
        <v>99.31999999999999</v>
      </c>
      <c r="O122" t="n">
        <v>40343.29</v>
      </c>
      <c r="P122" t="n">
        <v>178.33</v>
      </c>
      <c r="Q122" t="n">
        <v>197.77</v>
      </c>
      <c r="R122" t="n">
        <v>30.32</v>
      </c>
      <c r="S122" t="n">
        <v>25.4</v>
      </c>
      <c r="T122" t="n">
        <v>1628.15</v>
      </c>
      <c r="U122" t="n">
        <v>0.84</v>
      </c>
      <c r="V122" t="n">
        <v>0.89</v>
      </c>
      <c r="W122" t="n">
        <v>2.95</v>
      </c>
      <c r="X122" t="n">
        <v>0.09</v>
      </c>
      <c r="Y122" t="n">
        <v>1</v>
      </c>
      <c r="Z122" t="n">
        <v>10</v>
      </c>
      <c r="AA122" t="n">
        <v>473.0871986571078</v>
      </c>
      <c r="AB122" t="n">
        <v>647.2987763368496</v>
      </c>
      <c r="AC122" t="n">
        <v>585.5214896127984</v>
      </c>
      <c r="AD122" t="n">
        <v>473087.1986571078</v>
      </c>
      <c r="AE122" t="n">
        <v>647298.7763368497</v>
      </c>
      <c r="AF122" t="n">
        <v>1.514953874753417e-05</v>
      </c>
      <c r="AG122" t="n">
        <v>36</v>
      </c>
      <c r="AH122" t="n">
        <v>585521.4896127984</v>
      </c>
    </row>
    <row r="123">
      <c r="A123" t="n">
        <v>121</v>
      </c>
      <c r="B123" t="n">
        <v>135</v>
      </c>
      <c r="C123" t="inlineStr">
        <is>
          <t xml:space="preserve">CONCLUIDO	</t>
        </is>
      </c>
      <c r="D123" t="n">
        <v>7.3335</v>
      </c>
      <c r="E123" t="n">
        <v>13.64</v>
      </c>
      <c r="F123" t="n">
        <v>10.48</v>
      </c>
      <c r="G123" t="n">
        <v>104.8</v>
      </c>
      <c r="H123" t="n">
        <v>1.71</v>
      </c>
      <c r="I123" t="n">
        <v>6</v>
      </c>
      <c r="J123" t="n">
        <v>325.78</v>
      </c>
      <c r="K123" t="n">
        <v>59.89</v>
      </c>
      <c r="L123" t="n">
        <v>31.25</v>
      </c>
      <c r="M123" t="n">
        <v>4</v>
      </c>
      <c r="N123" t="n">
        <v>99.65000000000001</v>
      </c>
      <c r="O123" t="n">
        <v>40414.36</v>
      </c>
      <c r="P123" t="n">
        <v>178.06</v>
      </c>
      <c r="Q123" t="n">
        <v>197.75</v>
      </c>
      <c r="R123" t="n">
        <v>30.23</v>
      </c>
      <c r="S123" t="n">
        <v>25.4</v>
      </c>
      <c r="T123" t="n">
        <v>1578.63</v>
      </c>
      <c r="U123" t="n">
        <v>0.84</v>
      </c>
      <c r="V123" t="n">
        <v>0.89</v>
      </c>
      <c r="W123" t="n">
        <v>2.95</v>
      </c>
      <c r="X123" t="n">
        <v>0.09</v>
      </c>
      <c r="Y123" t="n">
        <v>1</v>
      </c>
      <c r="Z123" t="n">
        <v>10</v>
      </c>
      <c r="AA123" t="n">
        <v>472.8565274884297</v>
      </c>
      <c r="AB123" t="n">
        <v>646.9831618673708</v>
      </c>
      <c r="AC123" t="n">
        <v>585.2359969453189</v>
      </c>
      <c r="AD123" t="n">
        <v>472856.5274884297</v>
      </c>
      <c r="AE123" t="n">
        <v>646983.1618673707</v>
      </c>
      <c r="AF123" t="n">
        <v>1.51526380803385e-05</v>
      </c>
      <c r="AG123" t="n">
        <v>36</v>
      </c>
      <c r="AH123" t="n">
        <v>585235.9969453189</v>
      </c>
    </row>
    <row r="124">
      <c r="A124" t="n">
        <v>122</v>
      </c>
      <c r="B124" t="n">
        <v>135</v>
      </c>
      <c r="C124" t="inlineStr">
        <is>
          <t xml:space="preserve">CONCLUIDO	</t>
        </is>
      </c>
      <c r="D124" t="n">
        <v>7.3273</v>
      </c>
      <c r="E124" t="n">
        <v>13.65</v>
      </c>
      <c r="F124" t="n">
        <v>10.49</v>
      </c>
      <c r="G124" t="n">
        <v>104.91</v>
      </c>
      <c r="H124" t="n">
        <v>1.72</v>
      </c>
      <c r="I124" t="n">
        <v>6</v>
      </c>
      <c r="J124" t="n">
        <v>326.36</v>
      </c>
      <c r="K124" t="n">
        <v>59.89</v>
      </c>
      <c r="L124" t="n">
        <v>31.5</v>
      </c>
      <c r="M124" t="n">
        <v>4</v>
      </c>
      <c r="N124" t="n">
        <v>99.97</v>
      </c>
      <c r="O124" t="n">
        <v>40485.58</v>
      </c>
      <c r="P124" t="n">
        <v>178.13</v>
      </c>
      <c r="Q124" t="n">
        <v>197.76</v>
      </c>
      <c r="R124" t="n">
        <v>30.56</v>
      </c>
      <c r="S124" t="n">
        <v>25.4</v>
      </c>
      <c r="T124" t="n">
        <v>1746.39</v>
      </c>
      <c r="U124" t="n">
        <v>0.83</v>
      </c>
      <c r="V124" t="n">
        <v>0.89</v>
      </c>
      <c r="W124" t="n">
        <v>2.95</v>
      </c>
      <c r="X124" t="n">
        <v>0.1</v>
      </c>
      <c r="Y124" t="n">
        <v>1</v>
      </c>
      <c r="Z124" t="n">
        <v>10</v>
      </c>
      <c r="AA124" t="n">
        <v>473.0488424964993</v>
      </c>
      <c r="AB124" t="n">
        <v>647.2462957457509</v>
      </c>
      <c r="AC124" t="n">
        <v>585.4740176956573</v>
      </c>
      <c r="AD124" t="n">
        <v>473048.8424964993</v>
      </c>
      <c r="AE124" t="n">
        <v>647246.2957457509</v>
      </c>
      <c r="AF124" t="n">
        <v>1.513982750474729e-05</v>
      </c>
      <c r="AG124" t="n">
        <v>36</v>
      </c>
      <c r="AH124" t="n">
        <v>585474.0176956572</v>
      </c>
    </row>
    <row r="125">
      <c r="A125" t="n">
        <v>123</v>
      </c>
      <c r="B125" t="n">
        <v>135</v>
      </c>
      <c r="C125" t="inlineStr">
        <is>
          <t xml:space="preserve">CONCLUIDO	</t>
        </is>
      </c>
      <c r="D125" t="n">
        <v>7.3645</v>
      </c>
      <c r="E125" t="n">
        <v>13.58</v>
      </c>
      <c r="F125" t="n">
        <v>10.47</v>
      </c>
      <c r="G125" t="n">
        <v>125.67</v>
      </c>
      <c r="H125" t="n">
        <v>1.73</v>
      </c>
      <c r="I125" t="n">
        <v>5</v>
      </c>
      <c r="J125" t="n">
        <v>326.94</v>
      </c>
      <c r="K125" t="n">
        <v>59.89</v>
      </c>
      <c r="L125" t="n">
        <v>31.75</v>
      </c>
      <c r="M125" t="n">
        <v>3</v>
      </c>
      <c r="N125" t="n">
        <v>100.3</v>
      </c>
      <c r="O125" t="n">
        <v>40556.96</v>
      </c>
      <c r="P125" t="n">
        <v>177.53</v>
      </c>
      <c r="Q125" t="n">
        <v>197.78</v>
      </c>
      <c r="R125" t="n">
        <v>30.01</v>
      </c>
      <c r="S125" t="n">
        <v>25.4</v>
      </c>
      <c r="T125" t="n">
        <v>1475.53</v>
      </c>
      <c r="U125" t="n">
        <v>0.85</v>
      </c>
      <c r="V125" t="n">
        <v>0.89</v>
      </c>
      <c r="W125" t="n">
        <v>2.95</v>
      </c>
      <c r="X125" t="n">
        <v>0.08</v>
      </c>
      <c r="Y125" t="n">
        <v>1</v>
      </c>
      <c r="Z125" t="n">
        <v>10</v>
      </c>
      <c r="AA125" t="n">
        <v>471.8269857225971</v>
      </c>
      <c r="AB125" t="n">
        <v>645.5744974031813</v>
      </c>
      <c r="AC125" t="n">
        <v>583.9617734405188</v>
      </c>
      <c r="AD125" t="n">
        <v>471826.9857225971</v>
      </c>
      <c r="AE125" t="n">
        <v>645574.4974031814</v>
      </c>
      <c r="AF125" t="n">
        <v>1.521669095829452e-05</v>
      </c>
      <c r="AG125" t="n">
        <v>36</v>
      </c>
      <c r="AH125" t="n">
        <v>583961.7734405188</v>
      </c>
    </row>
    <row r="126">
      <c r="A126" t="n">
        <v>124</v>
      </c>
      <c r="B126" t="n">
        <v>135</v>
      </c>
      <c r="C126" t="inlineStr">
        <is>
          <t xml:space="preserve">CONCLUIDO	</t>
        </is>
      </c>
      <c r="D126" t="n">
        <v>7.3639</v>
      </c>
      <c r="E126" t="n">
        <v>13.58</v>
      </c>
      <c r="F126" t="n">
        <v>10.47</v>
      </c>
      <c r="G126" t="n">
        <v>125.69</v>
      </c>
      <c r="H126" t="n">
        <v>1.74</v>
      </c>
      <c r="I126" t="n">
        <v>5</v>
      </c>
      <c r="J126" t="n">
        <v>327.52</v>
      </c>
      <c r="K126" t="n">
        <v>59.89</v>
      </c>
      <c r="L126" t="n">
        <v>32</v>
      </c>
      <c r="M126" t="n">
        <v>3</v>
      </c>
      <c r="N126" t="n">
        <v>100.63</v>
      </c>
      <c r="O126" t="n">
        <v>40628.49</v>
      </c>
      <c r="P126" t="n">
        <v>177.82</v>
      </c>
      <c r="Q126" t="n">
        <v>197.75</v>
      </c>
      <c r="R126" t="n">
        <v>30.01</v>
      </c>
      <c r="S126" t="n">
        <v>25.4</v>
      </c>
      <c r="T126" t="n">
        <v>1475.62</v>
      </c>
      <c r="U126" t="n">
        <v>0.85</v>
      </c>
      <c r="V126" t="n">
        <v>0.89</v>
      </c>
      <c r="W126" t="n">
        <v>2.95</v>
      </c>
      <c r="X126" t="n">
        <v>0.08</v>
      </c>
      <c r="Y126" t="n">
        <v>1</v>
      </c>
      <c r="Z126" t="n">
        <v>10</v>
      </c>
      <c r="AA126" t="n">
        <v>472.0532695039664</v>
      </c>
      <c r="AB126" t="n">
        <v>645.8841088557867</v>
      </c>
      <c r="AC126" t="n">
        <v>584.2418360106299</v>
      </c>
      <c r="AD126" t="n">
        <v>472053.2695039664</v>
      </c>
      <c r="AE126" t="n">
        <v>645884.1088557867</v>
      </c>
      <c r="AF126" t="n">
        <v>1.521545122517279e-05</v>
      </c>
      <c r="AG126" t="n">
        <v>36</v>
      </c>
      <c r="AH126" t="n">
        <v>584241.8360106299</v>
      </c>
    </row>
    <row r="127">
      <c r="A127" t="n">
        <v>125</v>
      </c>
      <c r="B127" t="n">
        <v>135</v>
      </c>
      <c r="C127" t="inlineStr">
        <is>
          <t xml:space="preserve">CONCLUIDO	</t>
        </is>
      </c>
      <c r="D127" t="n">
        <v>7.3641</v>
      </c>
      <c r="E127" t="n">
        <v>13.58</v>
      </c>
      <c r="F127" t="n">
        <v>10.47</v>
      </c>
      <c r="G127" t="n">
        <v>125.68</v>
      </c>
      <c r="H127" t="n">
        <v>1.75</v>
      </c>
      <c r="I127" t="n">
        <v>5</v>
      </c>
      <c r="J127" t="n">
        <v>328.1</v>
      </c>
      <c r="K127" t="n">
        <v>59.89</v>
      </c>
      <c r="L127" t="n">
        <v>32.25</v>
      </c>
      <c r="M127" t="n">
        <v>3</v>
      </c>
      <c r="N127" t="n">
        <v>100.96</v>
      </c>
      <c r="O127" t="n">
        <v>40700.18</v>
      </c>
      <c r="P127" t="n">
        <v>178.19</v>
      </c>
      <c r="Q127" t="n">
        <v>197.76</v>
      </c>
      <c r="R127" t="n">
        <v>29.97</v>
      </c>
      <c r="S127" t="n">
        <v>25.4</v>
      </c>
      <c r="T127" t="n">
        <v>1457.46</v>
      </c>
      <c r="U127" t="n">
        <v>0.85</v>
      </c>
      <c r="V127" t="n">
        <v>0.89</v>
      </c>
      <c r="W127" t="n">
        <v>2.95</v>
      </c>
      <c r="X127" t="n">
        <v>0.08</v>
      </c>
      <c r="Y127" t="n">
        <v>1</v>
      </c>
      <c r="Z127" t="n">
        <v>10</v>
      </c>
      <c r="AA127" t="n">
        <v>472.3226970912185</v>
      </c>
      <c r="AB127" t="n">
        <v>646.2527515669713</v>
      </c>
      <c r="AC127" t="n">
        <v>584.5752959788523</v>
      </c>
      <c r="AD127" t="n">
        <v>472322.6970912185</v>
      </c>
      <c r="AE127" t="n">
        <v>646252.7515669713</v>
      </c>
      <c r="AF127" t="n">
        <v>1.52158644695467e-05</v>
      </c>
      <c r="AG127" t="n">
        <v>36</v>
      </c>
      <c r="AH127" t="n">
        <v>584575.2959788523</v>
      </c>
    </row>
    <row r="128">
      <c r="A128" t="n">
        <v>126</v>
      </c>
      <c r="B128" t="n">
        <v>135</v>
      </c>
      <c r="C128" t="inlineStr">
        <is>
          <t xml:space="preserve">CONCLUIDO	</t>
        </is>
      </c>
      <c r="D128" t="n">
        <v>7.3614</v>
      </c>
      <c r="E128" t="n">
        <v>13.58</v>
      </c>
      <c r="F128" t="n">
        <v>10.48</v>
      </c>
      <c r="G128" t="n">
        <v>125.74</v>
      </c>
      <c r="H128" t="n">
        <v>1.76</v>
      </c>
      <c r="I128" t="n">
        <v>5</v>
      </c>
      <c r="J128" t="n">
        <v>328.68</v>
      </c>
      <c r="K128" t="n">
        <v>59.89</v>
      </c>
      <c r="L128" t="n">
        <v>32.5</v>
      </c>
      <c r="M128" t="n">
        <v>3</v>
      </c>
      <c r="N128" t="n">
        <v>101.3</v>
      </c>
      <c r="O128" t="n">
        <v>40772.03</v>
      </c>
      <c r="P128" t="n">
        <v>178.42</v>
      </c>
      <c r="Q128" t="n">
        <v>197.75</v>
      </c>
      <c r="R128" t="n">
        <v>30.2</v>
      </c>
      <c r="S128" t="n">
        <v>25.4</v>
      </c>
      <c r="T128" t="n">
        <v>1571.62</v>
      </c>
      <c r="U128" t="n">
        <v>0.84</v>
      </c>
      <c r="V128" t="n">
        <v>0.89</v>
      </c>
      <c r="W128" t="n">
        <v>2.95</v>
      </c>
      <c r="X128" t="n">
        <v>0.09</v>
      </c>
      <c r="Y128" t="n">
        <v>1</v>
      </c>
      <c r="Z128" t="n">
        <v>10</v>
      </c>
      <c r="AA128" t="n">
        <v>472.5618544975148</v>
      </c>
      <c r="AB128" t="n">
        <v>646.5799772811461</v>
      </c>
      <c r="AC128" t="n">
        <v>584.8712917301303</v>
      </c>
      <c r="AD128" t="n">
        <v>472561.8544975148</v>
      </c>
      <c r="AE128" t="n">
        <v>646579.9772811461</v>
      </c>
      <c r="AF128" t="n">
        <v>1.521028567049892e-05</v>
      </c>
      <c r="AG128" t="n">
        <v>36</v>
      </c>
      <c r="AH128" t="n">
        <v>584871.2917301303</v>
      </c>
    </row>
    <row r="129">
      <c r="A129" t="n">
        <v>127</v>
      </c>
      <c r="B129" t="n">
        <v>135</v>
      </c>
      <c r="C129" t="inlineStr">
        <is>
          <t xml:space="preserve">CONCLUIDO	</t>
        </is>
      </c>
      <c r="D129" t="n">
        <v>7.3606</v>
      </c>
      <c r="E129" t="n">
        <v>13.59</v>
      </c>
      <c r="F129" t="n">
        <v>10.48</v>
      </c>
      <c r="G129" t="n">
        <v>125.76</v>
      </c>
      <c r="H129" t="n">
        <v>1.77</v>
      </c>
      <c r="I129" t="n">
        <v>5</v>
      </c>
      <c r="J129" t="n">
        <v>329.27</v>
      </c>
      <c r="K129" t="n">
        <v>59.89</v>
      </c>
      <c r="L129" t="n">
        <v>32.75</v>
      </c>
      <c r="M129" t="n">
        <v>3</v>
      </c>
      <c r="N129" t="n">
        <v>101.63</v>
      </c>
      <c r="O129" t="n">
        <v>40844.03</v>
      </c>
      <c r="P129" t="n">
        <v>178.68</v>
      </c>
      <c r="Q129" t="n">
        <v>197.77</v>
      </c>
      <c r="R129" t="n">
        <v>30.18</v>
      </c>
      <c r="S129" t="n">
        <v>25.4</v>
      </c>
      <c r="T129" t="n">
        <v>1559.82</v>
      </c>
      <c r="U129" t="n">
        <v>0.84</v>
      </c>
      <c r="V129" t="n">
        <v>0.89</v>
      </c>
      <c r="W129" t="n">
        <v>2.95</v>
      </c>
      <c r="X129" t="n">
        <v>0.09</v>
      </c>
      <c r="Y129" t="n">
        <v>1</v>
      </c>
      <c r="Z129" t="n">
        <v>10</v>
      </c>
      <c r="AA129" t="n">
        <v>472.7701320826808</v>
      </c>
      <c r="AB129" t="n">
        <v>646.8649518617287</v>
      </c>
      <c r="AC129" t="n">
        <v>585.1290687367066</v>
      </c>
      <c r="AD129" t="n">
        <v>472770.1320826808</v>
      </c>
      <c r="AE129" t="n">
        <v>646864.9518617288</v>
      </c>
      <c r="AF129" t="n">
        <v>1.520863269300328e-05</v>
      </c>
      <c r="AG129" t="n">
        <v>36</v>
      </c>
      <c r="AH129" t="n">
        <v>585129.0687367066</v>
      </c>
    </row>
    <row r="130">
      <c r="A130" t="n">
        <v>128</v>
      </c>
      <c r="B130" t="n">
        <v>135</v>
      </c>
      <c r="C130" t="inlineStr">
        <is>
          <t xml:space="preserve">CONCLUIDO	</t>
        </is>
      </c>
      <c r="D130" t="n">
        <v>7.3612</v>
      </c>
      <c r="E130" t="n">
        <v>13.58</v>
      </c>
      <c r="F130" t="n">
        <v>10.48</v>
      </c>
      <c r="G130" t="n">
        <v>125.75</v>
      </c>
      <c r="H130" t="n">
        <v>1.78</v>
      </c>
      <c r="I130" t="n">
        <v>5</v>
      </c>
      <c r="J130" t="n">
        <v>329.85</v>
      </c>
      <c r="K130" t="n">
        <v>59.89</v>
      </c>
      <c r="L130" t="n">
        <v>33</v>
      </c>
      <c r="M130" t="n">
        <v>3</v>
      </c>
      <c r="N130" t="n">
        <v>101.97</v>
      </c>
      <c r="O130" t="n">
        <v>40916.2</v>
      </c>
      <c r="P130" t="n">
        <v>178.8</v>
      </c>
      <c r="Q130" t="n">
        <v>197.75</v>
      </c>
      <c r="R130" t="n">
        <v>30.15</v>
      </c>
      <c r="S130" t="n">
        <v>25.4</v>
      </c>
      <c r="T130" t="n">
        <v>1545.54</v>
      </c>
      <c r="U130" t="n">
        <v>0.84</v>
      </c>
      <c r="V130" t="n">
        <v>0.89</v>
      </c>
      <c r="W130" t="n">
        <v>2.95</v>
      </c>
      <c r="X130" t="n">
        <v>0.09</v>
      </c>
      <c r="Y130" t="n">
        <v>1</v>
      </c>
      <c r="Z130" t="n">
        <v>10</v>
      </c>
      <c r="AA130" t="n">
        <v>472.8467915929525</v>
      </c>
      <c r="AB130" t="n">
        <v>646.9698407856613</v>
      </c>
      <c r="AC130" t="n">
        <v>585.2239472089516</v>
      </c>
      <c r="AD130" t="n">
        <v>472846.7915929524</v>
      </c>
      <c r="AE130" t="n">
        <v>646969.8407856612</v>
      </c>
      <c r="AF130" t="n">
        <v>1.520987242612501e-05</v>
      </c>
      <c r="AG130" t="n">
        <v>36</v>
      </c>
      <c r="AH130" t="n">
        <v>585223.9472089516</v>
      </c>
    </row>
    <row r="131">
      <c r="A131" t="n">
        <v>129</v>
      </c>
      <c r="B131" t="n">
        <v>135</v>
      </c>
      <c r="C131" t="inlineStr">
        <is>
          <t xml:space="preserve">CONCLUIDO	</t>
        </is>
      </c>
      <c r="D131" t="n">
        <v>7.3629</v>
      </c>
      <c r="E131" t="n">
        <v>13.58</v>
      </c>
      <c r="F131" t="n">
        <v>10.48</v>
      </c>
      <c r="G131" t="n">
        <v>125.71</v>
      </c>
      <c r="H131" t="n">
        <v>1.79</v>
      </c>
      <c r="I131" t="n">
        <v>5</v>
      </c>
      <c r="J131" t="n">
        <v>330.44</v>
      </c>
      <c r="K131" t="n">
        <v>59.89</v>
      </c>
      <c r="L131" t="n">
        <v>33.25</v>
      </c>
      <c r="M131" t="n">
        <v>3</v>
      </c>
      <c r="N131" t="n">
        <v>102.3</v>
      </c>
      <c r="O131" t="n">
        <v>40988.53</v>
      </c>
      <c r="P131" t="n">
        <v>178.9</v>
      </c>
      <c r="Q131" t="n">
        <v>197.75</v>
      </c>
      <c r="R131" t="n">
        <v>30.02</v>
      </c>
      <c r="S131" t="n">
        <v>25.4</v>
      </c>
      <c r="T131" t="n">
        <v>1480.57</v>
      </c>
      <c r="U131" t="n">
        <v>0.85</v>
      </c>
      <c r="V131" t="n">
        <v>0.89</v>
      </c>
      <c r="W131" t="n">
        <v>2.95</v>
      </c>
      <c r="X131" t="n">
        <v>0.09</v>
      </c>
      <c r="Y131" t="n">
        <v>1</v>
      </c>
      <c r="Z131" t="n">
        <v>10</v>
      </c>
      <c r="AA131" t="n">
        <v>472.8865404128415</v>
      </c>
      <c r="AB131" t="n">
        <v>647.0242268746276</v>
      </c>
      <c r="AC131" t="n">
        <v>585.2731427659182</v>
      </c>
      <c r="AD131" t="n">
        <v>472886.5404128415</v>
      </c>
      <c r="AE131" t="n">
        <v>647024.2268746276</v>
      </c>
      <c r="AF131" t="n">
        <v>1.521338500330324e-05</v>
      </c>
      <c r="AG131" t="n">
        <v>36</v>
      </c>
      <c r="AH131" t="n">
        <v>585273.1427659183</v>
      </c>
    </row>
    <row r="132">
      <c r="A132" t="n">
        <v>130</v>
      </c>
      <c r="B132" t="n">
        <v>135</v>
      </c>
      <c r="C132" t="inlineStr">
        <is>
          <t xml:space="preserve">CONCLUIDO	</t>
        </is>
      </c>
      <c r="D132" t="n">
        <v>7.3636</v>
      </c>
      <c r="E132" t="n">
        <v>13.58</v>
      </c>
      <c r="F132" t="n">
        <v>10.47</v>
      </c>
      <c r="G132" t="n">
        <v>125.69</v>
      </c>
      <c r="H132" t="n">
        <v>1.8</v>
      </c>
      <c r="I132" t="n">
        <v>5</v>
      </c>
      <c r="J132" t="n">
        <v>331.03</v>
      </c>
      <c r="K132" t="n">
        <v>59.89</v>
      </c>
      <c r="L132" t="n">
        <v>33.5</v>
      </c>
      <c r="M132" t="n">
        <v>3</v>
      </c>
      <c r="N132" t="n">
        <v>102.64</v>
      </c>
      <c r="O132" t="n">
        <v>41061.02</v>
      </c>
      <c r="P132" t="n">
        <v>179.03</v>
      </c>
      <c r="Q132" t="n">
        <v>197.76</v>
      </c>
      <c r="R132" t="n">
        <v>29.96</v>
      </c>
      <c r="S132" t="n">
        <v>25.4</v>
      </c>
      <c r="T132" t="n">
        <v>1451.13</v>
      </c>
      <c r="U132" t="n">
        <v>0.85</v>
      </c>
      <c r="V132" t="n">
        <v>0.89</v>
      </c>
      <c r="W132" t="n">
        <v>2.95</v>
      </c>
      <c r="X132" t="n">
        <v>0.08</v>
      </c>
      <c r="Y132" t="n">
        <v>1</v>
      </c>
      <c r="Z132" t="n">
        <v>10</v>
      </c>
      <c r="AA132" t="n">
        <v>472.9534975619487</v>
      </c>
      <c r="AB132" t="n">
        <v>647.115840599977</v>
      </c>
      <c r="AC132" t="n">
        <v>585.356013005901</v>
      </c>
      <c r="AD132" t="n">
        <v>472953.4975619487</v>
      </c>
      <c r="AE132" t="n">
        <v>647115.8405999769</v>
      </c>
      <c r="AF132" t="n">
        <v>1.521483135861193e-05</v>
      </c>
      <c r="AG132" t="n">
        <v>36</v>
      </c>
      <c r="AH132" t="n">
        <v>585356.013005901</v>
      </c>
    </row>
    <row r="133">
      <c r="A133" t="n">
        <v>131</v>
      </c>
      <c r="B133" t="n">
        <v>135</v>
      </c>
      <c r="C133" t="inlineStr">
        <is>
          <t xml:space="preserve">CONCLUIDO	</t>
        </is>
      </c>
      <c r="D133" t="n">
        <v>7.3657</v>
      </c>
      <c r="E133" t="n">
        <v>13.58</v>
      </c>
      <c r="F133" t="n">
        <v>10.47</v>
      </c>
      <c r="G133" t="n">
        <v>125.65</v>
      </c>
      <c r="H133" t="n">
        <v>1.81</v>
      </c>
      <c r="I133" t="n">
        <v>5</v>
      </c>
      <c r="J133" t="n">
        <v>331.62</v>
      </c>
      <c r="K133" t="n">
        <v>59.89</v>
      </c>
      <c r="L133" t="n">
        <v>33.75</v>
      </c>
      <c r="M133" t="n">
        <v>3</v>
      </c>
      <c r="N133" t="n">
        <v>102.98</v>
      </c>
      <c r="O133" t="n">
        <v>41133.67</v>
      </c>
      <c r="P133" t="n">
        <v>179.07</v>
      </c>
      <c r="Q133" t="n">
        <v>197.75</v>
      </c>
      <c r="R133" t="n">
        <v>29.89</v>
      </c>
      <c r="S133" t="n">
        <v>25.4</v>
      </c>
      <c r="T133" t="n">
        <v>1416.75</v>
      </c>
      <c r="U133" t="n">
        <v>0.85</v>
      </c>
      <c r="V133" t="n">
        <v>0.89</v>
      </c>
      <c r="W133" t="n">
        <v>2.95</v>
      </c>
      <c r="X133" t="n">
        <v>0.08</v>
      </c>
      <c r="Y133" t="n">
        <v>1</v>
      </c>
      <c r="Z133" t="n">
        <v>10</v>
      </c>
      <c r="AA133" t="n">
        <v>472.9408363935042</v>
      </c>
      <c r="AB133" t="n">
        <v>647.09851703074</v>
      </c>
      <c r="AC133" t="n">
        <v>585.3403427737982</v>
      </c>
      <c r="AD133" t="n">
        <v>472940.8363935042</v>
      </c>
      <c r="AE133" t="n">
        <v>647098.51703074</v>
      </c>
      <c r="AF133" t="n">
        <v>1.521917042453798e-05</v>
      </c>
      <c r="AG133" t="n">
        <v>36</v>
      </c>
      <c r="AH133" t="n">
        <v>585340.3427737982</v>
      </c>
    </row>
    <row r="134">
      <c r="A134" t="n">
        <v>132</v>
      </c>
      <c r="B134" t="n">
        <v>135</v>
      </c>
      <c r="C134" t="inlineStr">
        <is>
          <t xml:space="preserve">CONCLUIDO	</t>
        </is>
      </c>
      <c r="D134" t="n">
        <v>7.3645</v>
      </c>
      <c r="E134" t="n">
        <v>13.58</v>
      </c>
      <c r="F134" t="n">
        <v>10.47</v>
      </c>
      <c r="G134" t="n">
        <v>125.67</v>
      </c>
      <c r="H134" t="n">
        <v>1.82</v>
      </c>
      <c r="I134" t="n">
        <v>5</v>
      </c>
      <c r="J134" t="n">
        <v>332.21</v>
      </c>
      <c r="K134" t="n">
        <v>59.89</v>
      </c>
      <c r="L134" t="n">
        <v>34</v>
      </c>
      <c r="M134" t="n">
        <v>3</v>
      </c>
      <c r="N134" t="n">
        <v>103.32</v>
      </c>
      <c r="O134" t="n">
        <v>41206.49</v>
      </c>
      <c r="P134" t="n">
        <v>179.31</v>
      </c>
      <c r="Q134" t="n">
        <v>197.75</v>
      </c>
      <c r="R134" t="n">
        <v>29.99</v>
      </c>
      <c r="S134" t="n">
        <v>25.4</v>
      </c>
      <c r="T134" t="n">
        <v>1466.87</v>
      </c>
      <c r="U134" t="n">
        <v>0.85</v>
      </c>
      <c r="V134" t="n">
        <v>0.89</v>
      </c>
      <c r="W134" t="n">
        <v>2.95</v>
      </c>
      <c r="X134" t="n">
        <v>0.08</v>
      </c>
      <c r="Y134" t="n">
        <v>1</v>
      </c>
      <c r="Z134" t="n">
        <v>10</v>
      </c>
      <c r="AA134" t="n">
        <v>473.1423073668616</v>
      </c>
      <c r="AB134" t="n">
        <v>647.3741785047597</v>
      </c>
      <c r="AC134" t="n">
        <v>585.5896955036307</v>
      </c>
      <c r="AD134" t="n">
        <v>473142.3073668616</v>
      </c>
      <c r="AE134" t="n">
        <v>647374.1785047597</v>
      </c>
      <c r="AF134" t="n">
        <v>1.521669095829452e-05</v>
      </c>
      <c r="AG134" t="n">
        <v>36</v>
      </c>
      <c r="AH134" t="n">
        <v>585589.6955036307</v>
      </c>
    </row>
    <row r="135">
      <c r="A135" t="n">
        <v>133</v>
      </c>
      <c r="B135" t="n">
        <v>135</v>
      </c>
      <c r="C135" t="inlineStr">
        <is>
          <t xml:space="preserve">CONCLUIDO	</t>
        </is>
      </c>
      <c r="D135" t="n">
        <v>7.3636</v>
      </c>
      <c r="E135" t="n">
        <v>13.58</v>
      </c>
      <c r="F135" t="n">
        <v>10.47</v>
      </c>
      <c r="G135" t="n">
        <v>125.69</v>
      </c>
      <c r="H135" t="n">
        <v>1.83</v>
      </c>
      <c r="I135" t="n">
        <v>5</v>
      </c>
      <c r="J135" t="n">
        <v>332.8</v>
      </c>
      <c r="K135" t="n">
        <v>59.89</v>
      </c>
      <c r="L135" t="n">
        <v>34.25</v>
      </c>
      <c r="M135" t="n">
        <v>3</v>
      </c>
      <c r="N135" t="n">
        <v>103.66</v>
      </c>
      <c r="O135" t="n">
        <v>41279.48</v>
      </c>
      <c r="P135" t="n">
        <v>179.51</v>
      </c>
      <c r="Q135" t="n">
        <v>197.75</v>
      </c>
      <c r="R135" t="n">
        <v>29.95</v>
      </c>
      <c r="S135" t="n">
        <v>25.4</v>
      </c>
      <c r="T135" t="n">
        <v>1446.26</v>
      </c>
      <c r="U135" t="n">
        <v>0.85</v>
      </c>
      <c r="V135" t="n">
        <v>0.89</v>
      </c>
      <c r="W135" t="n">
        <v>2.95</v>
      </c>
      <c r="X135" t="n">
        <v>0.08</v>
      </c>
      <c r="Y135" t="n">
        <v>1</v>
      </c>
      <c r="Z135" t="n">
        <v>10</v>
      </c>
      <c r="AA135" t="n">
        <v>473.3082343906928</v>
      </c>
      <c r="AB135" t="n">
        <v>647.6012071789492</v>
      </c>
      <c r="AC135" t="n">
        <v>585.7950568797922</v>
      </c>
      <c r="AD135" t="n">
        <v>473308.2343906928</v>
      </c>
      <c r="AE135" t="n">
        <v>647601.2071789491</v>
      </c>
      <c r="AF135" t="n">
        <v>1.521483135861193e-05</v>
      </c>
      <c r="AG135" t="n">
        <v>36</v>
      </c>
      <c r="AH135" t="n">
        <v>585795.0568797922</v>
      </c>
    </row>
    <row r="136">
      <c r="A136" t="n">
        <v>134</v>
      </c>
      <c r="B136" t="n">
        <v>135</v>
      </c>
      <c r="C136" t="inlineStr">
        <is>
          <t xml:space="preserve">CONCLUIDO	</t>
        </is>
      </c>
      <c r="D136" t="n">
        <v>7.3695</v>
      </c>
      <c r="E136" t="n">
        <v>13.57</v>
      </c>
      <c r="F136" t="n">
        <v>10.46</v>
      </c>
      <c r="G136" t="n">
        <v>125.56</v>
      </c>
      <c r="H136" t="n">
        <v>1.84</v>
      </c>
      <c r="I136" t="n">
        <v>5</v>
      </c>
      <c r="J136" t="n">
        <v>333.39</v>
      </c>
      <c r="K136" t="n">
        <v>59.89</v>
      </c>
      <c r="L136" t="n">
        <v>34.5</v>
      </c>
      <c r="M136" t="n">
        <v>3</v>
      </c>
      <c r="N136" t="n">
        <v>104.01</v>
      </c>
      <c r="O136" t="n">
        <v>41352.63</v>
      </c>
      <c r="P136" t="n">
        <v>179.39</v>
      </c>
      <c r="Q136" t="n">
        <v>197.75</v>
      </c>
      <c r="R136" t="n">
        <v>29.7</v>
      </c>
      <c r="S136" t="n">
        <v>25.4</v>
      </c>
      <c r="T136" t="n">
        <v>1318.61</v>
      </c>
      <c r="U136" t="n">
        <v>0.86</v>
      </c>
      <c r="V136" t="n">
        <v>0.89</v>
      </c>
      <c r="W136" t="n">
        <v>2.95</v>
      </c>
      <c r="X136" t="n">
        <v>0.07000000000000001</v>
      </c>
      <c r="Y136" t="n">
        <v>1</v>
      </c>
      <c r="Z136" t="n">
        <v>10</v>
      </c>
      <c r="AA136" t="n">
        <v>473.0857603668694</v>
      </c>
      <c r="AB136" t="n">
        <v>647.2968084046928</v>
      </c>
      <c r="AC136" t="n">
        <v>585.5197094973247</v>
      </c>
      <c r="AD136" t="n">
        <v>473085.7603668694</v>
      </c>
      <c r="AE136" t="n">
        <v>647296.8084046928</v>
      </c>
      <c r="AF136" t="n">
        <v>1.522702206764227e-05</v>
      </c>
      <c r="AG136" t="n">
        <v>36</v>
      </c>
      <c r="AH136" t="n">
        <v>585519.7094973247</v>
      </c>
    </row>
    <row r="137">
      <c r="A137" t="n">
        <v>135</v>
      </c>
      <c r="B137" t="n">
        <v>135</v>
      </c>
      <c r="C137" t="inlineStr">
        <is>
          <t xml:space="preserve">CONCLUIDO	</t>
        </is>
      </c>
      <c r="D137" t="n">
        <v>7.3672</v>
      </c>
      <c r="E137" t="n">
        <v>13.57</v>
      </c>
      <c r="F137" t="n">
        <v>10.47</v>
      </c>
      <c r="G137" t="n">
        <v>125.61</v>
      </c>
      <c r="H137" t="n">
        <v>1.85</v>
      </c>
      <c r="I137" t="n">
        <v>5</v>
      </c>
      <c r="J137" t="n">
        <v>333.99</v>
      </c>
      <c r="K137" t="n">
        <v>59.89</v>
      </c>
      <c r="L137" t="n">
        <v>34.75</v>
      </c>
      <c r="M137" t="n">
        <v>3</v>
      </c>
      <c r="N137" t="n">
        <v>104.35</v>
      </c>
      <c r="O137" t="n">
        <v>41426.07</v>
      </c>
      <c r="P137" t="n">
        <v>179.59</v>
      </c>
      <c r="Q137" t="n">
        <v>197.75</v>
      </c>
      <c r="R137" t="n">
        <v>29.75</v>
      </c>
      <c r="S137" t="n">
        <v>25.4</v>
      </c>
      <c r="T137" t="n">
        <v>1347.13</v>
      </c>
      <c r="U137" t="n">
        <v>0.85</v>
      </c>
      <c r="V137" t="n">
        <v>0.89</v>
      </c>
      <c r="W137" t="n">
        <v>2.95</v>
      </c>
      <c r="X137" t="n">
        <v>0.08</v>
      </c>
      <c r="Y137" t="n">
        <v>1</v>
      </c>
      <c r="Z137" t="n">
        <v>10</v>
      </c>
      <c r="AA137" t="n">
        <v>473.2948025944751</v>
      </c>
      <c r="AB137" t="n">
        <v>647.5828292027952</v>
      </c>
      <c r="AC137" t="n">
        <v>585.7784328718888</v>
      </c>
      <c r="AD137" t="n">
        <v>473294.8025944752</v>
      </c>
      <c r="AE137" t="n">
        <v>647582.8292027952</v>
      </c>
      <c r="AF137" t="n">
        <v>1.52222697573423e-05</v>
      </c>
      <c r="AG137" t="n">
        <v>36</v>
      </c>
      <c r="AH137" t="n">
        <v>585778.4328718887</v>
      </c>
    </row>
    <row r="138">
      <c r="A138" t="n">
        <v>136</v>
      </c>
      <c r="B138" t="n">
        <v>135</v>
      </c>
      <c r="C138" t="inlineStr">
        <is>
          <t xml:space="preserve">CONCLUIDO	</t>
        </is>
      </c>
      <c r="D138" t="n">
        <v>7.3668</v>
      </c>
      <c r="E138" t="n">
        <v>13.57</v>
      </c>
      <c r="F138" t="n">
        <v>10.47</v>
      </c>
      <c r="G138" t="n">
        <v>125.62</v>
      </c>
      <c r="H138" t="n">
        <v>1.86</v>
      </c>
      <c r="I138" t="n">
        <v>5</v>
      </c>
      <c r="J138" t="n">
        <v>334.58</v>
      </c>
      <c r="K138" t="n">
        <v>59.89</v>
      </c>
      <c r="L138" t="n">
        <v>35</v>
      </c>
      <c r="M138" t="n">
        <v>3</v>
      </c>
      <c r="N138" t="n">
        <v>104.7</v>
      </c>
      <c r="O138" t="n">
        <v>41499.57</v>
      </c>
      <c r="P138" t="n">
        <v>179.72</v>
      </c>
      <c r="Q138" t="n">
        <v>197.75</v>
      </c>
      <c r="R138" t="n">
        <v>29.8</v>
      </c>
      <c r="S138" t="n">
        <v>25.4</v>
      </c>
      <c r="T138" t="n">
        <v>1369.43</v>
      </c>
      <c r="U138" t="n">
        <v>0.85</v>
      </c>
      <c r="V138" t="n">
        <v>0.89</v>
      </c>
      <c r="W138" t="n">
        <v>2.95</v>
      </c>
      <c r="X138" t="n">
        <v>0.08</v>
      </c>
      <c r="Y138" t="n">
        <v>1</v>
      </c>
      <c r="Z138" t="n">
        <v>10</v>
      </c>
      <c r="AA138" t="n">
        <v>473.3988935397873</v>
      </c>
      <c r="AB138" t="n">
        <v>647.7252510263395</v>
      </c>
      <c r="AC138" t="n">
        <v>585.9072621564844</v>
      </c>
      <c r="AD138" t="n">
        <v>473398.8935397873</v>
      </c>
      <c r="AE138" t="n">
        <v>647725.2510263395</v>
      </c>
      <c r="AF138" t="n">
        <v>1.522144326859448e-05</v>
      </c>
      <c r="AG138" t="n">
        <v>36</v>
      </c>
      <c r="AH138" t="n">
        <v>585907.2621564844</v>
      </c>
    </row>
    <row r="139">
      <c r="A139" t="n">
        <v>137</v>
      </c>
      <c r="B139" t="n">
        <v>135</v>
      </c>
      <c r="C139" t="inlineStr">
        <is>
          <t xml:space="preserve">CONCLUIDO	</t>
        </is>
      </c>
      <c r="D139" t="n">
        <v>7.3669</v>
      </c>
      <c r="E139" t="n">
        <v>13.57</v>
      </c>
      <c r="F139" t="n">
        <v>10.47</v>
      </c>
      <c r="G139" t="n">
        <v>125.62</v>
      </c>
      <c r="H139" t="n">
        <v>1.87</v>
      </c>
      <c r="I139" t="n">
        <v>5</v>
      </c>
      <c r="J139" t="n">
        <v>335.18</v>
      </c>
      <c r="K139" t="n">
        <v>59.89</v>
      </c>
      <c r="L139" t="n">
        <v>35.25</v>
      </c>
      <c r="M139" t="n">
        <v>3</v>
      </c>
      <c r="N139" t="n">
        <v>105.04</v>
      </c>
      <c r="O139" t="n">
        <v>41573.23</v>
      </c>
      <c r="P139" t="n">
        <v>179.81</v>
      </c>
      <c r="Q139" t="n">
        <v>197.76</v>
      </c>
      <c r="R139" t="n">
        <v>29.87</v>
      </c>
      <c r="S139" t="n">
        <v>25.4</v>
      </c>
      <c r="T139" t="n">
        <v>1404.66</v>
      </c>
      <c r="U139" t="n">
        <v>0.85</v>
      </c>
      <c r="V139" t="n">
        <v>0.89</v>
      </c>
      <c r="W139" t="n">
        <v>2.95</v>
      </c>
      <c r="X139" t="n">
        <v>0.08</v>
      </c>
      <c r="Y139" t="n">
        <v>1</v>
      </c>
      <c r="Z139" t="n">
        <v>10</v>
      </c>
      <c r="AA139" t="n">
        <v>473.4633609848967</v>
      </c>
      <c r="AB139" t="n">
        <v>647.8134582288412</v>
      </c>
      <c r="AC139" t="n">
        <v>585.9870509873788</v>
      </c>
      <c r="AD139" t="n">
        <v>473463.3609848967</v>
      </c>
      <c r="AE139" t="n">
        <v>647813.4582288412</v>
      </c>
      <c r="AF139" t="n">
        <v>1.522164989078144e-05</v>
      </c>
      <c r="AG139" t="n">
        <v>36</v>
      </c>
      <c r="AH139" t="n">
        <v>585987.0509873788</v>
      </c>
    </row>
    <row r="140">
      <c r="A140" t="n">
        <v>138</v>
      </c>
      <c r="B140" t="n">
        <v>135</v>
      </c>
      <c r="C140" t="inlineStr">
        <is>
          <t xml:space="preserve">CONCLUIDO	</t>
        </is>
      </c>
      <c r="D140" t="n">
        <v>7.3647</v>
      </c>
      <c r="E140" t="n">
        <v>13.58</v>
      </c>
      <c r="F140" t="n">
        <v>10.47</v>
      </c>
      <c r="G140" t="n">
        <v>125.67</v>
      </c>
      <c r="H140" t="n">
        <v>1.88</v>
      </c>
      <c r="I140" t="n">
        <v>5</v>
      </c>
      <c r="J140" t="n">
        <v>335.78</v>
      </c>
      <c r="K140" t="n">
        <v>59.89</v>
      </c>
      <c r="L140" t="n">
        <v>35.5</v>
      </c>
      <c r="M140" t="n">
        <v>3</v>
      </c>
      <c r="N140" t="n">
        <v>105.39</v>
      </c>
      <c r="O140" t="n">
        <v>41647.07</v>
      </c>
      <c r="P140" t="n">
        <v>180.05</v>
      </c>
      <c r="Q140" t="n">
        <v>197.75</v>
      </c>
      <c r="R140" t="n">
        <v>29.9</v>
      </c>
      <c r="S140" t="n">
        <v>25.4</v>
      </c>
      <c r="T140" t="n">
        <v>1422.63</v>
      </c>
      <c r="U140" t="n">
        <v>0.85</v>
      </c>
      <c r="V140" t="n">
        <v>0.89</v>
      </c>
      <c r="W140" t="n">
        <v>2.95</v>
      </c>
      <c r="X140" t="n">
        <v>0.08</v>
      </c>
      <c r="Y140" t="n">
        <v>1</v>
      </c>
      <c r="Z140" t="n">
        <v>10</v>
      </c>
      <c r="AA140" t="n">
        <v>473.6850855597934</v>
      </c>
      <c r="AB140" t="n">
        <v>648.1168315740127</v>
      </c>
      <c r="AC140" t="n">
        <v>586.2614708062745</v>
      </c>
      <c r="AD140" t="n">
        <v>473685.0855597934</v>
      </c>
      <c r="AE140" t="n">
        <v>648116.8315740128</v>
      </c>
      <c r="AF140" t="n">
        <v>1.521710420266843e-05</v>
      </c>
      <c r="AG140" t="n">
        <v>36</v>
      </c>
      <c r="AH140" t="n">
        <v>586261.4708062744</v>
      </c>
    </row>
    <row r="141">
      <c r="A141" t="n">
        <v>139</v>
      </c>
      <c r="B141" t="n">
        <v>135</v>
      </c>
      <c r="C141" t="inlineStr">
        <is>
          <t xml:space="preserve">CONCLUIDO	</t>
        </is>
      </c>
      <c r="D141" t="n">
        <v>7.366</v>
      </c>
      <c r="E141" t="n">
        <v>13.58</v>
      </c>
      <c r="F141" t="n">
        <v>10.47</v>
      </c>
      <c r="G141" t="n">
        <v>125.64</v>
      </c>
      <c r="H141" t="n">
        <v>1.89</v>
      </c>
      <c r="I141" t="n">
        <v>5</v>
      </c>
      <c r="J141" t="n">
        <v>336.38</v>
      </c>
      <c r="K141" t="n">
        <v>59.89</v>
      </c>
      <c r="L141" t="n">
        <v>35.75</v>
      </c>
      <c r="M141" t="n">
        <v>3</v>
      </c>
      <c r="N141" t="n">
        <v>105.74</v>
      </c>
      <c r="O141" t="n">
        <v>41721.08</v>
      </c>
      <c r="P141" t="n">
        <v>180.01</v>
      </c>
      <c r="Q141" t="n">
        <v>197.75</v>
      </c>
      <c r="R141" t="n">
        <v>29.93</v>
      </c>
      <c r="S141" t="n">
        <v>25.4</v>
      </c>
      <c r="T141" t="n">
        <v>1435.72</v>
      </c>
      <c r="U141" t="n">
        <v>0.85</v>
      </c>
      <c r="V141" t="n">
        <v>0.89</v>
      </c>
      <c r="W141" t="n">
        <v>2.95</v>
      </c>
      <c r="X141" t="n">
        <v>0.08</v>
      </c>
      <c r="Y141" t="n">
        <v>1</v>
      </c>
      <c r="Z141" t="n">
        <v>10</v>
      </c>
      <c r="AA141" t="n">
        <v>473.6292731734575</v>
      </c>
      <c r="AB141" t="n">
        <v>648.0404666047593</v>
      </c>
      <c r="AC141" t="n">
        <v>586.1923940025076</v>
      </c>
      <c r="AD141" t="n">
        <v>473629.2731734575</v>
      </c>
      <c r="AE141" t="n">
        <v>648040.4666047593</v>
      </c>
      <c r="AF141" t="n">
        <v>1.521979029109885e-05</v>
      </c>
      <c r="AG141" t="n">
        <v>36</v>
      </c>
      <c r="AH141" t="n">
        <v>586192.3940025077</v>
      </c>
    </row>
    <row r="142">
      <c r="A142" t="n">
        <v>140</v>
      </c>
      <c r="B142" t="n">
        <v>135</v>
      </c>
      <c r="C142" t="inlineStr">
        <is>
          <t xml:space="preserve">CONCLUIDO	</t>
        </is>
      </c>
      <c r="D142" t="n">
        <v>7.3656</v>
      </c>
      <c r="E142" t="n">
        <v>13.58</v>
      </c>
      <c r="F142" t="n">
        <v>10.47</v>
      </c>
      <c r="G142" t="n">
        <v>125.65</v>
      </c>
      <c r="H142" t="n">
        <v>1.9</v>
      </c>
      <c r="I142" t="n">
        <v>5</v>
      </c>
      <c r="J142" t="n">
        <v>336.98</v>
      </c>
      <c r="K142" t="n">
        <v>59.89</v>
      </c>
      <c r="L142" t="n">
        <v>36</v>
      </c>
      <c r="M142" t="n">
        <v>3</v>
      </c>
      <c r="N142" t="n">
        <v>106.09</v>
      </c>
      <c r="O142" t="n">
        <v>41795.26</v>
      </c>
      <c r="P142" t="n">
        <v>180.13</v>
      </c>
      <c r="Q142" t="n">
        <v>197.78</v>
      </c>
      <c r="R142" t="n">
        <v>29.93</v>
      </c>
      <c r="S142" t="n">
        <v>25.4</v>
      </c>
      <c r="T142" t="n">
        <v>1438.18</v>
      </c>
      <c r="U142" t="n">
        <v>0.85</v>
      </c>
      <c r="V142" t="n">
        <v>0.89</v>
      </c>
      <c r="W142" t="n">
        <v>2.95</v>
      </c>
      <c r="X142" t="n">
        <v>0.08</v>
      </c>
      <c r="Y142" t="n">
        <v>1</v>
      </c>
      <c r="Z142" t="n">
        <v>10</v>
      </c>
      <c r="AA142" t="n">
        <v>473.7260108972665</v>
      </c>
      <c r="AB142" t="n">
        <v>648.1728274262418</v>
      </c>
      <c r="AC142" t="n">
        <v>586.3121224929575</v>
      </c>
      <c r="AD142" t="n">
        <v>473726.0108972664</v>
      </c>
      <c r="AE142" t="n">
        <v>648172.8274262418</v>
      </c>
      <c r="AF142" t="n">
        <v>1.521896380235103e-05</v>
      </c>
      <c r="AG142" t="n">
        <v>36</v>
      </c>
      <c r="AH142" t="n">
        <v>586312.1224929575</v>
      </c>
    </row>
    <row r="143">
      <c r="A143" t="n">
        <v>141</v>
      </c>
      <c r="B143" t="n">
        <v>135</v>
      </c>
      <c r="C143" t="inlineStr">
        <is>
          <t xml:space="preserve">CONCLUIDO	</t>
        </is>
      </c>
      <c r="D143" t="n">
        <v>7.366</v>
      </c>
      <c r="E143" t="n">
        <v>13.58</v>
      </c>
      <c r="F143" t="n">
        <v>10.47</v>
      </c>
      <c r="G143" t="n">
        <v>125.64</v>
      </c>
      <c r="H143" t="n">
        <v>1.91</v>
      </c>
      <c r="I143" t="n">
        <v>5</v>
      </c>
      <c r="J143" t="n">
        <v>337.58</v>
      </c>
      <c r="K143" t="n">
        <v>59.89</v>
      </c>
      <c r="L143" t="n">
        <v>36.25</v>
      </c>
      <c r="M143" t="n">
        <v>3</v>
      </c>
      <c r="N143" t="n">
        <v>106.45</v>
      </c>
      <c r="O143" t="n">
        <v>41869.62</v>
      </c>
      <c r="P143" t="n">
        <v>180.18</v>
      </c>
      <c r="Q143" t="n">
        <v>197.75</v>
      </c>
      <c r="R143" t="n">
        <v>29.9</v>
      </c>
      <c r="S143" t="n">
        <v>25.4</v>
      </c>
      <c r="T143" t="n">
        <v>1419.09</v>
      </c>
      <c r="U143" t="n">
        <v>0.85</v>
      </c>
      <c r="V143" t="n">
        <v>0.89</v>
      </c>
      <c r="W143" t="n">
        <v>2.95</v>
      </c>
      <c r="X143" t="n">
        <v>0.08</v>
      </c>
      <c r="Y143" t="n">
        <v>1</v>
      </c>
      <c r="Z143" t="n">
        <v>10</v>
      </c>
      <c r="AA143" t="n">
        <v>473.7548681987607</v>
      </c>
      <c r="AB143" t="n">
        <v>648.2123112592407</v>
      </c>
      <c r="AC143" t="n">
        <v>586.3478380443506</v>
      </c>
      <c r="AD143" t="n">
        <v>473754.8681987607</v>
      </c>
      <c r="AE143" t="n">
        <v>648212.3112592406</v>
      </c>
      <c r="AF143" t="n">
        <v>1.521979029109885e-05</v>
      </c>
      <c r="AG143" t="n">
        <v>36</v>
      </c>
      <c r="AH143" t="n">
        <v>586347.8380443506</v>
      </c>
    </row>
    <row r="144">
      <c r="A144" t="n">
        <v>142</v>
      </c>
      <c r="B144" t="n">
        <v>135</v>
      </c>
      <c r="C144" t="inlineStr">
        <is>
          <t xml:space="preserve">CONCLUIDO	</t>
        </is>
      </c>
      <c r="D144" t="n">
        <v>7.3663</v>
      </c>
      <c r="E144" t="n">
        <v>13.58</v>
      </c>
      <c r="F144" t="n">
        <v>10.47</v>
      </c>
      <c r="G144" t="n">
        <v>125.63</v>
      </c>
      <c r="H144" t="n">
        <v>1.92</v>
      </c>
      <c r="I144" t="n">
        <v>5</v>
      </c>
      <c r="J144" t="n">
        <v>338.19</v>
      </c>
      <c r="K144" t="n">
        <v>59.89</v>
      </c>
      <c r="L144" t="n">
        <v>36.5</v>
      </c>
      <c r="M144" t="n">
        <v>3</v>
      </c>
      <c r="N144" t="n">
        <v>106.8</v>
      </c>
      <c r="O144" t="n">
        <v>41944.15</v>
      </c>
      <c r="P144" t="n">
        <v>180.15</v>
      </c>
      <c r="Q144" t="n">
        <v>197.8</v>
      </c>
      <c r="R144" t="n">
        <v>29.84</v>
      </c>
      <c r="S144" t="n">
        <v>25.4</v>
      </c>
      <c r="T144" t="n">
        <v>1393.34</v>
      </c>
      <c r="U144" t="n">
        <v>0.85</v>
      </c>
      <c r="V144" t="n">
        <v>0.89</v>
      </c>
      <c r="W144" t="n">
        <v>2.95</v>
      </c>
      <c r="X144" t="n">
        <v>0.08</v>
      </c>
      <c r="Y144" t="n">
        <v>1</v>
      </c>
      <c r="Z144" t="n">
        <v>10</v>
      </c>
      <c r="AA144" t="n">
        <v>473.7266425361681</v>
      </c>
      <c r="AB144" t="n">
        <v>648.1736916624531</v>
      </c>
      <c r="AC144" t="n">
        <v>586.3129042476776</v>
      </c>
      <c r="AD144" t="n">
        <v>473726.6425361681</v>
      </c>
      <c r="AE144" t="n">
        <v>648173.691662453</v>
      </c>
      <c r="AF144" t="n">
        <v>1.522041015765971e-05</v>
      </c>
      <c r="AG144" t="n">
        <v>36</v>
      </c>
      <c r="AH144" t="n">
        <v>586312.9042476775</v>
      </c>
    </row>
    <row r="145">
      <c r="A145" t="n">
        <v>143</v>
      </c>
      <c r="B145" t="n">
        <v>135</v>
      </c>
      <c r="C145" t="inlineStr">
        <is>
          <t xml:space="preserve">CONCLUIDO	</t>
        </is>
      </c>
      <c r="D145" t="n">
        <v>7.3674</v>
      </c>
      <c r="E145" t="n">
        <v>13.57</v>
      </c>
      <c r="F145" t="n">
        <v>10.47</v>
      </c>
      <c r="G145" t="n">
        <v>125.61</v>
      </c>
      <c r="H145" t="n">
        <v>1.93</v>
      </c>
      <c r="I145" t="n">
        <v>5</v>
      </c>
      <c r="J145" t="n">
        <v>338.79</v>
      </c>
      <c r="K145" t="n">
        <v>59.89</v>
      </c>
      <c r="L145" t="n">
        <v>36.75</v>
      </c>
      <c r="M145" t="n">
        <v>3</v>
      </c>
      <c r="N145" t="n">
        <v>107.16</v>
      </c>
      <c r="O145" t="n">
        <v>42018.86</v>
      </c>
      <c r="P145" t="n">
        <v>180.29</v>
      </c>
      <c r="Q145" t="n">
        <v>197.76</v>
      </c>
      <c r="R145" t="n">
        <v>29.81</v>
      </c>
      <c r="S145" t="n">
        <v>25.4</v>
      </c>
      <c r="T145" t="n">
        <v>1374.74</v>
      </c>
      <c r="U145" t="n">
        <v>0.85</v>
      </c>
      <c r="V145" t="n">
        <v>0.89</v>
      </c>
      <c r="W145" t="n">
        <v>2.95</v>
      </c>
      <c r="X145" t="n">
        <v>0.08</v>
      </c>
      <c r="Y145" t="n">
        <v>1</v>
      </c>
      <c r="Z145" t="n">
        <v>10</v>
      </c>
      <c r="AA145" t="n">
        <v>473.8078315756301</v>
      </c>
      <c r="AB145" t="n">
        <v>648.2847780880526</v>
      </c>
      <c r="AC145" t="n">
        <v>586.4133887407286</v>
      </c>
      <c r="AD145" t="n">
        <v>473807.8315756301</v>
      </c>
      <c r="AE145" t="n">
        <v>648284.7780880525</v>
      </c>
      <c r="AF145" t="n">
        <v>1.522268300171622e-05</v>
      </c>
      <c r="AG145" t="n">
        <v>36</v>
      </c>
      <c r="AH145" t="n">
        <v>586413.3887407286</v>
      </c>
    </row>
    <row r="146">
      <c r="A146" t="n">
        <v>144</v>
      </c>
      <c r="B146" t="n">
        <v>135</v>
      </c>
      <c r="C146" t="inlineStr">
        <is>
          <t xml:space="preserve">CONCLUIDO	</t>
        </is>
      </c>
      <c r="D146" t="n">
        <v>7.3647</v>
      </c>
      <c r="E146" t="n">
        <v>13.58</v>
      </c>
      <c r="F146" t="n">
        <v>10.47</v>
      </c>
      <c r="G146" t="n">
        <v>125.67</v>
      </c>
      <c r="H146" t="n">
        <v>1.94</v>
      </c>
      <c r="I146" t="n">
        <v>5</v>
      </c>
      <c r="J146" t="n">
        <v>339.4</v>
      </c>
      <c r="K146" t="n">
        <v>59.89</v>
      </c>
      <c r="L146" t="n">
        <v>37</v>
      </c>
      <c r="M146" t="n">
        <v>3</v>
      </c>
      <c r="N146" t="n">
        <v>107.51</v>
      </c>
      <c r="O146" t="n">
        <v>42093.75</v>
      </c>
      <c r="P146" t="n">
        <v>180.36</v>
      </c>
      <c r="Q146" t="n">
        <v>197.75</v>
      </c>
      <c r="R146" t="n">
        <v>29.92</v>
      </c>
      <c r="S146" t="n">
        <v>25.4</v>
      </c>
      <c r="T146" t="n">
        <v>1430.9</v>
      </c>
      <c r="U146" t="n">
        <v>0.85</v>
      </c>
      <c r="V146" t="n">
        <v>0.89</v>
      </c>
      <c r="W146" t="n">
        <v>2.95</v>
      </c>
      <c r="X146" t="n">
        <v>0.08</v>
      </c>
      <c r="Y146" t="n">
        <v>1</v>
      </c>
      <c r="Z146" t="n">
        <v>10</v>
      </c>
      <c r="AA146" t="n">
        <v>473.9141522095901</v>
      </c>
      <c r="AB146" t="n">
        <v>648.4302506699719</v>
      </c>
      <c r="AC146" t="n">
        <v>586.5449776236017</v>
      </c>
      <c r="AD146" t="n">
        <v>473914.1522095901</v>
      </c>
      <c r="AE146" t="n">
        <v>648430.2506699719</v>
      </c>
      <c r="AF146" t="n">
        <v>1.521710420266843e-05</v>
      </c>
      <c r="AG146" t="n">
        <v>36</v>
      </c>
      <c r="AH146" t="n">
        <v>586544.9776236017</v>
      </c>
    </row>
    <row r="147">
      <c r="A147" t="n">
        <v>145</v>
      </c>
      <c r="B147" t="n">
        <v>135</v>
      </c>
      <c r="C147" t="inlineStr">
        <is>
          <t xml:space="preserve">CONCLUIDO	</t>
        </is>
      </c>
      <c r="D147" t="n">
        <v>7.3681</v>
      </c>
      <c r="E147" t="n">
        <v>13.57</v>
      </c>
      <c r="F147" t="n">
        <v>10.47</v>
      </c>
      <c r="G147" t="n">
        <v>125.59</v>
      </c>
      <c r="H147" t="n">
        <v>1.95</v>
      </c>
      <c r="I147" t="n">
        <v>5</v>
      </c>
      <c r="J147" t="n">
        <v>340.01</v>
      </c>
      <c r="K147" t="n">
        <v>59.89</v>
      </c>
      <c r="L147" t="n">
        <v>37.25</v>
      </c>
      <c r="M147" t="n">
        <v>3</v>
      </c>
      <c r="N147" t="n">
        <v>107.87</v>
      </c>
      <c r="O147" t="n">
        <v>42168.82</v>
      </c>
      <c r="P147" t="n">
        <v>180.27</v>
      </c>
      <c r="Q147" t="n">
        <v>197.75</v>
      </c>
      <c r="R147" t="n">
        <v>29.69</v>
      </c>
      <c r="S147" t="n">
        <v>25.4</v>
      </c>
      <c r="T147" t="n">
        <v>1314.74</v>
      </c>
      <c r="U147" t="n">
        <v>0.86</v>
      </c>
      <c r="V147" t="n">
        <v>0.89</v>
      </c>
      <c r="W147" t="n">
        <v>2.95</v>
      </c>
      <c r="X147" t="n">
        <v>0.08</v>
      </c>
      <c r="Y147" t="n">
        <v>1</v>
      </c>
      <c r="Z147" t="n">
        <v>10</v>
      </c>
      <c r="AA147" t="n">
        <v>473.7789119388835</v>
      </c>
      <c r="AB147" t="n">
        <v>648.2452089652116</v>
      </c>
      <c r="AC147" t="n">
        <v>586.3775960394361</v>
      </c>
      <c r="AD147" t="n">
        <v>473778.9119388835</v>
      </c>
      <c r="AE147" t="n">
        <v>648245.2089652116</v>
      </c>
      <c r="AF147" t="n">
        <v>1.52241293570249e-05</v>
      </c>
      <c r="AG147" t="n">
        <v>36</v>
      </c>
      <c r="AH147" t="n">
        <v>586377.5960394361</v>
      </c>
    </row>
    <row r="148">
      <c r="A148" t="n">
        <v>146</v>
      </c>
      <c r="B148" t="n">
        <v>135</v>
      </c>
      <c r="C148" t="inlineStr">
        <is>
          <t xml:space="preserve">CONCLUIDO	</t>
        </is>
      </c>
      <c r="D148" t="n">
        <v>7.3674</v>
      </c>
      <c r="E148" t="n">
        <v>13.57</v>
      </c>
      <c r="F148" t="n">
        <v>10.47</v>
      </c>
      <c r="G148" t="n">
        <v>125.61</v>
      </c>
      <c r="H148" t="n">
        <v>1.96</v>
      </c>
      <c r="I148" t="n">
        <v>5</v>
      </c>
      <c r="J148" t="n">
        <v>340.62</v>
      </c>
      <c r="K148" t="n">
        <v>59.89</v>
      </c>
      <c r="L148" t="n">
        <v>37.5</v>
      </c>
      <c r="M148" t="n">
        <v>3</v>
      </c>
      <c r="N148" t="n">
        <v>108.23</v>
      </c>
      <c r="O148" t="n">
        <v>42244.08</v>
      </c>
      <c r="P148" t="n">
        <v>180.28</v>
      </c>
      <c r="Q148" t="n">
        <v>197.77</v>
      </c>
      <c r="R148" t="n">
        <v>29.81</v>
      </c>
      <c r="S148" t="n">
        <v>25.4</v>
      </c>
      <c r="T148" t="n">
        <v>1375.6</v>
      </c>
      <c r="U148" t="n">
        <v>0.85</v>
      </c>
      <c r="V148" t="n">
        <v>0.89</v>
      </c>
      <c r="W148" t="n">
        <v>2.95</v>
      </c>
      <c r="X148" t="n">
        <v>0.08</v>
      </c>
      <c r="Y148" t="n">
        <v>1</v>
      </c>
      <c r="Z148" t="n">
        <v>10</v>
      </c>
      <c r="AA148" t="n">
        <v>473.8004450368688</v>
      </c>
      <c r="AB148" t="n">
        <v>648.2746714998484</v>
      </c>
      <c r="AC148" t="n">
        <v>586.4042467111179</v>
      </c>
      <c r="AD148" t="n">
        <v>473800.4450368688</v>
      </c>
      <c r="AE148" t="n">
        <v>648274.6714998484</v>
      </c>
      <c r="AF148" t="n">
        <v>1.522268300171622e-05</v>
      </c>
      <c r="AG148" t="n">
        <v>36</v>
      </c>
      <c r="AH148" t="n">
        <v>586404.2467111179</v>
      </c>
    </row>
    <row r="149">
      <c r="A149" t="n">
        <v>147</v>
      </c>
      <c r="B149" t="n">
        <v>135</v>
      </c>
      <c r="C149" t="inlineStr">
        <is>
          <t xml:space="preserve">CONCLUIDO	</t>
        </is>
      </c>
      <c r="D149" t="n">
        <v>7.3677</v>
      </c>
      <c r="E149" t="n">
        <v>13.57</v>
      </c>
      <c r="F149" t="n">
        <v>10.47</v>
      </c>
      <c r="G149" t="n">
        <v>125.6</v>
      </c>
      <c r="H149" t="n">
        <v>1.97</v>
      </c>
      <c r="I149" t="n">
        <v>5</v>
      </c>
      <c r="J149" t="n">
        <v>341.23</v>
      </c>
      <c r="K149" t="n">
        <v>59.89</v>
      </c>
      <c r="L149" t="n">
        <v>37.75</v>
      </c>
      <c r="M149" t="n">
        <v>3</v>
      </c>
      <c r="N149" t="n">
        <v>108.59</v>
      </c>
      <c r="O149" t="n">
        <v>42319.51</v>
      </c>
      <c r="P149" t="n">
        <v>180.31</v>
      </c>
      <c r="Q149" t="n">
        <v>197.75</v>
      </c>
      <c r="R149" t="n">
        <v>29.77</v>
      </c>
      <c r="S149" t="n">
        <v>25.4</v>
      </c>
      <c r="T149" t="n">
        <v>1357.59</v>
      </c>
      <c r="U149" t="n">
        <v>0.85</v>
      </c>
      <c r="V149" t="n">
        <v>0.89</v>
      </c>
      <c r="W149" t="n">
        <v>2.95</v>
      </c>
      <c r="X149" t="n">
        <v>0.08</v>
      </c>
      <c r="Y149" t="n">
        <v>1</v>
      </c>
      <c r="Z149" t="n">
        <v>10</v>
      </c>
      <c r="AA149" t="n">
        <v>473.816540309832</v>
      </c>
      <c r="AB149" t="n">
        <v>648.2966937623897</v>
      </c>
      <c r="AC149" t="n">
        <v>586.4241671998309</v>
      </c>
      <c r="AD149" t="n">
        <v>473816.540309832</v>
      </c>
      <c r="AE149" t="n">
        <v>648296.6937623897</v>
      </c>
      <c r="AF149" t="n">
        <v>1.522330286827708e-05</v>
      </c>
      <c r="AG149" t="n">
        <v>36</v>
      </c>
      <c r="AH149" t="n">
        <v>586424.1671998309</v>
      </c>
    </row>
    <row r="150">
      <c r="A150" t="n">
        <v>148</v>
      </c>
      <c r="B150" t="n">
        <v>135</v>
      </c>
      <c r="C150" t="inlineStr">
        <is>
          <t xml:space="preserve">CONCLUIDO	</t>
        </is>
      </c>
      <c r="D150" t="n">
        <v>7.3713</v>
      </c>
      <c r="E150" t="n">
        <v>13.57</v>
      </c>
      <c r="F150" t="n">
        <v>10.46</v>
      </c>
      <c r="G150" t="n">
        <v>125.52</v>
      </c>
      <c r="H150" t="n">
        <v>1.98</v>
      </c>
      <c r="I150" t="n">
        <v>5</v>
      </c>
      <c r="J150" t="n">
        <v>341.84</v>
      </c>
      <c r="K150" t="n">
        <v>59.89</v>
      </c>
      <c r="L150" t="n">
        <v>38</v>
      </c>
      <c r="M150" t="n">
        <v>3</v>
      </c>
      <c r="N150" t="n">
        <v>108.96</v>
      </c>
      <c r="O150" t="n">
        <v>42395.13</v>
      </c>
      <c r="P150" t="n">
        <v>180.17</v>
      </c>
      <c r="Q150" t="n">
        <v>197.75</v>
      </c>
      <c r="R150" t="n">
        <v>29.57</v>
      </c>
      <c r="S150" t="n">
        <v>25.4</v>
      </c>
      <c r="T150" t="n">
        <v>1255.43</v>
      </c>
      <c r="U150" t="n">
        <v>0.86</v>
      </c>
      <c r="V150" t="n">
        <v>0.89</v>
      </c>
      <c r="W150" t="n">
        <v>2.95</v>
      </c>
      <c r="X150" t="n">
        <v>0.07000000000000001</v>
      </c>
      <c r="Y150" t="n">
        <v>1</v>
      </c>
      <c r="Z150" t="n">
        <v>10</v>
      </c>
      <c r="AA150" t="n">
        <v>473.625417201925</v>
      </c>
      <c r="AB150" t="n">
        <v>648.0351906943949</v>
      </c>
      <c r="AC150" t="n">
        <v>586.1876216176237</v>
      </c>
      <c r="AD150" t="n">
        <v>473625.417201925</v>
      </c>
      <c r="AE150" t="n">
        <v>648035.190694395</v>
      </c>
      <c r="AF150" t="n">
        <v>1.523074126700746e-05</v>
      </c>
      <c r="AG150" t="n">
        <v>36</v>
      </c>
      <c r="AH150" t="n">
        <v>586187.6216176237</v>
      </c>
    </row>
    <row r="151">
      <c r="A151" t="n">
        <v>149</v>
      </c>
      <c r="B151" t="n">
        <v>135</v>
      </c>
      <c r="C151" t="inlineStr">
        <is>
          <t xml:space="preserve">CONCLUIDO	</t>
        </is>
      </c>
      <c r="D151" t="n">
        <v>7.3683</v>
      </c>
      <c r="E151" t="n">
        <v>13.57</v>
      </c>
      <c r="F151" t="n">
        <v>10.47</v>
      </c>
      <c r="G151" t="n">
        <v>125.59</v>
      </c>
      <c r="H151" t="n">
        <v>1.99</v>
      </c>
      <c r="I151" t="n">
        <v>5</v>
      </c>
      <c r="J151" t="n">
        <v>342.46</v>
      </c>
      <c r="K151" t="n">
        <v>59.89</v>
      </c>
      <c r="L151" t="n">
        <v>38.25</v>
      </c>
      <c r="M151" t="n">
        <v>3</v>
      </c>
      <c r="N151" t="n">
        <v>109.32</v>
      </c>
      <c r="O151" t="n">
        <v>42470.94</v>
      </c>
      <c r="P151" t="n">
        <v>180.23</v>
      </c>
      <c r="Q151" t="n">
        <v>197.75</v>
      </c>
      <c r="R151" t="n">
        <v>29.68</v>
      </c>
      <c r="S151" t="n">
        <v>25.4</v>
      </c>
      <c r="T151" t="n">
        <v>1312.7</v>
      </c>
      <c r="U151" t="n">
        <v>0.86</v>
      </c>
      <c r="V151" t="n">
        <v>0.89</v>
      </c>
      <c r="W151" t="n">
        <v>2.95</v>
      </c>
      <c r="X151" t="n">
        <v>0.08</v>
      </c>
      <c r="Y151" t="n">
        <v>1</v>
      </c>
      <c r="Z151" t="n">
        <v>10</v>
      </c>
      <c r="AA151" t="n">
        <v>473.7453280123798</v>
      </c>
      <c r="AB151" t="n">
        <v>648.199257955351</v>
      </c>
      <c r="AC151" t="n">
        <v>586.3360305294638</v>
      </c>
      <c r="AD151" t="n">
        <v>473745.3280123798</v>
      </c>
      <c r="AE151" t="n">
        <v>648199.2579553509</v>
      </c>
      <c r="AF151" t="n">
        <v>1.522454260139881e-05</v>
      </c>
      <c r="AG151" t="n">
        <v>36</v>
      </c>
      <c r="AH151" t="n">
        <v>586336.0305294638</v>
      </c>
    </row>
    <row r="152">
      <c r="A152" t="n">
        <v>150</v>
      </c>
      <c r="B152" t="n">
        <v>135</v>
      </c>
      <c r="C152" t="inlineStr">
        <is>
          <t xml:space="preserve">CONCLUIDO	</t>
        </is>
      </c>
      <c r="D152" t="n">
        <v>7.3692</v>
      </c>
      <c r="E152" t="n">
        <v>13.57</v>
      </c>
      <c r="F152" t="n">
        <v>10.46</v>
      </c>
      <c r="G152" t="n">
        <v>125.57</v>
      </c>
      <c r="H152" t="n">
        <v>2</v>
      </c>
      <c r="I152" t="n">
        <v>5</v>
      </c>
      <c r="J152" t="n">
        <v>343.08</v>
      </c>
      <c r="K152" t="n">
        <v>59.89</v>
      </c>
      <c r="L152" t="n">
        <v>38.5</v>
      </c>
      <c r="M152" t="n">
        <v>3</v>
      </c>
      <c r="N152" t="n">
        <v>109.69</v>
      </c>
      <c r="O152" t="n">
        <v>42546.93</v>
      </c>
      <c r="P152" t="n">
        <v>180.28</v>
      </c>
      <c r="Q152" t="n">
        <v>197.76</v>
      </c>
      <c r="R152" t="n">
        <v>29.74</v>
      </c>
      <c r="S152" t="n">
        <v>25.4</v>
      </c>
      <c r="T152" t="n">
        <v>1338.74</v>
      </c>
      <c r="U152" t="n">
        <v>0.85</v>
      </c>
      <c r="V152" t="n">
        <v>0.89</v>
      </c>
      <c r="W152" t="n">
        <v>2.94</v>
      </c>
      <c r="X152" t="n">
        <v>0.07000000000000001</v>
      </c>
      <c r="Y152" t="n">
        <v>1</v>
      </c>
      <c r="Z152" t="n">
        <v>10</v>
      </c>
      <c r="AA152" t="n">
        <v>473.7490348516969</v>
      </c>
      <c r="AB152" t="n">
        <v>648.2043298164388</v>
      </c>
      <c r="AC152" t="n">
        <v>586.3406183392478</v>
      </c>
      <c r="AD152" t="n">
        <v>473749.0348516969</v>
      </c>
      <c r="AE152" t="n">
        <v>648204.3298164387</v>
      </c>
      <c r="AF152" t="n">
        <v>1.52264022010814e-05</v>
      </c>
      <c r="AG152" t="n">
        <v>36</v>
      </c>
      <c r="AH152" t="n">
        <v>586340.6183392479</v>
      </c>
    </row>
    <row r="153">
      <c r="A153" t="n">
        <v>151</v>
      </c>
      <c r="B153" t="n">
        <v>135</v>
      </c>
      <c r="C153" t="inlineStr">
        <is>
          <t xml:space="preserve">CONCLUIDO	</t>
        </is>
      </c>
      <c r="D153" t="n">
        <v>7.3721</v>
      </c>
      <c r="E153" t="n">
        <v>13.56</v>
      </c>
      <c r="F153" t="n">
        <v>10.46</v>
      </c>
      <c r="G153" t="n">
        <v>125.51</v>
      </c>
      <c r="H153" t="n">
        <v>2.01</v>
      </c>
      <c r="I153" t="n">
        <v>5</v>
      </c>
      <c r="J153" t="n">
        <v>343.69</v>
      </c>
      <c r="K153" t="n">
        <v>59.89</v>
      </c>
      <c r="L153" t="n">
        <v>38.75</v>
      </c>
      <c r="M153" t="n">
        <v>3</v>
      </c>
      <c r="N153" t="n">
        <v>110.06</v>
      </c>
      <c r="O153" t="n">
        <v>42623.24</v>
      </c>
      <c r="P153" t="n">
        <v>180.14</v>
      </c>
      <c r="Q153" t="n">
        <v>197.75</v>
      </c>
      <c r="R153" t="n">
        <v>29.51</v>
      </c>
      <c r="S153" t="n">
        <v>25.4</v>
      </c>
      <c r="T153" t="n">
        <v>1227.25</v>
      </c>
      <c r="U153" t="n">
        <v>0.86</v>
      </c>
      <c r="V153" t="n">
        <v>0.89</v>
      </c>
      <c r="W153" t="n">
        <v>2.95</v>
      </c>
      <c r="X153" t="n">
        <v>0.07000000000000001</v>
      </c>
      <c r="Y153" t="n">
        <v>1</v>
      </c>
      <c r="Z153" t="n">
        <v>10</v>
      </c>
      <c r="AA153" t="n">
        <v>473.587131181234</v>
      </c>
      <c r="AB153" t="n">
        <v>647.9828060718256</v>
      </c>
      <c r="AC153" t="n">
        <v>586.1402365099101</v>
      </c>
      <c r="AD153" t="n">
        <v>473587.131181234</v>
      </c>
      <c r="AE153" t="n">
        <v>647982.8060718257</v>
      </c>
      <c r="AF153" t="n">
        <v>1.523239424450309e-05</v>
      </c>
      <c r="AG153" t="n">
        <v>36</v>
      </c>
      <c r="AH153" t="n">
        <v>586140.2365099101</v>
      </c>
    </row>
    <row r="154">
      <c r="A154" t="n">
        <v>152</v>
      </c>
      <c r="B154" t="n">
        <v>135</v>
      </c>
      <c r="C154" t="inlineStr">
        <is>
          <t xml:space="preserve">CONCLUIDO	</t>
        </is>
      </c>
      <c r="D154" t="n">
        <v>7.3715</v>
      </c>
      <c r="E154" t="n">
        <v>13.57</v>
      </c>
      <c r="F154" t="n">
        <v>10.46</v>
      </c>
      <c r="G154" t="n">
        <v>125.52</v>
      </c>
      <c r="H154" t="n">
        <v>2.02</v>
      </c>
      <c r="I154" t="n">
        <v>5</v>
      </c>
      <c r="J154" t="n">
        <v>344.31</v>
      </c>
      <c r="K154" t="n">
        <v>59.89</v>
      </c>
      <c r="L154" t="n">
        <v>39</v>
      </c>
      <c r="M154" t="n">
        <v>3</v>
      </c>
      <c r="N154" t="n">
        <v>110.43</v>
      </c>
      <c r="O154" t="n">
        <v>42699.62</v>
      </c>
      <c r="P154" t="n">
        <v>180.13</v>
      </c>
      <c r="Q154" t="n">
        <v>197.76</v>
      </c>
      <c r="R154" t="n">
        <v>29.49</v>
      </c>
      <c r="S154" t="n">
        <v>25.4</v>
      </c>
      <c r="T154" t="n">
        <v>1215.33</v>
      </c>
      <c r="U154" t="n">
        <v>0.86</v>
      </c>
      <c r="V154" t="n">
        <v>0.89</v>
      </c>
      <c r="W154" t="n">
        <v>2.95</v>
      </c>
      <c r="X154" t="n">
        <v>0.07000000000000001</v>
      </c>
      <c r="Y154" t="n">
        <v>1</v>
      </c>
      <c r="Z154" t="n">
        <v>10</v>
      </c>
      <c r="AA154" t="n">
        <v>473.5918520188944</v>
      </c>
      <c r="AB154" t="n">
        <v>647.9892653301812</v>
      </c>
      <c r="AC154" t="n">
        <v>586.1460793057138</v>
      </c>
      <c r="AD154" t="n">
        <v>473591.8520188944</v>
      </c>
      <c r="AE154" t="n">
        <v>647989.2653301812</v>
      </c>
      <c r="AF154" t="n">
        <v>1.523115451138137e-05</v>
      </c>
      <c r="AG154" t="n">
        <v>36</v>
      </c>
      <c r="AH154" t="n">
        <v>586146.0793057138</v>
      </c>
    </row>
    <row r="155">
      <c r="A155" t="n">
        <v>153</v>
      </c>
      <c r="B155" t="n">
        <v>135</v>
      </c>
      <c r="C155" t="inlineStr">
        <is>
          <t xml:space="preserve">CONCLUIDO	</t>
        </is>
      </c>
      <c r="D155" t="n">
        <v>7.3706</v>
      </c>
      <c r="E155" t="n">
        <v>13.57</v>
      </c>
      <c r="F155" t="n">
        <v>10.46</v>
      </c>
      <c r="G155" t="n">
        <v>125.54</v>
      </c>
      <c r="H155" t="n">
        <v>2.03</v>
      </c>
      <c r="I155" t="n">
        <v>5</v>
      </c>
      <c r="J155" t="n">
        <v>344.93</v>
      </c>
      <c r="K155" t="n">
        <v>59.89</v>
      </c>
      <c r="L155" t="n">
        <v>39.25</v>
      </c>
      <c r="M155" t="n">
        <v>3</v>
      </c>
      <c r="N155" t="n">
        <v>110.8</v>
      </c>
      <c r="O155" t="n">
        <v>42776.18</v>
      </c>
      <c r="P155" t="n">
        <v>180.19</v>
      </c>
      <c r="Q155" t="n">
        <v>197.78</v>
      </c>
      <c r="R155" t="n">
        <v>29.56</v>
      </c>
      <c r="S155" t="n">
        <v>25.4</v>
      </c>
      <c r="T155" t="n">
        <v>1251.08</v>
      </c>
      <c r="U155" t="n">
        <v>0.86</v>
      </c>
      <c r="V155" t="n">
        <v>0.89</v>
      </c>
      <c r="W155" t="n">
        <v>2.95</v>
      </c>
      <c r="X155" t="n">
        <v>0.07000000000000001</v>
      </c>
      <c r="Y155" t="n">
        <v>1</v>
      </c>
      <c r="Z155" t="n">
        <v>10</v>
      </c>
      <c r="AA155" t="n">
        <v>473.6543097053101</v>
      </c>
      <c r="AB155" t="n">
        <v>648.0747226921739</v>
      </c>
      <c r="AC155" t="n">
        <v>586.223380737018</v>
      </c>
      <c r="AD155" t="n">
        <v>473654.3097053102</v>
      </c>
      <c r="AE155" t="n">
        <v>648074.7226921739</v>
      </c>
      <c r="AF155" t="n">
        <v>1.522929491169877e-05</v>
      </c>
      <c r="AG155" t="n">
        <v>36</v>
      </c>
      <c r="AH155" t="n">
        <v>586223.3807370181</v>
      </c>
    </row>
    <row r="156">
      <c r="A156" t="n">
        <v>154</v>
      </c>
      <c r="B156" t="n">
        <v>135</v>
      </c>
      <c r="C156" t="inlineStr">
        <is>
          <t xml:space="preserve">CONCLUIDO	</t>
        </is>
      </c>
      <c r="D156" t="n">
        <v>7.3727</v>
      </c>
      <c r="E156" t="n">
        <v>13.56</v>
      </c>
      <c r="F156" t="n">
        <v>10.46</v>
      </c>
      <c r="G156" t="n">
        <v>125.49</v>
      </c>
      <c r="H156" t="n">
        <v>2.04</v>
      </c>
      <c r="I156" t="n">
        <v>5</v>
      </c>
      <c r="J156" t="n">
        <v>345.56</v>
      </c>
      <c r="K156" t="n">
        <v>59.89</v>
      </c>
      <c r="L156" t="n">
        <v>39.5</v>
      </c>
      <c r="M156" t="n">
        <v>3</v>
      </c>
      <c r="N156" t="n">
        <v>111.17</v>
      </c>
      <c r="O156" t="n">
        <v>42852.94</v>
      </c>
      <c r="P156" t="n">
        <v>180.01</v>
      </c>
      <c r="Q156" t="n">
        <v>197.75</v>
      </c>
      <c r="R156" t="n">
        <v>29.5</v>
      </c>
      <c r="S156" t="n">
        <v>25.4</v>
      </c>
      <c r="T156" t="n">
        <v>1221.56</v>
      </c>
      <c r="U156" t="n">
        <v>0.86</v>
      </c>
      <c r="V156" t="n">
        <v>0.89</v>
      </c>
      <c r="W156" t="n">
        <v>2.94</v>
      </c>
      <c r="X156" t="n">
        <v>0.07000000000000001</v>
      </c>
      <c r="Y156" t="n">
        <v>1</v>
      </c>
      <c r="Z156" t="n">
        <v>10</v>
      </c>
      <c r="AA156" t="n">
        <v>473.4790739085676</v>
      </c>
      <c r="AB156" t="n">
        <v>647.8349573442131</v>
      </c>
      <c r="AC156" t="n">
        <v>586.0064982573539</v>
      </c>
      <c r="AD156" t="n">
        <v>473479.0739085676</v>
      </c>
      <c r="AE156" t="n">
        <v>647834.957344213</v>
      </c>
      <c r="AF156" t="n">
        <v>1.523363397762482e-05</v>
      </c>
      <c r="AG156" t="n">
        <v>36</v>
      </c>
      <c r="AH156" t="n">
        <v>586006.4982573539</v>
      </c>
    </row>
    <row r="157">
      <c r="A157" t="n">
        <v>155</v>
      </c>
      <c r="B157" t="n">
        <v>135</v>
      </c>
      <c r="C157" t="inlineStr">
        <is>
          <t xml:space="preserve">CONCLUIDO	</t>
        </is>
      </c>
      <c r="D157" t="n">
        <v>7.369</v>
      </c>
      <c r="E157" t="n">
        <v>13.57</v>
      </c>
      <c r="F157" t="n">
        <v>10.46</v>
      </c>
      <c r="G157" t="n">
        <v>125.57</v>
      </c>
      <c r="H157" t="n">
        <v>2.05</v>
      </c>
      <c r="I157" t="n">
        <v>5</v>
      </c>
      <c r="J157" t="n">
        <v>346.18</v>
      </c>
      <c r="K157" t="n">
        <v>59.89</v>
      </c>
      <c r="L157" t="n">
        <v>39.75</v>
      </c>
      <c r="M157" t="n">
        <v>3</v>
      </c>
      <c r="N157" t="n">
        <v>111.54</v>
      </c>
      <c r="O157" t="n">
        <v>42929.9</v>
      </c>
      <c r="P157" t="n">
        <v>179.97</v>
      </c>
      <c r="Q157" t="n">
        <v>197.75</v>
      </c>
      <c r="R157" t="n">
        <v>29.67</v>
      </c>
      <c r="S157" t="n">
        <v>25.4</v>
      </c>
      <c r="T157" t="n">
        <v>1308.32</v>
      </c>
      <c r="U157" t="n">
        <v>0.86</v>
      </c>
      <c r="V157" t="n">
        <v>0.89</v>
      </c>
      <c r="W157" t="n">
        <v>2.95</v>
      </c>
      <c r="X157" t="n">
        <v>0.07000000000000001</v>
      </c>
      <c r="Y157" t="n">
        <v>1</v>
      </c>
      <c r="Z157" t="n">
        <v>10</v>
      </c>
      <c r="AA157" t="n">
        <v>473.524142053733</v>
      </c>
      <c r="AB157" t="n">
        <v>647.8966215686946</v>
      </c>
      <c r="AC157" t="n">
        <v>586.0622773347972</v>
      </c>
      <c r="AD157" t="n">
        <v>473524.1420537331</v>
      </c>
      <c r="AE157" t="n">
        <v>647896.6215686946</v>
      </c>
      <c r="AF157" t="n">
        <v>1.522598895670749e-05</v>
      </c>
      <c r="AG157" t="n">
        <v>36</v>
      </c>
      <c r="AH157" t="n">
        <v>586062.2773347972</v>
      </c>
    </row>
    <row r="158">
      <c r="A158" t="n">
        <v>156</v>
      </c>
      <c r="B158" t="n">
        <v>135</v>
      </c>
      <c r="C158" t="inlineStr">
        <is>
          <t xml:space="preserve">CONCLUIDO	</t>
        </is>
      </c>
      <c r="D158" t="n">
        <v>7.3709</v>
      </c>
      <c r="E158" t="n">
        <v>13.57</v>
      </c>
      <c r="F158" t="n">
        <v>10.46</v>
      </c>
      <c r="G158" t="n">
        <v>125.53</v>
      </c>
      <c r="H158" t="n">
        <v>2.06</v>
      </c>
      <c r="I158" t="n">
        <v>5</v>
      </c>
      <c r="J158" t="n">
        <v>346.81</v>
      </c>
      <c r="K158" t="n">
        <v>59.89</v>
      </c>
      <c r="L158" t="n">
        <v>40</v>
      </c>
      <c r="M158" t="n">
        <v>3</v>
      </c>
      <c r="N158" t="n">
        <v>111.92</v>
      </c>
      <c r="O158" t="n">
        <v>43007.05</v>
      </c>
      <c r="P158" t="n">
        <v>179.79</v>
      </c>
      <c r="Q158" t="n">
        <v>197.75</v>
      </c>
      <c r="R158" t="n">
        <v>29.55</v>
      </c>
      <c r="S158" t="n">
        <v>25.4</v>
      </c>
      <c r="T158" t="n">
        <v>1247.89</v>
      </c>
      <c r="U158" t="n">
        <v>0.86</v>
      </c>
      <c r="V158" t="n">
        <v>0.89</v>
      </c>
      <c r="W158" t="n">
        <v>2.95</v>
      </c>
      <c r="X158" t="n">
        <v>0.07000000000000001</v>
      </c>
      <c r="Y158" t="n">
        <v>1</v>
      </c>
      <c r="Z158" t="n">
        <v>10</v>
      </c>
      <c r="AA158" t="n">
        <v>473.3529335910524</v>
      </c>
      <c r="AB158" t="n">
        <v>647.6623665968706</v>
      </c>
      <c r="AC158" t="n">
        <v>585.8503793287051</v>
      </c>
      <c r="AD158" t="n">
        <v>473352.9335910524</v>
      </c>
      <c r="AE158" t="n">
        <v>647662.3665968706</v>
      </c>
      <c r="AF158" t="n">
        <v>1.522991477825963e-05</v>
      </c>
      <c r="AG158" t="n">
        <v>36</v>
      </c>
      <c r="AH158" t="n">
        <v>585850.3793287051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5.3425</v>
      </c>
      <c r="E2" t="n">
        <v>18.72</v>
      </c>
      <c r="F2" t="n">
        <v>12.72</v>
      </c>
      <c r="G2" t="n">
        <v>6.69</v>
      </c>
      <c r="H2" t="n">
        <v>0.11</v>
      </c>
      <c r="I2" t="n">
        <v>114</v>
      </c>
      <c r="J2" t="n">
        <v>159.12</v>
      </c>
      <c r="K2" t="n">
        <v>50.28</v>
      </c>
      <c r="L2" t="n">
        <v>1</v>
      </c>
      <c r="M2" t="n">
        <v>112</v>
      </c>
      <c r="N2" t="n">
        <v>27.84</v>
      </c>
      <c r="O2" t="n">
        <v>19859.16</v>
      </c>
      <c r="P2" t="n">
        <v>157.55</v>
      </c>
      <c r="Q2" t="n">
        <v>198.12</v>
      </c>
      <c r="R2" t="n">
        <v>99.7</v>
      </c>
      <c r="S2" t="n">
        <v>25.4</v>
      </c>
      <c r="T2" t="n">
        <v>35776.94</v>
      </c>
      <c r="U2" t="n">
        <v>0.25</v>
      </c>
      <c r="V2" t="n">
        <v>0.73</v>
      </c>
      <c r="W2" t="n">
        <v>3.13</v>
      </c>
      <c r="X2" t="n">
        <v>2.32</v>
      </c>
      <c r="Y2" t="n">
        <v>1</v>
      </c>
      <c r="Z2" t="n">
        <v>10</v>
      </c>
      <c r="AA2" t="n">
        <v>620.3290459733989</v>
      </c>
      <c r="AB2" t="n">
        <v>848.7615676868486</v>
      </c>
      <c r="AC2" t="n">
        <v>767.756954911157</v>
      </c>
      <c r="AD2" t="n">
        <v>620329.045973399</v>
      </c>
      <c r="AE2" t="n">
        <v>848761.5676868486</v>
      </c>
      <c r="AF2" t="n">
        <v>1.363300601227588e-05</v>
      </c>
      <c r="AG2" t="n">
        <v>49</v>
      </c>
      <c r="AH2" t="n">
        <v>767756.954911157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5.7909</v>
      </c>
      <c r="E3" t="n">
        <v>17.27</v>
      </c>
      <c r="F3" t="n">
        <v>12.14</v>
      </c>
      <c r="G3" t="n">
        <v>8.369999999999999</v>
      </c>
      <c r="H3" t="n">
        <v>0.14</v>
      </c>
      <c r="I3" t="n">
        <v>87</v>
      </c>
      <c r="J3" t="n">
        <v>159.48</v>
      </c>
      <c r="K3" t="n">
        <v>50.28</v>
      </c>
      <c r="L3" t="n">
        <v>1.25</v>
      </c>
      <c r="M3" t="n">
        <v>85</v>
      </c>
      <c r="N3" t="n">
        <v>27.95</v>
      </c>
      <c r="O3" t="n">
        <v>19902.91</v>
      </c>
      <c r="P3" t="n">
        <v>150.22</v>
      </c>
      <c r="Q3" t="n">
        <v>198.05</v>
      </c>
      <c r="R3" t="n">
        <v>81.59999999999999</v>
      </c>
      <c r="S3" t="n">
        <v>25.4</v>
      </c>
      <c r="T3" t="n">
        <v>26861.12</v>
      </c>
      <c r="U3" t="n">
        <v>0.31</v>
      </c>
      <c r="V3" t="n">
        <v>0.77</v>
      </c>
      <c r="W3" t="n">
        <v>3.08</v>
      </c>
      <c r="X3" t="n">
        <v>1.74</v>
      </c>
      <c r="Y3" t="n">
        <v>1</v>
      </c>
      <c r="Z3" t="n">
        <v>10</v>
      </c>
      <c r="AA3" t="n">
        <v>562.7378811001572</v>
      </c>
      <c r="AB3" t="n">
        <v>769.9627951644017</v>
      </c>
      <c r="AC3" t="n">
        <v>696.4786266434805</v>
      </c>
      <c r="AD3" t="n">
        <v>562737.8811001572</v>
      </c>
      <c r="AE3" t="n">
        <v>769962.7951644016</v>
      </c>
      <c r="AF3" t="n">
        <v>1.477723435030199e-05</v>
      </c>
      <c r="AG3" t="n">
        <v>45</v>
      </c>
      <c r="AH3" t="n">
        <v>696478.6266434805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6.0873</v>
      </c>
      <c r="E4" t="n">
        <v>16.43</v>
      </c>
      <c r="F4" t="n">
        <v>11.82</v>
      </c>
      <c r="G4" t="n">
        <v>9.98</v>
      </c>
      <c r="H4" t="n">
        <v>0.17</v>
      </c>
      <c r="I4" t="n">
        <v>71</v>
      </c>
      <c r="J4" t="n">
        <v>159.83</v>
      </c>
      <c r="K4" t="n">
        <v>50.28</v>
      </c>
      <c r="L4" t="n">
        <v>1.5</v>
      </c>
      <c r="M4" t="n">
        <v>69</v>
      </c>
      <c r="N4" t="n">
        <v>28.05</v>
      </c>
      <c r="O4" t="n">
        <v>19946.71</v>
      </c>
      <c r="P4" t="n">
        <v>146.06</v>
      </c>
      <c r="Q4" t="n">
        <v>197.93</v>
      </c>
      <c r="R4" t="n">
        <v>71.70999999999999</v>
      </c>
      <c r="S4" t="n">
        <v>25.4</v>
      </c>
      <c r="T4" t="n">
        <v>21995.53</v>
      </c>
      <c r="U4" t="n">
        <v>0.35</v>
      </c>
      <c r="V4" t="n">
        <v>0.79</v>
      </c>
      <c r="W4" t="n">
        <v>3.05</v>
      </c>
      <c r="X4" t="n">
        <v>1.42</v>
      </c>
      <c r="Y4" t="n">
        <v>1</v>
      </c>
      <c r="Z4" t="n">
        <v>10</v>
      </c>
      <c r="AA4" t="n">
        <v>532.8958817036716</v>
      </c>
      <c r="AB4" t="n">
        <v>729.1316550540332</v>
      </c>
      <c r="AC4" t="n">
        <v>659.5443532383807</v>
      </c>
      <c r="AD4" t="n">
        <v>532895.8817036717</v>
      </c>
      <c r="AE4" t="n">
        <v>729131.6550540333</v>
      </c>
      <c r="AF4" t="n">
        <v>1.55335886754379e-05</v>
      </c>
      <c r="AG4" t="n">
        <v>43</v>
      </c>
      <c r="AH4" t="n">
        <v>659544.3532383807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6.313</v>
      </c>
      <c r="E5" t="n">
        <v>15.84</v>
      </c>
      <c r="F5" t="n">
        <v>11.58</v>
      </c>
      <c r="G5" t="n">
        <v>11.58</v>
      </c>
      <c r="H5" t="n">
        <v>0.19</v>
      </c>
      <c r="I5" t="n">
        <v>60</v>
      </c>
      <c r="J5" t="n">
        <v>160.19</v>
      </c>
      <c r="K5" t="n">
        <v>50.28</v>
      </c>
      <c r="L5" t="n">
        <v>1.75</v>
      </c>
      <c r="M5" t="n">
        <v>58</v>
      </c>
      <c r="N5" t="n">
        <v>28.16</v>
      </c>
      <c r="O5" t="n">
        <v>19990.53</v>
      </c>
      <c r="P5" t="n">
        <v>143.05</v>
      </c>
      <c r="Q5" t="n">
        <v>197.87</v>
      </c>
      <c r="R5" t="n">
        <v>64.37</v>
      </c>
      <c r="S5" t="n">
        <v>25.4</v>
      </c>
      <c r="T5" t="n">
        <v>18380.99</v>
      </c>
      <c r="U5" t="n">
        <v>0.39</v>
      </c>
      <c r="V5" t="n">
        <v>0.8</v>
      </c>
      <c r="W5" t="n">
        <v>3.04</v>
      </c>
      <c r="X5" t="n">
        <v>1.19</v>
      </c>
      <c r="Y5" t="n">
        <v>1</v>
      </c>
      <c r="Z5" t="n">
        <v>10</v>
      </c>
      <c r="AA5" t="n">
        <v>515.7380369793507</v>
      </c>
      <c r="AB5" t="n">
        <v>705.6555349515311</v>
      </c>
      <c r="AC5" t="n">
        <v>638.3087610895199</v>
      </c>
      <c r="AD5" t="n">
        <v>515738.0369793507</v>
      </c>
      <c r="AE5" t="n">
        <v>705655.5349515311</v>
      </c>
      <c r="AF5" t="n">
        <v>1.610953054852552e-05</v>
      </c>
      <c r="AG5" t="n">
        <v>42</v>
      </c>
      <c r="AH5" t="n">
        <v>638308.7610895198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6.4782</v>
      </c>
      <c r="E6" t="n">
        <v>15.44</v>
      </c>
      <c r="F6" t="n">
        <v>11.44</v>
      </c>
      <c r="G6" t="n">
        <v>13.2</v>
      </c>
      <c r="H6" t="n">
        <v>0.22</v>
      </c>
      <c r="I6" t="n">
        <v>52</v>
      </c>
      <c r="J6" t="n">
        <v>160.54</v>
      </c>
      <c r="K6" t="n">
        <v>50.28</v>
      </c>
      <c r="L6" t="n">
        <v>2</v>
      </c>
      <c r="M6" t="n">
        <v>50</v>
      </c>
      <c r="N6" t="n">
        <v>28.26</v>
      </c>
      <c r="O6" t="n">
        <v>20034.4</v>
      </c>
      <c r="P6" t="n">
        <v>141.1</v>
      </c>
      <c r="Q6" t="n">
        <v>197.94</v>
      </c>
      <c r="R6" t="n">
        <v>59.76</v>
      </c>
      <c r="S6" t="n">
        <v>25.4</v>
      </c>
      <c r="T6" t="n">
        <v>16116.88</v>
      </c>
      <c r="U6" t="n">
        <v>0.42</v>
      </c>
      <c r="V6" t="n">
        <v>0.8100000000000001</v>
      </c>
      <c r="W6" t="n">
        <v>3.03</v>
      </c>
      <c r="X6" t="n">
        <v>1.04</v>
      </c>
      <c r="Y6" t="n">
        <v>1</v>
      </c>
      <c r="Z6" t="n">
        <v>10</v>
      </c>
      <c r="AA6" t="n">
        <v>501.4108807574993</v>
      </c>
      <c r="AB6" t="n">
        <v>686.0524877392708</v>
      </c>
      <c r="AC6" t="n">
        <v>620.5766011901482</v>
      </c>
      <c r="AD6" t="n">
        <v>501410.8807574994</v>
      </c>
      <c r="AE6" t="n">
        <v>686052.4877392708</v>
      </c>
      <c r="AF6" t="n">
        <v>1.653108835727199e-05</v>
      </c>
      <c r="AG6" t="n">
        <v>41</v>
      </c>
      <c r="AH6" t="n">
        <v>620576.6011901482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6.6212</v>
      </c>
      <c r="E7" t="n">
        <v>15.1</v>
      </c>
      <c r="F7" t="n">
        <v>11.3</v>
      </c>
      <c r="G7" t="n">
        <v>14.73</v>
      </c>
      <c r="H7" t="n">
        <v>0.25</v>
      </c>
      <c r="I7" t="n">
        <v>46</v>
      </c>
      <c r="J7" t="n">
        <v>160.9</v>
      </c>
      <c r="K7" t="n">
        <v>50.28</v>
      </c>
      <c r="L7" t="n">
        <v>2.25</v>
      </c>
      <c r="M7" t="n">
        <v>44</v>
      </c>
      <c r="N7" t="n">
        <v>28.37</v>
      </c>
      <c r="O7" t="n">
        <v>20078.3</v>
      </c>
      <c r="P7" t="n">
        <v>139.2</v>
      </c>
      <c r="Q7" t="n">
        <v>197.85</v>
      </c>
      <c r="R7" t="n">
        <v>55.28</v>
      </c>
      <c r="S7" t="n">
        <v>25.4</v>
      </c>
      <c r="T7" t="n">
        <v>13907.23</v>
      </c>
      <c r="U7" t="n">
        <v>0.46</v>
      </c>
      <c r="V7" t="n">
        <v>0.82</v>
      </c>
      <c r="W7" t="n">
        <v>3.02</v>
      </c>
      <c r="X7" t="n">
        <v>0.9</v>
      </c>
      <c r="Y7" t="n">
        <v>1</v>
      </c>
      <c r="Z7" t="n">
        <v>10</v>
      </c>
      <c r="AA7" t="n">
        <v>487.8265416905717</v>
      </c>
      <c r="AB7" t="n">
        <v>667.4657957291572</v>
      </c>
      <c r="AC7" t="n">
        <v>603.7637969788935</v>
      </c>
      <c r="AD7" t="n">
        <v>487826.5416905717</v>
      </c>
      <c r="AE7" t="n">
        <v>667465.7957291572</v>
      </c>
      <c r="AF7" t="n">
        <v>1.689599614571475e-05</v>
      </c>
      <c r="AG7" t="n">
        <v>40</v>
      </c>
      <c r="AH7" t="n">
        <v>603763.7969788936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6.7408</v>
      </c>
      <c r="E8" t="n">
        <v>14.84</v>
      </c>
      <c r="F8" t="n">
        <v>11.19</v>
      </c>
      <c r="G8" t="n">
        <v>16.37</v>
      </c>
      <c r="H8" t="n">
        <v>0.27</v>
      </c>
      <c r="I8" t="n">
        <v>41</v>
      </c>
      <c r="J8" t="n">
        <v>161.26</v>
      </c>
      <c r="K8" t="n">
        <v>50.28</v>
      </c>
      <c r="L8" t="n">
        <v>2.5</v>
      </c>
      <c r="M8" t="n">
        <v>39</v>
      </c>
      <c r="N8" t="n">
        <v>28.48</v>
      </c>
      <c r="O8" t="n">
        <v>20122.23</v>
      </c>
      <c r="P8" t="n">
        <v>137.76</v>
      </c>
      <c r="Q8" t="n">
        <v>197.88</v>
      </c>
      <c r="R8" t="n">
        <v>52.31</v>
      </c>
      <c r="S8" t="n">
        <v>25.4</v>
      </c>
      <c r="T8" t="n">
        <v>12445.43</v>
      </c>
      <c r="U8" t="n">
        <v>0.49</v>
      </c>
      <c r="V8" t="n">
        <v>0.83</v>
      </c>
      <c r="W8" t="n">
        <v>3</v>
      </c>
      <c r="X8" t="n">
        <v>0.8</v>
      </c>
      <c r="Y8" t="n">
        <v>1</v>
      </c>
      <c r="Z8" t="n">
        <v>10</v>
      </c>
      <c r="AA8" t="n">
        <v>475.2850969208483</v>
      </c>
      <c r="AB8" t="n">
        <v>650.3060377057276</v>
      </c>
      <c r="AC8" t="n">
        <v>588.2417421773486</v>
      </c>
      <c r="AD8" t="n">
        <v>475285.0969208484</v>
      </c>
      <c r="AE8" t="n">
        <v>650306.0377057276</v>
      </c>
      <c r="AF8" t="n">
        <v>1.720119175059415e-05</v>
      </c>
      <c r="AG8" t="n">
        <v>39</v>
      </c>
      <c r="AH8" t="n">
        <v>588241.7421773486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6.8338</v>
      </c>
      <c r="E9" t="n">
        <v>14.63</v>
      </c>
      <c r="F9" t="n">
        <v>11.12</v>
      </c>
      <c r="G9" t="n">
        <v>18.03</v>
      </c>
      <c r="H9" t="n">
        <v>0.3</v>
      </c>
      <c r="I9" t="n">
        <v>37</v>
      </c>
      <c r="J9" t="n">
        <v>161.61</v>
      </c>
      <c r="K9" t="n">
        <v>50.28</v>
      </c>
      <c r="L9" t="n">
        <v>2.75</v>
      </c>
      <c r="M9" t="n">
        <v>35</v>
      </c>
      <c r="N9" t="n">
        <v>28.58</v>
      </c>
      <c r="O9" t="n">
        <v>20166.2</v>
      </c>
      <c r="P9" t="n">
        <v>136.74</v>
      </c>
      <c r="Q9" t="n">
        <v>197.88</v>
      </c>
      <c r="R9" t="n">
        <v>49.7</v>
      </c>
      <c r="S9" t="n">
        <v>25.4</v>
      </c>
      <c r="T9" t="n">
        <v>11162.62</v>
      </c>
      <c r="U9" t="n">
        <v>0.51</v>
      </c>
      <c r="V9" t="n">
        <v>0.84</v>
      </c>
      <c r="W9" t="n">
        <v>3</v>
      </c>
      <c r="X9" t="n">
        <v>0.72</v>
      </c>
      <c r="Y9" t="n">
        <v>1</v>
      </c>
      <c r="Z9" t="n">
        <v>10</v>
      </c>
      <c r="AA9" t="n">
        <v>472.6647182669039</v>
      </c>
      <c r="AB9" t="n">
        <v>646.7207200284535</v>
      </c>
      <c r="AC9" t="n">
        <v>584.9986021871686</v>
      </c>
      <c r="AD9" t="n">
        <v>472664.7182669039</v>
      </c>
      <c r="AE9" t="n">
        <v>646720.7200284535</v>
      </c>
      <c r="AF9" t="n">
        <v>1.743850940321776e-05</v>
      </c>
      <c r="AG9" t="n">
        <v>39</v>
      </c>
      <c r="AH9" t="n">
        <v>584998.6021871686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6.9057</v>
      </c>
      <c r="E10" t="n">
        <v>14.48</v>
      </c>
      <c r="F10" t="n">
        <v>11.06</v>
      </c>
      <c r="G10" t="n">
        <v>19.52</v>
      </c>
      <c r="H10" t="n">
        <v>0.33</v>
      </c>
      <c r="I10" t="n">
        <v>34</v>
      </c>
      <c r="J10" t="n">
        <v>161.97</v>
      </c>
      <c r="K10" t="n">
        <v>50.28</v>
      </c>
      <c r="L10" t="n">
        <v>3</v>
      </c>
      <c r="M10" t="n">
        <v>32</v>
      </c>
      <c r="N10" t="n">
        <v>28.69</v>
      </c>
      <c r="O10" t="n">
        <v>20210.21</v>
      </c>
      <c r="P10" t="n">
        <v>135.8</v>
      </c>
      <c r="Q10" t="n">
        <v>197.79</v>
      </c>
      <c r="R10" t="n">
        <v>48.28</v>
      </c>
      <c r="S10" t="n">
        <v>25.4</v>
      </c>
      <c r="T10" t="n">
        <v>10464.1</v>
      </c>
      <c r="U10" t="n">
        <v>0.53</v>
      </c>
      <c r="V10" t="n">
        <v>0.84</v>
      </c>
      <c r="W10" t="n">
        <v>2.99</v>
      </c>
      <c r="X10" t="n">
        <v>0.67</v>
      </c>
      <c r="Y10" t="n">
        <v>1</v>
      </c>
      <c r="Z10" t="n">
        <v>10</v>
      </c>
      <c r="AA10" t="n">
        <v>461.629374128746</v>
      </c>
      <c r="AB10" t="n">
        <v>631.6216753336022</v>
      </c>
      <c r="AC10" t="n">
        <v>571.3405891263516</v>
      </c>
      <c r="AD10" t="n">
        <v>461629.374128746</v>
      </c>
      <c r="AE10" t="n">
        <v>631621.6753336022</v>
      </c>
      <c r="AF10" t="n">
        <v>1.76219840185257e-05</v>
      </c>
      <c r="AG10" t="n">
        <v>38</v>
      </c>
      <c r="AH10" t="n">
        <v>571340.5891263515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6.9968</v>
      </c>
      <c r="E11" t="n">
        <v>14.29</v>
      </c>
      <c r="F11" t="n">
        <v>10.97</v>
      </c>
      <c r="G11" t="n">
        <v>21.23</v>
      </c>
      <c r="H11" t="n">
        <v>0.35</v>
      </c>
      <c r="I11" t="n">
        <v>31</v>
      </c>
      <c r="J11" t="n">
        <v>162.33</v>
      </c>
      <c r="K11" t="n">
        <v>50.28</v>
      </c>
      <c r="L11" t="n">
        <v>3.25</v>
      </c>
      <c r="M11" t="n">
        <v>29</v>
      </c>
      <c r="N11" t="n">
        <v>28.8</v>
      </c>
      <c r="O11" t="n">
        <v>20254.26</v>
      </c>
      <c r="P11" t="n">
        <v>134.58</v>
      </c>
      <c r="Q11" t="n">
        <v>197.78</v>
      </c>
      <c r="R11" t="n">
        <v>45.3</v>
      </c>
      <c r="S11" t="n">
        <v>25.4</v>
      </c>
      <c r="T11" t="n">
        <v>8992.57</v>
      </c>
      <c r="U11" t="n">
        <v>0.5600000000000001</v>
      </c>
      <c r="V11" t="n">
        <v>0.85</v>
      </c>
      <c r="W11" t="n">
        <v>2.99</v>
      </c>
      <c r="X11" t="n">
        <v>0.58</v>
      </c>
      <c r="Y11" t="n">
        <v>1</v>
      </c>
      <c r="Z11" t="n">
        <v>10</v>
      </c>
      <c r="AA11" t="n">
        <v>458.9846019946118</v>
      </c>
      <c r="AB11" t="n">
        <v>628.0029814205681</v>
      </c>
      <c r="AC11" t="n">
        <v>568.0672582815085</v>
      </c>
      <c r="AD11" t="n">
        <v>458984.6019946118</v>
      </c>
      <c r="AE11" t="n">
        <v>628002.9814205681</v>
      </c>
      <c r="AF11" t="n">
        <v>1.785445324598818e-05</v>
      </c>
      <c r="AG11" t="n">
        <v>38</v>
      </c>
      <c r="AH11" t="n">
        <v>568067.2582815086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7.0293</v>
      </c>
      <c r="E12" t="n">
        <v>14.23</v>
      </c>
      <c r="F12" t="n">
        <v>10.97</v>
      </c>
      <c r="G12" t="n">
        <v>22.69</v>
      </c>
      <c r="H12" t="n">
        <v>0.38</v>
      </c>
      <c r="I12" t="n">
        <v>29</v>
      </c>
      <c r="J12" t="n">
        <v>162.68</v>
      </c>
      <c r="K12" t="n">
        <v>50.28</v>
      </c>
      <c r="L12" t="n">
        <v>3.5</v>
      </c>
      <c r="M12" t="n">
        <v>27</v>
      </c>
      <c r="N12" t="n">
        <v>28.9</v>
      </c>
      <c r="O12" t="n">
        <v>20298.34</v>
      </c>
      <c r="P12" t="n">
        <v>134.42</v>
      </c>
      <c r="Q12" t="n">
        <v>197.81</v>
      </c>
      <c r="R12" t="n">
        <v>45.37</v>
      </c>
      <c r="S12" t="n">
        <v>25.4</v>
      </c>
      <c r="T12" t="n">
        <v>9036.02</v>
      </c>
      <c r="U12" t="n">
        <v>0.5600000000000001</v>
      </c>
      <c r="V12" t="n">
        <v>0.85</v>
      </c>
      <c r="W12" t="n">
        <v>2.99</v>
      </c>
      <c r="X12" t="n">
        <v>0.58</v>
      </c>
      <c r="Y12" t="n">
        <v>1</v>
      </c>
      <c r="Z12" t="n">
        <v>10</v>
      </c>
      <c r="AA12" t="n">
        <v>458.3117338034385</v>
      </c>
      <c r="AB12" t="n">
        <v>627.0823334765552</v>
      </c>
      <c r="AC12" t="n">
        <v>567.2344756851347</v>
      </c>
      <c r="AD12" t="n">
        <v>458311.7338034385</v>
      </c>
      <c r="AE12" t="n">
        <v>627082.3334765552</v>
      </c>
      <c r="AF12" t="n">
        <v>1.793738683427063e-05</v>
      </c>
      <c r="AG12" t="n">
        <v>38</v>
      </c>
      <c r="AH12" t="n">
        <v>567234.4756851348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7.0849</v>
      </c>
      <c r="E13" t="n">
        <v>14.11</v>
      </c>
      <c r="F13" t="n">
        <v>10.92</v>
      </c>
      <c r="G13" t="n">
        <v>24.27</v>
      </c>
      <c r="H13" t="n">
        <v>0.41</v>
      </c>
      <c r="I13" t="n">
        <v>27</v>
      </c>
      <c r="J13" t="n">
        <v>163.04</v>
      </c>
      <c r="K13" t="n">
        <v>50.28</v>
      </c>
      <c r="L13" t="n">
        <v>3.75</v>
      </c>
      <c r="M13" t="n">
        <v>25</v>
      </c>
      <c r="N13" t="n">
        <v>29.01</v>
      </c>
      <c r="O13" t="n">
        <v>20342.46</v>
      </c>
      <c r="P13" t="n">
        <v>133.7</v>
      </c>
      <c r="Q13" t="n">
        <v>197.78</v>
      </c>
      <c r="R13" t="n">
        <v>43.74</v>
      </c>
      <c r="S13" t="n">
        <v>25.4</v>
      </c>
      <c r="T13" t="n">
        <v>8230.940000000001</v>
      </c>
      <c r="U13" t="n">
        <v>0.58</v>
      </c>
      <c r="V13" t="n">
        <v>0.85</v>
      </c>
      <c r="W13" t="n">
        <v>2.99</v>
      </c>
      <c r="X13" t="n">
        <v>0.53</v>
      </c>
      <c r="Y13" t="n">
        <v>1</v>
      </c>
      <c r="Z13" t="n">
        <v>10</v>
      </c>
      <c r="AA13" t="n">
        <v>447.8379262555665</v>
      </c>
      <c r="AB13" t="n">
        <v>612.7516079177792</v>
      </c>
      <c r="AC13" t="n">
        <v>554.2714544603887</v>
      </c>
      <c r="AD13" t="n">
        <v>447837.9262555665</v>
      </c>
      <c r="AE13" t="n">
        <v>612751.6079177792</v>
      </c>
      <c r="AF13" t="n">
        <v>1.807926706530152e-05</v>
      </c>
      <c r="AG13" t="n">
        <v>37</v>
      </c>
      <c r="AH13" t="n">
        <v>554271.4544603886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7.1375</v>
      </c>
      <c r="E14" t="n">
        <v>14.01</v>
      </c>
      <c r="F14" t="n">
        <v>10.88</v>
      </c>
      <c r="G14" t="n">
        <v>26.11</v>
      </c>
      <c r="H14" t="n">
        <v>0.43</v>
      </c>
      <c r="I14" t="n">
        <v>25</v>
      </c>
      <c r="J14" t="n">
        <v>163.4</v>
      </c>
      <c r="K14" t="n">
        <v>50.28</v>
      </c>
      <c r="L14" t="n">
        <v>4</v>
      </c>
      <c r="M14" t="n">
        <v>23</v>
      </c>
      <c r="N14" t="n">
        <v>29.12</v>
      </c>
      <c r="O14" t="n">
        <v>20386.62</v>
      </c>
      <c r="P14" t="n">
        <v>133.09</v>
      </c>
      <c r="Q14" t="n">
        <v>197.83</v>
      </c>
      <c r="R14" t="n">
        <v>42.51</v>
      </c>
      <c r="S14" t="n">
        <v>25.4</v>
      </c>
      <c r="T14" t="n">
        <v>7623.8</v>
      </c>
      <c r="U14" t="n">
        <v>0.6</v>
      </c>
      <c r="V14" t="n">
        <v>0.86</v>
      </c>
      <c r="W14" t="n">
        <v>2.98</v>
      </c>
      <c r="X14" t="n">
        <v>0.49</v>
      </c>
      <c r="Y14" t="n">
        <v>1</v>
      </c>
      <c r="Z14" t="n">
        <v>10</v>
      </c>
      <c r="AA14" t="n">
        <v>446.4638159470256</v>
      </c>
      <c r="AB14" t="n">
        <v>610.8714895721652</v>
      </c>
      <c r="AC14" t="n">
        <v>552.5707719709173</v>
      </c>
      <c r="AD14" t="n">
        <v>446463.8159470256</v>
      </c>
      <c r="AE14" t="n">
        <v>610871.4895721652</v>
      </c>
      <c r="AF14" t="n">
        <v>1.821349188818326e-05</v>
      </c>
      <c r="AG14" t="n">
        <v>37</v>
      </c>
      <c r="AH14" t="n">
        <v>552570.7719709174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7.1602</v>
      </c>
      <c r="E15" t="n">
        <v>13.97</v>
      </c>
      <c r="F15" t="n">
        <v>10.87</v>
      </c>
      <c r="G15" t="n">
        <v>27.17</v>
      </c>
      <c r="H15" t="n">
        <v>0.46</v>
      </c>
      <c r="I15" t="n">
        <v>24</v>
      </c>
      <c r="J15" t="n">
        <v>163.76</v>
      </c>
      <c r="K15" t="n">
        <v>50.28</v>
      </c>
      <c r="L15" t="n">
        <v>4.25</v>
      </c>
      <c r="M15" t="n">
        <v>22</v>
      </c>
      <c r="N15" t="n">
        <v>29.23</v>
      </c>
      <c r="O15" t="n">
        <v>20430.81</v>
      </c>
      <c r="P15" t="n">
        <v>132.77</v>
      </c>
      <c r="Q15" t="n">
        <v>197.86</v>
      </c>
      <c r="R15" t="n">
        <v>42.13</v>
      </c>
      <c r="S15" t="n">
        <v>25.4</v>
      </c>
      <c r="T15" t="n">
        <v>7442.92</v>
      </c>
      <c r="U15" t="n">
        <v>0.6</v>
      </c>
      <c r="V15" t="n">
        <v>0.86</v>
      </c>
      <c r="W15" t="n">
        <v>2.98</v>
      </c>
      <c r="X15" t="n">
        <v>0.48</v>
      </c>
      <c r="Y15" t="n">
        <v>1</v>
      </c>
      <c r="Z15" t="n">
        <v>10</v>
      </c>
      <c r="AA15" t="n">
        <v>445.8430122528314</v>
      </c>
      <c r="AB15" t="n">
        <v>610.0220785698426</v>
      </c>
      <c r="AC15" t="n">
        <v>551.8024275625006</v>
      </c>
      <c r="AD15" t="n">
        <v>445843.0122528314</v>
      </c>
      <c r="AE15" t="n">
        <v>610022.0785698426</v>
      </c>
      <c r="AF15" t="n">
        <v>1.827141780984515e-05</v>
      </c>
      <c r="AG15" t="n">
        <v>37</v>
      </c>
      <c r="AH15" t="n">
        <v>551802.4275625006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7.222</v>
      </c>
      <c r="E16" t="n">
        <v>13.85</v>
      </c>
      <c r="F16" t="n">
        <v>10.81</v>
      </c>
      <c r="G16" t="n">
        <v>29.49</v>
      </c>
      <c r="H16" t="n">
        <v>0.49</v>
      </c>
      <c r="I16" t="n">
        <v>22</v>
      </c>
      <c r="J16" t="n">
        <v>164.12</v>
      </c>
      <c r="K16" t="n">
        <v>50.28</v>
      </c>
      <c r="L16" t="n">
        <v>4.5</v>
      </c>
      <c r="M16" t="n">
        <v>20</v>
      </c>
      <c r="N16" t="n">
        <v>29.34</v>
      </c>
      <c r="O16" t="n">
        <v>20475.04</v>
      </c>
      <c r="P16" t="n">
        <v>131.78</v>
      </c>
      <c r="Q16" t="n">
        <v>197.79</v>
      </c>
      <c r="R16" t="n">
        <v>40.48</v>
      </c>
      <c r="S16" t="n">
        <v>25.4</v>
      </c>
      <c r="T16" t="n">
        <v>6628.13</v>
      </c>
      <c r="U16" t="n">
        <v>0.63</v>
      </c>
      <c r="V16" t="n">
        <v>0.86</v>
      </c>
      <c r="W16" t="n">
        <v>2.98</v>
      </c>
      <c r="X16" t="n">
        <v>0.42</v>
      </c>
      <c r="Y16" t="n">
        <v>1</v>
      </c>
      <c r="Z16" t="n">
        <v>10</v>
      </c>
      <c r="AA16" t="n">
        <v>444.0424237225788</v>
      </c>
      <c r="AB16" t="n">
        <v>607.5584339063914</v>
      </c>
      <c r="AC16" t="n">
        <v>549.5739096879822</v>
      </c>
      <c r="AD16" t="n">
        <v>444042.4237225788</v>
      </c>
      <c r="AE16" t="n">
        <v>607558.4339063914</v>
      </c>
      <c r="AF16" t="n">
        <v>1.842911921771762e-05</v>
      </c>
      <c r="AG16" t="n">
        <v>37</v>
      </c>
      <c r="AH16" t="n">
        <v>549573.9096879822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7.251</v>
      </c>
      <c r="E17" t="n">
        <v>13.79</v>
      </c>
      <c r="F17" t="n">
        <v>10.79</v>
      </c>
      <c r="G17" t="n">
        <v>30.83</v>
      </c>
      <c r="H17" t="n">
        <v>0.51</v>
      </c>
      <c r="I17" t="n">
        <v>21</v>
      </c>
      <c r="J17" t="n">
        <v>164.48</v>
      </c>
      <c r="K17" t="n">
        <v>50.28</v>
      </c>
      <c r="L17" t="n">
        <v>4.75</v>
      </c>
      <c r="M17" t="n">
        <v>19</v>
      </c>
      <c r="N17" t="n">
        <v>29.45</v>
      </c>
      <c r="O17" t="n">
        <v>20519.3</v>
      </c>
      <c r="P17" t="n">
        <v>131.5</v>
      </c>
      <c r="Q17" t="n">
        <v>197.82</v>
      </c>
      <c r="R17" t="n">
        <v>39.82</v>
      </c>
      <c r="S17" t="n">
        <v>25.4</v>
      </c>
      <c r="T17" t="n">
        <v>6300.89</v>
      </c>
      <c r="U17" t="n">
        <v>0.64</v>
      </c>
      <c r="V17" t="n">
        <v>0.86</v>
      </c>
      <c r="W17" t="n">
        <v>2.97</v>
      </c>
      <c r="X17" t="n">
        <v>0.4</v>
      </c>
      <c r="Y17" t="n">
        <v>1</v>
      </c>
      <c r="Z17" t="n">
        <v>10</v>
      </c>
      <c r="AA17" t="n">
        <v>434.4257857572547</v>
      </c>
      <c r="AB17" t="n">
        <v>594.4005255861102</v>
      </c>
      <c r="AC17" t="n">
        <v>537.6717736705483</v>
      </c>
      <c r="AD17" t="n">
        <v>434425.7857572547</v>
      </c>
      <c r="AE17" t="n">
        <v>594400.5255861102</v>
      </c>
      <c r="AF17" t="n">
        <v>1.850312149649273e-05</v>
      </c>
      <c r="AG17" t="n">
        <v>36</v>
      </c>
      <c r="AH17" t="n">
        <v>537671.7736705483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7.2791</v>
      </c>
      <c r="E18" t="n">
        <v>13.74</v>
      </c>
      <c r="F18" t="n">
        <v>10.77</v>
      </c>
      <c r="G18" t="n">
        <v>32.31</v>
      </c>
      <c r="H18" t="n">
        <v>0.54</v>
      </c>
      <c r="I18" t="n">
        <v>20</v>
      </c>
      <c r="J18" t="n">
        <v>164.83</v>
      </c>
      <c r="K18" t="n">
        <v>50.28</v>
      </c>
      <c r="L18" t="n">
        <v>5</v>
      </c>
      <c r="M18" t="n">
        <v>18</v>
      </c>
      <c r="N18" t="n">
        <v>29.55</v>
      </c>
      <c r="O18" t="n">
        <v>20563.61</v>
      </c>
      <c r="P18" t="n">
        <v>131.09</v>
      </c>
      <c r="Q18" t="n">
        <v>197.81</v>
      </c>
      <c r="R18" t="n">
        <v>39.21</v>
      </c>
      <c r="S18" t="n">
        <v>25.4</v>
      </c>
      <c r="T18" t="n">
        <v>6001.16</v>
      </c>
      <c r="U18" t="n">
        <v>0.65</v>
      </c>
      <c r="V18" t="n">
        <v>0.86</v>
      </c>
      <c r="W18" t="n">
        <v>2.97</v>
      </c>
      <c r="X18" t="n">
        <v>0.38</v>
      </c>
      <c r="Y18" t="n">
        <v>1</v>
      </c>
      <c r="Z18" t="n">
        <v>10</v>
      </c>
      <c r="AA18" t="n">
        <v>433.6620809202601</v>
      </c>
      <c r="AB18" t="n">
        <v>593.3555909358547</v>
      </c>
      <c r="AC18" t="n">
        <v>536.7265661167382</v>
      </c>
      <c r="AD18" t="n">
        <v>433662.0809202601</v>
      </c>
      <c r="AE18" t="n">
        <v>593355.5909358547</v>
      </c>
      <c r="AF18" t="n">
        <v>1.857482715282308e-05</v>
      </c>
      <c r="AG18" t="n">
        <v>36</v>
      </c>
      <c r="AH18" t="n">
        <v>536726.5661167382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7.3065</v>
      </c>
      <c r="E19" t="n">
        <v>13.69</v>
      </c>
      <c r="F19" t="n">
        <v>10.75</v>
      </c>
      <c r="G19" t="n">
        <v>33.95</v>
      </c>
      <c r="H19" t="n">
        <v>0.5600000000000001</v>
      </c>
      <c r="I19" t="n">
        <v>19</v>
      </c>
      <c r="J19" t="n">
        <v>165.19</v>
      </c>
      <c r="K19" t="n">
        <v>50.28</v>
      </c>
      <c r="L19" t="n">
        <v>5.25</v>
      </c>
      <c r="M19" t="n">
        <v>17</v>
      </c>
      <c r="N19" t="n">
        <v>29.66</v>
      </c>
      <c r="O19" t="n">
        <v>20607.95</v>
      </c>
      <c r="P19" t="n">
        <v>130.71</v>
      </c>
      <c r="Q19" t="n">
        <v>197.84</v>
      </c>
      <c r="R19" t="n">
        <v>38.51</v>
      </c>
      <c r="S19" t="n">
        <v>25.4</v>
      </c>
      <c r="T19" t="n">
        <v>5655.18</v>
      </c>
      <c r="U19" t="n">
        <v>0.66</v>
      </c>
      <c r="V19" t="n">
        <v>0.87</v>
      </c>
      <c r="W19" t="n">
        <v>2.97</v>
      </c>
      <c r="X19" t="n">
        <v>0.36</v>
      </c>
      <c r="Y19" t="n">
        <v>1</v>
      </c>
      <c r="Z19" t="n">
        <v>10</v>
      </c>
      <c r="AA19" t="n">
        <v>432.9371826913594</v>
      </c>
      <c r="AB19" t="n">
        <v>592.3637531988199</v>
      </c>
      <c r="AC19" t="n">
        <v>535.8293879812732</v>
      </c>
      <c r="AD19" t="n">
        <v>432937.1826913594</v>
      </c>
      <c r="AE19" t="n">
        <v>592363.7531988199</v>
      </c>
      <c r="AF19" t="n">
        <v>1.864474654725198e-05</v>
      </c>
      <c r="AG19" t="n">
        <v>36</v>
      </c>
      <c r="AH19" t="n">
        <v>535829.3879812731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7.338</v>
      </c>
      <c r="E20" t="n">
        <v>13.63</v>
      </c>
      <c r="F20" t="n">
        <v>10.72</v>
      </c>
      <c r="G20" t="n">
        <v>35.74</v>
      </c>
      <c r="H20" t="n">
        <v>0.59</v>
      </c>
      <c r="I20" t="n">
        <v>18</v>
      </c>
      <c r="J20" t="n">
        <v>165.55</v>
      </c>
      <c r="K20" t="n">
        <v>50.28</v>
      </c>
      <c r="L20" t="n">
        <v>5.5</v>
      </c>
      <c r="M20" t="n">
        <v>16</v>
      </c>
      <c r="N20" t="n">
        <v>29.77</v>
      </c>
      <c r="O20" t="n">
        <v>20652.33</v>
      </c>
      <c r="P20" t="n">
        <v>130.12</v>
      </c>
      <c r="Q20" t="n">
        <v>197.77</v>
      </c>
      <c r="R20" t="n">
        <v>37.79</v>
      </c>
      <c r="S20" t="n">
        <v>25.4</v>
      </c>
      <c r="T20" t="n">
        <v>5300.82</v>
      </c>
      <c r="U20" t="n">
        <v>0.67</v>
      </c>
      <c r="V20" t="n">
        <v>0.87</v>
      </c>
      <c r="W20" t="n">
        <v>2.96</v>
      </c>
      <c r="X20" t="n">
        <v>0.33</v>
      </c>
      <c r="Y20" t="n">
        <v>1</v>
      </c>
      <c r="Z20" t="n">
        <v>10</v>
      </c>
      <c r="AA20" t="n">
        <v>431.9883657412778</v>
      </c>
      <c r="AB20" t="n">
        <v>591.0655399888689</v>
      </c>
      <c r="AC20" t="n">
        <v>534.6550744180261</v>
      </c>
      <c r="AD20" t="n">
        <v>431988.3657412778</v>
      </c>
      <c r="AE20" t="n">
        <v>591065.5399888689</v>
      </c>
      <c r="AF20" t="n">
        <v>1.872512833281804e-05</v>
      </c>
      <c r="AG20" t="n">
        <v>36</v>
      </c>
      <c r="AH20" t="n">
        <v>534655.074418026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7.3353</v>
      </c>
      <c r="E21" t="n">
        <v>13.63</v>
      </c>
      <c r="F21" t="n">
        <v>10.73</v>
      </c>
      <c r="G21" t="n">
        <v>35.76</v>
      </c>
      <c r="H21" t="n">
        <v>0.61</v>
      </c>
      <c r="I21" t="n">
        <v>18</v>
      </c>
      <c r="J21" t="n">
        <v>165.91</v>
      </c>
      <c r="K21" t="n">
        <v>50.28</v>
      </c>
      <c r="L21" t="n">
        <v>5.75</v>
      </c>
      <c r="M21" t="n">
        <v>16</v>
      </c>
      <c r="N21" t="n">
        <v>29.88</v>
      </c>
      <c r="O21" t="n">
        <v>20696.74</v>
      </c>
      <c r="P21" t="n">
        <v>130.02</v>
      </c>
      <c r="Q21" t="n">
        <v>197.8</v>
      </c>
      <c r="R21" t="n">
        <v>37.83</v>
      </c>
      <c r="S21" t="n">
        <v>25.4</v>
      </c>
      <c r="T21" t="n">
        <v>5323.28</v>
      </c>
      <c r="U21" t="n">
        <v>0.67</v>
      </c>
      <c r="V21" t="n">
        <v>0.87</v>
      </c>
      <c r="W21" t="n">
        <v>2.97</v>
      </c>
      <c r="X21" t="n">
        <v>0.34</v>
      </c>
      <c r="Y21" t="n">
        <v>1</v>
      </c>
      <c r="Z21" t="n">
        <v>10</v>
      </c>
      <c r="AA21" t="n">
        <v>431.9667532325259</v>
      </c>
      <c r="AB21" t="n">
        <v>591.035968800918</v>
      </c>
      <c r="AC21" t="n">
        <v>534.6283254627497</v>
      </c>
      <c r="AD21" t="n">
        <v>431966.753232526</v>
      </c>
      <c r="AE21" t="n">
        <v>591035.968800918</v>
      </c>
      <c r="AF21" t="n">
        <v>1.871823846548381e-05</v>
      </c>
      <c r="AG21" t="n">
        <v>36</v>
      </c>
      <c r="AH21" t="n">
        <v>534628.3254627497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7.3538</v>
      </c>
      <c r="E22" t="n">
        <v>13.6</v>
      </c>
      <c r="F22" t="n">
        <v>10.73</v>
      </c>
      <c r="G22" t="n">
        <v>37.86</v>
      </c>
      <c r="H22" t="n">
        <v>0.64</v>
      </c>
      <c r="I22" t="n">
        <v>17</v>
      </c>
      <c r="J22" t="n">
        <v>166.27</v>
      </c>
      <c r="K22" t="n">
        <v>50.28</v>
      </c>
      <c r="L22" t="n">
        <v>6</v>
      </c>
      <c r="M22" t="n">
        <v>15</v>
      </c>
      <c r="N22" t="n">
        <v>29.99</v>
      </c>
      <c r="O22" t="n">
        <v>20741.2</v>
      </c>
      <c r="P22" t="n">
        <v>129.91</v>
      </c>
      <c r="Q22" t="n">
        <v>197.79</v>
      </c>
      <c r="R22" t="n">
        <v>37.9</v>
      </c>
      <c r="S22" t="n">
        <v>25.4</v>
      </c>
      <c r="T22" t="n">
        <v>5362.43</v>
      </c>
      <c r="U22" t="n">
        <v>0.67</v>
      </c>
      <c r="V22" t="n">
        <v>0.87</v>
      </c>
      <c r="W22" t="n">
        <v>2.97</v>
      </c>
      <c r="X22" t="n">
        <v>0.34</v>
      </c>
      <c r="Y22" t="n">
        <v>1</v>
      </c>
      <c r="Z22" t="n">
        <v>10</v>
      </c>
      <c r="AA22" t="n">
        <v>431.6096678213354</v>
      </c>
      <c r="AB22" t="n">
        <v>590.5473887878305</v>
      </c>
      <c r="AC22" t="n">
        <v>534.186374840385</v>
      </c>
      <c r="AD22" t="n">
        <v>431609.6678213354</v>
      </c>
      <c r="AE22" t="n">
        <v>590547.3887878305</v>
      </c>
      <c r="AF22" t="n">
        <v>1.876544681573689e-05</v>
      </c>
      <c r="AG22" t="n">
        <v>36</v>
      </c>
      <c r="AH22" t="n">
        <v>534186.374840385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7.3945</v>
      </c>
      <c r="E23" t="n">
        <v>13.52</v>
      </c>
      <c r="F23" t="n">
        <v>10.68</v>
      </c>
      <c r="G23" t="n">
        <v>40.06</v>
      </c>
      <c r="H23" t="n">
        <v>0.66</v>
      </c>
      <c r="I23" t="n">
        <v>16</v>
      </c>
      <c r="J23" t="n">
        <v>166.64</v>
      </c>
      <c r="K23" t="n">
        <v>50.28</v>
      </c>
      <c r="L23" t="n">
        <v>6.25</v>
      </c>
      <c r="M23" t="n">
        <v>14</v>
      </c>
      <c r="N23" t="n">
        <v>30.11</v>
      </c>
      <c r="O23" t="n">
        <v>20785.69</v>
      </c>
      <c r="P23" t="n">
        <v>129.22</v>
      </c>
      <c r="Q23" t="n">
        <v>197.75</v>
      </c>
      <c r="R23" t="n">
        <v>36.39</v>
      </c>
      <c r="S23" t="n">
        <v>25.4</v>
      </c>
      <c r="T23" t="n">
        <v>4612.21</v>
      </c>
      <c r="U23" t="n">
        <v>0.7</v>
      </c>
      <c r="V23" t="n">
        <v>0.87</v>
      </c>
      <c r="W23" t="n">
        <v>2.97</v>
      </c>
      <c r="X23" t="n">
        <v>0.29</v>
      </c>
      <c r="Y23" t="n">
        <v>1</v>
      </c>
      <c r="Z23" t="n">
        <v>10</v>
      </c>
      <c r="AA23" t="n">
        <v>430.4399955513372</v>
      </c>
      <c r="AB23" t="n">
        <v>588.9469915857203</v>
      </c>
      <c r="AC23" t="n">
        <v>532.7387173010726</v>
      </c>
      <c r="AD23" t="n">
        <v>430439.9955513372</v>
      </c>
      <c r="AE23" t="n">
        <v>588946.9915857203</v>
      </c>
      <c r="AF23" t="n">
        <v>1.886930518629368e-05</v>
      </c>
      <c r="AG23" t="n">
        <v>36</v>
      </c>
      <c r="AH23" t="n">
        <v>532738.7173010726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7.3917</v>
      </c>
      <c r="E24" t="n">
        <v>13.53</v>
      </c>
      <c r="F24" t="n">
        <v>10.69</v>
      </c>
      <c r="G24" t="n">
        <v>40.08</v>
      </c>
      <c r="H24" t="n">
        <v>0.6899999999999999</v>
      </c>
      <c r="I24" t="n">
        <v>16</v>
      </c>
      <c r="J24" t="n">
        <v>167</v>
      </c>
      <c r="K24" t="n">
        <v>50.28</v>
      </c>
      <c r="L24" t="n">
        <v>6.5</v>
      </c>
      <c r="M24" t="n">
        <v>14</v>
      </c>
      <c r="N24" t="n">
        <v>30.22</v>
      </c>
      <c r="O24" t="n">
        <v>20830.22</v>
      </c>
      <c r="P24" t="n">
        <v>129.29</v>
      </c>
      <c r="Q24" t="n">
        <v>197.78</v>
      </c>
      <c r="R24" t="n">
        <v>36.81</v>
      </c>
      <c r="S24" t="n">
        <v>25.4</v>
      </c>
      <c r="T24" t="n">
        <v>4822.91</v>
      </c>
      <c r="U24" t="n">
        <v>0.6899999999999999</v>
      </c>
      <c r="V24" t="n">
        <v>0.87</v>
      </c>
      <c r="W24" t="n">
        <v>2.96</v>
      </c>
      <c r="X24" t="n">
        <v>0.3</v>
      </c>
      <c r="Y24" t="n">
        <v>1</v>
      </c>
      <c r="Z24" t="n">
        <v>10</v>
      </c>
      <c r="AA24" t="n">
        <v>430.5446026008808</v>
      </c>
      <c r="AB24" t="n">
        <v>589.0901195658431</v>
      </c>
      <c r="AC24" t="n">
        <v>532.8681853476539</v>
      </c>
      <c r="AD24" t="n">
        <v>430544.6026008807</v>
      </c>
      <c r="AE24" t="n">
        <v>589090.1195658431</v>
      </c>
      <c r="AF24" t="n">
        <v>1.886216013868781e-05</v>
      </c>
      <c r="AG24" t="n">
        <v>36</v>
      </c>
      <c r="AH24" t="n">
        <v>532868.1853476539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7.4181</v>
      </c>
      <c r="E25" t="n">
        <v>13.48</v>
      </c>
      <c r="F25" t="n">
        <v>10.67</v>
      </c>
      <c r="G25" t="n">
        <v>42.69</v>
      </c>
      <c r="H25" t="n">
        <v>0.71</v>
      </c>
      <c r="I25" t="n">
        <v>15</v>
      </c>
      <c r="J25" t="n">
        <v>167.36</v>
      </c>
      <c r="K25" t="n">
        <v>50.28</v>
      </c>
      <c r="L25" t="n">
        <v>6.75</v>
      </c>
      <c r="M25" t="n">
        <v>13</v>
      </c>
      <c r="N25" t="n">
        <v>30.33</v>
      </c>
      <c r="O25" t="n">
        <v>20874.78</v>
      </c>
      <c r="P25" t="n">
        <v>128.93</v>
      </c>
      <c r="Q25" t="n">
        <v>197.79</v>
      </c>
      <c r="R25" t="n">
        <v>36.17</v>
      </c>
      <c r="S25" t="n">
        <v>25.4</v>
      </c>
      <c r="T25" t="n">
        <v>4505.39</v>
      </c>
      <c r="U25" t="n">
        <v>0.7</v>
      </c>
      <c r="V25" t="n">
        <v>0.87</v>
      </c>
      <c r="W25" t="n">
        <v>2.96</v>
      </c>
      <c r="X25" t="n">
        <v>0.28</v>
      </c>
      <c r="Y25" t="n">
        <v>1</v>
      </c>
      <c r="Z25" t="n">
        <v>10</v>
      </c>
      <c r="AA25" t="n">
        <v>429.871377899375</v>
      </c>
      <c r="AB25" t="n">
        <v>588.1689838286654</v>
      </c>
      <c r="AC25" t="n">
        <v>532.0349615124103</v>
      </c>
      <c r="AD25" t="n">
        <v>429871.377899375</v>
      </c>
      <c r="AE25" t="n">
        <v>588168.9838286655</v>
      </c>
      <c r="AF25" t="n">
        <v>1.892952773040031e-05</v>
      </c>
      <c r="AG25" t="n">
        <v>36</v>
      </c>
      <c r="AH25" t="n">
        <v>532034.9615124103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7.4222</v>
      </c>
      <c r="E26" t="n">
        <v>13.47</v>
      </c>
      <c r="F26" t="n">
        <v>10.67</v>
      </c>
      <c r="G26" t="n">
        <v>42.66</v>
      </c>
      <c r="H26" t="n">
        <v>0.74</v>
      </c>
      <c r="I26" t="n">
        <v>15</v>
      </c>
      <c r="J26" t="n">
        <v>167.72</v>
      </c>
      <c r="K26" t="n">
        <v>50.28</v>
      </c>
      <c r="L26" t="n">
        <v>7</v>
      </c>
      <c r="M26" t="n">
        <v>13</v>
      </c>
      <c r="N26" t="n">
        <v>30.44</v>
      </c>
      <c r="O26" t="n">
        <v>20919.39</v>
      </c>
      <c r="P26" t="n">
        <v>128.57</v>
      </c>
      <c r="Q26" t="n">
        <v>197.82</v>
      </c>
      <c r="R26" t="n">
        <v>35.82</v>
      </c>
      <c r="S26" t="n">
        <v>25.4</v>
      </c>
      <c r="T26" t="n">
        <v>4331.91</v>
      </c>
      <c r="U26" t="n">
        <v>0.71</v>
      </c>
      <c r="V26" t="n">
        <v>0.87</v>
      </c>
      <c r="W26" t="n">
        <v>2.97</v>
      </c>
      <c r="X26" t="n">
        <v>0.27</v>
      </c>
      <c r="Y26" t="n">
        <v>1</v>
      </c>
      <c r="Z26" t="n">
        <v>10</v>
      </c>
      <c r="AA26" t="n">
        <v>429.5480489907018</v>
      </c>
      <c r="AB26" t="n">
        <v>587.7265909515539</v>
      </c>
      <c r="AC26" t="n">
        <v>531.6347899905879</v>
      </c>
      <c r="AD26" t="n">
        <v>429548.0489907018</v>
      </c>
      <c r="AE26" t="n">
        <v>587726.5909515539</v>
      </c>
      <c r="AF26" t="n">
        <v>1.893999012153749e-05</v>
      </c>
      <c r="AG26" t="n">
        <v>36</v>
      </c>
      <c r="AH26" t="n">
        <v>531634.789990588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7.4525</v>
      </c>
      <c r="E27" t="n">
        <v>13.42</v>
      </c>
      <c r="F27" t="n">
        <v>10.64</v>
      </c>
      <c r="G27" t="n">
        <v>45.61</v>
      </c>
      <c r="H27" t="n">
        <v>0.76</v>
      </c>
      <c r="I27" t="n">
        <v>14</v>
      </c>
      <c r="J27" t="n">
        <v>168.08</v>
      </c>
      <c r="K27" t="n">
        <v>50.28</v>
      </c>
      <c r="L27" t="n">
        <v>7.25</v>
      </c>
      <c r="M27" t="n">
        <v>12</v>
      </c>
      <c r="N27" t="n">
        <v>30.55</v>
      </c>
      <c r="O27" t="n">
        <v>20964.03</v>
      </c>
      <c r="P27" t="n">
        <v>128.28</v>
      </c>
      <c r="Q27" t="n">
        <v>197.79</v>
      </c>
      <c r="R27" t="n">
        <v>35.24</v>
      </c>
      <c r="S27" t="n">
        <v>25.4</v>
      </c>
      <c r="T27" t="n">
        <v>4048.51</v>
      </c>
      <c r="U27" t="n">
        <v>0.72</v>
      </c>
      <c r="V27" t="n">
        <v>0.87</v>
      </c>
      <c r="W27" t="n">
        <v>2.96</v>
      </c>
      <c r="X27" t="n">
        <v>0.25</v>
      </c>
      <c r="Y27" t="n">
        <v>1</v>
      </c>
      <c r="Z27" t="n">
        <v>10</v>
      </c>
      <c r="AA27" t="n">
        <v>419.9335659252164</v>
      </c>
      <c r="AB27" t="n">
        <v>574.5716310603</v>
      </c>
      <c r="AC27" t="n">
        <v>519.7353210082531</v>
      </c>
      <c r="AD27" t="n">
        <v>419933.5659252164</v>
      </c>
      <c r="AE27" t="n">
        <v>574571.6310602999</v>
      </c>
      <c r="AF27" t="n">
        <v>1.901730974384389e-05</v>
      </c>
      <c r="AG27" t="n">
        <v>35</v>
      </c>
      <c r="AH27" t="n">
        <v>519735.3210082531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7.4491</v>
      </c>
      <c r="E28" t="n">
        <v>13.42</v>
      </c>
      <c r="F28" t="n">
        <v>10.65</v>
      </c>
      <c r="G28" t="n">
        <v>45.64</v>
      </c>
      <c r="H28" t="n">
        <v>0.79</v>
      </c>
      <c r="I28" t="n">
        <v>14</v>
      </c>
      <c r="J28" t="n">
        <v>168.44</v>
      </c>
      <c r="K28" t="n">
        <v>50.28</v>
      </c>
      <c r="L28" t="n">
        <v>7.5</v>
      </c>
      <c r="M28" t="n">
        <v>12</v>
      </c>
      <c r="N28" t="n">
        <v>30.66</v>
      </c>
      <c r="O28" t="n">
        <v>21008.71</v>
      </c>
      <c r="P28" t="n">
        <v>127.99</v>
      </c>
      <c r="Q28" t="n">
        <v>197.77</v>
      </c>
      <c r="R28" t="n">
        <v>35.47</v>
      </c>
      <c r="S28" t="n">
        <v>25.4</v>
      </c>
      <c r="T28" t="n">
        <v>4163.56</v>
      </c>
      <c r="U28" t="n">
        <v>0.72</v>
      </c>
      <c r="V28" t="n">
        <v>0.87</v>
      </c>
      <c r="W28" t="n">
        <v>2.96</v>
      </c>
      <c r="X28" t="n">
        <v>0.26</v>
      </c>
      <c r="Y28" t="n">
        <v>1</v>
      </c>
      <c r="Z28" t="n">
        <v>10</v>
      </c>
      <c r="AA28" t="n">
        <v>419.7823526042584</v>
      </c>
      <c r="AB28" t="n">
        <v>574.3647343235043</v>
      </c>
      <c r="AC28" t="n">
        <v>519.5481702056359</v>
      </c>
      <c r="AD28" t="n">
        <v>419782.3526042585</v>
      </c>
      <c r="AE28" t="n">
        <v>574364.7343235043</v>
      </c>
      <c r="AF28" t="n">
        <v>1.900863361460819e-05</v>
      </c>
      <c r="AG28" t="n">
        <v>35</v>
      </c>
      <c r="AH28" t="n">
        <v>519548.1702056358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7.4726</v>
      </c>
      <c r="E29" t="n">
        <v>13.38</v>
      </c>
      <c r="F29" t="n">
        <v>10.64</v>
      </c>
      <c r="G29" t="n">
        <v>49.1</v>
      </c>
      <c r="H29" t="n">
        <v>0.8100000000000001</v>
      </c>
      <c r="I29" t="n">
        <v>13</v>
      </c>
      <c r="J29" t="n">
        <v>168.81</v>
      </c>
      <c r="K29" t="n">
        <v>50.28</v>
      </c>
      <c r="L29" t="n">
        <v>7.75</v>
      </c>
      <c r="M29" t="n">
        <v>11</v>
      </c>
      <c r="N29" t="n">
        <v>30.78</v>
      </c>
      <c r="O29" t="n">
        <v>21053.43</v>
      </c>
      <c r="P29" t="n">
        <v>127.94</v>
      </c>
      <c r="Q29" t="n">
        <v>197.79</v>
      </c>
      <c r="R29" t="n">
        <v>34.91</v>
      </c>
      <c r="S29" t="n">
        <v>25.4</v>
      </c>
      <c r="T29" t="n">
        <v>3886.16</v>
      </c>
      <c r="U29" t="n">
        <v>0.73</v>
      </c>
      <c r="V29" t="n">
        <v>0.87</v>
      </c>
      <c r="W29" t="n">
        <v>2.97</v>
      </c>
      <c r="X29" t="n">
        <v>0.25</v>
      </c>
      <c r="Y29" t="n">
        <v>1</v>
      </c>
      <c r="Z29" t="n">
        <v>10</v>
      </c>
      <c r="AA29" t="n">
        <v>419.3995396533456</v>
      </c>
      <c r="AB29" t="n">
        <v>573.8409527555499</v>
      </c>
      <c r="AC29" t="n">
        <v>519.074377615395</v>
      </c>
      <c r="AD29" t="n">
        <v>419399.5396533456</v>
      </c>
      <c r="AE29" t="n">
        <v>573840.9527555499</v>
      </c>
      <c r="AF29" t="n">
        <v>1.906860097844319e-05</v>
      </c>
      <c r="AG29" t="n">
        <v>35</v>
      </c>
      <c r="AH29" t="n">
        <v>519074.3776153949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7.4822</v>
      </c>
      <c r="E30" t="n">
        <v>13.36</v>
      </c>
      <c r="F30" t="n">
        <v>10.62</v>
      </c>
      <c r="G30" t="n">
        <v>49.02</v>
      </c>
      <c r="H30" t="n">
        <v>0.84</v>
      </c>
      <c r="I30" t="n">
        <v>13</v>
      </c>
      <c r="J30" t="n">
        <v>169.17</v>
      </c>
      <c r="K30" t="n">
        <v>50.28</v>
      </c>
      <c r="L30" t="n">
        <v>8</v>
      </c>
      <c r="M30" t="n">
        <v>11</v>
      </c>
      <c r="N30" t="n">
        <v>30.89</v>
      </c>
      <c r="O30" t="n">
        <v>21098.19</v>
      </c>
      <c r="P30" t="n">
        <v>127.63</v>
      </c>
      <c r="Q30" t="n">
        <v>197.76</v>
      </c>
      <c r="R30" t="n">
        <v>34.55</v>
      </c>
      <c r="S30" t="n">
        <v>25.4</v>
      </c>
      <c r="T30" t="n">
        <v>3708.4</v>
      </c>
      <c r="U30" t="n">
        <v>0.74</v>
      </c>
      <c r="V30" t="n">
        <v>0.88</v>
      </c>
      <c r="W30" t="n">
        <v>2.96</v>
      </c>
      <c r="X30" t="n">
        <v>0.23</v>
      </c>
      <c r="Y30" t="n">
        <v>1</v>
      </c>
      <c r="Z30" t="n">
        <v>10</v>
      </c>
      <c r="AA30" t="n">
        <v>419.0141501620732</v>
      </c>
      <c r="AB30" t="n">
        <v>573.3136458514066</v>
      </c>
      <c r="AC30" t="n">
        <v>518.5973961421032</v>
      </c>
      <c r="AD30" t="n">
        <v>419014.1501620733</v>
      </c>
      <c r="AE30" t="n">
        <v>573313.6458514066</v>
      </c>
      <c r="AF30" t="n">
        <v>1.909309828452046e-05</v>
      </c>
      <c r="AG30" t="n">
        <v>35</v>
      </c>
      <c r="AH30" t="n">
        <v>518597.3961421032</v>
      </c>
    </row>
    <row r="31">
      <c r="A31" t="n">
        <v>29</v>
      </c>
      <c r="B31" t="n">
        <v>80</v>
      </c>
      <c r="C31" t="inlineStr">
        <is>
          <t xml:space="preserve">CONCLUIDO	</t>
        </is>
      </c>
      <c r="D31" t="n">
        <v>7.4749</v>
      </c>
      <c r="E31" t="n">
        <v>13.38</v>
      </c>
      <c r="F31" t="n">
        <v>10.63</v>
      </c>
      <c r="G31" t="n">
        <v>49.08</v>
      </c>
      <c r="H31" t="n">
        <v>0.86</v>
      </c>
      <c r="I31" t="n">
        <v>13</v>
      </c>
      <c r="J31" t="n">
        <v>169.53</v>
      </c>
      <c r="K31" t="n">
        <v>50.28</v>
      </c>
      <c r="L31" t="n">
        <v>8.25</v>
      </c>
      <c r="M31" t="n">
        <v>11</v>
      </c>
      <c r="N31" t="n">
        <v>31</v>
      </c>
      <c r="O31" t="n">
        <v>21142.98</v>
      </c>
      <c r="P31" t="n">
        <v>127.35</v>
      </c>
      <c r="Q31" t="n">
        <v>197.77</v>
      </c>
      <c r="R31" t="n">
        <v>34.97</v>
      </c>
      <c r="S31" t="n">
        <v>25.4</v>
      </c>
      <c r="T31" t="n">
        <v>3918.52</v>
      </c>
      <c r="U31" t="n">
        <v>0.73</v>
      </c>
      <c r="V31" t="n">
        <v>0.88</v>
      </c>
      <c r="W31" t="n">
        <v>2.96</v>
      </c>
      <c r="X31" t="n">
        <v>0.24</v>
      </c>
      <c r="Y31" t="n">
        <v>1</v>
      </c>
      <c r="Z31" t="n">
        <v>10</v>
      </c>
      <c r="AA31" t="n">
        <v>418.925398012802</v>
      </c>
      <c r="AB31" t="n">
        <v>573.1922112453051</v>
      </c>
      <c r="AC31" t="n">
        <v>518.4875510843735</v>
      </c>
      <c r="AD31" t="n">
        <v>418925.398012802</v>
      </c>
      <c r="AE31" t="n">
        <v>573192.2112453051</v>
      </c>
      <c r="AF31" t="n">
        <v>1.907447012469087e-05</v>
      </c>
      <c r="AG31" t="n">
        <v>35</v>
      </c>
      <c r="AH31" t="n">
        <v>518487.5510843736</v>
      </c>
    </row>
    <row r="32">
      <c r="A32" t="n">
        <v>30</v>
      </c>
      <c r="B32" t="n">
        <v>80</v>
      </c>
      <c r="C32" t="inlineStr">
        <is>
          <t xml:space="preserve">CONCLUIDO	</t>
        </is>
      </c>
      <c r="D32" t="n">
        <v>7.5039</v>
      </c>
      <c r="E32" t="n">
        <v>13.33</v>
      </c>
      <c r="F32" t="n">
        <v>10.62</v>
      </c>
      <c r="G32" t="n">
        <v>53.08</v>
      </c>
      <c r="H32" t="n">
        <v>0.89</v>
      </c>
      <c r="I32" t="n">
        <v>12</v>
      </c>
      <c r="J32" t="n">
        <v>169.9</v>
      </c>
      <c r="K32" t="n">
        <v>50.28</v>
      </c>
      <c r="L32" t="n">
        <v>8.5</v>
      </c>
      <c r="M32" t="n">
        <v>10</v>
      </c>
      <c r="N32" t="n">
        <v>31.12</v>
      </c>
      <c r="O32" t="n">
        <v>21187.82</v>
      </c>
      <c r="P32" t="n">
        <v>127.06</v>
      </c>
      <c r="Q32" t="n">
        <v>197.76</v>
      </c>
      <c r="R32" t="n">
        <v>34.3</v>
      </c>
      <c r="S32" t="n">
        <v>25.4</v>
      </c>
      <c r="T32" t="n">
        <v>3587.91</v>
      </c>
      <c r="U32" t="n">
        <v>0.74</v>
      </c>
      <c r="V32" t="n">
        <v>0.88</v>
      </c>
      <c r="W32" t="n">
        <v>2.96</v>
      </c>
      <c r="X32" t="n">
        <v>0.23</v>
      </c>
      <c r="Y32" t="n">
        <v>1</v>
      </c>
      <c r="Z32" t="n">
        <v>10</v>
      </c>
      <c r="AA32" t="n">
        <v>418.2955057355998</v>
      </c>
      <c r="AB32" t="n">
        <v>572.330364842751</v>
      </c>
      <c r="AC32" t="n">
        <v>517.7079580928703</v>
      </c>
      <c r="AD32" t="n">
        <v>418295.5057355998</v>
      </c>
      <c r="AE32" t="n">
        <v>572330.3648427511</v>
      </c>
      <c r="AF32" t="n">
        <v>1.914847240346597e-05</v>
      </c>
      <c r="AG32" t="n">
        <v>35</v>
      </c>
      <c r="AH32" t="n">
        <v>517707.9580928702</v>
      </c>
    </row>
    <row r="33">
      <c r="A33" t="n">
        <v>31</v>
      </c>
      <c r="B33" t="n">
        <v>80</v>
      </c>
      <c r="C33" t="inlineStr">
        <is>
          <t xml:space="preserve">CONCLUIDO	</t>
        </is>
      </c>
      <c r="D33" t="n">
        <v>7.5031</v>
      </c>
      <c r="E33" t="n">
        <v>13.33</v>
      </c>
      <c r="F33" t="n">
        <v>10.62</v>
      </c>
      <c r="G33" t="n">
        <v>53.08</v>
      </c>
      <c r="H33" t="n">
        <v>0.91</v>
      </c>
      <c r="I33" t="n">
        <v>12</v>
      </c>
      <c r="J33" t="n">
        <v>170.26</v>
      </c>
      <c r="K33" t="n">
        <v>50.28</v>
      </c>
      <c r="L33" t="n">
        <v>8.75</v>
      </c>
      <c r="M33" t="n">
        <v>10</v>
      </c>
      <c r="N33" t="n">
        <v>31.23</v>
      </c>
      <c r="O33" t="n">
        <v>21232.69</v>
      </c>
      <c r="P33" t="n">
        <v>127</v>
      </c>
      <c r="Q33" t="n">
        <v>197.77</v>
      </c>
      <c r="R33" t="n">
        <v>34.28</v>
      </c>
      <c r="S33" t="n">
        <v>25.4</v>
      </c>
      <c r="T33" t="n">
        <v>3573.56</v>
      </c>
      <c r="U33" t="n">
        <v>0.74</v>
      </c>
      <c r="V33" t="n">
        <v>0.88</v>
      </c>
      <c r="W33" t="n">
        <v>2.96</v>
      </c>
      <c r="X33" t="n">
        <v>0.23</v>
      </c>
      <c r="Y33" t="n">
        <v>1</v>
      </c>
      <c r="Z33" t="n">
        <v>10</v>
      </c>
      <c r="AA33" t="n">
        <v>418.263166843672</v>
      </c>
      <c r="AB33" t="n">
        <v>572.2861173441242</v>
      </c>
      <c r="AC33" t="n">
        <v>517.6679335134106</v>
      </c>
      <c r="AD33" t="n">
        <v>418263.1668436721</v>
      </c>
      <c r="AE33" t="n">
        <v>572286.1173441242</v>
      </c>
      <c r="AF33" t="n">
        <v>1.914643096129287e-05</v>
      </c>
      <c r="AG33" t="n">
        <v>35</v>
      </c>
      <c r="AH33" t="n">
        <v>517667.9335134106</v>
      </c>
    </row>
    <row r="34">
      <c r="A34" t="n">
        <v>32</v>
      </c>
      <c r="B34" t="n">
        <v>80</v>
      </c>
      <c r="C34" t="inlineStr">
        <is>
          <t xml:space="preserve">CONCLUIDO	</t>
        </is>
      </c>
      <c r="D34" t="n">
        <v>7.5058</v>
      </c>
      <c r="E34" t="n">
        <v>13.32</v>
      </c>
      <c r="F34" t="n">
        <v>10.61</v>
      </c>
      <c r="G34" t="n">
        <v>53.06</v>
      </c>
      <c r="H34" t="n">
        <v>0.9399999999999999</v>
      </c>
      <c r="I34" t="n">
        <v>12</v>
      </c>
      <c r="J34" t="n">
        <v>170.62</v>
      </c>
      <c r="K34" t="n">
        <v>50.28</v>
      </c>
      <c r="L34" t="n">
        <v>9</v>
      </c>
      <c r="M34" t="n">
        <v>10</v>
      </c>
      <c r="N34" t="n">
        <v>31.34</v>
      </c>
      <c r="O34" t="n">
        <v>21277.6</v>
      </c>
      <c r="P34" t="n">
        <v>126.47</v>
      </c>
      <c r="Q34" t="n">
        <v>197.78</v>
      </c>
      <c r="R34" t="n">
        <v>34.28</v>
      </c>
      <c r="S34" t="n">
        <v>25.4</v>
      </c>
      <c r="T34" t="n">
        <v>3573.97</v>
      </c>
      <c r="U34" t="n">
        <v>0.74</v>
      </c>
      <c r="V34" t="n">
        <v>0.88</v>
      </c>
      <c r="W34" t="n">
        <v>2.96</v>
      </c>
      <c r="X34" t="n">
        <v>0.22</v>
      </c>
      <c r="Y34" t="n">
        <v>1</v>
      </c>
      <c r="Z34" t="n">
        <v>10</v>
      </c>
      <c r="AA34" t="n">
        <v>417.8292417419026</v>
      </c>
      <c r="AB34" t="n">
        <v>571.6924018764591</v>
      </c>
      <c r="AC34" t="n">
        <v>517.1308814166945</v>
      </c>
      <c r="AD34" t="n">
        <v>417829.2417419027</v>
      </c>
      <c r="AE34" t="n">
        <v>571692.4018764591</v>
      </c>
      <c r="AF34" t="n">
        <v>1.91533208286271e-05</v>
      </c>
      <c r="AG34" t="n">
        <v>35</v>
      </c>
      <c r="AH34" t="n">
        <v>517130.8814166945</v>
      </c>
    </row>
    <row r="35">
      <c r="A35" t="n">
        <v>33</v>
      </c>
      <c r="B35" t="n">
        <v>80</v>
      </c>
      <c r="C35" t="inlineStr">
        <is>
          <t xml:space="preserve">CONCLUIDO	</t>
        </is>
      </c>
      <c r="D35" t="n">
        <v>7.5382</v>
      </c>
      <c r="E35" t="n">
        <v>13.27</v>
      </c>
      <c r="F35" t="n">
        <v>10.59</v>
      </c>
      <c r="G35" t="n">
        <v>57.75</v>
      </c>
      <c r="H35" t="n">
        <v>0.96</v>
      </c>
      <c r="I35" t="n">
        <v>11</v>
      </c>
      <c r="J35" t="n">
        <v>170.99</v>
      </c>
      <c r="K35" t="n">
        <v>50.28</v>
      </c>
      <c r="L35" t="n">
        <v>9.25</v>
      </c>
      <c r="M35" t="n">
        <v>9</v>
      </c>
      <c r="N35" t="n">
        <v>31.46</v>
      </c>
      <c r="O35" t="n">
        <v>21322.55</v>
      </c>
      <c r="P35" t="n">
        <v>126.18</v>
      </c>
      <c r="Q35" t="n">
        <v>197.75</v>
      </c>
      <c r="R35" t="n">
        <v>33.45</v>
      </c>
      <c r="S35" t="n">
        <v>25.4</v>
      </c>
      <c r="T35" t="n">
        <v>3165.41</v>
      </c>
      <c r="U35" t="n">
        <v>0.76</v>
      </c>
      <c r="V35" t="n">
        <v>0.88</v>
      </c>
      <c r="W35" t="n">
        <v>2.96</v>
      </c>
      <c r="X35" t="n">
        <v>0.2</v>
      </c>
      <c r="Y35" t="n">
        <v>1</v>
      </c>
      <c r="Z35" t="n">
        <v>10</v>
      </c>
      <c r="AA35" t="n">
        <v>417.147451624887</v>
      </c>
      <c r="AB35" t="n">
        <v>570.759546559901</v>
      </c>
      <c r="AC35" t="n">
        <v>516.2870565022781</v>
      </c>
      <c r="AD35" t="n">
        <v>417147.4516248869</v>
      </c>
      <c r="AE35" t="n">
        <v>570759.546559901</v>
      </c>
      <c r="AF35" t="n">
        <v>1.923599923663791e-05</v>
      </c>
      <c r="AG35" t="n">
        <v>35</v>
      </c>
      <c r="AH35" t="n">
        <v>516287.0565022781</v>
      </c>
    </row>
    <row r="36">
      <c r="A36" t="n">
        <v>34</v>
      </c>
      <c r="B36" t="n">
        <v>80</v>
      </c>
      <c r="C36" t="inlineStr">
        <is>
          <t xml:space="preserve">CONCLUIDO	</t>
        </is>
      </c>
      <c r="D36" t="n">
        <v>7.5429</v>
      </c>
      <c r="E36" t="n">
        <v>13.26</v>
      </c>
      <c r="F36" t="n">
        <v>10.58</v>
      </c>
      <c r="G36" t="n">
        <v>57.7</v>
      </c>
      <c r="H36" t="n">
        <v>0.98</v>
      </c>
      <c r="I36" t="n">
        <v>11</v>
      </c>
      <c r="J36" t="n">
        <v>171.35</v>
      </c>
      <c r="K36" t="n">
        <v>50.28</v>
      </c>
      <c r="L36" t="n">
        <v>9.5</v>
      </c>
      <c r="M36" t="n">
        <v>9</v>
      </c>
      <c r="N36" t="n">
        <v>31.57</v>
      </c>
      <c r="O36" t="n">
        <v>21367.54</v>
      </c>
      <c r="P36" t="n">
        <v>125.98</v>
      </c>
      <c r="Q36" t="n">
        <v>197.76</v>
      </c>
      <c r="R36" t="n">
        <v>33.31</v>
      </c>
      <c r="S36" t="n">
        <v>25.4</v>
      </c>
      <c r="T36" t="n">
        <v>3095.57</v>
      </c>
      <c r="U36" t="n">
        <v>0.76</v>
      </c>
      <c r="V36" t="n">
        <v>0.88</v>
      </c>
      <c r="W36" t="n">
        <v>2.95</v>
      </c>
      <c r="X36" t="n">
        <v>0.19</v>
      </c>
      <c r="Y36" t="n">
        <v>1</v>
      </c>
      <c r="Z36" t="n">
        <v>10</v>
      </c>
      <c r="AA36" t="n">
        <v>416.9266494006181</v>
      </c>
      <c r="AB36" t="n">
        <v>570.4574352155498</v>
      </c>
      <c r="AC36" t="n">
        <v>516.0137782406157</v>
      </c>
      <c r="AD36" t="n">
        <v>416926.6494006182</v>
      </c>
      <c r="AE36" t="n">
        <v>570457.4352155498</v>
      </c>
      <c r="AF36" t="n">
        <v>1.924799270940491e-05</v>
      </c>
      <c r="AG36" t="n">
        <v>35</v>
      </c>
      <c r="AH36" t="n">
        <v>516013.7782406157</v>
      </c>
    </row>
    <row r="37">
      <c r="A37" t="n">
        <v>35</v>
      </c>
      <c r="B37" t="n">
        <v>80</v>
      </c>
      <c r="C37" t="inlineStr">
        <is>
          <t xml:space="preserve">CONCLUIDO	</t>
        </is>
      </c>
      <c r="D37" t="n">
        <v>7.5397</v>
      </c>
      <c r="E37" t="n">
        <v>13.26</v>
      </c>
      <c r="F37" t="n">
        <v>10.58</v>
      </c>
      <c r="G37" t="n">
        <v>57.73</v>
      </c>
      <c r="H37" t="n">
        <v>1.01</v>
      </c>
      <c r="I37" t="n">
        <v>11</v>
      </c>
      <c r="J37" t="n">
        <v>171.72</v>
      </c>
      <c r="K37" t="n">
        <v>50.28</v>
      </c>
      <c r="L37" t="n">
        <v>9.75</v>
      </c>
      <c r="M37" t="n">
        <v>9</v>
      </c>
      <c r="N37" t="n">
        <v>31.69</v>
      </c>
      <c r="O37" t="n">
        <v>21412.57</v>
      </c>
      <c r="P37" t="n">
        <v>126.07</v>
      </c>
      <c r="Q37" t="n">
        <v>197.78</v>
      </c>
      <c r="R37" t="n">
        <v>33.38</v>
      </c>
      <c r="S37" t="n">
        <v>25.4</v>
      </c>
      <c r="T37" t="n">
        <v>3132.26</v>
      </c>
      <c r="U37" t="n">
        <v>0.76</v>
      </c>
      <c r="V37" t="n">
        <v>0.88</v>
      </c>
      <c r="W37" t="n">
        <v>2.96</v>
      </c>
      <c r="X37" t="n">
        <v>0.19</v>
      </c>
      <c r="Y37" t="n">
        <v>1</v>
      </c>
      <c r="Z37" t="n">
        <v>10</v>
      </c>
      <c r="AA37" t="n">
        <v>417.0355261764489</v>
      </c>
      <c r="AB37" t="n">
        <v>570.6064052235457</v>
      </c>
      <c r="AC37" t="n">
        <v>516.1485307601293</v>
      </c>
      <c r="AD37" t="n">
        <v>417035.5261764489</v>
      </c>
      <c r="AE37" t="n">
        <v>570606.4052235457</v>
      </c>
      <c r="AF37" t="n">
        <v>1.923982694071248e-05</v>
      </c>
      <c r="AG37" t="n">
        <v>35</v>
      </c>
      <c r="AH37" t="n">
        <v>516148.5307601293</v>
      </c>
    </row>
    <row r="38">
      <c r="A38" t="n">
        <v>36</v>
      </c>
      <c r="B38" t="n">
        <v>80</v>
      </c>
      <c r="C38" t="inlineStr">
        <is>
          <t xml:space="preserve">CONCLUIDO	</t>
        </is>
      </c>
      <c r="D38" t="n">
        <v>7.5715</v>
      </c>
      <c r="E38" t="n">
        <v>13.21</v>
      </c>
      <c r="F38" t="n">
        <v>10.56</v>
      </c>
      <c r="G38" t="n">
        <v>63.37</v>
      </c>
      <c r="H38" t="n">
        <v>1.03</v>
      </c>
      <c r="I38" t="n">
        <v>10</v>
      </c>
      <c r="J38" t="n">
        <v>172.08</v>
      </c>
      <c r="K38" t="n">
        <v>50.28</v>
      </c>
      <c r="L38" t="n">
        <v>10</v>
      </c>
      <c r="M38" t="n">
        <v>8</v>
      </c>
      <c r="N38" t="n">
        <v>31.8</v>
      </c>
      <c r="O38" t="n">
        <v>21457.64</v>
      </c>
      <c r="P38" t="n">
        <v>125.42</v>
      </c>
      <c r="Q38" t="n">
        <v>197.75</v>
      </c>
      <c r="R38" t="n">
        <v>32.78</v>
      </c>
      <c r="S38" t="n">
        <v>25.4</v>
      </c>
      <c r="T38" t="n">
        <v>2834.42</v>
      </c>
      <c r="U38" t="n">
        <v>0.77</v>
      </c>
      <c r="V38" t="n">
        <v>0.88</v>
      </c>
      <c r="W38" t="n">
        <v>2.95</v>
      </c>
      <c r="X38" t="n">
        <v>0.17</v>
      </c>
      <c r="Y38" t="n">
        <v>1</v>
      </c>
      <c r="Z38" t="n">
        <v>10</v>
      </c>
      <c r="AA38" t="n">
        <v>416.1095923103574</v>
      </c>
      <c r="AB38" t="n">
        <v>569.3395016586401</v>
      </c>
      <c r="AC38" t="n">
        <v>515.002538693348</v>
      </c>
      <c r="AD38" t="n">
        <v>416109.5923103574</v>
      </c>
      <c r="AE38" t="n">
        <v>569339.5016586401</v>
      </c>
      <c r="AF38" t="n">
        <v>1.932097426709346e-05</v>
      </c>
      <c r="AG38" t="n">
        <v>35</v>
      </c>
      <c r="AH38" t="n">
        <v>515002.538693348</v>
      </c>
    </row>
    <row r="39">
      <c r="A39" t="n">
        <v>37</v>
      </c>
      <c r="B39" t="n">
        <v>80</v>
      </c>
      <c r="C39" t="inlineStr">
        <is>
          <t xml:space="preserve">CONCLUIDO	</t>
        </is>
      </c>
      <c r="D39" t="n">
        <v>7.5695</v>
      </c>
      <c r="E39" t="n">
        <v>13.21</v>
      </c>
      <c r="F39" t="n">
        <v>10.56</v>
      </c>
      <c r="G39" t="n">
        <v>63.38</v>
      </c>
      <c r="H39" t="n">
        <v>1.05</v>
      </c>
      <c r="I39" t="n">
        <v>10</v>
      </c>
      <c r="J39" t="n">
        <v>172.45</v>
      </c>
      <c r="K39" t="n">
        <v>50.28</v>
      </c>
      <c r="L39" t="n">
        <v>10.25</v>
      </c>
      <c r="M39" t="n">
        <v>8</v>
      </c>
      <c r="N39" t="n">
        <v>31.92</v>
      </c>
      <c r="O39" t="n">
        <v>21502.75</v>
      </c>
      <c r="P39" t="n">
        <v>125.62</v>
      </c>
      <c r="Q39" t="n">
        <v>197.75</v>
      </c>
      <c r="R39" t="n">
        <v>32.81</v>
      </c>
      <c r="S39" t="n">
        <v>25.4</v>
      </c>
      <c r="T39" t="n">
        <v>2851.07</v>
      </c>
      <c r="U39" t="n">
        <v>0.77</v>
      </c>
      <c r="V39" t="n">
        <v>0.88</v>
      </c>
      <c r="W39" t="n">
        <v>2.95</v>
      </c>
      <c r="X39" t="n">
        <v>0.17</v>
      </c>
      <c r="Y39" t="n">
        <v>1</v>
      </c>
      <c r="Z39" t="n">
        <v>10</v>
      </c>
      <c r="AA39" t="n">
        <v>416.2805030470674</v>
      </c>
      <c r="AB39" t="n">
        <v>569.5733492686563</v>
      </c>
      <c r="AC39" t="n">
        <v>515.2140682156714</v>
      </c>
      <c r="AD39" t="n">
        <v>416280.5030470674</v>
      </c>
      <c r="AE39" t="n">
        <v>569573.3492686563</v>
      </c>
      <c r="AF39" t="n">
        <v>1.931587066166069e-05</v>
      </c>
      <c r="AG39" t="n">
        <v>35</v>
      </c>
      <c r="AH39" t="n">
        <v>515214.0682156715</v>
      </c>
    </row>
    <row r="40">
      <c r="A40" t="n">
        <v>38</v>
      </c>
      <c r="B40" t="n">
        <v>80</v>
      </c>
      <c r="C40" t="inlineStr">
        <is>
          <t xml:space="preserve">CONCLUIDO	</t>
        </is>
      </c>
      <c r="D40" t="n">
        <v>7.5718</v>
      </c>
      <c r="E40" t="n">
        <v>13.21</v>
      </c>
      <c r="F40" t="n">
        <v>10.56</v>
      </c>
      <c r="G40" t="n">
        <v>63.36</v>
      </c>
      <c r="H40" t="n">
        <v>1.08</v>
      </c>
      <c r="I40" t="n">
        <v>10</v>
      </c>
      <c r="J40" t="n">
        <v>172.82</v>
      </c>
      <c r="K40" t="n">
        <v>50.28</v>
      </c>
      <c r="L40" t="n">
        <v>10.5</v>
      </c>
      <c r="M40" t="n">
        <v>8</v>
      </c>
      <c r="N40" t="n">
        <v>32.04</v>
      </c>
      <c r="O40" t="n">
        <v>21547.89</v>
      </c>
      <c r="P40" t="n">
        <v>125.42</v>
      </c>
      <c r="Q40" t="n">
        <v>197.78</v>
      </c>
      <c r="R40" t="n">
        <v>32.68</v>
      </c>
      <c r="S40" t="n">
        <v>25.4</v>
      </c>
      <c r="T40" t="n">
        <v>2787.7</v>
      </c>
      <c r="U40" t="n">
        <v>0.78</v>
      </c>
      <c r="V40" t="n">
        <v>0.88</v>
      </c>
      <c r="W40" t="n">
        <v>2.95</v>
      </c>
      <c r="X40" t="n">
        <v>0.17</v>
      </c>
      <c r="Y40" t="n">
        <v>1</v>
      </c>
      <c r="Z40" t="n">
        <v>10</v>
      </c>
      <c r="AA40" t="n">
        <v>416.1055249068046</v>
      </c>
      <c r="AB40" t="n">
        <v>569.3339364576582</v>
      </c>
      <c r="AC40" t="n">
        <v>514.997504627337</v>
      </c>
      <c r="AD40" t="n">
        <v>416105.5249068047</v>
      </c>
      <c r="AE40" t="n">
        <v>569333.9364576582</v>
      </c>
      <c r="AF40" t="n">
        <v>1.932173980790837e-05</v>
      </c>
      <c r="AG40" t="n">
        <v>35</v>
      </c>
      <c r="AH40" t="n">
        <v>514997.504627337</v>
      </c>
    </row>
    <row r="41">
      <c r="A41" t="n">
        <v>39</v>
      </c>
      <c r="B41" t="n">
        <v>80</v>
      </c>
      <c r="C41" t="inlineStr">
        <is>
          <t xml:space="preserve">CONCLUIDO	</t>
        </is>
      </c>
      <c r="D41" t="n">
        <v>7.5683</v>
      </c>
      <c r="E41" t="n">
        <v>13.21</v>
      </c>
      <c r="F41" t="n">
        <v>10.57</v>
      </c>
      <c r="G41" t="n">
        <v>63.4</v>
      </c>
      <c r="H41" t="n">
        <v>1.1</v>
      </c>
      <c r="I41" t="n">
        <v>10</v>
      </c>
      <c r="J41" t="n">
        <v>173.18</v>
      </c>
      <c r="K41" t="n">
        <v>50.28</v>
      </c>
      <c r="L41" t="n">
        <v>10.75</v>
      </c>
      <c r="M41" t="n">
        <v>8</v>
      </c>
      <c r="N41" t="n">
        <v>32.15</v>
      </c>
      <c r="O41" t="n">
        <v>21593.08</v>
      </c>
      <c r="P41" t="n">
        <v>125.27</v>
      </c>
      <c r="Q41" t="n">
        <v>197.76</v>
      </c>
      <c r="R41" t="n">
        <v>32.79</v>
      </c>
      <c r="S41" t="n">
        <v>25.4</v>
      </c>
      <c r="T41" t="n">
        <v>2841.85</v>
      </c>
      <c r="U41" t="n">
        <v>0.77</v>
      </c>
      <c r="V41" t="n">
        <v>0.88</v>
      </c>
      <c r="W41" t="n">
        <v>2.96</v>
      </c>
      <c r="X41" t="n">
        <v>0.18</v>
      </c>
      <c r="Y41" t="n">
        <v>1</v>
      </c>
      <c r="Z41" t="n">
        <v>10</v>
      </c>
      <c r="AA41" t="n">
        <v>416.0569963283168</v>
      </c>
      <c r="AB41" t="n">
        <v>569.2675375156412</v>
      </c>
      <c r="AC41" t="n">
        <v>514.9374427071547</v>
      </c>
      <c r="AD41" t="n">
        <v>416056.9963283168</v>
      </c>
      <c r="AE41" t="n">
        <v>569267.5375156412</v>
      </c>
      <c r="AF41" t="n">
        <v>1.931280849840103e-05</v>
      </c>
      <c r="AG41" t="n">
        <v>35</v>
      </c>
      <c r="AH41" t="n">
        <v>514937.4427071547</v>
      </c>
    </row>
    <row r="42">
      <c r="A42" t="n">
        <v>40</v>
      </c>
      <c r="B42" t="n">
        <v>80</v>
      </c>
      <c r="C42" t="inlineStr">
        <is>
          <t xml:space="preserve">CONCLUIDO	</t>
        </is>
      </c>
      <c r="D42" t="n">
        <v>7.57</v>
      </c>
      <c r="E42" t="n">
        <v>13.21</v>
      </c>
      <c r="F42" t="n">
        <v>10.56</v>
      </c>
      <c r="G42" t="n">
        <v>63.38</v>
      </c>
      <c r="H42" t="n">
        <v>1.12</v>
      </c>
      <c r="I42" t="n">
        <v>10</v>
      </c>
      <c r="J42" t="n">
        <v>173.55</v>
      </c>
      <c r="K42" t="n">
        <v>50.28</v>
      </c>
      <c r="L42" t="n">
        <v>11</v>
      </c>
      <c r="M42" t="n">
        <v>8</v>
      </c>
      <c r="N42" t="n">
        <v>32.27</v>
      </c>
      <c r="O42" t="n">
        <v>21638.31</v>
      </c>
      <c r="P42" t="n">
        <v>124.8</v>
      </c>
      <c r="Q42" t="n">
        <v>197.77</v>
      </c>
      <c r="R42" t="n">
        <v>32.8</v>
      </c>
      <c r="S42" t="n">
        <v>25.4</v>
      </c>
      <c r="T42" t="n">
        <v>2848.11</v>
      </c>
      <c r="U42" t="n">
        <v>0.77</v>
      </c>
      <c r="V42" t="n">
        <v>0.88</v>
      </c>
      <c r="W42" t="n">
        <v>2.95</v>
      </c>
      <c r="X42" t="n">
        <v>0.17</v>
      </c>
      <c r="Y42" t="n">
        <v>1</v>
      </c>
      <c r="Z42" t="n">
        <v>10</v>
      </c>
      <c r="AA42" t="n">
        <v>415.6842255361944</v>
      </c>
      <c r="AB42" t="n">
        <v>568.7574960723728</v>
      </c>
      <c r="AC42" t="n">
        <v>514.4760789033841</v>
      </c>
      <c r="AD42" t="n">
        <v>415684.2255361945</v>
      </c>
      <c r="AE42" t="n">
        <v>568757.4960723728</v>
      </c>
      <c r="AF42" t="n">
        <v>1.931714656301888e-05</v>
      </c>
      <c r="AG42" t="n">
        <v>35</v>
      </c>
      <c r="AH42" t="n">
        <v>514476.078903384</v>
      </c>
    </row>
    <row r="43">
      <c r="A43" t="n">
        <v>41</v>
      </c>
      <c r="B43" t="n">
        <v>80</v>
      </c>
      <c r="C43" t="inlineStr">
        <is>
          <t xml:space="preserve">CONCLUIDO	</t>
        </is>
      </c>
      <c r="D43" t="n">
        <v>7.5965</v>
      </c>
      <c r="E43" t="n">
        <v>13.16</v>
      </c>
      <c r="F43" t="n">
        <v>10.55</v>
      </c>
      <c r="G43" t="n">
        <v>70.33</v>
      </c>
      <c r="H43" t="n">
        <v>1.15</v>
      </c>
      <c r="I43" t="n">
        <v>9</v>
      </c>
      <c r="J43" t="n">
        <v>173.92</v>
      </c>
      <c r="K43" t="n">
        <v>50.28</v>
      </c>
      <c r="L43" t="n">
        <v>11.25</v>
      </c>
      <c r="M43" t="n">
        <v>7</v>
      </c>
      <c r="N43" t="n">
        <v>32.39</v>
      </c>
      <c r="O43" t="n">
        <v>21683.57</v>
      </c>
      <c r="P43" t="n">
        <v>124.4</v>
      </c>
      <c r="Q43" t="n">
        <v>197.78</v>
      </c>
      <c r="R43" t="n">
        <v>32.28</v>
      </c>
      <c r="S43" t="n">
        <v>25.4</v>
      </c>
      <c r="T43" t="n">
        <v>2592.43</v>
      </c>
      <c r="U43" t="n">
        <v>0.79</v>
      </c>
      <c r="V43" t="n">
        <v>0.88</v>
      </c>
      <c r="W43" t="n">
        <v>2.95</v>
      </c>
      <c r="X43" t="n">
        <v>0.16</v>
      </c>
      <c r="Y43" t="n">
        <v>1</v>
      </c>
      <c r="Z43" t="n">
        <v>10</v>
      </c>
      <c r="AA43" t="n">
        <v>415.0292282175336</v>
      </c>
      <c r="AB43" t="n">
        <v>567.8612998445386</v>
      </c>
      <c r="AC43" t="n">
        <v>513.6654143857151</v>
      </c>
      <c r="AD43" t="n">
        <v>415029.2282175336</v>
      </c>
      <c r="AE43" t="n">
        <v>567861.2998445387</v>
      </c>
      <c r="AF43" t="n">
        <v>1.938476933500303e-05</v>
      </c>
      <c r="AG43" t="n">
        <v>35</v>
      </c>
      <c r="AH43" t="n">
        <v>513665.4143857151</v>
      </c>
    </row>
    <row r="44">
      <c r="A44" t="n">
        <v>42</v>
      </c>
      <c r="B44" t="n">
        <v>80</v>
      </c>
      <c r="C44" t="inlineStr">
        <is>
          <t xml:space="preserve">CONCLUIDO	</t>
        </is>
      </c>
      <c r="D44" t="n">
        <v>7.5913</v>
      </c>
      <c r="E44" t="n">
        <v>13.17</v>
      </c>
      <c r="F44" t="n">
        <v>10.56</v>
      </c>
      <c r="G44" t="n">
        <v>70.39</v>
      </c>
      <c r="H44" t="n">
        <v>1.17</v>
      </c>
      <c r="I44" t="n">
        <v>9</v>
      </c>
      <c r="J44" t="n">
        <v>174.28</v>
      </c>
      <c r="K44" t="n">
        <v>50.28</v>
      </c>
      <c r="L44" t="n">
        <v>11.5</v>
      </c>
      <c r="M44" t="n">
        <v>7</v>
      </c>
      <c r="N44" t="n">
        <v>32.5</v>
      </c>
      <c r="O44" t="n">
        <v>21728.87</v>
      </c>
      <c r="P44" t="n">
        <v>124.56</v>
      </c>
      <c r="Q44" t="n">
        <v>197.78</v>
      </c>
      <c r="R44" t="n">
        <v>32.62</v>
      </c>
      <c r="S44" t="n">
        <v>25.4</v>
      </c>
      <c r="T44" t="n">
        <v>2761.99</v>
      </c>
      <c r="U44" t="n">
        <v>0.78</v>
      </c>
      <c r="V44" t="n">
        <v>0.88</v>
      </c>
      <c r="W44" t="n">
        <v>2.96</v>
      </c>
      <c r="X44" t="n">
        <v>0.17</v>
      </c>
      <c r="Y44" t="n">
        <v>1</v>
      </c>
      <c r="Z44" t="n">
        <v>10</v>
      </c>
      <c r="AA44" t="n">
        <v>415.2253269357678</v>
      </c>
      <c r="AB44" t="n">
        <v>568.1296107620916</v>
      </c>
      <c r="AC44" t="n">
        <v>513.9081180858735</v>
      </c>
      <c r="AD44" t="n">
        <v>415225.3269357678</v>
      </c>
      <c r="AE44" t="n">
        <v>568129.6107620916</v>
      </c>
      <c r="AF44" t="n">
        <v>1.937149996087784e-05</v>
      </c>
      <c r="AG44" t="n">
        <v>35</v>
      </c>
      <c r="AH44" t="n">
        <v>513908.1180858735</v>
      </c>
    </row>
    <row r="45">
      <c r="A45" t="n">
        <v>43</v>
      </c>
      <c r="B45" t="n">
        <v>80</v>
      </c>
      <c r="C45" t="inlineStr">
        <is>
          <t xml:space="preserve">CONCLUIDO	</t>
        </is>
      </c>
      <c r="D45" t="n">
        <v>7.5956</v>
      </c>
      <c r="E45" t="n">
        <v>13.17</v>
      </c>
      <c r="F45" t="n">
        <v>10.55</v>
      </c>
      <c r="G45" t="n">
        <v>70.34</v>
      </c>
      <c r="H45" t="n">
        <v>1.19</v>
      </c>
      <c r="I45" t="n">
        <v>9</v>
      </c>
      <c r="J45" t="n">
        <v>174.65</v>
      </c>
      <c r="K45" t="n">
        <v>50.28</v>
      </c>
      <c r="L45" t="n">
        <v>11.75</v>
      </c>
      <c r="M45" t="n">
        <v>7</v>
      </c>
      <c r="N45" t="n">
        <v>32.62</v>
      </c>
      <c r="O45" t="n">
        <v>21774.22</v>
      </c>
      <c r="P45" t="n">
        <v>124.5</v>
      </c>
      <c r="Q45" t="n">
        <v>197.77</v>
      </c>
      <c r="R45" t="n">
        <v>32.38</v>
      </c>
      <c r="S45" t="n">
        <v>25.4</v>
      </c>
      <c r="T45" t="n">
        <v>2643.24</v>
      </c>
      <c r="U45" t="n">
        <v>0.78</v>
      </c>
      <c r="V45" t="n">
        <v>0.88</v>
      </c>
      <c r="W45" t="n">
        <v>2.95</v>
      </c>
      <c r="X45" t="n">
        <v>0.16</v>
      </c>
      <c r="Y45" t="n">
        <v>1</v>
      </c>
      <c r="Z45" t="n">
        <v>10</v>
      </c>
      <c r="AA45" t="n">
        <v>415.1129103792683</v>
      </c>
      <c r="AB45" t="n">
        <v>567.9757974700206</v>
      </c>
      <c r="AC45" t="n">
        <v>513.7689845185195</v>
      </c>
      <c r="AD45" t="n">
        <v>415112.9103792683</v>
      </c>
      <c r="AE45" t="n">
        <v>567975.7974700206</v>
      </c>
      <c r="AF45" t="n">
        <v>1.938247271255829e-05</v>
      </c>
      <c r="AG45" t="n">
        <v>35</v>
      </c>
      <c r="AH45" t="n">
        <v>513768.9845185195</v>
      </c>
    </row>
    <row r="46">
      <c r="A46" t="n">
        <v>44</v>
      </c>
      <c r="B46" t="n">
        <v>80</v>
      </c>
      <c r="C46" t="inlineStr">
        <is>
          <t xml:space="preserve">CONCLUIDO	</t>
        </is>
      </c>
      <c r="D46" t="n">
        <v>7.5991</v>
      </c>
      <c r="E46" t="n">
        <v>13.16</v>
      </c>
      <c r="F46" t="n">
        <v>10.54</v>
      </c>
      <c r="G46" t="n">
        <v>70.3</v>
      </c>
      <c r="H46" t="n">
        <v>1.22</v>
      </c>
      <c r="I46" t="n">
        <v>9</v>
      </c>
      <c r="J46" t="n">
        <v>175.02</v>
      </c>
      <c r="K46" t="n">
        <v>50.28</v>
      </c>
      <c r="L46" t="n">
        <v>12</v>
      </c>
      <c r="M46" t="n">
        <v>7</v>
      </c>
      <c r="N46" t="n">
        <v>32.74</v>
      </c>
      <c r="O46" t="n">
        <v>21819.6</v>
      </c>
      <c r="P46" t="n">
        <v>124.1</v>
      </c>
      <c r="Q46" t="n">
        <v>197.77</v>
      </c>
      <c r="R46" t="n">
        <v>32.16</v>
      </c>
      <c r="S46" t="n">
        <v>25.4</v>
      </c>
      <c r="T46" t="n">
        <v>2532.44</v>
      </c>
      <c r="U46" t="n">
        <v>0.79</v>
      </c>
      <c r="V46" t="n">
        <v>0.88</v>
      </c>
      <c r="W46" t="n">
        <v>2.95</v>
      </c>
      <c r="X46" t="n">
        <v>0.15</v>
      </c>
      <c r="Y46" t="n">
        <v>1</v>
      </c>
      <c r="Z46" t="n">
        <v>10</v>
      </c>
      <c r="AA46" t="n">
        <v>414.7678268535336</v>
      </c>
      <c r="AB46" t="n">
        <v>567.5036389660996</v>
      </c>
      <c r="AC46" t="n">
        <v>513.3418881595342</v>
      </c>
      <c r="AD46" t="n">
        <v>414767.8268535336</v>
      </c>
      <c r="AE46" t="n">
        <v>567503.6389660996</v>
      </c>
      <c r="AF46" t="n">
        <v>1.939140402206563e-05</v>
      </c>
      <c r="AG46" t="n">
        <v>35</v>
      </c>
      <c r="AH46" t="n">
        <v>513341.8881595341</v>
      </c>
    </row>
    <row r="47">
      <c r="A47" t="n">
        <v>45</v>
      </c>
      <c r="B47" t="n">
        <v>80</v>
      </c>
      <c r="C47" t="inlineStr">
        <is>
          <t xml:space="preserve">CONCLUIDO	</t>
        </is>
      </c>
      <c r="D47" t="n">
        <v>7.5937</v>
      </c>
      <c r="E47" t="n">
        <v>13.17</v>
      </c>
      <c r="F47" t="n">
        <v>10.55</v>
      </c>
      <c r="G47" t="n">
        <v>70.36</v>
      </c>
      <c r="H47" t="n">
        <v>1.24</v>
      </c>
      <c r="I47" t="n">
        <v>9</v>
      </c>
      <c r="J47" t="n">
        <v>175.39</v>
      </c>
      <c r="K47" t="n">
        <v>50.28</v>
      </c>
      <c r="L47" t="n">
        <v>12.25</v>
      </c>
      <c r="M47" t="n">
        <v>7</v>
      </c>
      <c r="N47" t="n">
        <v>32.86</v>
      </c>
      <c r="O47" t="n">
        <v>21865.03</v>
      </c>
      <c r="P47" t="n">
        <v>124.09</v>
      </c>
      <c r="Q47" t="n">
        <v>197.79</v>
      </c>
      <c r="R47" t="n">
        <v>32.48</v>
      </c>
      <c r="S47" t="n">
        <v>25.4</v>
      </c>
      <c r="T47" t="n">
        <v>2691.95</v>
      </c>
      <c r="U47" t="n">
        <v>0.78</v>
      </c>
      <c r="V47" t="n">
        <v>0.88</v>
      </c>
      <c r="W47" t="n">
        <v>2.95</v>
      </c>
      <c r="X47" t="n">
        <v>0.16</v>
      </c>
      <c r="Y47" t="n">
        <v>1</v>
      </c>
      <c r="Z47" t="n">
        <v>10</v>
      </c>
      <c r="AA47" t="n">
        <v>414.8445240253969</v>
      </c>
      <c r="AB47" t="n">
        <v>567.6085794202835</v>
      </c>
      <c r="AC47" t="n">
        <v>513.4368132440555</v>
      </c>
      <c r="AD47" t="n">
        <v>414844.5240253969</v>
      </c>
      <c r="AE47" t="n">
        <v>567608.5794202834</v>
      </c>
      <c r="AF47" t="n">
        <v>1.937762428739716e-05</v>
      </c>
      <c r="AG47" t="n">
        <v>35</v>
      </c>
      <c r="AH47" t="n">
        <v>513436.8132440555</v>
      </c>
    </row>
    <row r="48">
      <c r="A48" t="n">
        <v>46</v>
      </c>
      <c r="B48" t="n">
        <v>80</v>
      </c>
      <c r="C48" t="inlineStr">
        <is>
          <t xml:space="preserve">CONCLUIDO	</t>
        </is>
      </c>
      <c r="D48" t="n">
        <v>7.5986</v>
      </c>
      <c r="E48" t="n">
        <v>13.16</v>
      </c>
      <c r="F48" t="n">
        <v>10.55</v>
      </c>
      <c r="G48" t="n">
        <v>70.31</v>
      </c>
      <c r="H48" t="n">
        <v>1.26</v>
      </c>
      <c r="I48" t="n">
        <v>9</v>
      </c>
      <c r="J48" t="n">
        <v>175.76</v>
      </c>
      <c r="K48" t="n">
        <v>50.28</v>
      </c>
      <c r="L48" t="n">
        <v>12.5</v>
      </c>
      <c r="M48" t="n">
        <v>7</v>
      </c>
      <c r="N48" t="n">
        <v>32.98</v>
      </c>
      <c r="O48" t="n">
        <v>21910.49</v>
      </c>
      <c r="P48" t="n">
        <v>123.76</v>
      </c>
      <c r="Q48" t="n">
        <v>197.77</v>
      </c>
      <c r="R48" t="n">
        <v>32.21</v>
      </c>
      <c r="S48" t="n">
        <v>25.4</v>
      </c>
      <c r="T48" t="n">
        <v>2556.74</v>
      </c>
      <c r="U48" t="n">
        <v>0.79</v>
      </c>
      <c r="V48" t="n">
        <v>0.88</v>
      </c>
      <c r="W48" t="n">
        <v>2.95</v>
      </c>
      <c r="X48" t="n">
        <v>0.16</v>
      </c>
      <c r="Y48" t="n">
        <v>1</v>
      </c>
      <c r="Z48" t="n">
        <v>10</v>
      </c>
      <c r="AA48" t="n">
        <v>414.5428007596071</v>
      </c>
      <c r="AB48" t="n">
        <v>567.1957483369387</v>
      </c>
      <c r="AC48" t="n">
        <v>513.0633821798931</v>
      </c>
      <c r="AD48" t="n">
        <v>414542.8007596071</v>
      </c>
      <c r="AE48" t="n">
        <v>567195.7483369387</v>
      </c>
      <c r="AF48" t="n">
        <v>1.939012812070744e-05</v>
      </c>
      <c r="AG48" t="n">
        <v>35</v>
      </c>
      <c r="AH48" t="n">
        <v>513063.3821798931</v>
      </c>
    </row>
    <row r="49">
      <c r="A49" t="n">
        <v>47</v>
      </c>
      <c r="B49" t="n">
        <v>80</v>
      </c>
      <c r="C49" t="inlineStr">
        <is>
          <t xml:space="preserve">CONCLUIDO	</t>
        </is>
      </c>
      <c r="D49" t="n">
        <v>7.6287</v>
      </c>
      <c r="E49" t="n">
        <v>13.11</v>
      </c>
      <c r="F49" t="n">
        <v>10.53</v>
      </c>
      <c r="G49" t="n">
        <v>78.95</v>
      </c>
      <c r="H49" t="n">
        <v>1.28</v>
      </c>
      <c r="I49" t="n">
        <v>8</v>
      </c>
      <c r="J49" t="n">
        <v>176.12</v>
      </c>
      <c r="K49" t="n">
        <v>50.28</v>
      </c>
      <c r="L49" t="n">
        <v>12.75</v>
      </c>
      <c r="M49" t="n">
        <v>6</v>
      </c>
      <c r="N49" t="n">
        <v>33.09</v>
      </c>
      <c r="O49" t="n">
        <v>21956</v>
      </c>
      <c r="P49" t="n">
        <v>123.33</v>
      </c>
      <c r="Q49" t="n">
        <v>197.75</v>
      </c>
      <c r="R49" t="n">
        <v>31.58</v>
      </c>
      <c r="S49" t="n">
        <v>25.4</v>
      </c>
      <c r="T49" t="n">
        <v>2248.25</v>
      </c>
      <c r="U49" t="n">
        <v>0.8</v>
      </c>
      <c r="V49" t="n">
        <v>0.88</v>
      </c>
      <c r="W49" t="n">
        <v>2.95</v>
      </c>
      <c r="X49" t="n">
        <v>0.14</v>
      </c>
      <c r="Y49" t="n">
        <v>1</v>
      </c>
      <c r="Z49" t="n">
        <v>10</v>
      </c>
      <c r="AA49" t="n">
        <v>413.8136656883829</v>
      </c>
      <c r="AB49" t="n">
        <v>566.1981135653208</v>
      </c>
      <c r="AC49" t="n">
        <v>512.1609602706892</v>
      </c>
      <c r="AD49" t="n">
        <v>413813.6656883829</v>
      </c>
      <c r="AE49" t="n">
        <v>566198.1135653208</v>
      </c>
      <c r="AF49" t="n">
        <v>1.946693738247056e-05</v>
      </c>
      <c r="AG49" t="n">
        <v>35</v>
      </c>
      <c r="AH49" t="n">
        <v>512160.9602706892</v>
      </c>
    </row>
    <row r="50">
      <c r="A50" t="n">
        <v>48</v>
      </c>
      <c r="B50" t="n">
        <v>80</v>
      </c>
      <c r="C50" t="inlineStr">
        <is>
          <t xml:space="preserve">CONCLUIDO	</t>
        </is>
      </c>
      <c r="D50" t="n">
        <v>7.6312</v>
      </c>
      <c r="E50" t="n">
        <v>13.1</v>
      </c>
      <c r="F50" t="n">
        <v>10.52</v>
      </c>
      <c r="G50" t="n">
        <v>78.91</v>
      </c>
      <c r="H50" t="n">
        <v>1.31</v>
      </c>
      <c r="I50" t="n">
        <v>8</v>
      </c>
      <c r="J50" t="n">
        <v>176.49</v>
      </c>
      <c r="K50" t="n">
        <v>50.28</v>
      </c>
      <c r="L50" t="n">
        <v>13</v>
      </c>
      <c r="M50" t="n">
        <v>6</v>
      </c>
      <c r="N50" t="n">
        <v>33.21</v>
      </c>
      <c r="O50" t="n">
        <v>22001.54</v>
      </c>
      <c r="P50" t="n">
        <v>123.3</v>
      </c>
      <c r="Q50" t="n">
        <v>197.77</v>
      </c>
      <c r="R50" t="n">
        <v>31.46</v>
      </c>
      <c r="S50" t="n">
        <v>25.4</v>
      </c>
      <c r="T50" t="n">
        <v>2186.02</v>
      </c>
      <c r="U50" t="n">
        <v>0.8100000000000001</v>
      </c>
      <c r="V50" t="n">
        <v>0.88</v>
      </c>
      <c r="W50" t="n">
        <v>2.95</v>
      </c>
      <c r="X50" t="n">
        <v>0.13</v>
      </c>
      <c r="Y50" t="n">
        <v>1</v>
      </c>
      <c r="Z50" t="n">
        <v>10</v>
      </c>
      <c r="AA50" t="n">
        <v>413.7476355008931</v>
      </c>
      <c r="AB50" t="n">
        <v>566.1077681497509</v>
      </c>
      <c r="AC50" t="n">
        <v>512.0792372947807</v>
      </c>
      <c r="AD50" t="n">
        <v>413747.6355008931</v>
      </c>
      <c r="AE50" t="n">
        <v>566107.7681497509</v>
      </c>
      <c r="AF50" t="n">
        <v>1.947331688926152e-05</v>
      </c>
      <c r="AG50" t="n">
        <v>35</v>
      </c>
      <c r="AH50" t="n">
        <v>512079.2372947807</v>
      </c>
    </row>
    <row r="51">
      <c r="A51" t="n">
        <v>49</v>
      </c>
      <c r="B51" t="n">
        <v>80</v>
      </c>
      <c r="C51" t="inlineStr">
        <is>
          <t xml:space="preserve">CONCLUIDO	</t>
        </is>
      </c>
      <c r="D51" t="n">
        <v>7.6249</v>
      </c>
      <c r="E51" t="n">
        <v>13.12</v>
      </c>
      <c r="F51" t="n">
        <v>10.53</v>
      </c>
      <c r="G51" t="n">
        <v>79</v>
      </c>
      <c r="H51" t="n">
        <v>1.33</v>
      </c>
      <c r="I51" t="n">
        <v>8</v>
      </c>
      <c r="J51" t="n">
        <v>176.86</v>
      </c>
      <c r="K51" t="n">
        <v>50.28</v>
      </c>
      <c r="L51" t="n">
        <v>13.25</v>
      </c>
      <c r="M51" t="n">
        <v>6</v>
      </c>
      <c r="N51" t="n">
        <v>33.33</v>
      </c>
      <c r="O51" t="n">
        <v>22047.13</v>
      </c>
      <c r="P51" t="n">
        <v>123.44</v>
      </c>
      <c r="Q51" t="n">
        <v>197.75</v>
      </c>
      <c r="R51" t="n">
        <v>31.74</v>
      </c>
      <c r="S51" t="n">
        <v>25.4</v>
      </c>
      <c r="T51" t="n">
        <v>2325.44</v>
      </c>
      <c r="U51" t="n">
        <v>0.8</v>
      </c>
      <c r="V51" t="n">
        <v>0.88</v>
      </c>
      <c r="W51" t="n">
        <v>2.95</v>
      </c>
      <c r="X51" t="n">
        <v>0.14</v>
      </c>
      <c r="Y51" t="n">
        <v>1</v>
      </c>
      <c r="Z51" t="n">
        <v>10</v>
      </c>
      <c r="AA51" t="n">
        <v>413.9421911020485</v>
      </c>
      <c r="AB51" t="n">
        <v>566.3739677064391</v>
      </c>
      <c r="AC51" t="n">
        <v>512.320031139392</v>
      </c>
      <c r="AD51" t="n">
        <v>413942.1911020485</v>
      </c>
      <c r="AE51" t="n">
        <v>566373.9677064391</v>
      </c>
      <c r="AF51" t="n">
        <v>1.945724053214831e-05</v>
      </c>
      <c r="AG51" t="n">
        <v>35</v>
      </c>
      <c r="AH51" t="n">
        <v>512320.031139392</v>
      </c>
    </row>
    <row r="52">
      <c r="A52" t="n">
        <v>50</v>
      </c>
      <c r="B52" t="n">
        <v>80</v>
      </c>
      <c r="C52" t="inlineStr">
        <is>
          <t xml:space="preserve">CONCLUIDO	</t>
        </is>
      </c>
      <c r="D52" t="n">
        <v>7.6297</v>
      </c>
      <c r="E52" t="n">
        <v>13.11</v>
      </c>
      <c r="F52" t="n">
        <v>10.52</v>
      </c>
      <c r="G52" t="n">
        <v>78.93000000000001</v>
      </c>
      <c r="H52" t="n">
        <v>1.35</v>
      </c>
      <c r="I52" t="n">
        <v>8</v>
      </c>
      <c r="J52" t="n">
        <v>177.23</v>
      </c>
      <c r="K52" t="n">
        <v>50.28</v>
      </c>
      <c r="L52" t="n">
        <v>13.5</v>
      </c>
      <c r="M52" t="n">
        <v>6</v>
      </c>
      <c r="N52" t="n">
        <v>33.45</v>
      </c>
      <c r="O52" t="n">
        <v>22092.76</v>
      </c>
      <c r="P52" t="n">
        <v>123.29</v>
      </c>
      <c r="Q52" t="n">
        <v>197.76</v>
      </c>
      <c r="R52" t="n">
        <v>31.57</v>
      </c>
      <c r="S52" t="n">
        <v>25.4</v>
      </c>
      <c r="T52" t="n">
        <v>2239.47</v>
      </c>
      <c r="U52" t="n">
        <v>0.8</v>
      </c>
      <c r="V52" t="n">
        <v>0.88</v>
      </c>
      <c r="W52" t="n">
        <v>2.95</v>
      </c>
      <c r="X52" t="n">
        <v>0.13</v>
      </c>
      <c r="Y52" t="n">
        <v>1</v>
      </c>
      <c r="Z52" t="n">
        <v>10</v>
      </c>
      <c r="AA52" t="n">
        <v>413.7602212264416</v>
      </c>
      <c r="AB52" t="n">
        <v>566.1249884946893</v>
      </c>
      <c r="AC52" t="n">
        <v>512.0948141541671</v>
      </c>
      <c r="AD52" t="n">
        <v>413760.2212264416</v>
      </c>
      <c r="AE52" t="n">
        <v>566124.9884946893</v>
      </c>
      <c r="AF52" t="n">
        <v>1.946948918518695e-05</v>
      </c>
      <c r="AG52" t="n">
        <v>35</v>
      </c>
      <c r="AH52" t="n">
        <v>512094.8141541671</v>
      </c>
    </row>
    <row r="53">
      <c r="A53" t="n">
        <v>51</v>
      </c>
      <c r="B53" t="n">
        <v>80</v>
      </c>
      <c r="C53" t="inlineStr">
        <is>
          <t xml:space="preserve">CONCLUIDO	</t>
        </is>
      </c>
      <c r="D53" t="n">
        <v>7.6318</v>
      </c>
      <c r="E53" t="n">
        <v>13.1</v>
      </c>
      <c r="F53" t="n">
        <v>10.52</v>
      </c>
      <c r="G53" t="n">
        <v>78.91</v>
      </c>
      <c r="H53" t="n">
        <v>1.37</v>
      </c>
      <c r="I53" t="n">
        <v>8</v>
      </c>
      <c r="J53" t="n">
        <v>177.6</v>
      </c>
      <c r="K53" t="n">
        <v>50.28</v>
      </c>
      <c r="L53" t="n">
        <v>13.75</v>
      </c>
      <c r="M53" t="n">
        <v>6</v>
      </c>
      <c r="N53" t="n">
        <v>33.57</v>
      </c>
      <c r="O53" t="n">
        <v>22138.42</v>
      </c>
      <c r="P53" t="n">
        <v>122.96</v>
      </c>
      <c r="Q53" t="n">
        <v>197.75</v>
      </c>
      <c r="R53" t="n">
        <v>31.38</v>
      </c>
      <c r="S53" t="n">
        <v>25.4</v>
      </c>
      <c r="T53" t="n">
        <v>2144.29</v>
      </c>
      <c r="U53" t="n">
        <v>0.8100000000000001</v>
      </c>
      <c r="V53" t="n">
        <v>0.88</v>
      </c>
      <c r="W53" t="n">
        <v>2.95</v>
      </c>
      <c r="X53" t="n">
        <v>0.13</v>
      </c>
      <c r="Y53" t="n">
        <v>1</v>
      </c>
      <c r="Z53" t="n">
        <v>10</v>
      </c>
      <c r="AA53" t="n">
        <v>413.4973087272459</v>
      </c>
      <c r="AB53" t="n">
        <v>565.765260014409</v>
      </c>
      <c r="AC53" t="n">
        <v>511.7694176551626</v>
      </c>
      <c r="AD53" t="n">
        <v>413497.3087272459</v>
      </c>
      <c r="AE53" t="n">
        <v>565765.260014409</v>
      </c>
      <c r="AF53" t="n">
        <v>1.947484797089135e-05</v>
      </c>
      <c r="AG53" t="n">
        <v>35</v>
      </c>
      <c r="AH53" t="n">
        <v>511769.4176551626</v>
      </c>
    </row>
    <row r="54">
      <c r="A54" t="n">
        <v>52</v>
      </c>
      <c r="B54" t="n">
        <v>80</v>
      </c>
      <c r="C54" t="inlineStr">
        <is>
          <t xml:space="preserve">CONCLUIDO	</t>
        </is>
      </c>
      <c r="D54" t="n">
        <v>7.626</v>
      </c>
      <c r="E54" t="n">
        <v>13.11</v>
      </c>
      <c r="F54" t="n">
        <v>10.53</v>
      </c>
      <c r="G54" t="n">
        <v>78.98</v>
      </c>
      <c r="H54" t="n">
        <v>1.4</v>
      </c>
      <c r="I54" t="n">
        <v>8</v>
      </c>
      <c r="J54" t="n">
        <v>177.97</v>
      </c>
      <c r="K54" t="n">
        <v>50.28</v>
      </c>
      <c r="L54" t="n">
        <v>14</v>
      </c>
      <c r="M54" t="n">
        <v>6</v>
      </c>
      <c r="N54" t="n">
        <v>33.69</v>
      </c>
      <c r="O54" t="n">
        <v>22184.13</v>
      </c>
      <c r="P54" t="n">
        <v>122.97</v>
      </c>
      <c r="Q54" t="n">
        <v>197.8</v>
      </c>
      <c r="R54" t="n">
        <v>31.76</v>
      </c>
      <c r="S54" t="n">
        <v>25.4</v>
      </c>
      <c r="T54" t="n">
        <v>2335.04</v>
      </c>
      <c r="U54" t="n">
        <v>0.8</v>
      </c>
      <c r="V54" t="n">
        <v>0.88</v>
      </c>
      <c r="W54" t="n">
        <v>2.95</v>
      </c>
      <c r="X54" t="n">
        <v>0.14</v>
      </c>
      <c r="Y54" t="n">
        <v>1</v>
      </c>
      <c r="Z54" t="n">
        <v>10</v>
      </c>
      <c r="AA54" t="n">
        <v>413.5923011473388</v>
      </c>
      <c r="AB54" t="n">
        <v>565.8952328343499</v>
      </c>
      <c r="AC54" t="n">
        <v>511.8869860515865</v>
      </c>
      <c r="AD54" t="n">
        <v>413592.3011473388</v>
      </c>
      <c r="AE54" t="n">
        <v>565895.23283435</v>
      </c>
      <c r="AF54" t="n">
        <v>1.946004751513633e-05</v>
      </c>
      <c r="AG54" t="n">
        <v>35</v>
      </c>
      <c r="AH54" t="n">
        <v>511886.9860515865</v>
      </c>
    </row>
    <row r="55">
      <c r="A55" t="n">
        <v>53</v>
      </c>
      <c r="B55" t="n">
        <v>80</v>
      </c>
      <c r="C55" t="inlineStr">
        <is>
          <t xml:space="preserve">CONCLUIDO	</t>
        </is>
      </c>
      <c r="D55" t="n">
        <v>7.6308</v>
      </c>
      <c r="E55" t="n">
        <v>13.1</v>
      </c>
      <c r="F55" t="n">
        <v>10.52</v>
      </c>
      <c r="G55" t="n">
        <v>78.92</v>
      </c>
      <c r="H55" t="n">
        <v>1.42</v>
      </c>
      <c r="I55" t="n">
        <v>8</v>
      </c>
      <c r="J55" t="n">
        <v>178.34</v>
      </c>
      <c r="K55" t="n">
        <v>50.28</v>
      </c>
      <c r="L55" t="n">
        <v>14.25</v>
      </c>
      <c r="M55" t="n">
        <v>6</v>
      </c>
      <c r="N55" t="n">
        <v>33.82</v>
      </c>
      <c r="O55" t="n">
        <v>22229.88</v>
      </c>
      <c r="P55" t="n">
        <v>122.38</v>
      </c>
      <c r="Q55" t="n">
        <v>197.81</v>
      </c>
      <c r="R55" t="n">
        <v>31.46</v>
      </c>
      <c r="S55" t="n">
        <v>25.4</v>
      </c>
      <c r="T55" t="n">
        <v>2185.39</v>
      </c>
      <c r="U55" t="n">
        <v>0.8100000000000001</v>
      </c>
      <c r="V55" t="n">
        <v>0.88</v>
      </c>
      <c r="W55" t="n">
        <v>2.95</v>
      </c>
      <c r="X55" t="n">
        <v>0.13</v>
      </c>
      <c r="Y55" t="n">
        <v>1</v>
      </c>
      <c r="Z55" t="n">
        <v>10</v>
      </c>
      <c r="AA55" t="n">
        <v>413.0967885067773</v>
      </c>
      <c r="AB55" t="n">
        <v>565.2172505790588</v>
      </c>
      <c r="AC55" t="n">
        <v>511.2737094711862</v>
      </c>
      <c r="AD55" t="n">
        <v>413096.7885067773</v>
      </c>
      <c r="AE55" t="n">
        <v>565217.2505790588</v>
      </c>
      <c r="AF55" t="n">
        <v>1.947229616817497e-05</v>
      </c>
      <c r="AG55" t="n">
        <v>35</v>
      </c>
      <c r="AH55" t="n">
        <v>511273.7094711862</v>
      </c>
    </row>
    <row r="56">
      <c r="A56" t="n">
        <v>54</v>
      </c>
      <c r="B56" t="n">
        <v>80</v>
      </c>
      <c r="C56" t="inlineStr">
        <is>
          <t xml:space="preserve">CONCLUIDO	</t>
        </is>
      </c>
      <c r="D56" t="n">
        <v>7.6228</v>
      </c>
      <c r="E56" t="n">
        <v>13.12</v>
      </c>
      <c r="F56" t="n">
        <v>10.54</v>
      </c>
      <c r="G56" t="n">
        <v>79.02</v>
      </c>
      <c r="H56" t="n">
        <v>1.44</v>
      </c>
      <c r="I56" t="n">
        <v>8</v>
      </c>
      <c r="J56" t="n">
        <v>178.72</v>
      </c>
      <c r="K56" t="n">
        <v>50.28</v>
      </c>
      <c r="L56" t="n">
        <v>14.5</v>
      </c>
      <c r="M56" t="n">
        <v>6</v>
      </c>
      <c r="N56" t="n">
        <v>33.94</v>
      </c>
      <c r="O56" t="n">
        <v>22275.67</v>
      </c>
      <c r="P56" t="n">
        <v>122.1</v>
      </c>
      <c r="Q56" t="n">
        <v>197.75</v>
      </c>
      <c r="R56" t="n">
        <v>31.93</v>
      </c>
      <c r="S56" t="n">
        <v>25.4</v>
      </c>
      <c r="T56" t="n">
        <v>2421.53</v>
      </c>
      <c r="U56" t="n">
        <v>0.8</v>
      </c>
      <c r="V56" t="n">
        <v>0.88</v>
      </c>
      <c r="W56" t="n">
        <v>2.95</v>
      </c>
      <c r="X56" t="n">
        <v>0.15</v>
      </c>
      <c r="Y56" t="n">
        <v>1</v>
      </c>
      <c r="Z56" t="n">
        <v>10</v>
      </c>
      <c r="AA56" t="n">
        <v>413.0250125301891</v>
      </c>
      <c r="AB56" t="n">
        <v>565.1190435213582</v>
      </c>
      <c r="AC56" t="n">
        <v>511.184875157238</v>
      </c>
      <c r="AD56" t="n">
        <v>413025.0125301891</v>
      </c>
      <c r="AE56" t="n">
        <v>565119.0435213582</v>
      </c>
      <c r="AF56" t="n">
        <v>1.945188174644391e-05</v>
      </c>
      <c r="AG56" t="n">
        <v>35</v>
      </c>
      <c r="AH56" t="n">
        <v>511184.875157238</v>
      </c>
    </row>
    <row r="57">
      <c r="A57" t="n">
        <v>55</v>
      </c>
      <c r="B57" t="n">
        <v>80</v>
      </c>
      <c r="C57" t="inlineStr">
        <is>
          <t xml:space="preserve">CONCLUIDO	</t>
        </is>
      </c>
      <c r="D57" t="n">
        <v>7.6607</v>
      </c>
      <c r="E57" t="n">
        <v>13.05</v>
      </c>
      <c r="F57" t="n">
        <v>10.5</v>
      </c>
      <c r="G57" t="n">
        <v>90.03</v>
      </c>
      <c r="H57" t="n">
        <v>1.46</v>
      </c>
      <c r="I57" t="n">
        <v>7</v>
      </c>
      <c r="J57" t="n">
        <v>179.09</v>
      </c>
      <c r="K57" t="n">
        <v>50.28</v>
      </c>
      <c r="L57" t="n">
        <v>14.75</v>
      </c>
      <c r="M57" t="n">
        <v>5</v>
      </c>
      <c r="N57" t="n">
        <v>34.06</v>
      </c>
      <c r="O57" t="n">
        <v>22321.5</v>
      </c>
      <c r="P57" t="n">
        <v>122.03</v>
      </c>
      <c r="Q57" t="n">
        <v>197.75</v>
      </c>
      <c r="R57" t="n">
        <v>30.93</v>
      </c>
      <c r="S57" t="n">
        <v>25.4</v>
      </c>
      <c r="T57" t="n">
        <v>1924.06</v>
      </c>
      <c r="U57" t="n">
        <v>0.82</v>
      </c>
      <c r="V57" t="n">
        <v>0.89</v>
      </c>
      <c r="W57" t="n">
        <v>2.95</v>
      </c>
      <c r="X57" t="n">
        <v>0.11</v>
      </c>
      <c r="Y57" t="n">
        <v>1</v>
      </c>
      <c r="Z57" t="n">
        <v>10</v>
      </c>
      <c r="AA57" t="n">
        <v>403.5049216810334</v>
      </c>
      <c r="AB57" t="n">
        <v>552.0932352247769</v>
      </c>
      <c r="AC57" t="n">
        <v>499.4022317226457</v>
      </c>
      <c r="AD57" t="n">
        <v>403504.9216810333</v>
      </c>
      <c r="AE57" t="n">
        <v>552093.2352247769</v>
      </c>
      <c r="AF57" t="n">
        <v>1.954859506939482e-05</v>
      </c>
      <c r="AG57" t="n">
        <v>34</v>
      </c>
      <c r="AH57" t="n">
        <v>499402.2317226457</v>
      </c>
    </row>
    <row r="58">
      <c r="A58" t="n">
        <v>56</v>
      </c>
      <c r="B58" t="n">
        <v>80</v>
      </c>
      <c r="C58" t="inlineStr">
        <is>
          <t xml:space="preserve">CONCLUIDO	</t>
        </is>
      </c>
      <c r="D58" t="n">
        <v>7.6539</v>
      </c>
      <c r="E58" t="n">
        <v>13.07</v>
      </c>
      <c r="F58" t="n">
        <v>10.52</v>
      </c>
      <c r="G58" t="n">
        <v>90.13</v>
      </c>
      <c r="H58" t="n">
        <v>1.48</v>
      </c>
      <c r="I58" t="n">
        <v>7</v>
      </c>
      <c r="J58" t="n">
        <v>179.46</v>
      </c>
      <c r="K58" t="n">
        <v>50.28</v>
      </c>
      <c r="L58" t="n">
        <v>15</v>
      </c>
      <c r="M58" t="n">
        <v>5</v>
      </c>
      <c r="N58" t="n">
        <v>34.18</v>
      </c>
      <c r="O58" t="n">
        <v>22367.38</v>
      </c>
      <c r="P58" t="n">
        <v>122.36</v>
      </c>
      <c r="Q58" t="n">
        <v>197.79</v>
      </c>
      <c r="R58" t="n">
        <v>31.3</v>
      </c>
      <c r="S58" t="n">
        <v>25.4</v>
      </c>
      <c r="T58" t="n">
        <v>2109.77</v>
      </c>
      <c r="U58" t="n">
        <v>0.8100000000000001</v>
      </c>
      <c r="V58" t="n">
        <v>0.88</v>
      </c>
      <c r="W58" t="n">
        <v>2.95</v>
      </c>
      <c r="X58" t="n">
        <v>0.12</v>
      </c>
      <c r="Y58" t="n">
        <v>1</v>
      </c>
      <c r="Z58" t="n">
        <v>10</v>
      </c>
      <c r="AA58" t="n">
        <v>412.7818306418409</v>
      </c>
      <c r="AB58" t="n">
        <v>564.7863113332925</v>
      </c>
      <c r="AC58" t="n">
        <v>510.8838984622088</v>
      </c>
      <c r="AD58" t="n">
        <v>412781.8306418409</v>
      </c>
      <c r="AE58" t="n">
        <v>564786.3113332925</v>
      </c>
      <c r="AF58" t="n">
        <v>1.953124281092342e-05</v>
      </c>
      <c r="AG58" t="n">
        <v>35</v>
      </c>
      <c r="AH58" t="n">
        <v>510883.8984622088</v>
      </c>
    </row>
    <row r="59">
      <c r="A59" t="n">
        <v>57</v>
      </c>
      <c r="B59" t="n">
        <v>80</v>
      </c>
      <c r="C59" t="inlineStr">
        <is>
          <t xml:space="preserve">CONCLUIDO	</t>
        </is>
      </c>
      <c r="D59" t="n">
        <v>7.6614</v>
      </c>
      <c r="E59" t="n">
        <v>13.05</v>
      </c>
      <c r="F59" t="n">
        <v>10.5</v>
      </c>
      <c r="G59" t="n">
        <v>90.02</v>
      </c>
      <c r="H59" t="n">
        <v>1.5</v>
      </c>
      <c r="I59" t="n">
        <v>7</v>
      </c>
      <c r="J59" t="n">
        <v>179.83</v>
      </c>
      <c r="K59" t="n">
        <v>50.28</v>
      </c>
      <c r="L59" t="n">
        <v>15.25</v>
      </c>
      <c r="M59" t="n">
        <v>5</v>
      </c>
      <c r="N59" t="n">
        <v>34.3</v>
      </c>
      <c r="O59" t="n">
        <v>22413.29</v>
      </c>
      <c r="P59" t="n">
        <v>122.12</v>
      </c>
      <c r="Q59" t="n">
        <v>197.84</v>
      </c>
      <c r="R59" t="n">
        <v>30.83</v>
      </c>
      <c r="S59" t="n">
        <v>25.4</v>
      </c>
      <c r="T59" t="n">
        <v>1873.82</v>
      </c>
      <c r="U59" t="n">
        <v>0.82</v>
      </c>
      <c r="V59" t="n">
        <v>0.89</v>
      </c>
      <c r="W59" t="n">
        <v>2.95</v>
      </c>
      <c r="X59" t="n">
        <v>0.11</v>
      </c>
      <c r="Y59" t="n">
        <v>1</v>
      </c>
      <c r="Z59" t="n">
        <v>10</v>
      </c>
      <c r="AA59" t="n">
        <v>403.5598055050501</v>
      </c>
      <c r="AB59" t="n">
        <v>552.1683296941001</v>
      </c>
      <c r="AC59" t="n">
        <v>499.4701592812125</v>
      </c>
      <c r="AD59" t="n">
        <v>403559.8055050501</v>
      </c>
      <c r="AE59" t="n">
        <v>552168.3296941001</v>
      </c>
      <c r="AF59" t="n">
        <v>1.955038133129629e-05</v>
      </c>
      <c r="AG59" t="n">
        <v>34</v>
      </c>
      <c r="AH59" t="n">
        <v>499470.1592812125</v>
      </c>
    </row>
    <row r="60">
      <c r="A60" t="n">
        <v>58</v>
      </c>
      <c r="B60" t="n">
        <v>80</v>
      </c>
      <c r="C60" t="inlineStr">
        <is>
          <t xml:space="preserve">CONCLUIDO	</t>
        </is>
      </c>
      <c r="D60" t="n">
        <v>7.6562</v>
      </c>
      <c r="E60" t="n">
        <v>13.06</v>
      </c>
      <c r="F60" t="n">
        <v>10.51</v>
      </c>
      <c r="G60" t="n">
        <v>90.09999999999999</v>
      </c>
      <c r="H60" t="n">
        <v>1.53</v>
      </c>
      <c r="I60" t="n">
        <v>7</v>
      </c>
      <c r="J60" t="n">
        <v>180.2</v>
      </c>
      <c r="K60" t="n">
        <v>50.28</v>
      </c>
      <c r="L60" t="n">
        <v>15.5</v>
      </c>
      <c r="M60" t="n">
        <v>5</v>
      </c>
      <c r="N60" t="n">
        <v>34.43</v>
      </c>
      <c r="O60" t="n">
        <v>22459.24</v>
      </c>
      <c r="P60" t="n">
        <v>122.1</v>
      </c>
      <c r="Q60" t="n">
        <v>197.78</v>
      </c>
      <c r="R60" t="n">
        <v>31.08</v>
      </c>
      <c r="S60" t="n">
        <v>25.4</v>
      </c>
      <c r="T60" t="n">
        <v>2000.62</v>
      </c>
      <c r="U60" t="n">
        <v>0.82</v>
      </c>
      <c r="V60" t="n">
        <v>0.89</v>
      </c>
      <c r="W60" t="n">
        <v>2.95</v>
      </c>
      <c r="X60" t="n">
        <v>0.12</v>
      </c>
      <c r="Y60" t="n">
        <v>1</v>
      </c>
      <c r="Z60" t="n">
        <v>10</v>
      </c>
      <c r="AA60" t="n">
        <v>412.5554658275627</v>
      </c>
      <c r="AB60" t="n">
        <v>564.4765890078862</v>
      </c>
      <c r="AC60" t="n">
        <v>510.6037356008413</v>
      </c>
      <c r="AD60" t="n">
        <v>412555.4658275627</v>
      </c>
      <c r="AE60" t="n">
        <v>564476.5890078862</v>
      </c>
      <c r="AF60" t="n">
        <v>1.95371119571711e-05</v>
      </c>
      <c r="AG60" t="n">
        <v>35</v>
      </c>
      <c r="AH60" t="n">
        <v>510603.7356008413</v>
      </c>
    </row>
    <row r="61">
      <c r="A61" t="n">
        <v>59</v>
      </c>
      <c r="B61" t="n">
        <v>80</v>
      </c>
      <c r="C61" t="inlineStr">
        <is>
          <t xml:space="preserve">CONCLUIDO	</t>
        </is>
      </c>
      <c r="D61" t="n">
        <v>7.6537</v>
      </c>
      <c r="E61" t="n">
        <v>13.07</v>
      </c>
      <c r="F61" t="n">
        <v>10.52</v>
      </c>
      <c r="G61" t="n">
        <v>90.13</v>
      </c>
      <c r="H61" t="n">
        <v>1.55</v>
      </c>
      <c r="I61" t="n">
        <v>7</v>
      </c>
      <c r="J61" t="n">
        <v>180.58</v>
      </c>
      <c r="K61" t="n">
        <v>50.28</v>
      </c>
      <c r="L61" t="n">
        <v>15.75</v>
      </c>
      <c r="M61" t="n">
        <v>5</v>
      </c>
      <c r="N61" t="n">
        <v>34.55</v>
      </c>
      <c r="O61" t="n">
        <v>22505.24</v>
      </c>
      <c r="P61" t="n">
        <v>122.09</v>
      </c>
      <c r="Q61" t="n">
        <v>197.76</v>
      </c>
      <c r="R61" t="n">
        <v>31.28</v>
      </c>
      <c r="S61" t="n">
        <v>25.4</v>
      </c>
      <c r="T61" t="n">
        <v>2102.9</v>
      </c>
      <c r="U61" t="n">
        <v>0.8100000000000001</v>
      </c>
      <c r="V61" t="n">
        <v>0.88</v>
      </c>
      <c r="W61" t="n">
        <v>2.95</v>
      </c>
      <c r="X61" t="n">
        <v>0.13</v>
      </c>
      <c r="Y61" t="n">
        <v>1</v>
      </c>
      <c r="Z61" t="n">
        <v>10</v>
      </c>
      <c r="AA61" t="n">
        <v>412.5924499952781</v>
      </c>
      <c r="AB61" t="n">
        <v>564.5271923777806</v>
      </c>
      <c r="AC61" t="n">
        <v>510.6495094561352</v>
      </c>
      <c r="AD61" t="n">
        <v>412592.449995278</v>
      </c>
      <c r="AE61" t="n">
        <v>564527.1923777806</v>
      </c>
      <c r="AF61" t="n">
        <v>1.953073245038013e-05</v>
      </c>
      <c r="AG61" t="n">
        <v>35</v>
      </c>
      <c r="AH61" t="n">
        <v>510649.5094561352</v>
      </c>
    </row>
    <row r="62">
      <c r="A62" t="n">
        <v>60</v>
      </c>
      <c r="B62" t="n">
        <v>80</v>
      </c>
      <c r="C62" t="inlineStr">
        <is>
          <t xml:space="preserve">CONCLUIDO	</t>
        </is>
      </c>
      <c r="D62" t="n">
        <v>7.6594</v>
      </c>
      <c r="E62" t="n">
        <v>13.06</v>
      </c>
      <c r="F62" t="n">
        <v>10.51</v>
      </c>
      <c r="G62" t="n">
        <v>90.05</v>
      </c>
      <c r="H62" t="n">
        <v>1.57</v>
      </c>
      <c r="I62" t="n">
        <v>7</v>
      </c>
      <c r="J62" t="n">
        <v>180.95</v>
      </c>
      <c r="K62" t="n">
        <v>50.28</v>
      </c>
      <c r="L62" t="n">
        <v>16</v>
      </c>
      <c r="M62" t="n">
        <v>5</v>
      </c>
      <c r="N62" t="n">
        <v>34.67</v>
      </c>
      <c r="O62" t="n">
        <v>22551.28</v>
      </c>
      <c r="P62" t="n">
        <v>121.8</v>
      </c>
      <c r="Q62" t="n">
        <v>197.77</v>
      </c>
      <c r="R62" t="n">
        <v>30.99</v>
      </c>
      <c r="S62" t="n">
        <v>25.4</v>
      </c>
      <c r="T62" t="n">
        <v>1954.46</v>
      </c>
      <c r="U62" t="n">
        <v>0.82</v>
      </c>
      <c r="V62" t="n">
        <v>0.89</v>
      </c>
      <c r="W62" t="n">
        <v>2.95</v>
      </c>
      <c r="X62" t="n">
        <v>0.12</v>
      </c>
      <c r="Y62" t="n">
        <v>1</v>
      </c>
      <c r="Z62" t="n">
        <v>10</v>
      </c>
      <c r="AA62" t="n">
        <v>412.3009130246854</v>
      </c>
      <c r="AB62" t="n">
        <v>564.1282986329123</v>
      </c>
      <c r="AC62" t="n">
        <v>510.2886855704264</v>
      </c>
      <c r="AD62" t="n">
        <v>412300.9130246853</v>
      </c>
      <c r="AE62" t="n">
        <v>564128.2986329123</v>
      </c>
      <c r="AF62" t="n">
        <v>1.954527772586352e-05</v>
      </c>
      <c r="AG62" t="n">
        <v>35</v>
      </c>
      <c r="AH62" t="n">
        <v>510288.6855704263</v>
      </c>
    </row>
    <row r="63">
      <c r="A63" t="n">
        <v>61</v>
      </c>
      <c r="B63" t="n">
        <v>80</v>
      </c>
      <c r="C63" t="inlineStr">
        <is>
          <t xml:space="preserve">CONCLUIDO	</t>
        </is>
      </c>
      <c r="D63" t="n">
        <v>7.6549</v>
      </c>
      <c r="E63" t="n">
        <v>13.06</v>
      </c>
      <c r="F63" t="n">
        <v>10.51</v>
      </c>
      <c r="G63" t="n">
        <v>90.12</v>
      </c>
      <c r="H63" t="n">
        <v>1.59</v>
      </c>
      <c r="I63" t="n">
        <v>7</v>
      </c>
      <c r="J63" t="n">
        <v>181.32</v>
      </c>
      <c r="K63" t="n">
        <v>50.28</v>
      </c>
      <c r="L63" t="n">
        <v>16.25</v>
      </c>
      <c r="M63" t="n">
        <v>5</v>
      </c>
      <c r="N63" t="n">
        <v>34.79</v>
      </c>
      <c r="O63" t="n">
        <v>22597.36</v>
      </c>
      <c r="P63" t="n">
        <v>121.4</v>
      </c>
      <c r="Q63" t="n">
        <v>197.77</v>
      </c>
      <c r="R63" t="n">
        <v>31.13</v>
      </c>
      <c r="S63" t="n">
        <v>25.4</v>
      </c>
      <c r="T63" t="n">
        <v>2027.42</v>
      </c>
      <c r="U63" t="n">
        <v>0.82</v>
      </c>
      <c r="V63" t="n">
        <v>0.89</v>
      </c>
      <c r="W63" t="n">
        <v>2.95</v>
      </c>
      <c r="X63" t="n">
        <v>0.12</v>
      </c>
      <c r="Y63" t="n">
        <v>1</v>
      </c>
      <c r="Z63" t="n">
        <v>10</v>
      </c>
      <c r="AA63" t="n">
        <v>412.0746580781459</v>
      </c>
      <c r="AB63" t="n">
        <v>563.8187266333933</v>
      </c>
      <c r="AC63" t="n">
        <v>510.0086586880543</v>
      </c>
      <c r="AD63" t="n">
        <v>412074.6580781459</v>
      </c>
      <c r="AE63" t="n">
        <v>563818.7266333933</v>
      </c>
      <c r="AF63" t="n">
        <v>1.953379461363979e-05</v>
      </c>
      <c r="AG63" t="n">
        <v>35</v>
      </c>
      <c r="AH63" t="n">
        <v>510008.6586880543</v>
      </c>
    </row>
    <row r="64">
      <c r="A64" t="n">
        <v>62</v>
      </c>
      <c r="B64" t="n">
        <v>80</v>
      </c>
      <c r="C64" t="inlineStr">
        <is>
          <t xml:space="preserve">CONCLUIDO	</t>
        </is>
      </c>
      <c r="D64" t="n">
        <v>7.6534</v>
      </c>
      <c r="E64" t="n">
        <v>13.07</v>
      </c>
      <c r="F64" t="n">
        <v>10.52</v>
      </c>
      <c r="G64" t="n">
        <v>90.14</v>
      </c>
      <c r="H64" t="n">
        <v>1.61</v>
      </c>
      <c r="I64" t="n">
        <v>7</v>
      </c>
      <c r="J64" t="n">
        <v>181.7</v>
      </c>
      <c r="K64" t="n">
        <v>50.28</v>
      </c>
      <c r="L64" t="n">
        <v>16.5</v>
      </c>
      <c r="M64" t="n">
        <v>5</v>
      </c>
      <c r="N64" t="n">
        <v>34.92</v>
      </c>
      <c r="O64" t="n">
        <v>22643.61</v>
      </c>
      <c r="P64" t="n">
        <v>121.06</v>
      </c>
      <c r="Q64" t="n">
        <v>197.75</v>
      </c>
      <c r="R64" t="n">
        <v>31.35</v>
      </c>
      <c r="S64" t="n">
        <v>25.4</v>
      </c>
      <c r="T64" t="n">
        <v>2134.37</v>
      </c>
      <c r="U64" t="n">
        <v>0.8100000000000001</v>
      </c>
      <c r="V64" t="n">
        <v>0.88</v>
      </c>
      <c r="W64" t="n">
        <v>2.95</v>
      </c>
      <c r="X64" t="n">
        <v>0.13</v>
      </c>
      <c r="Y64" t="n">
        <v>1</v>
      </c>
      <c r="Z64" t="n">
        <v>10</v>
      </c>
      <c r="AA64" t="n">
        <v>411.8639535230641</v>
      </c>
      <c r="AB64" t="n">
        <v>563.5304313655015</v>
      </c>
      <c r="AC64" t="n">
        <v>509.7478779159052</v>
      </c>
      <c r="AD64" t="n">
        <v>411863.9535230641</v>
      </c>
      <c r="AE64" t="n">
        <v>563530.4313655015</v>
      </c>
      <c r="AF64" t="n">
        <v>1.952996690956522e-05</v>
      </c>
      <c r="AG64" t="n">
        <v>35</v>
      </c>
      <c r="AH64" t="n">
        <v>509747.8779159052</v>
      </c>
    </row>
    <row r="65">
      <c r="A65" t="n">
        <v>63</v>
      </c>
      <c r="B65" t="n">
        <v>80</v>
      </c>
      <c r="C65" t="inlineStr">
        <is>
          <t xml:space="preserve">CONCLUIDO	</t>
        </is>
      </c>
      <c r="D65" t="n">
        <v>7.656</v>
      </c>
      <c r="E65" t="n">
        <v>13.06</v>
      </c>
      <c r="F65" t="n">
        <v>10.51</v>
      </c>
      <c r="G65" t="n">
        <v>90.09999999999999</v>
      </c>
      <c r="H65" t="n">
        <v>1.63</v>
      </c>
      <c r="I65" t="n">
        <v>7</v>
      </c>
      <c r="J65" t="n">
        <v>182.07</v>
      </c>
      <c r="K65" t="n">
        <v>50.28</v>
      </c>
      <c r="L65" t="n">
        <v>16.75</v>
      </c>
      <c r="M65" t="n">
        <v>5</v>
      </c>
      <c r="N65" t="n">
        <v>35.04</v>
      </c>
      <c r="O65" t="n">
        <v>22689.77</v>
      </c>
      <c r="P65" t="n">
        <v>120.7</v>
      </c>
      <c r="Q65" t="n">
        <v>197.75</v>
      </c>
      <c r="R65" t="n">
        <v>31.17</v>
      </c>
      <c r="S65" t="n">
        <v>25.4</v>
      </c>
      <c r="T65" t="n">
        <v>2047.44</v>
      </c>
      <c r="U65" t="n">
        <v>0.8100000000000001</v>
      </c>
      <c r="V65" t="n">
        <v>0.89</v>
      </c>
      <c r="W65" t="n">
        <v>2.95</v>
      </c>
      <c r="X65" t="n">
        <v>0.12</v>
      </c>
      <c r="Y65" t="n">
        <v>1</v>
      </c>
      <c r="Z65" t="n">
        <v>10</v>
      </c>
      <c r="AA65" t="n">
        <v>411.5629212731969</v>
      </c>
      <c r="AB65" t="n">
        <v>563.1185457606276</v>
      </c>
      <c r="AC65" t="n">
        <v>509.3753020950753</v>
      </c>
      <c r="AD65" t="n">
        <v>411562.9212731969</v>
      </c>
      <c r="AE65" t="n">
        <v>563118.5457606276</v>
      </c>
      <c r="AF65" t="n">
        <v>1.953660159662782e-05</v>
      </c>
      <c r="AG65" t="n">
        <v>35</v>
      </c>
      <c r="AH65" t="n">
        <v>509375.3020950753</v>
      </c>
    </row>
    <row r="66">
      <c r="A66" t="n">
        <v>64</v>
      </c>
      <c r="B66" t="n">
        <v>80</v>
      </c>
      <c r="C66" t="inlineStr">
        <is>
          <t xml:space="preserve">CONCLUIDO	</t>
        </is>
      </c>
      <c r="D66" t="n">
        <v>7.6584</v>
      </c>
      <c r="E66" t="n">
        <v>13.06</v>
      </c>
      <c r="F66" t="n">
        <v>10.51</v>
      </c>
      <c r="G66" t="n">
        <v>90.06</v>
      </c>
      <c r="H66" t="n">
        <v>1.65</v>
      </c>
      <c r="I66" t="n">
        <v>7</v>
      </c>
      <c r="J66" t="n">
        <v>182.45</v>
      </c>
      <c r="K66" t="n">
        <v>50.28</v>
      </c>
      <c r="L66" t="n">
        <v>17</v>
      </c>
      <c r="M66" t="n">
        <v>5</v>
      </c>
      <c r="N66" t="n">
        <v>35.17</v>
      </c>
      <c r="O66" t="n">
        <v>22735.98</v>
      </c>
      <c r="P66" t="n">
        <v>120.27</v>
      </c>
      <c r="Q66" t="n">
        <v>197.77</v>
      </c>
      <c r="R66" t="n">
        <v>31.04</v>
      </c>
      <c r="S66" t="n">
        <v>25.4</v>
      </c>
      <c r="T66" t="n">
        <v>1981.35</v>
      </c>
      <c r="U66" t="n">
        <v>0.82</v>
      </c>
      <c r="V66" t="n">
        <v>0.89</v>
      </c>
      <c r="W66" t="n">
        <v>2.95</v>
      </c>
      <c r="X66" t="n">
        <v>0.12</v>
      </c>
      <c r="Y66" t="n">
        <v>1</v>
      </c>
      <c r="Z66" t="n">
        <v>10</v>
      </c>
      <c r="AA66" t="n">
        <v>411.2266224767035</v>
      </c>
      <c r="AB66" t="n">
        <v>562.6584069108095</v>
      </c>
      <c r="AC66" t="n">
        <v>508.9590782512749</v>
      </c>
      <c r="AD66" t="n">
        <v>411226.6224767035</v>
      </c>
      <c r="AE66" t="n">
        <v>562658.4069108095</v>
      </c>
      <c r="AF66" t="n">
        <v>1.954272592314713e-05</v>
      </c>
      <c r="AG66" t="n">
        <v>35</v>
      </c>
      <c r="AH66" t="n">
        <v>508959.0782512749</v>
      </c>
    </row>
    <row r="67">
      <c r="A67" t="n">
        <v>65</v>
      </c>
      <c r="B67" t="n">
        <v>80</v>
      </c>
      <c r="C67" t="inlineStr">
        <is>
          <t xml:space="preserve">CONCLUIDO	</t>
        </is>
      </c>
      <c r="D67" t="n">
        <v>7.6877</v>
      </c>
      <c r="E67" t="n">
        <v>13.01</v>
      </c>
      <c r="F67" t="n">
        <v>10.49</v>
      </c>
      <c r="G67" t="n">
        <v>104.9</v>
      </c>
      <c r="H67" t="n">
        <v>1.67</v>
      </c>
      <c r="I67" t="n">
        <v>6</v>
      </c>
      <c r="J67" t="n">
        <v>182.82</v>
      </c>
      <c r="K67" t="n">
        <v>50.28</v>
      </c>
      <c r="L67" t="n">
        <v>17.25</v>
      </c>
      <c r="M67" t="n">
        <v>4</v>
      </c>
      <c r="N67" t="n">
        <v>35.29</v>
      </c>
      <c r="O67" t="n">
        <v>22782.23</v>
      </c>
      <c r="P67" t="n">
        <v>119.85</v>
      </c>
      <c r="Q67" t="n">
        <v>197.8</v>
      </c>
      <c r="R67" t="n">
        <v>30.48</v>
      </c>
      <c r="S67" t="n">
        <v>25.4</v>
      </c>
      <c r="T67" t="n">
        <v>1705.33</v>
      </c>
      <c r="U67" t="n">
        <v>0.83</v>
      </c>
      <c r="V67" t="n">
        <v>0.89</v>
      </c>
      <c r="W67" t="n">
        <v>2.95</v>
      </c>
      <c r="X67" t="n">
        <v>0.1</v>
      </c>
      <c r="Y67" t="n">
        <v>1</v>
      </c>
      <c r="Z67" t="n">
        <v>10</v>
      </c>
      <c r="AA67" t="n">
        <v>401.6024303232248</v>
      </c>
      <c r="AB67" t="n">
        <v>549.4901626170282</v>
      </c>
      <c r="AC67" t="n">
        <v>497.0475927111452</v>
      </c>
      <c r="AD67" t="n">
        <v>401602.4303232248</v>
      </c>
      <c r="AE67" t="n">
        <v>549490.1626170282</v>
      </c>
      <c r="AF67" t="n">
        <v>1.961749374273716e-05</v>
      </c>
      <c r="AG67" t="n">
        <v>34</v>
      </c>
      <c r="AH67" t="n">
        <v>497047.5927111452</v>
      </c>
    </row>
    <row r="68">
      <c r="A68" t="n">
        <v>66</v>
      </c>
      <c r="B68" t="n">
        <v>80</v>
      </c>
      <c r="C68" t="inlineStr">
        <is>
          <t xml:space="preserve">CONCLUIDO	</t>
        </is>
      </c>
      <c r="D68" t="n">
        <v>7.6917</v>
      </c>
      <c r="E68" t="n">
        <v>13</v>
      </c>
      <c r="F68" t="n">
        <v>10.48</v>
      </c>
      <c r="G68" t="n">
        <v>104.83</v>
      </c>
      <c r="H68" t="n">
        <v>1.69</v>
      </c>
      <c r="I68" t="n">
        <v>6</v>
      </c>
      <c r="J68" t="n">
        <v>183.2</v>
      </c>
      <c r="K68" t="n">
        <v>50.28</v>
      </c>
      <c r="L68" t="n">
        <v>17.5</v>
      </c>
      <c r="M68" t="n">
        <v>4</v>
      </c>
      <c r="N68" t="n">
        <v>35.42</v>
      </c>
      <c r="O68" t="n">
        <v>22828.53</v>
      </c>
      <c r="P68" t="n">
        <v>119.78</v>
      </c>
      <c r="Q68" t="n">
        <v>197.75</v>
      </c>
      <c r="R68" t="n">
        <v>30.17</v>
      </c>
      <c r="S68" t="n">
        <v>25.4</v>
      </c>
      <c r="T68" t="n">
        <v>1551.93</v>
      </c>
      <c r="U68" t="n">
        <v>0.84</v>
      </c>
      <c r="V68" t="n">
        <v>0.89</v>
      </c>
      <c r="W68" t="n">
        <v>2.95</v>
      </c>
      <c r="X68" t="n">
        <v>0.09</v>
      </c>
      <c r="Y68" t="n">
        <v>1</v>
      </c>
      <c r="Z68" t="n">
        <v>10</v>
      </c>
      <c r="AA68" t="n">
        <v>401.4907527394842</v>
      </c>
      <c r="AB68" t="n">
        <v>549.3373604200868</v>
      </c>
      <c r="AC68" t="n">
        <v>496.9093737414207</v>
      </c>
      <c r="AD68" t="n">
        <v>401490.7527394841</v>
      </c>
      <c r="AE68" t="n">
        <v>549337.3604200869</v>
      </c>
      <c r="AF68" t="n">
        <v>1.962770095360269e-05</v>
      </c>
      <c r="AG68" t="n">
        <v>34</v>
      </c>
      <c r="AH68" t="n">
        <v>496909.3737414207</v>
      </c>
    </row>
    <row r="69">
      <c r="A69" t="n">
        <v>67</v>
      </c>
      <c r="B69" t="n">
        <v>80</v>
      </c>
      <c r="C69" t="inlineStr">
        <is>
          <t xml:space="preserve">CONCLUIDO	</t>
        </is>
      </c>
      <c r="D69" t="n">
        <v>7.69</v>
      </c>
      <c r="E69" t="n">
        <v>13</v>
      </c>
      <c r="F69" t="n">
        <v>10.49</v>
      </c>
      <c r="G69" t="n">
        <v>104.86</v>
      </c>
      <c r="H69" t="n">
        <v>1.72</v>
      </c>
      <c r="I69" t="n">
        <v>6</v>
      </c>
      <c r="J69" t="n">
        <v>183.57</v>
      </c>
      <c r="K69" t="n">
        <v>50.28</v>
      </c>
      <c r="L69" t="n">
        <v>17.75</v>
      </c>
      <c r="M69" t="n">
        <v>4</v>
      </c>
      <c r="N69" t="n">
        <v>35.54</v>
      </c>
      <c r="O69" t="n">
        <v>22874.86</v>
      </c>
      <c r="P69" t="n">
        <v>119.8</v>
      </c>
      <c r="Q69" t="n">
        <v>197.77</v>
      </c>
      <c r="R69" t="n">
        <v>30.3</v>
      </c>
      <c r="S69" t="n">
        <v>25.4</v>
      </c>
      <c r="T69" t="n">
        <v>1616.24</v>
      </c>
      <c r="U69" t="n">
        <v>0.84</v>
      </c>
      <c r="V69" t="n">
        <v>0.89</v>
      </c>
      <c r="W69" t="n">
        <v>2.95</v>
      </c>
      <c r="X69" t="n">
        <v>0.1</v>
      </c>
      <c r="Y69" t="n">
        <v>1</v>
      </c>
      <c r="Z69" t="n">
        <v>10</v>
      </c>
      <c r="AA69" t="n">
        <v>401.5380106641728</v>
      </c>
      <c r="AB69" t="n">
        <v>549.4020207975184</v>
      </c>
      <c r="AC69" t="n">
        <v>496.9678630231816</v>
      </c>
      <c r="AD69" t="n">
        <v>401538.0106641728</v>
      </c>
      <c r="AE69" t="n">
        <v>549402.0207975184</v>
      </c>
      <c r="AF69" t="n">
        <v>1.962336288898484e-05</v>
      </c>
      <c r="AG69" t="n">
        <v>34</v>
      </c>
      <c r="AH69" t="n">
        <v>496967.8630231816</v>
      </c>
    </row>
    <row r="70">
      <c r="A70" t="n">
        <v>68</v>
      </c>
      <c r="B70" t="n">
        <v>80</v>
      </c>
      <c r="C70" t="inlineStr">
        <is>
          <t xml:space="preserve">CONCLUIDO	</t>
        </is>
      </c>
      <c r="D70" t="n">
        <v>7.6928</v>
      </c>
      <c r="E70" t="n">
        <v>13</v>
      </c>
      <c r="F70" t="n">
        <v>10.48</v>
      </c>
      <c r="G70" t="n">
        <v>104.81</v>
      </c>
      <c r="H70" t="n">
        <v>1.74</v>
      </c>
      <c r="I70" t="n">
        <v>6</v>
      </c>
      <c r="J70" t="n">
        <v>183.95</v>
      </c>
      <c r="K70" t="n">
        <v>50.28</v>
      </c>
      <c r="L70" t="n">
        <v>18</v>
      </c>
      <c r="M70" t="n">
        <v>4</v>
      </c>
      <c r="N70" t="n">
        <v>35.67</v>
      </c>
      <c r="O70" t="n">
        <v>22921.24</v>
      </c>
      <c r="P70" t="n">
        <v>120.03</v>
      </c>
      <c r="Q70" t="n">
        <v>197.76</v>
      </c>
      <c r="R70" t="n">
        <v>30.28</v>
      </c>
      <c r="S70" t="n">
        <v>25.4</v>
      </c>
      <c r="T70" t="n">
        <v>1604.98</v>
      </c>
      <c r="U70" t="n">
        <v>0.84</v>
      </c>
      <c r="V70" t="n">
        <v>0.89</v>
      </c>
      <c r="W70" t="n">
        <v>2.95</v>
      </c>
      <c r="X70" t="n">
        <v>0.09</v>
      </c>
      <c r="Y70" t="n">
        <v>1</v>
      </c>
      <c r="Z70" t="n">
        <v>10</v>
      </c>
      <c r="AA70" t="n">
        <v>401.6537391652752</v>
      </c>
      <c r="AB70" t="n">
        <v>549.5603656383079</v>
      </c>
      <c r="AC70" t="n">
        <v>497.1110956546045</v>
      </c>
      <c r="AD70" t="n">
        <v>401653.7391652752</v>
      </c>
      <c r="AE70" t="n">
        <v>549560.3656383079</v>
      </c>
      <c r="AF70" t="n">
        <v>1.963050793659071e-05</v>
      </c>
      <c r="AG70" t="n">
        <v>34</v>
      </c>
      <c r="AH70" t="n">
        <v>497111.0956546045</v>
      </c>
    </row>
    <row r="71">
      <c r="A71" t="n">
        <v>69</v>
      </c>
      <c r="B71" t="n">
        <v>80</v>
      </c>
      <c r="C71" t="inlineStr">
        <is>
          <t xml:space="preserve">CONCLUIDO	</t>
        </is>
      </c>
      <c r="D71" t="n">
        <v>7.6897</v>
      </c>
      <c r="E71" t="n">
        <v>13</v>
      </c>
      <c r="F71" t="n">
        <v>10.49</v>
      </c>
      <c r="G71" t="n">
        <v>104.87</v>
      </c>
      <c r="H71" t="n">
        <v>1.76</v>
      </c>
      <c r="I71" t="n">
        <v>6</v>
      </c>
      <c r="J71" t="n">
        <v>184.33</v>
      </c>
      <c r="K71" t="n">
        <v>50.28</v>
      </c>
      <c r="L71" t="n">
        <v>18.25</v>
      </c>
      <c r="M71" t="n">
        <v>4</v>
      </c>
      <c r="N71" t="n">
        <v>35.8</v>
      </c>
      <c r="O71" t="n">
        <v>22967.66</v>
      </c>
      <c r="P71" t="n">
        <v>120.26</v>
      </c>
      <c r="Q71" t="n">
        <v>197.78</v>
      </c>
      <c r="R71" t="n">
        <v>30.45</v>
      </c>
      <c r="S71" t="n">
        <v>25.4</v>
      </c>
      <c r="T71" t="n">
        <v>1688.85</v>
      </c>
      <c r="U71" t="n">
        <v>0.83</v>
      </c>
      <c r="V71" t="n">
        <v>0.89</v>
      </c>
      <c r="W71" t="n">
        <v>2.95</v>
      </c>
      <c r="X71" t="n">
        <v>0.1</v>
      </c>
      <c r="Y71" t="n">
        <v>1</v>
      </c>
      <c r="Z71" t="n">
        <v>10</v>
      </c>
      <c r="AA71" t="n">
        <v>401.8673351241198</v>
      </c>
      <c r="AB71" t="n">
        <v>549.8526170523877</v>
      </c>
      <c r="AC71" t="n">
        <v>497.375455003902</v>
      </c>
      <c r="AD71" t="n">
        <v>401867.3351241198</v>
      </c>
      <c r="AE71" t="n">
        <v>549852.6170523877</v>
      </c>
      <c r="AF71" t="n">
        <v>1.962259734816992e-05</v>
      </c>
      <c r="AG71" t="n">
        <v>34</v>
      </c>
      <c r="AH71" t="n">
        <v>497375.455003902</v>
      </c>
    </row>
    <row r="72">
      <c r="A72" t="n">
        <v>70</v>
      </c>
      <c r="B72" t="n">
        <v>80</v>
      </c>
      <c r="C72" t="inlineStr">
        <is>
          <t xml:space="preserve">CONCLUIDO	</t>
        </is>
      </c>
      <c r="D72" t="n">
        <v>7.6925</v>
      </c>
      <c r="E72" t="n">
        <v>13</v>
      </c>
      <c r="F72" t="n">
        <v>10.48</v>
      </c>
      <c r="G72" t="n">
        <v>104.82</v>
      </c>
      <c r="H72" t="n">
        <v>1.78</v>
      </c>
      <c r="I72" t="n">
        <v>6</v>
      </c>
      <c r="J72" t="n">
        <v>184.7</v>
      </c>
      <c r="K72" t="n">
        <v>50.28</v>
      </c>
      <c r="L72" t="n">
        <v>18.5</v>
      </c>
      <c r="M72" t="n">
        <v>4</v>
      </c>
      <c r="N72" t="n">
        <v>35.92</v>
      </c>
      <c r="O72" t="n">
        <v>23014.13</v>
      </c>
      <c r="P72" t="n">
        <v>119.99</v>
      </c>
      <c r="Q72" t="n">
        <v>197.75</v>
      </c>
      <c r="R72" t="n">
        <v>30.21</v>
      </c>
      <c r="S72" t="n">
        <v>25.4</v>
      </c>
      <c r="T72" t="n">
        <v>1570.92</v>
      </c>
      <c r="U72" t="n">
        <v>0.84</v>
      </c>
      <c r="V72" t="n">
        <v>0.89</v>
      </c>
      <c r="W72" t="n">
        <v>2.95</v>
      </c>
      <c r="X72" t="n">
        <v>0.09</v>
      </c>
      <c r="Y72" t="n">
        <v>1</v>
      </c>
      <c r="Z72" t="n">
        <v>10</v>
      </c>
      <c r="AA72" t="n">
        <v>401.6292298035236</v>
      </c>
      <c r="AB72" t="n">
        <v>549.5268308482827</v>
      </c>
      <c r="AC72" t="n">
        <v>497.0807613778729</v>
      </c>
      <c r="AD72" t="n">
        <v>401629.2298035236</v>
      </c>
      <c r="AE72" t="n">
        <v>549526.8308482827</v>
      </c>
      <c r="AF72" t="n">
        <v>1.96297423957758e-05</v>
      </c>
      <c r="AG72" t="n">
        <v>34</v>
      </c>
      <c r="AH72" t="n">
        <v>497080.7613778729</v>
      </c>
    </row>
    <row r="73">
      <c r="A73" t="n">
        <v>71</v>
      </c>
      <c r="B73" t="n">
        <v>80</v>
      </c>
      <c r="C73" t="inlineStr">
        <is>
          <t xml:space="preserve">CONCLUIDO	</t>
        </is>
      </c>
      <c r="D73" t="n">
        <v>7.6926</v>
      </c>
      <c r="E73" t="n">
        <v>13</v>
      </c>
      <c r="F73" t="n">
        <v>10.48</v>
      </c>
      <c r="G73" t="n">
        <v>104.82</v>
      </c>
      <c r="H73" t="n">
        <v>1.8</v>
      </c>
      <c r="I73" t="n">
        <v>6</v>
      </c>
      <c r="J73" t="n">
        <v>185.08</v>
      </c>
      <c r="K73" t="n">
        <v>50.28</v>
      </c>
      <c r="L73" t="n">
        <v>18.75</v>
      </c>
      <c r="M73" t="n">
        <v>4</v>
      </c>
      <c r="N73" t="n">
        <v>36.05</v>
      </c>
      <c r="O73" t="n">
        <v>23060.64</v>
      </c>
      <c r="P73" t="n">
        <v>120</v>
      </c>
      <c r="Q73" t="n">
        <v>197.75</v>
      </c>
      <c r="R73" t="n">
        <v>30.22</v>
      </c>
      <c r="S73" t="n">
        <v>25.4</v>
      </c>
      <c r="T73" t="n">
        <v>1576.85</v>
      </c>
      <c r="U73" t="n">
        <v>0.84</v>
      </c>
      <c r="V73" t="n">
        <v>0.89</v>
      </c>
      <c r="W73" t="n">
        <v>2.95</v>
      </c>
      <c r="X73" t="n">
        <v>0.09</v>
      </c>
      <c r="Y73" t="n">
        <v>1</v>
      </c>
      <c r="Z73" t="n">
        <v>10</v>
      </c>
      <c r="AA73" t="n">
        <v>401.6350417107424</v>
      </c>
      <c r="AB73" t="n">
        <v>549.5347829561425</v>
      </c>
      <c r="AC73" t="n">
        <v>497.0879545477196</v>
      </c>
      <c r="AD73" t="n">
        <v>401635.0417107424</v>
      </c>
      <c r="AE73" t="n">
        <v>549534.7829561426</v>
      </c>
      <c r="AF73" t="n">
        <v>1.962999757604743e-05</v>
      </c>
      <c r="AG73" t="n">
        <v>34</v>
      </c>
      <c r="AH73" t="n">
        <v>497087.9545477196</v>
      </c>
    </row>
    <row r="74">
      <c r="A74" t="n">
        <v>72</v>
      </c>
      <c r="B74" t="n">
        <v>80</v>
      </c>
      <c r="C74" t="inlineStr">
        <is>
          <t xml:space="preserve">CONCLUIDO	</t>
        </is>
      </c>
      <c r="D74" t="n">
        <v>7.6897</v>
      </c>
      <c r="E74" t="n">
        <v>13</v>
      </c>
      <c r="F74" t="n">
        <v>10.49</v>
      </c>
      <c r="G74" t="n">
        <v>104.87</v>
      </c>
      <c r="H74" t="n">
        <v>1.82</v>
      </c>
      <c r="I74" t="n">
        <v>6</v>
      </c>
      <c r="J74" t="n">
        <v>185.46</v>
      </c>
      <c r="K74" t="n">
        <v>50.28</v>
      </c>
      <c r="L74" t="n">
        <v>19</v>
      </c>
      <c r="M74" t="n">
        <v>4</v>
      </c>
      <c r="N74" t="n">
        <v>36.18</v>
      </c>
      <c r="O74" t="n">
        <v>23107.19</v>
      </c>
      <c r="P74" t="n">
        <v>119.94</v>
      </c>
      <c r="Q74" t="n">
        <v>197.75</v>
      </c>
      <c r="R74" t="n">
        <v>30.35</v>
      </c>
      <c r="S74" t="n">
        <v>25.4</v>
      </c>
      <c r="T74" t="n">
        <v>1639.79</v>
      </c>
      <c r="U74" t="n">
        <v>0.84</v>
      </c>
      <c r="V74" t="n">
        <v>0.89</v>
      </c>
      <c r="W74" t="n">
        <v>2.95</v>
      </c>
      <c r="X74" t="n">
        <v>0.1</v>
      </c>
      <c r="Y74" t="n">
        <v>1</v>
      </c>
      <c r="Z74" t="n">
        <v>10</v>
      </c>
      <c r="AA74" t="n">
        <v>401.6408728770326</v>
      </c>
      <c r="AB74" t="n">
        <v>549.5427614151137</v>
      </c>
      <c r="AC74" t="n">
        <v>497.0951715537643</v>
      </c>
      <c r="AD74" t="n">
        <v>401640.8728770326</v>
      </c>
      <c r="AE74" t="n">
        <v>549542.7614151137</v>
      </c>
      <c r="AF74" t="n">
        <v>1.962259734816992e-05</v>
      </c>
      <c r="AG74" t="n">
        <v>34</v>
      </c>
      <c r="AH74" t="n">
        <v>497095.1715537643</v>
      </c>
    </row>
    <row r="75">
      <c r="A75" t="n">
        <v>73</v>
      </c>
      <c r="B75" t="n">
        <v>80</v>
      </c>
      <c r="C75" t="inlineStr">
        <is>
          <t xml:space="preserve">CONCLUIDO	</t>
        </is>
      </c>
      <c r="D75" t="n">
        <v>7.6898</v>
      </c>
      <c r="E75" t="n">
        <v>13</v>
      </c>
      <c r="F75" t="n">
        <v>10.49</v>
      </c>
      <c r="G75" t="n">
        <v>104.86</v>
      </c>
      <c r="H75" t="n">
        <v>1.84</v>
      </c>
      <c r="I75" t="n">
        <v>6</v>
      </c>
      <c r="J75" t="n">
        <v>185.84</v>
      </c>
      <c r="K75" t="n">
        <v>50.28</v>
      </c>
      <c r="L75" t="n">
        <v>19.25</v>
      </c>
      <c r="M75" t="n">
        <v>4</v>
      </c>
      <c r="N75" t="n">
        <v>36.31</v>
      </c>
      <c r="O75" t="n">
        <v>23153.78</v>
      </c>
      <c r="P75" t="n">
        <v>119.7</v>
      </c>
      <c r="Q75" t="n">
        <v>197.75</v>
      </c>
      <c r="R75" t="n">
        <v>30.4</v>
      </c>
      <c r="S75" t="n">
        <v>25.4</v>
      </c>
      <c r="T75" t="n">
        <v>1667.29</v>
      </c>
      <c r="U75" t="n">
        <v>0.84</v>
      </c>
      <c r="V75" t="n">
        <v>0.89</v>
      </c>
      <c r="W75" t="n">
        <v>2.95</v>
      </c>
      <c r="X75" t="n">
        <v>0.1</v>
      </c>
      <c r="Y75" t="n">
        <v>1</v>
      </c>
      <c r="Z75" t="n">
        <v>10</v>
      </c>
      <c r="AA75" t="n">
        <v>401.4697654192865</v>
      </c>
      <c r="AB75" t="n">
        <v>549.3086446426972</v>
      </c>
      <c r="AC75" t="n">
        <v>496.8833985575224</v>
      </c>
      <c r="AD75" t="n">
        <v>401469.7654192865</v>
      </c>
      <c r="AE75" t="n">
        <v>549308.6446426972</v>
      </c>
      <c r="AF75" t="n">
        <v>1.962285252844156e-05</v>
      </c>
      <c r="AG75" t="n">
        <v>34</v>
      </c>
      <c r="AH75" t="n">
        <v>496883.3985575223</v>
      </c>
    </row>
    <row r="76">
      <c r="A76" t="n">
        <v>74</v>
      </c>
      <c r="B76" t="n">
        <v>80</v>
      </c>
      <c r="C76" t="inlineStr">
        <is>
          <t xml:space="preserve">CONCLUIDO	</t>
        </is>
      </c>
      <c r="D76" t="n">
        <v>7.6902</v>
      </c>
      <c r="E76" t="n">
        <v>13</v>
      </c>
      <c r="F76" t="n">
        <v>10.49</v>
      </c>
      <c r="G76" t="n">
        <v>104.86</v>
      </c>
      <c r="H76" t="n">
        <v>1.86</v>
      </c>
      <c r="I76" t="n">
        <v>6</v>
      </c>
      <c r="J76" t="n">
        <v>186.21</v>
      </c>
      <c r="K76" t="n">
        <v>50.28</v>
      </c>
      <c r="L76" t="n">
        <v>19.5</v>
      </c>
      <c r="M76" t="n">
        <v>4</v>
      </c>
      <c r="N76" t="n">
        <v>36.43</v>
      </c>
      <c r="O76" t="n">
        <v>23200.42</v>
      </c>
      <c r="P76" t="n">
        <v>119.57</v>
      </c>
      <c r="Q76" t="n">
        <v>197.76</v>
      </c>
      <c r="R76" t="n">
        <v>30.41</v>
      </c>
      <c r="S76" t="n">
        <v>25.4</v>
      </c>
      <c r="T76" t="n">
        <v>1669.65</v>
      </c>
      <c r="U76" t="n">
        <v>0.84</v>
      </c>
      <c r="V76" t="n">
        <v>0.89</v>
      </c>
      <c r="W76" t="n">
        <v>2.95</v>
      </c>
      <c r="X76" t="n">
        <v>0.1</v>
      </c>
      <c r="Y76" t="n">
        <v>1</v>
      </c>
      <c r="Z76" t="n">
        <v>10</v>
      </c>
      <c r="AA76" t="n">
        <v>401.3727283512329</v>
      </c>
      <c r="AB76" t="n">
        <v>549.1758742452131</v>
      </c>
      <c r="AC76" t="n">
        <v>496.7632995804297</v>
      </c>
      <c r="AD76" t="n">
        <v>401372.7283512329</v>
      </c>
      <c r="AE76" t="n">
        <v>549175.8742452131</v>
      </c>
      <c r="AF76" t="n">
        <v>1.962387324952811e-05</v>
      </c>
      <c r="AG76" t="n">
        <v>34</v>
      </c>
      <c r="AH76" t="n">
        <v>496763.2995804297</v>
      </c>
    </row>
    <row r="77">
      <c r="A77" t="n">
        <v>75</v>
      </c>
      <c r="B77" t="n">
        <v>80</v>
      </c>
      <c r="C77" t="inlineStr">
        <is>
          <t xml:space="preserve">CONCLUIDO	</t>
        </is>
      </c>
      <c r="D77" t="n">
        <v>7.6898</v>
      </c>
      <c r="E77" t="n">
        <v>13</v>
      </c>
      <c r="F77" t="n">
        <v>10.49</v>
      </c>
      <c r="G77" t="n">
        <v>104.86</v>
      </c>
      <c r="H77" t="n">
        <v>1.88</v>
      </c>
      <c r="I77" t="n">
        <v>6</v>
      </c>
      <c r="J77" t="n">
        <v>186.59</v>
      </c>
      <c r="K77" t="n">
        <v>50.28</v>
      </c>
      <c r="L77" t="n">
        <v>19.75</v>
      </c>
      <c r="M77" t="n">
        <v>4</v>
      </c>
      <c r="N77" t="n">
        <v>36.56</v>
      </c>
      <c r="O77" t="n">
        <v>23247.1</v>
      </c>
      <c r="P77" t="n">
        <v>119.27</v>
      </c>
      <c r="Q77" t="n">
        <v>197.75</v>
      </c>
      <c r="R77" t="n">
        <v>30.42</v>
      </c>
      <c r="S77" t="n">
        <v>25.4</v>
      </c>
      <c r="T77" t="n">
        <v>1675.11</v>
      </c>
      <c r="U77" t="n">
        <v>0.83</v>
      </c>
      <c r="V77" t="n">
        <v>0.89</v>
      </c>
      <c r="W77" t="n">
        <v>2.95</v>
      </c>
      <c r="X77" t="n">
        <v>0.1</v>
      </c>
      <c r="Y77" t="n">
        <v>1</v>
      </c>
      <c r="Z77" t="n">
        <v>10</v>
      </c>
      <c r="AA77" t="n">
        <v>401.1654607320655</v>
      </c>
      <c r="AB77" t="n">
        <v>548.8922815446662</v>
      </c>
      <c r="AC77" t="n">
        <v>496.506772569198</v>
      </c>
      <c r="AD77" t="n">
        <v>401165.4607320655</v>
      </c>
      <c r="AE77" t="n">
        <v>548892.2815446662</v>
      </c>
      <c r="AF77" t="n">
        <v>1.962285252844156e-05</v>
      </c>
      <c r="AG77" t="n">
        <v>34</v>
      </c>
      <c r="AH77" t="n">
        <v>496506.772569198</v>
      </c>
    </row>
    <row r="78">
      <c r="A78" t="n">
        <v>76</v>
      </c>
      <c r="B78" t="n">
        <v>80</v>
      </c>
      <c r="C78" t="inlineStr">
        <is>
          <t xml:space="preserve">CONCLUIDO	</t>
        </is>
      </c>
      <c r="D78" t="n">
        <v>7.6913</v>
      </c>
      <c r="E78" t="n">
        <v>13</v>
      </c>
      <c r="F78" t="n">
        <v>10.48</v>
      </c>
      <c r="G78" t="n">
        <v>104.84</v>
      </c>
      <c r="H78" t="n">
        <v>1.9</v>
      </c>
      <c r="I78" t="n">
        <v>6</v>
      </c>
      <c r="J78" t="n">
        <v>186.97</v>
      </c>
      <c r="K78" t="n">
        <v>50.28</v>
      </c>
      <c r="L78" t="n">
        <v>20</v>
      </c>
      <c r="M78" t="n">
        <v>4</v>
      </c>
      <c r="N78" t="n">
        <v>36.69</v>
      </c>
      <c r="O78" t="n">
        <v>23293.82</v>
      </c>
      <c r="P78" t="n">
        <v>118.86</v>
      </c>
      <c r="Q78" t="n">
        <v>197.75</v>
      </c>
      <c r="R78" t="n">
        <v>30.27</v>
      </c>
      <c r="S78" t="n">
        <v>25.4</v>
      </c>
      <c r="T78" t="n">
        <v>1600.71</v>
      </c>
      <c r="U78" t="n">
        <v>0.84</v>
      </c>
      <c r="V78" t="n">
        <v>0.89</v>
      </c>
      <c r="W78" t="n">
        <v>2.95</v>
      </c>
      <c r="X78" t="n">
        <v>0.09</v>
      </c>
      <c r="Y78" t="n">
        <v>1</v>
      </c>
      <c r="Z78" t="n">
        <v>10</v>
      </c>
      <c r="AA78" t="n">
        <v>400.8448523533812</v>
      </c>
      <c r="AB78" t="n">
        <v>548.4536110167069</v>
      </c>
      <c r="AC78" t="n">
        <v>496.1099681407493</v>
      </c>
      <c r="AD78" t="n">
        <v>400844.8523533812</v>
      </c>
      <c r="AE78" t="n">
        <v>548453.6110167069</v>
      </c>
      <c r="AF78" t="n">
        <v>1.962668023251613e-05</v>
      </c>
      <c r="AG78" t="n">
        <v>34</v>
      </c>
      <c r="AH78" t="n">
        <v>496109.9681407493</v>
      </c>
    </row>
    <row r="79">
      <c r="A79" t="n">
        <v>77</v>
      </c>
      <c r="B79" t="n">
        <v>80</v>
      </c>
      <c r="C79" t="inlineStr">
        <is>
          <t xml:space="preserve">CONCLUIDO	</t>
        </is>
      </c>
      <c r="D79" t="n">
        <v>7.6913</v>
      </c>
      <c r="E79" t="n">
        <v>13</v>
      </c>
      <c r="F79" t="n">
        <v>10.48</v>
      </c>
      <c r="G79" t="n">
        <v>104.84</v>
      </c>
      <c r="H79" t="n">
        <v>1.92</v>
      </c>
      <c r="I79" t="n">
        <v>6</v>
      </c>
      <c r="J79" t="n">
        <v>187.35</v>
      </c>
      <c r="K79" t="n">
        <v>50.28</v>
      </c>
      <c r="L79" t="n">
        <v>20.25</v>
      </c>
      <c r="M79" t="n">
        <v>4</v>
      </c>
      <c r="N79" t="n">
        <v>36.82</v>
      </c>
      <c r="O79" t="n">
        <v>23340.59</v>
      </c>
      <c r="P79" t="n">
        <v>118.54</v>
      </c>
      <c r="Q79" t="n">
        <v>197.75</v>
      </c>
      <c r="R79" t="n">
        <v>30.22</v>
      </c>
      <c r="S79" t="n">
        <v>25.4</v>
      </c>
      <c r="T79" t="n">
        <v>1574.07</v>
      </c>
      <c r="U79" t="n">
        <v>0.84</v>
      </c>
      <c r="V79" t="n">
        <v>0.89</v>
      </c>
      <c r="W79" t="n">
        <v>2.95</v>
      </c>
      <c r="X79" t="n">
        <v>0.09</v>
      </c>
      <c r="Y79" t="n">
        <v>1</v>
      </c>
      <c r="Z79" t="n">
        <v>10</v>
      </c>
      <c r="AA79" t="n">
        <v>400.6184372166128</v>
      </c>
      <c r="AB79" t="n">
        <v>548.1438198378496</v>
      </c>
      <c r="AC79" t="n">
        <v>495.8297429972075</v>
      </c>
      <c r="AD79" t="n">
        <v>400618.4372166129</v>
      </c>
      <c r="AE79" t="n">
        <v>548143.8198378496</v>
      </c>
      <c r="AF79" t="n">
        <v>1.962668023251613e-05</v>
      </c>
      <c r="AG79" t="n">
        <v>34</v>
      </c>
      <c r="AH79" t="n">
        <v>495829.7429972074</v>
      </c>
    </row>
    <row r="80">
      <c r="A80" t="n">
        <v>78</v>
      </c>
      <c r="B80" t="n">
        <v>80</v>
      </c>
      <c r="C80" t="inlineStr">
        <is>
          <t xml:space="preserve">CONCLUIDO	</t>
        </is>
      </c>
      <c r="D80" t="n">
        <v>7.693</v>
      </c>
      <c r="E80" t="n">
        <v>13</v>
      </c>
      <c r="F80" t="n">
        <v>10.48</v>
      </c>
      <c r="G80" t="n">
        <v>104.81</v>
      </c>
      <c r="H80" t="n">
        <v>1.94</v>
      </c>
      <c r="I80" t="n">
        <v>6</v>
      </c>
      <c r="J80" t="n">
        <v>187.73</v>
      </c>
      <c r="K80" t="n">
        <v>50.28</v>
      </c>
      <c r="L80" t="n">
        <v>20.5</v>
      </c>
      <c r="M80" t="n">
        <v>4</v>
      </c>
      <c r="N80" t="n">
        <v>36.95</v>
      </c>
      <c r="O80" t="n">
        <v>23387.4</v>
      </c>
      <c r="P80" t="n">
        <v>118.16</v>
      </c>
      <c r="Q80" t="n">
        <v>197.75</v>
      </c>
      <c r="R80" t="n">
        <v>30.31</v>
      </c>
      <c r="S80" t="n">
        <v>25.4</v>
      </c>
      <c r="T80" t="n">
        <v>1621.34</v>
      </c>
      <c r="U80" t="n">
        <v>0.84</v>
      </c>
      <c r="V80" t="n">
        <v>0.89</v>
      </c>
      <c r="W80" t="n">
        <v>2.94</v>
      </c>
      <c r="X80" t="n">
        <v>0.09</v>
      </c>
      <c r="Y80" t="n">
        <v>1</v>
      </c>
      <c r="Z80" t="n">
        <v>10</v>
      </c>
      <c r="AA80" t="n">
        <v>400.3283928454413</v>
      </c>
      <c r="AB80" t="n">
        <v>547.7469683333582</v>
      </c>
      <c r="AC80" t="n">
        <v>495.4707664433201</v>
      </c>
      <c r="AD80" t="n">
        <v>400328.3928454414</v>
      </c>
      <c r="AE80" t="n">
        <v>547746.9683333582</v>
      </c>
      <c r="AF80" t="n">
        <v>1.963101829713399e-05</v>
      </c>
      <c r="AG80" t="n">
        <v>34</v>
      </c>
      <c r="AH80" t="n">
        <v>495470.7664433201</v>
      </c>
    </row>
    <row r="81">
      <c r="A81" t="n">
        <v>79</v>
      </c>
      <c r="B81" t="n">
        <v>80</v>
      </c>
      <c r="C81" t="inlineStr">
        <is>
          <t xml:space="preserve">CONCLUIDO	</t>
        </is>
      </c>
      <c r="D81" t="n">
        <v>7.688</v>
      </c>
      <c r="E81" t="n">
        <v>13.01</v>
      </c>
      <c r="F81" t="n">
        <v>10.49</v>
      </c>
      <c r="G81" t="n">
        <v>104.89</v>
      </c>
      <c r="H81" t="n">
        <v>1.96</v>
      </c>
      <c r="I81" t="n">
        <v>6</v>
      </c>
      <c r="J81" t="n">
        <v>188.11</v>
      </c>
      <c r="K81" t="n">
        <v>50.28</v>
      </c>
      <c r="L81" t="n">
        <v>20.75</v>
      </c>
      <c r="M81" t="n">
        <v>4</v>
      </c>
      <c r="N81" t="n">
        <v>37.08</v>
      </c>
      <c r="O81" t="n">
        <v>23434.26</v>
      </c>
      <c r="P81" t="n">
        <v>117.65</v>
      </c>
      <c r="Q81" t="n">
        <v>197.75</v>
      </c>
      <c r="R81" t="n">
        <v>30.53</v>
      </c>
      <c r="S81" t="n">
        <v>25.4</v>
      </c>
      <c r="T81" t="n">
        <v>1733.3</v>
      </c>
      <c r="U81" t="n">
        <v>0.83</v>
      </c>
      <c r="V81" t="n">
        <v>0.89</v>
      </c>
      <c r="W81" t="n">
        <v>2.95</v>
      </c>
      <c r="X81" t="n">
        <v>0.1</v>
      </c>
      <c r="Y81" t="n">
        <v>1</v>
      </c>
      <c r="Z81" t="n">
        <v>10</v>
      </c>
      <c r="AA81" t="n">
        <v>400.0413697701472</v>
      </c>
      <c r="AB81" t="n">
        <v>547.3542506991763</v>
      </c>
      <c r="AC81" t="n">
        <v>495.1155292289619</v>
      </c>
      <c r="AD81" t="n">
        <v>400041.3697701473</v>
      </c>
      <c r="AE81" t="n">
        <v>547354.2506991763</v>
      </c>
      <c r="AF81" t="n">
        <v>1.961825928355207e-05</v>
      </c>
      <c r="AG81" t="n">
        <v>34</v>
      </c>
      <c r="AH81" t="n">
        <v>495115.5292289619</v>
      </c>
    </row>
    <row r="82">
      <c r="A82" t="n">
        <v>80</v>
      </c>
      <c r="B82" t="n">
        <v>80</v>
      </c>
      <c r="C82" t="inlineStr">
        <is>
          <t xml:space="preserve">CONCLUIDO	</t>
        </is>
      </c>
      <c r="D82" t="n">
        <v>7.7165</v>
      </c>
      <c r="E82" t="n">
        <v>12.96</v>
      </c>
      <c r="F82" t="n">
        <v>10.47</v>
      </c>
      <c r="G82" t="n">
        <v>125.68</v>
      </c>
      <c r="H82" t="n">
        <v>1.98</v>
      </c>
      <c r="I82" t="n">
        <v>5</v>
      </c>
      <c r="J82" t="n">
        <v>188.49</v>
      </c>
      <c r="K82" t="n">
        <v>50.28</v>
      </c>
      <c r="L82" t="n">
        <v>21</v>
      </c>
      <c r="M82" t="n">
        <v>3</v>
      </c>
      <c r="N82" t="n">
        <v>37.21</v>
      </c>
      <c r="O82" t="n">
        <v>23481.16</v>
      </c>
      <c r="P82" t="n">
        <v>117.11</v>
      </c>
      <c r="Q82" t="n">
        <v>197.75</v>
      </c>
      <c r="R82" t="n">
        <v>30.01</v>
      </c>
      <c r="S82" t="n">
        <v>25.4</v>
      </c>
      <c r="T82" t="n">
        <v>1477</v>
      </c>
      <c r="U82" t="n">
        <v>0.85</v>
      </c>
      <c r="V82" t="n">
        <v>0.89</v>
      </c>
      <c r="W82" t="n">
        <v>2.95</v>
      </c>
      <c r="X82" t="n">
        <v>0.08</v>
      </c>
      <c r="Y82" t="n">
        <v>1</v>
      </c>
      <c r="Z82" t="n">
        <v>10</v>
      </c>
      <c r="AA82" t="n">
        <v>399.2844902348531</v>
      </c>
      <c r="AB82" t="n">
        <v>546.3186547278184</v>
      </c>
      <c r="AC82" t="n">
        <v>494.1787690836424</v>
      </c>
      <c r="AD82" t="n">
        <v>399284.4902348531</v>
      </c>
      <c r="AE82" t="n">
        <v>546318.6547278184</v>
      </c>
      <c r="AF82" t="n">
        <v>1.969098566096898e-05</v>
      </c>
      <c r="AG82" t="n">
        <v>34</v>
      </c>
      <c r="AH82" t="n">
        <v>494178.7690836424</v>
      </c>
    </row>
    <row r="83">
      <c r="A83" t="n">
        <v>81</v>
      </c>
      <c r="B83" t="n">
        <v>80</v>
      </c>
      <c r="C83" t="inlineStr">
        <is>
          <t xml:space="preserve">CONCLUIDO	</t>
        </is>
      </c>
      <c r="D83" t="n">
        <v>7.7165</v>
      </c>
      <c r="E83" t="n">
        <v>12.96</v>
      </c>
      <c r="F83" t="n">
        <v>10.47</v>
      </c>
      <c r="G83" t="n">
        <v>125.68</v>
      </c>
      <c r="H83" t="n">
        <v>2</v>
      </c>
      <c r="I83" t="n">
        <v>5</v>
      </c>
      <c r="J83" t="n">
        <v>188.87</v>
      </c>
      <c r="K83" t="n">
        <v>50.28</v>
      </c>
      <c r="L83" t="n">
        <v>21.25</v>
      </c>
      <c r="M83" t="n">
        <v>3</v>
      </c>
      <c r="N83" t="n">
        <v>37.34</v>
      </c>
      <c r="O83" t="n">
        <v>23528.1</v>
      </c>
      <c r="P83" t="n">
        <v>117.41</v>
      </c>
      <c r="Q83" t="n">
        <v>197.75</v>
      </c>
      <c r="R83" t="n">
        <v>30.08</v>
      </c>
      <c r="S83" t="n">
        <v>25.4</v>
      </c>
      <c r="T83" t="n">
        <v>1508.7</v>
      </c>
      <c r="U83" t="n">
        <v>0.84</v>
      </c>
      <c r="V83" t="n">
        <v>0.89</v>
      </c>
      <c r="W83" t="n">
        <v>2.94</v>
      </c>
      <c r="X83" t="n">
        <v>0.08</v>
      </c>
      <c r="Y83" t="n">
        <v>1</v>
      </c>
      <c r="Z83" t="n">
        <v>10</v>
      </c>
      <c r="AA83" t="n">
        <v>399.4960612281905</v>
      </c>
      <c r="AB83" t="n">
        <v>546.6081354947561</v>
      </c>
      <c r="AC83" t="n">
        <v>494.4406222124722</v>
      </c>
      <c r="AD83" t="n">
        <v>399496.0612281904</v>
      </c>
      <c r="AE83" t="n">
        <v>546608.135494756</v>
      </c>
      <c r="AF83" t="n">
        <v>1.969098566096898e-05</v>
      </c>
      <c r="AG83" t="n">
        <v>34</v>
      </c>
      <c r="AH83" t="n">
        <v>494440.6222124723</v>
      </c>
    </row>
    <row r="84">
      <c r="A84" t="n">
        <v>82</v>
      </c>
      <c r="B84" t="n">
        <v>80</v>
      </c>
      <c r="C84" t="inlineStr">
        <is>
          <t xml:space="preserve">CONCLUIDO	</t>
        </is>
      </c>
      <c r="D84" t="n">
        <v>7.7126</v>
      </c>
      <c r="E84" t="n">
        <v>12.97</v>
      </c>
      <c r="F84" t="n">
        <v>10.48</v>
      </c>
      <c r="G84" t="n">
        <v>125.76</v>
      </c>
      <c r="H84" t="n">
        <v>2.02</v>
      </c>
      <c r="I84" t="n">
        <v>5</v>
      </c>
      <c r="J84" t="n">
        <v>189.25</v>
      </c>
      <c r="K84" t="n">
        <v>50.28</v>
      </c>
      <c r="L84" t="n">
        <v>21.5</v>
      </c>
      <c r="M84" t="n">
        <v>3</v>
      </c>
      <c r="N84" t="n">
        <v>37.47</v>
      </c>
      <c r="O84" t="n">
        <v>23575.09</v>
      </c>
      <c r="P84" t="n">
        <v>117.7</v>
      </c>
      <c r="Q84" t="n">
        <v>197.76</v>
      </c>
      <c r="R84" t="n">
        <v>30.18</v>
      </c>
      <c r="S84" t="n">
        <v>25.4</v>
      </c>
      <c r="T84" t="n">
        <v>1563.52</v>
      </c>
      <c r="U84" t="n">
        <v>0.84</v>
      </c>
      <c r="V84" t="n">
        <v>0.89</v>
      </c>
      <c r="W84" t="n">
        <v>2.95</v>
      </c>
      <c r="X84" t="n">
        <v>0.09</v>
      </c>
      <c r="Y84" t="n">
        <v>1</v>
      </c>
      <c r="Z84" t="n">
        <v>10</v>
      </c>
      <c r="AA84" t="n">
        <v>399.7603428307458</v>
      </c>
      <c r="AB84" t="n">
        <v>546.9697372426538</v>
      </c>
      <c r="AC84" t="n">
        <v>494.7677131970618</v>
      </c>
      <c r="AD84" t="n">
        <v>399760.3428307458</v>
      </c>
      <c r="AE84" t="n">
        <v>546969.7372426537</v>
      </c>
      <c r="AF84" t="n">
        <v>1.968103363037509e-05</v>
      </c>
      <c r="AG84" t="n">
        <v>34</v>
      </c>
      <c r="AH84" t="n">
        <v>494767.7131970618</v>
      </c>
    </row>
    <row r="85">
      <c r="A85" t="n">
        <v>83</v>
      </c>
      <c r="B85" t="n">
        <v>80</v>
      </c>
      <c r="C85" t="inlineStr">
        <is>
          <t xml:space="preserve">CONCLUIDO	</t>
        </is>
      </c>
      <c r="D85" t="n">
        <v>7.7175</v>
      </c>
      <c r="E85" t="n">
        <v>12.96</v>
      </c>
      <c r="F85" t="n">
        <v>10.47</v>
      </c>
      <c r="G85" t="n">
        <v>125.66</v>
      </c>
      <c r="H85" t="n">
        <v>2.04</v>
      </c>
      <c r="I85" t="n">
        <v>5</v>
      </c>
      <c r="J85" t="n">
        <v>189.63</v>
      </c>
      <c r="K85" t="n">
        <v>50.28</v>
      </c>
      <c r="L85" t="n">
        <v>21.75</v>
      </c>
      <c r="M85" t="n">
        <v>3</v>
      </c>
      <c r="N85" t="n">
        <v>37.6</v>
      </c>
      <c r="O85" t="n">
        <v>23622.13</v>
      </c>
      <c r="P85" t="n">
        <v>117.59</v>
      </c>
      <c r="Q85" t="n">
        <v>197.75</v>
      </c>
      <c r="R85" t="n">
        <v>30.01</v>
      </c>
      <c r="S85" t="n">
        <v>25.4</v>
      </c>
      <c r="T85" t="n">
        <v>1474.88</v>
      </c>
      <c r="U85" t="n">
        <v>0.85</v>
      </c>
      <c r="V85" t="n">
        <v>0.89</v>
      </c>
      <c r="W85" t="n">
        <v>2.95</v>
      </c>
      <c r="X85" t="n">
        <v>0.08</v>
      </c>
      <c r="Y85" t="n">
        <v>1</v>
      </c>
      <c r="Z85" t="n">
        <v>10</v>
      </c>
      <c r="AA85" t="n">
        <v>399.610680810781</v>
      </c>
      <c r="AB85" t="n">
        <v>546.7649630643155</v>
      </c>
      <c r="AC85" t="n">
        <v>494.5824823789018</v>
      </c>
      <c r="AD85" t="n">
        <v>399610.680810781</v>
      </c>
      <c r="AE85" t="n">
        <v>546764.9630643155</v>
      </c>
      <c r="AF85" t="n">
        <v>1.969353746368537e-05</v>
      </c>
      <c r="AG85" t="n">
        <v>34</v>
      </c>
      <c r="AH85" t="n">
        <v>494582.4823789019</v>
      </c>
    </row>
    <row r="86">
      <c r="A86" t="n">
        <v>84</v>
      </c>
      <c r="B86" t="n">
        <v>80</v>
      </c>
      <c r="C86" t="inlineStr">
        <is>
          <t xml:space="preserve">CONCLUIDO	</t>
        </is>
      </c>
      <c r="D86" t="n">
        <v>7.7179</v>
      </c>
      <c r="E86" t="n">
        <v>12.96</v>
      </c>
      <c r="F86" t="n">
        <v>10.47</v>
      </c>
      <c r="G86" t="n">
        <v>125.66</v>
      </c>
      <c r="H86" t="n">
        <v>2.05</v>
      </c>
      <c r="I86" t="n">
        <v>5</v>
      </c>
      <c r="J86" t="n">
        <v>190.01</v>
      </c>
      <c r="K86" t="n">
        <v>50.28</v>
      </c>
      <c r="L86" t="n">
        <v>22</v>
      </c>
      <c r="M86" t="n">
        <v>3</v>
      </c>
      <c r="N86" t="n">
        <v>37.74</v>
      </c>
      <c r="O86" t="n">
        <v>23669.2</v>
      </c>
      <c r="P86" t="n">
        <v>117.55</v>
      </c>
      <c r="Q86" t="n">
        <v>197.75</v>
      </c>
      <c r="R86" t="n">
        <v>29.91</v>
      </c>
      <c r="S86" t="n">
        <v>25.4</v>
      </c>
      <c r="T86" t="n">
        <v>1424.71</v>
      </c>
      <c r="U86" t="n">
        <v>0.85</v>
      </c>
      <c r="V86" t="n">
        <v>0.89</v>
      </c>
      <c r="W86" t="n">
        <v>2.95</v>
      </c>
      <c r="X86" t="n">
        <v>0.08</v>
      </c>
      <c r="Y86" t="n">
        <v>1</v>
      </c>
      <c r="Z86" t="n">
        <v>10</v>
      </c>
      <c r="AA86" t="n">
        <v>399.5775481508767</v>
      </c>
      <c r="AB86" t="n">
        <v>546.7196294973247</v>
      </c>
      <c r="AC86" t="n">
        <v>494.5414753839185</v>
      </c>
      <c r="AD86" t="n">
        <v>399577.5481508767</v>
      </c>
      <c r="AE86" t="n">
        <v>546719.6294973247</v>
      </c>
      <c r="AF86" t="n">
        <v>1.969455818477192e-05</v>
      </c>
      <c r="AG86" t="n">
        <v>34</v>
      </c>
      <c r="AH86" t="n">
        <v>494541.4753839185</v>
      </c>
    </row>
    <row r="87">
      <c r="A87" t="n">
        <v>85</v>
      </c>
      <c r="B87" t="n">
        <v>80</v>
      </c>
      <c r="C87" t="inlineStr">
        <is>
          <t xml:space="preserve">CONCLUIDO	</t>
        </is>
      </c>
      <c r="D87" t="n">
        <v>7.7177</v>
      </c>
      <c r="E87" t="n">
        <v>12.96</v>
      </c>
      <c r="F87" t="n">
        <v>10.47</v>
      </c>
      <c r="G87" t="n">
        <v>125.66</v>
      </c>
      <c r="H87" t="n">
        <v>2.07</v>
      </c>
      <c r="I87" t="n">
        <v>5</v>
      </c>
      <c r="J87" t="n">
        <v>190.4</v>
      </c>
      <c r="K87" t="n">
        <v>50.28</v>
      </c>
      <c r="L87" t="n">
        <v>22.25</v>
      </c>
      <c r="M87" t="n">
        <v>3</v>
      </c>
      <c r="N87" t="n">
        <v>37.87</v>
      </c>
      <c r="O87" t="n">
        <v>23716.33</v>
      </c>
      <c r="P87" t="n">
        <v>117.7</v>
      </c>
      <c r="Q87" t="n">
        <v>197.75</v>
      </c>
      <c r="R87" t="n">
        <v>29.99</v>
      </c>
      <c r="S87" t="n">
        <v>25.4</v>
      </c>
      <c r="T87" t="n">
        <v>1466.05</v>
      </c>
      <c r="U87" t="n">
        <v>0.85</v>
      </c>
      <c r="V87" t="n">
        <v>0.89</v>
      </c>
      <c r="W87" t="n">
        <v>2.95</v>
      </c>
      <c r="X87" t="n">
        <v>0.08</v>
      </c>
      <c r="Y87" t="n">
        <v>1</v>
      </c>
      <c r="Z87" t="n">
        <v>10</v>
      </c>
      <c r="AA87" t="n">
        <v>399.685780560158</v>
      </c>
      <c r="AB87" t="n">
        <v>546.8677178545803</v>
      </c>
      <c r="AC87" t="n">
        <v>494.675430396201</v>
      </c>
      <c r="AD87" t="n">
        <v>399685.780560158</v>
      </c>
      <c r="AE87" t="n">
        <v>546867.7178545803</v>
      </c>
      <c r="AF87" t="n">
        <v>1.969404782422865e-05</v>
      </c>
      <c r="AG87" t="n">
        <v>34</v>
      </c>
      <c r="AH87" t="n">
        <v>494675.430396201</v>
      </c>
    </row>
    <row r="88">
      <c r="A88" t="n">
        <v>86</v>
      </c>
      <c r="B88" t="n">
        <v>80</v>
      </c>
      <c r="C88" t="inlineStr">
        <is>
          <t xml:space="preserve">CONCLUIDO	</t>
        </is>
      </c>
      <c r="D88" t="n">
        <v>7.723</v>
      </c>
      <c r="E88" t="n">
        <v>12.95</v>
      </c>
      <c r="F88" t="n">
        <v>10.46</v>
      </c>
      <c r="G88" t="n">
        <v>125.55</v>
      </c>
      <c r="H88" t="n">
        <v>2.09</v>
      </c>
      <c r="I88" t="n">
        <v>5</v>
      </c>
      <c r="J88" t="n">
        <v>190.78</v>
      </c>
      <c r="K88" t="n">
        <v>50.28</v>
      </c>
      <c r="L88" t="n">
        <v>22.5</v>
      </c>
      <c r="M88" t="n">
        <v>3</v>
      </c>
      <c r="N88" t="n">
        <v>38</v>
      </c>
      <c r="O88" t="n">
        <v>23763.49</v>
      </c>
      <c r="P88" t="n">
        <v>117.55</v>
      </c>
      <c r="Q88" t="n">
        <v>197.75</v>
      </c>
      <c r="R88" t="n">
        <v>29.67</v>
      </c>
      <c r="S88" t="n">
        <v>25.4</v>
      </c>
      <c r="T88" t="n">
        <v>1305.55</v>
      </c>
      <c r="U88" t="n">
        <v>0.86</v>
      </c>
      <c r="V88" t="n">
        <v>0.89</v>
      </c>
      <c r="W88" t="n">
        <v>2.95</v>
      </c>
      <c r="X88" t="n">
        <v>0.07000000000000001</v>
      </c>
      <c r="Y88" t="n">
        <v>1</v>
      </c>
      <c r="Z88" t="n">
        <v>10</v>
      </c>
      <c r="AA88" t="n">
        <v>399.503157760763</v>
      </c>
      <c r="AB88" t="n">
        <v>546.6178452836987</v>
      </c>
      <c r="AC88" t="n">
        <v>494.449405312786</v>
      </c>
      <c r="AD88" t="n">
        <v>399503.157760763</v>
      </c>
      <c r="AE88" t="n">
        <v>546617.8452836986</v>
      </c>
      <c r="AF88" t="n">
        <v>1.970757237862548e-05</v>
      </c>
      <c r="AG88" t="n">
        <v>34</v>
      </c>
      <c r="AH88" t="n">
        <v>494449.405312786</v>
      </c>
    </row>
    <row r="89">
      <c r="A89" t="n">
        <v>87</v>
      </c>
      <c r="B89" t="n">
        <v>80</v>
      </c>
      <c r="C89" t="inlineStr">
        <is>
          <t xml:space="preserve">CONCLUIDO	</t>
        </is>
      </c>
      <c r="D89" t="n">
        <v>7.7199</v>
      </c>
      <c r="E89" t="n">
        <v>12.95</v>
      </c>
      <c r="F89" t="n">
        <v>10.47</v>
      </c>
      <c r="G89" t="n">
        <v>125.62</v>
      </c>
      <c r="H89" t="n">
        <v>2.11</v>
      </c>
      <c r="I89" t="n">
        <v>5</v>
      </c>
      <c r="J89" t="n">
        <v>191.16</v>
      </c>
      <c r="K89" t="n">
        <v>50.28</v>
      </c>
      <c r="L89" t="n">
        <v>22.75</v>
      </c>
      <c r="M89" t="n">
        <v>3</v>
      </c>
      <c r="N89" t="n">
        <v>38.13</v>
      </c>
      <c r="O89" t="n">
        <v>23810.71</v>
      </c>
      <c r="P89" t="n">
        <v>117.64</v>
      </c>
      <c r="Q89" t="n">
        <v>197.79</v>
      </c>
      <c r="R89" t="n">
        <v>29.79</v>
      </c>
      <c r="S89" t="n">
        <v>25.4</v>
      </c>
      <c r="T89" t="n">
        <v>1367.72</v>
      </c>
      <c r="U89" t="n">
        <v>0.85</v>
      </c>
      <c r="V89" t="n">
        <v>0.89</v>
      </c>
      <c r="W89" t="n">
        <v>2.95</v>
      </c>
      <c r="X89" t="n">
        <v>0.08</v>
      </c>
      <c r="Y89" t="n">
        <v>1</v>
      </c>
      <c r="Z89" t="n">
        <v>10</v>
      </c>
      <c r="AA89" t="n">
        <v>399.6163649063217</v>
      </c>
      <c r="AB89" t="n">
        <v>546.772740294599</v>
      </c>
      <c r="AC89" t="n">
        <v>494.5895173612424</v>
      </c>
      <c r="AD89" t="n">
        <v>399616.3649063217</v>
      </c>
      <c r="AE89" t="n">
        <v>546772.740294599</v>
      </c>
      <c r="AF89" t="n">
        <v>1.969966179020469e-05</v>
      </c>
      <c r="AG89" t="n">
        <v>34</v>
      </c>
      <c r="AH89" t="n">
        <v>494589.5173612424</v>
      </c>
    </row>
    <row r="90">
      <c r="A90" t="n">
        <v>88</v>
      </c>
      <c r="B90" t="n">
        <v>80</v>
      </c>
      <c r="C90" t="inlineStr">
        <is>
          <t xml:space="preserve">CONCLUIDO	</t>
        </is>
      </c>
      <c r="D90" t="n">
        <v>7.7199</v>
      </c>
      <c r="E90" t="n">
        <v>12.95</v>
      </c>
      <c r="F90" t="n">
        <v>10.47</v>
      </c>
      <c r="G90" t="n">
        <v>125.62</v>
      </c>
      <c r="H90" t="n">
        <v>2.13</v>
      </c>
      <c r="I90" t="n">
        <v>5</v>
      </c>
      <c r="J90" t="n">
        <v>191.55</v>
      </c>
      <c r="K90" t="n">
        <v>50.28</v>
      </c>
      <c r="L90" t="n">
        <v>23</v>
      </c>
      <c r="M90" t="n">
        <v>3</v>
      </c>
      <c r="N90" t="n">
        <v>38.27</v>
      </c>
      <c r="O90" t="n">
        <v>23857.96</v>
      </c>
      <c r="P90" t="n">
        <v>117.64</v>
      </c>
      <c r="Q90" t="n">
        <v>197.75</v>
      </c>
      <c r="R90" t="n">
        <v>29.91</v>
      </c>
      <c r="S90" t="n">
        <v>25.4</v>
      </c>
      <c r="T90" t="n">
        <v>1424.14</v>
      </c>
      <c r="U90" t="n">
        <v>0.85</v>
      </c>
      <c r="V90" t="n">
        <v>0.89</v>
      </c>
      <c r="W90" t="n">
        <v>2.94</v>
      </c>
      <c r="X90" t="n">
        <v>0.08</v>
      </c>
      <c r="Y90" t="n">
        <v>1</v>
      </c>
      <c r="Z90" t="n">
        <v>10</v>
      </c>
      <c r="AA90" t="n">
        <v>399.6163649063217</v>
      </c>
      <c r="AB90" t="n">
        <v>546.772740294599</v>
      </c>
      <c r="AC90" t="n">
        <v>494.5895173612424</v>
      </c>
      <c r="AD90" t="n">
        <v>399616.3649063217</v>
      </c>
      <c r="AE90" t="n">
        <v>546772.740294599</v>
      </c>
      <c r="AF90" t="n">
        <v>1.969966179020469e-05</v>
      </c>
      <c r="AG90" t="n">
        <v>34</v>
      </c>
      <c r="AH90" t="n">
        <v>494589.5173612424</v>
      </c>
    </row>
    <row r="91">
      <c r="A91" t="n">
        <v>89</v>
      </c>
      <c r="B91" t="n">
        <v>80</v>
      </c>
      <c r="C91" t="inlineStr">
        <is>
          <t xml:space="preserve">CONCLUIDO	</t>
        </is>
      </c>
      <c r="D91" t="n">
        <v>7.72</v>
      </c>
      <c r="E91" t="n">
        <v>12.95</v>
      </c>
      <c r="F91" t="n">
        <v>10.47</v>
      </c>
      <c r="G91" t="n">
        <v>125.61</v>
      </c>
      <c r="H91" t="n">
        <v>2.15</v>
      </c>
      <c r="I91" t="n">
        <v>5</v>
      </c>
      <c r="J91" t="n">
        <v>191.93</v>
      </c>
      <c r="K91" t="n">
        <v>50.28</v>
      </c>
      <c r="L91" t="n">
        <v>23.25</v>
      </c>
      <c r="M91" t="n">
        <v>3</v>
      </c>
      <c r="N91" t="n">
        <v>38.4</v>
      </c>
      <c r="O91" t="n">
        <v>23905.27</v>
      </c>
      <c r="P91" t="n">
        <v>117.47</v>
      </c>
      <c r="Q91" t="n">
        <v>197.75</v>
      </c>
      <c r="R91" t="n">
        <v>29.89</v>
      </c>
      <c r="S91" t="n">
        <v>25.4</v>
      </c>
      <c r="T91" t="n">
        <v>1415.13</v>
      </c>
      <c r="U91" t="n">
        <v>0.85</v>
      </c>
      <c r="V91" t="n">
        <v>0.89</v>
      </c>
      <c r="W91" t="n">
        <v>2.94</v>
      </c>
      <c r="X91" t="n">
        <v>0.08</v>
      </c>
      <c r="Y91" t="n">
        <v>1</v>
      </c>
      <c r="Z91" t="n">
        <v>10</v>
      </c>
      <c r="AA91" t="n">
        <v>399.495297214859</v>
      </c>
      <c r="AB91" t="n">
        <v>546.6070901380102</v>
      </c>
      <c r="AC91" t="n">
        <v>494.4396766231071</v>
      </c>
      <c r="AD91" t="n">
        <v>399495.297214859</v>
      </c>
      <c r="AE91" t="n">
        <v>546607.0901380102</v>
      </c>
      <c r="AF91" t="n">
        <v>1.969991697047633e-05</v>
      </c>
      <c r="AG91" t="n">
        <v>34</v>
      </c>
      <c r="AH91" t="n">
        <v>494439.6766231071</v>
      </c>
    </row>
    <row r="92">
      <c r="A92" t="n">
        <v>90</v>
      </c>
      <c r="B92" t="n">
        <v>80</v>
      </c>
      <c r="C92" t="inlineStr">
        <is>
          <t xml:space="preserve">CONCLUIDO	</t>
        </is>
      </c>
      <c r="D92" t="n">
        <v>7.7187</v>
      </c>
      <c r="E92" t="n">
        <v>12.96</v>
      </c>
      <c r="F92" t="n">
        <v>10.47</v>
      </c>
      <c r="G92" t="n">
        <v>125.64</v>
      </c>
      <c r="H92" t="n">
        <v>2.17</v>
      </c>
      <c r="I92" t="n">
        <v>5</v>
      </c>
      <c r="J92" t="n">
        <v>192.31</v>
      </c>
      <c r="K92" t="n">
        <v>50.28</v>
      </c>
      <c r="L92" t="n">
        <v>23.5</v>
      </c>
      <c r="M92" t="n">
        <v>3</v>
      </c>
      <c r="N92" t="n">
        <v>38.53</v>
      </c>
      <c r="O92" t="n">
        <v>23952.62</v>
      </c>
      <c r="P92" t="n">
        <v>117.33</v>
      </c>
      <c r="Q92" t="n">
        <v>197.75</v>
      </c>
      <c r="R92" t="n">
        <v>29.85</v>
      </c>
      <c r="S92" t="n">
        <v>25.4</v>
      </c>
      <c r="T92" t="n">
        <v>1397.57</v>
      </c>
      <c r="U92" t="n">
        <v>0.85</v>
      </c>
      <c r="V92" t="n">
        <v>0.89</v>
      </c>
      <c r="W92" t="n">
        <v>2.95</v>
      </c>
      <c r="X92" t="n">
        <v>0.08</v>
      </c>
      <c r="Y92" t="n">
        <v>1</v>
      </c>
      <c r="Z92" t="n">
        <v>10</v>
      </c>
      <c r="AA92" t="n">
        <v>399.4125881440106</v>
      </c>
      <c r="AB92" t="n">
        <v>546.4939239384086</v>
      </c>
      <c r="AC92" t="n">
        <v>494.3373108467657</v>
      </c>
      <c r="AD92" t="n">
        <v>399412.5881440106</v>
      </c>
      <c r="AE92" t="n">
        <v>546493.9239384086</v>
      </c>
      <c r="AF92" t="n">
        <v>1.969659962694503e-05</v>
      </c>
      <c r="AG92" t="n">
        <v>34</v>
      </c>
      <c r="AH92" t="n">
        <v>494337.3108467656</v>
      </c>
    </row>
    <row r="93">
      <c r="A93" t="n">
        <v>91</v>
      </c>
      <c r="B93" t="n">
        <v>80</v>
      </c>
      <c r="C93" t="inlineStr">
        <is>
          <t xml:space="preserve">CONCLUIDO	</t>
        </is>
      </c>
      <c r="D93" t="n">
        <v>7.7207</v>
      </c>
      <c r="E93" t="n">
        <v>12.95</v>
      </c>
      <c r="F93" t="n">
        <v>10.47</v>
      </c>
      <c r="G93" t="n">
        <v>125.6</v>
      </c>
      <c r="H93" t="n">
        <v>2.19</v>
      </c>
      <c r="I93" t="n">
        <v>5</v>
      </c>
      <c r="J93" t="n">
        <v>192.7</v>
      </c>
      <c r="K93" t="n">
        <v>50.28</v>
      </c>
      <c r="L93" t="n">
        <v>23.75</v>
      </c>
      <c r="M93" t="n">
        <v>3</v>
      </c>
      <c r="N93" t="n">
        <v>38.67</v>
      </c>
      <c r="O93" t="n">
        <v>24000.01</v>
      </c>
      <c r="P93" t="n">
        <v>117.23</v>
      </c>
      <c r="Q93" t="n">
        <v>197.78</v>
      </c>
      <c r="R93" t="n">
        <v>29.82</v>
      </c>
      <c r="S93" t="n">
        <v>25.4</v>
      </c>
      <c r="T93" t="n">
        <v>1378.95</v>
      </c>
      <c r="U93" t="n">
        <v>0.85</v>
      </c>
      <c r="V93" t="n">
        <v>0.89</v>
      </c>
      <c r="W93" t="n">
        <v>2.94</v>
      </c>
      <c r="X93" t="n">
        <v>0.08</v>
      </c>
      <c r="Y93" t="n">
        <v>1</v>
      </c>
      <c r="Z93" t="n">
        <v>10</v>
      </c>
      <c r="AA93" t="n">
        <v>399.3175215389945</v>
      </c>
      <c r="AB93" t="n">
        <v>546.3638496153828</v>
      </c>
      <c r="AC93" t="n">
        <v>494.2196506345691</v>
      </c>
      <c r="AD93" t="n">
        <v>399317.5215389944</v>
      </c>
      <c r="AE93" t="n">
        <v>546363.8496153828</v>
      </c>
      <c r="AF93" t="n">
        <v>1.970170323237779e-05</v>
      </c>
      <c r="AG93" t="n">
        <v>34</v>
      </c>
      <c r="AH93" t="n">
        <v>494219.6506345691</v>
      </c>
    </row>
    <row r="94">
      <c r="A94" t="n">
        <v>92</v>
      </c>
      <c r="B94" t="n">
        <v>80</v>
      </c>
      <c r="C94" t="inlineStr">
        <is>
          <t xml:space="preserve">CONCLUIDO	</t>
        </is>
      </c>
      <c r="D94" t="n">
        <v>7.7218</v>
      </c>
      <c r="E94" t="n">
        <v>12.95</v>
      </c>
      <c r="F94" t="n">
        <v>10.46</v>
      </c>
      <c r="G94" t="n">
        <v>125.58</v>
      </c>
      <c r="H94" t="n">
        <v>2.21</v>
      </c>
      <c r="I94" t="n">
        <v>5</v>
      </c>
      <c r="J94" t="n">
        <v>193.08</v>
      </c>
      <c r="K94" t="n">
        <v>50.28</v>
      </c>
      <c r="L94" t="n">
        <v>24</v>
      </c>
      <c r="M94" t="n">
        <v>3</v>
      </c>
      <c r="N94" t="n">
        <v>38.8</v>
      </c>
      <c r="O94" t="n">
        <v>24047.45</v>
      </c>
      <c r="P94" t="n">
        <v>116.93</v>
      </c>
      <c r="Q94" t="n">
        <v>197.75</v>
      </c>
      <c r="R94" t="n">
        <v>29.74</v>
      </c>
      <c r="S94" t="n">
        <v>25.4</v>
      </c>
      <c r="T94" t="n">
        <v>1338.69</v>
      </c>
      <c r="U94" t="n">
        <v>0.85</v>
      </c>
      <c r="V94" t="n">
        <v>0.89</v>
      </c>
      <c r="W94" t="n">
        <v>2.95</v>
      </c>
      <c r="X94" t="n">
        <v>0.07000000000000001</v>
      </c>
      <c r="Y94" t="n">
        <v>1</v>
      </c>
      <c r="Z94" t="n">
        <v>10</v>
      </c>
      <c r="AA94" t="n">
        <v>399.0809719103676</v>
      </c>
      <c r="AB94" t="n">
        <v>546.0401919776626</v>
      </c>
      <c r="AC94" t="n">
        <v>493.9268824275365</v>
      </c>
      <c r="AD94" t="n">
        <v>399080.9719103676</v>
      </c>
      <c r="AE94" t="n">
        <v>546040.1919776626</v>
      </c>
      <c r="AF94" t="n">
        <v>1.970451021536581e-05</v>
      </c>
      <c r="AG94" t="n">
        <v>34</v>
      </c>
      <c r="AH94" t="n">
        <v>493926.8824275365</v>
      </c>
    </row>
    <row r="95">
      <c r="A95" t="n">
        <v>93</v>
      </c>
      <c r="B95" t="n">
        <v>80</v>
      </c>
      <c r="C95" t="inlineStr">
        <is>
          <t xml:space="preserve">CONCLUIDO	</t>
        </is>
      </c>
      <c r="D95" t="n">
        <v>7.722</v>
      </c>
      <c r="E95" t="n">
        <v>12.95</v>
      </c>
      <c r="F95" t="n">
        <v>10.46</v>
      </c>
      <c r="G95" t="n">
        <v>125.57</v>
      </c>
      <c r="H95" t="n">
        <v>2.22</v>
      </c>
      <c r="I95" t="n">
        <v>5</v>
      </c>
      <c r="J95" t="n">
        <v>193.47</v>
      </c>
      <c r="K95" t="n">
        <v>50.28</v>
      </c>
      <c r="L95" t="n">
        <v>24.25</v>
      </c>
      <c r="M95" t="n">
        <v>3</v>
      </c>
      <c r="N95" t="n">
        <v>38.94</v>
      </c>
      <c r="O95" t="n">
        <v>24094.93</v>
      </c>
      <c r="P95" t="n">
        <v>116.72</v>
      </c>
      <c r="Q95" t="n">
        <v>197.76</v>
      </c>
      <c r="R95" t="n">
        <v>29.63</v>
      </c>
      <c r="S95" t="n">
        <v>25.4</v>
      </c>
      <c r="T95" t="n">
        <v>1286.31</v>
      </c>
      <c r="U95" t="n">
        <v>0.86</v>
      </c>
      <c r="V95" t="n">
        <v>0.89</v>
      </c>
      <c r="W95" t="n">
        <v>2.95</v>
      </c>
      <c r="X95" t="n">
        <v>0.07000000000000001</v>
      </c>
      <c r="Y95" t="n">
        <v>1</v>
      </c>
      <c r="Z95" t="n">
        <v>10</v>
      </c>
      <c r="AA95" t="n">
        <v>398.9305285713518</v>
      </c>
      <c r="AB95" t="n">
        <v>545.8343487641295</v>
      </c>
      <c r="AC95" t="n">
        <v>493.7406846014002</v>
      </c>
      <c r="AD95" t="n">
        <v>398930.5285713518</v>
      </c>
      <c r="AE95" t="n">
        <v>545834.3487641294</v>
      </c>
      <c r="AF95" t="n">
        <v>1.97050205759091e-05</v>
      </c>
      <c r="AG95" t="n">
        <v>34</v>
      </c>
      <c r="AH95" t="n">
        <v>493740.6846014002</v>
      </c>
    </row>
    <row r="96">
      <c r="A96" t="n">
        <v>94</v>
      </c>
      <c r="B96" t="n">
        <v>80</v>
      </c>
      <c r="C96" t="inlineStr">
        <is>
          <t xml:space="preserve">CONCLUIDO	</t>
        </is>
      </c>
      <c r="D96" t="n">
        <v>7.7237</v>
      </c>
      <c r="E96" t="n">
        <v>12.95</v>
      </c>
      <c r="F96" t="n">
        <v>10.46</v>
      </c>
      <c r="G96" t="n">
        <v>125.54</v>
      </c>
      <c r="H96" t="n">
        <v>2.24</v>
      </c>
      <c r="I96" t="n">
        <v>5</v>
      </c>
      <c r="J96" t="n">
        <v>193.85</v>
      </c>
      <c r="K96" t="n">
        <v>50.28</v>
      </c>
      <c r="L96" t="n">
        <v>24.5</v>
      </c>
      <c r="M96" t="n">
        <v>3</v>
      </c>
      <c r="N96" t="n">
        <v>39.07</v>
      </c>
      <c r="O96" t="n">
        <v>24142.46</v>
      </c>
      <c r="P96" t="n">
        <v>116.36</v>
      </c>
      <c r="Q96" t="n">
        <v>197.79</v>
      </c>
      <c r="R96" t="n">
        <v>29.63</v>
      </c>
      <c r="S96" t="n">
        <v>25.4</v>
      </c>
      <c r="T96" t="n">
        <v>1284.21</v>
      </c>
      <c r="U96" t="n">
        <v>0.86</v>
      </c>
      <c r="V96" t="n">
        <v>0.89</v>
      </c>
      <c r="W96" t="n">
        <v>2.95</v>
      </c>
      <c r="X96" t="n">
        <v>0.07000000000000001</v>
      </c>
      <c r="Y96" t="n">
        <v>1</v>
      </c>
      <c r="Z96" t="n">
        <v>10</v>
      </c>
      <c r="AA96" t="n">
        <v>398.656100158624</v>
      </c>
      <c r="AB96" t="n">
        <v>545.4588637029082</v>
      </c>
      <c r="AC96" t="n">
        <v>493.4010353074252</v>
      </c>
      <c r="AD96" t="n">
        <v>398656.100158624</v>
      </c>
      <c r="AE96" t="n">
        <v>545458.8637029082</v>
      </c>
      <c r="AF96" t="n">
        <v>1.970935864052694e-05</v>
      </c>
      <c r="AG96" t="n">
        <v>34</v>
      </c>
      <c r="AH96" t="n">
        <v>493401.0353074252</v>
      </c>
    </row>
    <row r="97">
      <c r="A97" t="n">
        <v>95</v>
      </c>
      <c r="B97" t="n">
        <v>80</v>
      </c>
      <c r="C97" t="inlineStr">
        <is>
          <t xml:space="preserve">CONCLUIDO	</t>
        </is>
      </c>
      <c r="D97" t="n">
        <v>7.7245</v>
      </c>
      <c r="E97" t="n">
        <v>12.95</v>
      </c>
      <c r="F97" t="n">
        <v>10.46</v>
      </c>
      <c r="G97" t="n">
        <v>125.52</v>
      </c>
      <c r="H97" t="n">
        <v>2.26</v>
      </c>
      <c r="I97" t="n">
        <v>5</v>
      </c>
      <c r="J97" t="n">
        <v>194.24</v>
      </c>
      <c r="K97" t="n">
        <v>50.28</v>
      </c>
      <c r="L97" t="n">
        <v>24.75</v>
      </c>
      <c r="M97" t="n">
        <v>3</v>
      </c>
      <c r="N97" t="n">
        <v>39.21</v>
      </c>
      <c r="O97" t="n">
        <v>24190.04</v>
      </c>
      <c r="P97" t="n">
        <v>116.13</v>
      </c>
      <c r="Q97" t="n">
        <v>197.75</v>
      </c>
      <c r="R97" t="n">
        <v>29.62</v>
      </c>
      <c r="S97" t="n">
        <v>25.4</v>
      </c>
      <c r="T97" t="n">
        <v>1279</v>
      </c>
      <c r="U97" t="n">
        <v>0.86</v>
      </c>
      <c r="V97" t="n">
        <v>0.89</v>
      </c>
      <c r="W97" t="n">
        <v>2.94</v>
      </c>
      <c r="X97" t="n">
        <v>0.07000000000000001</v>
      </c>
      <c r="Y97" t="n">
        <v>1</v>
      </c>
      <c r="Z97" t="n">
        <v>10</v>
      </c>
      <c r="AA97" t="n">
        <v>398.4843143819041</v>
      </c>
      <c r="AB97" t="n">
        <v>545.2238188245464</v>
      </c>
      <c r="AC97" t="n">
        <v>493.1884227823667</v>
      </c>
      <c r="AD97" t="n">
        <v>398484.3143819041</v>
      </c>
      <c r="AE97" t="n">
        <v>545223.8188245464</v>
      </c>
      <c r="AF97" t="n">
        <v>1.971140008270005e-05</v>
      </c>
      <c r="AG97" t="n">
        <v>34</v>
      </c>
      <c r="AH97" t="n">
        <v>493188.4227823667</v>
      </c>
    </row>
    <row r="98">
      <c r="A98" t="n">
        <v>96</v>
      </c>
      <c r="B98" t="n">
        <v>80</v>
      </c>
      <c r="C98" t="inlineStr">
        <is>
          <t xml:space="preserve">CONCLUIDO	</t>
        </is>
      </c>
      <c r="D98" t="n">
        <v>7.722</v>
      </c>
      <c r="E98" t="n">
        <v>12.95</v>
      </c>
      <c r="F98" t="n">
        <v>10.46</v>
      </c>
      <c r="G98" t="n">
        <v>125.57</v>
      </c>
      <c r="H98" t="n">
        <v>2.28</v>
      </c>
      <c r="I98" t="n">
        <v>5</v>
      </c>
      <c r="J98" t="n">
        <v>194.62</v>
      </c>
      <c r="K98" t="n">
        <v>50.28</v>
      </c>
      <c r="L98" t="n">
        <v>25</v>
      </c>
      <c r="M98" t="n">
        <v>3</v>
      </c>
      <c r="N98" t="n">
        <v>39.34</v>
      </c>
      <c r="O98" t="n">
        <v>24237.67</v>
      </c>
      <c r="P98" t="n">
        <v>115.88</v>
      </c>
      <c r="Q98" t="n">
        <v>197.75</v>
      </c>
      <c r="R98" t="n">
        <v>29.6</v>
      </c>
      <c r="S98" t="n">
        <v>25.4</v>
      </c>
      <c r="T98" t="n">
        <v>1269.07</v>
      </c>
      <c r="U98" t="n">
        <v>0.86</v>
      </c>
      <c r="V98" t="n">
        <v>0.89</v>
      </c>
      <c r="W98" t="n">
        <v>2.95</v>
      </c>
      <c r="X98" t="n">
        <v>0.07000000000000001</v>
      </c>
      <c r="Y98" t="n">
        <v>1</v>
      </c>
      <c r="Z98" t="n">
        <v>10</v>
      </c>
      <c r="AA98" t="n">
        <v>398.3385517264612</v>
      </c>
      <c r="AB98" t="n">
        <v>545.0243799287749</v>
      </c>
      <c r="AC98" t="n">
        <v>493.0080180548935</v>
      </c>
      <c r="AD98" t="n">
        <v>398338.5517264612</v>
      </c>
      <c r="AE98" t="n">
        <v>545024.3799287749</v>
      </c>
      <c r="AF98" t="n">
        <v>1.97050205759091e-05</v>
      </c>
      <c r="AG98" t="n">
        <v>34</v>
      </c>
      <c r="AH98" t="n">
        <v>493008.0180548935</v>
      </c>
    </row>
    <row r="99">
      <c r="A99" t="n">
        <v>97</v>
      </c>
      <c r="B99" t="n">
        <v>80</v>
      </c>
      <c r="C99" t="inlineStr">
        <is>
          <t xml:space="preserve">CONCLUIDO	</t>
        </is>
      </c>
      <c r="D99" t="n">
        <v>7.7238</v>
      </c>
      <c r="E99" t="n">
        <v>12.95</v>
      </c>
      <c r="F99" t="n">
        <v>10.46</v>
      </c>
      <c r="G99" t="n">
        <v>125.54</v>
      </c>
      <c r="H99" t="n">
        <v>2.3</v>
      </c>
      <c r="I99" t="n">
        <v>5</v>
      </c>
      <c r="J99" t="n">
        <v>195.01</v>
      </c>
      <c r="K99" t="n">
        <v>50.28</v>
      </c>
      <c r="L99" t="n">
        <v>25.25</v>
      </c>
      <c r="M99" t="n">
        <v>3</v>
      </c>
      <c r="N99" t="n">
        <v>39.48</v>
      </c>
      <c r="O99" t="n">
        <v>24285.33</v>
      </c>
      <c r="P99" t="n">
        <v>115.25</v>
      </c>
      <c r="Q99" t="n">
        <v>197.75</v>
      </c>
      <c r="R99" t="n">
        <v>29.61</v>
      </c>
      <c r="S99" t="n">
        <v>25.4</v>
      </c>
      <c r="T99" t="n">
        <v>1275.01</v>
      </c>
      <c r="U99" t="n">
        <v>0.86</v>
      </c>
      <c r="V99" t="n">
        <v>0.89</v>
      </c>
      <c r="W99" t="n">
        <v>2.95</v>
      </c>
      <c r="X99" t="n">
        <v>0.07000000000000001</v>
      </c>
      <c r="Y99" t="n">
        <v>1</v>
      </c>
      <c r="Z99" t="n">
        <v>10</v>
      </c>
      <c r="AA99" t="n">
        <v>397.8728085658124</v>
      </c>
      <c r="AB99" t="n">
        <v>544.3871295892371</v>
      </c>
      <c r="AC99" t="n">
        <v>492.4315859933747</v>
      </c>
      <c r="AD99" t="n">
        <v>397872.8085658124</v>
      </c>
      <c r="AE99" t="n">
        <v>544387.1295892372</v>
      </c>
      <c r="AF99" t="n">
        <v>1.970961382079858e-05</v>
      </c>
      <c r="AG99" t="n">
        <v>34</v>
      </c>
      <c r="AH99" t="n">
        <v>492431.5859933747</v>
      </c>
    </row>
    <row r="100">
      <c r="A100" t="n">
        <v>98</v>
      </c>
      <c r="B100" t="n">
        <v>80</v>
      </c>
      <c r="C100" t="inlineStr">
        <is>
          <t xml:space="preserve">CONCLUIDO	</t>
        </is>
      </c>
      <c r="D100" t="n">
        <v>7.7223</v>
      </c>
      <c r="E100" t="n">
        <v>12.95</v>
      </c>
      <c r="F100" t="n">
        <v>10.46</v>
      </c>
      <c r="G100" t="n">
        <v>125.57</v>
      </c>
      <c r="H100" t="n">
        <v>2.32</v>
      </c>
      <c r="I100" t="n">
        <v>5</v>
      </c>
      <c r="J100" t="n">
        <v>195.4</v>
      </c>
      <c r="K100" t="n">
        <v>50.28</v>
      </c>
      <c r="L100" t="n">
        <v>25.5</v>
      </c>
      <c r="M100" t="n">
        <v>3</v>
      </c>
      <c r="N100" t="n">
        <v>39.62</v>
      </c>
      <c r="O100" t="n">
        <v>24333.05</v>
      </c>
      <c r="P100" t="n">
        <v>114.79</v>
      </c>
      <c r="Q100" t="n">
        <v>197.75</v>
      </c>
      <c r="R100" t="n">
        <v>29.64</v>
      </c>
      <c r="S100" t="n">
        <v>25.4</v>
      </c>
      <c r="T100" t="n">
        <v>1292.42</v>
      </c>
      <c r="U100" t="n">
        <v>0.86</v>
      </c>
      <c r="V100" t="n">
        <v>0.89</v>
      </c>
      <c r="W100" t="n">
        <v>2.95</v>
      </c>
      <c r="X100" t="n">
        <v>0.07000000000000001</v>
      </c>
      <c r="Y100" t="n">
        <v>1</v>
      </c>
      <c r="Z100" t="n">
        <v>10</v>
      </c>
      <c r="AA100" t="n">
        <v>397.5667764316453</v>
      </c>
      <c r="AB100" t="n">
        <v>543.9684029220848</v>
      </c>
      <c r="AC100" t="n">
        <v>492.0528220116488</v>
      </c>
      <c r="AD100" t="n">
        <v>397566.7764316453</v>
      </c>
      <c r="AE100" t="n">
        <v>543968.4029220848</v>
      </c>
      <c r="AF100" t="n">
        <v>1.970578611672401e-05</v>
      </c>
      <c r="AG100" t="n">
        <v>34</v>
      </c>
      <c r="AH100" t="n">
        <v>492052.8220116488</v>
      </c>
    </row>
    <row r="101">
      <c r="A101" t="n">
        <v>99</v>
      </c>
      <c r="B101" t="n">
        <v>80</v>
      </c>
      <c r="C101" t="inlineStr">
        <is>
          <t xml:space="preserve">CONCLUIDO	</t>
        </is>
      </c>
      <c r="D101" t="n">
        <v>7.7195</v>
      </c>
      <c r="E101" t="n">
        <v>12.95</v>
      </c>
      <c r="F101" t="n">
        <v>10.47</v>
      </c>
      <c r="G101" t="n">
        <v>125.62</v>
      </c>
      <c r="H101" t="n">
        <v>2.33</v>
      </c>
      <c r="I101" t="n">
        <v>5</v>
      </c>
      <c r="J101" t="n">
        <v>195.78</v>
      </c>
      <c r="K101" t="n">
        <v>50.28</v>
      </c>
      <c r="L101" t="n">
        <v>25.75</v>
      </c>
      <c r="M101" t="n">
        <v>3</v>
      </c>
      <c r="N101" t="n">
        <v>39.75</v>
      </c>
      <c r="O101" t="n">
        <v>24380.81</v>
      </c>
      <c r="P101" t="n">
        <v>114.7</v>
      </c>
      <c r="Q101" t="n">
        <v>197.78</v>
      </c>
      <c r="R101" t="n">
        <v>29.8</v>
      </c>
      <c r="S101" t="n">
        <v>25.4</v>
      </c>
      <c r="T101" t="n">
        <v>1369.64</v>
      </c>
      <c r="U101" t="n">
        <v>0.85</v>
      </c>
      <c r="V101" t="n">
        <v>0.89</v>
      </c>
      <c r="W101" t="n">
        <v>2.95</v>
      </c>
      <c r="X101" t="n">
        <v>0.08</v>
      </c>
      <c r="Y101" t="n">
        <v>1</v>
      </c>
      <c r="Z101" t="n">
        <v>10</v>
      </c>
      <c r="AA101" t="n">
        <v>397.5487025318126</v>
      </c>
      <c r="AB101" t="n">
        <v>543.9436734149696</v>
      </c>
      <c r="AC101" t="n">
        <v>492.0304526539846</v>
      </c>
      <c r="AD101" t="n">
        <v>397548.7025318127</v>
      </c>
      <c r="AE101" t="n">
        <v>543943.6734149696</v>
      </c>
      <c r="AF101" t="n">
        <v>1.969864106911813e-05</v>
      </c>
      <c r="AG101" t="n">
        <v>34</v>
      </c>
      <c r="AH101" t="n">
        <v>492030.4526539846</v>
      </c>
    </row>
    <row r="102">
      <c r="A102" t="n">
        <v>100</v>
      </c>
      <c r="B102" t="n">
        <v>80</v>
      </c>
      <c r="C102" t="inlineStr">
        <is>
          <t xml:space="preserve">CONCLUIDO	</t>
        </is>
      </c>
      <c r="D102" t="n">
        <v>7.7175</v>
      </c>
      <c r="E102" t="n">
        <v>12.96</v>
      </c>
      <c r="F102" t="n">
        <v>10.47</v>
      </c>
      <c r="G102" t="n">
        <v>125.66</v>
      </c>
      <c r="H102" t="n">
        <v>2.35</v>
      </c>
      <c r="I102" t="n">
        <v>5</v>
      </c>
      <c r="J102" t="n">
        <v>196.17</v>
      </c>
      <c r="K102" t="n">
        <v>50.28</v>
      </c>
      <c r="L102" t="n">
        <v>26</v>
      </c>
      <c r="M102" t="n">
        <v>3</v>
      </c>
      <c r="N102" t="n">
        <v>39.89</v>
      </c>
      <c r="O102" t="n">
        <v>24428.62</v>
      </c>
      <c r="P102" t="n">
        <v>114.49</v>
      </c>
      <c r="Q102" t="n">
        <v>197.77</v>
      </c>
      <c r="R102" t="n">
        <v>29.87</v>
      </c>
      <c r="S102" t="n">
        <v>25.4</v>
      </c>
      <c r="T102" t="n">
        <v>1404.9</v>
      </c>
      <c r="U102" t="n">
        <v>0.85</v>
      </c>
      <c r="V102" t="n">
        <v>0.89</v>
      </c>
      <c r="W102" t="n">
        <v>2.95</v>
      </c>
      <c r="X102" t="n">
        <v>0.08</v>
      </c>
      <c r="Y102" t="n">
        <v>1</v>
      </c>
      <c r="Z102" t="n">
        <v>10</v>
      </c>
      <c r="AA102" t="n">
        <v>397.424730495579</v>
      </c>
      <c r="AB102" t="n">
        <v>543.7740494057344</v>
      </c>
      <c r="AC102" t="n">
        <v>491.877017322122</v>
      </c>
      <c r="AD102" t="n">
        <v>397424.730495579</v>
      </c>
      <c r="AE102" t="n">
        <v>543774.0494057344</v>
      </c>
      <c r="AF102" t="n">
        <v>1.969353746368537e-05</v>
      </c>
      <c r="AG102" t="n">
        <v>34</v>
      </c>
      <c r="AH102" t="n">
        <v>491877.017322122</v>
      </c>
    </row>
    <row r="103">
      <c r="A103" t="n">
        <v>101</v>
      </c>
      <c r="B103" t="n">
        <v>80</v>
      </c>
      <c r="C103" t="inlineStr">
        <is>
          <t xml:space="preserve">CONCLUIDO	</t>
        </is>
      </c>
      <c r="D103" t="n">
        <v>7.7189</v>
      </c>
      <c r="E103" t="n">
        <v>12.96</v>
      </c>
      <c r="F103" t="n">
        <v>10.47</v>
      </c>
      <c r="G103" t="n">
        <v>125.64</v>
      </c>
      <c r="H103" t="n">
        <v>2.37</v>
      </c>
      <c r="I103" t="n">
        <v>5</v>
      </c>
      <c r="J103" t="n">
        <v>196.56</v>
      </c>
      <c r="K103" t="n">
        <v>50.28</v>
      </c>
      <c r="L103" t="n">
        <v>26.25</v>
      </c>
      <c r="M103" t="n">
        <v>3</v>
      </c>
      <c r="N103" t="n">
        <v>40.03</v>
      </c>
      <c r="O103" t="n">
        <v>24476.48</v>
      </c>
      <c r="P103" t="n">
        <v>114.08</v>
      </c>
      <c r="Q103" t="n">
        <v>197.78</v>
      </c>
      <c r="R103" t="n">
        <v>29.82</v>
      </c>
      <c r="S103" t="n">
        <v>25.4</v>
      </c>
      <c r="T103" t="n">
        <v>1378.77</v>
      </c>
      <c r="U103" t="n">
        <v>0.85</v>
      </c>
      <c r="V103" t="n">
        <v>0.89</v>
      </c>
      <c r="W103" t="n">
        <v>2.95</v>
      </c>
      <c r="X103" t="n">
        <v>0.08</v>
      </c>
      <c r="Y103" t="n">
        <v>1</v>
      </c>
      <c r="Z103" t="n">
        <v>10</v>
      </c>
      <c r="AA103" t="n">
        <v>397.118822992152</v>
      </c>
      <c r="AB103" t="n">
        <v>543.3554932638592</v>
      </c>
      <c r="AC103" t="n">
        <v>491.4984075909802</v>
      </c>
      <c r="AD103" t="n">
        <v>397118.8229921521</v>
      </c>
      <c r="AE103" t="n">
        <v>543355.4932638592</v>
      </c>
      <c r="AF103" t="n">
        <v>1.96971099874883e-05</v>
      </c>
      <c r="AG103" t="n">
        <v>34</v>
      </c>
      <c r="AH103" t="n">
        <v>491498.4075909802</v>
      </c>
    </row>
    <row r="104">
      <c r="A104" t="n">
        <v>102</v>
      </c>
      <c r="B104" t="n">
        <v>80</v>
      </c>
      <c r="C104" t="inlineStr">
        <is>
          <t xml:space="preserve">CONCLUIDO	</t>
        </is>
      </c>
      <c r="D104" t="n">
        <v>7.721</v>
      </c>
      <c r="E104" t="n">
        <v>12.95</v>
      </c>
      <c r="F104" t="n">
        <v>10.47</v>
      </c>
      <c r="G104" t="n">
        <v>125.59</v>
      </c>
      <c r="H104" t="n">
        <v>2.39</v>
      </c>
      <c r="I104" t="n">
        <v>5</v>
      </c>
      <c r="J104" t="n">
        <v>196.95</v>
      </c>
      <c r="K104" t="n">
        <v>50.28</v>
      </c>
      <c r="L104" t="n">
        <v>26.5</v>
      </c>
      <c r="M104" t="n">
        <v>3</v>
      </c>
      <c r="N104" t="n">
        <v>40.17</v>
      </c>
      <c r="O104" t="n">
        <v>24524.38</v>
      </c>
      <c r="P104" t="n">
        <v>113.55</v>
      </c>
      <c r="Q104" t="n">
        <v>197.78</v>
      </c>
      <c r="R104" t="n">
        <v>29.79</v>
      </c>
      <c r="S104" t="n">
        <v>25.4</v>
      </c>
      <c r="T104" t="n">
        <v>1363.96</v>
      </c>
      <c r="U104" t="n">
        <v>0.85</v>
      </c>
      <c r="V104" t="n">
        <v>0.89</v>
      </c>
      <c r="W104" t="n">
        <v>2.95</v>
      </c>
      <c r="X104" t="n">
        <v>0.08</v>
      </c>
      <c r="Y104" t="n">
        <v>1</v>
      </c>
      <c r="Z104" t="n">
        <v>10</v>
      </c>
      <c r="AA104" t="n">
        <v>396.7200799202243</v>
      </c>
      <c r="AB104" t="n">
        <v>542.8099154015449</v>
      </c>
      <c r="AC104" t="n">
        <v>491.0048989141218</v>
      </c>
      <c r="AD104" t="n">
        <v>396720.0799202243</v>
      </c>
      <c r="AE104" t="n">
        <v>542809.9154015449</v>
      </c>
      <c r="AF104" t="n">
        <v>1.970246877319271e-05</v>
      </c>
      <c r="AG104" t="n">
        <v>34</v>
      </c>
      <c r="AH104" t="n">
        <v>491004.8989141218</v>
      </c>
    </row>
    <row r="105">
      <c r="A105" t="n">
        <v>103</v>
      </c>
      <c r="B105" t="n">
        <v>80</v>
      </c>
      <c r="C105" t="inlineStr">
        <is>
          <t xml:space="preserve">CONCLUIDO	</t>
        </is>
      </c>
      <c r="D105" t="n">
        <v>7.7215</v>
      </c>
      <c r="E105" t="n">
        <v>12.95</v>
      </c>
      <c r="F105" t="n">
        <v>10.47</v>
      </c>
      <c r="G105" t="n">
        <v>125.58</v>
      </c>
      <c r="H105" t="n">
        <v>2.41</v>
      </c>
      <c r="I105" t="n">
        <v>5</v>
      </c>
      <c r="J105" t="n">
        <v>197.34</v>
      </c>
      <c r="K105" t="n">
        <v>50.28</v>
      </c>
      <c r="L105" t="n">
        <v>26.75</v>
      </c>
      <c r="M105" t="n">
        <v>3</v>
      </c>
      <c r="N105" t="n">
        <v>40.31</v>
      </c>
      <c r="O105" t="n">
        <v>24572.33</v>
      </c>
      <c r="P105" t="n">
        <v>113.35</v>
      </c>
      <c r="Q105" t="n">
        <v>197.77</v>
      </c>
      <c r="R105" t="n">
        <v>29.72</v>
      </c>
      <c r="S105" t="n">
        <v>25.4</v>
      </c>
      <c r="T105" t="n">
        <v>1330.94</v>
      </c>
      <c r="U105" t="n">
        <v>0.85</v>
      </c>
      <c r="V105" t="n">
        <v>0.89</v>
      </c>
      <c r="W105" t="n">
        <v>2.95</v>
      </c>
      <c r="X105" t="n">
        <v>0.08</v>
      </c>
      <c r="Y105" t="n">
        <v>1</v>
      </c>
      <c r="Z105" t="n">
        <v>10</v>
      </c>
      <c r="AA105" t="n">
        <v>396.5731535873301</v>
      </c>
      <c r="AB105" t="n">
        <v>542.6088843109467</v>
      </c>
      <c r="AC105" t="n">
        <v>490.8230539486613</v>
      </c>
      <c r="AD105" t="n">
        <v>396573.1535873301</v>
      </c>
      <c r="AE105" t="n">
        <v>542608.8843109467</v>
      </c>
      <c r="AF105" t="n">
        <v>1.97037446745509e-05</v>
      </c>
      <c r="AG105" t="n">
        <v>34</v>
      </c>
      <c r="AH105" t="n">
        <v>490823.0539486613</v>
      </c>
    </row>
    <row r="106">
      <c r="A106" t="n">
        <v>104</v>
      </c>
      <c r="B106" t="n">
        <v>80</v>
      </c>
      <c r="C106" t="inlineStr">
        <is>
          <t xml:space="preserve">CONCLUIDO	</t>
        </is>
      </c>
      <c r="D106" t="n">
        <v>7.7544</v>
      </c>
      <c r="E106" t="n">
        <v>12.9</v>
      </c>
      <c r="F106" t="n">
        <v>10.44</v>
      </c>
      <c r="G106" t="n">
        <v>156.64</v>
      </c>
      <c r="H106" t="n">
        <v>2.42</v>
      </c>
      <c r="I106" t="n">
        <v>4</v>
      </c>
      <c r="J106" t="n">
        <v>197.73</v>
      </c>
      <c r="K106" t="n">
        <v>50.28</v>
      </c>
      <c r="L106" t="n">
        <v>27</v>
      </c>
      <c r="M106" t="n">
        <v>2</v>
      </c>
      <c r="N106" t="n">
        <v>40.45</v>
      </c>
      <c r="O106" t="n">
        <v>24620.33</v>
      </c>
      <c r="P106" t="n">
        <v>112.82</v>
      </c>
      <c r="Q106" t="n">
        <v>197.75</v>
      </c>
      <c r="R106" t="n">
        <v>29</v>
      </c>
      <c r="S106" t="n">
        <v>25.4</v>
      </c>
      <c r="T106" t="n">
        <v>975.1900000000001</v>
      </c>
      <c r="U106" t="n">
        <v>0.88</v>
      </c>
      <c r="V106" t="n">
        <v>0.89</v>
      </c>
      <c r="W106" t="n">
        <v>2.94</v>
      </c>
      <c r="X106" t="n">
        <v>0.05</v>
      </c>
      <c r="Y106" t="n">
        <v>1</v>
      </c>
      <c r="Z106" t="n">
        <v>10</v>
      </c>
      <c r="AA106" t="n">
        <v>395.7759346337357</v>
      </c>
      <c r="AB106" t="n">
        <v>541.5180941678207</v>
      </c>
      <c r="AC106" t="n">
        <v>489.8363672858617</v>
      </c>
      <c r="AD106" t="n">
        <v>395775.9346337357</v>
      </c>
      <c r="AE106" t="n">
        <v>541518.0941678206</v>
      </c>
      <c r="AF106" t="n">
        <v>1.97876989839199e-05</v>
      </c>
      <c r="AG106" t="n">
        <v>34</v>
      </c>
      <c r="AH106" t="n">
        <v>489836.3672858618</v>
      </c>
    </row>
    <row r="107">
      <c r="A107" t="n">
        <v>105</v>
      </c>
      <c r="B107" t="n">
        <v>80</v>
      </c>
      <c r="C107" t="inlineStr">
        <is>
          <t xml:space="preserve">CONCLUIDO	</t>
        </is>
      </c>
      <c r="D107" t="n">
        <v>7.7559</v>
      </c>
      <c r="E107" t="n">
        <v>12.89</v>
      </c>
      <c r="F107" t="n">
        <v>10.44</v>
      </c>
      <c r="G107" t="n">
        <v>156.6</v>
      </c>
      <c r="H107" t="n">
        <v>2.44</v>
      </c>
      <c r="I107" t="n">
        <v>4</v>
      </c>
      <c r="J107" t="n">
        <v>198.12</v>
      </c>
      <c r="K107" t="n">
        <v>50.28</v>
      </c>
      <c r="L107" t="n">
        <v>27.25</v>
      </c>
      <c r="M107" t="n">
        <v>2</v>
      </c>
      <c r="N107" t="n">
        <v>40.59</v>
      </c>
      <c r="O107" t="n">
        <v>24668.37</v>
      </c>
      <c r="P107" t="n">
        <v>113.03</v>
      </c>
      <c r="Q107" t="n">
        <v>197.75</v>
      </c>
      <c r="R107" t="n">
        <v>28.92</v>
      </c>
      <c r="S107" t="n">
        <v>25.4</v>
      </c>
      <c r="T107" t="n">
        <v>934.11</v>
      </c>
      <c r="U107" t="n">
        <v>0.88</v>
      </c>
      <c r="V107" t="n">
        <v>0.89</v>
      </c>
      <c r="W107" t="n">
        <v>2.94</v>
      </c>
      <c r="X107" t="n">
        <v>0.05</v>
      </c>
      <c r="Y107" t="n">
        <v>1</v>
      </c>
      <c r="Z107" t="n">
        <v>10</v>
      </c>
      <c r="AA107" t="n">
        <v>395.9056330077267</v>
      </c>
      <c r="AB107" t="n">
        <v>541.6955532050038</v>
      </c>
      <c r="AC107" t="n">
        <v>489.9968898816014</v>
      </c>
      <c r="AD107" t="n">
        <v>395905.6330077267</v>
      </c>
      <c r="AE107" t="n">
        <v>541695.5532050037</v>
      </c>
      <c r="AF107" t="n">
        <v>1.979152668799447e-05</v>
      </c>
      <c r="AG107" t="n">
        <v>34</v>
      </c>
      <c r="AH107" t="n">
        <v>489996.8898816014</v>
      </c>
    </row>
    <row r="108">
      <c r="A108" t="n">
        <v>106</v>
      </c>
      <c r="B108" t="n">
        <v>80</v>
      </c>
      <c r="C108" t="inlineStr">
        <is>
          <t xml:space="preserve">CONCLUIDO	</t>
        </is>
      </c>
      <c r="D108" t="n">
        <v>7.7543</v>
      </c>
      <c r="E108" t="n">
        <v>12.9</v>
      </c>
      <c r="F108" t="n">
        <v>10.44</v>
      </c>
      <c r="G108" t="n">
        <v>156.64</v>
      </c>
      <c r="H108" t="n">
        <v>2.46</v>
      </c>
      <c r="I108" t="n">
        <v>4</v>
      </c>
      <c r="J108" t="n">
        <v>198.51</v>
      </c>
      <c r="K108" t="n">
        <v>50.28</v>
      </c>
      <c r="L108" t="n">
        <v>27.5</v>
      </c>
      <c r="M108" t="n">
        <v>2</v>
      </c>
      <c r="N108" t="n">
        <v>40.73</v>
      </c>
      <c r="O108" t="n">
        <v>24716.47</v>
      </c>
      <c r="P108" t="n">
        <v>113.2</v>
      </c>
      <c r="Q108" t="n">
        <v>197.78</v>
      </c>
      <c r="R108" t="n">
        <v>29.04</v>
      </c>
      <c r="S108" t="n">
        <v>25.4</v>
      </c>
      <c r="T108" t="n">
        <v>997.36</v>
      </c>
      <c r="U108" t="n">
        <v>0.87</v>
      </c>
      <c r="V108" t="n">
        <v>0.89</v>
      </c>
      <c r="W108" t="n">
        <v>2.94</v>
      </c>
      <c r="X108" t="n">
        <v>0.05</v>
      </c>
      <c r="Y108" t="n">
        <v>1</v>
      </c>
      <c r="Z108" t="n">
        <v>10</v>
      </c>
      <c r="AA108" t="n">
        <v>396.0437950252766</v>
      </c>
      <c r="AB108" t="n">
        <v>541.8845925726935</v>
      </c>
      <c r="AC108" t="n">
        <v>490.1678875973572</v>
      </c>
      <c r="AD108" t="n">
        <v>396043.7950252766</v>
      </c>
      <c r="AE108" t="n">
        <v>541884.5925726935</v>
      </c>
      <c r="AF108" t="n">
        <v>1.978744380364826e-05</v>
      </c>
      <c r="AG108" t="n">
        <v>34</v>
      </c>
      <c r="AH108" t="n">
        <v>490167.8875973572</v>
      </c>
    </row>
    <row r="109">
      <c r="A109" t="n">
        <v>107</v>
      </c>
      <c r="B109" t="n">
        <v>80</v>
      </c>
      <c r="C109" t="inlineStr">
        <is>
          <t xml:space="preserve">CONCLUIDO	</t>
        </is>
      </c>
      <c r="D109" t="n">
        <v>7.7551</v>
      </c>
      <c r="E109" t="n">
        <v>12.89</v>
      </c>
      <c r="F109" t="n">
        <v>10.44</v>
      </c>
      <c r="G109" t="n">
        <v>156.62</v>
      </c>
      <c r="H109" t="n">
        <v>2.48</v>
      </c>
      <c r="I109" t="n">
        <v>4</v>
      </c>
      <c r="J109" t="n">
        <v>198.9</v>
      </c>
      <c r="K109" t="n">
        <v>50.28</v>
      </c>
      <c r="L109" t="n">
        <v>27.75</v>
      </c>
      <c r="M109" t="n">
        <v>2</v>
      </c>
      <c r="N109" t="n">
        <v>40.87</v>
      </c>
      <c r="O109" t="n">
        <v>24764.61</v>
      </c>
      <c r="P109" t="n">
        <v>113.31</v>
      </c>
      <c r="Q109" t="n">
        <v>197.75</v>
      </c>
      <c r="R109" t="n">
        <v>29.02</v>
      </c>
      <c r="S109" t="n">
        <v>25.4</v>
      </c>
      <c r="T109" t="n">
        <v>985.27</v>
      </c>
      <c r="U109" t="n">
        <v>0.88</v>
      </c>
      <c r="V109" t="n">
        <v>0.89</v>
      </c>
      <c r="W109" t="n">
        <v>2.94</v>
      </c>
      <c r="X109" t="n">
        <v>0.05</v>
      </c>
      <c r="Y109" t="n">
        <v>1</v>
      </c>
      <c r="Z109" t="n">
        <v>10</v>
      </c>
      <c r="AA109" t="n">
        <v>396.1115435423299</v>
      </c>
      <c r="AB109" t="n">
        <v>541.9772890825793</v>
      </c>
      <c r="AC109" t="n">
        <v>490.2517372824399</v>
      </c>
      <c r="AD109" t="n">
        <v>396111.5435423299</v>
      </c>
      <c r="AE109" t="n">
        <v>541977.2890825793</v>
      </c>
      <c r="AF109" t="n">
        <v>1.978948524582137e-05</v>
      </c>
      <c r="AG109" t="n">
        <v>34</v>
      </c>
      <c r="AH109" t="n">
        <v>490251.7372824399</v>
      </c>
    </row>
    <row r="110">
      <c r="A110" t="n">
        <v>108</v>
      </c>
      <c r="B110" t="n">
        <v>80</v>
      </c>
      <c r="C110" t="inlineStr">
        <is>
          <t xml:space="preserve">CONCLUIDO	</t>
        </is>
      </c>
      <c r="D110" t="n">
        <v>7.7533</v>
      </c>
      <c r="E110" t="n">
        <v>12.9</v>
      </c>
      <c r="F110" t="n">
        <v>10.44</v>
      </c>
      <c r="G110" t="n">
        <v>156.67</v>
      </c>
      <c r="H110" t="n">
        <v>2.49</v>
      </c>
      <c r="I110" t="n">
        <v>4</v>
      </c>
      <c r="J110" t="n">
        <v>199.29</v>
      </c>
      <c r="K110" t="n">
        <v>50.28</v>
      </c>
      <c r="L110" t="n">
        <v>28</v>
      </c>
      <c r="M110" t="n">
        <v>2</v>
      </c>
      <c r="N110" t="n">
        <v>41.01</v>
      </c>
      <c r="O110" t="n">
        <v>24812.8</v>
      </c>
      <c r="P110" t="n">
        <v>113.53</v>
      </c>
      <c r="Q110" t="n">
        <v>197.75</v>
      </c>
      <c r="R110" t="n">
        <v>29.08</v>
      </c>
      <c r="S110" t="n">
        <v>25.4</v>
      </c>
      <c r="T110" t="n">
        <v>1014.19</v>
      </c>
      <c r="U110" t="n">
        <v>0.87</v>
      </c>
      <c r="V110" t="n">
        <v>0.89</v>
      </c>
      <c r="W110" t="n">
        <v>2.94</v>
      </c>
      <c r="X110" t="n">
        <v>0.05</v>
      </c>
      <c r="Y110" t="n">
        <v>1</v>
      </c>
      <c r="Z110" t="n">
        <v>10</v>
      </c>
      <c r="AA110" t="n">
        <v>396.2872229816699</v>
      </c>
      <c r="AB110" t="n">
        <v>542.2176614419143</v>
      </c>
      <c r="AC110" t="n">
        <v>490.4691688411646</v>
      </c>
      <c r="AD110" t="n">
        <v>396287.2229816699</v>
      </c>
      <c r="AE110" t="n">
        <v>542217.6614419143</v>
      </c>
      <c r="AF110" t="n">
        <v>1.978489200093188e-05</v>
      </c>
      <c r="AG110" t="n">
        <v>34</v>
      </c>
      <c r="AH110" t="n">
        <v>490469.1688411646</v>
      </c>
    </row>
    <row r="111">
      <c r="A111" t="n">
        <v>109</v>
      </c>
      <c r="B111" t="n">
        <v>80</v>
      </c>
      <c r="C111" t="inlineStr">
        <is>
          <t xml:space="preserve">CONCLUIDO	</t>
        </is>
      </c>
      <c r="D111" t="n">
        <v>7.7531</v>
      </c>
      <c r="E111" t="n">
        <v>12.9</v>
      </c>
      <c r="F111" t="n">
        <v>10.44</v>
      </c>
      <c r="G111" t="n">
        <v>156.67</v>
      </c>
      <c r="H111" t="n">
        <v>2.51</v>
      </c>
      <c r="I111" t="n">
        <v>4</v>
      </c>
      <c r="J111" t="n">
        <v>199.68</v>
      </c>
      <c r="K111" t="n">
        <v>50.28</v>
      </c>
      <c r="L111" t="n">
        <v>28.25</v>
      </c>
      <c r="M111" t="n">
        <v>2</v>
      </c>
      <c r="N111" t="n">
        <v>41.15</v>
      </c>
      <c r="O111" t="n">
        <v>24861.03</v>
      </c>
      <c r="P111" t="n">
        <v>113.55</v>
      </c>
      <c r="Q111" t="n">
        <v>197.75</v>
      </c>
      <c r="R111" t="n">
        <v>29.09</v>
      </c>
      <c r="S111" t="n">
        <v>25.4</v>
      </c>
      <c r="T111" t="n">
        <v>1018.77</v>
      </c>
      <c r="U111" t="n">
        <v>0.87</v>
      </c>
      <c r="V111" t="n">
        <v>0.89</v>
      </c>
      <c r="W111" t="n">
        <v>2.95</v>
      </c>
      <c r="X111" t="n">
        <v>0.06</v>
      </c>
      <c r="Y111" t="n">
        <v>1</v>
      </c>
      <c r="Z111" t="n">
        <v>10</v>
      </c>
      <c r="AA111" t="n">
        <v>396.3036283661447</v>
      </c>
      <c r="AB111" t="n">
        <v>542.2401080127072</v>
      </c>
      <c r="AC111" t="n">
        <v>490.4894731427451</v>
      </c>
      <c r="AD111" t="n">
        <v>396303.6283661447</v>
      </c>
      <c r="AE111" t="n">
        <v>542240.1080127072</v>
      </c>
      <c r="AF111" t="n">
        <v>1.97843816403886e-05</v>
      </c>
      <c r="AG111" t="n">
        <v>34</v>
      </c>
      <c r="AH111" t="n">
        <v>490489.4731427451</v>
      </c>
    </row>
    <row r="112">
      <c r="A112" t="n">
        <v>110</v>
      </c>
      <c r="B112" t="n">
        <v>80</v>
      </c>
      <c r="C112" t="inlineStr">
        <is>
          <t xml:space="preserve">CONCLUIDO	</t>
        </is>
      </c>
      <c r="D112" t="n">
        <v>7.7526</v>
      </c>
      <c r="E112" t="n">
        <v>12.9</v>
      </c>
      <c r="F112" t="n">
        <v>10.45</v>
      </c>
      <c r="G112" t="n">
        <v>156.68</v>
      </c>
      <c r="H112" t="n">
        <v>2.53</v>
      </c>
      <c r="I112" t="n">
        <v>4</v>
      </c>
      <c r="J112" t="n">
        <v>200.07</v>
      </c>
      <c r="K112" t="n">
        <v>50.28</v>
      </c>
      <c r="L112" t="n">
        <v>28.5</v>
      </c>
      <c r="M112" t="n">
        <v>2</v>
      </c>
      <c r="N112" t="n">
        <v>41.29</v>
      </c>
      <c r="O112" t="n">
        <v>24909.32</v>
      </c>
      <c r="P112" t="n">
        <v>113.6</v>
      </c>
      <c r="Q112" t="n">
        <v>197.75</v>
      </c>
      <c r="R112" t="n">
        <v>29.19</v>
      </c>
      <c r="S112" t="n">
        <v>25.4</v>
      </c>
      <c r="T112" t="n">
        <v>1070.59</v>
      </c>
      <c r="U112" t="n">
        <v>0.87</v>
      </c>
      <c r="V112" t="n">
        <v>0.89</v>
      </c>
      <c r="W112" t="n">
        <v>2.94</v>
      </c>
      <c r="X112" t="n">
        <v>0.06</v>
      </c>
      <c r="Y112" t="n">
        <v>1</v>
      </c>
      <c r="Z112" t="n">
        <v>10</v>
      </c>
      <c r="AA112" t="n">
        <v>396.3562189692678</v>
      </c>
      <c r="AB112" t="n">
        <v>542.312064796034</v>
      </c>
      <c r="AC112" t="n">
        <v>490.554562471663</v>
      </c>
      <c r="AD112" t="n">
        <v>396356.2189692678</v>
      </c>
      <c r="AE112" t="n">
        <v>542312.0647960339</v>
      </c>
      <c r="AF112" t="n">
        <v>1.978310573903041e-05</v>
      </c>
      <c r="AG112" t="n">
        <v>34</v>
      </c>
      <c r="AH112" t="n">
        <v>490554.562471663</v>
      </c>
    </row>
    <row r="113">
      <c r="A113" t="n">
        <v>111</v>
      </c>
      <c r="B113" t="n">
        <v>80</v>
      </c>
      <c r="C113" t="inlineStr">
        <is>
          <t xml:space="preserve">CONCLUIDO	</t>
        </is>
      </c>
      <c r="D113" t="n">
        <v>7.7503</v>
      </c>
      <c r="E113" t="n">
        <v>12.9</v>
      </c>
      <c r="F113" t="n">
        <v>10.45</v>
      </c>
      <c r="G113" t="n">
        <v>156.74</v>
      </c>
      <c r="H113" t="n">
        <v>2.55</v>
      </c>
      <c r="I113" t="n">
        <v>4</v>
      </c>
      <c r="J113" t="n">
        <v>200.46</v>
      </c>
      <c r="K113" t="n">
        <v>50.28</v>
      </c>
      <c r="L113" t="n">
        <v>28.75</v>
      </c>
      <c r="M113" t="n">
        <v>2</v>
      </c>
      <c r="N113" t="n">
        <v>41.43</v>
      </c>
      <c r="O113" t="n">
        <v>24957.65</v>
      </c>
      <c r="P113" t="n">
        <v>113.62</v>
      </c>
      <c r="Q113" t="n">
        <v>197.75</v>
      </c>
      <c r="R113" t="n">
        <v>29.25</v>
      </c>
      <c r="S113" t="n">
        <v>25.4</v>
      </c>
      <c r="T113" t="n">
        <v>1101.48</v>
      </c>
      <c r="U113" t="n">
        <v>0.87</v>
      </c>
      <c r="V113" t="n">
        <v>0.89</v>
      </c>
      <c r="W113" t="n">
        <v>2.94</v>
      </c>
      <c r="X113" t="n">
        <v>0.06</v>
      </c>
      <c r="Y113" t="n">
        <v>1</v>
      </c>
      <c r="Z113" t="n">
        <v>10</v>
      </c>
      <c r="AA113" t="n">
        <v>396.3975157106826</v>
      </c>
      <c r="AB113" t="n">
        <v>542.3685688195213</v>
      </c>
      <c r="AC113" t="n">
        <v>490.6056738304526</v>
      </c>
      <c r="AD113" t="n">
        <v>396397.5157106826</v>
      </c>
      <c r="AE113" t="n">
        <v>542368.5688195213</v>
      </c>
      <c r="AF113" t="n">
        <v>1.977723659278273e-05</v>
      </c>
      <c r="AG113" t="n">
        <v>34</v>
      </c>
      <c r="AH113" t="n">
        <v>490605.6738304527</v>
      </c>
    </row>
    <row r="114">
      <c r="A114" t="n">
        <v>112</v>
      </c>
      <c r="B114" t="n">
        <v>80</v>
      </c>
      <c r="C114" t="inlineStr">
        <is>
          <t xml:space="preserve">CONCLUIDO	</t>
        </is>
      </c>
      <c r="D114" t="n">
        <v>7.7544</v>
      </c>
      <c r="E114" t="n">
        <v>12.9</v>
      </c>
      <c r="F114" t="n">
        <v>10.44</v>
      </c>
      <c r="G114" t="n">
        <v>156.64</v>
      </c>
      <c r="H114" t="n">
        <v>2.56</v>
      </c>
      <c r="I114" t="n">
        <v>4</v>
      </c>
      <c r="J114" t="n">
        <v>200.85</v>
      </c>
      <c r="K114" t="n">
        <v>50.28</v>
      </c>
      <c r="L114" t="n">
        <v>29</v>
      </c>
      <c r="M114" t="n">
        <v>2</v>
      </c>
      <c r="N114" t="n">
        <v>41.57</v>
      </c>
      <c r="O114" t="n">
        <v>25006.03</v>
      </c>
      <c r="P114" t="n">
        <v>113.43</v>
      </c>
      <c r="Q114" t="n">
        <v>197.75</v>
      </c>
      <c r="R114" t="n">
        <v>29.03</v>
      </c>
      <c r="S114" t="n">
        <v>25.4</v>
      </c>
      <c r="T114" t="n">
        <v>991.02</v>
      </c>
      <c r="U114" t="n">
        <v>0.87</v>
      </c>
      <c r="V114" t="n">
        <v>0.89</v>
      </c>
      <c r="W114" t="n">
        <v>2.94</v>
      </c>
      <c r="X114" t="n">
        <v>0.05</v>
      </c>
      <c r="Y114" t="n">
        <v>1</v>
      </c>
      <c r="Z114" t="n">
        <v>10</v>
      </c>
      <c r="AA114" t="n">
        <v>396.2040263914274</v>
      </c>
      <c r="AB114" t="n">
        <v>542.10382819677</v>
      </c>
      <c r="AC114" t="n">
        <v>490.366199681171</v>
      </c>
      <c r="AD114" t="n">
        <v>396204.0263914274</v>
      </c>
      <c r="AE114" t="n">
        <v>542103.82819677</v>
      </c>
      <c r="AF114" t="n">
        <v>1.97876989839199e-05</v>
      </c>
      <c r="AG114" t="n">
        <v>34</v>
      </c>
      <c r="AH114" t="n">
        <v>490366.199681171</v>
      </c>
    </row>
    <row r="115">
      <c r="A115" t="n">
        <v>113</v>
      </c>
      <c r="B115" t="n">
        <v>80</v>
      </c>
      <c r="C115" t="inlineStr">
        <is>
          <t xml:space="preserve">CONCLUIDO	</t>
        </is>
      </c>
      <c r="D115" t="n">
        <v>7.7544</v>
      </c>
      <c r="E115" t="n">
        <v>12.9</v>
      </c>
      <c r="F115" t="n">
        <v>10.44</v>
      </c>
      <c r="G115" t="n">
        <v>156.64</v>
      </c>
      <c r="H115" t="n">
        <v>2.58</v>
      </c>
      <c r="I115" t="n">
        <v>4</v>
      </c>
      <c r="J115" t="n">
        <v>201.25</v>
      </c>
      <c r="K115" t="n">
        <v>50.28</v>
      </c>
      <c r="L115" t="n">
        <v>29.25</v>
      </c>
      <c r="M115" t="n">
        <v>2</v>
      </c>
      <c r="N115" t="n">
        <v>41.72</v>
      </c>
      <c r="O115" t="n">
        <v>25054.46</v>
      </c>
      <c r="P115" t="n">
        <v>113.34</v>
      </c>
      <c r="Q115" t="n">
        <v>197.75</v>
      </c>
      <c r="R115" t="n">
        <v>28.97</v>
      </c>
      <c r="S115" t="n">
        <v>25.4</v>
      </c>
      <c r="T115" t="n">
        <v>963.4</v>
      </c>
      <c r="U115" t="n">
        <v>0.88</v>
      </c>
      <c r="V115" t="n">
        <v>0.89</v>
      </c>
      <c r="W115" t="n">
        <v>2.95</v>
      </c>
      <c r="X115" t="n">
        <v>0.05</v>
      </c>
      <c r="Y115" t="n">
        <v>1</v>
      </c>
      <c r="Z115" t="n">
        <v>10</v>
      </c>
      <c r="AA115" t="n">
        <v>396.1408653124237</v>
      </c>
      <c r="AB115" t="n">
        <v>542.017408422007</v>
      </c>
      <c r="AC115" t="n">
        <v>490.2880276884204</v>
      </c>
      <c r="AD115" t="n">
        <v>396140.8653124237</v>
      </c>
      <c r="AE115" t="n">
        <v>542017.408422007</v>
      </c>
      <c r="AF115" t="n">
        <v>1.97876989839199e-05</v>
      </c>
      <c r="AG115" t="n">
        <v>34</v>
      </c>
      <c r="AH115" t="n">
        <v>490288.0276884204</v>
      </c>
    </row>
    <row r="116">
      <c r="A116" t="n">
        <v>114</v>
      </c>
      <c r="B116" t="n">
        <v>80</v>
      </c>
      <c r="C116" t="inlineStr">
        <is>
          <t xml:space="preserve">CONCLUIDO	</t>
        </is>
      </c>
      <c r="D116" t="n">
        <v>7.7543</v>
      </c>
      <c r="E116" t="n">
        <v>12.9</v>
      </c>
      <c r="F116" t="n">
        <v>10.44</v>
      </c>
      <c r="G116" t="n">
        <v>156.64</v>
      </c>
      <c r="H116" t="n">
        <v>2.6</v>
      </c>
      <c r="I116" t="n">
        <v>4</v>
      </c>
      <c r="J116" t="n">
        <v>201.64</v>
      </c>
      <c r="K116" t="n">
        <v>50.28</v>
      </c>
      <c r="L116" t="n">
        <v>29.5</v>
      </c>
      <c r="M116" t="n">
        <v>2</v>
      </c>
      <c r="N116" t="n">
        <v>41.86</v>
      </c>
      <c r="O116" t="n">
        <v>25102.94</v>
      </c>
      <c r="P116" t="n">
        <v>113.29</v>
      </c>
      <c r="Q116" t="n">
        <v>197.78</v>
      </c>
      <c r="R116" t="n">
        <v>29.03</v>
      </c>
      <c r="S116" t="n">
        <v>25.4</v>
      </c>
      <c r="T116" t="n">
        <v>990.5700000000001</v>
      </c>
      <c r="U116" t="n">
        <v>0.87</v>
      </c>
      <c r="V116" t="n">
        <v>0.89</v>
      </c>
      <c r="W116" t="n">
        <v>2.94</v>
      </c>
      <c r="X116" t="n">
        <v>0.05</v>
      </c>
      <c r="Y116" t="n">
        <v>1</v>
      </c>
      <c r="Z116" t="n">
        <v>10</v>
      </c>
      <c r="AA116" t="n">
        <v>396.1069569188101</v>
      </c>
      <c r="AB116" t="n">
        <v>541.971013461932</v>
      </c>
      <c r="AC116" t="n">
        <v>490.2460605982193</v>
      </c>
      <c r="AD116" t="n">
        <v>396106.95691881</v>
      </c>
      <c r="AE116" t="n">
        <v>541971.013461932</v>
      </c>
      <c r="AF116" t="n">
        <v>1.978744380364826e-05</v>
      </c>
      <c r="AG116" t="n">
        <v>34</v>
      </c>
      <c r="AH116" t="n">
        <v>490246.0605982193</v>
      </c>
    </row>
    <row r="117">
      <c r="A117" t="n">
        <v>115</v>
      </c>
      <c r="B117" t="n">
        <v>80</v>
      </c>
      <c r="C117" t="inlineStr">
        <is>
          <t xml:space="preserve">CONCLUIDO	</t>
        </is>
      </c>
      <c r="D117" t="n">
        <v>7.7543</v>
      </c>
      <c r="E117" t="n">
        <v>12.9</v>
      </c>
      <c r="F117" t="n">
        <v>10.44</v>
      </c>
      <c r="G117" t="n">
        <v>156.64</v>
      </c>
      <c r="H117" t="n">
        <v>2.61</v>
      </c>
      <c r="I117" t="n">
        <v>4</v>
      </c>
      <c r="J117" t="n">
        <v>202.03</v>
      </c>
      <c r="K117" t="n">
        <v>50.28</v>
      </c>
      <c r="L117" t="n">
        <v>29.75</v>
      </c>
      <c r="M117" t="n">
        <v>2</v>
      </c>
      <c r="N117" t="n">
        <v>42</v>
      </c>
      <c r="O117" t="n">
        <v>25151.46</v>
      </c>
      <c r="P117" t="n">
        <v>113.21</v>
      </c>
      <c r="Q117" t="n">
        <v>197.75</v>
      </c>
      <c r="R117" t="n">
        <v>29.03</v>
      </c>
      <c r="S117" t="n">
        <v>25.4</v>
      </c>
      <c r="T117" t="n">
        <v>988.76</v>
      </c>
      <c r="U117" t="n">
        <v>0.88</v>
      </c>
      <c r="V117" t="n">
        <v>0.89</v>
      </c>
      <c r="W117" t="n">
        <v>2.94</v>
      </c>
      <c r="X117" t="n">
        <v>0.05</v>
      </c>
      <c r="Y117" t="n">
        <v>1</v>
      </c>
      <c r="Z117" t="n">
        <v>10</v>
      </c>
      <c r="AA117" t="n">
        <v>396.050813013447</v>
      </c>
      <c r="AB117" t="n">
        <v>541.8941948937199</v>
      </c>
      <c r="AC117" t="n">
        <v>490.1765734863419</v>
      </c>
      <c r="AD117" t="n">
        <v>396050.813013447</v>
      </c>
      <c r="AE117" t="n">
        <v>541894.19489372</v>
      </c>
      <c r="AF117" t="n">
        <v>1.978744380364826e-05</v>
      </c>
      <c r="AG117" t="n">
        <v>34</v>
      </c>
      <c r="AH117" t="n">
        <v>490176.5734863419</v>
      </c>
    </row>
    <row r="118">
      <c r="A118" t="n">
        <v>116</v>
      </c>
      <c r="B118" t="n">
        <v>80</v>
      </c>
      <c r="C118" t="inlineStr">
        <is>
          <t xml:space="preserve">CONCLUIDO	</t>
        </is>
      </c>
      <c r="D118" t="n">
        <v>7.7498</v>
      </c>
      <c r="E118" t="n">
        <v>12.9</v>
      </c>
      <c r="F118" t="n">
        <v>10.45</v>
      </c>
      <c r="G118" t="n">
        <v>156.75</v>
      </c>
      <c r="H118" t="n">
        <v>2.63</v>
      </c>
      <c r="I118" t="n">
        <v>4</v>
      </c>
      <c r="J118" t="n">
        <v>202.43</v>
      </c>
      <c r="K118" t="n">
        <v>50.28</v>
      </c>
      <c r="L118" t="n">
        <v>30</v>
      </c>
      <c r="M118" t="n">
        <v>2</v>
      </c>
      <c r="N118" t="n">
        <v>42.15</v>
      </c>
      <c r="O118" t="n">
        <v>25200.04</v>
      </c>
      <c r="P118" t="n">
        <v>113.22</v>
      </c>
      <c r="Q118" t="n">
        <v>197.75</v>
      </c>
      <c r="R118" t="n">
        <v>29.22</v>
      </c>
      <c r="S118" t="n">
        <v>25.4</v>
      </c>
      <c r="T118" t="n">
        <v>1083.56</v>
      </c>
      <c r="U118" t="n">
        <v>0.87</v>
      </c>
      <c r="V118" t="n">
        <v>0.89</v>
      </c>
      <c r="W118" t="n">
        <v>2.95</v>
      </c>
      <c r="X118" t="n">
        <v>0.06</v>
      </c>
      <c r="Y118" t="n">
        <v>1</v>
      </c>
      <c r="Z118" t="n">
        <v>10</v>
      </c>
      <c r="AA118" t="n">
        <v>396.1225609063216</v>
      </c>
      <c r="AB118" t="n">
        <v>541.9923635260446</v>
      </c>
      <c r="AC118" t="n">
        <v>490.2653730421781</v>
      </c>
      <c r="AD118" t="n">
        <v>396122.5609063216</v>
      </c>
      <c r="AE118" t="n">
        <v>541992.3635260446</v>
      </c>
      <c r="AF118" t="n">
        <v>1.977596069142454e-05</v>
      </c>
      <c r="AG118" t="n">
        <v>34</v>
      </c>
      <c r="AH118" t="n">
        <v>490265.373042178</v>
      </c>
    </row>
    <row r="119">
      <c r="A119" t="n">
        <v>117</v>
      </c>
      <c r="B119" t="n">
        <v>80</v>
      </c>
      <c r="C119" t="inlineStr">
        <is>
          <t xml:space="preserve">CONCLUIDO	</t>
        </is>
      </c>
      <c r="D119" t="n">
        <v>7.7528</v>
      </c>
      <c r="E119" t="n">
        <v>12.9</v>
      </c>
      <c r="F119" t="n">
        <v>10.45</v>
      </c>
      <c r="G119" t="n">
        <v>156.68</v>
      </c>
      <c r="H119" t="n">
        <v>2.65</v>
      </c>
      <c r="I119" t="n">
        <v>4</v>
      </c>
      <c r="J119" t="n">
        <v>202.82</v>
      </c>
      <c r="K119" t="n">
        <v>50.28</v>
      </c>
      <c r="L119" t="n">
        <v>30.25</v>
      </c>
      <c r="M119" t="n">
        <v>2</v>
      </c>
      <c r="N119" t="n">
        <v>42.29</v>
      </c>
      <c r="O119" t="n">
        <v>25248.79</v>
      </c>
      <c r="P119" t="n">
        <v>113.06</v>
      </c>
      <c r="Q119" t="n">
        <v>197.78</v>
      </c>
      <c r="R119" t="n">
        <v>29.07</v>
      </c>
      <c r="S119" t="n">
        <v>25.4</v>
      </c>
      <c r="T119" t="n">
        <v>1008.67</v>
      </c>
      <c r="U119" t="n">
        <v>0.87</v>
      </c>
      <c r="V119" t="n">
        <v>0.89</v>
      </c>
      <c r="W119" t="n">
        <v>2.95</v>
      </c>
      <c r="X119" t="n">
        <v>0.06</v>
      </c>
      <c r="Y119" t="n">
        <v>1</v>
      </c>
      <c r="Z119" t="n">
        <v>10</v>
      </c>
      <c r="AA119" t="n">
        <v>395.9748051780713</v>
      </c>
      <c r="AB119" t="n">
        <v>541.7901976201299</v>
      </c>
      <c r="AC119" t="n">
        <v>490.0825015665823</v>
      </c>
      <c r="AD119" t="n">
        <v>395974.8051780713</v>
      </c>
      <c r="AE119" t="n">
        <v>541790.1976201299</v>
      </c>
      <c r="AF119" t="n">
        <v>1.978361609957369e-05</v>
      </c>
      <c r="AG119" t="n">
        <v>34</v>
      </c>
      <c r="AH119" t="n">
        <v>490082.5015665822</v>
      </c>
    </row>
    <row r="120">
      <c r="A120" t="n">
        <v>118</v>
      </c>
      <c r="B120" t="n">
        <v>80</v>
      </c>
      <c r="C120" t="inlineStr">
        <is>
          <t xml:space="preserve">CONCLUIDO	</t>
        </is>
      </c>
      <c r="D120" t="n">
        <v>7.7539</v>
      </c>
      <c r="E120" t="n">
        <v>12.9</v>
      </c>
      <c r="F120" t="n">
        <v>10.44</v>
      </c>
      <c r="G120" t="n">
        <v>156.65</v>
      </c>
      <c r="H120" t="n">
        <v>2.67</v>
      </c>
      <c r="I120" t="n">
        <v>4</v>
      </c>
      <c r="J120" t="n">
        <v>203.22</v>
      </c>
      <c r="K120" t="n">
        <v>50.28</v>
      </c>
      <c r="L120" t="n">
        <v>30.5</v>
      </c>
      <c r="M120" t="n">
        <v>2</v>
      </c>
      <c r="N120" t="n">
        <v>42.44</v>
      </c>
      <c r="O120" t="n">
        <v>25297.46</v>
      </c>
      <c r="P120" t="n">
        <v>112.94</v>
      </c>
      <c r="Q120" t="n">
        <v>197.75</v>
      </c>
      <c r="R120" t="n">
        <v>29.03</v>
      </c>
      <c r="S120" t="n">
        <v>25.4</v>
      </c>
      <c r="T120" t="n">
        <v>992.84</v>
      </c>
      <c r="U120" t="n">
        <v>0.87</v>
      </c>
      <c r="V120" t="n">
        <v>0.89</v>
      </c>
      <c r="W120" t="n">
        <v>2.94</v>
      </c>
      <c r="X120" t="n">
        <v>0.05</v>
      </c>
      <c r="Y120" t="n">
        <v>1</v>
      </c>
      <c r="Z120" t="n">
        <v>10</v>
      </c>
      <c r="AA120" t="n">
        <v>395.8660393450994</v>
      </c>
      <c r="AB120" t="n">
        <v>541.6413794090479</v>
      </c>
      <c r="AC120" t="n">
        <v>489.9478863566981</v>
      </c>
      <c r="AD120" t="n">
        <v>395866.0393450994</v>
      </c>
      <c r="AE120" t="n">
        <v>541641.3794090479</v>
      </c>
      <c r="AF120" t="n">
        <v>1.978642308256171e-05</v>
      </c>
      <c r="AG120" t="n">
        <v>34</v>
      </c>
      <c r="AH120" t="n">
        <v>489947.8863566981</v>
      </c>
    </row>
    <row r="121">
      <c r="A121" t="n">
        <v>119</v>
      </c>
      <c r="B121" t="n">
        <v>80</v>
      </c>
      <c r="C121" t="inlineStr">
        <is>
          <t xml:space="preserve">CONCLUIDO	</t>
        </is>
      </c>
      <c r="D121" t="n">
        <v>7.7519</v>
      </c>
      <c r="E121" t="n">
        <v>12.9</v>
      </c>
      <c r="F121" t="n">
        <v>10.45</v>
      </c>
      <c r="G121" t="n">
        <v>156.7</v>
      </c>
      <c r="H121" t="n">
        <v>2.68</v>
      </c>
      <c r="I121" t="n">
        <v>4</v>
      </c>
      <c r="J121" t="n">
        <v>203.61</v>
      </c>
      <c r="K121" t="n">
        <v>50.28</v>
      </c>
      <c r="L121" t="n">
        <v>30.75</v>
      </c>
      <c r="M121" t="n">
        <v>0</v>
      </c>
      <c r="N121" t="n">
        <v>42.58</v>
      </c>
      <c r="O121" t="n">
        <v>25346.19</v>
      </c>
      <c r="P121" t="n">
        <v>113.02</v>
      </c>
      <c r="Q121" t="n">
        <v>197.8</v>
      </c>
      <c r="R121" t="n">
        <v>29.09</v>
      </c>
      <c r="S121" t="n">
        <v>25.4</v>
      </c>
      <c r="T121" t="n">
        <v>1019.36</v>
      </c>
      <c r="U121" t="n">
        <v>0.87</v>
      </c>
      <c r="V121" t="n">
        <v>0.89</v>
      </c>
      <c r="W121" t="n">
        <v>2.95</v>
      </c>
      <c r="X121" t="n">
        <v>0.06</v>
      </c>
      <c r="Y121" t="n">
        <v>1</v>
      </c>
      <c r="Z121" t="n">
        <v>10</v>
      </c>
      <c r="AA121" t="n">
        <v>395.957342472018</v>
      </c>
      <c r="AB121" t="n">
        <v>541.7663043753076</v>
      </c>
      <c r="AC121" t="n">
        <v>490.0608886595114</v>
      </c>
      <c r="AD121" t="n">
        <v>395957.342472018</v>
      </c>
      <c r="AE121" t="n">
        <v>541766.3043753076</v>
      </c>
      <c r="AF121" t="n">
        <v>1.978131947712894e-05</v>
      </c>
      <c r="AG121" t="n">
        <v>34</v>
      </c>
      <c r="AH121" t="n">
        <v>490060.8886595113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5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4.4184</v>
      </c>
      <c r="E2" t="n">
        <v>22.63</v>
      </c>
      <c r="F2" t="n">
        <v>13.43</v>
      </c>
      <c r="G2" t="n">
        <v>5.41</v>
      </c>
      <c r="H2" t="n">
        <v>0.08</v>
      </c>
      <c r="I2" t="n">
        <v>149</v>
      </c>
      <c r="J2" t="n">
        <v>222.93</v>
      </c>
      <c r="K2" t="n">
        <v>56.94</v>
      </c>
      <c r="L2" t="n">
        <v>1</v>
      </c>
      <c r="M2" t="n">
        <v>147</v>
      </c>
      <c r="N2" t="n">
        <v>49.99</v>
      </c>
      <c r="O2" t="n">
        <v>27728.69</v>
      </c>
      <c r="P2" t="n">
        <v>206.16</v>
      </c>
      <c r="Q2" t="n">
        <v>198.2</v>
      </c>
      <c r="R2" t="n">
        <v>122.16</v>
      </c>
      <c r="S2" t="n">
        <v>25.4</v>
      </c>
      <c r="T2" t="n">
        <v>46829.31</v>
      </c>
      <c r="U2" t="n">
        <v>0.21</v>
      </c>
      <c r="V2" t="n">
        <v>0.6899999999999999</v>
      </c>
      <c r="W2" t="n">
        <v>3.18</v>
      </c>
      <c r="X2" t="n">
        <v>3.03</v>
      </c>
      <c r="Y2" t="n">
        <v>1</v>
      </c>
      <c r="Z2" t="n">
        <v>10</v>
      </c>
      <c r="AA2" t="n">
        <v>816.0386060021873</v>
      </c>
      <c r="AB2" t="n">
        <v>1116.540021814661</v>
      </c>
      <c r="AC2" t="n">
        <v>1009.979009206432</v>
      </c>
      <c r="AD2" t="n">
        <v>816038.6060021872</v>
      </c>
      <c r="AE2" t="n">
        <v>1116540.021814661</v>
      </c>
      <c r="AF2" t="n">
        <v>9.739420514490103e-06</v>
      </c>
      <c r="AG2" t="n">
        <v>59</v>
      </c>
      <c r="AH2" t="n">
        <v>1009979.009206432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4.9221</v>
      </c>
      <c r="E3" t="n">
        <v>20.32</v>
      </c>
      <c r="F3" t="n">
        <v>12.7</v>
      </c>
      <c r="G3" t="n">
        <v>6.74</v>
      </c>
      <c r="H3" t="n">
        <v>0.1</v>
      </c>
      <c r="I3" t="n">
        <v>113</v>
      </c>
      <c r="J3" t="n">
        <v>223.35</v>
      </c>
      <c r="K3" t="n">
        <v>56.94</v>
      </c>
      <c r="L3" t="n">
        <v>1.25</v>
      </c>
      <c r="M3" t="n">
        <v>111</v>
      </c>
      <c r="N3" t="n">
        <v>50.15</v>
      </c>
      <c r="O3" t="n">
        <v>27780.03</v>
      </c>
      <c r="P3" t="n">
        <v>194.85</v>
      </c>
      <c r="Q3" t="n">
        <v>198.01</v>
      </c>
      <c r="R3" t="n">
        <v>99.23999999999999</v>
      </c>
      <c r="S3" t="n">
        <v>25.4</v>
      </c>
      <c r="T3" t="n">
        <v>35551.14</v>
      </c>
      <c r="U3" t="n">
        <v>0.26</v>
      </c>
      <c r="V3" t="n">
        <v>0.73</v>
      </c>
      <c r="W3" t="n">
        <v>3.12</v>
      </c>
      <c r="X3" t="n">
        <v>2.3</v>
      </c>
      <c r="Y3" t="n">
        <v>1</v>
      </c>
      <c r="Z3" t="n">
        <v>10</v>
      </c>
      <c r="AA3" t="n">
        <v>718.9125035325603</v>
      </c>
      <c r="AB3" t="n">
        <v>983.6478035144896</v>
      </c>
      <c r="AC3" t="n">
        <v>889.7698377054292</v>
      </c>
      <c r="AD3" t="n">
        <v>718912.5035325603</v>
      </c>
      <c r="AE3" t="n">
        <v>983647.8035144897</v>
      </c>
      <c r="AF3" t="n">
        <v>1.084971974343014e-05</v>
      </c>
      <c r="AG3" t="n">
        <v>53</v>
      </c>
      <c r="AH3" t="n">
        <v>889769.8377054292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5.3001</v>
      </c>
      <c r="E4" t="n">
        <v>18.87</v>
      </c>
      <c r="F4" t="n">
        <v>12.21</v>
      </c>
      <c r="G4" t="n">
        <v>8.050000000000001</v>
      </c>
      <c r="H4" t="n">
        <v>0.12</v>
      </c>
      <c r="I4" t="n">
        <v>91</v>
      </c>
      <c r="J4" t="n">
        <v>223.76</v>
      </c>
      <c r="K4" t="n">
        <v>56.94</v>
      </c>
      <c r="L4" t="n">
        <v>1.5</v>
      </c>
      <c r="M4" t="n">
        <v>89</v>
      </c>
      <c r="N4" t="n">
        <v>50.32</v>
      </c>
      <c r="O4" t="n">
        <v>27831.42</v>
      </c>
      <c r="P4" t="n">
        <v>187.37</v>
      </c>
      <c r="Q4" t="n">
        <v>197.91</v>
      </c>
      <c r="R4" t="n">
        <v>84.18000000000001</v>
      </c>
      <c r="S4" t="n">
        <v>25.4</v>
      </c>
      <c r="T4" t="n">
        <v>28132.64</v>
      </c>
      <c r="U4" t="n">
        <v>0.3</v>
      </c>
      <c r="V4" t="n">
        <v>0.76</v>
      </c>
      <c r="W4" t="n">
        <v>3.08</v>
      </c>
      <c r="X4" t="n">
        <v>1.82</v>
      </c>
      <c r="Y4" t="n">
        <v>1</v>
      </c>
      <c r="Z4" t="n">
        <v>10</v>
      </c>
      <c r="AA4" t="n">
        <v>666.0635225153238</v>
      </c>
      <c r="AB4" t="n">
        <v>911.3374961542157</v>
      </c>
      <c r="AC4" t="n">
        <v>824.3607245914659</v>
      </c>
      <c r="AD4" t="n">
        <v>666063.5225153238</v>
      </c>
      <c r="AE4" t="n">
        <v>911337.4961542158</v>
      </c>
      <c r="AF4" t="n">
        <v>1.168294012965078e-05</v>
      </c>
      <c r="AG4" t="n">
        <v>50</v>
      </c>
      <c r="AH4" t="n">
        <v>824360.7245914659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5.5805</v>
      </c>
      <c r="E5" t="n">
        <v>17.92</v>
      </c>
      <c r="F5" t="n">
        <v>11.92</v>
      </c>
      <c r="G5" t="n">
        <v>9.41</v>
      </c>
      <c r="H5" t="n">
        <v>0.14</v>
      </c>
      <c r="I5" t="n">
        <v>76</v>
      </c>
      <c r="J5" t="n">
        <v>224.18</v>
      </c>
      <c r="K5" t="n">
        <v>56.94</v>
      </c>
      <c r="L5" t="n">
        <v>1.75</v>
      </c>
      <c r="M5" t="n">
        <v>74</v>
      </c>
      <c r="N5" t="n">
        <v>50.49</v>
      </c>
      <c r="O5" t="n">
        <v>27882.87</v>
      </c>
      <c r="P5" t="n">
        <v>182.88</v>
      </c>
      <c r="Q5" t="n">
        <v>197.89</v>
      </c>
      <c r="R5" t="n">
        <v>74.89</v>
      </c>
      <c r="S5" t="n">
        <v>25.4</v>
      </c>
      <c r="T5" t="n">
        <v>23561.44</v>
      </c>
      <c r="U5" t="n">
        <v>0.34</v>
      </c>
      <c r="V5" t="n">
        <v>0.78</v>
      </c>
      <c r="W5" t="n">
        <v>3.07</v>
      </c>
      <c r="X5" t="n">
        <v>1.53</v>
      </c>
      <c r="Y5" t="n">
        <v>1</v>
      </c>
      <c r="Z5" t="n">
        <v>10</v>
      </c>
      <c r="AA5" t="n">
        <v>623.3434355494574</v>
      </c>
      <c r="AB5" t="n">
        <v>852.885988490294</v>
      </c>
      <c r="AC5" t="n">
        <v>771.4877467817827</v>
      </c>
      <c r="AD5" t="n">
        <v>623343.4355494573</v>
      </c>
      <c r="AE5" t="n">
        <v>852885.9884902941</v>
      </c>
      <c r="AF5" t="n">
        <v>1.230102213043455e-05</v>
      </c>
      <c r="AG5" t="n">
        <v>47</v>
      </c>
      <c r="AH5" t="n">
        <v>771487.7467817827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5.787</v>
      </c>
      <c r="E6" t="n">
        <v>17.28</v>
      </c>
      <c r="F6" t="n">
        <v>11.72</v>
      </c>
      <c r="G6" t="n">
        <v>10.66</v>
      </c>
      <c r="H6" t="n">
        <v>0.16</v>
      </c>
      <c r="I6" t="n">
        <v>66</v>
      </c>
      <c r="J6" t="n">
        <v>224.6</v>
      </c>
      <c r="K6" t="n">
        <v>56.94</v>
      </c>
      <c r="L6" t="n">
        <v>2</v>
      </c>
      <c r="M6" t="n">
        <v>64</v>
      </c>
      <c r="N6" t="n">
        <v>50.65</v>
      </c>
      <c r="O6" t="n">
        <v>27934.37</v>
      </c>
      <c r="P6" t="n">
        <v>179.73</v>
      </c>
      <c r="Q6" t="n">
        <v>197.92</v>
      </c>
      <c r="R6" t="n">
        <v>68.62</v>
      </c>
      <c r="S6" t="n">
        <v>25.4</v>
      </c>
      <c r="T6" t="n">
        <v>20474.49</v>
      </c>
      <c r="U6" t="n">
        <v>0.37</v>
      </c>
      <c r="V6" t="n">
        <v>0.79</v>
      </c>
      <c r="W6" t="n">
        <v>3.05</v>
      </c>
      <c r="X6" t="n">
        <v>1.33</v>
      </c>
      <c r="Y6" t="n">
        <v>1</v>
      </c>
      <c r="Z6" t="n">
        <v>10</v>
      </c>
      <c r="AA6" t="n">
        <v>594.9116065404731</v>
      </c>
      <c r="AB6" t="n">
        <v>813.9843057164319</v>
      </c>
      <c r="AC6" t="n">
        <v>736.2987860130032</v>
      </c>
      <c r="AD6" t="n">
        <v>594911.6065404732</v>
      </c>
      <c r="AE6" t="n">
        <v>813984.3057164319</v>
      </c>
      <c r="AF6" t="n">
        <v>1.275620734142545e-05</v>
      </c>
      <c r="AG6" t="n">
        <v>45</v>
      </c>
      <c r="AH6" t="n">
        <v>736298.7860130032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5.9666</v>
      </c>
      <c r="E7" t="n">
        <v>16.76</v>
      </c>
      <c r="F7" t="n">
        <v>11.55</v>
      </c>
      <c r="G7" t="n">
        <v>11.95</v>
      </c>
      <c r="H7" t="n">
        <v>0.18</v>
      </c>
      <c r="I7" t="n">
        <v>58</v>
      </c>
      <c r="J7" t="n">
        <v>225.01</v>
      </c>
      <c r="K7" t="n">
        <v>56.94</v>
      </c>
      <c r="L7" t="n">
        <v>2.25</v>
      </c>
      <c r="M7" t="n">
        <v>56</v>
      </c>
      <c r="N7" t="n">
        <v>50.82</v>
      </c>
      <c r="O7" t="n">
        <v>27985.94</v>
      </c>
      <c r="P7" t="n">
        <v>177.09</v>
      </c>
      <c r="Q7" t="n">
        <v>197.96</v>
      </c>
      <c r="R7" t="n">
        <v>63.51</v>
      </c>
      <c r="S7" t="n">
        <v>25.4</v>
      </c>
      <c r="T7" t="n">
        <v>17959.66</v>
      </c>
      <c r="U7" t="n">
        <v>0.4</v>
      </c>
      <c r="V7" t="n">
        <v>0.8100000000000001</v>
      </c>
      <c r="W7" t="n">
        <v>3.03</v>
      </c>
      <c r="X7" t="n">
        <v>1.16</v>
      </c>
      <c r="Y7" t="n">
        <v>1</v>
      </c>
      <c r="Z7" t="n">
        <v>10</v>
      </c>
      <c r="AA7" t="n">
        <v>577.5095281493285</v>
      </c>
      <c r="AB7" t="n">
        <v>790.1740143361525</v>
      </c>
      <c r="AC7" t="n">
        <v>714.7609154241037</v>
      </c>
      <c r="AD7" t="n">
        <v>577509.5281493285</v>
      </c>
      <c r="AE7" t="n">
        <v>790174.0143361525</v>
      </c>
      <c r="AF7" t="n">
        <v>1.315209723921706e-05</v>
      </c>
      <c r="AG7" t="n">
        <v>44</v>
      </c>
      <c r="AH7" t="n">
        <v>714760.9154241037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6.1093</v>
      </c>
      <c r="E8" t="n">
        <v>16.37</v>
      </c>
      <c r="F8" t="n">
        <v>11.43</v>
      </c>
      <c r="G8" t="n">
        <v>13.18</v>
      </c>
      <c r="H8" t="n">
        <v>0.2</v>
      </c>
      <c r="I8" t="n">
        <v>52</v>
      </c>
      <c r="J8" t="n">
        <v>225.43</v>
      </c>
      <c r="K8" t="n">
        <v>56.94</v>
      </c>
      <c r="L8" t="n">
        <v>2.5</v>
      </c>
      <c r="M8" t="n">
        <v>50</v>
      </c>
      <c r="N8" t="n">
        <v>50.99</v>
      </c>
      <c r="O8" t="n">
        <v>28037.57</v>
      </c>
      <c r="P8" t="n">
        <v>175.04</v>
      </c>
      <c r="Q8" t="n">
        <v>197.9</v>
      </c>
      <c r="R8" t="n">
        <v>60.05</v>
      </c>
      <c r="S8" t="n">
        <v>25.4</v>
      </c>
      <c r="T8" t="n">
        <v>16262.6</v>
      </c>
      <c r="U8" t="n">
        <v>0.42</v>
      </c>
      <c r="V8" t="n">
        <v>0.8100000000000001</v>
      </c>
      <c r="W8" t="n">
        <v>3.01</v>
      </c>
      <c r="X8" t="n">
        <v>1.03</v>
      </c>
      <c r="Y8" t="n">
        <v>1</v>
      </c>
      <c r="Z8" t="n">
        <v>10</v>
      </c>
      <c r="AA8" t="n">
        <v>562.2594623116157</v>
      </c>
      <c r="AB8" t="n">
        <v>769.3082014715718</v>
      </c>
      <c r="AC8" t="n">
        <v>695.8865064539665</v>
      </c>
      <c r="AD8" t="n">
        <v>562259.4623116157</v>
      </c>
      <c r="AE8" t="n">
        <v>769308.2014715718</v>
      </c>
      <c r="AF8" t="n">
        <v>1.346664895644903e-05</v>
      </c>
      <c r="AG8" t="n">
        <v>43</v>
      </c>
      <c r="AH8" t="n">
        <v>695886.5064539665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6.2592</v>
      </c>
      <c r="E9" t="n">
        <v>15.98</v>
      </c>
      <c r="F9" t="n">
        <v>11.3</v>
      </c>
      <c r="G9" t="n">
        <v>14.73</v>
      </c>
      <c r="H9" t="n">
        <v>0.22</v>
      </c>
      <c r="I9" t="n">
        <v>46</v>
      </c>
      <c r="J9" t="n">
        <v>225.85</v>
      </c>
      <c r="K9" t="n">
        <v>56.94</v>
      </c>
      <c r="L9" t="n">
        <v>2.75</v>
      </c>
      <c r="M9" t="n">
        <v>44</v>
      </c>
      <c r="N9" t="n">
        <v>51.16</v>
      </c>
      <c r="O9" t="n">
        <v>28089.25</v>
      </c>
      <c r="P9" t="n">
        <v>173.01</v>
      </c>
      <c r="Q9" t="n">
        <v>197.8</v>
      </c>
      <c r="R9" t="n">
        <v>55.72</v>
      </c>
      <c r="S9" t="n">
        <v>25.4</v>
      </c>
      <c r="T9" t="n">
        <v>14126.08</v>
      </c>
      <c r="U9" t="n">
        <v>0.46</v>
      </c>
      <c r="V9" t="n">
        <v>0.82</v>
      </c>
      <c r="W9" t="n">
        <v>3.01</v>
      </c>
      <c r="X9" t="n">
        <v>0.91</v>
      </c>
      <c r="Y9" t="n">
        <v>1</v>
      </c>
      <c r="Z9" t="n">
        <v>10</v>
      </c>
      <c r="AA9" t="n">
        <v>547.1017010605975</v>
      </c>
      <c r="AB9" t="n">
        <v>748.5686838146978</v>
      </c>
      <c r="AC9" t="n">
        <v>677.1263392541686</v>
      </c>
      <c r="AD9" t="n">
        <v>547101.7010605976</v>
      </c>
      <c r="AE9" t="n">
        <v>748568.6838146978</v>
      </c>
      <c r="AF9" t="n">
        <v>1.379707153818044e-05</v>
      </c>
      <c r="AG9" t="n">
        <v>42</v>
      </c>
      <c r="AH9" t="n">
        <v>677126.3392541686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6.3575</v>
      </c>
      <c r="E10" t="n">
        <v>15.73</v>
      </c>
      <c r="F10" t="n">
        <v>11.23</v>
      </c>
      <c r="G10" t="n">
        <v>16.04</v>
      </c>
      <c r="H10" t="n">
        <v>0.24</v>
      </c>
      <c r="I10" t="n">
        <v>42</v>
      </c>
      <c r="J10" t="n">
        <v>226.27</v>
      </c>
      <c r="K10" t="n">
        <v>56.94</v>
      </c>
      <c r="L10" t="n">
        <v>3</v>
      </c>
      <c r="M10" t="n">
        <v>40</v>
      </c>
      <c r="N10" t="n">
        <v>51.33</v>
      </c>
      <c r="O10" t="n">
        <v>28140.99</v>
      </c>
      <c r="P10" t="n">
        <v>171.84</v>
      </c>
      <c r="Q10" t="n">
        <v>197.83</v>
      </c>
      <c r="R10" t="n">
        <v>53.38</v>
      </c>
      <c r="S10" t="n">
        <v>25.4</v>
      </c>
      <c r="T10" t="n">
        <v>12975.59</v>
      </c>
      <c r="U10" t="n">
        <v>0.48</v>
      </c>
      <c r="V10" t="n">
        <v>0.83</v>
      </c>
      <c r="W10" t="n">
        <v>3</v>
      </c>
      <c r="X10" t="n">
        <v>0.83</v>
      </c>
      <c r="Y10" t="n">
        <v>1</v>
      </c>
      <c r="Z10" t="n">
        <v>10</v>
      </c>
      <c r="AA10" t="n">
        <v>534.3924702584408</v>
      </c>
      <c r="AB10" t="n">
        <v>731.1793535394955</v>
      </c>
      <c r="AC10" t="n">
        <v>661.3966222543534</v>
      </c>
      <c r="AD10" t="n">
        <v>534392.4702584408</v>
      </c>
      <c r="AE10" t="n">
        <v>731179.3535394955</v>
      </c>
      <c r="AF10" t="n">
        <v>1.401375292433253e-05</v>
      </c>
      <c r="AG10" t="n">
        <v>41</v>
      </c>
      <c r="AH10" t="n">
        <v>661396.6222543534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6.4371</v>
      </c>
      <c r="E11" t="n">
        <v>15.54</v>
      </c>
      <c r="F11" t="n">
        <v>11.16</v>
      </c>
      <c r="G11" t="n">
        <v>17.17</v>
      </c>
      <c r="H11" t="n">
        <v>0.25</v>
      </c>
      <c r="I11" t="n">
        <v>39</v>
      </c>
      <c r="J11" t="n">
        <v>226.69</v>
      </c>
      <c r="K11" t="n">
        <v>56.94</v>
      </c>
      <c r="L11" t="n">
        <v>3.25</v>
      </c>
      <c r="M11" t="n">
        <v>37</v>
      </c>
      <c r="N11" t="n">
        <v>51.5</v>
      </c>
      <c r="O11" t="n">
        <v>28192.8</v>
      </c>
      <c r="P11" t="n">
        <v>170.87</v>
      </c>
      <c r="Q11" t="n">
        <v>197.79</v>
      </c>
      <c r="R11" t="n">
        <v>51.22</v>
      </c>
      <c r="S11" t="n">
        <v>25.4</v>
      </c>
      <c r="T11" t="n">
        <v>11911.08</v>
      </c>
      <c r="U11" t="n">
        <v>0.5</v>
      </c>
      <c r="V11" t="n">
        <v>0.83</v>
      </c>
      <c r="W11" t="n">
        <v>3.01</v>
      </c>
      <c r="X11" t="n">
        <v>0.77</v>
      </c>
      <c r="Y11" t="n">
        <v>1</v>
      </c>
      <c r="Z11" t="n">
        <v>10</v>
      </c>
      <c r="AA11" t="n">
        <v>531.4136600191288</v>
      </c>
      <c r="AB11" t="n">
        <v>727.103613954236</v>
      </c>
      <c r="AC11" t="n">
        <v>657.7098655347746</v>
      </c>
      <c r="AD11" t="n">
        <v>531413.6600191288</v>
      </c>
      <c r="AE11" t="n">
        <v>727103.613954236</v>
      </c>
      <c r="AF11" t="n">
        <v>1.418921414852078e-05</v>
      </c>
      <c r="AG11" t="n">
        <v>41</v>
      </c>
      <c r="AH11" t="n">
        <v>657709.8655347746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6.5221</v>
      </c>
      <c r="E12" t="n">
        <v>15.33</v>
      </c>
      <c r="F12" t="n">
        <v>11.09</v>
      </c>
      <c r="G12" t="n">
        <v>18.49</v>
      </c>
      <c r="H12" t="n">
        <v>0.27</v>
      </c>
      <c r="I12" t="n">
        <v>36</v>
      </c>
      <c r="J12" t="n">
        <v>227.11</v>
      </c>
      <c r="K12" t="n">
        <v>56.94</v>
      </c>
      <c r="L12" t="n">
        <v>3.5</v>
      </c>
      <c r="M12" t="n">
        <v>34</v>
      </c>
      <c r="N12" t="n">
        <v>51.67</v>
      </c>
      <c r="O12" t="n">
        <v>28244.66</v>
      </c>
      <c r="P12" t="n">
        <v>169.66</v>
      </c>
      <c r="Q12" t="n">
        <v>197.79</v>
      </c>
      <c r="R12" t="n">
        <v>49.16</v>
      </c>
      <c r="S12" t="n">
        <v>25.4</v>
      </c>
      <c r="T12" t="n">
        <v>10896.14</v>
      </c>
      <c r="U12" t="n">
        <v>0.52</v>
      </c>
      <c r="V12" t="n">
        <v>0.84</v>
      </c>
      <c r="W12" t="n">
        <v>3</v>
      </c>
      <c r="X12" t="n">
        <v>0.7</v>
      </c>
      <c r="Y12" t="n">
        <v>1</v>
      </c>
      <c r="Z12" t="n">
        <v>10</v>
      </c>
      <c r="AA12" t="n">
        <v>519.1976650793524</v>
      </c>
      <c r="AB12" t="n">
        <v>710.3891507459732</v>
      </c>
      <c r="AC12" t="n">
        <v>642.5906072362119</v>
      </c>
      <c r="AD12" t="n">
        <v>519197.6650793524</v>
      </c>
      <c r="AE12" t="n">
        <v>710389.1507459732</v>
      </c>
      <c r="AF12" t="n">
        <v>1.437657852108363e-05</v>
      </c>
      <c r="AG12" t="n">
        <v>40</v>
      </c>
      <c r="AH12" t="n">
        <v>642590.6072362119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6.5677</v>
      </c>
      <c r="E13" t="n">
        <v>15.23</v>
      </c>
      <c r="F13" t="n">
        <v>11.07</v>
      </c>
      <c r="G13" t="n">
        <v>19.54</v>
      </c>
      <c r="H13" t="n">
        <v>0.29</v>
      </c>
      <c r="I13" t="n">
        <v>34</v>
      </c>
      <c r="J13" t="n">
        <v>227.53</v>
      </c>
      <c r="K13" t="n">
        <v>56.94</v>
      </c>
      <c r="L13" t="n">
        <v>3.75</v>
      </c>
      <c r="M13" t="n">
        <v>32</v>
      </c>
      <c r="N13" t="n">
        <v>51.84</v>
      </c>
      <c r="O13" t="n">
        <v>28296.58</v>
      </c>
      <c r="P13" t="n">
        <v>169.29</v>
      </c>
      <c r="Q13" t="n">
        <v>197.83</v>
      </c>
      <c r="R13" t="n">
        <v>48.36</v>
      </c>
      <c r="S13" t="n">
        <v>25.4</v>
      </c>
      <c r="T13" t="n">
        <v>10506.95</v>
      </c>
      <c r="U13" t="n">
        <v>0.53</v>
      </c>
      <c r="V13" t="n">
        <v>0.84</v>
      </c>
      <c r="W13" t="n">
        <v>3</v>
      </c>
      <c r="X13" t="n">
        <v>0.68</v>
      </c>
      <c r="Y13" t="n">
        <v>1</v>
      </c>
      <c r="Z13" t="n">
        <v>10</v>
      </c>
      <c r="AA13" t="n">
        <v>517.753952111147</v>
      </c>
      <c r="AB13" t="n">
        <v>708.4137989707535</v>
      </c>
      <c r="AC13" t="n">
        <v>640.8037802619955</v>
      </c>
      <c r="AD13" t="n">
        <v>517753.952111147</v>
      </c>
      <c r="AE13" t="n">
        <v>708413.7989707536</v>
      </c>
      <c r="AF13" t="n">
        <v>1.447709399624675e-05</v>
      </c>
      <c r="AG13" t="n">
        <v>40</v>
      </c>
      <c r="AH13" t="n">
        <v>640803.7802619955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6.625</v>
      </c>
      <c r="E14" t="n">
        <v>15.09</v>
      </c>
      <c r="F14" t="n">
        <v>11.03</v>
      </c>
      <c r="G14" t="n">
        <v>20.68</v>
      </c>
      <c r="H14" t="n">
        <v>0.31</v>
      </c>
      <c r="I14" t="n">
        <v>32</v>
      </c>
      <c r="J14" t="n">
        <v>227.95</v>
      </c>
      <c r="K14" t="n">
        <v>56.94</v>
      </c>
      <c r="L14" t="n">
        <v>4</v>
      </c>
      <c r="M14" t="n">
        <v>30</v>
      </c>
      <c r="N14" t="n">
        <v>52.01</v>
      </c>
      <c r="O14" t="n">
        <v>28348.56</v>
      </c>
      <c r="P14" t="n">
        <v>168.6</v>
      </c>
      <c r="Q14" t="n">
        <v>197.88</v>
      </c>
      <c r="R14" t="n">
        <v>47.24</v>
      </c>
      <c r="S14" t="n">
        <v>25.4</v>
      </c>
      <c r="T14" t="n">
        <v>9955.110000000001</v>
      </c>
      <c r="U14" t="n">
        <v>0.54</v>
      </c>
      <c r="V14" t="n">
        <v>0.84</v>
      </c>
      <c r="W14" t="n">
        <v>2.99</v>
      </c>
      <c r="X14" t="n">
        <v>0.64</v>
      </c>
      <c r="Y14" t="n">
        <v>1</v>
      </c>
      <c r="Z14" t="n">
        <v>10</v>
      </c>
      <c r="AA14" t="n">
        <v>515.7598034939244</v>
      </c>
      <c r="AB14" t="n">
        <v>705.6853168570417</v>
      </c>
      <c r="AC14" t="n">
        <v>638.3357006517676</v>
      </c>
      <c r="AD14" t="n">
        <v>515759.8034939244</v>
      </c>
      <c r="AE14" t="n">
        <v>705685.3168570417</v>
      </c>
      <c r="AF14" t="n">
        <v>1.460339962622147e-05</v>
      </c>
      <c r="AG14" t="n">
        <v>40</v>
      </c>
      <c r="AH14" t="n">
        <v>638335.7006517677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6.6906</v>
      </c>
      <c r="E15" t="n">
        <v>14.95</v>
      </c>
      <c r="F15" t="n">
        <v>10.97</v>
      </c>
      <c r="G15" t="n">
        <v>21.94</v>
      </c>
      <c r="H15" t="n">
        <v>0.33</v>
      </c>
      <c r="I15" t="n">
        <v>30</v>
      </c>
      <c r="J15" t="n">
        <v>228.38</v>
      </c>
      <c r="K15" t="n">
        <v>56.94</v>
      </c>
      <c r="L15" t="n">
        <v>4.25</v>
      </c>
      <c r="M15" t="n">
        <v>28</v>
      </c>
      <c r="N15" t="n">
        <v>52.18</v>
      </c>
      <c r="O15" t="n">
        <v>28400.61</v>
      </c>
      <c r="P15" t="n">
        <v>167.58</v>
      </c>
      <c r="Q15" t="n">
        <v>197.88</v>
      </c>
      <c r="R15" t="n">
        <v>45.1</v>
      </c>
      <c r="S15" t="n">
        <v>25.4</v>
      </c>
      <c r="T15" t="n">
        <v>8896.41</v>
      </c>
      <c r="U15" t="n">
        <v>0.5600000000000001</v>
      </c>
      <c r="V15" t="n">
        <v>0.85</v>
      </c>
      <c r="W15" t="n">
        <v>2.99</v>
      </c>
      <c r="X15" t="n">
        <v>0.58</v>
      </c>
      <c r="Y15" t="n">
        <v>1</v>
      </c>
      <c r="Z15" t="n">
        <v>10</v>
      </c>
      <c r="AA15" t="n">
        <v>504.331965501704</v>
      </c>
      <c r="AB15" t="n">
        <v>690.0492447554553</v>
      </c>
      <c r="AC15" t="n">
        <v>624.1919133261918</v>
      </c>
      <c r="AD15" t="n">
        <v>504331.965501704</v>
      </c>
      <c r="AE15" t="n">
        <v>690049.2447554553</v>
      </c>
      <c r="AF15" t="n">
        <v>1.474800083610526e-05</v>
      </c>
      <c r="AG15" t="n">
        <v>39</v>
      </c>
      <c r="AH15" t="n">
        <v>624191.9133261917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6.7459</v>
      </c>
      <c r="E16" t="n">
        <v>14.82</v>
      </c>
      <c r="F16" t="n">
        <v>10.93</v>
      </c>
      <c r="G16" t="n">
        <v>23.43</v>
      </c>
      <c r="H16" t="n">
        <v>0.35</v>
      </c>
      <c r="I16" t="n">
        <v>28</v>
      </c>
      <c r="J16" t="n">
        <v>228.8</v>
      </c>
      <c r="K16" t="n">
        <v>56.94</v>
      </c>
      <c r="L16" t="n">
        <v>4.5</v>
      </c>
      <c r="M16" t="n">
        <v>26</v>
      </c>
      <c r="N16" t="n">
        <v>52.36</v>
      </c>
      <c r="O16" t="n">
        <v>28452.71</v>
      </c>
      <c r="P16" t="n">
        <v>167.03</v>
      </c>
      <c r="Q16" t="n">
        <v>197.85</v>
      </c>
      <c r="R16" t="n">
        <v>44.18</v>
      </c>
      <c r="S16" t="n">
        <v>25.4</v>
      </c>
      <c r="T16" t="n">
        <v>8447.530000000001</v>
      </c>
      <c r="U16" t="n">
        <v>0.57</v>
      </c>
      <c r="V16" t="n">
        <v>0.85</v>
      </c>
      <c r="W16" t="n">
        <v>2.98</v>
      </c>
      <c r="X16" t="n">
        <v>0.54</v>
      </c>
      <c r="Y16" t="n">
        <v>1</v>
      </c>
      <c r="Z16" t="n">
        <v>10</v>
      </c>
      <c r="AA16" t="n">
        <v>502.5697061586648</v>
      </c>
      <c r="AB16" t="n">
        <v>687.6380437769138</v>
      </c>
      <c r="AC16" t="n">
        <v>622.0108339849003</v>
      </c>
      <c r="AD16" t="n">
        <v>502569.7061586648</v>
      </c>
      <c r="AE16" t="n">
        <v>687638.0437769138</v>
      </c>
      <c r="AF16" t="n">
        <v>1.486989789260791e-05</v>
      </c>
      <c r="AG16" t="n">
        <v>39</v>
      </c>
      <c r="AH16" t="n">
        <v>622010.8339849003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6.7702</v>
      </c>
      <c r="E17" t="n">
        <v>14.77</v>
      </c>
      <c r="F17" t="n">
        <v>10.92</v>
      </c>
      <c r="G17" t="n">
        <v>24.28</v>
      </c>
      <c r="H17" t="n">
        <v>0.37</v>
      </c>
      <c r="I17" t="n">
        <v>27</v>
      </c>
      <c r="J17" t="n">
        <v>229.22</v>
      </c>
      <c r="K17" t="n">
        <v>56.94</v>
      </c>
      <c r="L17" t="n">
        <v>4.75</v>
      </c>
      <c r="M17" t="n">
        <v>25</v>
      </c>
      <c r="N17" t="n">
        <v>52.53</v>
      </c>
      <c r="O17" t="n">
        <v>28504.87</v>
      </c>
      <c r="P17" t="n">
        <v>166.74</v>
      </c>
      <c r="Q17" t="n">
        <v>197.88</v>
      </c>
      <c r="R17" t="n">
        <v>43.84</v>
      </c>
      <c r="S17" t="n">
        <v>25.4</v>
      </c>
      <c r="T17" t="n">
        <v>8279.719999999999</v>
      </c>
      <c r="U17" t="n">
        <v>0.58</v>
      </c>
      <c r="V17" t="n">
        <v>0.85</v>
      </c>
      <c r="W17" t="n">
        <v>2.99</v>
      </c>
      <c r="X17" t="n">
        <v>0.53</v>
      </c>
      <c r="Y17" t="n">
        <v>1</v>
      </c>
      <c r="Z17" t="n">
        <v>10</v>
      </c>
      <c r="AA17" t="n">
        <v>501.7772222529524</v>
      </c>
      <c r="AB17" t="n">
        <v>686.5537323351956</v>
      </c>
      <c r="AC17" t="n">
        <v>621.0300077053391</v>
      </c>
      <c r="AD17" t="n">
        <v>501777.2222529524</v>
      </c>
      <c r="AE17" t="n">
        <v>686553.7323351956</v>
      </c>
      <c r="AF17" t="n">
        <v>1.492346206029352e-05</v>
      </c>
      <c r="AG17" t="n">
        <v>39</v>
      </c>
      <c r="AH17" t="n">
        <v>621030.0077053391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6.835</v>
      </c>
      <c r="E18" t="n">
        <v>14.63</v>
      </c>
      <c r="F18" t="n">
        <v>10.87</v>
      </c>
      <c r="G18" t="n">
        <v>26.09</v>
      </c>
      <c r="H18" t="n">
        <v>0.39</v>
      </c>
      <c r="I18" t="n">
        <v>25</v>
      </c>
      <c r="J18" t="n">
        <v>229.65</v>
      </c>
      <c r="K18" t="n">
        <v>56.94</v>
      </c>
      <c r="L18" t="n">
        <v>5</v>
      </c>
      <c r="M18" t="n">
        <v>23</v>
      </c>
      <c r="N18" t="n">
        <v>52.7</v>
      </c>
      <c r="O18" t="n">
        <v>28557.1</v>
      </c>
      <c r="P18" t="n">
        <v>165.98</v>
      </c>
      <c r="Q18" t="n">
        <v>197.8</v>
      </c>
      <c r="R18" t="n">
        <v>42.45</v>
      </c>
      <c r="S18" t="n">
        <v>25.4</v>
      </c>
      <c r="T18" t="n">
        <v>7598.4</v>
      </c>
      <c r="U18" t="n">
        <v>0.6</v>
      </c>
      <c r="V18" t="n">
        <v>0.86</v>
      </c>
      <c r="W18" t="n">
        <v>2.98</v>
      </c>
      <c r="X18" t="n">
        <v>0.48</v>
      </c>
      <c r="Y18" t="n">
        <v>1</v>
      </c>
      <c r="Z18" t="n">
        <v>10</v>
      </c>
      <c r="AA18" t="n">
        <v>499.6666371825972</v>
      </c>
      <c r="AB18" t="n">
        <v>683.665936729494</v>
      </c>
      <c r="AC18" t="n">
        <v>618.4178192591991</v>
      </c>
      <c r="AD18" t="n">
        <v>499666.6371825972</v>
      </c>
      <c r="AE18" t="n">
        <v>683665.936729494</v>
      </c>
      <c r="AF18" t="n">
        <v>1.506629984078849e-05</v>
      </c>
      <c r="AG18" t="n">
        <v>39</v>
      </c>
      <c r="AH18" t="n">
        <v>618417.8192591991</v>
      </c>
    </row>
    <row r="19">
      <c r="A19" t="n">
        <v>17</v>
      </c>
      <c r="B19" t="n">
        <v>115</v>
      </c>
      <c r="C19" t="inlineStr">
        <is>
          <t xml:space="preserve">CONCLUIDO	</t>
        </is>
      </c>
      <c r="D19" t="n">
        <v>6.8681</v>
      </c>
      <c r="E19" t="n">
        <v>14.56</v>
      </c>
      <c r="F19" t="n">
        <v>10.85</v>
      </c>
      <c r="G19" t="n">
        <v>27.11</v>
      </c>
      <c r="H19" t="n">
        <v>0.41</v>
      </c>
      <c r="I19" t="n">
        <v>24</v>
      </c>
      <c r="J19" t="n">
        <v>230.07</v>
      </c>
      <c r="K19" t="n">
        <v>56.94</v>
      </c>
      <c r="L19" t="n">
        <v>5.25</v>
      </c>
      <c r="M19" t="n">
        <v>22</v>
      </c>
      <c r="N19" t="n">
        <v>52.88</v>
      </c>
      <c r="O19" t="n">
        <v>28609.38</v>
      </c>
      <c r="P19" t="n">
        <v>165.49</v>
      </c>
      <c r="Q19" t="n">
        <v>197.81</v>
      </c>
      <c r="R19" t="n">
        <v>41.62</v>
      </c>
      <c r="S19" t="n">
        <v>25.4</v>
      </c>
      <c r="T19" t="n">
        <v>7187.23</v>
      </c>
      <c r="U19" t="n">
        <v>0.61</v>
      </c>
      <c r="V19" t="n">
        <v>0.86</v>
      </c>
      <c r="W19" t="n">
        <v>2.97</v>
      </c>
      <c r="X19" t="n">
        <v>0.45</v>
      </c>
      <c r="Y19" t="n">
        <v>1</v>
      </c>
      <c r="Z19" t="n">
        <v>10</v>
      </c>
      <c r="AA19" t="n">
        <v>489.5540400720815</v>
      </c>
      <c r="AB19" t="n">
        <v>669.8294352265887</v>
      </c>
      <c r="AC19" t="n">
        <v>605.901854040079</v>
      </c>
      <c r="AD19" t="n">
        <v>489554.0400720815</v>
      </c>
      <c r="AE19" t="n">
        <v>669829.4352265886</v>
      </c>
      <c r="AF19" t="n">
        <v>1.513926173175119e-05</v>
      </c>
      <c r="AG19" t="n">
        <v>38</v>
      </c>
      <c r="AH19" t="n">
        <v>605901.8540400791</v>
      </c>
    </row>
    <row r="20">
      <c r="A20" t="n">
        <v>18</v>
      </c>
      <c r="B20" t="n">
        <v>115</v>
      </c>
      <c r="C20" t="inlineStr">
        <is>
          <t xml:space="preserve">CONCLUIDO	</t>
        </is>
      </c>
      <c r="D20" t="n">
        <v>6.8905</v>
      </c>
      <c r="E20" t="n">
        <v>14.51</v>
      </c>
      <c r="F20" t="n">
        <v>10.84</v>
      </c>
      <c r="G20" t="n">
        <v>28.28</v>
      </c>
      <c r="H20" t="n">
        <v>0.42</v>
      </c>
      <c r="I20" t="n">
        <v>23</v>
      </c>
      <c r="J20" t="n">
        <v>230.49</v>
      </c>
      <c r="K20" t="n">
        <v>56.94</v>
      </c>
      <c r="L20" t="n">
        <v>5.5</v>
      </c>
      <c r="M20" t="n">
        <v>21</v>
      </c>
      <c r="N20" t="n">
        <v>53.05</v>
      </c>
      <c r="O20" t="n">
        <v>28661.73</v>
      </c>
      <c r="P20" t="n">
        <v>165.36</v>
      </c>
      <c r="Q20" t="n">
        <v>197.79</v>
      </c>
      <c r="R20" t="n">
        <v>41.23</v>
      </c>
      <c r="S20" t="n">
        <v>25.4</v>
      </c>
      <c r="T20" t="n">
        <v>6996.37</v>
      </c>
      <c r="U20" t="n">
        <v>0.62</v>
      </c>
      <c r="V20" t="n">
        <v>0.86</v>
      </c>
      <c r="W20" t="n">
        <v>2.98</v>
      </c>
      <c r="X20" t="n">
        <v>0.45</v>
      </c>
      <c r="Y20" t="n">
        <v>1</v>
      </c>
      <c r="Z20" t="n">
        <v>10</v>
      </c>
      <c r="AA20" t="n">
        <v>488.956678673766</v>
      </c>
      <c r="AB20" t="n">
        <v>669.0120990076883</v>
      </c>
      <c r="AC20" t="n">
        <v>605.1625232427721</v>
      </c>
      <c r="AD20" t="n">
        <v>488956.678673766</v>
      </c>
      <c r="AE20" t="n">
        <v>669012.0990076883</v>
      </c>
      <c r="AF20" t="n">
        <v>1.518863775463834e-05</v>
      </c>
      <c r="AG20" t="n">
        <v>38</v>
      </c>
      <c r="AH20" t="n">
        <v>605162.5232427721</v>
      </c>
    </row>
    <row r="21">
      <c r="A21" t="n">
        <v>19</v>
      </c>
      <c r="B21" t="n">
        <v>115</v>
      </c>
      <c r="C21" t="inlineStr">
        <is>
          <t xml:space="preserve">CONCLUIDO	</t>
        </is>
      </c>
      <c r="D21" t="n">
        <v>6.9275</v>
      </c>
      <c r="E21" t="n">
        <v>14.44</v>
      </c>
      <c r="F21" t="n">
        <v>10.81</v>
      </c>
      <c r="G21" t="n">
        <v>29.48</v>
      </c>
      <c r="H21" t="n">
        <v>0.44</v>
      </c>
      <c r="I21" t="n">
        <v>22</v>
      </c>
      <c r="J21" t="n">
        <v>230.92</v>
      </c>
      <c r="K21" t="n">
        <v>56.94</v>
      </c>
      <c r="L21" t="n">
        <v>5.75</v>
      </c>
      <c r="M21" t="n">
        <v>20</v>
      </c>
      <c r="N21" t="n">
        <v>53.23</v>
      </c>
      <c r="O21" t="n">
        <v>28714.14</v>
      </c>
      <c r="P21" t="n">
        <v>164.79</v>
      </c>
      <c r="Q21" t="n">
        <v>197.8</v>
      </c>
      <c r="R21" t="n">
        <v>40.22</v>
      </c>
      <c r="S21" t="n">
        <v>25.4</v>
      </c>
      <c r="T21" t="n">
        <v>6497.92</v>
      </c>
      <c r="U21" t="n">
        <v>0.63</v>
      </c>
      <c r="V21" t="n">
        <v>0.86</v>
      </c>
      <c r="W21" t="n">
        <v>2.98</v>
      </c>
      <c r="X21" t="n">
        <v>0.42</v>
      </c>
      <c r="Y21" t="n">
        <v>1</v>
      </c>
      <c r="Z21" t="n">
        <v>10</v>
      </c>
      <c r="AA21" t="n">
        <v>487.6791275704798</v>
      </c>
      <c r="AB21" t="n">
        <v>667.2640972265954</v>
      </c>
      <c r="AC21" t="n">
        <v>603.5813482983307</v>
      </c>
      <c r="AD21" t="n">
        <v>487679.1275704798</v>
      </c>
      <c r="AE21" t="n">
        <v>667264.0972265954</v>
      </c>
      <c r="AF21" t="n">
        <v>1.527019636387158e-05</v>
      </c>
      <c r="AG21" t="n">
        <v>38</v>
      </c>
      <c r="AH21" t="n">
        <v>603581.3482983307</v>
      </c>
    </row>
    <row r="22">
      <c r="A22" t="n">
        <v>20</v>
      </c>
      <c r="B22" t="n">
        <v>115</v>
      </c>
      <c r="C22" t="inlineStr">
        <is>
          <t xml:space="preserve">CONCLUIDO	</t>
        </is>
      </c>
      <c r="D22" t="n">
        <v>6.9569</v>
      </c>
      <c r="E22" t="n">
        <v>14.37</v>
      </c>
      <c r="F22" t="n">
        <v>10.79</v>
      </c>
      <c r="G22" t="n">
        <v>30.83</v>
      </c>
      <c r="H22" t="n">
        <v>0.46</v>
      </c>
      <c r="I22" t="n">
        <v>21</v>
      </c>
      <c r="J22" t="n">
        <v>231.34</v>
      </c>
      <c r="K22" t="n">
        <v>56.94</v>
      </c>
      <c r="L22" t="n">
        <v>6</v>
      </c>
      <c r="M22" t="n">
        <v>19</v>
      </c>
      <c r="N22" t="n">
        <v>53.4</v>
      </c>
      <c r="O22" t="n">
        <v>28766.61</v>
      </c>
      <c r="P22" t="n">
        <v>164.47</v>
      </c>
      <c r="Q22" t="n">
        <v>197.78</v>
      </c>
      <c r="R22" t="n">
        <v>40.1</v>
      </c>
      <c r="S22" t="n">
        <v>25.4</v>
      </c>
      <c r="T22" t="n">
        <v>6439.47</v>
      </c>
      <c r="U22" t="n">
        <v>0.63</v>
      </c>
      <c r="V22" t="n">
        <v>0.86</v>
      </c>
      <c r="W22" t="n">
        <v>2.97</v>
      </c>
      <c r="X22" t="n">
        <v>0.4</v>
      </c>
      <c r="Y22" t="n">
        <v>1</v>
      </c>
      <c r="Z22" t="n">
        <v>10</v>
      </c>
      <c r="AA22" t="n">
        <v>486.7833857381519</v>
      </c>
      <c r="AB22" t="n">
        <v>666.0385037342636</v>
      </c>
      <c r="AC22" t="n">
        <v>602.4727237287759</v>
      </c>
      <c r="AD22" t="n">
        <v>486783.3857381519</v>
      </c>
      <c r="AE22" t="n">
        <v>666038.5037342636</v>
      </c>
      <c r="AF22" t="n">
        <v>1.533500239391096e-05</v>
      </c>
      <c r="AG22" t="n">
        <v>38</v>
      </c>
      <c r="AH22" t="n">
        <v>602472.7237287759</v>
      </c>
    </row>
    <row r="23">
      <c r="A23" t="n">
        <v>21</v>
      </c>
      <c r="B23" t="n">
        <v>115</v>
      </c>
      <c r="C23" t="inlineStr">
        <is>
          <t xml:space="preserve">CONCLUIDO	</t>
        </is>
      </c>
      <c r="D23" t="n">
        <v>6.9887</v>
      </c>
      <c r="E23" t="n">
        <v>14.31</v>
      </c>
      <c r="F23" t="n">
        <v>10.77</v>
      </c>
      <c r="G23" t="n">
        <v>32.31</v>
      </c>
      <c r="H23" t="n">
        <v>0.48</v>
      </c>
      <c r="I23" t="n">
        <v>20</v>
      </c>
      <c r="J23" t="n">
        <v>231.77</v>
      </c>
      <c r="K23" t="n">
        <v>56.94</v>
      </c>
      <c r="L23" t="n">
        <v>6.25</v>
      </c>
      <c r="M23" t="n">
        <v>18</v>
      </c>
      <c r="N23" t="n">
        <v>53.58</v>
      </c>
      <c r="O23" t="n">
        <v>28819.14</v>
      </c>
      <c r="P23" t="n">
        <v>164.06</v>
      </c>
      <c r="Q23" t="n">
        <v>197.81</v>
      </c>
      <c r="R23" t="n">
        <v>39.27</v>
      </c>
      <c r="S23" t="n">
        <v>25.4</v>
      </c>
      <c r="T23" t="n">
        <v>6031.91</v>
      </c>
      <c r="U23" t="n">
        <v>0.65</v>
      </c>
      <c r="V23" t="n">
        <v>0.86</v>
      </c>
      <c r="W23" t="n">
        <v>2.97</v>
      </c>
      <c r="X23" t="n">
        <v>0.38</v>
      </c>
      <c r="Y23" t="n">
        <v>1</v>
      </c>
      <c r="Z23" t="n">
        <v>10</v>
      </c>
      <c r="AA23" t="n">
        <v>485.7756928395528</v>
      </c>
      <c r="AB23" t="n">
        <v>664.6597338541272</v>
      </c>
      <c r="AC23" t="n">
        <v>601.2255417108839</v>
      </c>
      <c r="AD23" t="n">
        <v>485775.6928395528</v>
      </c>
      <c r="AE23" t="n">
        <v>664659.7338541272</v>
      </c>
      <c r="AF23" t="n">
        <v>1.540509871211682e-05</v>
      </c>
      <c r="AG23" t="n">
        <v>38</v>
      </c>
      <c r="AH23" t="n">
        <v>601225.541710884</v>
      </c>
    </row>
    <row r="24">
      <c r="A24" t="n">
        <v>22</v>
      </c>
      <c r="B24" t="n">
        <v>115</v>
      </c>
      <c r="C24" t="inlineStr">
        <is>
          <t xml:space="preserve">CONCLUIDO	</t>
        </is>
      </c>
      <c r="D24" t="n">
        <v>7.0225</v>
      </c>
      <c r="E24" t="n">
        <v>14.24</v>
      </c>
      <c r="F24" t="n">
        <v>10.75</v>
      </c>
      <c r="G24" t="n">
        <v>33.93</v>
      </c>
      <c r="H24" t="n">
        <v>0.5</v>
      </c>
      <c r="I24" t="n">
        <v>19</v>
      </c>
      <c r="J24" t="n">
        <v>232.2</v>
      </c>
      <c r="K24" t="n">
        <v>56.94</v>
      </c>
      <c r="L24" t="n">
        <v>6.5</v>
      </c>
      <c r="M24" t="n">
        <v>17</v>
      </c>
      <c r="N24" t="n">
        <v>53.75</v>
      </c>
      <c r="O24" t="n">
        <v>28871.74</v>
      </c>
      <c r="P24" t="n">
        <v>163.52</v>
      </c>
      <c r="Q24" t="n">
        <v>197.8</v>
      </c>
      <c r="R24" t="n">
        <v>38.4</v>
      </c>
      <c r="S24" t="n">
        <v>25.4</v>
      </c>
      <c r="T24" t="n">
        <v>5602.63</v>
      </c>
      <c r="U24" t="n">
        <v>0.66</v>
      </c>
      <c r="V24" t="n">
        <v>0.87</v>
      </c>
      <c r="W24" t="n">
        <v>2.97</v>
      </c>
      <c r="X24" t="n">
        <v>0.35</v>
      </c>
      <c r="Y24" t="n">
        <v>1</v>
      </c>
      <c r="Z24" t="n">
        <v>10</v>
      </c>
      <c r="AA24" t="n">
        <v>484.6357302086083</v>
      </c>
      <c r="AB24" t="n">
        <v>663.0999866908672</v>
      </c>
      <c r="AC24" t="n">
        <v>599.8146546277666</v>
      </c>
      <c r="AD24" t="n">
        <v>484635.7302086083</v>
      </c>
      <c r="AE24" t="n">
        <v>663099.9866908672</v>
      </c>
      <c r="AF24" t="n">
        <v>1.547960360379475e-05</v>
      </c>
      <c r="AG24" t="n">
        <v>38</v>
      </c>
      <c r="AH24" t="n">
        <v>599814.6546277666</v>
      </c>
    </row>
    <row r="25">
      <c r="A25" t="n">
        <v>23</v>
      </c>
      <c r="B25" t="n">
        <v>115</v>
      </c>
      <c r="C25" t="inlineStr">
        <is>
          <t xml:space="preserve">CONCLUIDO	</t>
        </is>
      </c>
      <c r="D25" t="n">
        <v>7.0195</v>
      </c>
      <c r="E25" t="n">
        <v>14.25</v>
      </c>
      <c r="F25" t="n">
        <v>10.75</v>
      </c>
      <c r="G25" t="n">
        <v>33.95</v>
      </c>
      <c r="H25" t="n">
        <v>0.52</v>
      </c>
      <c r="I25" t="n">
        <v>19</v>
      </c>
      <c r="J25" t="n">
        <v>232.62</v>
      </c>
      <c r="K25" t="n">
        <v>56.94</v>
      </c>
      <c r="L25" t="n">
        <v>6.75</v>
      </c>
      <c r="M25" t="n">
        <v>17</v>
      </c>
      <c r="N25" t="n">
        <v>53.93</v>
      </c>
      <c r="O25" t="n">
        <v>28924.39</v>
      </c>
      <c r="P25" t="n">
        <v>163.74</v>
      </c>
      <c r="Q25" t="n">
        <v>197.77</v>
      </c>
      <c r="R25" t="n">
        <v>38.65</v>
      </c>
      <c r="S25" t="n">
        <v>25.4</v>
      </c>
      <c r="T25" t="n">
        <v>5726.17</v>
      </c>
      <c r="U25" t="n">
        <v>0.66</v>
      </c>
      <c r="V25" t="n">
        <v>0.87</v>
      </c>
      <c r="W25" t="n">
        <v>2.97</v>
      </c>
      <c r="X25" t="n">
        <v>0.36</v>
      </c>
      <c r="Y25" t="n">
        <v>1</v>
      </c>
      <c r="Z25" t="n">
        <v>10</v>
      </c>
      <c r="AA25" t="n">
        <v>484.8672399102389</v>
      </c>
      <c r="AB25" t="n">
        <v>663.4167484781253</v>
      </c>
      <c r="AC25" t="n">
        <v>600.1011851146268</v>
      </c>
      <c r="AD25" t="n">
        <v>484867.2399102389</v>
      </c>
      <c r="AE25" t="n">
        <v>663416.7484781253</v>
      </c>
      <c r="AF25" t="n">
        <v>1.547299074358665e-05</v>
      </c>
      <c r="AG25" t="n">
        <v>38</v>
      </c>
      <c r="AH25" t="n">
        <v>600101.1851146268</v>
      </c>
    </row>
    <row r="26">
      <c r="A26" t="n">
        <v>24</v>
      </c>
      <c r="B26" t="n">
        <v>115</v>
      </c>
      <c r="C26" t="inlineStr">
        <is>
          <t xml:space="preserve">CONCLUIDO	</t>
        </is>
      </c>
      <c r="D26" t="n">
        <v>7.0529</v>
      </c>
      <c r="E26" t="n">
        <v>14.18</v>
      </c>
      <c r="F26" t="n">
        <v>10.73</v>
      </c>
      <c r="G26" t="n">
        <v>35.76</v>
      </c>
      <c r="H26" t="n">
        <v>0.53</v>
      </c>
      <c r="I26" t="n">
        <v>18</v>
      </c>
      <c r="J26" t="n">
        <v>233.05</v>
      </c>
      <c r="K26" t="n">
        <v>56.94</v>
      </c>
      <c r="L26" t="n">
        <v>7</v>
      </c>
      <c r="M26" t="n">
        <v>16</v>
      </c>
      <c r="N26" t="n">
        <v>54.11</v>
      </c>
      <c r="O26" t="n">
        <v>28977.11</v>
      </c>
      <c r="P26" t="n">
        <v>163.23</v>
      </c>
      <c r="Q26" t="n">
        <v>197.83</v>
      </c>
      <c r="R26" t="n">
        <v>37.86</v>
      </c>
      <c r="S26" t="n">
        <v>25.4</v>
      </c>
      <c r="T26" t="n">
        <v>5336.78</v>
      </c>
      <c r="U26" t="n">
        <v>0.67</v>
      </c>
      <c r="V26" t="n">
        <v>0.87</v>
      </c>
      <c r="W26" t="n">
        <v>2.97</v>
      </c>
      <c r="X26" t="n">
        <v>0.34</v>
      </c>
      <c r="Y26" t="n">
        <v>1</v>
      </c>
      <c r="Z26" t="n">
        <v>10</v>
      </c>
      <c r="AA26" t="n">
        <v>474.7901963662605</v>
      </c>
      <c r="AB26" t="n">
        <v>649.628892933469</v>
      </c>
      <c r="AC26" t="n">
        <v>587.6292231517756</v>
      </c>
      <c r="AD26" t="n">
        <v>474790.1963662605</v>
      </c>
      <c r="AE26" t="n">
        <v>649628.892933469</v>
      </c>
      <c r="AF26" t="n">
        <v>1.554661392057017e-05</v>
      </c>
      <c r="AG26" t="n">
        <v>37</v>
      </c>
      <c r="AH26" t="n">
        <v>587629.2231517755</v>
      </c>
    </row>
    <row r="27">
      <c r="A27" t="n">
        <v>25</v>
      </c>
      <c r="B27" t="n">
        <v>115</v>
      </c>
      <c r="C27" t="inlineStr">
        <is>
          <t xml:space="preserve">CONCLUIDO	</t>
        </is>
      </c>
      <c r="D27" t="n">
        <v>7.0537</v>
      </c>
      <c r="E27" t="n">
        <v>14.18</v>
      </c>
      <c r="F27" t="n">
        <v>10.73</v>
      </c>
      <c r="G27" t="n">
        <v>35.75</v>
      </c>
      <c r="H27" t="n">
        <v>0.55</v>
      </c>
      <c r="I27" t="n">
        <v>18</v>
      </c>
      <c r="J27" t="n">
        <v>233.48</v>
      </c>
      <c r="K27" t="n">
        <v>56.94</v>
      </c>
      <c r="L27" t="n">
        <v>7.25</v>
      </c>
      <c r="M27" t="n">
        <v>16</v>
      </c>
      <c r="N27" t="n">
        <v>54.29</v>
      </c>
      <c r="O27" t="n">
        <v>29029.89</v>
      </c>
      <c r="P27" t="n">
        <v>162.96</v>
      </c>
      <c r="Q27" t="n">
        <v>197.78</v>
      </c>
      <c r="R27" t="n">
        <v>37.85</v>
      </c>
      <c r="S27" t="n">
        <v>25.4</v>
      </c>
      <c r="T27" t="n">
        <v>5331.2</v>
      </c>
      <c r="U27" t="n">
        <v>0.67</v>
      </c>
      <c r="V27" t="n">
        <v>0.87</v>
      </c>
      <c r="W27" t="n">
        <v>2.97</v>
      </c>
      <c r="X27" t="n">
        <v>0.34</v>
      </c>
      <c r="Y27" t="n">
        <v>1</v>
      </c>
      <c r="Z27" t="n">
        <v>10</v>
      </c>
      <c r="AA27" t="n">
        <v>474.5658136751675</v>
      </c>
      <c r="AB27" t="n">
        <v>649.3218826364499</v>
      </c>
      <c r="AC27" t="n">
        <v>587.3515134866124</v>
      </c>
      <c r="AD27" t="n">
        <v>474565.8136751675</v>
      </c>
      <c r="AE27" t="n">
        <v>649321.8826364499</v>
      </c>
      <c r="AF27" t="n">
        <v>1.5548377349959e-05</v>
      </c>
      <c r="AG27" t="n">
        <v>37</v>
      </c>
      <c r="AH27" t="n">
        <v>587351.5134866124</v>
      </c>
    </row>
    <row r="28">
      <c r="A28" t="n">
        <v>26</v>
      </c>
      <c r="B28" t="n">
        <v>115</v>
      </c>
      <c r="C28" t="inlineStr">
        <is>
          <t xml:space="preserve">CONCLUIDO	</t>
        </is>
      </c>
      <c r="D28" t="n">
        <v>7.0798</v>
      </c>
      <c r="E28" t="n">
        <v>14.12</v>
      </c>
      <c r="F28" t="n">
        <v>10.72</v>
      </c>
      <c r="G28" t="n">
        <v>37.83</v>
      </c>
      <c r="H28" t="n">
        <v>0.57</v>
      </c>
      <c r="I28" t="n">
        <v>17</v>
      </c>
      <c r="J28" t="n">
        <v>233.91</v>
      </c>
      <c r="K28" t="n">
        <v>56.94</v>
      </c>
      <c r="L28" t="n">
        <v>7.5</v>
      </c>
      <c r="M28" t="n">
        <v>15</v>
      </c>
      <c r="N28" t="n">
        <v>54.46</v>
      </c>
      <c r="O28" t="n">
        <v>29082.74</v>
      </c>
      <c r="P28" t="n">
        <v>162.9</v>
      </c>
      <c r="Q28" t="n">
        <v>197.76</v>
      </c>
      <c r="R28" t="n">
        <v>37.79</v>
      </c>
      <c r="S28" t="n">
        <v>25.4</v>
      </c>
      <c r="T28" t="n">
        <v>5306.24</v>
      </c>
      <c r="U28" t="n">
        <v>0.67</v>
      </c>
      <c r="V28" t="n">
        <v>0.87</v>
      </c>
      <c r="W28" t="n">
        <v>2.96</v>
      </c>
      <c r="X28" t="n">
        <v>0.33</v>
      </c>
      <c r="Y28" t="n">
        <v>1</v>
      </c>
      <c r="Z28" t="n">
        <v>10</v>
      </c>
      <c r="AA28" t="n">
        <v>473.9832851546037</v>
      </c>
      <c r="AB28" t="n">
        <v>648.5248414152697</v>
      </c>
      <c r="AC28" t="n">
        <v>586.6305407609273</v>
      </c>
      <c r="AD28" t="n">
        <v>473983.2851546037</v>
      </c>
      <c r="AE28" t="n">
        <v>648524.8414152698</v>
      </c>
      <c r="AF28" t="n">
        <v>1.560590923376947e-05</v>
      </c>
      <c r="AG28" t="n">
        <v>37</v>
      </c>
      <c r="AH28" t="n">
        <v>586630.5407609273</v>
      </c>
    </row>
    <row r="29">
      <c r="A29" t="n">
        <v>27</v>
      </c>
      <c r="B29" t="n">
        <v>115</v>
      </c>
      <c r="C29" t="inlineStr">
        <is>
          <t xml:space="preserve">CONCLUIDO	</t>
        </is>
      </c>
      <c r="D29" t="n">
        <v>7.1149</v>
      </c>
      <c r="E29" t="n">
        <v>14.06</v>
      </c>
      <c r="F29" t="n">
        <v>10.69</v>
      </c>
      <c r="G29" t="n">
        <v>40.09</v>
      </c>
      <c r="H29" t="n">
        <v>0.59</v>
      </c>
      <c r="I29" t="n">
        <v>16</v>
      </c>
      <c r="J29" t="n">
        <v>234.34</v>
      </c>
      <c r="K29" t="n">
        <v>56.94</v>
      </c>
      <c r="L29" t="n">
        <v>7.75</v>
      </c>
      <c r="M29" t="n">
        <v>14</v>
      </c>
      <c r="N29" t="n">
        <v>54.64</v>
      </c>
      <c r="O29" t="n">
        <v>29135.65</v>
      </c>
      <c r="P29" t="n">
        <v>162.42</v>
      </c>
      <c r="Q29" t="n">
        <v>197.8</v>
      </c>
      <c r="R29" t="n">
        <v>36.85</v>
      </c>
      <c r="S29" t="n">
        <v>25.4</v>
      </c>
      <c r="T29" t="n">
        <v>4841.7</v>
      </c>
      <c r="U29" t="n">
        <v>0.6899999999999999</v>
      </c>
      <c r="V29" t="n">
        <v>0.87</v>
      </c>
      <c r="W29" t="n">
        <v>2.96</v>
      </c>
      <c r="X29" t="n">
        <v>0.3</v>
      </c>
      <c r="Y29" t="n">
        <v>1</v>
      </c>
      <c r="Z29" t="n">
        <v>10</v>
      </c>
      <c r="AA29" t="n">
        <v>472.8770399288943</v>
      </c>
      <c r="AB29" t="n">
        <v>647.0112278933594</v>
      </c>
      <c r="AC29" t="n">
        <v>585.2613843891781</v>
      </c>
      <c r="AD29" t="n">
        <v>472877.0399288943</v>
      </c>
      <c r="AE29" t="n">
        <v>647011.2278933594</v>
      </c>
      <c r="AF29" t="n">
        <v>1.568327969820424e-05</v>
      </c>
      <c r="AG29" t="n">
        <v>37</v>
      </c>
      <c r="AH29" t="n">
        <v>585261.3843891781</v>
      </c>
    </row>
    <row r="30">
      <c r="A30" t="n">
        <v>28</v>
      </c>
      <c r="B30" t="n">
        <v>115</v>
      </c>
      <c r="C30" t="inlineStr">
        <is>
          <t xml:space="preserve">CONCLUIDO	</t>
        </is>
      </c>
      <c r="D30" t="n">
        <v>7.1184</v>
      </c>
      <c r="E30" t="n">
        <v>14.05</v>
      </c>
      <c r="F30" t="n">
        <v>10.69</v>
      </c>
      <c r="G30" t="n">
        <v>40.07</v>
      </c>
      <c r="H30" t="n">
        <v>0.61</v>
      </c>
      <c r="I30" t="n">
        <v>16</v>
      </c>
      <c r="J30" t="n">
        <v>234.77</v>
      </c>
      <c r="K30" t="n">
        <v>56.94</v>
      </c>
      <c r="L30" t="n">
        <v>8</v>
      </c>
      <c r="M30" t="n">
        <v>14</v>
      </c>
      <c r="N30" t="n">
        <v>54.82</v>
      </c>
      <c r="O30" t="n">
        <v>29188.62</v>
      </c>
      <c r="P30" t="n">
        <v>162.36</v>
      </c>
      <c r="Q30" t="n">
        <v>197.78</v>
      </c>
      <c r="R30" t="n">
        <v>36.53</v>
      </c>
      <c r="S30" t="n">
        <v>25.4</v>
      </c>
      <c r="T30" t="n">
        <v>4682.54</v>
      </c>
      <c r="U30" t="n">
        <v>0.7</v>
      </c>
      <c r="V30" t="n">
        <v>0.87</v>
      </c>
      <c r="W30" t="n">
        <v>2.96</v>
      </c>
      <c r="X30" t="n">
        <v>0.29</v>
      </c>
      <c r="Y30" t="n">
        <v>1</v>
      </c>
      <c r="Z30" t="n">
        <v>10</v>
      </c>
      <c r="AA30" t="n">
        <v>472.7624153317266</v>
      </c>
      <c r="AB30" t="n">
        <v>646.8543934626341</v>
      </c>
      <c r="AC30" t="n">
        <v>585.1195180164027</v>
      </c>
      <c r="AD30" t="n">
        <v>472762.4153317265</v>
      </c>
      <c r="AE30" t="n">
        <v>646854.3934626341</v>
      </c>
      <c r="AF30" t="n">
        <v>1.569099470178036e-05</v>
      </c>
      <c r="AG30" t="n">
        <v>37</v>
      </c>
      <c r="AH30" t="n">
        <v>585119.5180164027</v>
      </c>
    </row>
    <row r="31">
      <c r="A31" t="n">
        <v>29</v>
      </c>
      <c r="B31" t="n">
        <v>115</v>
      </c>
      <c r="C31" t="inlineStr">
        <is>
          <t xml:space="preserve">CONCLUIDO	</t>
        </is>
      </c>
      <c r="D31" t="n">
        <v>7.1157</v>
      </c>
      <c r="E31" t="n">
        <v>14.05</v>
      </c>
      <c r="F31" t="n">
        <v>10.69</v>
      </c>
      <c r="G31" t="n">
        <v>40.09</v>
      </c>
      <c r="H31" t="n">
        <v>0.62</v>
      </c>
      <c r="I31" t="n">
        <v>16</v>
      </c>
      <c r="J31" t="n">
        <v>235.2</v>
      </c>
      <c r="K31" t="n">
        <v>56.94</v>
      </c>
      <c r="L31" t="n">
        <v>8.25</v>
      </c>
      <c r="M31" t="n">
        <v>14</v>
      </c>
      <c r="N31" t="n">
        <v>55</v>
      </c>
      <c r="O31" t="n">
        <v>29241.66</v>
      </c>
      <c r="P31" t="n">
        <v>162.36</v>
      </c>
      <c r="Q31" t="n">
        <v>197.81</v>
      </c>
      <c r="R31" t="n">
        <v>36.77</v>
      </c>
      <c r="S31" t="n">
        <v>25.4</v>
      </c>
      <c r="T31" t="n">
        <v>4801.18</v>
      </c>
      <c r="U31" t="n">
        <v>0.6899999999999999</v>
      </c>
      <c r="V31" t="n">
        <v>0.87</v>
      </c>
      <c r="W31" t="n">
        <v>2.96</v>
      </c>
      <c r="X31" t="n">
        <v>0.3</v>
      </c>
      <c r="Y31" t="n">
        <v>1</v>
      </c>
      <c r="Z31" t="n">
        <v>10</v>
      </c>
      <c r="AA31" t="n">
        <v>472.8154316030864</v>
      </c>
      <c r="AB31" t="n">
        <v>646.9269326640215</v>
      </c>
      <c r="AC31" t="n">
        <v>585.1851341782192</v>
      </c>
      <c r="AD31" t="n">
        <v>472815.4316030864</v>
      </c>
      <c r="AE31" t="n">
        <v>646926.9326640215</v>
      </c>
      <c r="AF31" t="n">
        <v>1.568504312759307e-05</v>
      </c>
      <c r="AG31" t="n">
        <v>37</v>
      </c>
      <c r="AH31" t="n">
        <v>585185.1341782191</v>
      </c>
    </row>
    <row r="32">
      <c r="A32" t="n">
        <v>30</v>
      </c>
      <c r="B32" t="n">
        <v>115</v>
      </c>
      <c r="C32" t="inlineStr">
        <is>
          <t xml:space="preserve">CONCLUIDO	</t>
        </is>
      </c>
      <c r="D32" t="n">
        <v>7.146</v>
      </c>
      <c r="E32" t="n">
        <v>13.99</v>
      </c>
      <c r="F32" t="n">
        <v>10.67</v>
      </c>
      <c r="G32" t="n">
        <v>42.7</v>
      </c>
      <c r="H32" t="n">
        <v>0.64</v>
      </c>
      <c r="I32" t="n">
        <v>15</v>
      </c>
      <c r="J32" t="n">
        <v>235.63</v>
      </c>
      <c r="K32" t="n">
        <v>56.94</v>
      </c>
      <c r="L32" t="n">
        <v>8.5</v>
      </c>
      <c r="M32" t="n">
        <v>13</v>
      </c>
      <c r="N32" t="n">
        <v>55.18</v>
      </c>
      <c r="O32" t="n">
        <v>29294.76</v>
      </c>
      <c r="P32" t="n">
        <v>162.12</v>
      </c>
      <c r="Q32" t="n">
        <v>197.76</v>
      </c>
      <c r="R32" t="n">
        <v>36.23</v>
      </c>
      <c r="S32" t="n">
        <v>25.4</v>
      </c>
      <c r="T32" t="n">
        <v>4537.91</v>
      </c>
      <c r="U32" t="n">
        <v>0.7</v>
      </c>
      <c r="V32" t="n">
        <v>0.87</v>
      </c>
      <c r="W32" t="n">
        <v>2.96</v>
      </c>
      <c r="X32" t="n">
        <v>0.28</v>
      </c>
      <c r="Y32" t="n">
        <v>1</v>
      </c>
      <c r="Z32" t="n">
        <v>10</v>
      </c>
      <c r="AA32" t="n">
        <v>472.0109290311528</v>
      </c>
      <c r="AB32" t="n">
        <v>645.8261767529533</v>
      </c>
      <c r="AC32" t="n">
        <v>584.1894328663826</v>
      </c>
      <c r="AD32" t="n">
        <v>472010.9290311528</v>
      </c>
      <c r="AE32" t="n">
        <v>645826.1767529533</v>
      </c>
      <c r="AF32" t="n">
        <v>1.575183301569488e-05</v>
      </c>
      <c r="AG32" t="n">
        <v>37</v>
      </c>
      <c r="AH32" t="n">
        <v>584189.4328663826</v>
      </c>
    </row>
    <row r="33">
      <c r="A33" t="n">
        <v>31</v>
      </c>
      <c r="B33" t="n">
        <v>115</v>
      </c>
      <c r="C33" t="inlineStr">
        <is>
          <t xml:space="preserve">CONCLUIDO	</t>
        </is>
      </c>
      <c r="D33" t="n">
        <v>7.1504</v>
      </c>
      <c r="E33" t="n">
        <v>13.99</v>
      </c>
      <c r="F33" t="n">
        <v>10.67</v>
      </c>
      <c r="G33" t="n">
        <v>42.66</v>
      </c>
      <c r="H33" t="n">
        <v>0.66</v>
      </c>
      <c r="I33" t="n">
        <v>15</v>
      </c>
      <c r="J33" t="n">
        <v>236.06</v>
      </c>
      <c r="K33" t="n">
        <v>56.94</v>
      </c>
      <c r="L33" t="n">
        <v>8.75</v>
      </c>
      <c r="M33" t="n">
        <v>13</v>
      </c>
      <c r="N33" t="n">
        <v>55.36</v>
      </c>
      <c r="O33" t="n">
        <v>29347.92</v>
      </c>
      <c r="P33" t="n">
        <v>161.84</v>
      </c>
      <c r="Q33" t="n">
        <v>197.75</v>
      </c>
      <c r="R33" t="n">
        <v>35.95</v>
      </c>
      <c r="S33" t="n">
        <v>25.4</v>
      </c>
      <c r="T33" t="n">
        <v>4395.34</v>
      </c>
      <c r="U33" t="n">
        <v>0.71</v>
      </c>
      <c r="V33" t="n">
        <v>0.87</v>
      </c>
      <c r="W33" t="n">
        <v>2.96</v>
      </c>
      <c r="X33" t="n">
        <v>0.28</v>
      </c>
      <c r="Y33" t="n">
        <v>1</v>
      </c>
      <c r="Z33" t="n">
        <v>10</v>
      </c>
      <c r="AA33" t="n">
        <v>471.7123141025564</v>
      </c>
      <c r="AB33" t="n">
        <v>645.4175986336869</v>
      </c>
      <c r="AC33" t="n">
        <v>583.819848869376</v>
      </c>
      <c r="AD33" t="n">
        <v>471712.3141025564</v>
      </c>
      <c r="AE33" t="n">
        <v>645417.5986336869</v>
      </c>
      <c r="AF33" t="n">
        <v>1.576153187733343e-05</v>
      </c>
      <c r="AG33" t="n">
        <v>37</v>
      </c>
      <c r="AH33" t="n">
        <v>583819.848869376</v>
      </c>
    </row>
    <row r="34">
      <c r="A34" t="n">
        <v>32</v>
      </c>
      <c r="B34" t="n">
        <v>115</v>
      </c>
      <c r="C34" t="inlineStr">
        <is>
          <t xml:space="preserve">CONCLUIDO	</t>
        </is>
      </c>
      <c r="D34" t="n">
        <v>7.1813</v>
      </c>
      <c r="E34" t="n">
        <v>13.92</v>
      </c>
      <c r="F34" t="n">
        <v>10.65</v>
      </c>
      <c r="G34" t="n">
        <v>45.64</v>
      </c>
      <c r="H34" t="n">
        <v>0.68</v>
      </c>
      <c r="I34" t="n">
        <v>14</v>
      </c>
      <c r="J34" t="n">
        <v>236.49</v>
      </c>
      <c r="K34" t="n">
        <v>56.94</v>
      </c>
      <c r="L34" t="n">
        <v>9</v>
      </c>
      <c r="M34" t="n">
        <v>12</v>
      </c>
      <c r="N34" t="n">
        <v>55.55</v>
      </c>
      <c r="O34" t="n">
        <v>29401.15</v>
      </c>
      <c r="P34" t="n">
        <v>161.59</v>
      </c>
      <c r="Q34" t="n">
        <v>197.78</v>
      </c>
      <c r="R34" t="n">
        <v>35.28</v>
      </c>
      <c r="S34" t="n">
        <v>25.4</v>
      </c>
      <c r="T34" t="n">
        <v>4066.37</v>
      </c>
      <c r="U34" t="n">
        <v>0.72</v>
      </c>
      <c r="V34" t="n">
        <v>0.87</v>
      </c>
      <c r="W34" t="n">
        <v>2.97</v>
      </c>
      <c r="X34" t="n">
        <v>0.26</v>
      </c>
      <c r="Y34" t="n">
        <v>1</v>
      </c>
      <c r="Z34" t="n">
        <v>10</v>
      </c>
      <c r="AA34" t="n">
        <v>470.8972564797867</v>
      </c>
      <c r="AB34" t="n">
        <v>644.3024008364089</v>
      </c>
      <c r="AC34" t="n">
        <v>582.8110839846803</v>
      </c>
      <c r="AD34" t="n">
        <v>470897.2564797867</v>
      </c>
      <c r="AE34" t="n">
        <v>644302.4008364088</v>
      </c>
      <c r="AF34" t="n">
        <v>1.582964433747686e-05</v>
      </c>
      <c r="AG34" t="n">
        <v>37</v>
      </c>
      <c r="AH34" t="n">
        <v>582811.0839846802</v>
      </c>
    </row>
    <row r="35">
      <c r="A35" t="n">
        <v>33</v>
      </c>
      <c r="B35" t="n">
        <v>115</v>
      </c>
      <c r="C35" t="inlineStr">
        <is>
          <t xml:space="preserve">CONCLUIDO	</t>
        </is>
      </c>
      <c r="D35" t="n">
        <v>7.1809</v>
      </c>
      <c r="E35" t="n">
        <v>13.93</v>
      </c>
      <c r="F35" t="n">
        <v>10.65</v>
      </c>
      <c r="G35" t="n">
        <v>45.65</v>
      </c>
      <c r="H35" t="n">
        <v>0.6899999999999999</v>
      </c>
      <c r="I35" t="n">
        <v>14</v>
      </c>
      <c r="J35" t="n">
        <v>236.92</v>
      </c>
      <c r="K35" t="n">
        <v>56.94</v>
      </c>
      <c r="L35" t="n">
        <v>9.25</v>
      </c>
      <c r="M35" t="n">
        <v>12</v>
      </c>
      <c r="N35" t="n">
        <v>55.73</v>
      </c>
      <c r="O35" t="n">
        <v>29454.44</v>
      </c>
      <c r="P35" t="n">
        <v>161.52</v>
      </c>
      <c r="Q35" t="n">
        <v>197.77</v>
      </c>
      <c r="R35" t="n">
        <v>35.45</v>
      </c>
      <c r="S35" t="n">
        <v>25.4</v>
      </c>
      <c r="T35" t="n">
        <v>4150</v>
      </c>
      <c r="U35" t="n">
        <v>0.72</v>
      </c>
      <c r="V35" t="n">
        <v>0.87</v>
      </c>
      <c r="W35" t="n">
        <v>2.96</v>
      </c>
      <c r="X35" t="n">
        <v>0.26</v>
      </c>
      <c r="Y35" t="n">
        <v>1</v>
      </c>
      <c r="Z35" t="n">
        <v>10</v>
      </c>
      <c r="AA35" t="n">
        <v>470.8518868759627</v>
      </c>
      <c r="AB35" t="n">
        <v>644.2403241428913</v>
      </c>
      <c r="AC35" t="n">
        <v>582.7549318036668</v>
      </c>
      <c r="AD35" t="n">
        <v>470851.8868759627</v>
      </c>
      <c r="AE35" t="n">
        <v>644240.3241428912</v>
      </c>
      <c r="AF35" t="n">
        <v>1.582876262278245e-05</v>
      </c>
      <c r="AG35" t="n">
        <v>37</v>
      </c>
      <c r="AH35" t="n">
        <v>582754.9318036668</v>
      </c>
    </row>
    <row r="36">
      <c r="A36" t="n">
        <v>34</v>
      </c>
      <c r="B36" t="n">
        <v>115</v>
      </c>
      <c r="C36" t="inlineStr">
        <is>
          <t xml:space="preserve">CONCLUIDO	</t>
        </is>
      </c>
      <c r="D36" t="n">
        <v>7.1775</v>
      </c>
      <c r="E36" t="n">
        <v>13.93</v>
      </c>
      <c r="F36" t="n">
        <v>10.66</v>
      </c>
      <c r="G36" t="n">
        <v>45.67</v>
      </c>
      <c r="H36" t="n">
        <v>0.71</v>
      </c>
      <c r="I36" t="n">
        <v>14</v>
      </c>
      <c r="J36" t="n">
        <v>237.35</v>
      </c>
      <c r="K36" t="n">
        <v>56.94</v>
      </c>
      <c r="L36" t="n">
        <v>9.5</v>
      </c>
      <c r="M36" t="n">
        <v>12</v>
      </c>
      <c r="N36" t="n">
        <v>55.91</v>
      </c>
      <c r="O36" t="n">
        <v>29507.8</v>
      </c>
      <c r="P36" t="n">
        <v>161.41</v>
      </c>
      <c r="Q36" t="n">
        <v>197.77</v>
      </c>
      <c r="R36" t="n">
        <v>35.69</v>
      </c>
      <c r="S36" t="n">
        <v>25.4</v>
      </c>
      <c r="T36" t="n">
        <v>4270.86</v>
      </c>
      <c r="U36" t="n">
        <v>0.71</v>
      </c>
      <c r="V36" t="n">
        <v>0.87</v>
      </c>
      <c r="W36" t="n">
        <v>2.96</v>
      </c>
      <c r="X36" t="n">
        <v>0.27</v>
      </c>
      <c r="Y36" t="n">
        <v>1</v>
      </c>
      <c r="Z36" t="n">
        <v>10</v>
      </c>
      <c r="AA36" t="n">
        <v>470.8482381586471</v>
      </c>
      <c r="AB36" t="n">
        <v>644.2353318068898</v>
      </c>
      <c r="AC36" t="n">
        <v>582.7504159292066</v>
      </c>
      <c r="AD36" t="n">
        <v>470848.2381586471</v>
      </c>
      <c r="AE36" t="n">
        <v>644235.3318068899</v>
      </c>
      <c r="AF36" t="n">
        <v>1.582126804787994e-05</v>
      </c>
      <c r="AG36" t="n">
        <v>37</v>
      </c>
      <c r="AH36" t="n">
        <v>582750.4159292066</v>
      </c>
    </row>
    <row r="37">
      <c r="A37" t="n">
        <v>35</v>
      </c>
      <c r="B37" t="n">
        <v>115</v>
      </c>
      <c r="C37" t="inlineStr">
        <is>
          <t xml:space="preserve">CONCLUIDO	</t>
        </is>
      </c>
      <c r="D37" t="n">
        <v>7.2154</v>
      </c>
      <c r="E37" t="n">
        <v>13.86</v>
      </c>
      <c r="F37" t="n">
        <v>10.63</v>
      </c>
      <c r="G37" t="n">
        <v>49.05</v>
      </c>
      <c r="H37" t="n">
        <v>0.73</v>
      </c>
      <c r="I37" t="n">
        <v>13</v>
      </c>
      <c r="J37" t="n">
        <v>237.79</v>
      </c>
      <c r="K37" t="n">
        <v>56.94</v>
      </c>
      <c r="L37" t="n">
        <v>9.75</v>
      </c>
      <c r="M37" t="n">
        <v>11</v>
      </c>
      <c r="N37" t="n">
        <v>56.09</v>
      </c>
      <c r="O37" t="n">
        <v>29561.22</v>
      </c>
      <c r="P37" t="n">
        <v>161.12</v>
      </c>
      <c r="Q37" t="n">
        <v>197.78</v>
      </c>
      <c r="R37" t="n">
        <v>34.79</v>
      </c>
      <c r="S37" t="n">
        <v>25.4</v>
      </c>
      <c r="T37" t="n">
        <v>3826.88</v>
      </c>
      <c r="U37" t="n">
        <v>0.73</v>
      </c>
      <c r="V37" t="n">
        <v>0.88</v>
      </c>
      <c r="W37" t="n">
        <v>2.96</v>
      </c>
      <c r="X37" t="n">
        <v>0.24</v>
      </c>
      <c r="Y37" t="n">
        <v>1</v>
      </c>
      <c r="Z37" t="n">
        <v>10</v>
      </c>
      <c r="AA37" t="n">
        <v>469.8624754554107</v>
      </c>
      <c r="AB37" t="n">
        <v>642.8865677875407</v>
      </c>
      <c r="AC37" t="n">
        <v>581.5303760548619</v>
      </c>
      <c r="AD37" t="n">
        <v>469862.4754554107</v>
      </c>
      <c r="AE37" t="n">
        <v>642886.5677875407</v>
      </c>
      <c r="AF37" t="n">
        <v>1.59048105151756e-05</v>
      </c>
      <c r="AG37" t="n">
        <v>37</v>
      </c>
      <c r="AH37" t="n">
        <v>581530.3760548619</v>
      </c>
    </row>
    <row r="38">
      <c r="A38" t="n">
        <v>36</v>
      </c>
      <c r="B38" t="n">
        <v>115</v>
      </c>
      <c r="C38" t="inlineStr">
        <is>
          <t xml:space="preserve">CONCLUIDO	</t>
        </is>
      </c>
      <c r="D38" t="n">
        <v>7.2165</v>
      </c>
      <c r="E38" t="n">
        <v>13.86</v>
      </c>
      <c r="F38" t="n">
        <v>10.63</v>
      </c>
      <c r="G38" t="n">
        <v>49.04</v>
      </c>
      <c r="H38" t="n">
        <v>0.75</v>
      </c>
      <c r="I38" t="n">
        <v>13</v>
      </c>
      <c r="J38" t="n">
        <v>238.22</v>
      </c>
      <c r="K38" t="n">
        <v>56.94</v>
      </c>
      <c r="L38" t="n">
        <v>10</v>
      </c>
      <c r="M38" t="n">
        <v>11</v>
      </c>
      <c r="N38" t="n">
        <v>56.28</v>
      </c>
      <c r="O38" t="n">
        <v>29614.71</v>
      </c>
      <c r="P38" t="n">
        <v>161.1</v>
      </c>
      <c r="Q38" t="n">
        <v>197.79</v>
      </c>
      <c r="R38" t="n">
        <v>34.86</v>
      </c>
      <c r="S38" t="n">
        <v>25.4</v>
      </c>
      <c r="T38" t="n">
        <v>3859.16</v>
      </c>
      <c r="U38" t="n">
        <v>0.73</v>
      </c>
      <c r="V38" t="n">
        <v>0.88</v>
      </c>
      <c r="W38" t="n">
        <v>2.96</v>
      </c>
      <c r="X38" t="n">
        <v>0.24</v>
      </c>
      <c r="Y38" t="n">
        <v>1</v>
      </c>
      <c r="Z38" t="n">
        <v>10</v>
      </c>
      <c r="AA38" t="n">
        <v>469.826537976151</v>
      </c>
      <c r="AB38" t="n">
        <v>642.8373965429678</v>
      </c>
      <c r="AC38" t="n">
        <v>581.4858976448588</v>
      </c>
      <c r="AD38" t="n">
        <v>469826.537976151</v>
      </c>
      <c r="AE38" t="n">
        <v>642837.3965429678</v>
      </c>
      <c r="AF38" t="n">
        <v>1.590723523058524e-05</v>
      </c>
      <c r="AG38" t="n">
        <v>37</v>
      </c>
      <c r="AH38" t="n">
        <v>581485.8976448588</v>
      </c>
    </row>
    <row r="39">
      <c r="A39" t="n">
        <v>37</v>
      </c>
      <c r="B39" t="n">
        <v>115</v>
      </c>
      <c r="C39" t="inlineStr">
        <is>
          <t xml:space="preserve">CONCLUIDO	</t>
        </is>
      </c>
      <c r="D39" t="n">
        <v>7.213</v>
      </c>
      <c r="E39" t="n">
        <v>13.86</v>
      </c>
      <c r="F39" t="n">
        <v>10.63</v>
      </c>
      <c r="G39" t="n">
        <v>49.07</v>
      </c>
      <c r="H39" t="n">
        <v>0.76</v>
      </c>
      <c r="I39" t="n">
        <v>13</v>
      </c>
      <c r="J39" t="n">
        <v>238.66</v>
      </c>
      <c r="K39" t="n">
        <v>56.94</v>
      </c>
      <c r="L39" t="n">
        <v>10.25</v>
      </c>
      <c r="M39" t="n">
        <v>11</v>
      </c>
      <c r="N39" t="n">
        <v>56.46</v>
      </c>
      <c r="O39" t="n">
        <v>29668.27</v>
      </c>
      <c r="P39" t="n">
        <v>161.02</v>
      </c>
      <c r="Q39" t="n">
        <v>197.75</v>
      </c>
      <c r="R39" t="n">
        <v>34.83</v>
      </c>
      <c r="S39" t="n">
        <v>25.4</v>
      </c>
      <c r="T39" t="n">
        <v>3845.26</v>
      </c>
      <c r="U39" t="n">
        <v>0.73</v>
      </c>
      <c r="V39" t="n">
        <v>0.88</v>
      </c>
      <c r="W39" t="n">
        <v>2.96</v>
      </c>
      <c r="X39" t="n">
        <v>0.24</v>
      </c>
      <c r="Y39" t="n">
        <v>1</v>
      </c>
      <c r="Z39" t="n">
        <v>10</v>
      </c>
      <c r="AA39" t="n">
        <v>469.8325538885689</v>
      </c>
      <c r="AB39" t="n">
        <v>642.8456277797413</v>
      </c>
      <c r="AC39" t="n">
        <v>581.4933433039472</v>
      </c>
      <c r="AD39" t="n">
        <v>469832.5538885689</v>
      </c>
      <c r="AE39" t="n">
        <v>642845.6277797413</v>
      </c>
      <c r="AF39" t="n">
        <v>1.589952022700912e-05</v>
      </c>
      <c r="AG39" t="n">
        <v>37</v>
      </c>
      <c r="AH39" t="n">
        <v>581493.3433039472</v>
      </c>
    </row>
    <row r="40">
      <c r="A40" t="n">
        <v>38</v>
      </c>
      <c r="B40" t="n">
        <v>115</v>
      </c>
      <c r="C40" t="inlineStr">
        <is>
          <t xml:space="preserve">CONCLUIDO	</t>
        </is>
      </c>
      <c r="D40" t="n">
        <v>7.242</v>
      </c>
      <c r="E40" t="n">
        <v>13.81</v>
      </c>
      <c r="F40" t="n">
        <v>10.62</v>
      </c>
      <c r="G40" t="n">
        <v>53.1</v>
      </c>
      <c r="H40" t="n">
        <v>0.78</v>
      </c>
      <c r="I40" t="n">
        <v>12</v>
      </c>
      <c r="J40" t="n">
        <v>239.09</v>
      </c>
      <c r="K40" t="n">
        <v>56.94</v>
      </c>
      <c r="L40" t="n">
        <v>10.5</v>
      </c>
      <c r="M40" t="n">
        <v>10</v>
      </c>
      <c r="N40" t="n">
        <v>56.65</v>
      </c>
      <c r="O40" t="n">
        <v>29721.89</v>
      </c>
      <c r="P40" t="n">
        <v>160.68</v>
      </c>
      <c r="Q40" t="n">
        <v>197.79</v>
      </c>
      <c r="R40" t="n">
        <v>34.48</v>
      </c>
      <c r="S40" t="n">
        <v>25.4</v>
      </c>
      <c r="T40" t="n">
        <v>3676.87</v>
      </c>
      <c r="U40" t="n">
        <v>0.74</v>
      </c>
      <c r="V40" t="n">
        <v>0.88</v>
      </c>
      <c r="W40" t="n">
        <v>2.96</v>
      </c>
      <c r="X40" t="n">
        <v>0.23</v>
      </c>
      <c r="Y40" t="n">
        <v>1</v>
      </c>
      <c r="Z40" t="n">
        <v>10</v>
      </c>
      <c r="AA40" t="n">
        <v>460.0373520455258</v>
      </c>
      <c r="AB40" t="n">
        <v>629.443400484283</v>
      </c>
      <c r="AC40" t="n">
        <v>569.3702057714233</v>
      </c>
      <c r="AD40" t="n">
        <v>460037.3520455258</v>
      </c>
      <c r="AE40" t="n">
        <v>629443.400484283</v>
      </c>
      <c r="AF40" t="n">
        <v>1.596344454235409e-05</v>
      </c>
      <c r="AG40" t="n">
        <v>36</v>
      </c>
      <c r="AH40" t="n">
        <v>569370.2057714233</v>
      </c>
    </row>
    <row r="41">
      <c r="A41" t="n">
        <v>39</v>
      </c>
      <c r="B41" t="n">
        <v>115</v>
      </c>
      <c r="C41" t="inlineStr">
        <is>
          <t xml:space="preserve">CONCLUIDO	</t>
        </is>
      </c>
      <c r="D41" t="n">
        <v>7.2443</v>
      </c>
      <c r="E41" t="n">
        <v>13.8</v>
      </c>
      <c r="F41" t="n">
        <v>10.62</v>
      </c>
      <c r="G41" t="n">
        <v>53.08</v>
      </c>
      <c r="H41" t="n">
        <v>0.8</v>
      </c>
      <c r="I41" t="n">
        <v>12</v>
      </c>
      <c r="J41" t="n">
        <v>239.53</v>
      </c>
      <c r="K41" t="n">
        <v>56.94</v>
      </c>
      <c r="L41" t="n">
        <v>10.75</v>
      </c>
      <c r="M41" t="n">
        <v>10</v>
      </c>
      <c r="N41" t="n">
        <v>56.83</v>
      </c>
      <c r="O41" t="n">
        <v>29775.57</v>
      </c>
      <c r="P41" t="n">
        <v>160.59</v>
      </c>
      <c r="Q41" t="n">
        <v>197.76</v>
      </c>
      <c r="R41" t="n">
        <v>34.32</v>
      </c>
      <c r="S41" t="n">
        <v>25.4</v>
      </c>
      <c r="T41" t="n">
        <v>3598.48</v>
      </c>
      <c r="U41" t="n">
        <v>0.74</v>
      </c>
      <c r="V41" t="n">
        <v>0.88</v>
      </c>
      <c r="W41" t="n">
        <v>2.96</v>
      </c>
      <c r="X41" t="n">
        <v>0.23</v>
      </c>
      <c r="Y41" t="n">
        <v>1</v>
      </c>
      <c r="Z41" t="n">
        <v>10</v>
      </c>
      <c r="AA41" t="n">
        <v>459.9265730321641</v>
      </c>
      <c r="AB41" t="n">
        <v>629.2918277509763</v>
      </c>
      <c r="AC41" t="n">
        <v>569.2330989270498</v>
      </c>
      <c r="AD41" t="n">
        <v>459926.5730321641</v>
      </c>
      <c r="AE41" t="n">
        <v>629291.8277509763</v>
      </c>
      <c r="AF41" t="n">
        <v>1.596851440184697e-05</v>
      </c>
      <c r="AG41" t="n">
        <v>36</v>
      </c>
      <c r="AH41" t="n">
        <v>569233.0989270498</v>
      </c>
    </row>
    <row r="42">
      <c r="A42" t="n">
        <v>40</v>
      </c>
      <c r="B42" t="n">
        <v>115</v>
      </c>
      <c r="C42" t="inlineStr">
        <is>
          <t xml:space="preserve">CONCLUIDO	</t>
        </is>
      </c>
      <c r="D42" t="n">
        <v>7.2473</v>
      </c>
      <c r="E42" t="n">
        <v>13.8</v>
      </c>
      <c r="F42" t="n">
        <v>10.61</v>
      </c>
      <c r="G42" t="n">
        <v>53.05</v>
      </c>
      <c r="H42" t="n">
        <v>0.82</v>
      </c>
      <c r="I42" t="n">
        <v>12</v>
      </c>
      <c r="J42" t="n">
        <v>239.96</v>
      </c>
      <c r="K42" t="n">
        <v>56.94</v>
      </c>
      <c r="L42" t="n">
        <v>11</v>
      </c>
      <c r="M42" t="n">
        <v>10</v>
      </c>
      <c r="N42" t="n">
        <v>57.02</v>
      </c>
      <c r="O42" t="n">
        <v>29829.32</v>
      </c>
      <c r="P42" t="n">
        <v>160.53</v>
      </c>
      <c r="Q42" t="n">
        <v>197.81</v>
      </c>
      <c r="R42" t="n">
        <v>34.26</v>
      </c>
      <c r="S42" t="n">
        <v>25.4</v>
      </c>
      <c r="T42" t="n">
        <v>3564.99</v>
      </c>
      <c r="U42" t="n">
        <v>0.74</v>
      </c>
      <c r="V42" t="n">
        <v>0.88</v>
      </c>
      <c r="W42" t="n">
        <v>2.96</v>
      </c>
      <c r="X42" t="n">
        <v>0.22</v>
      </c>
      <c r="Y42" t="n">
        <v>1</v>
      </c>
      <c r="Z42" t="n">
        <v>10</v>
      </c>
      <c r="AA42" t="n">
        <v>459.8109469680023</v>
      </c>
      <c r="AB42" t="n">
        <v>629.1336230689282</v>
      </c>
      <c r="AC42" t="n">
        <v>569.0899930778146</v>
      </c>
      <c r="AD42" t="n">
        <v>459810.9469680022</v>
      </c>
      <c r="AE42" t="n">
        <v>629133.6230689281</v>
      </c>
      <c r="AF42" t="n">
        <v>1.597512726205507e-05</v>
      </c>
      <c r="AG42" t="n">
        <v>36</v>
      </c>
      <c r="AH42" t="n">
        <v>569089.9930778146</v>
      </c>
    </row>
    <row r="43">
      <c r="A43" t="n">
        <v>41</v>
      </c>
      <c r="B43" t="n">
        <v>115</v>
      </c>
      <c r="C43" t="inlineStr">
        <is>
          <t xml:space="preserve">CONCLUIDO	</t>
        </is>
      </c>
      <c r="D43" t="n">
        <v>7.2474</v>
      </c>
      <c r="E43" t="n">
        <v>13.8</v>
      </c>
      <c r="F43" t="n">
        <v>10.61</v>
      </c>
      <c r="G43" t="n">
        <v>53.05</v>
      </c>
      <c r="H43" t="n">
        <v>0.83</v>
      </c>
      <c r="I43" t="n">
        <v>12</v>
      </c>
      <c r="J43" t="n">
        <v>240.4</v>
      </c>
      <c r="K43" t="n">
        <v>56.94</v>
      </c>
      <c r="L43" t="n">
        <v>11.25</v>
      </c>
      <c r="M43" t="n">
        <v>10</v>
      </c>
      <c r="N43" t="n">
        <v>57.21</v>
      </c>
      <c r="O43" t="n">
        <v>29883.27</v>
      </c>
      <c r="P43" t="n">
        <v>160.24</v>
      </c>
      <c r="Q43" t="n">
        <v>197.76</v>
      </c>
      <c r="R43" t="n">
        <v>34.32</v>
      </c>
      <c r="S43" t="n">
        <v>25.4</v>
      </c>
      <c r="T43" t="n">
        <v>3593.85</v>
      </c>
      <c r="U43" t="n">
        <v>0.74</v>
      </c>
      <c r="V43" t="n">
        <v>0.88</v>
      </c>
      <c r="W43" t="n">
        <v>2.96</v>
      </c>
      <c r="X43" t="n">
        <v>0.22</v>
      </c>
      <c r="Y43" t="n">
        <v>1</v>
      </c>
      <c r="Z43" t="n">
        <v>10</v>
      </c>
      <c r="AA43" t="n">
        <v>459.5913174814132</v>
      </c>
      <c r="AB43" t="n">
        <v>628.833116316008</v>
      </c>
      <c r="AC43" t="n">
        <v>568.8181662676293</v>
      </c>
      <c r="AD43" t="n">
        <v>459591.3174814133</v>
      </c>
      <c r="AE43" t="n">
        <v>628833.116316008</v>
      </c>
      <c r="AF43" t="n">
        <v>1.597534769072867e-05</v>
      </c>
      <c r="AG43" t="n">
        <v>36</v>
      </c>
      <c r="AH43" t="n">
        <v>568818.1662676292</v>
      </c>
    </row>
    <row r="44">
      <c r="A44" t="n">
        <v>42</v>
      </c>
      <c r="B44" t="n">
        <v>115</v>
      </c>
      <c r="C44" t="inlineStr">
        <is>
          <t xml:space="preserve">CONCLUIDO	</t>
        </is>
      </c>
      <c r="D44" t="n">
        <v>7.2796</v>
      </c>
      <c r="E44" t="n">
        <v>13.74</v>
      </c>
      <c r="F44" t="n">
        <v>10.59</v>
      </c>
      <c r="G44" t="n">
        <v>57.78</v>
      </c>
      <c r="H44" t="n">
        <v>0.85</v>
      </c>
      <c r="I44" t="n">
        <v>11</v>
      </c>
      <c r="J44" t="n">
        <v>240.84</v>
      </c>
      <c r="K44" t="n">
        <v>56.94</v>
      </c>
      <c r="L44" t="n">
        <v>11.5</v>
      </c>
      <c r="M44" t="n">
        <v>9</v>
      </c>
      <c r="N44" t="n">
        <v>57.39</v>
      </c>
      <c r="O44" t="n">
        <v>29937.16</v>
      </c>
      <c r="P44" t="n">
        <v>159.9</v>
      </c>
      <c r="Q44" t="n">
        <v>197.77</v>
      </c>
      <c r="R44" t="n">
        <v>33.71</v>
      </c>
      <c r="S44" t="n">
        <v>25.4</v>
      </c>
      <c r="T44" t="n">
        <v>3295.27</v>
      </c>
      <c r="U44" t="n">
        <v>0.75</v>
      </c>
      <c r="V44" t="n">
        <v>0.88</v>
      </c>
      <c r="W44" t="n">
        <v>2.96</v>
      </c>
      <c r="X44" t="n">
        <v>0.2</v>
      </c>
      <c r="Y44" t="n">
        <v>1</v>
      </c>
      <c r="Z44" t="n">
        <v>10</v>
      </c>
      <c r="AA44" t="n">
        <v>458.7091254845499</v>
      </c>
      <c r="AB44" t="n">
        <v>627.6260623063355</v>
      </c>
      <c r="AC44" t="n">
        <v>567.7263117985289</v>
      </c>
      <c r="AD44" t="n">
        <v>458709.1254845498</v>
      </c>
      <c r="AE44" t="n">
        <v>627626.0623063354</v>
      </c>
      <c r="AF44" t="n">
        <v>1.604632572362895e-05</v>
      </c>
      <c r="AG44" t="n">
        <v>36</v>
      </c>
      <c r="AH44" t="n">
        <v>567726.3117985289</v>
      </c>
    </row>
    <row r="45">
      <c r="A45" t="n">
        <v>43</v>
      </c>
      <c r="B45" t="n">
        <v>115</v>
      </c>
      <c r="C45" t="inlineStr">
        <is>
          <t xml:space="preserve">CONCLUIDO	</t>
        </is>
      </c>
      <c r="D45" t="n">
        <v>7.2845</v>
      </c>
      <c r="E45" t="n">
        <v>13.73</v>
      </c>
      <c r="F45" t="n">
        <v>10.58</v>
      </c>
      <c r="G45" t="n">
        <v>57.73</v>
      </c>
      <c r="H45" t="n">
        <v>0.87</v>
      </c>
      <c r="I45" t="n">
        <v>11</v>
      </c>
      <c r="J45" t="n">
        <v>241.27</v>
      </c>
      <c r="K45" t="n">
        <v>56.94</v>
      </c>
      <c r="L45" t="n">
        <v>11.75</v>
      </c>
      <c r="M45" t="n">
        <v>9</v>
      </c>
      <c r="N45" t="n">
        <v>57.58</v>
      </c>
      <c r="O45" t="n">
        <v>29991.11</v>
      </c>
      <c r="P45" t="n">
        <v>159.76</v>
      </c>
      <c r="Q45" t="n">
        <v>197.8</v>
      </c>
      <c r="R45" t="n">
        <v>33.34</v>
      </c>
      <c r="S45" t="n">
        <v>25.4</v>
      </c>
      <c r="T45" t="n">
        <v>3113.42</v>
      </c>
      <c r="U45" t="n">
        <v>0.76</v>
      </c>
      <c r="V45" t="n">
        <v>0.88</v>
      </c>
      <c r="W45" t="n">
        <v>2.96</v>
      </c>
      <c r="X45" t="n">
        <v>0.19</v>
      </c>
      <c r="Y45" t="n">
        <v>1</v>
      </c>
      <c r="Z45" t="n">
        <v>10</v>
      </c>
      <c r="AA45" t="n">
        <v>458.4997071258786</v>
      </c>
      <c r="AB45" t="n">
        <v>627.3395268691153</v>
      </c>
      <c r="AC45" t="n">
        <v>567.4671229012821</v>
      </c>
      <c r="AD45" t="n">
        <v>458499.7071258785</v>
      </c>
      <c r="AE45" t="n">
        <v>627339.5268691153</v>
      </c>
      <c r="AF45" t="n">
        <v>1.605712672863551e-05</v>
      </c>
      <c r="AG45" t="n">
        <v>36</v>
      </c>
      <c r="AH45" t="n">
        <v>567467.122901282</v>
      </c>
    </row>
    <row r="46">
      <c r="A46" t="n">
        <v>44</v>
      </c>
      <c r="B46" t="n">
        <v>115</v>
      </c>
      <c r="C46" t="inlineStr">
        <is>
          <t xml:space="preserve">CONCLUIDO	</t>
        </is>
      </c>
      <c r="D46" t="n">
        <v>7.2863</v>
      </c>
      <c r="E46" t="n">
        <v>13.72</v>
      </c>
      <c r="F46" t="n">
        <v>10.58</v>
      </c>
      <c r="G46" t="n">
        <v>57.71</v>
      </c>
      <c r="H46" t="n">
        <v>0.88</v>
      </c>
      <c r="I46" t="n">
        <v>11</v>
      </c>
      <c r="J46" t="n">
        <v>241.71</v>
      </c>
      <c r="K46" t="n">
        <v>56.94</v>
      </c>
      <c r="L46" t="n">
        <v>12</v>
      </c>
      <c r="M46" t="n">
        <v>9</v>
      </c>
      <c r="N46" t="n">
        <v>57.77</v>
      </c>
      <c r="O46" t="n">
        <v>30045.13</v>
      </c>
      <c r="P46" t="n">
        <v>159.7</v>
      </c>
      <c r="Q46" t="n">
        <v>197.79</v>
      </c>
      <c r="R46" t="n">
        <v>33.21</v>
      </c>
      <c r="S46" t="n">
        <v>25.4</v>
      </c>
      <c r="T46" t="n">
        <v>3046.87</v>
      </c>
      <c r="U46" t="n">
        <v>0.76</v>
      </c>
      <c r="V46" t="n">
        <v>0.88</v>
      </c>
      <c r="W46" t="n">
        <v>2.96</v>
      </c>
      <c r="X46" t="n">
        <v>0.19</v>
      </c>
      <c r="Y46" t="n">
        <v>1</v>
      </c>
      <c r="Z46" t="n">
        <v>10</v>
      </c>
      <c r="AA46" t="n">
        <v>458.4216835881899</v>
      </c>
      <c r="AB46" t="n">
        <v>627.2327716226944</v>
      </c>
      <c r="AC46" t="n">
        <v>567.3705562257476</v>
      </c>
      <c r="AD46" t="n">
        <v>458421.6835881899</v>
      </c>
      <c r="AE46" t="n">
        <v>627232.7716226943</v>
      </c>
      <c r="AF46" t="n">
        <v>1.606109444476037e-05</v>
      </c>
      <c r="AG46" t="n">
        <v>36</v>
      </c>
      <c r="AH46" t="n">
        <v>567370.5562257476</v>
      </c>
    </row>
    <row r="47">
      <c r="A47" t="n">
        <v>45</v>
      </c>
      <c r="B47" t="n">
        <v>115</v>
      </c>
      <c r="C47" t="inlineStr">
        <is>
          <t xml:space="preserve">CONCLUIDO	</t>
        </is>
      </c>
      <c r="D47" t="n">
        <v>7.2818</v>
      </c>
      <c r="E47" t="n">
        <v>13.73</v>
      </c>
      <c r="F47" t="n">
        <v>10.59</v>
      </c>
      <c r="G47" t="n">
        <v>57.76</v>
      </c>
      <c r="H47" t="n">
        <v>0.9</v>
      </c>
      <c r="I47" t="n">
        <v>11</v>
      </c>
      <c r="J47" t="n">
        <v>242.15</v>
      </c>
      <c r="K47" t="n">
        <v>56.94</v>
      </c>
      <c r="L47" t="n">
        <v>12.25</v>
      </c>
      <c r="M47" t="n">
        <v>9</v>
      </c>
      <c r="N47" t="n">
        <v>57.96</v>
      </c>
      <c r="O47" t="n">
        <v>30099.23</v>
      </c>
      <c r="P47" t="n">
        <v>159.99</v>
      </c>
      <c r="Q47" t="n">
        <v>197.77</v>
      </c>
      <c r="R47" t="n">
        <v>33.67</v>
      </c>
      <c r="S47" t="n">
        <v>25.4</v>
      </c>
      <c r="T47" t="n">
        <v>3274.78</v>
      </c>
      <c r="U47" t="n">
        <v>0.75</v>
      </c>
      <c r="V47" t="n">
        <v>0.88</v>
      </c>
      <c r="W47" t="n">
        <v>2.95</v>
      </c>
      <c r="X47" t="n">
        <v>0.2</v>
      </c>
      <c r="Y47" t="n">
        <v>1</v>
      </c>
      <c r="Z47" t="n">
        <v>10</v>
      </c>
      <c r="AA47" t="n">
        <v>458.7357062243648</v>
      </c>
      <c r="AB47" t="n">
        <v>627.6624312472096</v>
      </c>
      <c r="AC47" t="n">
        <v>567.7592097387302</v>
      </c>
      <c r="AD47" t="n">
        <v>458735.7062243648</v>
      </c>
      <c r="AE47" t="n">
        <v>627662.4312472097</v>
      </c>
      <c r="AF47" t="n">
        <v>1.605117515444822e-05</v>
      </c>
      <c r="AG47" t="n">
        <v>36</v>
      </c>
      <c r="AH47" t="n">
        <v>567759.2097387302</v>
      </c>
    </row>
    <row r="48">
      <c r="A48" t="n">
        <v>46</v>
      </c>
      <c r="B48" t="n">
        <v>115</v>
      </c>
      <c r="C48" t="inlineStr">
        <is>
          <t xml:space="preserve">CONCLUIDO	</t>
        </is>
      </c>
      <c r="D48" t="n">
        <v>7.2867</v>
      </c>
      <c r="E48" t="n">
        <v>13.72</v>
      </c>
      <c r="F48" t="n">
        <v>10.58</v>
      </c>
      <c r="G48" t="n">
        <v>57.71</v>
      </c>
      <c r="H48" t="n">
        <v>0.92</v>
      </c>
      <c r="I48" t="n">
        <v>11</v>
      </c>
      <c r="J48" t="n">
        <v>242.59</v>
      </c>
      <c r="K48" t="n">
        <v>56.94</v>
      </c>
      <c r="L48" t="n">
        <v>12.5</v>
      </c>
      <c r="M48" t="n">
        <v>9</v>
      </c>
      <c r="N48" t="n">
        <v>58.15</v>
      </c>
      <c r="O48" t="n">
        <v>30153.38</v>
      </c>
      <c r="P48" t="n">
        <v>159.51</v>
      </c>
      <c r="Q48" t="n">
        <v>197.76</v>
      </c>
      <c r="R48" t="n">
        <v>33.25</v>
      </c>
      <c r="S48" t="n">
        <v>25.4</v>
      </c>
      <c r="T48" t="n">
        <v>3065.67</v>
      </c>
      <c r="U48" t="n">
        <v>0.76</v>
      </c>
      <c r="V48" t="n">
        <v>0.88</v>
      </c>
      <c r="W48" t="n">
        <v>2.96</v>
      </c>
      <c r="X48" t="n">
        <v>0.19</v>
      </c>
      <c r="Y48" t="n">
        <v>1</v>
      </c>
      <c r="Z48" t="n">
        <v>10</v>
      </c>
      <c r="AA48" t="n">
        <v>458.2724095067654</v>
      </c>
      <c r="AB48" t="n">
        <v>627.0285282389815</v>
      </c>
      <c r="AC48" t="n">
        <v>567.1858055439188</v>
      </c>
      <c r="AD48" t="n">
        <v>458272.4095067654</v>
      </c>
      <c r="AE48" t="n">
        <v>627028.5282389815</v>
      </c>
      <c r="AF48" t="n">
        <v>1.606197615945479e-05</v>
      </c>
      <c r="AG48" t="n">
        <v>36</v>
      </c>
      <c r="AH48" t="n">
        <v>567185.8055439189</v>
      </c>
    </row>
    <row r="49">
      <c r="A49" t="n">
        <v>47</v>
      </c>
      <c r="B49" t="n">
        <v>115</v>
      </c>
      <c r="C49" t="inlineStr">
        <is>
          <t xml:space="preserve">CONCLUIDO	</t>
        </is>
      </c>
      <c r="D49" t="n">
        <v>7.3192</v>
      </c>
      <c r="E49" t="n">
        <v>13.66</v>
      </c>
      <c r="F49" t="n">
        <v>10.56</v>
      </c>
      <c r="G49" t="n">
        <v>63.38</v>
      </c>
      <c r="H49" t="n">
        <v>0.93</v>
      </c>
      <c r="I49" t="n">
        <v>10</v>
      </c>
      <c r="J49" t="n">
        <v>243.03</v>
      </c>
      <c r="K49" t="n">
        <v>56.94</v>
      </c>
      <c r="L49" t="n">
        <v>12.75</v>
      </c>
      <c r="M49" t="n">
        <v>8</v>
      </c>
      <c r="N49" t="n">
        <v>58.34</v>
      </c>
      <c r="O49" t="n">
        <v>30207.61</v>
      </c>
      <c r="P49" t="n">
        <v>159.3</v>
      </c>
      <c r="Q49" t="n">
        <v>197.76</v>
      </c>
      <c r="R49" t="n">
        <v>32.77</v>
      </c>
      <c r="S49" t="n">
        <v>25.4</v>
      </c>
      <c r="T49" t="n">
        <v>2832.27</v>
      </c>
      <c r="U49" t="n">
        <v>0.77</v>
      </c>
      <c r="V49" t="n">
        <v>0.88</v>
      </c>
      <c r="W49" t="n">
        <v>2.95</v>
      </c>
      <c r="X49" t="n">
        <v>0.17</v>
      </c>
      <c r="Y49" t="n">
        <v>1</v>
      </c>
      <c r="Z49" t="n">
        <v>10</v>
      </c>
      <c r="AA49" t="n">
        <v>457.4919493309674</v>
      </c>
      <c r="AB49" t="n">
        <v>625.9606681949818</v>
      </c>
      <c r="AC49" t="n">
        <v>566.2198605637676</v>
      </c>
      <c r="AD49" t="n">
        <v>457491.9493309674</v>
      </c>
      <c r="AE49" t="n">
        <v>625960.6681949819</v>
      </c>
      <c r="AF49" t="n">
        <v>1.613361547837587e-05</v>
      </c>
      <c r="AG49" t="n">
        <v>36</v>
      </c>
      <c r="AH49" t="n">
        <v>566219.8605637676</v>
      </c>
    </row>
    <row r="50">
      <c r="A50" t="n">
        <v>48</v>
      </c>
      <c r="B50" t="n">
        <v>115</v>
      </c>
      <c r="C50" t="inlineStr">
        <is>
          <t xml:space="preserve">CONCLUIDO	</t>
        </is>
      </c>
      <c r="D50" t="n">
        <v>7.3172</v>
      </c>
      <c r="E50" t="n">
        <v>13.67</v>
      </c>
      <c r="F50" t="n">
        <v>10.57</v>
      </c>
      <c r="G50" t="n">
        <v>63.4</v>
      </c>
      <c r="H50" t="n">
        <v>0.95</v>
      </c>
      <c r="I50" t="n">
        <v>10</v>
      </c>
      <c r="J50" t="n">
        <v>243.47</v>
      </c>
      <c r="K50" t="n">
        <v>56.94</v>
      </c>
      <c r="L50" t="n">
        <v>13</v>
      </c>
      <c r="M50" t="n">
        <v>8</v>
      </c>
      <c r="N50" t="n">
        <v>58.53</v>
      </c>
      <c r="O50" t="n">
        <v>30261.91</v>
      </c>
      <c r="P50" t="n">
        <v>159.52</v>
      </c>
      <c r="Q50" t="n">
        <v>197.81</v>
      </c>
      <c r="R50" t="n">
        <v>32.82</v>
      </c>
      <c r="S50" t="n">
        <v>25.4</v>
      </c>
      <c r="T50" t="n">
        <v>2856.43</v>
      </c>
      <c r="U50" t="n">
        <v>0.77</v>
      </c>
      <c r="V50" t="n">
        <v>0.88</v>
      </c>
      <c r="W50" t="n">
        <v>2.96</v>
      </c>
      <c r="X50" t="n">
        <v>0.18</v>
      </c>
      <c r="Y50" t="n">
        <v>1</v>
      </c>
      <c r="Z50" t="n">
        <v>10</v>
      </c>
      <c r="AA50" t="n">
        <v>457.7062331697556</v>
      </c>
      <c r="AB50" t="n">
        <v>626.2538607967477</v>
      </c>
      <c r="AC50" t="n">
        <v>566.4850712751194</v>
      </c>
      <c r="AD50" t="n">
        <v>457706.2331697557</v>
      </c>
      <c r="AE50" t="n">
        <v>626253.8607967477</v>
      </c>
      <c r="AF50" t="n">
        <v>1.61292069049038e-05</v>
      </c>
      <c r="AG50" t="n">
        <v>36</v>
      </c>
      <c r="AH50" t="n">
        <v>566485.0712751193</v>
      </c>
    </row>
    <row r="51">
      <c r="A51" t="n">
        <v>49</v>
      </c>
      <c r="B51" t="n">
        <v>115</v>
      </c>
      <c r="C51" t="inlineStr">
        <is>
          <t xml:space="preserve">CONCLUIDO	</t>
        </is>
      </c>
      <c r="D51" t="n">
        <v>7.3209</v>
      </c>
      <c r="E51" t="n">
        <v>13.66</v>
      </c>
      <c r="F51" t="n">
        <v>10.56</v>
      </c>
      <c r="G51" t="n">
        <v>63.36</v>
      </c>
      <c r="H51" t="n">
        <v>0.97</v>
      </c>
      <c r="I51" t="n">
        <v>10</v>
      </c>
      <c r="J51" t="n">
        <v>243.91</v>
      </c>
      <c r="K51" t="n">
        <v>56.94</v>
      </c>
      <c r="L51" t="n">
        <v>13.25</v>
      </c>
      <c r="M51" t="n">
        <v>8</v>
      </c>
      <c r="N51" t="n">
        <v>58.72</v>
      </c>
      <c r="O51" t="n">
        <v>30316.27</v>
      </c>
      <c r="P51" t="n">
        <v>159.35</v>
      </c>
      <c r="Q51" t="n">
        <v>197.76</v>
      </c>
      <c r="R51" t="n">
        <v>32.55</v>
      </c>
      <c r="S51" t="n">
        <v>25.4</v>
      </c>
      <c r="T51" t="n">
        <v>2722.36</v>
      </c>
      <c r="U51" t="n">
        <v>0.78</v>
      </c>
      <c r="V51" t="n">
        <v>0.88</v>
      </c>
      <c r="W51" t="n">
        <v>2.96</v>
      </c>
      <c r="X51" t="n">
        <v>0.17</v>
      </c>
      <c r="Y51" t="n">
        <v>1</v>
      </c>
      <c r="Z51" t="n">
        <v>10</v>
      </c>
      <c r="AA51" t="n">
        <v>457.4981329095792</v>
      </c>
      <c r="AB51" t="n">
        <v>625.9691288400387</v>
      </c>
      <c r="AC51" t="n">
        <v>566.2275137367347</v>
      </c>
      <c r="AD51" t="n">
        <v>457498.1329095792</v>
      </c>
      <c r="AE51" t="n">
        <v>625969.1288400387</v>
      </c>
      <c r="AF51" t="n">
        <v>1.613736276582713e-05</v>
      </c>
      <c r="AG51" t="n">
        <v>36</v>
      </c>
      <c r="AH51" t="n">
        <v>566227.5137367347</v>
      </c>
    </row>
    <row r="52">
      <c r="A52" t="n">
        <v>50</v>
      </c>
      <c r="B52" t="n">
        <v>115</v>
      </c>
      <c r="C52" t="inlineStr">
        <is>
          <t xml:space="preserve">CONCLUIDO	</t>
        </is>
      </c>
      <c r="D52" t="n">
        <v>7.3229</v>
      </c>
      <c r="E52" t="n">
        <v>13.66</v>
      </c>
      <c r="F52" t="n">
        <v>10.56</v>
      </c>
      <c r="G52" t="n">
        <v>63.34</v>
      </c>
      <c r="H52" t="n">
        <v>0.98</v>
      </c>
      <c r="I52" t="n">
        <v>10</v>
      </c>
      <c r="J52" t="n">
        <v>244.35</v>
      </c>
      <c r="K52" t="n">
        <v>56.94</v>
      </c>
      <c r="L52" t="n">
        <v>13.5</v>
      </c>
      <c r="M52" t="n">
        <v>8</v>
      </c>
      <c r="N52" t="n">
        <v>58.91</v>
      </c>
      <c r="O52" t="n">
        <v>30370.7</v>
      </c>
      <c r="P52" t="n">
        <v>159.21</v>
      </c>
      <c r="Q52" t="n">
        <v>197.75</v>
      </c>
      <c r="R52" t="n">
        <v>32.61</v>
      </c>
      <c r="S52" t="n">
        <v>25.4</v>
      </c>
      <c r="T52" t="n">
        <v>2750.42</v>
      </c>
      <c r="U52" t="n">
        <v>0.78</v>
      </c>
      <c r="V52" t="n">
        <v>0.88</v>
      </c>
      <c r="W52" t="n">
        <v>2.95</v>
      </c>
      <c r="X52" t="n">
        <v>0.17</v>
      </c>
      <c r="Y52" t="n">
        <v>1</v>
      </c>
      <c r="Z52" t="n">
        <v>10</v>
      </c>
      <c r="AA52" t="n">
        <v>457.3576498079406</v>
      </c>
      <c r="AB52" t="n">
        <v>625.7769136626997</v>
      </c>
      <c r="AC52" t="n">
        <v>566.0536433061453</v>
      </c>
      <c r="AD52" t="n">
        <v>457357.6498079406</v>
      </c>
      <c r="AE52" t="n">
        <v>625776.9136626997</v>
      </c>
      <c r="AF52" t="n">
        <v>1.61417713392992e-05</v>
      </c>
      <c r="AG52" t="n">
        <v>36</v>
      </c>
      <c r="AH52" t="n">
        <v>566053.6433061453</v>
      </c>
    </row>
    <row r="53">
      <c r="A53" t="n">
        <v>51</v>
      </c>
      <c r="B53" t="n">
        <v>115</v>
      </c>
      <c r="C53" t="inlineStr">
        <is>
          <t xml:space="preserve">CONCLUIDO	</t>
        </is>
      </c>
      <c r="D53" t="n">
        <v>7.3148</v>
      </c>
      <c r="E53" t="n">
        <v>13.67</v>
      </c>
      <c r="F53" t="n">
        <v>10.57</v>
      </c>
      <c r="G53" t="n">
        <v>63.43</v>
      </c>
      <c r="H53" t="n">
        <v>1</v>
      </c>
      <c r="I53" t="n">
        <v>10</v>
      </c>
      <c r="J53" t="n">
        <v>244.79</v>
      </c>
      <c r="K53" t="n">
        <v>56.94</v>
      </c>
      <c r="L53" t="n">
        <v>13.75</v>
      </c>
      <c r="M53" t="n">
        <v>8</v>
      </c>
      <c r="N53" t="n">
        <v>59.1</v>
      </c>
      <c r="O53" t="n">
        <v>30425.2</v>
      </c>
      <c r="P53" t="n">
        <v>159.37</v>
      </c>
      <c r="Q53" t="n">
        <v>197.8</v>
      </c>
      <c r="R53" t="n">
        <v>32.98</v>
      </c>
      <c r="S53" t="n">
        <v>25.4</v>
      </c>
      <c r="T53" t="n">
        <v>2934.3</v>
      </c>
      <c r="U53" t="n">
        <v>0.77</v>
      </c>
      <c r="V53" t="n">
        <v>0.88</v>
      </c>
      <c r="W53" t="n">
        <v>2.96</v>
      </c>
      <c r="X53" t="n">
        <v>0.18</v>
      </c>
      <c r="Y53" t="n">
        <v>1</v>
      </c>
      <c r="Z53" t="n">
        <v>10</v>
      </c>
      <c r="AA53" t="n">
        <v>457.6384868284092</v>
      </c>
      <c r="AB53" t="n">
        <v>626.1611672637598</v>
      </c>
      <c r="AC53" t="n">
        <v>566.4012242828235</v>
      </c>
      <c r="AD53" t="n">
        <v>457638.4868284091</v>
      </c>
      <c r="AE53" t="n">
        <v>626161.1672637598</v>
      </c>
      <c r="AF53" t="n">
        <v>1.612391661673733e-05</v>
      </c>
      <c r="AG53" t="n">
        <v>36</v>
      </c>
      <c r="AH53" t="n">
        <v>566401.2242828235</v>
      </c>
    </row>
    <row r="54">
      <c r="A54" t="n">
        <v>52</v>
      </c>
      <c r="B54" t="n">
        <v>115</v>
      </c>
      <c r="C54" t="inlineStr">
        <is>
          <t xml:space="preserve">CONCLUIDO	</t>
        </is>
      </c>
      <c r="D54" t="n">
        <v>7.3221</v>
      </c>
      <c r="E54" t="n">
        <v>13.66</v>
      </c>
      <c r="F54" t="n">
        <v>10.56</v>
      </c>
      <c r="G54" t="n">
        <v>63.34</v>
      </c>
      <c r="H54" t="n">
        <v>1.02</v>
      </c>
      <c r="I54" t="n">
        <v>10</v>
      </c>
      <c r="J54" t="n">
        <v>245.23</v>
      </c>
      <c r="K54" t="n">
        <v>56.94</v>
      </c>
      <c r="L54" t="n">
        <v>14</v>
      </c>
      <c r="M54" t="n">
        <v>8</v>
      </c>
      <c r="N54" t="n">
        <v>59.29</v>
      </c>
      <c r="O54" t="n">
        <v>30479.78</v>
      </c>
      <c r="P54" t="n">
        <v>158.87</v>
      </c>
      <c r="Q54" t="n">
        <v>197.76</v>
      </c>
      <c r="R54" t="n">
        <v>32.71</v>
      </c>
      <c r="S54" t="n">
        <v>25.4</v>
      </c>
      <c r="T54" t="n">
        <v>2803.07</v>
      </c>
      <c r="U54" t="n">
        <v>0.78</v>
      </c>
      <c r="V54" t="n">
        <v>0.88</v>
      </c>
      <c r="W54" t="n">
        <v>2.95</v>
      </c>
      <c r="X54" t="n">
        <v>0.17</v>
      </c>
      <c r="Y54" t="n">
        <v>1</v>
      </c>
      <c r="Z54" t="n">
        <v>10</v>
      </c>
      <c r="AA54" t="n">
        <v>457.1195172370933</v>
      </c>
      <c r="AB54" t="n">
        <v>625.4510901735988</v>
      </c>
      <c r="AC54" t="n">
        <v>565.7589159535481</v>
      </c>
      <c r="AD54" t="n">
        <v>457119.5172370933</v>
      </c>
      <c r="AE54" t="n">
        <v>625451.0901735988</v>
      </c>
      <c r="AF54" t="n">
        <v>1.614000790991037e-05</v>
      </c>
      <c r="AG54" t="n">
        <v>36</v>
      </c>
      <c r="AH54" t="n">
        <v>565758.9159535482</v>
      </c>
    </row>
    <row r="55">
      <c r="A55" t="n">
        <v>53</v>
      </c>
      <c r="B55" t="n">
        <v>115</v>
      </c>
      <c r="C55" t="inlineStr">
        <is>
          <t xml:space="preserve">CONCLUIDO	</t>
        </is>
      </c>
      <c r="D55" t="n">
        <v>7.3528</v>
      </c>
      <c r="E55" t="n">
        <v>13.6</v>
      </c>
      <c r="F55" t="n">
        <v>10.54</v>
      </c>
      <c r="G55" t="n">
        <v>70.3</v>
      </c>
      <c r="H55" t="n">
        <v>1.03</v>
      </c>
      <c r="I55" t="n">
        <v>9</v>
      </c>
      <c r="J55" t="n">
        <v>245.68</v>
      </c>
      <c r="K55" t="n">
        <v>56.94</v>
      </c>
      <c r="L55" t="n">
        <v>14.25</v>
      </c>
      <c r="M55" t="n">
        <v>7</v>
      </c>
      <c r="N55" t="n">
        <v>59.48</v>
      </c>
      <c r="O55" t="n">
        <v>30534.42</v>
      </c>
      <c r="P55" t="n">
        <v>158.36</v>
      </c>
      <c r="Q55" t="n">
        <v>197.78</v>
      </c>
      <c r="R55" t="n">
        <v>32.15</v>
      </c>
      <c r="S55" t="n">
        <v>25.4</v>
      </c>
      <c r="T55" t="n">
        <v>2528.37</v>
      </c>
      <c r="U55" t="n">
        <v>0.79</v>
      </c>
      <c r="V55" t="n">
        <v>0.88</v>
      </c>
      <c r="W55" t="n">
        <v>2.95</v>
      </c>
      <c r="X55" t="n">
        <v>0.15</v>
      </c>
      <c r="Y55" t="n">
        <v>1</v>
      </c>
      <c r="Z55" t="n">
        <v>10</v>
      </c>
      <c r="AA55" t="n">
        <v>456.1582559974049</v>
      </c>
      <c r="AB55" t="n">
        <v>624.1358501376043</v>
      </c>
      <c r="AC55" t="n">
        <v>564.5692005806379</v>
      </c>
      <c r="AD55" t="n">
        <v>456158.2559974049</v>
      </c>
      <c r="AE55" t="n">
        <v>624135.8501376043</v>
      </c>
      <c r="AF55" t="n">
        <v>1.62076795127066e-05</v>
      </c>
      <c r="AG55" t="n">
        <v>36</v>
      </c>
      <c r="AH55" t="n">
        <v>564569.2005806379</v>
      </c>
    </row>
    <row r="56">
      <c r="A56" t="n">
        <v>54</v>
      </c>
      <c r="B56" t="n">
        <v>115</v>
      </c>
      <c r="C56" t="inlineStr">
        <is>
          <t xml:space="preserve">CONCLUIDO	</t>
        </is>
      </c>
      <c r="D56" t="n">
        <v>7.3444</v>
      </c>
      <c r="E56" t="n">
        <v>13.62</v>
      </c>
      <c r="F56" t="n">
        <v>10.56</v>
      </c>
      <c r="G56" t="n">
        <v>70.40000000000001</v>
      </c>
      <c r="H56" t="n">
        <v>1.05</v>
      </c>
      <c r="I56" t="n">
        <v>9</v>
      </c>
      <c r="J56" t="n">
        <v>246.12</v>
      </c>
      <c r="K56" t="n">
        <v>56.94</v>
      </c>
      <c r="L56" t="n">
        <v>14.5</v>
      </c>
      <c r="M56" t="n">
        <v>7</v>
      </c>
      <c r="N56" t="n">
        <v>59.68</v>
      </c>
      <c r="O56" t="n">
        <v>30589.13</v>
      </c>
      <c r="P56" t="n">
        <v>158.78</v>
      </c>
      <c r="Q56" t="n">
        <v>197.76</v>
      </c>
      <c r="R56" t="n">
        <v>32.63</v>
      </c>
      <c r="S56" t="n">
        <v>25.4</v>
      </c>
      <c r="T56" t="n">
        <v>2764.36</v>
      </c>
      <c r="U56" t="n">
        <v>0.78</v>
      </c>
      <c r="V56" t="n">
        <v>0.88</v>
      </c>
      <c r="W56" t="n">
        <v>2.96</v>
      </c>
      <c r="X56" t="n">
        <v>0.17</v>
      </c>
      <c r="Y56" t="n">
        <v>1</v>
      </c>
      <c r="Z56" t="n">
        <v>10</v>
      </c>
      <c r="AA56" t="n">
        <v>456.6488282592137</v>
      </c>
      <c r="AB56" t="n">
        <v>624.8070727487319</v>
      </c>
      <c r="AC56" t="n">
        <v>565.1763626478263</v>
      </c>
      <c r="AD56" t="n">
        <v>456648.8282592137</v>
      </c>
      <c r="AE56" t="n">
        <v>624807.0727487319</v>
      </c>
      <c r="AF56" t="n">
        <v>1.618916350412392e-05</v>
      </c>
      <c r="AG56" t="n">
        <v>36</v>
      </c>
      <c r="AH56" t="n">
        <v>565176.3626478263</v>
      </c>
    </row>
    <row r="57">
      <c r="A57" t="n">
        <v>55</v>
      </c>
      <c r="B57" t="n">
        <v>115</v>
      </c>
      <c r="C57" t="inlineStr">
        <is>
          <t xml:space="preserve">CONCLUIDO	</t>
        </is>
      </c>
      <c r="D57" t="n">
        <v>7.3484</v>
      </c>
      <c r="E57" t="n">
        <v>13.61</v>
      </c>
      <c r="F57" t="n">
        <v>10.55</v>
      </c>
      <c r="G57" t="n">
        <v>70.34999999999999</v>
      </c>
      <c r="H57" t="n">
        <v>1.06</v>
      </c>
      <c r="I57" t="n">
        <v>9</v>
      </c>
      <c r="J57" t="n">
        <v>246.57</v>
      </c>
      <c r="K57" t="n">
        <v>56.94</v>
      </c>
      <c r="L57" t="n">
        <v>14.75</v>
      </c>
      <c r="M57" t="n">
        <v>7</v>
      </c>
      <c r="N57" t="n">
        <v>59.87</v>
      </c>
      <c r="O57" t="n">
        <v>30643.91</v>
      </c>
      <c r="P57" t="n">
        <v>158.73</v>
      </c>
      <c r="Q57" t="n">
        <v>197.77</v>
      </c>
      <c r="R57" t="n">
        <v>32.46</v>
      </c>
      <c r="S57" t="n">
        <v>25.4</v>
      </c>
      <c r="T57" t="n">
        <v>2683.12</v>
      </c>
      <c r="U57" t="n">
        <v>0.78</v>
      </c>
      <c r="V57" t="n">
        <v>0.88</v>
      </c>
      <c r="W57" t="n">
        <v>2.95</v>
      </c>
      <c r="X57" t="n">
        <v>0.16</v>
      </c>
      <c r="Y57" t="n">
        <v>1</v>
      </c>
      <c r="Z57" t="n">
        <v>10</v>
      </c>
      <c r="AA57" t="n">
        <v>456.5254940091771</v>
      </c>
      <c r="AB57" t="n">
        <v>624.6383213867086</v>
      </c>
      <c r="AC57" t="n">
        <v>565.0237166789506</v>
      </c>
      <c r="AD57" t="n">
        <v>456525.4940091771</v>
      </c>
      <c r="AE57" t="n">
        <v>624638.3213867086</v>
      </c>
      <c r="AF57" t="n">
        <v>1.619798065106805e-05</v>
      </c>
      <c r="AG57" t="n">
        <v>36</v>
      </c>
      <c r="AH57" t="n">
        <v>565023.7166789506</v>
      </c>
    </row>
    <row r="58">
      <c r="A58" t="n">
        <v>56</v>
      </c>
      <c r="B58" t="n">
        <v>115</v>
      </c>
      <c r="C58" t="inlineStr">
        <is>
          <t xml:space="preserve">CONCLUIDO	</t>
        </is>
      </c>
      <c r="D58" t="n">
        <v>7.3486</v>
      </c>
      <c r="E58" t="n">
        <v>13.61</v>
      </c>
      <c r="F58" t="n">
        <v>10.55</v>
      </c>
      <c r="G58" t="n">
        <v>70.34999999999999</v>
      </c>
      <c r="H58" t="n">
        <v>1.08</v>
      </c>
      <c r="I58" t="n">
        <v>9</v>
      </c>
      <c r="J58" t="n">
        <v>247.01</v>
      </c>
      <c r="K58" t="n">
        <v>56.94</v>
      </c>
      <c r="L58" t="n">
        <v>15</v>
      </c>
      <c r="M58" t="n">
        <v>7</v>
      </c>
      <c r="N58" t="n">
        <v>60.07</v>
      </c>
      <c r="O58" t="n">
        <v>30698.76</v>
      </c>
      <c r="P58" t="n">
        <v>158.82</v>
      </c>
      <c r="Q58" t="n">
        <v>197.75</v>
      </c>
      <c r="R58" t="n">
        <v>32.41</v>
      </c>
      <c r="S58" t="n">
        <v>25.4</v>
      </c>
      <c r="T58" t="n">
        <v>2654.13</v>
      </c>
      <c r="U58" t="n">
        <v>0.78</v>
      </c>
      <c r="V58" t="n">
        <v>0.88</v>
      </c>
      <c r="W58" t="n">
        <v>2.95</v>
      </c>
      <c r="X58" t="n">
        <v>0.16</v>
      </c>
      <c r="Y58" t="n">
        <v>1</v>
      </c>
      <c r="Z58" t="n">
        <v>10</v>
      </c>
      <c r="AA58" t="n">
        <v>456.5885378336123</v>
      </c>
      <c r="AB58" t="n">
        <v>624.7245807285982</v>
      </c>
      <c r="AC58" t="n">
        <v>565.101743550316</v>
      </c>
      <c r="AD58" t="n">
        <v>456588.5378336123</v>
      </c>
      <c r="AE58" t="n">
        <v>624724.5807285982</v>
      </c>
      <c r="AF58" t="n">
        <v>1.619842150841526e-05</v>
      </c>
      <c r="AG58" t="n">
        <v>36</v>
      </c>
      <c r="AH58" t="n">
        <v>565101.743550316</v>
      </c>
    </row>
    <row r="59">
      <c r="A59" t="n">
        <v>57</v>
      </c>
      <c r="B59" t="n">
        <v>115</v>
      </c>
      <c r="C59" t="inlineStr">
        <is>
          <t xml:space="preserve">CONCLUIDO	</t>
        </is>
      </c>
      <c r="D59" t="n">
        <v>7.3501</v>
      </c>
      <c r="E59" t="n">
        <v>13.61</v>
      </c>
      <c r="F59" t="n">
        <v>10.55</v>
      </c>
      <c r="G59" t="n">
        <v>70.33</v>
      </c>
      <c r="H59" t="n">
        <v>1.1</v>
      </c>
      <c r="I59" t="n">
        <v>9</v>
      </c>
      <c r="J59" t="n">
        <v>247.46</v>
      </c>
      <c r="K59" t="n">
        <v>56.94</v>
      </c>
      <c r="L59" t="n">
        <v>15.25</v>
      </c>
      <c r="M59" t="n">
        <v>7</v>
      </c>
      <c r="N59" t="n">
        <v>60.26</v>
      </c>
      <c r="O59" t="n">
        <v>30753.68</v>
      </c>
      <c r="P59" t="n">
        <v>158.73</v>
      </c>
      <c r="Q59" t="n">
        <v>197.76</v>
      </c>
      <c r="R59" t="n">
        <v>32.29</v>
      </c>
      <c r="S59" t="n">
        <v>25.4</v>
      </c>
      <c r="T59" t="n">
        <v>2596.89</v>
      </c>
      <c r="U59" t="n">
        <v>0.79</v>
      </c>
      <c r="V59" t="n">
        <v>0.88</v>
      </c>
      <c r="W59" t="n">
        <v>2.95</v>
      </c>
      <c r="X59" t="n">
        <v>0.16</v>
      </c>
      <c r="Y59" t="n">
        <v>1</v>
      </c>
      <c r="Z59" t="n">
        <v>10</v>
      </c>
      <c r="AA59" t="n">
        <v>456.4948569302744</v>
      </c>
      <c r="AB59" t="n">
        <v>624.5964023837415</v>
      </c>
      <c r="AC59" t="n">
        <v>564.985798366793</v>
      </c>
      <c r="AD59" t="n">
        <v>456494.8569302744</v>
      </c>
      <c r="AE59" t="n">
        <v>624596.4023837416</v>
      </c>
      <c r="AF59" t="n">
        <v>1.620172793851931e-05</v>
      </c>
      <c r="AG59" t="n">
        <v>36</v>
      </c>
      <c r="AH59" t="n">
        <v>564985.798366793</v>
      </c>
    </row>
    <row r="60">
      <c r="A60" t="n">
        <v>58</v>
      </c>
      <c r="B60" t="n">
        <v>115</v>
      </c>
      <c r="C60" t="inlineStr">
        <is>
          <t xml:space="preserve">CONCLUIDO	</t>
        </is>
      </c>
      <c r="D60" t="n">
        <v>7.3483</v>
      </c>
      <c r="E60" t="n">
        <v>13.61</v>
      </c>
      <c r="F60" t="n">
        <v>10.55</v>
      </c>
      <c r="G60" t="n">
        <v>70.34999999999999</v>
      </c>
      <c r="H60" t="n">
        <v>1.11</v>
      </c>
      <c r="I60" t="n">
        <v>9</v>
      </c>
      <c r="J60" t="n">
        <v>247.9</v>
      </c>
      <c r="K60" t="n">
        <v>56.94</v>
      </c>
      <c r="L60" t="n">
        <v>15.5</v>
      </c>
      <c r="M60" t="n">
        <v>7</v>
      </c>
      <c r="N60" t="n">
        <v>60.46</v>
      </c>
      <c r="O60" t="n">
        <v>30808.68</v>
      </c>
      <c r="P60" t="n">
        <v>158.6</v>
      </c>
      <c r="Q60" t="n">
        <v>197.76</v>
      </c>
      <c r="R60" t="n">
        <v>32.47</v>
      </c>
      <c r="S60" t="n">
        <v>25.4</v>
      </c>
      <c r="T60" t="n">
        <v>2686.95</v>
      </c>
      <c r="U60" t="n">
        <v>0.78</v>
      </c>
      <c r="V60" t="n">
        <v>0.88</v>
      </c>
      <c r="W60" t="n">
        <v>2.95</v>
      </c>
      <c r="X60" t="n">
        <v>0.16</v>
      </c>
      <c r="Y60" t="n">
        <v>1</v>
      </c>
      <c r="Z60" t="n">
        <v>10</v>
      </c>
      <c r="AA60" t="n">
        <v>456.4310220357528</v>
      </c>
      <c r="AB60" t="n">
        <v>624.5090606648602</v>
      </c>
      <c r="AC60" t="n">
        <v>564.9067924189768</v>
      </c>
      <c r="AD60" t="n">
        <v>456431.0220357528</v>
      </c>
      <c r="AE60" t="n">
        <v>624509.0606648602</v>
      </c>
      <c r="AF60" t="n">
        <v>1.619776022239445e-05</v>
      </c>
      <c r="AG60" t="n">
        <v>36</v>
      </c>
      <c r="AH60" t="n">
        <v>564906.7924189768</v>
      </c>
    </row>
    <row r="61">
      <c r="A61" t="n">
        <v>59</v>
      </c>
      <c r="B61" t="n">
        <v>115</v>
      </c>
      <c r="C61" t="inlineStr">
        <is>
          <t xml:space="preserve">CONCLUIDO	</t>
        </is>
      </c>
      <c r="D61" t="n">
        <v>7.3492</v>
      </c>
      <c r="E61" t="n">
        <v>13.61</v>
      </c>
      <c r="F61" t="n">
        <v>10.55</v>
      </c>
      <c r="G61" t="n">
        <v>70.34</v>
      </c>
      <c r="H61" t="n">
        <v>1.13</v>
      </c>
      <c r="I61" t="n">
        <v>9</v>
      </c>
      <c r="J61" t="n">
        <v>248.35</v>
      </c>
      <c r="K61" t="n">
        <v>56.94</v>
      </c>
      <c r="L61" t="n">
        <v>15.75</v>
      </c>
      <c r="M61" t="n">
        <v>7</v>
      </c>
      <c r="N61" t="n">
        <v>60.66</v>
      </c>
      <c r="O61" t="n">
        <v>30863.74</v>
      </c>
      <c r="P61" t="n">
        <v>158.51</v>
      </c>
      <c r="Q61" t="n">
        <v>197.76</v>
      </c>
      <c r="R61" t="n">
        <v>32.42</v>
      </c>
      <c r="S61" t="n">
        <v>25.4</v>
      </c>
      <c r="T61" t="n">
        <v>2661.62</v>
      </c>
      <c r="U61" t="n">
        <v>0.78</v>
      </c>
      <c r="V61" t="n">
        <v>0.88</v>
      </c>
      <c r="W61" t="n">
        <v>2.95</v>
      </c>
      <c r="X61" t="n">
        <v>0.16</v>
      </c>
      <c r="Y61" t="n">
        <v>1</v>
      </c>
      <c r="Z61" t="n">
        <v>10</v>
      </c>
      <c r="AA61" t="n">
        <v>456.3481685076454</v>
      </c>
      <c r="AB61" t="n">
        <v>624.3956968124641</v>
      </c>
      <c r="AC61" t="n">
        <v>564.8042478535461</v>
      </c>
      <c r="AD61" t="n">
        <v>456348.1685076454</v>
      </c>
      <c r="AE61" t="n">
        <v>624395.696812464</v>
      </c>
      <c r="AF61" t="n">
        <v>1.619974408045688e-05</v>
      </c>
      <c r="AG61" t="n">
        <v>36</v>
      </c>
      <c r="AH61" t="n">
        <v>564804.2478535462</v>
      </c>
    </row>
    <row r="62">
      <c r="A62" t="n">
        <v>60</v>
      </c>
      <c r="B62" t="n">
        <v>115</v>
      </c>
      <c r="C62" t="inlineStr">
        <is>
          <t xml:space="preserve">CONCLUIDO	</t>
        </is>
      </c>
      <c r="D62" t="n">
        <v>7.3529</v>
      </c>
      <c r="E62" t="n">
        <v>13.6</v>
      </c>
      <c r="F62" t="n">
        <v>10.54</v>
      </c>
      <c r="G62" t="n">
        <v>70.29000000000001</v>
      </c>
      <c r="H62" t="n">
        <v>1.14</v>
      </c>
      <c r="I62" t="n">
        <v>9</v>
      </c>
      <c r="J62" t="n">
        <v>248.79</v>
      </c>
      <c r="K62" t="n">
        <v>56.94</v>
      </c>
      <c r="L62" t="n">
        <v>16</v>
      </c>
      <c r="M62" t="n">
        <v>7</v>
      </c>
      <c r="N62" t="n">
        <v>60.85</v>
      </c>
      <c r="O62" t="n">
        <v>30918.88</v>
      </c>
      <c r="P62" t="n">
        <v>158.27</v>
      </c>
      <c r="Q62" t="n">
        <v>197.76</v>
      </c>
      <c r="R62" t="n">
        <v>32.23</v>
      </c>
      <c r="S62" t="n">
        <v>25.4</v>
      </c>
      <c r="T62" t="n">
        <v>2565</v>
      </c>
      <c r="U62" t="n">
        <v>0.79</v>
      </c>
      <c r="V62" t="n">
        <v>0.88</v>
      </c>
      <c r="W62" t="n">
        <v>2.95</v>
      </c>
      <c r="X62" t="n">
        <v>0.15</v>
      </c>
      <c r="Y62" t="n">
        <v>1</v>
      </c>
      <c r="Z62" t="n">
        <v>10</v>
      </c>
      <c r="AA62" t="n">
        <v>456.089849551157</v>
      </c>
      <c r="AB62" t="n">
        <v>624.0422534199687</v>
      </c>
      <c r="AC62" t="n">
        <v>564.4845366023695</v>
      </c>
      <c r="AD62" t="n">
        <v>456089.849551157</v>
      </c>
      <c r="AE62" t="n">
        <v>624042.2534199686</v>
      </c>
      <c r="AF62" t="n">
        <v>1.62078999413802e-05</v>
      </c>
      <c r="AG62" t="n">
        <v>36</v>
      </c>
      <c r="AH62" t="n">
        <v>564484.5366023695</v>
      </c>
    </row>
    <row r="63">
      <c r="A63" t="n">
        <v>61</v>
      </c>
      <c r="B63" t="n">
        <v>115</v>
      </c>
      <c r="C63" t="inlineStr">
        <is>
          <t xml:space="preserve">CONCLUIDO	</t>
        </is>
      </c>
      <c r="D63" t="n">
        <v>7.384</v>
      </c>
      <c r="E63" t="n">
        <v>13.54</v>
      </c>
      <c r="F63" t="n">
        <v>10.53</v>
      </c>
      <c r="G63" t="n">
        <v>78.98</v>
      </c>
      <c r="H63" t="n">
        <v>1.16</v>
      </c>
      <c r="I63" t="n">
        <v>8</v>
      </c>
      <c r="J63" t="n">
        <v>249.24</v>
      </c>
      <c r="K63" t="n">
        <v>56.94</v>
      </c>
      <c r="L63" t="n">
        <v>16.25</v>
      </c>
      <c r="M63" t="n">
        <v>6</v>
      </c>
      <c r="N63" t="n">
        <v>61.05</v>
      </c>
      <c r="O63" t="n">
        <v>30974.09</v>
      </c>
      <c r="P63" t="n">
        <v>157.99</v>
      </c>
      <c r="Q63" t="n">
        <v>197.76</v>
      </c>
      <c r="R63" t="n">
        <v>31.73</v>
      </c>
      <c r="S63" t="n">
        <v>25.4</v>
      </c>
      <c r="T63" t="n">
        <v>2319.07</v>
      </c>
      <c r="U63" t="n">
        <v>0.8</v>
      </c>
      <c r="V63" t="n">
        <v>0.88</v>
      </c>
      <c r="W63" t="n">
        <v>2.95</v>
      </c>
      <c r="X63" t="n">
        <v>0.14</v>
      </c>
      <c r="Y63" t="n">
        <v>1</v>
      </c>
      <c r="Z63" t="n">
        <v>10</v>
      </c>
      <c r="AA63" t="n">
        <v>455.3133542531331</v>
      </c>
      <c r="AB63" t="n">
        <v>622.9798182966574</v>
      </c>
      <c r="AC63" t="n">
        <v>563.5234987960902</v>
      </c>
      <c r="AD63" t="n">
        <v>455313.3542531331</v>
      </c>
      <c r="AE63" t="n">
        <v>622979.8182966574</v>
      </c>
      <c r="AF63" t="n">
        <v>1.627645325887084e-05</v>
      </c>
      <c r="AG63" t="n">
        <v>36</v>
      </c>
      <c r="AH63" t="n">
        <v>563523.4987960901</v>
      </c>
    </row>
    <row r="64">
      <c r="A64" t="n">
        <v>62</v>
      </c>
      <c r="B64" t="n">
        <v>115</v>
      </c>
      <c r="C64" t="inlineStr">
        <is>
          <t xml:space="preserve">CONCLUIDO	</t>
        </is>
      </c>
      <c r="D64" t="n">
        <v>7.3908</v>
      </c>
      <c r="E64" t="n">
        <v>13.53</v>
      </c>
      <c r="F64" t="n">
        <v>10.52</v>
      </c>
      <c r="G64" t="n">
        <v>78.89</v>
      </c>
      <c r="H64" t="n">
        <v>1.18</v>
      </c>
      <c r="I64" t="n">
        <v>8</v>
      </c>
      <c r="J64" t="n">
        <v>249.69</v>
      </c>
      <c r="K64" t="n">
        <v>56.94</v>
      </c>
      <c r="L64" t="n">
        <v>16.5</v>
      </c>
      <c r="M64" t="n">
        <v>6</v>
      </c>
      <c r="N64" t="n">
        <v>61.25</v>
      </c>
      <c r="O64" t="n">
        <v>31029.37</v>
      </c>
      <c r="P64" t="n">
        <v>157.81</v>
      </c>
      <c r="Q64" t="n">
        <v>197.75</v>
      </c>
      <c r="R64" t="n">
        <v>31.4</v>
      </c>
      <c r="S64" t="n">
        <v>25.4</v>
      </c>
      <c r="T64" t="n">
        <v>2156.25</v>
      </c>
      <c r="U64" t="n">
        <v>0.8100000000000001</v>
      </c>
      <c r="V64" t="n">
        <v>0.88</v>
      </c>
      <c r="W64" t="n">
        <v>2.95</v>
      </c>
      <c r="X64" t="n">
        <v>0.13</v>
      </c>
      <c r="Y64" t="n">
        <v>1</v>
      </c>
      <c r="Z64" t="n">
        <v>10</v>
      </c>
      <c r="AA64" t="n">
        <v>455.0460053804438</v>
      </c>
      <c r="AB64" t="n">
        <v>622.6140197744439</v>
      </c>
      <c r="AC64" t="n">
        <v>563.1926115714354</v>
      </c>
      <c r="AD64" t="n">
        <v>455046.0053804438</v>
      </c>
      <c r="AE64" t="n">
        <v>622614.0197744439</v>
      </c>
      <c r="AF64" t="n">
        <v>1.629144240867587e-05</v>
      </c>
      <c r="AG64" t="n">
        <v>36</v>
      </c>
      <c r="AH64" t="n">
        <v>563192.6115714354</v>
      </c>
    </row>
    <row r="65">
      <c r="A65" t="n">
        <v>63</v>
      </c>
      <c r="B65" t="n">
        <v>115</v>
      </c>
      <c r="C65" t="inlineStr">
        <is>
          <t xml:space="preserve">CONCLUIDO	</t>
        </is>
      </c>
      <c r="D65" t="n">
        <v>7.3878</v>
      </c>
      <c r="E65" t="n">
        <v>13.54</v>
      </c>
      <c r="F65" t="n">
        <v>10.52</v>
      </c>
      <c r="G65" t="n">
        <v>78.93000000000001</v>
      </c>
      <c r="H65" t="n">
        <v>1.19</v>
      </c>
      <c r="I65" t="n">
        <v>8</v>
      </c>
      <c r="J65" t="n">
        <v>250.14</v>
      </c>
      <c r="K65" t="n">
        <v>56.94</v>
      </c>
      <c r="L65" t="n">
        <v>16.75</v>
      </c>
      <c r="M65" t="n">
        <v>6</v>
      </c>
      <c r="N65" t="n">
        <v>61.45</v>
      </c>
      <c r="O65" t="n">
        <v>31084.72</v>
      </c>
      <c r="P65" t="n">
        <v>158</v>
      </c>
      <c r="Q65" t="n">
        <v>197.77</v>
      </c>
      <c r="R65" t="n">
        <v>31.51</v>
      </c>
      <c r="S65" t="n">
        <v>25.4</v>
      </c>
      <c r="T65" t="n">
        <v>2211.66</v>
      </c>
      <c r="U65" t="n">
        <v>0.8100000000000001</v>
      </c>
      <c r="V65" t="n">
        <v>0.88</v>
      </c>
      <c r="W65" t="n">
        <v>2.95</v>
      </c>
      <c r="X65" t="n">
        <v>0.13</v>
      </c>
      <c r="Y65" t="n">
        <v>1</v>
      </c>
      <c r="Z65" t="n">
        <v>10</v>
      </c>
      <c r="AA65" t="n">
        <v>455.2391508369474</v>
      </c>
      <c r="AB65" t="n">
        <v>622.8782899090085</v>
      </c>
      <c r="AC65" t="n">
        <v>563.4316601352624</v>
      </c>
      <c r="AD65" t="n">
        <v>455239.1508369474</v>
      </c>
      <c r="AE65" t="n">
        <v>622878.2899090084</v>
      </c>
      <c r="AF65" t="n">
        <v>1.628482954846777e-05</v>
      </c>
      <c r="AG65" t="n">
        <v>36</v>
      </c>
      <c r="AH65" t="n">
        <v>563431.6601352624</v>
      </c>
    </row>
    <row r="66">
      <c r="A66" t="n">
        <v>64</v>
      </c>
      <c r="B66" t="n">
        <v>115</v>
      </c>
      <c r="C66" t="inlineStr">
        <is>
          <t xml:space="preserve">CONCLUIDO	</t>
        </is>
      </c>
      <c r="D66" t="n">
        <v>7.3843</v>
      </c>
      <c r="E66" t="n">
        <v>13.54</v>
      </c>
      <c r="F66" t="n">
        <v>10.53</v>
      </c>
      <c r="G66" t="n">
        <v>78.98</v>
      </c>
      <c r="H66" t="n">
        <v>1.21</v>
      </c>
      <c r="I66" t="n">
        <v>8</v>
      </c>
      <c r="J66" t="n">
        <v>250.59</v>
      </c>
      <c r="K66" t="n">
        <v>56.94</v>
      </c>
      <c r="L66" t="n">
        <v>17</v>
      </c>
      <c r="M66" t="n">
        <v>6</v>
      </c>
      <c r="N66" t="n">
        <v>61.65</v>
      </c>
      <c r="O66" t="n">
        <v>31140.15</v>
      </c>
      <c r="P66" t="n">
        <v>158.16</v>
      </c>
      <c r="Q66" t="n">
        <v>197.75</v>
      </c>
      <c r="R66" t="n">
        <v>31.75</v>
      </c>
      <c r="S66" t="n">
        <v>25.4</v>
      </c>
      <c r="T66" t="n">
        <v>2329.51</v>
      </c>
      <c r="U66" t="n">
        <v>0.8</v>
      </c>
      <c r="V66" t="n">
        <v>0.88</v>
      </c>
      <c r="W66" t="n">
        <v>2.95</v>
      </c>
      <c r="X66" t="n">
        <v>0.14</v>
      </c>
      <c r="Y66" t="n">
        <v>1</v>
      </c>
      <c r="Z66" t="n">
        <v>10</v>
      </c>
      <c r="AA66" t="n">
        <v>455.4333057670393</v>
      </c>
      <c r="AB66" t="n">
        <v>623.1439412498712</v>
      </c>
      <c r="AC66" t="n">
        <v>563.6719580849972</v>
      </c>
      <c r="AD66" t="n">
        <v>455433.3057670393</v>
      </c>
      <c r="AE66" t="n">
        <v>623143.9412498712</v>
      </c>
      <c r="AF66" t="n">
        <v>1.627711454489165e-05</v>
      </c>
      <c r="AG66" t="n">
        <v>36</v>
      </c>
      <c r="AH66" t="n">
        <v>563671.9580849971</v>
      </c>
    </row>
    <row r="67">
      <c r="A67" t="n">
        <v>65</v>
      </c>
      <c r="B67" t="n">
        <v>115</v>
      </c>
      <c r="C67" t="inlineStr">
        <is>
          <t xml:space="preserve">CONCLUIDO	</t>
        </is>
      </c>
      <c r="D67" t="n">
        <v>7.3861</v>
      </c>
      <c r="E67" t="n">
        <v>13.54</v>
      </c>
      <c r="F67" t="n">
        <v>10.53</v>
      </c>
      <c r="G67" t="n">
        <v>78.95</v>
      </c>
      <c r="H67" t="n">
        <v>1.22</v>
      </c>
      <c r="I67" t="n">
        <v>8</v>
      </c>
      <c r="J67" t="n">
        <v>251.04</v>
      </c>
      <c r="K67" t="n">
        <v>56.94</v>
      </c>
      <c r="L67" t="n">
        <v>17.25</v>
      </c>
      <c r="M67" t="n">
        <v>6</v>
      </c>
      <c r="N67" t="n">
        <v>61.85</v>
      </c>
      <c r="O67" t="n">
        <v>31195.65</v>
      </c>
      <c r="P67" t="n">
        <v>158.11</v>
      </c>
      <c r="Q67" t="n">
        <v>197.79</v>
      </c>
      <c r="R67" t="n">
        <v>31.61</v>
      </c>
      <c r="S67" t="n">
        <v>25.4</v>
      </c>
      <c r="T67" t="n">
        <v>2260.48</v>
      </c>
      <c r="U67" t="n">
        <v>0.8</v>
      </c>
      <c r="V67" t="n">
        <v>0.88</v>
      </c>
      <c r="W67" t="n">
        <v>2.95</v>
      </c>
      <c r="X67" t="n">
        <v>0.14</v>
      </c>
      <c r="Y67" t="n">
        <v>1</v>
      </c>
      <c r="Z67" t="n">
        <v>10</v>
      </c>
      <c r="AA67" t="n">
        <v>455.364451595752</v>
      </c>
      <c r="AB67" t="n">
        <v>623.0497319350843</v>
      </c>
      <c r="AC67" t="n">
        <v>563.5867399749899</v>
      </c>
      <c r="AD67" t="n">
        <v>455364.451595752</v>
      </c>
      <c r="AE67" t="n">
        <v>623049.7319350843</v>
      </c>
      <c r="AF67" t="n">
        <v>1.628108226101651e-05</v>
      </c>
      <c r="AG67" t="n">
        <v>36</v>
      </c>
      <c r="AH67" t="n">
        <v>563586.7399749899</v>
      </c>
    </row>
    <row r="68">
      <c r="A68" t="n">
        <v>66</v>
      </c>
      <c r="B68" t="n">
        <v>115</v>
      </c>
      <c r="C68" t="inlineStr">
        <is>
          <t xml:space="preserve">CONCLUIDO	</t>
        </is>
      </c>
      <c r="D68" t="n">
        <v>7.3886</v>
      </c>
      <c r="E68" t="n">
        <v>13.53</v>
      </c>
      <c r="F68" t="n">
        <v>10.52</v>
      </c>
      <c r="G68" t="n">
        <v>78.92</v>
      </c>
      <c r="H68" t="n">
        <v>1.24</v>
      </c>
      <c r="I68" t="n">
        <v>8</v>
      </c>
      <c r="J68" t="n">
        <v>251.49</v>
      </c>
      <c r="K68" t="n">
        <v>56.94</v>
      </c>
      <c r="L68" t="n">
        <v>17.5</v>
      </c>
      <c r="M68" t="n">
        <v>6</v>
      </c>
      <c r="N68" t="n">
        <v>62.05</v>
      </c>
      <c r="O68" t="n">
        <v>31251.22</v>
      </c>
      <c r="P68" t="n">
        <v>157.93</v>
      </c>
      <c r="Q68" t="n">
        <v>197.76</v>
      </c>
      <c r="R68" t="n">
        <v>31.55</v>
      </c>
      <c r="S68" t="n">
        <v>25.4</v>
      </c>
      <c r="T68" t="n">
        <v>2232.47</v>
      </c>
      <c r="U68" t="n">
        <v>0.8</v>
      </c>
      <c r="V68" t="n">
        <v>0.88</v>
      </c>
      <c r="W68" t="n">
        <v>2.95</v>
      </c>
      <c r="X68" t="n">
        <v>0.13</v>
      </c>
      <c r="Y68" t="n">
        <v>1</v>
      </c>
      <c r="Z68" t="n">
        <v>10</v>
      </c>
      <c r="AA68" t="n">
        <v>455.1733903794487</v>
      </c>
      <c r="AB68" t="n">
        <v>622.788313549912</v>
      </c>
      <c r="AC68" t="n">
        <v>563.3502709935955</v>
      </c>
      <c r="AD68" t="n">
        <v>455173.3903794487</v>
      </c>
      <c r="AE68" t="n">
        <v>622788.313549912</v>
      </c>
      <c r="AF68" t="n">
        <v>1.628659297785659e-05</v>
      </c>
      <c r="AG68" t="n">
        <v>36</v>
      </c>
      <c r="AH68" t="n">
        <v>563350.2709935955</v>
      </c>
    </row>
    <row r="69">
      <c r="A69" t="n">
        <v>67</v>
      </c>
      <c r="B69" t="n">
        <v>115</v>
      </c>
      <c r="C69" t="inlineStr">
        <is>
          <t xml:space="preserve">CONCLUIDO	</t>
        </is>
      </c>
      <c r="D69" t="n">
        <v>7.3898</v>
      </c>
      <c r="E69" t="n">
        <v>13.53</v>
      </c>
      <c r="F69" t="n">
        <v>10.52</v>
      </c>
      <c r="G69" t="n">
        <v>78.90000000000001</v>
      </c>
      <c r="H69" t="n">
        <v>1.25</v>
      </c>
      <c r="I69" t="n">
        <v>8</v>
      </c>
      <c r="J69" t="n">
        <v>251.94</v>
      </c>
      <c r="K69" t="n">
        <v>56.94</v>
      </c>
      <c r="L69" t="n">
        <v>17.75</v>
      </c>
      <c r="M69" t="n">
        <v>6</v>
      </c>
      <c r="N69" t="n">
        <v>62.25</v>
      </c>
      <c r="O69" t="n">
        <v>31306.86</v>
      </c>
      <c r="P69" t="n">
        <v>157.79</v>
      </c>
      <c r="Q69" t="n">
        <v>197.78</v>
      </c>
      <c r="R69" t="n">
        <v>31.43</v>
      </c>
      <c r="S69" t="n">
        <v>25.4</v>
      </c>
      <c r="T69" t="n">
        <v>2173.32</v>
      </c>
      <c r="U69" t="n">
        <v>0.8100000000000001</v>
      </c>
      <c r="V69" t="n">
        <v>0.88</v>
      </c>
      <c r="W69" t="n">
        <v>2.95</v>
      </c>
      <c r="X69" t="n">
        <v>0.13</v>
      </c>
      <c r="Y69" t="n">
        <v>1</v>
      </c>
      <c r="Z69" t="n">
        <v>10</v>
      </c>
      <c r="AA69" t="n">
        <v>455.0490018693797</v>
      </c>
      <c r="AB69" t="n">
        <v>622.6181197028019</v>
      </c>
      <c r="AC69" t="n">
        <v>563.1963202083851</v>
      </c>
      <c r="AD69" t="n">
        <v>455049.0018693797</v>
      </c>
      <c r="AE69" t="n">
        <v>622618.1197028019</v>
      </c>
      <c r="AF69" t="n">
        <v>1.628923812193983e-05</v>
      </c>
      <c r="AG69" t="n">
        <v>36</v>
      </c>
      <c r="AH69" t="n">
        <v>563196.3202083851</v>
      </c>
    </row>
    <row r="70">
      <c r="A70" t="n">
        <v>68</v>
      </c>
      <c r="B70" t="n">
        <v>115</v>
      </c>
      <c r="C70" t="inlineStr">
        <is>
          <t xml:space="preserve">CONCLUIDO	</t>
        </is>
      </c>
      <c r="D70" t="n">
        <v>7.3848</v>
      </c>
      <c r="E70" t="n">
        <v>13.54</v>
      </c>
      <c r="F70" t="n">
        <v>10.53</v>
      </c>
      <c r="G70" t="n">
        <v>78.97</v>
      </c>
      <c r="H70" t="n">
        <v>1.27</v>
      </c>
      <c r="I70" t="n">
        <v>8</v>
      </c>
      <c r="J70" t="n">
        <v>252.39</v>
      </c>
      <c r="K70" t="n">
        <v>56.94</v>
      </c>
      <c r="L70" t="n">
        <v>18</v>
      </c>
      <c r="M70" t="n">
        <v>6</v>
      </c>
      <c r="N70" t="n">
        <v>62.45</v>
      </c>
      <c r="O70" t="n">
        <v>31362.58</v>
      </c>
      <c r="P70" t="n">
        <v>157.9</v>
      </c>
      <c r="Q70" t="n">
        <v>197.77</v>
      </c>
      <c r="R70" t="n">
        <v>31.72</v>
      </c>
      <c r="S70" t="n">
        <v>25.4</v>
      </c>
      <c r="T70" t="n">
        <v>2316.96</v>
      </c>
      <c r="U70" t="n">
        <v>0.8</v>
      </c>
      <c r="V70" t="n">
        <v>0.88</v>
      </c>
      <c r="W70" t="n">
        <v>2.95</v>
      </c>
      <c r="X70" t="n">
        <v>0.14</v>
      </c>
      <c r="Y70" t="n">
        <v>1</v>
      </c>
      <c r="Z70" t="n">
        <v>10</v>
      </c>
      <c r="AA70" t="n">
        <v>455.2328136494137</v>
      </c>
      <c r="AB70" t="n">
        <v>622.8696190894478</v>
      </c>
      <c r="AC70" t="n">
        <v>563.4238168465512</v>
      </c>
      <c r="AD70" t="n">
        <v>455232.8136494137</v>
      </c>
      <c r="AE70" t="n">
        <v>622869.6190894479</v>
      </c>
      <c r="AF70" t="n">
        <v>1.627821668825967e-05</v>
      </c>
      <c r="AG70" t="n">
        <v>36</v>
      </c>
      <c r="AH70" t="n">
        <v>563423.8168465511</v>
      </c>
    </row>
    <row r="71">
      <c r="A71" t="n">
        <v>69</v>
      </c>
      <c r="B71" t="n">
        <v>115</v>
      </c>
      <c r="C71" t="inlineStr">
        <is>
          <t xml:space="preserve">CONCLUIDO	</t>
        </is>
      </c>
      <c r="D71" t="n">
        <v>7.3884</v>
      </c>
      <c r="E71" t="n">
        <v>13.53</v>
      </c>
      <c r="F71" t="n">
        <v>10.52</v>
      </c>
      <c r="G71" t="n">
        <v>78.92</v>
      </c>
      <c r="H71" t="n">
        <v>1.28</v>
      </c>
      <c r="I71" t="n">
        <v>8</v>
      </c>
      <c r="J71" t="n">
        <v>252.84</v>
      </c>
      <c r="K71" t="n">
        <v>56.94</v>
      </c>
      <c r="L71" t="n">
        <v>18.25</v>
      </c>
      <c r="M71" t="n">
        <v>6</v>
      </c>
      <c r="N71" t="n">
        <v>62.65</v>
      </c>
      <c r="O71" t="n">
        <v>31418.38</v>
      </c>
      <c r="P71" t="n">
        <v>157.56</v>
      </c>
      <c r="Q71" t="n">
        <v>197.77</v>
      </c>
      <c r="R71" t="n">
        <v>31.45</v>
      </c>
      <c r="S71" t="n">
        <v>25.4</v>
      </c>
      <c r="T71" t="n">
        <v>2179.51</v>
      </c>
      <c r="U71" t="n">
        <v>0.8100000000000001</v>
      </c>
      <c r="V71" t="n">
        <v>0.88</v>
      </c>
      <c r="W71" t="n">
        <v>2.95</v>
      </c>
      <c r="X71" t="n">
        <v>0.13</v>
      </c>
      <c r="Y71" t="n">
        <v>1</v>
      </c>
      <c r="Z71" t="n">
        <v>10</v>
      </c>
      <c r="AA71" t="n">
        <v>454.9044143267553</v>
      </c>
      <c r="AB71" t="n">
        <v>622.420288648231</v>
      </c>
      <c r="AC71" t="n">
        <v>563.0173698720047</v>
      </c>
      <c r="AD71" t="n">
        <v>454904.4143267553</v>
      </c>
      <c r="AE71" t="n">
        <v>622420.288648231</v>
      </c>
      <c r="AF71" t="n">
        <v>1.628615212050939e-05</v>
      </c>
      <c r="AG71" t="n">
        <v>36</v>
      </c>
      <c r="AH71" t="n">
        <v>563017.3698720047</v>
      </c>
    </row>
    <row r="72">
      <c r="A72" t="n">
        <v>70</v>
      </c>
      <c r="B72" t="n">
        <v>115</v>
      </c>
      <c r="C72" t="inlineStr">
        <is>
          <t xml:space="preserve">CONCLUIDO	</t>
        </is>
      </c>
      <c r="D72" t="n">
        <v>7.3866</v>
      </c>
      <c r="E72" t="n">
        <v>13.54</v>
      </c>
      <c r="F72" t="n">
        <v>10.53</v>
      </c>
      <c r="G72" t="n">
        <v>78.95</v>
      </c>
      <c r="H72" t="n">
        <v>1.3</v>
      </c>
      <c r="I72" t="n">
        <v>8</v>
      </c>
      <c r="J72" t="n">
        <v>253.3</v>
      </c>
      <c r="K72" t="n">
        <v>56.94</v>
      </c>
      <c r="L72" t="n">
        <v>18.5</v>
      </c>
      <c r="M72" t="n">
        <v>6</v>
      </c>
      <c r="N72" t="n">
        <v>62.86</v>
      </c>
      <c r="O72" t="n">
        <v>31474.25</v>
      </c>
      <c r="P72" t="n">
        <v>157.27</v>
      </c>
      <c r="Q72" t="n">
        <v>197.76</v>
      </c>
      <c r="R72" t="n">
        <v>31.63</v>
      </c>
      <c r="S72" t="n">
        <v>25.4</v>
      </c>
      <c r="T72" t="n">
        <v>2272.9</v>
      </c>
      <c r="U72" t="n">
        <v>0.8</v>
      </c>
      <c r="V72" t="n">
        <v>0.88</v>
      </c>
      <c r="W72" t="n">
        <v>2.95</v>
      </c>
      <c r="X72" t="n">
        <v>0.14</v>
      </c>
      <c r="Y72" t="n">
        <v>1</v>
      </c>
      <c r="Z72" t="n">
        <v>10</v>
      </c>
      <c r="AA72" t="n">
        <v>454.7367073383139</v>
      </c>
      <c r="AB72" t="n">
        <v>622.1908245479354</v>
      </c>
      <c r="AC72" t="n">
        <v>562.8098055033865</v>
      </c>
      <c r="AD72" t="n">
        <v>454736.7073383139</v>
      </c>
      <c r="AE72" t="n">
        <v>622190.8245479354</v>
      </c>
      <c r="AF72" t="n">
        <v>1.628218440438452e-05</v>
      </c>
      <c r="AG72" t="n">
        <v>36</v>
      </c>
      <c r="AH72" t="n">
        <v>562809.8055033865</v>
      </c>
    </row>
    <row r="73">
      <c r="A73" t="n">
        <v>71</v>
      </c>
      <c r="B73" t="n">
        <v>115</v>
      </c>
      <c r="C73" t="inlineStr">
        <is>
          <t xml:space="preserve">CONCLUIDO	</t>
        </is>
      </c>
      <c r="D73" t="n">
        <v>7.4189</v>
      </c>
      <c r="E73" t="n">
        <v>13.48</v>
      </c>
      <c r="F73" t="n">
        <v>10.51</v>
      </c>
      <c r="G73" t="n">
        <v>90.09999999999999</v>
      </c>
      <c r="H73" t="n">
        <v>1.31</v>
      </c>
      <c r="I73" t="n">
        <v>7</v>
      </c>
      <c r="J73" t="n">
        <v>253.75</v>
      </c>
      <c r="K73" t="n">
        <v>56.94</v>
      </c>
      <c r="L73" t="n">
        <v>18.75</v>
      </c>
      <c r="M73" t="n">
        <v>5</v>
      </c>
      <c r="N73" t="n">
        <v>63.06</v>
      </c>
      <c r="O73" t="n">
        <v>31530.19</v>
      </c>
      <c r="P73" t="n">
        <v>156.93</v>
      </c>
      <c r="Q73" t="n">
        <v>197.76</v>
      </c>
      <c r="R73" t="n">
        <v>31.16</v>
      </c>
      <c r="S73" t="n">
        <v>25.4</v>
      </c>
      <c r="T73" t="n">
        <v>2041.72</v>
      </c>
      <c r="U73" t="n">
        <v>0.82</v>
      </c>
      <c r="V73" t="n">
        <v>0.89</v>
      </c>
      <c r="W73" t="n">
        <v>2.95</v>
      </c>
      <c r="X73" t="n">
        <v>0.12</v>
      </c>
      <c r="Y73" t="n">
        <v>1</v>
      </c>
      <c r="Z73" t="n">
        <v>10</v>
      </c>
      <c r="AA73" t="n">
        <v>453.89038864599</v>
      </c>
      <c r="AB73" t="n">
        <v>621.0328539761521</v>
      </c>
      <c r="AC73" t="n">
        <v>561.7623500177523</v>
      </c>
      <c r="AD73" t="n">
        <v>453890.3886459899</v>
      </c>
      <c r="AE73" t="n">
        <v>621032.853976152</v>
      </c>
      <c r="AF73" t="n">
        <v>1.635338286595841e-05</v>
      </c>
      <c r="AG73" t="n">
        <v>36</v>
      </c>
      <c r="AH73" t="n">
        <v>561762.3500177523</v>
      </c>
    </row>
    <row r="74">
      <c r="A74" t="n">
        <v>72</v>
      </c>
      <c r="B74" t="n">
        <v>115</v>
      </c>
      <c r="C74" t="inlineStr">
        <is>
          <t xml:space="preserve">CONCLUIDO	</t>
        </is>
      </c>
      <c r="D74" t="n">
        <v>7.423</v>
      </c>
      <c r="E74" t="n">
        <v>13.47</v>
      </c>
      <c r="F74" t="n">
        <v>10.5</v>
      </c>
      <c r="G74" t="n">
        <v>90.03</v>
      </c>
      <c r="H74" t="n">
        <v>1.33</v>
      </c>
      <c r="I74" t="n">
        <v>7</v>
      </c>
      <c r="J74" t="n">
        <v>254.21</v>
      </c>
      <c r="K74" t="n">
        <v>56.94</v>
      </c>
      <c r="L74" t="n">
        <v>19</v>
      </c>
      <c r="M74" t="n">
        <v>5</v>
      </c>
      <c r="N74" t="n">
        <v>63.26</v>
      </c>
      <c r="O74" t="n">
        <v>31586.21</v>
      </c>
      <c r="P74" t="n">
        <v>157.17</v>
      </c>
      <c r="Q74" t="n">
        <v>197.75</v>
      </c>
      <c r="R74" t="n">
        <v>30.92</v>
      </c>
      <c r="S74" t="n">
        <v>25.4</v>
      </c>
      <c r="T74" t="n">
        <v>1922.13</v>
      </c>
      <c r="U74" t="n">
        <v>0.82</v>
      </c>
      <c r="V74" t="n">
        <v>0.89</v>
      </c>
      <c r="W74" t="n">
        <v>2.95</v>
      </c>
      <c r="X74" t="n">
        <v>0.11</v>
      </c>
      <c r="Y74" t="n">
        <v>1</v>
      </c>
      <c r="Z74" t="n">
        <v>10</v>
      </c>
      <c r="AA74" t="n">
        <v>453.9806364755801</v>
      </c>
      <c r="AB74" t="n">
        <v>621.1563350380504</v>
      </c>
      <c r="AC74" t="n">
        <v>561.8740462204098</v>
      </c>
      <c r="AD74" t="n">
        <v>453980.63647558</v>
      </c>
      <c r="AE74" t="n">
        <v>621156.3350380504</v>
      </c>
      <c r="AF74" t="n">
        <v>1.636242044157614e-05</v>
      </c>
      <c r="AG74" t="n">
        <v>36</v>
      </c>
      <c r="AH74" t="n">
        <v>561874.0462204098</v>
      </c>
    </row>
    <row r="75">
      <c r="A75" t="n">
        <v>73</v>
      </c>
      <c r="B75" t="n">
        <v>115</v>
      </c>
      <c r="C75" t="inlineStr">
        <is>
          <t xml:space="preserve">CONCLUIDO	</t>
        </is>
      </c>
      <c r="D75" t="n">
        <v>7.4175</v>
      </c>
      <c r="E75" t="n">
        <v>13.48</v>
      </c>
      <c r="F75" t="n">
        <v>10.51</v>
      </c>
      <c r="G75" t="n">
        <v>90.12</v>
      </c>
      <c r="H75" t="n">
        <v>1.34</v>
      </c>
      <c r="I75" t="n">
        <v>7</v>
      </c>
      <c r="J75" t="n">
        <v>254.66</v>
      </c>
      <c r="K75" t="n">
        <v>56.94</v>
      </c>
      <c r="L75" t="n">
        <v>19.25</v>
      </c>
      <c r="M75" t="n">
        <v>5</v>
      </c>
      <c r="N75" t="n">
        <v>63.47</v>
      </c>
      <c r="O75" t="n">
        <v>31642.3</v>
      </c>
      <c r="P75" t="n">
        <v>157.55</v>
      </c>
      <c r="Q75" t="n">
        <v>197.82</v>
      </c>
      <c r="R75" t="n">
        <v>31.2</v>
      </c>
      <c r="S75" t="n">
        <v>25.4</v>
      </c>
      <c r="T75" t="n">
        <v>2058.77</v>
      </c>
      <c r="U75" t="n">
        <v>0.8100000000000001</v>
      </c>
      <c r="V75" t="n">
        <v>0.89</v>
      </c>
      <c r="W75" t="n">
        <v>2.95</v>
      </c>
      <c r="X75" t="n">
        <v>0.12</v>
      </c>
      <c r="Y75" t="n">
        <v>1</v>
      </c>
      <c r="Z75" t="n">
        <v>10</v>
      </c>
      <c r="AA75" t="n">
        <v>454.3697647327409</v>
      </c>
      <c r="AB75" t="n">
        <v>621.6887574866251</v>
      </c>
      <c r="AC75" t="n">
        <v>562.3556550177522</v>
      </c>
      <c r="AD75" t="n">
        <v>454369.7647327409</v>
      </c>
      <c r="AE75" t="n">
        <v>621688.7574866251</v>
      </c>
      <c r="AF75" t="n">
        <v>1.635029686452796e-05</v>
      </c>
      <c r="AG75" t="n">
        <v>36</v>
      </c>
      <c r="AH75" t="n">
        <v>562355.6550177522</v>
      </c>
    </row>
    <row r="76">
      <c r="A76" t="n">
        <v>74</v>
      </c>
      <c r="B76" t="n">
        <v>115</v>
      </c>
      <c r="C76" t="inlineStr">
        <is>
          <t xml:space="preserve">CONCLUIDO	</t>
        </is>
      </c>
      <c r="D76" t="n">
        <v>7.4195</v>
      </c>
      <c r="E76" t="n">
        <v>13.48</v>
      </c>
      <c r="F76" t="n">
        <v>10.51</v>
      </c>
      <c r="G76" t="n">
        <v>90.09</v>
      </c>
      <c r="H76" t="n">
        <v>1.36</v>
      </c>
      <c r="I76" t="n">
        <v>7</v>
      </c>
      <c r="J76" t="n">
        <v>255.12</v>
      </c>
      <c r="K76" t="n">
        <v>56.94</v>
      </c>
      <c r="L76" t="n">
        <v>19.5</v>
      </c>
      <c r="M76" t="n">
        <v>5</v>
      </c>
      <c r="N76" t="n">
        <v>63.67</v>
      </c>
      <c r="O76" t="n">
        <v>31698.47</v>
      </c>
      <c r="P76" t="n">
        <v>157.55</v>
      </c>
      <c r="Q76" t="n">
        <v>197.76</v>
      </c>
      <c r="R76" t="n">
        <v>31.08</v>
      </c>
      <c r="S76" t="n">
        <v>25.4</v>
      </c>
      <c r="T76" t="n">
        <v>2001.2</v>
      </c>
      <c r="U76" t="n">
        <v>0.82</v>
      </c>
      <c r="V76" t="n">
        <v>0.89</v>
      </c>
      <c r="W76" t="n">
        <v>2.95</v>
      </c>
      <c r="X76" t="n">
        <v>0.12</v>
      </c>
      <c r="Y76" t="n">
        <v>1</v>
      </c>
      <c r="Z76" t="n">
        <v>10</v>
      </c>
      <c r="AA76" t="n">
        <v>454.3346393510762</v>
      </c>
      <c r="AB76" t="n">
        <v>621.640697389809</v>
      </c>
      <c r="AC76" t="n">
        <v>562.3121817091235</v>
      </c>
      <c r="AD76" t="n">
        <v>454334.6393510762</v>
      </c>
      <c r="AE76" t="n">
        <v>621640.6973898091</v>
      </c>
      <c r="AF76" t="n">
        <v>1.635470543800002e-05</v>
      </c>
      <c r="AG76" t="n">
        <v>36</v>
      </c>
      <c r="AH76" t="n">
        <v>562312.1817091234</v>
      </c>
    </row>
    <row r="77">
      <c r="A77" t="n">
        <v>75</v>
      </c>
      <c r="B77" t="n">
        <v>115</v>
      </c>
      <c r="C77" t="inlineStr">
        <is>
          <t xml:space="preserve">CONCLUIDO	</t>
        </is>
      </c>
      <c r="D77" t="n">
        <v>7.4248</v>
      </c>
      <c r="E77" t="n">
        <v>13.47</v>
      </c>
      <c r="F77" t="n">
        <v>10.5</v>
      </c>
      <c r="G77" t="n">
        <v>90</v>
      </c>
      <c r="H77" t="n">
        <v>1.37</v>
      </c>
      <c r="I77" t="n">
        <v>7</v>
      </c>
      <c r="J77" t="n">
        <v>255.57</v>
      </c>
      <c r="K77" t="n">
        <v>56.94</v>
      </c>
      <c r="L77" t="n">
        <v>19.75</v>
      </c>
      <c r="M77" t="n">
        <v>5</v>
      </c>
      <c r="N77" t="n">
        <v>63.88</v>
      </c>
      <c r="O77" t="n">
        <v>31754.72</v>
      </c>
      <c r="P77" t="n">
        <v>157.42</v>
      </c>
      <c r="Q77" t="n">
        <v>197.79</v>
      </c>
      <c r="R77" t="n">
        <v>30.83</v>
      </c>
      <c r="S77" t="n">
        <v>25.4</v>
      </c>
      <c r="T77" t="n">
        <v>1875.13</v>
      </c>
      <c r="U77" t="n">
        <v>0.82</v>
      </c>
      <c r="V77" t="n">
        <v>0.89</v>
      </c>
      <c r="W77" t="n">
        <v>2.95</v>
      </c>
      <c r="X77" t="n">
        <v>0.11</v>
      </c>
      <c r="Y77" t="n">
        <v>1</v>
      </c>
      <c r="Z77" t="n">
        <v>10</v>
      </c>
      <c r="AA77" t="n">
        <v>454.1323763985769</v>
      </c>
      <c r="AB77" t="n">
        <v>621.3639522949876</v>
      </c>
      <c r="AC77" t="n">
        <v>562.0618487777376</v>
      </c>
      <c r="AD77" t="n">
        <v>454132.3763985769</v>
      </c>
      <c r="AE77" t="n">
        <v>621363.9522949876</v>
      </c>
      <c r="AF77" t="n">
        <v>1.6366388157701e-05</v>
      </c>
      <c r="AG77" t="n">
        <v>36</v>
      </c>
      <c r="AH77" t="n">
        <v>562061.8487777376</v>
      </c>
    </row>
    <row r="78">
      <c r="A78" t="n">
        <v>76</v>
      </c>
      <c r="B78" t="n">
        <v>115</v>
      </c>
      <c r="C78" t="inlineStr">
        <is>
          <t xml:space="preserve">CONCLUIDO	</t>
        </is>
      </c>
      <c r="D78" t="n">
        <v>7.4212</v>
      </c>
      <c r="E78" t="n">
        <v>13.48</v>
      </c>
      <c r="F78" t="n">
        <v>10.51</v>
      </c>
      <c r="G78" t="n">
        <v>90.06</v>
      </c>
      <c r="H78" t="n">
        <v>1.39</v>
      </c>
      <c r="I78" t="n">
        <v>7</v>
      </c>
      <c r="J78" t="n">
        <v>256.03</v>
      </c>
      <c r="K78" t="n">
        <v>56.94</v>
      </c>
      <c r="L78" t="n">
        <v>20</v>
      </c>
      <c r="M78" t="n">
        <v>5</v>
      </c>
      <c r="N78" t="n">
        <v>64.09</v>
      </c>
      <c r="O78" t="n">
        <v>31811.04</v>
      </c>
      <c r="P78" t="n">
        <v>157.48</v>
      </c>
      <c r="Q78" t="n">
        <v>197.75</v>
      </c>
      <c r="R78" t="n">
        <v>30.96</v>
      </c>
      <c r="S78" t="n">
        <v>25.4</v>
      </c>
      <c r="T78" t="n">
        <v>1939.52</v>
      </c>
      <c r="U78" t="n">
        <v>0.82</v>
      </c>
      <c r="V78" t="n">
        <v>0.89</v>
      </c>
      <c r="W78" t="n">
        <v>2.95</v>
      </c>
      <c r="X78" t="n">
        <v>0.12</v>
      </c>
      <c r="Y78" t="n">
        <v>1</v>
      </c>
      <c r="Z78" t="n">
        <v>10</v>
      </c>
      <c r="AA78" t="n">
        <v>454.2534667320375</v>
      </c>
      <c r="AB78" t="n">
        <v>621.529633431357</v>
      </c>
      <c r="AC78" t="n">
        <v>562.2117175389867</v>
      </c>
      <c r="AD78" t="n">
        <v>454253.4667320375</v>
      </c>
      <c r="AE78" t="n">
        <v>621529.633431357</v>
      </c>
      <c r="AF78" t="n">
        <v>1.635845272545128e-05</v>
      </c>
      <c r="AG78" t="n">
        <v>36</v>
      </c>
      <c r="AH78" t="n">
        <v>562211.7175389867</v>
      </c>
    </row>
    <row r="79">
      <c r="A79" t="n">
        <v>77</v>
      </c>
      <c r="B79" t="n">
        <v>115</v>
      </c>
      <c r="C79" t="inlineStr">
        <is>
          <t xml:space="preserve">CONCLUIDO	</t>
        </is>
      </c>
      <c r="D79" t="n">
        <v>7.4215</v>
      </c>
      <c r="E79" t="n">
        <v>13.47</v>
      </c>
      <c r="F79" t="n">
        <v>10.51</v>
      </c>
      <c r="G79" t="n">
        <v>90.05</v>
      </c>
      <c r="H79" t="n">
        <v>1.4</v>
      </c>
      <c r="I79" t="n">
        <v>7</v>
      </c>
      <c r="J79" t="n">
        <v>256.49</v>
      </c>
      <c r="K79" t="n">
        <v>56.94</v>
      </c>
      <c r="L79" t="n">
        <v>20.25</v>
      </c>
      <c r="M79" t="n">
        <v>5</v>
      </c>
      <c r="N79" t="n">
        <v>64.29000000000001</v>
      </c>
      <c r="O79" t="n">
        <v>31867.44</v>
      </c>
      <c r="P79" t="n">
        <v>157.51</v>
      </c>
      <c r="Q79" t="n">
        <v>197.75</v>
      </c>
      <c r="R79" t="n">
        <v>31.1</v>
      </c>
      <c r="S79" t="n">
        <v>25.4</v>
      </c>
      <c r="T79" t="n">
        <v>2010.11</v>
      </c>
      <c r="U79" t="n">
        <v>0.82</v>
      </c>
      <c r="V79" t="n">
        <v>0.89</v>
      </c>
      <c r="W79" t="n">
        <v>2.95</v>
      </c>
      <c r="X79" t="n">
        <v>0.12</v>
      </c>
      <c r="Y79" t="n">
        <v>1</v>
      </c>
      <c r="Z79" t="n">
        <v>10</v>
      </c>
      <c r="AA79" t="n">
        <v>454.2702021266369</v>
      </c>
      <c r="AB79" t="n">
        <v>621.5525315365614</v>
      </c>
      <c r="AC79" t="n">
        <v>562.2324302811681</v>
      </c>
      <c r="AD79" t="n">
        <v>454270.2021266369</v>
      </c>
      <c r="AE79" t="n">
        <v>621552.5315365614</v>
      </c>
      <c r="AF79" t="n">
        <v>1.635911401147209e-05</v>
      </c>
      <c r="AG79" t="n">
        <v>36</v>
      </c>
      <c r="AH79" t="n">
        <v>562232.4302811682</v>
      </c>
    </row>
    <row r="80">
      <c r="A80" t="n">
        <v>78</v>
      </c>
      <c r="B80" t="n">
        <v>115</v>
      </c>
      <c r="C80" t="inlineStr">
        <is>
          <t xml:space="preserve">CONCLUIDO	</t>
        </is>
      </c>
      <c r="D80" t="n">
        <v>7.4182</v>
      </c>
      <c r="E80" t="n">
        <v>13.48</v>
      </c>
      <c r="F80" t="n">
        <v>10.51</v>
      </c>
      <c r="G80" t="n">
        <v>90.09999999999999</v>
      </c>
      <c r="H80" t="n">
        <v>1.42</v>
      </c>
      <c r="I80" t="n">
        <v>7</v>
      </c>
      <c r="J80" t="n">
        <v>256.94</v>
      </c>
      <c r="K80" t="n">
        <v>56.94</v>
      </c>
      <c r="L80" t="n">
        <v>20.5</v>
      </c>
      <c r="M80" t="n">
        <v>5</v>
      </c>
      <c r="N80" t="n">
        <v>64.5</v>
      </c>
      <c r="O80" t="n">
        <v>31924.04</v>
      </c>
      <c r="P80" t="n">
        <v>157.57</v>
      </c>
      <c r="Q80" t="n">
        <v>197.8</v>
      </c>
      <c r="R80" t="n">
        <v>31.24</v>
      </c>
      <c r="S80" t="n">
        <v>25.4</v>
      </c>
      <c r="T80" t="n">
        <v>2082.72</v>
      </c>
      <c r="U80" t="n">
        <v>0.8100000000000001</v>
      </c>
      <c r="V80" t="n">
        <v>0.89</v>
      </c>
      <c r="W80" t="n">
        <v>2.95</v>
      </c>
      <c r="X80" t="n">
        <v>0.12</v>
      </c>
      <c r="Y80" t="n">
        <v>1</v>
      </c>
      <c r="Z80" t="n">
        <v>10</v>
      </c>
      <c r="AA80" t="n">
        <v>454.3721406058769</v>
      </c>
      <c r="AB80" t="n">
        <v>621.6920082610659</v>
      </c>
      <c r="AC80" t="n">
        <v>562.3585955428429</v>
      </c>
      <c r="AD80" t="n">
        <v>454372.1406058769</v>
      </c>
      <c r="AE80" t="n">
        <v>621692.0082610659</v>
      </c>
      <c r="AF80" t="n">
        <v>1.635183986524318e-05</v>
      </c>
      <c r="AG80" t="n">
        <v>36</v>
      </c>
      <c r="AH80" t="n">
        <v>562358.5955428429</v>
      </c>
    </row>
    <row r="81">
      <c r="A81" t="n">
        <v>79</v>
      </c>
      <c r="B81" t="n">
        <v>115</v>
      </c>
      <c r="C81" t="inlineStr">
        <is>
          <t xml:space="preserve">CONCLUIDO	</t>
        </is>
      </c>
      <c r="D81" t="n">
        <v>7.4227</v>
      </c>
      <c r="E81" t="n">
        <v>13.47</v>
      </c>
      <c r="F81" t="n">
        <v>10.5</v>
      </c>
      <c r="G81" t="n">
        <v>90.04000000000001</v>
      </c>
      <c r="H81" t="n">
        <v>1.43</v>
      </c>
      <c r="I81" t="n">
        <v>7</v>
      </c>
      <c r="J81" t="n">
        <v>257.4</v>
      </c>
      <c r="K81" t="n">
        <v>56.94</v>
      </c>
      <c r="L81" t="n">
        <v>20.75</v>
      </c>
      <c r="M81" t="n">
        <v>5</v>
      </c>
      <c r="N81" t="n">
        <v>64.70999999999999</v>
      </c>
      <c r="O81" t="n">
        <v>31980.59</v>
      </c>
      <c r="P81" t="n">
        <v>157.37</v>
      </c>
      <c r="Q81" t="n">
        <v>197.78</v>
      </c>
      <c r="R81" t="n">
        <v>30.94</v>
      </c>
      <c r="S81" t="n">
        <v>25.4</v>
      </c>
      <c r="T81" t="n">
        <v>1932.35</v>
      </c>
      <c r="U81" t="n">
        <v>0.82</v>
      </c>
      <c r="V81" t="n">
        <v>0.89</v>
      </c>
      <c r="W81" t="n">
        <v>2.95</v>
      </c>
      <c r="X81" t="n">
        <v>0.11</v>
      </c>
      <c r="Y81" t="n">
        <v>1</v>
      </c>
      <c r="Z81" t="n">
        <v>10</v>
      </c>
      <c r="AA81" t="n">
        <v>454.1325174475044</v>
      </c>
      <c r="AB81" t="n">
        <v>621.3641452843531</v>
      </c>
      <c r="AC81" t="n">
        <v>562.0620233484689</v>
      </c>
      <c r="AD81" t="n">
        <v>454132.5174475044</v>
      </c>
      <c r="AE81" t="n">
        <v>621364.1452843531</v>
      </c>
      <c r="AF81" t="n">
        <v>1.636175915555533e-05</v>
      </c>
      <c r="AG81" t="n">
        <v>36</v>
      </c>
      <c r="AH81" t="n">
        <v>562062.0233484688</v>
      </c>
    </row>
    <row r="82">
      <c r="A82" t="n">
        <v>80</v>
      </c>
      <c r="B82" t="n">
        <v>115</v>
      </c>
      <c r="C82" t="inlineStr">
        <is>
          <t xml:space="preserve">CONCLUIDO	</t>
        </is>
      </c>
      <c r="D82" t="n">
        <v>7.4184</v>
      </c>
      <c r="E82" t="n">
        <v>13.48</v>
      </c>
      <c r="F82" t="n">
        <v>10.51</v>
      </c>
      <c r="G82" t="n">
        <v>90.09999999999999</v>
      </c>
      <c r="H82" t="n">
        <v>1.45</v>
      </c>
      <c r="I82" t="n">
        <v>7</v>
      </c>
      <c r="J82" t="n">
        <v>257.86</v>
      </c>
      <c r="K82" t="n">
        <v>56.94</v>
      </c>
      <c r="L82" t="n">
        <v>21</v>
      </c>
      <c r="M82" t="n">
        <v>5</v>
      </c>
      <c r="N82" t="n">
        <v>64.92</v>
      </c>
      <c r="O82" t="n">
        <v>32037.22</v>
      </c>
      <c r="P82" t="n">
        <v>157.19</v>
      </c>
      <c r="Q82" t="n">
        <v>197.75</v>
      </c>
      <c r="R82" t="n">
        <v>31.21</v>
      </c>
      <c r="S82" t="n">
        <v>25.4</v>
      </c>
      <c r="T82" t="n">
        <v>2065.72</v>
      </c>
      <c r="U82" t="n">
        <v>0.8100000000000001</v>
      </c>
      <c r="V82" t="n">
        <v>0.89</v>
      </c>
      <c r="W82" t="n">
        <v>2.95</v>
      </c>
      <c r="X82" t="n">
        <v>0.12</v>
      </c>
      <c r="Y82" t="n">
        <v>1</v>
      </c>
      <c r="Z82" t="n">
        <v>10</v>
      </c>
      <c r="AA82" t="n">
        <v>454.0898686863869</v>
      </c>
      <c r="AB82" t="n">
        <v>621.3057913678614</v>
      </c>
      <c r="AC82" t="n">
        <v>562.0092386478671</v>
      </c>
      <c r="AD82" t="n">
        <v>454089.8686863868</v>
      </c>
      <c r="AE82" t="n">
        <v>621305.7913678614</v>
      </c>
      <c r="AF82" t="n">
        <v>1.635228072259039e-05</v>
      </c>
      <c r="AG82" t="n">
        <v>36</v>
      </c>
      <c r="AH82" t="n">
        <v>562009.238647867</v>
      </c>
    </row>
    <row r="83">
      <c r="A83" t="n">
        <v>81</v>
      </c>
      <c r="B83" t="n">
        <v>115</v>
      </c>
      <c r="C83" t="inlineStr">
        <is>
          <t xml:space="preserve">CONCLUIDO	</t>
        </is>
      </c>
      <c r="D83" t="n">
        <v>7.4178</v>
      </c>
      <c r="E83" t="n">
        <v>13.48</v>
      </c>
      <c r="F83" t="n">
        <v>10.51</v>
      </c>
      <c r="G83" t="n">
        <v>90.11</v>
      </c>
      <c r="H83" t="n">
        <v>1.46</v>
      </c>
      <c r="I83" t="n">
        <v>7</v>
      </c>
      <c r="J83" t="n">
        <v>258.32</v>
      </c>
      <c r="K83" t="n">
        <v>56.94</v>
      </c>
      <c r="L83" t="n">
        <v>21.25</v>
      </c>
      <c r="M83" t="n">
        <v>5</v>
      </c>
      <c r="N83" t="n">
        <v>65.13</v>
      </c>
      <c r="O83" t="n">
        <v>32093.94</v>
      </c>
      <c r="P83" t="n">
        <v>157.08</v>
      </c>
      <c r="Q83" t="n">
        <v>197.76</v>
      </c>
      <c r="R83" t="n">
        <v>31.08</v>
      </c>
      <c r="S83" t="n">
        <v>25.4</v>
      </c>
      <c r="T83" t="n">
        <v>2002.98</v>
      </c>
      <c r="U83" t="n">
        <v>0.82</v>
      </c>
      <c r="V83" t="n">
        <v>0.89</v>
      </c>
      <c r="W83" t="n">
        <v>2.95</v>
      </c>
      <c r="X83" t="n">
        <v>0.12</v>
      </c>
      <c r="Y83" t="n">
        <v>1</v>
      </c>
      <c r="Z83" t="n">
        <v>10</v>
      </c>
      <c r="AA83" t="n">
        <v>454.0196862132527</v>
      </c>
      <c r="AB83" t="n">
        <v>621.2097646118872</v>
      </c>
      <c r="AC83" t="n">
        <v>561.9223765507085</v>
      </c>
      <c r="AD83" t="n">
        <v>454019.6862132527</v>
      </c>
      <c r="AE83" t="n">
        <v>621209.7646118872</v>
      </c>
      <c r="AF83" t="n">
        <v>1.635095815054877e-05</v>
      </c>
      <c r="AG83" t="n">
        <v>36</v>
      </c>
      <c r="AH83" t="n">
        <v>561922.3765507084</v>
      </c>
    </row>
    <row r="84">
      <c r="A84" t="n">
        <v>82</v>
      </c>
      <c r="B84" t="n">
        <v>115</v>
      </c>
      <c r="C84" t="inlineStr">
        <is>
          <t xml:space="preserve">CONCLUIDO	</t>
        </is>
      </c>
      <c r="D84" t="n">
        <v>7.4173</v>
      </c>
      <c r="E84" t="n">
        <v>13.48</v>
      </c>
      <c r="F84" t="n">
        <v>10.51</v>
      </c>
      <c r="G84" t="n">
        <v>90.12</v>
      </c>
      <c r="H84" t="n">
        <v>1.48</v>
      </c>
      <c r="I84" t="n">
        <v>7</v>
      </c>
      <c r="J84" t="n">
        <v>258.78</v>
      </c>
      <c r="K84" t="n">
        <v>56.94</v>
      </c>
      <c r="L84" t="n">
        <v>21.5</v>
      </c>
      <c r="M84" t="n">
        <v>5</v>
      </c>
      <c r="N84" t="n">
        <v>65.34</v>
      </c>
      <c r="O84" t="n">
        <v>32150.72</v>
      </c>
      <c r="P84" t="n">
        <v>156.89</v>
      </c>
      <c r="Q84" t="n">
        <v>197.77</v>
      </c>
      <c r="R84" t="n">
        <v>31.3</v>
      </c>
      <c r="S84" t="n">
        <v>25.4</v>
      </c>
      <c r="T84" t="n">
        <v>2112.58</v>
      </c>
      <c r="U84" t="n">
        <v>0.8100000000000001</v>
      </c>
      <c r="V84" t="n">
        <v>0.89</v>
      </c>
      <c r="W84" t="n">
        <v>2.95</v>
      </c>
      <c r="X84" t="n">
        <v>0.12</v>
      </c>
      <c r="Y84" t="n">
        <v>1</v>
      </c>
      <c r="Z84" t="n">
        <v>10</v>
      </c>
      <c r="AA84" t="n">
        <v>453.8890464960151</v>
      </c>
      <c r="AB84" t="n">
        <v>621.0310175873451</v>
      </c>
      <c r="AC84" t="n">
        <v>561.7606888913156</v>
      </c>
      <c r="AD84" t="n">
        <v>453889.0464960151</v>
      </c>
      <c r="AE84" t="n">
        <v>621031.0175873451</v>
      </c>
      <c r="AF84" t="n">
        <v>1.634985600718075e-05</v>
      </c>
      <c r="AG84" t="n">
        <v>36</v>
      </c>
      <c r="AH84" t="n">
        <v>561760.6888913156</v>
      </c>
    </row>
    <row r="85">
      <c r="A85" t="n">
        <v>83</v>
      </c>
      <c r="B85" t="n">
        <v>115</v>
      </c>
      <c r="C85" t="inlineStr">
        <is>
          <t xml:space="preserve">CONCLUIDO	</t>
        </is>
      </c>
      <c r="D85" t="n">
        <v>7.4195</v>
      </c>
      <c r="E85" t="n">
        <v>13.48</v>
      </c>
      <c r="F85" t="n">
        <v>10.51</v>
      </c>
      <c r="G85" t="n">
        <v>90.09</v>
      </c>
      <c r="H85" t="n">
        <v>1.49</v>
      </c>
      <c r="I85" t="n">
        <v>7</v>
      </c>
      <c r="J85" t="n">
        <v>259.24</v>
      </c>
      <c r="K85" t="n">
        <v>56.94</v>
      </c>
      <c r="L85" t="n">
        <v>21.75</v>
      </c>
      <c r="M85" t="n">
        <v>5</v>
      </c>
      <c r="N85" t="n">
        <v>65.55</v>
      </c>
      <c r="O85" t="n">
        <v>32207.59</v>
      </c>
      <c r="P85" t="n">
        <v>156.68</v>
      </c>
      <c r="Q85" t="n">
        <v>197.77</v>
      </c>
      <c r="R85" t="n">
        <v>31.19</v>
      </c>
      <c r="S85" t="n">
        <v>25.4</v>
      </c>
      <c r="T85" t="n">
        <v>2058.35</v>
      </c>
      <c r="U85" t="n">
        <v>0.8100000000000001</v>
      </c>
      <c r="V85" t="n">
        <v>0.89</v>
      </c>
      <c r="W85" t="n">
        <v>2.95</v>
      </c>
      <c r="X85" t="n">
        <v>0.12</v>
      </c>
      <c r="Y85" t="n">
        <v>1</v>
      </c>
      <c r="Z85" t="n">
        <v>10</v>
      </c>
      <c r="AA85" t="n">
        <v>453.6965230422612</v>
      </c>
      <c r="AB85" t="n">
        <v>620.7675985043836</v>
      </c>
      <c r="AC85" t="n">
        <v>561.5224101559209</v>
      </c>
      <c r="AD85" t="n">
        <v>453696.5230422611</v>
      </c>
      <c r="AE85" t="n">
        <v>620767.5985043836</v>
      </c>
      <c r="AF85" t="n">
        <v>1.635470543800002e-05</v>
      </c>
      <c r="AG85" t="n">
        <v>36</v>
      </c>
      <c r="AH85" t="n">
        <v>561522.4101559209</v>
      </c>
    </row>
    <row r="86">
      <c r="A86" t="n">
        <v>84</v>
      </c>
      <c r="B86" t="n">
        <v>115</v>
      </c>
      <c r="C86" t="inlineStr">
        <is>
          <t xml:space="preserve">CONCLUIDO	</t>
        </is>
      </c>
      <c r="D86" t="n">
        <v>7.4189</v>
      </c>
      <c r="E86" t="n">
        <v>13.48</v>
      </c>
      <c r="F86" t="n">
        <v>10.51</v>
      </c>
      <c r="G86" t="n">
        <v>90.09999999999999</v>
      </c>
      <c r="H86" t="n">
        <v>1.51</v>
      </c>
      <c r="I86" t="n">
        <v>7</v>
      </c>
      <c r="J86" t="n">
        <v>259.71</v>
      </c>
      <c r="K86" t="n">
        <v>56.94</v>
      </c>
      <c r="L86" t="n">
        <v>22</v>
      </c>
      <c r="M86" t="n">
        <v>5</v>
      </c>
      <c r="N86" t="n">
        <v>65.76000000000001</v>
      </c>
      <c r="O86" t="n">
        <v>32264.54</v>
      </c>
      <c r="P86" t="n">
        <v>156.43</v>
      </c>
      <c r="Q86" t="n">
        <v>197.75</v>
      </c>
      <c r="R86" t="n">
        <v>31.18</v>
      </c>
      <c r="S86" t="n">
        <v>25.4</v>
      </c>
      <c r="T86" t="n">
        <v>2051.96</v>
      </c>
      <c r="U86" t="n">
        <v>0.8100000000000001</v>
      </c>
      <c r="V86" t="n">
        <v>0.89</v>
      </c>
      <c r="W86" t="n">
        <v>2.95</v>
      </c>
      <c r="X86" t="n">
        <v>0.12</v>
      </c>
      <c r="Y86" t="n">
        <v>1</v>
      </c>
      <c r="Z86" t="n">
        <v>10</v>
      </c>
      <c r="AA86" t="n">
        <v>453.5236254757788</v>
      </c>
      <c r="AB86" t="n">
        <v>620.5310324262201</v>
      </c>
      <c r="AC86" t="n">
        <v>561.3084216122348</v>
      </c>
      <c r="AD86" t="n">
        <v>453523.6254757788</v>
      </c>
      <c r="AE86" t="n">
        <v>620531.0324262201</v>
      </c>
      <c r="AF86" t="n">
        <v>1.635338286595841e-05</v>
      </c>
      <c r="AG86" t="n">
        <v>36</v>
      </c>
      <c r="AH86" t="n">
        <v>561308.4216122348</v>
      </c>
    </row>
    <row r="87">
      <c r="A87" t="n">
        <v>85</v>
      </c>
      <c r="B87" t="n">
        <v>115</v>
      </c>
      <c r="C87" t="inlineStr">
        <is>
          <t xml:space="preserve">CONCLUIDO	</t>
        </is>
      </c>
      <c r="D87" t="n">
        <v>7.4196</v>
      </c>
      <c r="E87" t="n">
        <v>13.48</v>
      </c>
      <c r="F87" t="n">
        <v>10.51</v>
      </c>
      <c r="G87" t="n">
        <v>90.08</v>
      </c>
      <c r="H87" t="n">
        <v>1.52</v>
      </c>
      <c r="I87" t="n">
        <v>7</v>
      </c>
      <c r="J87" t="n">
        <v>260.17</v>
      </c>
      <c r="K87" t="n">
        <v>56.94</v>
      </c>
      <c r="L87" t="n">
        <v>22.25</v>
      </c>
      <c r="M87" t="n">
        <v>5</v>
      </c>
      <c r="N87" t="n">
        <v>65.98</v>
      </c>
      <c r="O87" t="n">
        <v>32321.56</v>
      </c>
      <c r="P87" t="n">
        <v>156.18</v>
      </c>
      <c r="Q87" t="n">
        <v>197.78</v>
      </c>
      <c r="R87" t="n">
        <v>31.12</v>
      </c>
      <c r="S87" t="n">
        <v>25.4</v>
      </c>
      <c r="T87" t="n">
        <v>2019.35</v>
      </c>
      <c r="U87" t="n">
        <v>0.82</v>
      </c>
      <c r="V87" t="n">
        <v>0.89</v>
      </c>
      <c r="W87" t="n">
        <v>2.95</v>
      </c>
      <c r="X87" t="n">
        <v>0.12</v>
      </c>
      <c r="Y87" t="n">
        <v>1</v>
      </c>
      <c r="Z87" t="n">
        <v>10</v>
      </c>
      <c r="AA87" t="n">
        <v>453.3280473026291</v>
      </c>
      <c r="AB87" t="n">
        <v>620.2634337414166</v>
      </c>
      <c r="AC87" t="n">
        <v>561.0663621703319</v>
      </c>
      <c r="AD87" t="n">
        <v>453328.0473026291</v>
      </c>
      <c r="AE87" t="n">
        <v>620263.4337414167</v>
      </c>
      <c r="AF87" t="n">
        <v>1.635492586667363e-05</v>
      </c>
      <c r="AG87" t="n">
        <v>36</v>
      </c>
      <c r="AH87" t="n">
        <v>561066.3621703319</v>
      </c>
    </row>
    <row r="88">
      <c r="A88" t="n">
        <v>86</v>
      </c>
      <c r="B88" t="n">
        <v>115</v>
      </c>
      <c r="C88" t="inlineStr">
        <is>
          <t xml:space="preserve">CONCLUIDO	</t>
        </is>
      </c>
      <c r="D88" t="n">
        <v>7.4556</v>
      </c>
      <c r="E88" t="n">
        <v>13.41</v>
      </c>
      <c r="F88" t="n">
        <v>10.49</v>
      </c>
      <c r="G88" t="n">
        <v>104.89</v>
      </c>
      <c r="H88" t="n">
        <v>1.54</v>
      </c>
      <c r="I88" t="n">
        <v>6</v>
      </c>
      <c r="J88" t="n">
        <v>260.63</v>
      </c>
      <c r="K88" t="n">
        <v>56.94</v>
      </c>
      <c r="L88" t="n">
        <v>22.5</v>
      </c>
      <c r="M88" t="n">
        <v>4</v>
      </c>
      <c r="N88" t="n">
        <v>66.19</v>
      </c>
      <c r="O88" t="n">
        <v>32378.67</v>
      </c>
      <c r="P88" t="n">
        <v>155.89</v>
      </c>
      <c r="Q88" t="n">
        <v>197.77</v>
      </c>
      <c r="R88" t="n">
        <v>30.44</v>
      </c>
      <c r="S88" t="n">
        <v>25.4</v>
      </c>
      <c r="T88" t="n">
        <v>1683.72</v>
      </c>
      <c r="U88" t="n">
        <v>0.83</v>
      </c>
      <c r="V88" t="n">
        <v>0.89</v>
      </c>
      <c r="W88" t="n">
        <v>2.95</v>
      </c>
      <c r="X88" t="n">
        <v>0.1</v>
      </c>
      <c r="Y88" t="n">
        <v>1</v>
      </c>
      <c r="Z88" t="n">
        <v>10</v>
      </c>
      <c r="AA88" t="n">
        <v>443.4867453803354</v>
      </c>
      <c r="AB88" t="n">
        <v>606.7981302837356</v>
      </c>
      <c r="AC88" t="n">
        <v>548.8861683759799</v>
      </c>
      <c r="AD88" t="n">
        <v>443486.7453803354</v>
      </c>
      <c r="AE88" t="n">
        <v>606798.1302837357</v>
      </c>
      <c r="AF88" t="n">
        <v>1.643428018917083e-05</v>
      </c>
      <c r="AG88" t="n">
        <v>35</v>
      </c>
      <c r="AH88" t="n">
        <v>548886.1683759799</v>
      </c>
    </row>
    <row r="89">
      <c r="A89" t="n">
        <v>87</v>
      </c>
      <c r="B89" t="n">
        <v>115</v>
      </c>
      <c r="C89" t="inlineStr">
        <is>
          <t xml:space="preserve">CONCLUIDO	</t>
        </is>
      </c>
      <c r="D89" t="n">
        <v>7.4574</v>
      </c>
      <c r="E89" t="n">
        <v>13.41</v>
      </c>
      <c r="F89" t="n">
        <v>10.49</v>
      </c>
      <c r="G89" t="n">
        <v>104.85</v>
      </c>
      <c r="H89" t="n">
        <v>1.55</v>
      </c>
      <c r="I89" t="n">
        <v>6</v>
      </c>
      <c r="J89" t="n">
        <v>261.09</v>
      </c>
      <c r="K89" t="n">
        <v>56.94</v>
      </c>
      <c r="L89" t="n">
        <v>22.75</v>
      </c>
      <c r="M89" t="n">
        <v>4</v>
      </c>
      <c r="N89" t="n">
        <v>66.40000000000001</v>
      </c>
      <c r="O89" t="n">
        <v>32435.86</v>
      </c>
      <c r="P89" t="n">
        <v>155.88</v>
      </c>
      <c r="Q89" t="n">
        <v>197.78</v>
      </c>
      <c r="R89" t="n">
        <v>30.26</v>
      </c>
      <c r="S89" t="n">
        <v>25.4</v>
      </c>
      <c r="T89" t="n">
        <v>1595.48</v>
      </c>
      <c r="U89" t="n">
        <v>0.84</v>
      </c>
      <c r="V89" t="n">
        <v>0.89</v>
      </c>
      <c r="W89" t="n">
        <v>2.95</v>
      </c>
      <c r="X89" t="n">
        <v>0.09</v>
      </c>
      <c r="Y89" t="n">
        <v>1</v>
      </c>
      <c r="Z89" t="n">
        <v>10</v>
      </c>
      <c r="AA89" t="n">
        <v>443.4484557192596</v>
      </c>
      <c r="AB89" t="n">
        <v>606.7457406802311</v>
      </c>
      <c r="AC89" t="n">
        <v>548.8387787627045</v>
      </c>
      <c r="AD89" t="n">
        <v>443448.4557192596</v>
      </c>
      <c r="AE89" t="n">
        <v>606745.740680231</v>
      </c>
      <c r="AF89" t="n">
        <v>1.643824790529569e-05</v>
      </c>
      <c r="AG89" t="n">
        <v>35</v>
      </c>
      <c r="AH89" t="n">
        <v>548838.7787627045</v>
      </c>
    </row>
    <row r="90">
      <c r="A90" t="n">
        <v>88</v>
      </c>
      <c r="B90" t="n">
        <v>115</v>
      </c>
      <c r="C90" t="inlineStr">
        <is>
          <t xml:space="preserve">CONCLUIDO	</t>
        </is>
      </c>
      <c r="D90" t="n">
        <v>7.4585</v>
      </c>
      <c r="E90" t="n">
        <v>13.41</v>
      </c>
      <c r="F90" t="n">
        <v>10.48</v>
      </c>
      <c r="G90" t="n">
        <v>104.83</v>
      </c>
      <c r="H90" t="n">
        <v>1.56</v>
      </c>
      <c r="I90" t="n">
        <v>6</v>
      </c>
      <c r="J90" t="n">
        <v>261.56</v>
      </c>
      <c r="K90" t="n">
        <v>56.94</v>
      </c>
      <c r="L90" t="n">
        <v>23</v>
      </c>
      <c r="M90" t="n">
        <v>4</v>
      </c>
      <c r="N90" t="n">
        <v>66.62</v>
      </c>
      <c r="O90" t="n">
        <v>32493.12</v>
      </c>
      <c r="P90" t="n">
        <v>155.94</v>
      </c>
      <c r="Q90" t="n">
        <v>197.75</v>
      </c>
      <c r="R90" t="n">
        <v>30.29</v>
      </c>
      <c r="S90" t="n">
        <v>25.4</v>
      </c>
      <c r="T90" t="n">
        <v>1612.53</v>
      </c>
      <c r="U90" t="n">
        <v>0.84</v>
      </c>
      <c r="V90" t="n">
        <v>0.89</v>
      </c>
      <c r="W90" t="n">
        <v>2.95</v>
      </c>
      <c r="X90" t="n">
        <v>0.09</v>
      </c>
      <c r="Y90" t="n">
        <v>1</v>
      </c>
      <c r="Z90" t="n">
        <v>10</v>
      </c>
      <c r="AA90" t="n">
        <v>443.4593759970227</v>
      </c>
      <c r="AB90" t="n">
        <v>606.7606822860353</v>
      </c>
      <c r="AC90" t="n">
        <v>548.8522943626214</v>
      </c>
      <c r="AD90" t="n">
        <v>443459.3759970227</v>
      </c>
      <c r="AE90" t="n">
        <v>606760.6822860353</v>
      </c>
      <c r="AF90" t="n">
        <v>1.644067262070533e-05</v>
      </c>
      <c r="AG90" t="n">
        <v>35</v>
      </c>
      <c r="AH90" t="n">
        <v>548852.2943626214</v>
      </c>
    </row>
    <row r="91">
      <c r="A91" t="n">
        <v>89</v>
      </c>
      <c r="B91" t="n">
        <v>115</v>
      </c>
      <c r="C91" t="inlineStr">
        <is>
          <t xml:space="preserve">CONCLUIDO	</t>
        </is>
      </c>
      <c r="D91" t="n">
        <v>7.4573</v>
      </c>
      <c r="E91" t="n">
        <v>13.41</v>
      </c>
      <c r="F91" t="n">
        <v>10.49</v>
      </c>
      <c r="G91" t="n">
        <v>104.86</v>
      </c>
      <c r="H91" t="n">
        <v>1.58</v>
      </c>
      <c r="I91" t="n">
        <v>6</v>
      </c>
      <c r="J91" t="n">
        <v>262.02</v>
      </c>
      <c r="K91" t="n">
        <v>56.94</v>
      </c>
      <c r="L91" t="n">
        <v>23.25</v>
      </c>
      <c r="M91" t="n">
        <v>4</v>
      </c>
      <c r="N91" t="n">
        <v>66.83</v>
      </c>
      <c r="O91" t="n">
        <v>32550.47</v>
      </c>
      <c r="P91" t="n">
        <v>156.11</v>
      </c>
      <c r="Q91" t="n">
        <v>197.75</v>
      </c>
      <c r="R91" t="n">
        <v>30.33</v>
      </c>
      <c r="S91" t="n">
        <v>25.4</v>
      </c>
      <c r="T91" t="n">
        <v>1631.38</v>
      </c>
      <c r="U91" t="n">
        <v>0.84</v>
      </c>
      <c r="V91" t="n">
        <v>0.89</v>
      </c>
      <c r="W91" t="n">
        <v>2.95</v>
      </c>
      <c r="X91" t="n">
        <v>0.1</v>
      </c>
      <c r="Y91" t="n">
        <v>1</v>
      </c>
      <c r="Z91" t="n">
        <v>10</v>
      </c>
      <c r="AA91" t="n">
        <v>443.6180193331283</v>
      </c>
      <c r="AB91" t="n">
        <v>606.977745097345</v>
      </c>
      <c r="AC91" t="n">
        <v>549.0486410038692</v>
      </c>
      <c r="AD91" t="n">
        <v>443618.0193331283</v>
      </c>
      <c r="AE91" t="n">
        <v>606977.745097345</v>
      </c>
      <c r="AF91" t="n">
        <v>1.643802747662209e-05</v>
      </c>
      <c r="AG91" t="n">
        <v>35</v>
      </c>
      <c r="AH91" t="n">
        <v>549048.6410038692</v>
      </c>
    </row>
    <row r="92">
      <c r="A92" t="n">
        <v>90</v>
      </c>
      <c r="B92" t="n">
        <v>115</v>
      </c>
      <c r="C92" t="inlineStr">
        <is>
          <t xml:space="preserve">CONCLUIDO	</t>
        </is>
      </c>
      <c r="D92" t="n">
        <v>7.4579</v>
      </c>
      <c r="E92" t="n">
        <v>13.41</v>
      </c>
      <c r="F92" t="n">
        <v>10.48</v>
      </c>
      <c r="G92" t="n">
        <v>104.84</v>
      </c>
      <c r="H92" t="n">
        <v>1.59</v>
      </c>
      <c r="I92" t="n">
        <v>6</v>
      </c>
      <c r="J92" t="n">
        <v>262.49</v>
      </c>
      <c r="K92" t="n">
        <v>56.94</v>
      </c>
      <c r="L92" t="n">
        <v>23.5</v>
      </c>
      <c r="M92" t="n">
        <v>4</v>
      </c>
      <c r="N92" t="n">
        <v>67.05</v>
      </c>
      <c r="O92" t="n">
        <v>32607.89</v>
      </c>
      <c r="P92" t="n">
        <v>156.41</v>
      </c>
      <c r="Q92" t="n">
        <v>197.78</v>
      </c>
      <c r="R92" t="n">
        <v>30.27</v>
      </c>
      <c r="S92" t="n">
        <v>25.4</v>
      </c>
      <c r="T92" t="n">
        <v>1601.05</v>
      </c>
      <c r="U92" t="n">
        <v>0.84</v>
      </c>
      <c r="V92" t="n">
        <v>0.89</v>
      </c>
      <c r="W92" t="n">
        <v>2.95</v>
      </c>
      <c r="X92" t="n">
        <v>0.09</v>
      </c>
      <c r="Y92" t="n">
        <v>1</v>
      </c>
      <c r="Z92" t="n">
        <v>10</v>
      </c>
      <c r="AA92" t="n">
        <v>443.8126583797916</v>
      </c>
      <c r="AB92" t="n">
        <v>607.2440588278586</v>
      </c>
      <c r="AC92" t="n">
        <v>549.2895381257163</v>
      </c>
      <c r="AD92" t="n">
        <v>443812.6583797917</v>
      </c>
      <c r="AE92" t="n">
        <v>607244.0588278585</v>
      </c>
      <c r="AF92" t="n">
        <v>1.643935004866371e-05</v>
      </c>
      <c r="AG92" t="n">
        <v>35</v>
      </c>
      <c r="AH92" t="n">
        <v>549289.5381257163</v>
      </c>
    </row>
    <row r="93">
      <c r="A93" t="n">
        <v>91</v>
      </c>
      <c r="B93" t="n">
        <v>115</v>
      </c>
      <c r="C93" t="inlineStr">
        <is>
          <t xml:space="preserve">CONCLUIDO	</t>
        </is>
      </c>
      <c r="D93" t="n">
        <v>7.4543</v>
      </c>
      <c r="E93" t="n">
        <v>13.42</v>
      </c>
      <c r="F93" t="n">
        <v>10.49</v>
      </c>
      <c r="G93" t="n">
        <v>104.91</v>
      </c>
      <c r="H93" t="n">
        <v>1.61</v>
      </c>
      <c r="I93" t="n">
        <v>6</v>
      </c>
      <c r="J93" t="n">
        <v>262.96</v>
      </c>
      <c r="K93" t="n">
        <v>56.94</v>
      </c>
      <c r="L93" t="n">
        <v>23.75</v>
      </c>
      <c r="M93" t="n">
        <v>4</v>
      </c>
      <c r="N93" t="n">
        <v>67.26000000000001</v>
      </c>
      <c r="O93" t="n">
        <v>32665.4</v>
      </c>
      <c r="P93" t="n">
        <v>156.61</v>
      </c>
      <c r="Q93" t="n">
        <v>197.75</v>
      </c>
      <c r="R93" t="n">
        <v>30.5</v>
      </c>
      <c r="S93" t="n">
        <v>25.4</v>
      </c>
      <c r="T93" t="n">
        <v>1714.64</v>
      </c>
      <c r="U93" t="n">
        <v>0.83</v>
      </c>
      <c r="V93" t="n">
        <v>0.89</v>
      </c>
      <c r="W93" t="n">
        <v>2.95</v>
      </c>
      <c r="X93" t="n">
        <v>0.1</v>
      </c>
      <c r="Y93" t="n">
        <v>1</v>
      </c>
      <c r="Z93" t="n">
        <v>10</v>
      </c>
      <c r="AA93" t="n">
        <v>444.0347688593615</v>
      </c>
      <c r="AB93" t="n">
        <v>607.5479601848288</v>
      </c>
      <c r="AC93" t="n">
        <v>549.5644355637055</v>
      </c>
      <c r="AD93" t="n">
        <v>444034.7688593615</v>
      </c>
      <c r="AE93" t="n">
        <v>607547.9601848287</v>
      </c>
      <c r="AF93" t="n">
        <v>1.643141461641399e-05</v>
      </c>
      <c r="AG93" t="n">
        <v>35</v>
      </c>
      <c r="AH93" t="n">
        <v>549564.4355637055</v>
      </c>
    </row>
    <row r="94">
      <c r="A94" t="n">
        <v>92</v>
      </c>
      <c r="B94" t="n">
        <v>115</v>
      </c>
      <c r="C94" t="inlineStr">
        <is>
          <t xml:space="preserve">CONCLUIDO	</t>
        </is>
      </c>
      <c r="D94" t="n">
        <v>7.4565</v>
      </c>
      <c r="E94" t="n">
        <v>13.41</v>
      </c>
      <c r="F94" t="n">
        <v>10.49</v>
      </c>
      <c r="G94" t="n">
        <v>104.87</v>
      </c>
      <c r="H94" t="n">
        <v>1.62</v>
      </c>
      <c r="I94" t="n">
        <v>6</v>
      </c>
      <c r="J94" t="n">
        <v>263.42</v>
      </c>
      <c r="K94" t="n">
        <v>56.94</v>
      </c>
      <c r="L94" t="n">
        <v>24</v>
      </c>
      <c r="M94" t="n">
        <v>4</v>
      </c>
      <c r="N94" t="n">
        <v>67.48</v>
      </c>
      <c r="O94" t="n">
        <v>32722.99</v>
      </c>
      <c r="P94" t="n">
        <v>156.74</v>
      </c>
      <c r="Q94" t="n">
        <v>197.75</v>
      </c>
      <c r="R94" t="n">
        <v>30.42</v>
      </c>
      <c r="S94" t="n">
        <v>25.4</v>
      </c>
      <c r="T94" t="n">
        <v>1674.5</v>
      </c>
      <c r="U94" t="n">
        <v>0.83</v>
      </c>
      <c r="V94" t="n">
        <v>0.89</v>
      </c>
      <c r="W94" t="n">
        <v>2.95</v>
      </c>
      <c r="X94" t="n">
        <v>0.1</v>
      </c>
      <c r="Y94" t="n">
        <v>1</v>
      </c>
      <c r="Z94" t="n">
        <v>10</v>
      </c>
      <c r="AA94" t="n">
        <v>444.0916007300968</v>
      </c>
      <c r="AB94" t="n">
        <v>607.625720057614</v>
      </c>
      <c r="AC94" t="n">
        <v>549.6347741433689</v>
      </c>
      <c r="AD94" t="n">
        <v>444091.6007300968</v>
      </c>
      <c r="AE94" t="n">
        <v>607625.720057614</v>
      </c>
      <c r="AF94" t="n">
        <v>1.643626404723326e-05</v>
      </c>
      <c r="AG94" t="n">
        <v>35</v>
      </c>
      <c r="AH94" t="n">
        <v>549634.7741433688</v>
      </c>
    </row>
    <row r="95">
      <c r="A95" t="n">
        <v>93</v>
      </c>
      <c r="B95" t="n">
        <v>115</v>
      </c>
      <c r="C95" t="inlineStr">
        <is>
          <t xml:space="preserve">CONCLUIDO	</t>
        </is>
      </c>
      <c r="D95" t="n">
        <v>7.4633</v>
      </c>
      <c r="E95" t="n">
        <v>13.4</v>
      </c>
      <c r="F95" t="n">
        <v>10.47</v>
      </c>
      <c r="G95" t="n">
        <v>104.75</v>
      </c>
      <c r="H95" t="n">
        <v>1.64</v>
      </c>
      <c r="I95" t="n">
        <v>6</v>
      </c>
      <c r="J95" t="n">
        <v>263.89</v>
      </c>
      <c r="K95" t="n">
        <v>56.94</v>
      </c>
      <c r="L95" t="n">
        <v>24.25</v>
      </c>
      <c r="M95" t="n">
        <v>4</v>
      </c>
      <c r="N95" t="n">
        <v>67.7</v>
      </c>
      <c r="O95" t="n">
        <v>32780.66</v>
      </c>
      <c r="P95" t="n">
        <v>156.31</v>
      </c>
      <c r="Q95" t="n">
        <v>197.75</v>
      </c>
      <c r="R95" t="n">
        <v>30.02</v>
      </c>
      <c r="S95" t="n">
        <v>25.4</v>
      </c>
      <c r="T95" t="n">
        <v>1477.19</v>
      </c>
      <c r="U95" t="n">
        <v>0.85</v>
      </c>
      <c r="V95" t="n">
        <v>0.89</v>
      </c>
      <c r="W95" t="n">
        <v>2.95</v>
      </c>
      <c r="X95" t="n">
        <v>0.08</v>
      </c>
      <c r="Y95" t="n">
        <v>1</v>
      </c>
      <c r="Z95" t="n">
        <v>10</v>
      </c>
      <c r="AA95" t="n">
        <v>443.6326856241209</v>
      </c>
      <c r="AB95" t="n">
        <v>606.997812163712</v>
      </c>
      <c r="AC95" t="n">
        <v>549.0667928975865</v>
      </c>
      <c r="AD95" t="n">
        <v>443632.6856241209</v>
      </c>
      <c r="AE95" t="n">
        <v>606997.812163712</v>
      </c>
      <c r="AF95" t="n">
        <v>1.645125319703829e-05</v>
      </c>
      <c r="AG95" t="n">
        <v>35</v>
      </c>
      <c r="AH95" t="n">
        <v>549066.7928975866</v>
      </c>
    </row>
    <row r="96">
      <c r="A96" t="n">
        <v>94</v>
      </c>
      <c r="B96" t="n">
        <v>115</v>
      </c>
      <c r="C96" t="inlineStr">
        <is>
          <t xml:space="preserve">CONCLUIDO	</t>
        </is>
      </c>
      <c r="D96" t="n">
        <v>7.4584</v>
      </c>
      <c r="E96" t="n">
        <v>13.41</v>
      </c>
      <c r="F96" t="n">
        <v>10.48</v>
      </c>
      <c r="G96" t="n">
        <v>104.84</v>
      </c>
      <c r="H96" t="n">
        <v>1.65</v>
      </c>
      <c r="I96" t="n">
        <v>6</v>
      </c>
      <c r="J96" t="n">
        <v>264.36</v>
      </c>
      <c r="K96" t="n">
        <v>56.94</v>
      </c>
      <c r="L96" t="n">
        <v>24.5</v>
      </c>
      <c r="M96" t="n">
        <v>4</v>
      </c>
      <c r="N96" t="n">
        <v>67.92</v>
      </c>
      <c r="O96" t="n">
        <v>32838.42</v>
      </c>
      <c r="P96" t="n">
        <v>156.56</v>
      </c>
      <c r="Q96" t="n">
        <v>197.76</v>
      </c>
      <c r="R96" t="n">
        <v>30.21</v>
      </c>
      <c r="S96" t="n">
        <v>25.4</v>
      </c>
      <c r="T96" t="n">
        <v>1570.05</v>
      </c>
      <c r="U96" t="n">
        <v>0.84</v>
      </c>
      <c r="V96" t="n">
        <v>0.89</v>
      </c>
      <c r="W96" t="n">
        <v>2.95</v>
      </c>
      <c r="X96" t="n">
        <v>0.09</v>
      </c>
      <c r="Y96" t="n">
        <v>1</v>
      </c>
      <c r="Z96" t="n">
        <v>10</v>
      </c>
      <c r="AA96" t="n">
        <v>443.9134749553575</v>
      </c>
      <c r="AB96" t="n">
        <v>607.3820005142611</v>
      </c>
      <c r="AC96" t="n">
        <v>549.414314851171</v>
      </c>
      <c r="AD96" t="n">
        <v>443913.4749553575</v>
      </c>
      <c r="AE96" t="n">
        <v>607382.0005142611</v>
      </c>
      <c r="AF96" t="n">
        <v>1.644045219203173e-05</v>
      </c>
      <c r="AG96" t="n">
        <v>35</v>
      </c>
      <c r="AH96" t="n">
        <v>549414.314851171</v>
      </c>
    </row>
    <row r="97">
      <c r="A97" t="n">
        <v>95</v>
      </c>
      <c r="B97" t="n">
        <v>115</v>
      </c>
      <c r="C97" t="inlineStr">
        <is>
          <t xml:space="preserve">CONCLUIDO	</t>
        </is>
      </c>
      <c r="D97" t="n">
        <v>7.4565</v>
      </c>
      <c r="E97" t="n">
        <v>13.41</v>
      </c>
      <c r="F97" t="n">
        <v>10.49</v>
      </c>
      <c r="G97" t="n">
        <v>104.87</v>
      </c>
      <c r="H97" t="n">
        <v>1.66</v>
      </c>
      <c r="I97" t="n">
        <v>6</v>
      </c>
      <c r="J97" t="n">
        <v>264.83</v>
      </c>
      <c r="K97" t="n">
        <v>56.94</v>
      </c>
      <c r="L97" t="n">
        <v>24.75</v>
      </c>
      <c r="M97" t="n">
        <v>4</v>
      </c>
      <c r="N97" t="n">
        <v>68.13</v>
      </c>
      <c r="O97" t="n">
        <v>32896.26</v>
      </c>
      <c r="P97" t="n">
        <v>156.63</v>
      </c>
      <c r="Q97" t="n">
        <v>197.75</v>
      </c>
      <c r="R97" t="n">
        <v>30.38</v>
      </c>
      <c r="S97" t="n">
        <v>25.4</v>
      </c>
      <c r="T97" t="n">
        <v>1657.25</v>
      </c>
      <c r="U97" t="n">
        <v>0.84</v>
      </c>
      <c r="V97" t="n">
        <v>0.89</v>
      </c>
      <c r="W97" t="n">
        <v>2.95</v>
      </c>
      <c r="X97" t="n">
        <v>0.1</v>
      </c>
      <c r="Y97" t="n">
        <v>1</v>
      </c>
      <c r="Z97" t="n">
        <v>10</v>
      </c>
      <c r="AA97" t="n">
        <v>444.0113197078525</v>
      </c>
      <c r="AB97" t="n">
        <v>607.5158760212304</v>
      </c>
      <c r="AC97" t="n">
        <v>549.5354134676506</v>
      </c>
      <c r="AD97" t="n">
        <v>444011.3197078524</v>
      </c>
      <c r="AE97" t="n">
        <v>607515.8760212304</v>
      </c>
      <c r="AF97" t="n">
        <v>1.643626404723326e-05</v>
      </c>
      <c r="AG97" t="n">
        <v>35</v>
      </c>
      <c r="AH97" t="n">
        <v>549535.4134676507</v>
      </c>
    </row>
    <row r="98">
      <c r="A98" t="n">
        <v>96</v>
      </c>
      <c r="B98" t="n">
        <v>115</v>
      </c>
      <c r="C98" t="inlineStr">
        <is>
          <t xml:space="preserve">CONCLUIDO	</t>
        </is>
      </c>
      <c r="D98" t="n">
        <v>7.4579</v>
      </c>
      <c r="E98" t="n">
        <v>13.41</v>
      </c>
      <c r="F98" t="n">
        <v>10.48</v>
      </c>
      <c r="G98" t="n">
        <v>104.84</v>
      </c>
      <c r="H98" t="n">
        <v>1.68</v>
      </c>
      <c r="I98" t="n">
        <v>6</v>
      </c>
      <c r="J98" t="n">
        <v>265.3</v>
      </c>
      <c r="K98" t="n">
        <v>56.94</v>
      </c>
      <c r="L98" t="n">
        <v>25</v>
      </c>
      <c r="M98" t="n">
        <v>4</v>
      </c>
      <c r="N98" t="n">
        <v>68.34999999999999</v>
      </c>
      <c r="O98" t="n">
        <v>32954.18</v>
      </c>
      <c r="P98" t="n">
        <v>156.68</v>
      </c>
      <c r="Q98" t="n">
        <v>197.75</v>
      </c>
      <c r="R98" t="n">
        <v>30.31</v>
      </c>
      <c r="S98" t="n">
        <v>25.4</v>
      </c>
      <c r="T98" t="n">
        <v>1619.1</v>
      </c>
      <c r="U98" t="n">
        <v>0.84</v>
      </c>
      <c r="V98" t="n">
        <v>0.89</v>
      </c>
      <c r="W98" t="n">
        <v>2.95</v>
      </c>
      <c r="X98" t="n">
        <v>0.09</v>
      </c>
      <c r="Y98" t="n">
        <v>1</v>
      </c>
      <c r="Z98" t="n">
        <v>10</v>
      </c>
      <c r="AA98" t="n">
        <v>444.0096748070807</v>
      </c>
      <c r="AB98" t="n">
        <v>607.5136253954266</v>
      </c>
      <c r="AC98" t="n">
        <v>549.5333776384148</v>
      </c>
      <c r="AD98" t="n">
        <v>444009.6748070806</v>
      </c>
      <c r="AE98" t="n">
        <v>607513.6253954266</v>
      </c>
      <c r="AF98" t="n">
        <v>1.643935004866371e-05</v>
      </c>
      <c r="AG98" t="n">
        <v>35</v>
      </c>
      <c r="AH98" t="n">
        <v>549533.3776384147</v>
      </c>
    </row>
    <row r="99">
      <c r="A99" t="n">
        <v>97</v>
      </c>
      <c r="B99" t="n">
        <v>115</v>
      </c>
      <c r="C99" t="inlineStr">
        <is>
          <t xml:space="preserve">CONCLUIDO	</t>
        </is>
      </c>
      <c r="D99" t="n">
        <v>7.4556</v>
      </c>
      <c r="E99" t="n">
        <v>13.41</v>
      </c>
      <c r="F99" t="n">
        <v>10.49</v>
      </c>
      <c r="G99" t="n">
        <v>104.89</v>
      </c>
      <c r="H99" t="n">
        <v>1.69</v>
      </c>
      <c r="I99" t="n">
        <v>6</v>
      </c>
      <c r="J99" t="n">
        <v>265.77</v>
      </c>
      <c r="K99" t="n">
        <v>56.94</v>
      </c>
      <c r="L99" t="n">
        <v>25.25</v>
      </c>
      <c r="M99" t="n">
        <v>4</v>
      </c>
      <c r="N99" t="n">
        <v>68.56999999999999</v>
      </c>
      <c r="O99" t="n">
        <v>33012.18</v>
      </c>
      <c r="P99" t="n">
        <v>156.55</v>
      </c>
      <c r="Q99" t="n">
        <v>197.76</v>
      </c>
      <c r="R99" t="n">
        <v>30.42</v>
      </c>
      <c r="S99" t="n">
        <v>25.4</v>
      </c>
      <c r="T99" t="n">
        <v>1675.02</v>
      </c>
      <c r="U99" t="n">
        <v>0.83</v>
      </c>
      <c r="V99" t="n">
        <v>0.89</v>
      </c>
      <c r="W99" t="n">
        <v>2.95</v>
      </c>
      <c r="X99" t="n">
        <v>0.1</v>
      </c>
      <c r="Y99" t="n">
        <v>1</v>
      </c>
      <c r="Z99" t="n">
        <v>10</v>
      </c>
      <c r="AA99" t="n">
        <v>443.9684896603656</v>
      </c>
      <c r="AB99" t="n">
        <v>607.4572740607306</v>
      </c>
      <c r="AC99" t="n">
        <v>549.4824043960125</v>
      </c>
      <c r="AD99" t="n">
        <v>443968.4896603656</v>
      </c>
      <c r="AE99" t="n">
        <v>607457.2740607306</v>
      </c>
      <c r="AF99" t="n">
        <v>1.643428018917083e-05</v>
      </c>
      <c r="AG99" t="n">
        <v>35</v>
      </c>
      <c r="AH99" t="n">
        <v>549482.4043960125</v>
      </c>
    </row>
    <row r="100">
      <c r="A100" t="n">
        <v>98</v>
      </c>
      <c r="B100" t="n">
        <v>115</v>
      </c>
      <c r="C100" t="inlineStr">
        <is>
          <t xml:space="preserve">CONCLUIDO	</t>
        </is>
      </c>
      <c r="D100" t="n">
        <v>7.457</v>
      </c>
      <c r="E100" t="n">
        <v>13.41</v>
      </c>
      <c r="F100" t="n">
        <v>10.49</v>
      </c>
      <c r="G100" t="n">
        <v>104.86</v>
      </c>
      <c r="H100" t="n">
        <v>1.7</v>
      </c>
      <c r="I100" t="n">
        <v>6</v>
      </c>
      <c r="J100" t="n">
        <v>266.24</v>
      </c>
      <c r="K100" t="n">
        <v>56.94</v>
      </c>
      <c r="L100" t="n">
        <v>25.5</v>
      </c>
      <c r="M100" t="n">
        <v>4</v>
      </c>
      <c r="N100" t="n">
        <v>68.8</v>
      </c>
      <c r="O100" t="n">
        <v>33070.26</v>
      </c>
      <c r="P100" t="n">
        <v>156.5</v>
      </c>
      <c r="Q100" t="n">
        <v>197.79</v>
      </c>
      <c r="R100" t="n">
        <v>30.4</v>
      </c>
      <c r="S100" t="n">
        <v>25.4</v>
      </c>
      <c r="T100" t="n">
        <v>1667.69</v>
      </c>
      <c r="U100" t="n">
        <v>0.84</v>
      </c>
      <c r="V100" t="n">
        <v>0.89</v>
      </c>
      <c r="W100" t="n">
        <v>2.95</v>
      </c>
      <c r="X100" t="n">
        <v>0.1</v>
      </c>
      <c r="Y100" t="n">
        <v>1</v>
      </c>
      <c r="Z100" t="n">
        <v>10</v>
      </c>
      <c r="AA100" t="n">
        <v>443.9078038995901</v>
      </c>
      <c r="AB100" t="n">
        <v>607.3742411255708</v>
      </c>
      <c r="AC100" t="n">
        <v>549.4072960076469</v>
      </c>
      <c r="AD100" t="n">
        <v>443907.8038995901</v>
      </c>
      <c r="AE100" t="n">
        <v>607374.2411255708</v>
      </c>
      <c r="AF100" t="n">
        <v>1.643736619060128e-05</v>
      </c>
      <c r="AG100" t="n">
        <v>35</v>
      </c>
      <c r="AH100" t="n">
        <v>549407.2960076469</v>
      </c>
    </row>
    <row r="101">
      <c r="A101" t="n">
        <v>99</v>
      </c>
      <c r="B101" t="n">
        <v>115</v>
      </c>
      <c r="C101" t="inlineStr">
        <is>
          <t xml:space="preserve">CONCLUIDO	</t>
        </is>
      </c>
      <c r="D101" t="n">
        <v>7.4565</v>
      </c>
      <c r="E101" t="n">
        <v>13.41</v>
      </c>
      <c r="F101" t="n">
        <v>10.49</v>
      </c>
      <c r="G101" t="n">
        <v>104.87</v>
      </c>
      <c r="H101" t="n">
        <v>1.72</v>
      </c>
      <c r="I101" t="n">
        <v>6</v>
      </c>
      <c r="J101" t="n">
        <v>266.71</v>
      </c>
      <c r="K101" t="n">
        <v>56.94</v>
      </c>
      <c r="L101" t="n">
        <v>25.75</v>
      </c>
      <c r="M101" t="n">
        <v>4</v>
      </c>
      <c r="N101" t="n">
        <v>69.02</v>
      </c>
      <c r="O101" t="n">
        <v>33128.44</v>
      </c>
      <c r="P101" t="n">
        <v>156.44</v>
      </c>
      <c r="Q101" t="n">
        <v>197.75</v>
      </c>
      <c r="R101" t="n">
        <v>30.37</v>
      </c>
      <c r="S101" t="n">
        <v>25.4</v>
      </c>
      <c r="T101" t="n">
        <v>1648.77</v>
      </c>
      <c r="U101" t="n">
        <v>0.84</v>
      </c>
      <c r="V101" t="n">
        <v>0.89</v>
      </c>
      <c r="W101" t="n">
        <v>2.95</v>
      </c>
      <c r="X101" t="n">
        <v>0.1</v>
      </c>
      <c r="Y101" t="n">
        <v>1</v>
      </c>
      <c r="Z101" t="n">
        <v>10</v>
      </c>
      <c r="AA101" t="n">
        <v>443.872652487612</v>
      </c>
      <c r="AB101" t="n">
        <v>607.3261454129316</v>
      </c>
      <c r="AC101" t="n">
        <v>549.3637904823192</v>
      </c>
      <c r="AD101" t="n">
        <v>443872.652487612</v>
      </c>
      <c r="AE101" t="n">
        <v>607326.1454129316</v>
      </c>
      <c r="AF101" t="n">
        <v>1.643626404723326e-05</v>
      </c>
      <c r="AG101" t="n">
        <v>35</v>
      </c>
      <c r="AH101" t="n">
        <v>549363.7904823192</v>
      </c>
    </row>
    <row r="102">
      <c r="A102" t="n">
        <v>100</v>
      </c>
      <c r="B102" t="n">
        <v>115</v>
      </c>
      <c r="C102" t="inlineStr">
        <is>
          <t xml:space="preserve">CONCLUIDO	</t>
        </is>
      </c>
      <c r="D102" t="n">
        <v>7.456</v>
      </c>
      <c r="E102" t="n">
        <v>13.41</v>
      </c>
      <c r="F102" t="n">
        <v>10.49</v>
      </c>
      <c r="G102" t="n">
        <v>104.88</v>
      </c>
      <c r="H102" t="n">
        <v>1.73</v>
      </c>
      <c r="I102" t="n">
        <v>6</v>
      </c>
      <c r="J102" t="n">
        <v>267.18</v>
      </c>
      <c r="K102" t="n">
        <v>56.94</v>
      </c>
      <c r="L102" t="n">
        <v>26</v>
      </c>
      <c r="M102" t="n">
        <v>4</v>
      </c>
      <c r="N102" t="n">
        <v>69.23999999999999</v>
      </c>
      <c r="O102" t="n">
        <v>33186.69</v>
      </c>
      <c r="P102" t="n">
        <v>156.29</v>
      </c>
      <c r="Q102" t="n">
        <v>197.76</v>
      </c>
      <c r="R102" t="n">
        <v>30.42</v>
      </c>
      <c r="S102" t="n">
        <v>25.4</v>
      </c>
      <c r="T102" t="n">
        <v>1673.98</v>
      </c>
      <c r="U102" t="n">
        <v>0.84</v>
      </c>
      <c r="V102" t="n">
        <v>0.89</v>
      </c>
      <c r="W102" t="n">
        <v>2.95</v>
      </c>
      <c r="X102" t="n">
        <v>0.1</v>
      </c>
      <c r="Y102" t="n">
        <v>1</v>
      </c>
      <c r="Z102" t="n">
        <v>10</v>
      </c>
      <c r="AA102" t="n">
        <v>443.7718074835689</v>
      </c>
      <c r="AB102" t="n">
        <v>607.1881648294321</v>
      </c>
      <c r="AC102" t="n">
        <v>549.238978572052</v>
      </c>
      <c r="AD102" t="n">
        <v>443771.8074835689</v>
      </c>
      <c r="AE102" t="n">
        <v>607188.1648294321</v>
      </c>
      <c r="AF102" t="n">
        <v>1.643516190386524e-05</v>
      </c>
      <c r="AG102" t="n">
        <v>35</v>
      </c>
      <c r="AH102" t="n">
        <v>549238.978572052</v>
      </c>
    </row>
    <row r="103">
      <c r="A103" t="n">
        <v>101</v>
      </c>
      <c r="B103" t="n">
        <v>115</v>
      </c>
      <c r="C103" t="inlineStr">
        <is>
          <t xml:space="preserve">CONCLUIDO	</t>
        </is>
      </c>
      <c r="D103" t="n">
        <v>7.457</v>
      </c>
      <c r="E103" t="n">
        <v>13.41</v>
      </c>
      <c r="F103" t="n">
        <v>10.49</v>
      </c>
      <c r="G103" t="n">
        <v>104.86</v>
      </c>
      <c r="H103" t="n">
        <v>1.75</v>
      </c>
      <c r="I103" t="n">
        <v>6</v>
      </c>
      <c r="J103" t="n">
        <v>267.66</v>
      </c>
      <c r="K103" t="n">
        <v>56.94</v>
      </c>
      <c r="L103" t="n">
        <v>26.25</v>
      </c>
      <c r="M103" t="n">
        <v>4</v>
      </c>
      <c r="N103" t="n">
        <v>69.45999999999999</v>
      </c>
      <c r="O103" t="n">
        <v>33245.03</v>
      </c>
      <c r="P103" t="n">
        <v>156.08</v>
      </c>
      <c r="Q103" t="n">
        <v>197.75</v>
      </c>
      <c r="R103" t="n">
        <v>30.32</v>
      </c>
      <c r="S103" t="n">
        <v>25.4</v>
      </c>
      <c r="T103" t="n">
        <v>1625.53</v>
      </c>
      <c r="U103" t="n">
        <v>0.84</v>
      </c>
      <c r="V103" t="n">
        <v>0.89</v>
      </c>
      <c r="W103" t="n">
        <v>2.95</v>
      </c>
      <c r="X103" t="n">
        <v>0.1</v>
      </c>
      <c r="Y103" t="n">
        <v>1</v>
      </c>
      <c r="Z103" t="n">
        <v>10</v>
      </c>
      <c r="AA103" t="n">
        <v>443.601296913118</v>
      </c>
      <c r="AB103" t="n">
        <v>606.9548647445458</v>
      </c>
      <c r="AC103" t="n">
        <v>549.0279443198284</v>
      </c>
      <c r="AD103" t="n">
        <v>443601.296913118</v>
      </c>
      <c r="AE103" t="n">
        <v>606954.8647445458</v>
      </c>
      <c r="AF103" t="n">
        <v>1.643736619060128e-05</v>
      </c>
      <c r="AG103" t="n">
        <v>35</v>
      </c>
      <c r="AH103" t="n">
        <v>549027.9443198284</v>
      </c>
    </row>
    <row r="104">
      <c r="A104" t="n">
        <v>102</v>
      </c>
      <c r="B104" t="n">
        <v>115</v>
      </c>
      <c r="C104" t="inlineStr">
        <is>
          <t xml:space="preserve">CONCLUIDO	</t>
        </is>
      </c>
      <c r="D104" t="n">
        <v>7.4565</v>
      </c>
      <c r="E104" t="n">
        <v>13.41</v>
      </c>
      <c r="F104" t="n">
        <v>10.49</v>
      </c>
      <c r="G104" t="n">
        <v>104.87</v>
      </c>
      <c r="H104" t="n">
        <v>1.76</v>
      </c>
      <c r="I104" t="n">
        <v>6</v>
      </c>
      <c r="J104" t="n">
        <v>268.13</v>
      </c>
      <c r="K104" t="n">
        <v>56.94</v>
      </c>
      <c r="L104" t="n">
        <v>26.5</v>
      </c>
      <c r="M104" t="n">
        <v>4</v>
      </c>
      <c r="N104" t="n">
        <v>69.69</v>
      </c>
      <c r="O104" t="n">
        <v>33303.46</v>
      </c>
      <c r="P104" t="n">
        <v>155.91</v>
      </c>
      <c r="Q104" t="n">
        <v>197.75</v>
      </c>
      <c r="R104" t="n">
        <v>30.42</v>
      </c>
      <c r="S104" t="n">
        <v>25.4</v>
      </c>
      <c r="T104" t="n">
        <v>1676.07</v>
      </c>
      <c r="U104" t="n">
        <v>0.83</v>
      </c>
      <c r="V104" t="n">
        <v>0.89</v>
      </c>
      <c r="W104" t="n">
        <v>2.95</v>
      </c>
      <c r="X104" t="n">
        <v>0.1</v>
      </c>
      <c r="Y104" t="n">
        <v>1</v>
      </c>
      <c r="Z104" t="n">
        <v>10</v>
      </c>
      <c r="AA104" t="n">
        <v>443.485843925889</v>
      </c>
      <c r="AB104" t="n">
        <v>606.7968968739928</v>
      </c>
      <c r="AC104" t="n">
        <v>548.8850526811318</v>
      </c>
      <c r="AD104" t="n">
        <v>443485.843925889</v>
      </c>
      <c r="AE104" t="n">
        <v>606796.8968739928</v>
      </c>
      <c r="AF104" t="n">
        <v>1.643626404723326e-05</v>
      </c>
      <c r="AG104" t="n">
        <v>35</v>
      </c>
      <c r="AH104" t="n">
        <v>548885.0526811318</v>
      </c>
    </row>
    <row r="105">
      <c r="A105" t="n">
        <v>103</v>
      </c>
      <c r="B105" t="n">
        <v>115</v>
      </c>
      <c r="C105" t="inlineStr">
        <is>
          <t xml:space="preserve">CONCLUIDO	</t>
        </is>
      </c>
      <c r="D105" t="n">
        <v>7.4563</v>
      </c>
      <c r="E105" t="n">
        <v>13.41</v>
      </c>
      <c r="F105" t="n">
        <v>10.49</v>
      </c>
      <c r="G105" t="n">
        <v>104.87</v>
      </c>
      <c r="H105" t="n">
        <v>1.77</v>
      </c>
      <c r="I105" t="n">
        <v>6</v>
      </c>
      <c r="J105" t="n">
        <v>268.6</v>
      </c>
      <c r="K105" t="n">
        <v>56.94</v>
      </c>
      <c r="L105" t="n">
        <v>26.75</v>
      </c>
      <c r="M105" t="n">
        <v>4</v>
      </c>
      <c r="N105" t="n">
        <v>69.91</v>
      </c>
      <c r="O105" t="n">
        <v>33361.97</v>
      </c>
      <c r="P105" t="n">
        <v>155.73</v>
      </c>
      <c r="Q105" t="n">
        <v>197.79</v>
      </c>
      <c r="R105" t="n">
        <v>30.32</v>
      </c>
      <c r="S105" t="n">
        <v>25.4</v>
      </c>
      <c r="T105" t="n">
        <v>1627.83</v>
      </c>
      <c r="U105" t="n">
        <v>0.84</v>
      </c>
      <c r="V105" t="n">
        <v>0.89</v>
      </c>
      <c r="W105" t="n">
        <v>2.95</v>
      </c>
      <c r="X105" t="n">
        <v>0.1</v>
      </c>
      <c r="Y105" t="n">
        <v>1</v>
      </c>
      <c r="Z105" t="n">
        <v>10</v>
      </c>
      <c r="AA105" t="n">
        <v>443.3579155257702</v>
      </c>
      <c r="AB105" t="n">
        <v>606.6218595931474</v>
      </c>
      <c r="AC105" t="n">
        <v>548.726720712704</v>
      </c>
      <c r="AD105" t="n">
        <v>443357.9155257702</v>
      </c>
      <c r="AE105" t="n">
        <v>606621.8595931474</v>
      </c>
      <c r="AF105" t="n">
        <v>1.643582318988606e-05</v>
      </c>
      <c r="AG105" t="n">
        <v>35</v>
      </c>
      <c r="AH105" t="n">
        <v>548726.720712704</v>
      </c>
    </row>
    <row r="106">
      <c r="A106" t="n">
        <v>104</v>
      </c>
      <c r="B106" t="n">
        <v>115</v>
      </c>
      <c r="C106" t="inlineStr">
        <is>
          <t xml:space="preserve">CONCLUIDO	</t>
        </is>
      </c>
      <c r="D106" t="n">
        <v>7.4585</v>
      </c>
      <c r="E106" t="n">
        <v>13.41</v>
      </c>
      <c r="F106" t="n">
        <v>10.48</v>
      </c>
      <c r="G106" t="n">
        <v>104.83</v>
      </c>
      <c r="H106" t="n">
        <v>1.79</v>
      </c>
      <c r="I106" t="n">
        <v>6</v>
      </c>
      <c r="J106" t="n">
        <v>269.08</v>
      </c>
      <c r="K106" t="n">
        <v>56.94</v>
      </c>
      <c r="L106" t="n">
        <v>27</v>
      </c>
      <c r="M106" t="n">
        <v>4</v>
      </c>
      <c r="N106" t="n">
        <v>70.14</v>
      </c>
      <c r="O106" t="n">
        <v>33420.56</v>
      </c>
      <c r="P106" t="n">
        <v>155.51</v>
      </c>
      <c r="Q106" t="n">
        <v>197.75</v>
      </c>
      <c r="R106" t="n">
        <v>30.33</v>
      </c>
      <c r="S106" t="n">
        <v>25.4</v>
      </c>
      <c r="T106" t="n">
        <v>1632.6</v>
      </c>
      <c r="U106" t="n">
        <v>0.84</v>
      </c>
      <c r="V106" t="n">
        <v>0.89</v>
      </c>
      <c r="W106" t="n">
        <v>2.95</v>
      </c>
      <c r="X106" t="n">
        <v>0.09</v>
      </c>
      <c r="Y106" t="n">
        <v>1</v>
      </c>
      <c r="Z106" t="n">
        <v>10</v>
      </c>
      <c r="AA106" t="n">
        <v>443.1456343353223</v>
      </c>
      <c r="AB106" t="n">
        <v>606.3314071031915</v>
      </c>
      <c r="AC106" t="n">
        <v>548.4639886007367</v>
      </c>
      <c r="AD106" t="n">
        <v>443145.6343353223</v>
      </c>
      <c r="AE106" t="n">
        <v>606331.4071031915</v>
      </c>
      <c r="AF106" t="n">
        <v>1.644067262070533e-05</v>
      </c>
      <c r="AG106" t="n">
        <v>35</v>
      </c>
      <c r="AH106" t="n">
        <v>548463.9886007367</v>
      </c>
    </row>
    <row r="107">
      <c r="A107" t="n">
        <v>105</v>
      </c>
      <c r="B107" t="n">
        <v>115</v>
      </c>
      <c r="C107" t="inlineStr">
        <is>
          <t xml:space="preserve">CONCLUIDO	</t>
        </is>
      </c>
      <c r="D107" t="n">
        <v>7.4591</v>
      </c>
      <c r="E107" t="n">
        <v>13.41</v>
      </c>
      <c r="F107" t="n">
        <v>10.48</v>
      </c>
      <c r="G107" t="n">
        <v>104.82</v>
      </c>
      <c r="H107" t="n">
        <v>1.8</v>
      </c>
      <c r="I107" t="n">
        <v>6</v>
      </c>
      <c r="J107" t="n">
        <v>269.55</v>
      </c>
      <c r="K107" t="n">
        <v>56.94</v>
      </c>
      <c r="L107" t="n">
        <v>27.25</v>
      </c>
      <c r="M107" t="n">
        <v>4</v>
      </c>
      <c r="N107" t="n">
        <v>70.36</v>
      </c>
      <c r="O107" t="n">
        <v>33479.25</v>
      </c>
      <c r="P107" t="n">
        <v>155.21</v>
      </c>
      <c r="Q107" t="n">
        <v>197.78</v>
      </c>
      <c r="R107" t="n">
        <v>30.3</v>
      </c>
      <c r="S107" t="n">
        <v>25.4</v>
      </c>
      <c r="T107" t="n">
        <v>1615.85</v>
      </c>
      <c r="U107" t="n">
        <v>0.84</v>
      </c>
      <c r="V107" t="n">
        <v>0.89</v>
      </c>
      <c r="W107" t="n">
        <v>2.95</v>
      </c>
      <c r="X107" t="n">
        <v>0.09</v>
      </c>
      <c r="Y107" t="n">
        <v>1</v>
      </c>
      <c r="Z107" t="n">
        <v>10</v>
      </c>
      <c r="AA107" t="n">
        <v>442.9164614483691</v>
      </c>
      <c r="AB107" t="n">
        <v>606.0178426488678</v>
      </c>
      <c r="AC107" t="n">
        <v>548.1803502978433</v>
      </c>
      <c r="AD107" t="n">
        <v>442916.4614483691</v>
      </c>
      <c r="AE107" t="n">
        <v>606017.8426488679</v>
      </c>
      <c r="AF107" t="n">
        <v>1.644199519274695e-05</v>
      </c>
      <c r="AG107" t="n">
        <v>35</v>
      </c>
      <c r="AH107" t="n">
        <v>548180.3502978433</v>
      </c>
    </row>
    <row r="108">
      <c r="A108" t="n">
        <v>106</v>
      </c>
      <c r="B108" t="n">
        <v>115</v>
      </c>
      <c r="C108" t="inlineStr">
        <is>
          <t xml:space="preserve">CONCLUIDO	</t>
        </is>
      </c>
      <c r="D108" t="n">
        <v>7.4517</v>
      </c>
      <c r="E108" t="n">
        <v>13.42</v>
      </c>
      <c r="F108" t="n">
        <v>10.5</v>
      </c>
      <c r="G108" t="n">
        <v>104.96</v>
      </c>
      <c r="H108" t="n">
        <v>1.81</v>
      </c>
      <c r="I108" t="n">
        <v>6</v>
      </c>
      <c r="J108" t="n">
        <v>270.03</v>
      </c>
      <c r="K108" t="n">
        <v>56.94</v>
      </c>
      <c r="L108" t="n">
        <v>27.5</v>
      </c>
      <c r="M108" t="n">
        <v>4</v>
      </c>
      <c r="N108" t="n">
        <v>70.59</v>
      </c>
      <c r="O108" t="n">
        <v>33538.02</v>
      </c>
      <c r="P108" t="n">
        <v>155.05</v>
      </c>
      <c r="Q108" t="n">
        <v>197.75</v>
      </c>
      <c r="R108" t="n">
        <v>30.69</v>
      </c>
      <c r="S108" t="n">
        <v>25.4</v>
      </c>
      <c r="T108" t="n">
        <v>1808.86</v>
      </c>
      <c r="U108" t="n">
        <v>0.83</v>
      </c>
      <c r="V108" t="n">
        <v>0.89</v>
      </c>
      <c r="W108" t="n">
        <v>2.95</v>
      </c>
      <c r="X108" t="n">
        <v>0.11</v>
      </c>
      <c r="Y108" t="n">
        <v>1</v>
      </c>
      <c r="Z108" t="n">
        <v>10</v>
      </c>
      <c r="AA108" t="n">
        <v>442.9544357382711</v>
      </c>
      <c r="AB108" t="n">
        <v>606.0698007476193</v>
      </c>
      <c r="AC108" t="n">
        <v>548.2273495885735</v>
      </c>
      <c r="AD108" t="n">
        <v>442954.435738271</v>
      </c>
      <c r="AE108" t="n">
        <v>606069.8007476192</v>
      </c>
      <c r="AF108" t="n">
        <v>1.64256834709003e-05</v>
      </c>
      <c r="AG108" t="n">
        <v>35</v>
      </c>
      <c r="AH108" t="n">
        <v>548227.3495885734</v>
      </c>
    </row>
    <row r="109">
      <c r="A109" t="n">
        <v>107</v>
      </c>
      <c r="B109" t="n">
        <v>115</v>
      </c>
      <c r="C109" t="inlineStr">
        <is>
          <t xml:space="preserve">CONCLUIDO	</t>
        </is>
      </c>
      <c r="D109" t="n">
        <v>7.4877</v>
      </c>
      <c r="E109" t="n">
        <v>13.36</v>
      </c>
      <c r="F109" t="n">
        <v>10.47</v>
      </c>
      <c r="G109" t="n">
        <v>125.7</v>
      </c>
      <c r="H109" t="n">
        <v>1.83</v>
      </c>
      <c r="I109" t="n">
        <v>5</v>
      </c>
      <c r="J109" t="n">
        <v>270.51</v>
      </c>
      <c r="K109" t="n">
        <v>56.94</v>
      </c>
      <c r="L109" t="n">
        <v>27.75</v>
      </c>
      <c r="M109" t="n">
        <v>3</v>
      </c>
      <c r="N109" t="n">
        <v>70.81999999999999</v>
      </c>
      <c r="O109" t="n">
        <v>33596.87</v>
      </c>
      <c r="P109" t="n">
        <v>154.7</v>
      </c>
      <c r="Q109" t="n">
        <v>197.78</v>
      </c>
      <c r="R109" t="n">
        <v>30.02</v>
      </c>
      <c r="S109" t="n">
        <v>25.4</v>
      </c>
      <c r="T109" t="n">
        <v>1481.72</v>
      </c>
      <c r="U109" t="n">
        <v>0.85</v>
      </c>
      <c r="V109" t="n">
        <v>0.89</v>
      </c>
      <c r="W109" t="n">
        <v>2.95</v>
      </c>
      <c r="X109" t="n">
        <v>0.09</v>
      </c>
      <c r="Y109" t="n">
        <v>1</v>
      </c>
      <c r="Z109" t="n">
        <v>10</v>
      </c>
      <c r="AA109" t="n">
        <v>442.0436666030159</v>
      </c>
      <c r="AB109" t="n">
        <v>604.8236462364646</v>
      </c>
      <c r="AC109" t="n">
        <v>547.1001263149747</v>
      </c>
      <c r="AD109" t="n">
        <v>442043.6666030159</v>
      </c>
      <c r="AE109" t="n">
        <v>604823.6462364646</v>
      </c>
      <c r="AF109" t="n">
        <v>1.65050377933975e-05</v>
      </c>
      <c r="AG109" t="n">
        <v>35</v>
      </c>
      <c r="AH109" t="n">
        <v>547100.1263149746</v>
      </c>
    </row>
    <row r="110">
      <c r="A110" t="n">
        <v>108</v>
      </c>
      <c r="B110" t="n">
        <v>115</v>
      </c>
      <c r="C110" t="inlineStr">
        <is>
          <t xml:space="preserve">CONCLUIDO	</t>
        </is>
      </c>
      <c r="D110" t="n">
        <v>7.4894</v>
      </c>
      <c r="E110" t="n">
        <v>13.35</v>
      </c>
      <c r="F110" t="n">
        <v>10.47</v>
      </c>
      <c r="G110" t="n">
        <v>125.66</v>
      </c>
      <c r="H110" t="n">
        <v>1.84</v>
      </c>
      <c r="I110" t="n">
        <v>5</v>
      </c>
      <c r="J110" t="n">
        <v>270.99</v>
      </c>
      <c r="K110" t="n">
        <v>56.94</v>
      </c>
      <c r="L110" t="n">
        <v>28</v>
      </c>
      <c r="M110" t="n">
        <v>3</v>
      </c>
      <c r="N110" t="n">
        <v>71.04000000000001</v>
      </c>
      <c r="O110" t="n">
        <v>33655.82</v>
      </c>
      <c r="P110" t="n">
        <v>154.99</v>
      </c>
      <c r="Q110" t="n">
        <v>197.76</v>
      </c>
      <c r="R110" t="n">
        <v>29.96</v>
      </c>
      <c r="S110" t="n">
        <v>25.4</v>
      </c>
      <c r="T110" t="n">
        <v>1449.4</v>
      </c>
      <c r="U110" t="n">
        <v>0.85</v>
      </c>
      <c r="V110" t="n">
        <v>0.89</v>
      </c>
      <c r="W110" t="n">
        <v>2.95</v>
      </c>
      <c r="X110" t="n">
        <v>0.08</v>
      </c>
      <c r="Y110" t="n">
        <v>1</v>
      </c>
      <c r="Z110" t="n">
        <v>10</v>
      </c>
      <c r="AA110" t="n">
        <v>442.2255689692629</v>
      </c>
      <c r="AB110" t="n">
        <v>605.0725330789298</v>
      </c>
      <c r="AC110" t="n">
        <v>547.3252597465098</v>
      </c>
      <c r="AD110" t="n">
        <v>442225.5689692629</v>
      </c>
      <c r="AE110" t="n">
        <v>605072.5330789299</v>
      </c>
      <c r="AF110" t="n">
        <v>1.650878508084876e-05</v>
      </c>
      <c r="AG110" t="n">
        <v>35</v>
      </c>
      <c r="AH110" t="n">
        <v>547325.2597465098</v>
      </c>
    </row>
    <row r="111">
      <c r="A111" t="n">
        <v>109</v>
      </c>
      <c r="B111" t="n">
        <v>115</v>
      </c>
      <c r="C111" t="inlineStr">
        <is>
          <t xml:space="preserve">CONCLUIDO	</t>
        </is>
      </c>
      <c r="D111" t="n">
        <v>7.4863</v>
      </c>
      <c r="E111" t="n">
        <v>13.36</v>
      </c>
      <c r="F111" t="n">
        <v>10.48</v>
      </c>
      <c r="G111" t="n">
        <v>125.73</v>
      </c>
      <c r="H111" t="n">
        <v>1.85</v>
      </c>
      <c r="I111" t="n">
        <v>5</v>
      </c>
      <c r="J111" t="n">
        <v>271.46</v>
      </c>
      <c r="K111" t="n">
        <v>56.94</v>
      </c>
      <c r="L111" t="n">
        <v>28.25</v>
      </c>
      <c r="M111" t="n">
        <v>3</v>
      </c>
      <c r="N111" t="n">
        <v>71.27</v>
      </c>
      <c r="O111" t="n">
        <v>33714.85</v>
      </c>
      <c r="P111" t="n">
        <v>155.2</v>
      </c>
      <c r="Q111" t="n">
        <v>197.75</v>
      </c>
      <c r="R111" t="n">
        <v>30.19</v>
      </c>
      <c r="S111" t="n">
        <v>25.4</v>
      </c>
      <c r="T111" t="n">
        <v>1568.46</v>
      </c>
      <c r="U111" t="n">
        <v>0.84</v>
      </c>
      <c r="V111" t="n">
        <v>0.89</v>
      </c>
      <c r="W111" t="n">
        <v>2.95</v>
      </c>
      <c r="X111" t="n">
        <v>0.09</v>
      </c>
      <c r="Y111" t="n">
        <v>1</v>
      </c>
      <c r="Z111" t="n">
        <v>10</v>
      </c>
      <c r="AA111" t="n">
        <v>442.4447445724996</v>
      </c>
      <c r="AB111" t="n">
        <v>605.3724188086235</v>
      </c>
      <c r="AC111" t="n">
        <v>547.5965248030539</v>
      </c>
      <c r="AD111" t="n">
        <v>442444.7445724997</v>
      </c>
      <c r="AE111" t="n">
        <v>605372.4188086234</v>
      </c>
      <c r="AF111" t="n">
        <v>1.650195179196706e-05</v>
      </c>
      <c r="AG111" t="n">
        <v>35</v>
      </c>
      <c r="AH111" t="n">
        <v>547596.5248030538</v>
      </c>
    </row>
    <row r="112">
      <c r="A112" t="n">
        <v>110</v>
      </c>
      <c r="B112" t="n">
        <v>115</v>
      </c>
      <c r="C112" t="inlineStr">
        <is>
          <t xml:space="preserve">CONCLUIDO	</t>
        </is>
      </c>
      <c r="D112" t="n">
        <v>7.4839</v>
      </c>
      <c r="E112" t="n">
        <v>13.36</v>
      </c>
      <c r="F112" t="n">
        <v>10.48</v>
      </c>
      <c r="G112" t="n">
        <v>125.78</v>
      </c>
      <c r="H112" t="n">
        <v>1.87</v>
      </c>
      <c r="I112" t="n">
        <v>5</v>
      </c>
      <c r="J112" t="n">
        <v>271.94</v>
      </c>
      <c r="K112" t="n">
        <v>56.94</v>
      </c>
      <c r="L112" t="n">
        <v>28.5</v>
      </c>
      <c r="M112" t="n">
        <v>3</v>
      </c>
      <c r="N112" t="n">
        <v>71.5</v>
      </c>
      <c r="O112" t="n">
        <v>33773.97</v>
      </c>
      <c r="P112" t="n">
        <v>155.46</v>
      </c>
      <c r="Q112" t="n">
        <v>197.79</v>
      </c>
      <c r="R112" t="n">
        <v>30.18</v>
      </c>
      <c r="S112" t="n">
        <v>25.4</v>
      </c>
      <c r="T112" t="n">
        <v>1559.74</v>
      </c>
      <c r="U112" t="n">
        <v>0.84</v>
      </c>
      <c r="V112" t="n">
        <v>0.89</v>
      </c>
      <c r="W112" t="n">
        <v>2.95</v>
      </c>
      <c r="X112" t="n">
        <v>0.09</v>
      </c>
      <c r="Y112" t="n">
        <v>1</v>
      </c>
      <c r="Z112" t="n">
        <v>10</v>
      </c>
      <c r="AA112" t="n">
        <v>442.6746475289689</v>
      </c>
      <c r="AB112" t="n">
        <v>605.6869821762673</v>
      </c>
      <c r="AC112" t="n">
        <v>547.8810666843823</v>
      </c>
      <c r="AD112" t="n">
        <v>442674.6475289689</v>
      </c>
      <c r="AE112" t="n">
        <v>605686.9821762673</v>
      </c>
      <c r="AF112" t="n">
        <v>1.649666150380058e-05</v>
      </c>
      <c r="AG112" t="n">
        <v>35</v>
      </c>
      <c r="AH112" t="n">
        <v>547881.0666843823</v>
      </c>
    </row>
    <row r="113">
      <c r="A113" t="n">
        <v>111</v>
      </c>
      <c r="B113" t="n">
        <v>115</v>
      </c>
      <c r="C113" t="inlineStr">
        <is>
          <t xml:space="preserve">CONCLUIDO	</t>
        </is>
      </c>
      <c r="D113" t="n">
        <v>7.488</v>
      </c>
      <c r="E113" t="n">
        <v>13.35</v>
      </c>
      <c r="F113" t="n">
        <v>10.47</v>
      </c>
      <c r="G113" t="n">
        <v>125.69</v>
      </c>
      <c r="H113" t="n">
        <v>1.88</v>
      </c>
      <c r="I113" t="n">
        <v>5</v>
      </c>
      <c r="J113" t="n">
        <v>272.43</v>
      </c>
      <c r="K113" t="n">
        <v>56.94</v>
      </c>
      <c r="L113" t="n">
        <v>28.75</v>
      </c>
      <c r="M113" t="n">
        <v>3</v>
      </c>
      <c r="N113" t="n">
        <v>71.73</v>
      </c>
      <c r="O113" t="n">
        <v>33833.3</v>
      </c>
      <c r="P113" t="n">
        <v>155.45</v>
      </c>
      <c r="Q113" t="n">
        <v>197.75</v>
      </c>
      <c r="R113" t="n">
        <v>30.07</v>
      </c>
      <c r="S113" t="n">
        <v>25.4</v>
      </c>
      <c r="T113" t="n">
        <v>1504.41</v>
      </c>
      <c r="U113" t="n">
        <v>0.84</v>
      </c>
      <c r="V113" t="n">
        <v>0.89</v>
      </c>
      <c r="W113" t="n">
        <v>2.95</v>
      </c>
      <c r="X113" t="n">
        <v>0.08</v>
      </c>
      <c r="Y113" t="n">
        <v>1</v>
      </c>
      <c r="Z113" t="n">
        <v>10</v>
      </c>
      <c r="AA113" t="n">
        <v>442.5836481147741</v>
      </c>
      <c r="AB113" t="n">
        <v>605.5624727631554</v>
      </c>
      <c r="AC113" t="n">
        <v>547.7684402749076</v>
      </c>
      <c r="AD113" t="n">
        <v>442583.6481147741</v>
      </c>
      <c r="AE113" t="n">
        <v>605562.4727631554</v>
      </c>
      <c r="AF113" t="n">
        <v>1.650569907941831e-05</v>
      </c>
      <c r="AG113" t="n">
        <v>35</v>
      </c>
      <c r="AH113" t="n">
        <v>547768.4402749075</v>
      </c>
    </row>
    <row r="114">
      <c r="A114" t="n">
        <v>112</v>
      </c>
      <c r="B114" t="n">
        <v>115</v>
      </c>
      <c r="C114" t="inlineStr">
        <is>
          <t xml:space="preserve">CONCLUIDO	</t>
        </is>
      </c>
      <c r="D114" t="n">
        <v>7.4878</v>
      </c>
      <c r="E114" t="n">
        <v>13.36</v>
      </c>
      <c r="F114" t="n">
        <v>10.47</v>
      </c>
      <c r="G114" t="n">
        <v>125.7</v>
      </c>
      <c r="H114" t="n">
        <v>1.89</v>
      </c>
      <c r="I114" t="n">
        <v>5</v>
      </c>
      <c r="J114" t="n">
        <v>272.91</v>
      </c>
      <c r="K114" t="n">
        <v>56.94</v>
      </c>
      <c r="L114" t="n">
        <v>29</v>
      </c>
      <c r="M114" t="n">
        <v>3</v>
      </c>
      <c r="N114" t="n">
        <v>71.95999999999999</v>
      </c>
      <c r="O114" t="n">
        <v>33892.61</v>
      </c>
      <c r="P114" t="n">
        <v>155.6</v>
      </c>
      <c r="Q114" t="n">
        <v>197.76</v>
      </c>
      <c r="R114" t="n">
        <v>30.01</v>
      </c>
      <c r="S114" t="n">
        <v>25.4</v>
      </c>
      <c r="T114" t="n">
        <v>1474.72</v>
      </c>
      <c r="U114" t="n">
        <v>0.85</v>
      </c>
      <c r="V114" t="n">
        <v>0.89</v>
      </c>
      <c r="W114" t="n">
        <v>2.95</v>
      </c>
      <c r="X114" t="n">
        <v>0.08</v>
      </c>
      <c r="Y114" t="n">
        <v>1</v>
      </c>
      <c r="Z114" t="n">
        <v>10</v>
      </c>
      <c r="AA114" t="n">
        <v>442.6960701022909</v>
      </c>
      <c r="AB114" t="n">
        <v>605.7162934861839</v>
      </c>
      <c r="AC114" t="n">
        <v>547.9075805640189</v>
      </c>
      <c r="AD114" t="n">
        <v>442696.0701022909</v>
      </c>
      <c r="AE114" t="n">
        <v>605716.2934861839</v>
      </c>
      <c r="AF114" t="n">
        <v>1.650525822207111e-05</v>
      </c>
      <c r="AG114" t="n">
        <v>35</v>
      </c>
      <c r="AH114" t="n">
        <v>547907.5805640189</v>
      </c>
    </row>
    <row r="115">
      <c r="A115" t="n">
        <v>113</v>
      </c>
      <c r="B115" t="n">
        <v>115</v>
      </c>
      <c r="C115" t="inlineStr">
        <is>
          <t xml:space="preserve">CONCLUIDO	</t>
        </is>
      </c>
      <c r="D115" t="n">
        <v>7.4899</v>
      </c>
      <c r="E115" t="n">
        <v>13.35</v>
      </c>
      <c r="F115" t="n">
        <v>10.47</v>
      </c>
      <c r="G115" t="n">
        <v>125.65</v>
      </c>
      <c r="H115" t="n">
        <v>1.9</v>
      </c>
      <c r="I115" t="n">
        <v>5</v>
      </c>
      <c r="J115" t="n">
        <v>273.39</v>
      </c>
      <c r="K115" t="n">
        <v>56.94</v>
      </c>
      <c r="L115" t="n">
        <v>29.25</v>
      </c>
      <c r="M115" t="n">
        <v>3</v>
      </c>
      <c r="N115" t="n">
        <v>72.19</v>
      </c>
      <c r="O115" t="n">
        <v>33952</v>
      </c>
      <c r="P115" t="n">
        <v>155.55</v>
      </c>
      <c r="Q115" t="n">
        <v>197.75</v>
      </c>
      <c r="R115" t="n">
        <v>29.88</v>
      </c>
      <c r="S115" t="n">
        <v>25.4</v>
      </c>
      <c r="T115" t="n">
        <v>1412.22</v>
      </c>
      <c r="U115" t="n">
        <v>0.85</v>
      </c>
      <c r="V115" t="n">
        <v>0.89</v>
      </c>
      <c r="W115" t="n">
        <v>2.95</v>
      </c>
      <c r="X115" t="n">
        <v>0.08</v>
      </c>
      <c r="Y115" t="n">
        <v>1</v>
      </c>
      <c r="Z115" t="n">
        <v>10</v>
      </c>
      <c r="AA115" t="n">
        <v>442.623962392988</v>
      </c>
      <c r="AB115" t="n">
        <v>605.617632537148</v>
      </c>
      <c r="AC115" t="n">
        <v>547.8183356774875</v>
      </c>
      <c r="AD115" t="n">
        <v>442623.962392988</v>
      </c>
      <c r="AE115" t="n">
        <v>605617.632537148</v>
      </c>
      <c r="AF115" t="n">
        <v>1.650988722421678e-05</v>
      </c>
      <c r="AG115" t="n">
        <v>35</v>
      </c>
      <c r="AH115" t="n">
        <v>547818.3356774875</v>
      </c>
    </row>
    <row r="116">
      <c r="A116" t="n">
        <v>114</v>
      </c>
      <c r="B116" t="n">
        <v>115</v>
      </c>
      <c r="C116" t="inlineStr">
        <is>
          <t xml:space="preserve">CONCLUIDO	</t>
        </is>
      </c>
      <c r="D116" t="n">
        <v>7.4905</v>
      </c>
      <c r="E116" t="n">
        <v>13.35</v>
      </c>
      <c r="F116" t="n">
        <v>10.47</v>
      </c>
      <c r="G116" t="n">
        <v>125.64</v>
      </c>
      <c r="H116" t="n">
        <v>1.92</v>
      </c>
      <c r="I116" t="n">
        <v>5</v>
      </c>
      <c r="J116" t="n">
        <v>273.87</v>
      </c>
      <c r="K116" t="n">
        <v>56.94</v>
      </c>
      <c r="L116" t="n">
        <v>29.5</v>
      </c>
      <c r="M116" t="n">
        <v>3</v>
      </c>
      <c r="N116" t="n">
        <v>72.43000000000001</v>
      </c>
      <c r="O116" t="n">
        <v>34011.48</v>
      </c>
      <c r="P116" t="n">
        <v>155.71</v>
      </c>
      <c r="Q116" t="n">
        <v>197.75</v>
      </c>
      <c r="R116" t="n">
        <v>29.98</v>
      </c>
      <c r="S116" t="n">
        <v>25.4</v>
      </c>
      <c r="T116" t="n">
        <v>1458.57</v>
      </c>
      <c r="U116" t="n">
        <v>0.85</v>
      </c>
      <c r="V116" t="n">
        <v>0.89</v>
      </c>
      <c r="W116" t="n">
        <v>2.94</v>
      </c>
      <c r="X116" t="n">
        <v>0.08</v>
      </c>
      <c r="Y116" t="n">
        <v>1</v>
      </c>
      <c r="Z116" t="n">
        <v>10</v>
      </c>
      <c r="AA116" t="n">
        <v>442.7299887547654</v>
      </c>
      <c r="AB116" t="n">
        <v>605.7627024828846</v>
      </c>
      <c r="AC116" t="n">
        <v>547.94956035121</v>
      </c>
      <c r="AD116" t="n">
        <v>442729.9887547654</v>
      </c>
      <c r="AE116" t="n">
        <v>605762.7024828846</v>
      </c>
      <c r="AF116" t="n">
        <v>1.65112097962584e-05</v>
      </c>
      <c r="AG116" t="n">
        <v>35</v>
      </c>
      <c r="AH116" t="n">
        <v>547949.5603512101</v>
      </c>
    </row>
    <row r="117">
      <c r="A117" t="n">
        <v>115</v>
      </c>
      <c r="B117" t="n">
        <v>115</v>
      </c>
      <c r="C117" t="inlineStr">
        <is>
          <t xml:space="preserve">CONCLUIDO	</t>
        </is>
      </c>
      <c r="D117" t="n">
        <v>7.4902</v>
      </c>
      <c r="E117" t="n">
        <v>13.35</v>
      </c>
      <c r="F117" t="n">
        <v>10.47</v>
      </c>
      <c r="G117" t="n">
        <v>125.65</v>
      </c>
      <c r="H117" t="n">
        <v>1.93</v>
      </c>
      <c r="I117" t="n">
        <v>5</v>
      </c>
      <c r="J117" t="n">
        <v>274.35</v>
      </c>
      <c r="K117" t="n">
        <v>56.94</v>
      </c>
      <c r="L117" t="n">
        <v>29.75</v>
      </c>
      <c r="M117" t="n">
        <v>3</v>
      </c>
      <c r="N117" t="n">
        <v>72.66</v>
      </c>
      <c r="O117" t="n">
        <v>34071.05</v>
      </c>
      <c r="P117" t="n">
        <v>155.82</v>
      </c>
      <c r="Q117" t="n">
        <v>197.76</v>
      </c>
      <c r="R117" t="n">
        <v>29.87</v>
      </c>
      <c r="S117" t="n">
        <v>25.4</v>
      </c>
      <c r="T117" t="n">
        <v>1406.06</v>
      </c>
      <c r="U117" t="n">
        <v>0.85</v>
      </c>
      <c r="V117" t="n">
        <v>0.89</v>
      </c>
      <c r="W117" t="n">
        <v>2.95</v>
      </c>
      <c r="X117" t="n">
        <v>0.08</v>
      </c>
      <c r="Y117" t="n">
        <v>1</v>
      </c>
      <c r="Z117" t="n">
        <v>10</v>
      </c>
      <c r="AA117" t="n">
        <v>442.8150210241553</v>
      </c>
      <c r="AB117" t="n">
        <v>605.8790473852229</v>
      </c>
      <c r="AC117" t="n">
        <v>548.0548014593602</v>
      </c>
      <c r="AD117" t="n">
        <v>442815.0210241553</v>
      </c>
      <c r="AE117" t="n">
        <v>605879.0473852229</v>
      </c>
      <c r="AF117" t="n">
        <v>1.651054851023759e-05</v>
      </c>
      <c r="AG117" t="n">
        <v>35</v>
      </c>
      <c r="AH117" t="n">
        <v>548054.8014593602</v>
      </c>
    </row>
    <row r="118">
      <c r="A118" t="n">
        <v>116</v>
      </c>
      <c r="B118" t="n">
        <v>115</v>
      </c>
      <c r="C118" t="inlineStr">
        <is>
          <t xml:space="preserve">CONCLUIDO	</t>
        </is>
      </c>
      <c r="D118" t="n">
        <v>7.4933</v>
      </c>
      <c r="E118" t="n">
        <v>13.35</v>
      </c>
      <c r="F118" t="n">
        <v>10.46</v>
      </c>
      <c r="G118" t="n">
        <v>125.58</v>
      </c>
      <c r="H118" t="n">
        <v>1.94</v>
      </c>
      <c r="I118" t="n">
        <v>5</v>
      </c>
      <c r="J118" t="n">
        <v>274.84</v>
      </c>
      <c r="K118" t="n">
        <v>56.94</v>
      </c>
      <c r="L118" t="n">
        <v>30</v>
      </c>
      <c r="M118" t="n">
        <v>3</v>
      </c>
      <c r="N118" t="n">
        <v>72.89</v>
      </c>
      <c r="O118" t="n">
        <v>34130.71</v>
      </c>
      <c r="P118" t="n">
        <v>155.72</v>
      </c>
      <c r="Q118" t="n">
        <v>197.75</v>
      </c>
      <c r="R118" t="n">
        <v>29.72</v>
      </c>
      <c r="S118" t="n">
        <v>25.4</v>
      </c>
      <c r="T118" t="n">
        <v>1333.54</v>
      </c>
      <c r="U118" t="n">
        <v>0.85</v>
      </c>
      <c r="V118" t="n">
        <v>0.89</v>
      </c>
      <c r="W118" t="n">
        <v>2.95</v>
      </c>
      <c r="X118" t="n">
        <v>0.08</v>
      </c>
      <c r="Y118" t="n">
        <v>1</v>
      </c>
      <c r="Z118" t="n">
        <v>10</v>
      </c>
      <c r="AA118" t="n">
        <v>442.6756930675119</v>
      </c>
      <c r="AB118" t="n">
        <v>605.6884127282278</v>
      </c>
      <c r="AC118" t="n">
        <v>547.8823607064713</v>
      </c>
      <c r="AD118" t="n">
        <v>442675.6930675119</v>
      </c>
      <c r="AE118" t="n">
        <v>605688.4127282278</v>
      </c>
      <c r="AF118" t="n">
        <v>1.651738179911929e-05</v>
      </c>
      <c r="AG118" t="n">
        <v>35</v>
      </c>
      <c r="AH118" t="n">
        <v>547882.3607064714</v>
      </c>
    </row>
    <row r="119">
      <c r="A119" t="n">
        <v>117</v>
      </c>
      <c r="B119" t="n">
        <v>115</v>
      </c>
      <c r="C119" t="inlineStr">
        <is>
          <t xml:space="preserve">CONCLUIDO	</t>
        </is>
      </c>
      <c r="D119" t="n">
        <v>7.4909</v>
      </c>
      <c r="E119" t="n">
        <v>13.35</v>
      </c>
      <c r="F119" t="n">
        <v>10.47</v>
      </c>
      <c r="G119" t="n">
        <v>125.63</v>
      </c>
      <c r="H119" t="n">
        <v>1.96</v>
      </c>
      <c r="I119" t="n">
        <v>5</v>
      </c>
      <c r="J119" t="n">
        <v>275.32</v>
      </c>
      <c r="K119" t="n">
        <v>56.94</v>
      </c>
      <c r="L119" t="n">
        <v>30.25</v>
      </c>
      <c r="M119" t="n">
        <v>3</v>
      </c>
      <c r="N119" t="n">
        <v>73.13</v>
      </c>
      <c r="O119" t="n">
        <v>34190.46</v>
      </c>
      <c r="P119" t="n">
        <v>155.89</v>
      </c>
      <c r="Q119" t="n">
        <v>197.76</v>
      </c>
      <c r="R119" t="n">
        <v>29.83</v>
      </c>
      <c r="S119" t="n">
        <v>25.4</v>
      </c>
      <c r="T119" t="n">
        <v>1385.56</v>
      </c>
      <c r="U119" t="n">
        <v>0.85</v>
      </c>
      <c r="V119" t="n">
        <v>0.89</v>
      </c>
      <c r="W119" t="n">
        <v>2.95</v>
      </c>
      <c r="X119" t="n">
        <v>0.08</v>
      </c>
      <c r="Y119" t="n">
        <v>1</v>
      </c>
      <c r="Z119" t="n">
        <v>10</v>
      </c>
      <c r="AA119" t="n">
        <v>442.8539384616935</v>
      </c>
      <c r="AB119" t="n">
        <v>605.932295940179</v>
      </c>
      <c r="AC119" t="n">
        <v>548.102968046966</v>
      </c>
      <c r="AD119" t="n">
        <v>442853.9384616935</v>
      </c>
      <c r="AE119" t="n">
        <v>605932.2959401789</v>
      </c>
      <c r="AF119" t="n">
        <v>1.651209151095281e-05</v>
      </c>
      <c r="AG119" t="n">
        <v>35</v>
      </c>
      <c r="AH119" t="n">
        <v>548102.968046966</v>
      </c>
    </row>
    <row r="120">
      <c r="A120" t="n">
        <v>118</v>
      </c>
      <c r="B120" t="n">
        <v>115</v>
      </c>
      <c r="C120" t="inlineStr">
        <is>
          <t xml:space="preserve">CONCLUIDO	</t>
        </is>
      </c>
      <c r="D120" t="n">
        <v>7.4903</v>
      </c>
      <c r="E120" t="n">
        <v>13.35</v>
      </c>
      <c r="F120" t="n">
        <v>10.47</v>
      </c>
      <c r="G120" t="n">
        <v>125.64</v>
      </c>
      <c r="H120" t="n">
        <v>1.97</v>
      </c>
      <c r="I120" t="n">
        <v>5</v>
      </c>
      <c r="J120" t="n">
        <v>275.81</v>
      </c>
      <c r="K120" t="n">
        <v>56.94</v>
      </c>
      <c r="L120" t="n">
        <v>30.5</v>
      </c>
      <c r="M120" t="n">
        <v>3</v>
      </c>
      <c r="N120" t="n">
        <v>73.36</v>
      </c>
      <c r="O120" t="n">
        <v>34250.31</v>
      </c>
      <c r="P120" t="n">
        <v>155.95</v>
      </c>
      <c r="Q120" t="n">
        <v>197.75</v>
      </c>
      <c r="R120" t="n">
        <v>29.88</v>
      </c>
      <c r="S120" t="n">
        <v>25.4</v>
      </c>
      <c r="T120" t="n">
        <v>1410.91</v>
      </c>
      <c r="U120" t="n">
        <v>0.85</v>
      </c>
      <c r="V120" t="n">
        <v>0.89</v>
      </c>
      <c r="W120" t="n">
        <v>2.95</v>
      </c>
      <c r="X120" t="n">
        <v>0.08</v>
      </c>
      <c r="Y120" t="n">
        <v>1</v>
      </c>
      <c r="Z120" t="n">
        <v>10</v>
      </c>
      <c r="AA120" t="n">
        <v>442.9077651986037</v>
      </c>
      <c r="AB120" t="n">
        <v>606.0059440562874</v>
      </c>
      <c r="AC120" t="n">
        <v>548.169587290239</v>
      </c>
      <c r="AD120" t="n">
        <v>442907.7651986037</v>
      </c>
      <c r="AE120" t="n">
        <v>606005.9440562874</v>
      </c>
      <c r="AF120" t="n">
        <v>1.651076893891119e-05</v>
      </c>
      <c r="AG120" t="n">
        <v>35</v>
      </c>
      <c r="AH120" t="n">
        <v>548169.5872902389</v>
      </c>
    </row>
    <row r="121">
      <c r="A121" t="n">
        <v>119</v>
      </c>
      <c r="B121" t="n">
        <v>115</v>
      </c>
      <c r="C121" t="inlineStr">
        <is>
          <t xml:space="preserve">CONCLUIDO	</t>
        </is>
      </c>
      <c r="D121" t="n">
        <v>7.4894</v>
      </c>
      <c r="E121" t="n">
        <v>13.35</v>
      </c>
      <c r="F121" t="n">
        <v>10.47</v>
      </c>
      <c r="G121" t="n">
        <v>125.66</v>
      </c>
      <c r="H121" t="n">
        <v>1.98</v>
      </c>
      <c r="I121" t="n">
        <v>5</v>
      </c>
      <c r="J121" t="n">
        <v>276.29</v>
      </c>
      <c r="K121" t="n">
        <v>56.94</v>
      </c>
      <c r="L121" t="n">
        <v>30.75</v>
      </c>
      <c r="M121" t="n">
        <v>3</v>
      </c>
      <c r="N121" t="n">
        <v>73.59999999999999</v>
      </c>
      <c r="O121" t="n">
        <v>34310.24</v>
      </c>
      <c r="P121" t="n">
        <v>156.1</v>
      </c>
      <c r="Q121" t="n">
        <v>197.75</v>
      </c>
      <c r="R121" t="n">
        <v>29.91</v>
      </c>
      <c r="S121" t="n">
        <v>25.4</v>
      </c>
      <c r="T121" t="n">
        <v>1425.84</v>
      </c>
      <c r="U121" t="n">
        <v>0.85</v>
      </c>
      <c r="V121" t="n">
        <v>0.89</v>
      </c>
      <c r="W121" t="n">
        <v>2.95</v>
      </c>
      <c r="X121" t="n">
        <v>0.08</v>
      </c>
      <c r="Y121" t="n">
        <v>1</v>
      </c>
      <c r="Z121" t="n">
        <v>10</v>
      </c>
      <c r="AA121" t="n">
        <v>443.0321187608783</v>
      </c>
      <c r="AB121" t="n">
        <v>606.1760900862835</v>
      </c>
      <c r="AC121" t="n">
        <v>548.3234948219337</v>
      </c>
      <c r="AD121" t="n">
        <v>443032.1187608783</v>
      </c>
      <c r="AE121" t="n">
        <v>606176.0900862835</v>
      </c>
      <c r="AF121" t="n">
        <v>1.650878508084876e-05</v>
      </c>
      <c r="AG121" t="n">
        <v>35</v>
      </c>
      <c r="AH121" t="n">
        <v>548323.4948219337</v>
      </c>
    </row>
    <row r="122">
      <c r="A122" t="n">
        <v>120</v>
      </c>
      <c r="B122" t="n">
        <v>115</v>
      </c>
      <c r="C122" t="inlineStr">
        <is>
          <t xml:space="preserve">CONCLUIDO	</t>
        </is>
      </c>
      <c r="D122" t="n">
        <v>7.4888</v>
      </c>
      <c r="E122" t="n">
        <v>13.35</v>
      </c>
      <c r="F122" t="n">
        <v>10.47</v>
      </c>
      <c r="G122" t="n">
        <v>125.68</v>
      </c>
      <c r="H122" t="n">
        <v>1.99</v>
      </c>
      <c r="I122" t="n">
        <v>5</v>
      </c>
      <c r="J122" t="n">
        <v>276.78</v>
      </c>
      <c r="K122" t="n">
        <v>56.94</v>
      </c>
      <c r="L122" t="n">
        <v>31</v>
      </c>
      <c r="M122" t="n">
        <v>3</v>
      </c>
      <c r="N122" t="n">
        <v>73.84</v>
      </c>
      <c r="O122" t="n">
        <v>34370.27</v>
      </c>
      <c r="P122" t="n">
        <v>156.07</v>
      </c>
      <c r="Q122" t="n">
        <v>197.75</v>
      </c>
      <c r="R122" t="n">
        <v>29.96</v>
      </c>
      <c r="S122" t="n">
        <v>25.4</v>
      </c>
      <c r="T122" t="n">
        <v>1452.87</v>
      </c>
      <c r="U122" t="n">
        <v>0.85</v>
      </c>
      <c r="V122" t="n">
        <v>0.89</v>
      </c>
      <c r="W122" t="n">
        <v>2.95</v>
      </c>
      <c r="X122" t="n">
        <v>0.08</v>
      </c>
      <c r="Y122" t="n">
        <v>1</v>
      </c>
      <c r="Z122" t="n">
        <v>10</v>
      </c>
      <c r="AA122" t="n">
        <v>443.0205693864301</v>
      </c>
      <c r="AB122" t="n">
        <v>606.1602877226409</v>
      </c>
      <c r="AC122" t="n">
        <v>548.3092006136984</v>
      </c>
      <c r="AD122" t="n">
        <v>443020.56938643</v>
      </c>
      <c r="AE122" t="n">
        <v>606160.2877226409</v>
      </c>
      <c r="AF122" t="n">
        <v>1.650746250880715e-05</v>
      </c>
      <c r="AG122" t="n">
        <v>35</v>
      </c>
      <c r="AH122" t="n">
        <v>548309.2006136985</v>
      </c>
    </row>
    <row r="123">
      <c r="A123" t="n">
        <v>121</v>
      </c>
      <c r="B123" t="n">
        <v>115</v>
      </c>
      <c r="C123" t="inlineStr">
        <is>
          <t xml:space="preserve">CONCLUIDO	</t>
        </is>
      </c>
      <c r="D123" t="n">
        <v>7.4894</v>
      </c>
      <c r="E123" t="n">
        <v>13.35</v>
      </c>
      <c r="F123" t="n">
        <v>10.47</v>
      </c>
      <c r="G123" t="n">
        <v>125.66</v>
      </c>
      <c r="H123" t="n">
        <v>2.01</v>
      </c>
      <c r="I123" t="n">
        <v>5</v>
      </c>
      <c r="J123" t="n">
        <v>277.27</v>
      </c>
      <c r="K123" t="n">
        <v>56.94</v>
      </c>
      <c r="L123" t="n">
        <v>31.25</v>
      </c>
      <c r="M123" t="n">
        <v>3</v>
      </c>
      <c r="N123" t="n">
        <v>74.06999999999999</v>
      </c>
      <c r="O123" t="n">
        <v>34430.39</v>
      </c>
      <c r="P123" t="n">
        <v>156.04</v>
      </c>
      <c r="Q123" t="n">
        <v>197.75</v>
      </c>
      <c r="R123" t="n">
        <v>29.92</v>
      </c>
      <c r="S123" t="n">
        <v>25.4</v>
      </c>
      <c r="T123" t="n">
        <v>1433.2</v>
      </c>
      <c r="U123" t="n">
        <v>0.85</v>
      </c>
      <c r="V123" t="n">
        <v>0.89</v>
      </c>
      <c r="W123" t="n">
        <v>2.95</v>
      </c>
      <c r="X123" t="n">
        <v>0.08</v>
      </c>
      <c r="Y123" t="n">
        <v>1</v>
      </c>
      <c r="Z123" t="n">
        <v>10</v>
      </c>
      <c r="AA123" t="n">
        <v>442.988521474845</v>
      </c>
      <c r="AB123" t="n">
        <v>606.1164383561563</v>
      </c>
      <c r="AC123" t="n">
        <v>548.2695361692081</v>
      </c>
      <c r="AD123" t="n">
        <v>442988.521474845</v>
      </c>
      <c r="AE123" t="n">
        <v>606116.4383561563</v>
      </c>
      <c r="AF123" t="n">
        <v>1.650878508084876e-05</v>
      </c>
      <c r="AG123" t="n">
        <v>35</v>
      </c>
      <c r="AH123" t="n">
        <v>548269.5361692081</v>
      </c>
    </row>
    <row r="124">
      <c r="A124" t="n">
        <v>122</v>
      </c>
      <c r="B124" t="n">
        <v>115</v>
      </c>
      <c r="C124" t="inlineStr">
        <is>
          <t xml:space="preserve">CONCLUIDO	</t>
        </is>
      </c>
      <c r="D124" t="n">
        <v>7.4911</v>
      </c>
      <c r="E124" t="n">
        <v>13.35</v>
      </c>
      <c r="F124" t="n">
        <v>10.47</v>
      </c>
      <c r="G124" t="n">
        <v>125.63</v>
      </c>
      <c r="H124" t="n">
        <v>2.02</v>
      </c>
      <c r="I124" t="n">
        <v>5</v>
      </c>
      <c r="J124" t="n">
        <v>277.75</v>
      </c>
      <c r="K124" t="n">
        <v>56.94</v>
      </c>
      <c r="L124" t="n">
        <v>31.5</v>
      </c>
      <c r="M124" t="n">
        <v>3</v>
      </c>
      <c r="N124" t="n">
        <v>74.31</v>
      </c>
      <c r="O124" t="n">
        <v>34490.61</v>
      </c>
      <c r="P124" t="n">
        <v>155.92</v>
      </c>
      <c r="Q124" t="n">
        <v>197.78</v>
      </c>
      <c r="R124" t="n">
        <v>29.84</v>
      </c>
      <c r="S124" t="n">
        <v>25.4</v>
      </c>
      <c r="T124" t="n">
        <v>1392.19</v>
      </c>
      <c r="U124" t="n">
        <v>0.85</v>
      </c>
      <c r="V124" t="n">
        <v>0.89</v>
      </c>
      <c r="W124" t="n">
        <v>2.95</v>
      </c>
      <c r="X124" t="n">
        <v>0.08</v>
      </c>
      <c r="Y124" t="n">
        <v>1</v>
      </c>
      <c r="Z124" t="n">
        <v>10</v>
      </c>
      <c r="AA124" t="n">
        <v>442.8723209590376</v>
      </c>
      <c r="AB124" t="n">
        <v>605.9574476840237</v>
      </c>
      <c r="AC124" t="n">
        <v>548.1257193436791</v>
      </c>
      <c r="AD124" t="n">
        <v>442872.3209590376</v>
      </c>
      <c r="AE124" t="n">
        <v>605957.4476840236</v>
      </c>
      <c r="AF124" t="n">
        <v>1.651253236830002e-05</v>
      </c>
      <c r="AG124" t="n">
        <v>35</v>
      </c>
      <c r="AH124" t="n">
        <v>548125.719343679</v>
      </c>
    </row>
    <row r="125">
      <c r="A125" t="n">
        <v>123</v>
      </c>
      <c r="B125" t="n">
        <v>115</v>
      </c>
      <c r="C125" t="inlineStr">
        <is>
          <t xml:space="preserve">CONCLUIDO	</t>
        </is>
      </c>
      <c r="D125" t="n">
        <v>7.4922</v>
      </c>
      <c r="E125" t="n">
        <v>13.35</v>
      </c>
      <c r="F125" t="n">
        <v>10.47</v>
      </c>
      <c r="G125" t="n">
        <v>125.6</v>
      </c>
      <c r="H125" t="n">
        <v>2.03</v>
      </c>
      <c r="I125" t="n">
        <v>5</v>
      </c>
      <c r="J125" t="n">
        <v>278.24</v>
      </c>
      <c r="K125" t="n">
        <v>56.94</v>
      </c>
      <c r="L125" t="n">
        <v>31.75</v>
      </c>
      <c r="M125" t="n">
        <v>3</v>
      </c>
      <c r="N125" t="n">
        <v>74.55</v>
      </c>
      <c r="O125" t="n">
        <v>34550.91</v>
      </c>
      <c r="P125" t="n">
        <v>156.01</v>
      </c>
      <c r="Q125" t="n">
        <v>197.76</v>
      </c>
      <c r="R125" t="n">
        <v>29.8</v>
      </c>
      <c r="S125" t="n">
        <v>25.4</v>
      </c>
      <c r="T125" t="n">
        <v>1370.44</v>
      </c>
      <c r="U125" t="n">
        <v>0.85</v>
      </c>
      <c r="V125" t="n">
        <v>0.89</v>
      </c>
      <c r="W125" t="n">
        <v>2.95</v>
      </c>
      <c r="X125" t="n">
        <v>0.08</v>
      </c>
      <c r="Y125" t="n">
        <v>1</v>
      </c>
      <c r="Z125" t="n">
        <v>10</v>
      </c>
      <c r="AA125" t="n">
        <v>442.9189309105784</v>
      </c>
      <c r="AB125" t="n">
        <v>606.0212214760077</v>
      </c>
      <c r="AC125" t="n">
        <v>548.1834066544632</v>
      </c>
      <c r="AD125" t="n">
        <v>442918.9309105783</v>
      </c>
      <c r="AE125" t="n">
        <v>606021.2214760077</v>
      </c>
      <c r="AF125" t="n">
        <v>1.651495708370966e-05</v>
      </c>
      <c r="AG125" t="n">
        <v>35</v>
      </c>
      <c r="AH125" t="n">
        <v>548183.4066544631</v>
      </c>
    </row>
    <row r="126">
      <c r="A126" t="n">
        <v>124</v>
      </c>
      <c r="B126" t="n">
        <v>115</v>
      </c>
      <c r="C126" t="inlineStr">
        <is>
          <t xml:space="preserve">CONCLUIDO	</t>
        </is>
      </c>
      <c r="D126" t="n">
        <v>7.4925</v>
      </c>
      <c r="E126" t="n">
        <v>13.35</v>
      </c>
      <c r="F126" t="n">
        <v>10.47</v>
      </c>
      <c r="G126" t="n">
        <v>125.6</v>
      </c>
      <c r="H126" t="n">
        <v>2.04</v>
      </c>
      <c r="I126" t="n">
        <v>5</v>
      </c>
      <c r="J126" t="n">
        <v>278.73</v>
      </c>
      <c r="K126" t="n">
        <v>56.94</v>
      </c>
      <c r="L126" t="n">
        <v>32</v>
      </c>
      <c r="M126" t="n">
        <v>3</v>
      </c>
      <c r="N126" t="n">
        <v>74.79000000000001</v>
      </c>
      <c r="O126" t="n">
        <v>34611.32</v>
      </c>
      <c r="P126" t="n">
        <v>155.87</v>
      </c>
      <c r="Q126" t="n">
        <v>197.75</v>
      </c>
      <c r="R126" t="n">
        <v>29.76</v>
      </c>
      <c r="S126" t="n">
        <v>25.4</v>
      </c>
      <c r="T126" t="n">
        <v>1352.07</v>
      </c>
      <c r="U126" t="n">
        <v>0.85</v>
      </c>
      <c r="V126" t="n">
        <v>0.89</v>
      </c>
      <c r="W126" t="n">
        <v>2.95</v>
      </c>
      <c r="X126" t="n">
        <v>0.08</v>
      </c>
      <c r="Y126" t="n">
        <v>1</v>
      </c>
      <c r="Z126" t="n">
        <v>10</v>
      </c>
      <c r="AA126" t="n">
        <v>442.8121275547106</v>
      </c>
      <c r="AB126" t="n">
        <v>605.8750884126778</v>
      </c>
      <c r="AC126" t="n">
        <v>548.0512203255984</v>
      </c>
      <c r="AD126" t="n">
        <v>442812.1275547105</v>
      </c>
      <c r="AE126" t="n">
        <v>605875.0884126778</v>
      </c>
      <c r="AF126" t="n">
        <v>1.651561836973047e-05</v>
      </c>
      <c r="AG126" t="n">
        <v>35</v>
      </c>
      <c r="AH126" t="n">
        <v>548051.2203255984</v>
      </c>
    </row>
    <row r="127">
      <c r="A127" t="n">
        <v>125</v>
      </c>
      <c r="B127" t="n">
        <v>115</v>
      </c>
      <c r="C127" t="inlineStr">
        <is>
          <t xml:space="preserve">CONCLUIDO	</t>
        </is>
      </c>
      <c r="D127" t="n">
        <v>7.493</v>
      </c>
      <c r="E127" t="n">
        <v>13.35</v>
      </c>
      <c r="F127" t="n">
        <v>10.47</v>
      </c>
      <c r="G127" t="n">
        <v>125.59</v>
      </c>
      <c r="H127" t="n">
        <v>2.06</v>
      </c>
      <c r="I127" t="n">
        <v>5</v>
      </c>
      <c r="J127" t="n">
        <v>279.22</v>
      </c>
      <c r="K127" t="n">
        <v>56.94</v>
      </c>
      <c r="L127" t="n">
        <v>32.25</v>
      </c>
      <c r="M127" t="n">
        <v>3</v>
      </c>
      <c r="N127" t="n">
        <v>75.03</v>
      </c>
      <c r="O127" t="n">
        <v>34671.81</v>
      </c>
      <c r="P127" t="n">
        <v>155.8</v>
      </c>
      <c r="Q127" t="n">
        <v>197.76</v>
      </c>
      <c r="R127" t="n">
        <v>29.81</v>
      </c>
      <c r="S127" t="n">
        <v>25.4</v>
      </c>
      <c r="T127" t="n">
        <v>1377.58</v>
      </c>
      <c r="U127" t="n">
        <v>0.85</v>
      </c>
      <c r="V127" t="n">
        <v>0.89</v>
      </c>
      <c r="W127" t="n">
        <v>2.94</v>
      </c>
      <c r="X127" t="n">
        <v>0.08</v>
      </c>
      <c r="Y127" t="n">
        <v>1</v>
      </c>
      <c r="Z127" t="n">
        <v>10</v>
      </c>
      <c r="AA127" t="n">
        <v>442.7527654471277</v>
      </c>
      <c r="AB127" t="n">
        <v>605.7938665582117</v>
      </c>
      <c r="AC127" t="n">
        <v>547.9777501709269</v>
      </c>
      <c r="AD127" t="n">
        <v>442752.7654471277</v>
      </c>
      <c r="AE127" t="n">
        <v>605793.8665582116</v>
      </c>
      <c r="AF127" t="n">
        <v>1.651672051309848e-05</v>
      </c>
      <c r="AG127" t="n">
        <v>35</v>
      </c>
      <c r="AH127" t="n">
        <v>547977.7501709269</v>
      </c>
    </row>
    <row r="128">
      <c r="A128" t="n">
        <v>126</v>
      </c>
      <c r="B128" t="n">
        <v>115</v>
      </c>
      <c r="C128" t="inlineStr">
        <is>
          <t xml:space="preserve">CONCLUIDO	</t>
        </is>
      </c>
      <c r="D128" t="n">
        <v>7.4927</v>
      </c>
      <c r="E128" t="n">
        <v>13.35</v>
      </c>
      <c r="F128" t="n">
        <v>10.47</v>
      </c>
      <c r="G128" t="n">
        <v>125.59</v>
      </c>
      <c r="H128" t="n">
        <v>2.07</v>
      </c>
      <c r="I128" t="n">
        <v>5</v>
      </c>
      <c r="J128" t="n">
        <v>279.72</v>
      </c>
      <c r="K128" t="n">
        <v>56.94</v>
      </c>
      <c r="L128" t="n">
        <v>32.5</v>
      </c>
      <c r="M128" t="n">
        <v>3</v>
      </c>
      <c r="N128" t="n">
        <v>75.27</v>
      </c>
      <c r="O128" t="n">
        <v>34732.41</v>
      </c>
      <c r="P128" t="n">
        <v>155.74</v>
      </c>
      <c r="Q128" t="n">
        <v>197.75</v>
      </c>
      <c r="R128" t="n">
        <v>29.78</v>
      </c>
      <c r="S128" t="n">
        <v>25.4</v>
      </c>
      <c r="T128" t="n">
        <v>1359.85</v>
      </c>
      <c r="U128" t="n">
        <v>0.85</v>
      </c>
      <c r="V128" t="n">
        <v>0.89</v>
      </c>
      <c r="W128" t="n">
        <v>2.95</v>
      </c>
      <c r="X128" t="n">
        <v>0.08</v>
      </c>
      <c r="Y128" t="n">
        <v>1</v>
      </c>
      <c r="Z128" t="n">
        <v>10</v>
      </c>
      <c r="AA128" t="n">
        <v>442.7142990172438</v>
      </c>
      <c r="AB128" t="n">
        <v>605.7412350918254</v>
      </c>
      <c r="AC128" t="n">
        <v>547.9301417778238</v>
      </c>
      <c r="AD128" t="n">
        <v>442714.2990172438</v>
      </c>
      <c r="AE128" t="n">
        <v>605741.2350918254</v>
      </c>
      <c r="AF128" t="n">
        <v>1.651605922707767e-05</v>
      </c>
      <c r="AG128" t="n">
        <v>35</v>
      </c>
      <c r="AH128" t="n">
        <v>547930.1417778238</v>
      </c>
    </row>
    <row r="129">
      <c r="A129" t="n">
        <v>127</v>
      </c>
      <c r="B129" t="n">
        <v>115</v>
      </c>
      <c r="C129" t="inlineStr">
        <is>
          <t xml:space="preserve">CONCLUIDO	</t>
        </is>
      </c>
      <c r="D129" t="n">
        <v>7.4941</v>
      </c>
      <c r="E129" t="n">
        <v>13.34</v>
      </c>
      <c r="F129" t="n">
        <v>10.46</v>
      </c>
      <c r="G129" t="n">
        <v>125.56</v>
      </c>
      <c r="H129" t="n">
        <v>2.08</v>
      </c>
      <c r="I129" t="n">
        <v>5</v>
      </c>
      <c r="J129" t="n">
        <v>280.21</v>
      </c>
      <c r="K129" t="n">
        <v>56.94</v>
      </c>
      <c r="L129" t="n">
        <v>32.75</v>
      </c>
      <c r="M129" t="n">
        <v>3</v>
      </c>
      <c r="N129" t="n">
        <v>75.51000000000001</v>
      </c>
      <c r="O129" t="n">
        <v>34793.09</v>
      </c>
      <c r="P129" t="n">
        <v>155.59</v>
      </c>
      <c r="Q129" t="n">
        <v>197.77</v>
      </c>
      <c r="R129" t="n">
        <v>29.58</v>
      </c>
      <c r="S129" t="n">
        <v>25.4</v>
      </c>
      <c r="T129" t="n">
        <v>1260.99</v>
      </c>
      <c r="U129" t="n">
        <v>0.86</v>
      </c>
      <c r="V129" t="n">
        <v>0.89</v>
      </c>
      <c r="W129" t="n">
        <v>2.95</v>
      </c>
      <c r="X129" t="n">
        <v>0.07000000000000001</v>
      </c>
      <c r="Y129" t="n">
        <v>1</v>
      </c>
      <c r="Z129" t="n">
        <v>10</v>
      </c>
      <c r="AA129" t="n">
        <v>442.5676712180564</v>
      </c>
      <c r="AB129" t="n">
        <v>605.5406124682152</v>
      </c>
      <c r="AC129" t="n">
        <v>547.7486662958353</v>
      </c>
      <c r="AD129" t="n">
        <v>442567.6712180564</v>
      </c>
      <c r="AE129" t="n">
        <v>605540.6124682152</v>
      </c>
      <c r="AF129" t="n">
        <v>1.651914522850812e-05</v>
      </c>
      <c r="AG129" t="n">
        <v>35</v>
      </c>
      <c r="AH129" t="n">
        <v>547748.6662958353</v>
      </c>
    </row>
    <row r="130">
      <c r="A130" t="n">
        <v>128</v>
      </c>
      <c r="B130" t="n">
        <v>115</v>
      </c>
      <c r="C130" t="inlineStr">
        <is>
          <t xml:space="preserve">CONCLUIDO	</t>
        </is>
      </c>
      <c r="D130" t="n">
        <v>7.4933</v>
      </c>
      <c r="E130" t="n">
        <v>13.35</v>
      </c>
      <c r="F130" t="n">
        <v>10.46</v>
      </c>
      <c r="G130" t="n">
        <v>125.58</v>
      </c>
      <c r="H130" t="n">
        <v>2.09</v>
      </c>
      <c r="I130" t="n">
        <v>5</v>
      </c>
      <c r="J130" t="n">
        <v>280.7</v>
      </c>
      <c r="K130" t="n">
        <v>56.94</v>
      </c>
      <c r="L130" t="n">
        <v>33</v>
      </c>
      <c r="M130" t="n">
        <v>3</v>
      </c>
      <c r="N130" t="n">
        <v>75.76000000000001</v>
      </c>
      <c r="O130" t="n">
        <v>34853.88</v>
      </c>
      <c r="P130" t="n">
        <v>155.51</v>
      </c>
      <c r="Q130" t="n">
        <v>197.77</v>
      </c>
      <c r="R130" t="n">
        <v>29.66</v>
      </c>
      <c r="S130" t="n">
        <v>25.4</v>
      </c>
      <c r="T130" t="n">
        <v>1302.72</v>
      </c>
      <c r="U130" t="n">
        <v>0.86</v>
      </c>
      <c r="V130" t="n">
        <v>0.89</v>
      </c>
      <c r="W130" t="n">
        <v>2.95</v>
      </c>
      <c r="X130" t="n">
        <v>0.07000000000000001</v>
      </c>
      <c r="Y130" t="n">
        <v>1</v>
      </c>
      <c r="Z130" t="n">
        <v>10</v>
      </c>
      <c r="AA130" t="n">
        <v>442.5231819844028</v>
      </c>
      <c r="AB130" t="n">
        <v>605.4797403360038</v>
      </c>
      <c r="AC130" t="n">
        <v>547.6936037144877</v>
      </c>
      <c r="AD130" t="n">
        <v>442523.1819844028</v>
      </c>
      <c r="AE130" t="n">
        <v>605479.7403360038</v>
      </c>
      <c r="AF130" t="n">
        <v>1.651738179911929e-05</v>
      </c>
      <c r="AG130" t="n">
        <v>35</v>
      </c>
      <c r="AH130" t="n">
        <v>547693.6037144877</v>
      </c>
    </row>
    <row r="131">
      <c r="A131" t="n">
        <v>129</v>
      </c>
      <c r="B131" t="n">
        <v>115</v>
      </c>
      <c r="C131" t="inlineStr">
        <is>
          <t xml:space="preserve">CONCLUIDO	</t>
        </is>
      </c>
      <c r="D131" t="n">
        <v>7.4939</v>
      </c>
      <c r="E131" t="n">
        <v>13.34</v>
      </c>
      <c r="F131" t="n">
        <v>10.46</v>
      </c>
      <c r="G131" t="n">
        <v>125.57</v>
      </c>
      <c r="H131" t="n">
        <v>2.11</v>
      </c>
      <c r="I131" t="n">
        <v>5</v>
      </c>
      <c r="J131" t="n">
        <v>281.19</v>
      </c>
      <c r="K131" t="n">
        <v>56.94</v>
      </c>
      <c r="L131" t="n">
        <v>33.25</v>
      </c>
      <c r="M131" t="n">
        <v>3</v>
      </c>
      <c r="N131" t="n">
        <v>76</v>
      </c>
      <c r="O131" t="n">
        <v>34914.76</v>
      </c>
      <c r="P131" t="n">
        <v>155.48</v>
      </c>
      <c r="Q131" t="n">
        <v>197.75</v>
      </c>
      <c r="R131" t="n">
        <v>29.64</v>
      </c>
      <c r="S131" t="n">
        <v>25.4</v>
      </c>
      <c r="T131" t="n">
        <v>1289.68</v>
      </c>
      <c r="U131" t="n">
        <v>0.86</v>
      </c>
      <c r="V131" t="n">
        <v>0.89</v>
      </c>
      <c r="W131" t="n">
        <v>2.95</v>
      </c>
      <c r="X131" t="n">
        <v>0.07000000000000001</v>
      </c>
      <c r="Y131" t="n">
        <v>1</v>
      </c>
      <c r="Z131" t="n">
        <v>10</v>
      </c>
      <c r="AA131" t="n">
        <v>442.4911931405987</v>
      </c>
      <c r="AB131" t="n">
        <v>605.4359717886629</v>
      </c>
      <c r="AC131" t="n">
        <v>547.6540123758754</v>
      </c>
      <c r="AD131" t="n">
        <v>442491.1931405987</v>
      </c>
      <c r="AE131" t="n">
        <v>605435.9717886628</v>
      </c>
      <c r="AF131" t="n">
        <v>1.651870437116091e-05</v>
      </c>
      <c r="AG131" t="n">
        <v>35</v>
      </c>
      <c r="AH131" t="n">
        <v>547654.0123758754</v>
      </c>
    </row>
    <row r="132">
      <c r="A132" t="n">
        <v>130</v>
      </c>
      <c r="B132" t="n">
        <v>115</v>
      </c>
      <c r="C132" t="inlineStr">
        <is>
          <t xml:space="preserve">CONCLUIDO	</t>
        </is>
      </c>
      <c r="D132" t="n">
        <v>7.4978</v>
      </c>
      <c r="E132" t="n">
        <v>13.34</v>
      </c>
      <c r="F132" t="n">
        <v>10.46</v>
      </c>
      <c r="G132" t="n">
        <v>125.48</v>
      </c>
      <c r="H132" t="n">
        <v>2.12</v>
      </c>
      <c r="I132" t="n">
        <v>5</v>
      </c>
      <c r="J132" t="n">
        <v>281.69</v>
      </c>
      <c r="K132" t="n">
        <v>56.94</v>
      </c>
      <c r="L132" t="n">
        <v>33.5</v>
      </c>
      <c r="M132" t="n">
        <v>3</v>
      </c>
      <c r="N132" t="n">
        <v>76.25</v>
      </c>
      <c r="O132" t="n">
        <v>34975.73</v>
      </c>
      <c r="P132" t="n">
        <v>155.19</v>
      </c>
      <c r="Q132" t="n">
        <v>197.75</v>
      </c>
      <c r="R132" t="n">
        <v>29.46</v>
      </c>
      <c r="S132" t="n">
        <v>25.4</v>
      </c>
      <c r="T132" t="n">
        <v>1200.21</v>
      </c>
      <c r="U132" t="n">
        <v>0.86</v>
      </c>
      <c r="V132" t="n">
        <v>0.89</v>
      </c>
      <c r="W132" t="n">
        <v>2.95</v>
      </c>
      <c r="X132" t="n">
        <v>0.07000000000000001</v>
      </c>
      <c r="Y132" t="n">
        <v>1</v>
      </c>
      <c r="Z132" t="n">
        <v>10</v>
      </c>
      <c r="AA132" t="n">
        <v>442.2144387479549</v>
      </c>
      <c r="AB132" t="n">
        <v>605.0573042191055</v>
      </c>
      <c r="AC132" t="n">
        <v>547.3114843076933</v>
      </c>
      <c r="AD132" t="n">
        <v>442214.4387479549</v>
      </c>
      <c r="AE132" t="n">
        <v>605057.3042191055</v>
      </c>
      <c r="AF132" t="n">
        <v>1.652730108943144e-05</v>
      </c>
      <c r="AG132" t="n">
        <v>35</v>
      </c>
      <c r="AH132" t="n">
        <v>547311.4843076933</v>
      </c>
    </row>
    <row r="133">
      <c r="A133" t="n">
        <v>131</v>
      </c>
      <c r="B133" t="n">
        <v>115</v>
      </c>
      <c r="C133" t="inlineStr">
        <is>
          <t xml:space="preserve">CONCLUIDO	</t>
        </is>
      </c>
      <c r="D133" t="n">
        <v>7.4945</v>
      </c>
      <c r="E133" t="n">
        <v>13.34</v>
      </c>
      <c r="F133" t="n">
        <v>10.46</v>
      </c>
      <c r="G133" t="n">
        <v>125.55</v>
      </c>
      <c r="H133" t="n">
        <v>2.13</v>
      </c>
      <c r="I133" t="n">
        <v>5</v>
      </c>
      <c r="J133" t="n">
        <v>282.18</v>
      </c>
      <c r="K133" t="n">
        <v>56.94</v>
      </c>
      <c r="L133" t="n">
        <v>33.75</v>
      </c>
      <c r="M133" t="n">
        <v>3</v>
      </c>
      <c r="N133" t="n">
        <v>76.48999999999999</v>
      </c>
      <c r="O133" t="n">
        <v>35036.81</v>
      </c>
      <c r="P133" t="n">
        <v>155.22</v>
      </c>
      <c r="Q133" t="n">
        <v>197.75</v>
      </c>
      <c r="R133" t="n">
        <v>29.57</v>
      </c>
      <c r="S133" t="n">
        <v>25.4</v>
      </c>
      <c r="T133" t="n">
        <v>1258.42</v>
      </c>
      <c r="U133" t="n">
        <v>0.86</v>
      </c>
      <c r="V133" t="n">
        <v>0.89</v>
      </c>
      <c r="W133" t="n">
        <v>2.95</v>
      </c>
      <c r="X133" t="n">
        <v>0.07000000000000001</v>
      </c>
      <c r="Y133" t="n">
        <v>1</v>
      </c>
      <c r="Z133" t="n">
        <v>10</v>
      </c>
      <c r="AA133" t="n">
        <v>442.2922002159635</v>
      </c>
      <c r="AB133" t="n">
        <v>605.1637008902288</v>
      </c>
      <c r="AC133" t="n">
        <v>547.4077266298533</v>
      </c>
      <c r="AD133" t="n">
        <v>442292.2002159635</v>
      </c>
      <c r="AE133" t="n">
        <v>605163.7008902289</v>
      </c>
      <c r="AF133" t="n">
        <v>1.652002694320254e-05</v>
      </c>
      <c r="AG133" t="n">
        <v>35</v>
      </c>
      <c r="AH133" t="n">
        <v>547407.7266298532</v>
      </c>
    </row>
    <row r="134">
      <c r="A134" t="n">
        <v>132</v>
      </c>
      <c r="B134" t="n">
        <v>115</v>
      </c>
      <c r="C134" t="inlineStr">
        <is>
          <t xml:space="preserve">CONCLUIDO	</t>
        </is>
      </c>
      <c r="D134" t="n">
        <v>7.4952</v>
      </c>
      <c r="E134" t="n">
        <v>13.34</v>
      </c>
      <c r="F134" t="n">
        <v>10.46</v>
      </c>
      <c r="G134" t="n">
        <v>125.54</v>
      </c>
      <c r="H134" t="n">
        <v>2.14</v>
      </c>
      <c r="I134" t="n">
        <v>5</v>
      </c>
      <c r="J134" t="n">
        <v>282.68</v>
      </c>
      <c r="K134" t="n">
        <v>56.94</v>
      </c>
      <c r="L134" t="n">
        <v>34</v>
      </c>
      <c r="M134" t="n">
        <v>3</v>
      </c>
      <c r="N134" t="n">
        <v>76.73999999999999</v>
      </c>
      <c r="O134" t="n">
        <v>35097.98</v>
      </c>
      <c r="P134" t="n">
        <v>154.93</v>
      </c>
      <c r="Q134" t="n">
        <v>197.75</v>
      </c>
      <c r="R134" t="n">
        <v>29.56</v>
      </c>
      <c r="S134" t="n">
        <v>25.4</v>
      </c>
      <c r="T134" t="n">
        <v>1251.56</v>
      </c>
      <c r="U134" t="n">
        <v>0.86</v>
      </c>
      <c r="V134" t="n">
        <v>0.89</v>
      </c>
      <c r="W134" t="n">
        <v>2.95</v>
      </c>
      <c r="X134" t="n">
        <v>0.07000000000000001</v>
      </c>
      <c r="Y134" t="n">
        <v>1</v>
      </c>
      <c r="Z134" t="n">
        <v>10</v>
      </c>
      <c r="AA134" t="n">
        <v>442.069762859164</v>
      </c>
      <c r="AB134" t="n">
        <v>604.8593522854121</v>
      </c>
      <c r="AC134" t="n">
        <v>547.1324246287244</v>
      </c>
      <c r="AD134" t="n">
        <v>442069.762859164</v>
      </c>
      <c r="AE134" t="n">
        <v>604859.3522854121</v>
      </c>
      <c r="AF134" t="n">
        <v>1.652156994391776e-05</v>
      </c>
      <c r="AG134" t="n">
        <v>35</v>
      </c>
      <c r="AH134" t="n">
        <v>547132.4246287243</v>
      </c>
    </row>
    <row r="135">
      <c r="A135" t="n">
        <v>133</v>
      </c>
      <c r="B135" t="n">
        <v>115</v>
      </c>
      <c r="C135" t="inlineStr">
        <is>
          <t xml:space="preserve">CONCLUIDO	</t>
        </is>
      </c>
      <c r="D135" t="n">
        <v>7.4961</v>
      </c>
      <c r="E135" t="n">
        <v>13.34</v>
      </c>
      <c r="F135" t="n">
        <v>10.46</v>
      </c>
      <c r="G135" t="n">
        <v>125.52</v>
      </c>
      <c r="H135" t="n">
        <v>2.15</v>
      </c>
      <c r="I135" t="n">
        <v>5</v>
      </c>
      <c r="J135" t="n">
        <v>283.18</v>
      </c>
      <c r="K135" t="n">
        <v>56.94</v>
      </c>
      <c r="L135" t="n">
        <v>34.25</v>
      </c>
      <c r="M135" t="n">
        <v>3</v>
      </c>
      <c r="N135" t="n">
        <v>76.98</v>
      </c>
      <c r="O135" t="n">
        <v>35159.25</v>
      </c>
      <c r="P135" t="n">
        <v>154.67</v>
      </c>
      <c r="Q135" t="n">
        <v>197.75</v>
      </c>
      <c r="R135" t="n">
        <v>29.6</v>
      </c>
      <c r="S135" t="n">
        <v>25.4</v>
      </c>
      <c r="T135" t="n">
        <v>1268.88</v>
      </c>
      <c r="U135" t="n">
        <v>0.86</v>
      </c>
      <c r="V135" t="n">
        <v>0.89</v>
      </c>
      <c r="W135" t="n">
        <v>2.94</v>
      </c>
      <c r="X135" t="n">
        <v>0.07000000000000001</v>
      </c>
      <c r="Y135" t="n">
        <v>1</v>
      </c>
      <c r="Z135" t="n">
        <v>10</v>
      </c>
      <c r="AA135" t="n">
        <v>441.8657641385548</v>
      </c>
      <c r="AB135" t="n">
        <v>604.5802322360862</v>
      </c>
      <c r="AC135" t="n">
        <v>546.8799434051585</v>
      </c>
      <c r="AD135" t="n">
        <v>441865.7641385548</v>
      </c>
      <c r="AE135" t="n">
        <v>604580.2322360862</v>
      </c>
      <c r="AF135" t="n">
        <v>1.652355380198019e-05</v>
      </c>
      <c r="AG135" t="n">
        <v>35</v>
      </c>
      <c r="AH135" t="n">
        <v>546879.9434051586</v>
      </c>
    </row>
    <row r="136">
      <c r="A136" t="n">
        <v>134</v>
      </c>
      <c r="B136" t="n">
        <v>115</v>
      </c>
      <c r="C136" t="inlineStr">
        <is>
          <t xml:space="preserve">CONCLUIDO	</t>
        </is>
      </c>
      <c r="D136" t="n">
        <v>7.4953</v>
      </c>
      <c r="E136" t="n">
        <v>13.34</v>
      </c>
      <c r="F136" t="n">
        <v>10.46</v>
      </c>
      <c r="G136" t="n">
        <v>125.54</v>
      </c>
      <c r="H136" t="n">
        <v>2.17</v>
      </c>
      <c r="I136" t="n">
        <v>5</v>
      </c>
      <c r="J136" t="n">
        <v>283.67</v>
      </c>
      <c r="K136" t="n">
        <v>56.94</v>
      </c>
      <c r="L136" t="n">
        <v>34.5</v>
      </c>
      <c r="M136" t="n">
        <v>3</v>
      </c>
      <c r="N136" t="n">
        <v>77.23</v>
      </c>
      <c r="O136" t="n">
        <v>35220.61</v>
      </c>
      <c r="P136" t="n">
        <v>154.41</v>
      </c>
      <c r="Q136" t="n">
        <v>197.75</v>
      </c>
      <c r="R136" t="n">
        <v>29.62</v>
      </c>
      <c r="S136" t="n">
        <v>25.4</v>
      </c>
      <c r="T136" t="n">
        <v>1281.82</v>
      </c>
      <c r="U136" t="n">
        <v>0.86</v>
      </c>
      <c r="V136" t="n">
        <v>0.89</v>
      </c>
      <c r="W136" t="n">
        <v>2.95</v>
      </c>
      <c r="X136" t="n">
        <v>0.07000000000000001</v>
      </c>
      <c r="Y136" t="n">
        <v>1</v>
      </c>
      <c r="Z136" t="n">
        <v>10</v>
      </c>
      <c r="AA136" t="n">
        <v>441.6905229551127</v>
      </c>
      <c r="AB136" t="n">
        <v>604.3404595178054</v>
      </c>
      <c r="AC136" t="n">
        <v>546.6630542585874</v>
      </c>
      <c r="AD136" t="n">
        <v>441690.5229551127</v>
      </c>
      <c r="AE136" t="n">
        <v>604340.4595178054</v>
      </c>
      <c r="AF136" t="n">
        <v>1.652179037259136e-05</v>
      </c>
      <c r="AG136" t="n">
        <v>35</v>
      </c>
      <c r="AH136" t="n">
        <v>546663.0542585874</v>
      </c>
    </row>
    <row r="137">
      <c r="A137" t="n">
        <v>135</v>
      </c>
      <c r="B137" t="n">
        <v>115</v>
      </c>
      <c r="C137" t="inlineStr">
        <is>
          <t xml:space="preserve">CONCLUIDO	</t>
        </is>
      </c>
      <c r="D137" t="n">
        <v>7.4938</v>
      </c>
      <c r="E137" t="n">
        <v>13.34</v>
      </c>
      <c r="F137" t="n">
        <v>10.46</v>
      </c>
      <c r="G137" t="n">
        <v>125.57</v>
      </c>
      <c r="H137" t="n">
        <v>2.18</v>
      </c>
      <c r="I137" t="n">
        <v>5</v>
      </c>
      <c r="J137" t="n">
        <v>284.17</v>
      </c>
      <c r="K137" t="n">
        <v>56.94</v>
      </c>
      <c r="L137" t="n">
        <v>34.75</v>
      </c>
      <c r="M137" t="n">
        <v>3</v>
      </c>
      <c r="N137" t="n">
        <v>77.48</v>
      </c>
      <c r="O137" t="n">
        <v>35282.08</v>
      </c>
      <c r="P137" t="n">
        <v>154.37</v>
      </c>
      <c r="Q137" t="n">
        <v>197.75</v>
      </c>
      <c r="R137" t="n">
        <v>29.75</v>
      </c>
      <c r="S137" t="n">
        <v>25.4</v>
      </c>
      <c r="T137" t="n">
        <v>1344.97</v>
      </c>
      <c r="U137" t="n">
        <v>0.85</v>
      </c>
      <c r="V137" t="n">
        <v>0.89</v>
      </c>
      <c r="W137" t="n">
        <v>2.95</v>
      </c>
      <c r="X137" t="n">
        <v>0.07000000000000001</v>
      </c>
      <c r="Y137" t="n">
        <v>1</v>
      </c>
      <c r="Z137" t="n">
        <v>10</v>
      </c>
      <c r="AA137" t="n">
        <v>441.686817060602</v>
      </c>
      <c r="AB137" t="n">
        <v>604.3353889494432</v>
      </c>
      <c r="AC137" t="n">
        <v>546.6584676181532</v>
      </c>
      <c r="AD137" t="n">
        <v>441686.817060602</v>
      </c>
      <c r="AE137" t="n">
        <v>604335.3889494432</v>
      </c>
      <c r="AF137" t="n">
        <v>1.651848394248731e-05</v>
      </c>
      <c r="AG137" t="n">
        <v>35</v>
      </c>
      <c r="AH137" t="n">
        <v>546658.4676181532</v>
      </c>
    </row>
    <row r="138">
      <c r="A138" t="n">
        <v>136</v>
      </c>
      <c r="B138" t="n">
        <v>115</v>
      </c>
      <c r="C138" t="inlineStr">
        <is>
          <t xml:space="preserve">CONCLUIDO	</t>
        </is>
      </c>
      <c r="D138" t="n">
        <v>7.4908</v>
      </c>
      <c r="E138" t="n">
        <v>13.35</v>
      </c>
      <c r="F138" t="n">
        <v>10.47</v>
      </c>
      <c r="G138" t="n">
        <v>125.63</v>
      </c>
      <c r="H138" t="n">
        <v>2.19</v>
      </c>
      <c r="I138" t="n">
        <v>5</v>
      </c>
      <c r="J138" t="n">
        <v>284.67</v>
      </c>
      <c r="K138" t="n">
        <v>56.94</v>
      </c>
      <c r="L138" t="n">
        <v>35</v>
      </c>
      <c r="M138" t="n">
        <v>3</v>
      </c>
      <c r="N138" t="n">
        <v>77.73</v>
      </c>
      <c r="O138" t="n">
        <v>35343.65</v>
      </c>
      <c r="P138" t="n">
        <v>154.4</v>
      </c>
      <c r="Q138" t="n">
        <v>197.78</v>
      </c>
      <c r="R138" t="n">
        <v>29.82</v>
      </c>
      <c r="S138" t="n">
        <v>25.4</v>
      </c>
      <c r="T138" t="n">
        <v>1382.07</v>
      </c>
      <c r="U138" t="n">
        <v>0.85</v>
      </c>
      <c r="V138" t="n">
        <v>0.89</v>
      </c>
      <c r="W138" t="n">
        <v>2.95</v>
      </c>
      <c r="X138" t="n">
        <v>0.08</v>
      </c>
      <c r="Y138" t="n">
        <v>1</v>
      </c>
      <c r="Z138" t="n">
        <v>10</v>
      </c>
      <c r="AA138" t="n">
        <v>441.7731805387491</v>
      </c>
      <c r="AB138" t="n">
        <v>604.4535552703319</v>
      </c>
      <c r="AC138" t="n">
        <v>546.7653563112237</v>
      </c>
      <c r="AD138" t="n">
        <v>441773.1805387491</v>
      </c>
      <c r="AE138" t="n">
        <v>604453.5552703319</v>
      </c>
      <c r="AF138" t="n">
        <v>1.651187108227921e-05</v>
      </c>
      <c r="AG138" t="n">
        <v>35</v>
      </c>
      <c r="AH138" t="n">
        <v>546765.3563112237</v>
      </c>
    </row>
    <row r="139">
      <c r="A139" t="n">
        <v>137</v>
      </c>
      <c r="B139" t="n">
        <v>115</v>
      </c>
      <c r="C139" t="inlineStr">
        <is>
          <t xml:space="preserve">CONCLUIDO	</t>
        </is>
      </c>
      <c r="D139" t="n">
        <v>7.4905</v>
      </c>
      <c r="E139" t="n">
        <v>13.35</v>
      </c>
      <c r="F139" t="n">
        <v>10.47</v>
      </c>
      <c r="G139" t="n">
        <v>125.64</v>
      </c>
      <c r="H139" t="n">
        <v>2.2</v>
      </c>
      <c r="I139" t="n">
        <v>5</v>
      </c>
      <c r="J139" t="n">
        <v>285.17</v>
      </c>
      <c r="K139" t="n">
        <v>56.94</v>
      </c>
      <c r="L139" t="n">
        <v>35.25</v>
      </c>
      <c r="M139" t="n">
        <v>3</v>
      </c>
      <c r="N139" t="n">
        <v>77.98</v>
      </c>
      <c r="O139" t="n">
        <v>35405.32</v>
      </c>
      <c r="P139" t="n">
        <v>154.32</v>
      </c>
      <c r="Q139" t="n">
        <v>197.75</v>
      </c>
      <c r="R139" t="n">
        <v>29.88</v>
      </c>
      <c r="S139" t="n">
        <v>25.4</v>
      </c>
      <c r="T139" t="n">
        <v>1412.99</v>
      </c>
      <c r="U139" t="n">
        <v>0.85</v>
      </c>
      <c r="V139" t="n">
        <v>0.89</v>
      </c>
      <c r="W139" t="n">
        <v>2.95</v>
      </c>
      <c r="X139" t="n">
        <v>0.08</v>
      </c>
      <c r="Y139" t="n">
        <v>1</v>
      </c>
      <c r="Z139" t="n">
        <v>10</v>
      </c>
      <c r="AA139" t="n">
        <v>441.7201332834254</v>
      </c>
      <c r="AB139" t="n">
        <v>604.3809736753182</v>
      </c>
      <c r="AC139" t="n">
        <v>546.6997018017692</v>
      </c>
      <c r="AD139" t="n">
        <v>441720.1332834254</v>
      </c>
      <c r="AE139" t="n">
        <v>604380.9736753182</v>
      </c>
      <c r="AF139" t="n">
        <v>1.65112097962584e-05</v>
      </c>
      <c r="AG139" t="n">
        <v>35</v>
      </c>
      <c r="AH139" t="n">
        <v>546699.7018017692</v>
      </c>
    </row>
    <row r="140">
      <c r="A140" t="n">
        <v>138</v>
      </c>
      <c r="B140" t="n">
        <v>115</v>
      </c>
      <c r="C140" t="inlineStr">
        <is>
          <t xml:space="preserve">CONCLUIDO	</t>
        </is>
      </c>
      <c r="D140" t="n">
        <v>7.4928</v>
      </c>
      <c r="E140" t="n">
        <v>13.35</v>
      </c>
      <c r="F140" t="n">
        <v>10.47</v>
      </c>
      <c r="G140" t="n">
        <v>125.59</v>
      </c>
      <c r="H140" t="n">
        <v>2.21</v>
      </c>
      <c r="I140" t="n">
        <v>5</v>
      </c>
      <c r="J140" t="n">
        <v>285.67</v>
      </c>
      <c r="K140" t="n">
        <v>56.94</v>
      </c>
      <c r="L140" t="n">
        <v>35.5</v>
      </c>
      <c r="M140" t="n">
        <v>3</v>
      </c>
      <c r="N140" t="n">
        <v>78.23</v>
      </c>
      <c r="O140" t="n">
        <v>35467.08</v>
      </c>
      <c r="P140" t="n">
        <v>154.11</v>
      </c>
      <c r="Q140" t="n">
        <v>197.78</v>
      </c>
      <c r="R140" t="n">
        <v>29.77</v>
      </c>
      <c r="S140" t="n">
        <v>25.4</v>
      </c>
      <c r="T140" t="n">
        <v>1354.42</v>
      </c>
      <c r="U140" t="n">
        <v>0.85</v>
      </c>
      <c r="V140" t="n">
        <v>0.89</v>
      </c>
      <c r="W140" t="n">
        <v>2.95</v>
      </c>
      <c r="X140" t="n">
        <v>0.08</v>
      </c>
      <c r="Y140" t="n">
        <v>1</v>
      </c>
      <c r="Z140" t="n">
        <v>10</v>
      </c>
      <c r="AA140" t="n">
        <v>441.5287401719825</v>
      </c>
      <c r="AB140" t="n">
        <v>604.1191011765738</v>
      </c>
      <c r="AC140" t="n">
        <v>546.4628220467647</v>
      </c>
      <c r="AD140" t="n">
        <v>441528.7401719824</v>
      </c>
      <c r="AE140" t="n">
        <v>604119.1011765739</v>
      </c>
      <c r="AF140" t="n">
        <v>1.651627965575127e-05</v>
      </c>
      <c r="AG140" t="n">
        <v>35</v>
      </c>
      <c r="AH140" t="n">
        <v>546462.8220467647</v>
      </c>
    </row>
    <row r="141">
      <c r="A141" t="n">
        <v>139</v>
      </c>
      <c r="B141" t="n">
        <v>115</v>
      </c>
      <c r="C141" t="inlineStr">
        <is>
          <t xml:space="preserve">CONCLUIDO	</t>
        </is>
      </c>
      <c r="D141" t="n">
        <v>7.4913</v>
      </c>
      <c r="E141" t="n">
        <v>13.35</v>
      </c>
      <c r="F141" t="n">
        <v>10.47</v>
      </c>
      <c r="G141" t="n">
        <v>125.62</v>
      </c>
      <c r="H141" t="n">
        <v>2.22</v>
      </c>
      <c r="I141" t="n">
        <v>5</v>
      </c>
      <c r="J141" t="n">
        <v>286.17</v>
      </c>
      <c r="K141" t="n">
        <v>56.94</v>
      </c>
      <c r="L141" t="n">
        <v>35.75</v>
      </c>
      <c r="M141" t="n">
        <v>3</v>
      </c>
      <c r="N141" t="n">
        <v>78.48</v>
      </c>
      <c r="O141" t="n">
        <v>35528.95</v>
      </c>
      <c r="P141" t="n">
        <v>153.88</v>
      </c>
      <c r="Q141" t="n">
        <v>197.75</v>
      </c>
      <c r="R141" t="n">
        <v>29.81</v>
      </c>
      <c r="S141" t="n">
        <v>25.4</v>
      </c>
      <c r="T141" t="n">
        <v>1374.02</v>
      </c>
      <c r="U141" t="n">
        <v>0.85</v>
      </c>
      <c r="V141" t="n">
        <v>0.89</v>
      </c>
      <c r="W141" t="n">
        <v>2.95</v>
      </c>
      <c r="X141" t="n">
        <v>0.08</v>
      </c>
      <c r="Y141" t="n">
        <v>1</v>
      </c>
      <c r="Z141" t="n">
        <v>10</v>
      </c>
      <c r="AA141" t="n">
        <v>441.3869775894958</v>
      </c>
      <c r="AB141" t="n">
        <v>603.9251353570919</v>
      </c>
      <c r="AC141" t="n">
        <v>546.2873680528613</v>
      </c>
      <c r="AD141" t="n">
        <v>441386.9775894958</v>
      </c>
      <c r="AE141" t="n">
        <v>603925.1353570919</v>
      </c>
      <c r="AF141" t="n">
        <v>1.651297322564722e-05</v>
      </c>
      <c r="AG141" t="n">
        <v>35</v>
      </c>
      <c r="AH141" t="n">
        <v>546287.3680528613</v>
      </c>
    </row>
    <row r="142">
      <c r="A142" t="n">
        <v>140</v>
      </c>
      <c r="B142" t="n">
        <v>115</v>
      </c>
      <c r="C142" t="inlineStr">
        <is>
          <t xml:space="preserve">CONCLUIDO	</t>
        </is>
      </c>
      <c r="D142" t="n">
        <v>7.4903</v>
      </c>
      <c r="E142" t="n">
        <v>13.35</v>
      </c>
      <c r="F142" t="n">
        <v>10.47</v>
      </c>
      <c r="G142" t="n">
        <v>125.64</v>
      </c>
      <c r="H142" t="n">
        <v>2.24</v>
      </c>
      <c r="I142" t="n">
        <v>5</v>
      </c>
      <c r="J142" t="n">
        <v>286.68</v>
      </c>
      <c r="K142" t="n">
        <v>56.94</v>
      </c>
      <c r="L142" t="n">
        <v>36</v>
      </c>
      <c r="M142" t="n">
        <v>3</v>
      </c>
      <c r="N142" t="n">
        <v>78.73</v>
      </c>
      <c r="O142" t="n">
        <v>35591.05</v>
      </c>
      <c r="P142" t="n">
        <v>153.68</v>
      </c>
      <c r="Q142" t="n">
        <v>197.77</v>
      </c>
      <c r="R142" t="n">
        <v>29.77</v>
      </c>
      <c r="S142" t="n">
        <v>25.4</v>
      </c>
      <c r="T142" t="n">
        <v>1357.39</v>
      </c>
      <c r="U142" t="n">
        <v>0.85</v>
      </c>
      <c r="V142" t="n">
        <v>0.89</v>
      </c>
      <c r="W142" t="n">
        <v>2.95</v>
      </c>
      <c r="X142" t="n">
        <v>0.08</v>
      </c>
      <c r="Y142" t="n">
        <v>1</v>
      </c>
      <c r="Z142" t="n">
        <v>10</v>
      </c>
      <c r="AA142" t="n">
        <v>441.2585327316804</v>
      </c>
      <c r="AB142" t="n">
        <v>603.7493914360416</v>
      </c>
      <c r="AC142" t="n">
        <v>546.1283968849779</v>
      </c>
      <c r="AD142" t="n">
        <v>441258.5327316804</v>
      </c>
      <c r="AE142" t="n">
        <v>603749.3914360416</v>
      </c>
      <c r="AF142" t="n">
        <v>1.651076893891119e-05</v>
      </c>
      <c r="AG142" t="n">
        <v>35</v>
      </c>
      <c r="AH142" t="n">
        <v>546128.3968849778</v>
      </c>
    </row>
    <row r="143">
      <c r="A143" t="n">
        <v>141</v>
      </c>
      <c r="B143" t="n">
        <v>115</v>
      </c>
      <c r="C143" t="inlineStr">
        <is>
          <t xml:space="preserve">CONCLUIDO	</t>
        </is>
      </c>
      <c r="D143" t="n">
        <v>7.4928</v>
      </c>
      <c r="E143" t="n">
        <v>13.35</v>
      </c>
      <c r="F143" t="n">
        <v>10.47</v>
      </c>
      <c r="G143" t="n">
        <v>125.59</v>
      </c>
      <c r="H143" t="n">
        <v>2.25</v>
      </c>
      <c r="I143" t="n">
        <v>5</v>
      </c>
      <c r="J143" t="n">
        <v>287.18</v>
      </c>
      <c r="K143" t="n">
        <v>56.94</v>
      </c>
      <c r="L143" t="n">
        <v>36.25</v>
      </c>
      <c r="M143" t="n">
        <v>3</v>
      </c>
      <c r="N143" t="n">
        <v>78.98999999999999</v>
      </c>
      <c r="O143" t="n">
        <v>35653.12</v>
      </c>
      <c r="P143" t="n">
        <v>153.51</v>
      </c>
      <c r="Q143" t="n">
        <v>197.8</v>
      </c>
      <c r="R143" t="n">
        <v>29.77</v>
      </c>
      <c r="S143" t="n">
        <v>25.4</v>
      </c>
      <c r="T143" t="n">
        <v>1356.93</v>
      </c>
      <c r="U143" t="n">
        <v>0.85</v>
      </c>
      <c r="V143" t="n">
        <v>0.89</v>
      </c>
      <c r="W143" t="n">
        <v>2.95</v>
      </c>
      <c r="X143" t="n">
        <v>0.08</v>
      </c>
      <c r="Y143" t="n">
        <v>1</v>
      </c>
      <c r="Z143" t="n">
        <v>10</v>
      </c>
      <c r="AA143" t="n">
        <v>441.0929651425976</v>
      </c>
      <c r="AB143" t="n">
        <v>603.5228545563318</v>
      </c>
      <c r="AC143" t="n">
        <v>545.9234803671212</v>
      </c>
      <c r="AD143" t="n">
        <v>441092.9651425976</v>
      </c>
      <c r="AE143" t="n">
        <v>603522.8545563319</v>
      </c>
      <c r="AF143" t="n">
        <v>1.651627965575127e-05</v>
      </c>
      <c r="AG143" t="n">
        <v>35</v>
      </c>
      <c r="AH143" t="n">
        <v>545923.4803671212</v>
      </c>
    </row>
    <row r="144">
      <c r="A144" t="n">
        <v>142</v>
      </c>
      <c r="B144" t="n">
        <v>115</v>
      </c>
      <c r="C144" t="inlineStr">
        <is>
          <t xml:space="preserve">CONCLUIDO	</t>
        </is>
      </c>
      <c r="D144" t="n">
        <v>7.5293</v>
      </c>
      <c r="E144" t="n">
        <v>13.28</v>
      </c>
      <c r="F144" t="n">
        <v>10.45</v>
      </c>
      <c r="G144" t="n">
        <v>156.68</v>
      </c>
      <c r="H144" t="n">
        <v>2.26</v>
      </c>
      <c r="I144" t="n">
        <v>4</v>
      </c>
      <c r="J144" t="n">
        <v>287.68</v>
      </c>
      <c r="K144" t="n">
        <v>56.94</v>
      </c>
      <c r="L144" t="n">
        <v>36.5</v>
      </c>
      <c r="M144" t="n">
        <v>2</v>
      </c>
      <c r="N144" t="n">
        <v>79.23999999999999</v>
      </c>
      <c r="O144" t="n">
        <v>35715.3</v>
      </c>
      <c r="P144" t="n">
        <v>153.01</v>
      </c>
      <c r="Q144" t="n">
        <v>197.79</v>
      </c>
      <c r="R144" t="n">
        <v>29.11</v>
      </c>
      <c r="S144" t="n">
        <v>25.4</v>
      </c>
      <c r="T144" t="n">
        <v>1029.3</v>
      </c>
      <c r="U144" t="n">
        <v>0.87</v>
      </c>
      <c r="V144" t="n">
        <v>0.89</v>
      </c>
      <c r="W144" t="n">
        <v>2.94</v>
      </c>
      <c r="X144" t="n">
        <v>0.06</v>
      </c>
      <c r="Y144" t="n">
        <v>1</v>
      </c>
      <c r="Z144" t="n">
        <v>10</v>
      </c>
      <c r="AA144" t="n">
        <v>440.0931403505342</v>
      </c>
      <c r="AB144" t="n">
        <v>602.1548501666741</v>
      </c>
      <c r="AC144" t="n">
        <v>544.6860363964062</v>
      </c>
      <c r="AD144" t="n">
        <v>440093.1403505342</v>
      </c>
      <c r="AE144" t="n">
        <v>602154.8501666741</v>
      </c>
      <c r="AF144" t="n">
        <v>1.659673612161649e-05</v>
      </c>
      <c r="AG144" t="n">
        <v>35</v>
      </c>
      <c r="AH144" t="n">
        <v>544686.0363964061</v>
      </c>
    </row>
    <row r="145">
      <c r="A145" t="n">
        <v>143</v>
      </c>
      <c r="B145" t="n">
        <v>115</v>
      </c>
      <c r="C145" t="inlineStr">
        <is>
          <t xml:space="preserve">CONCLUIDO	</t>
        </is>
      </c>
      <c r="D145" t="n">
        <v>7.5296</v>
      </c>
      <c r="E145" t="n">
        <v>13.28</v>
      </c>
      <c r="F145" t="n">
        <v>10.44</v>
      </c>
      <c r="G145" t="n">
        <v>156.67</v>
      </c>
      <c r="H145" t="n">
        <v>2.27</v>
      </c>
      <c r="I145" t="n">
        <v>4</v>
      </c>
      <c r="J145" t="n">
        <v>288.19</v>
      </c>
      <c r="K145" t="n">
        <v>56.94</v>
      </c>
      <c r="L145" t="n">
        <v>36.75</v>
      </c>
      <c r="M145" t="n">
        <v>2</v>
      </c>
      <c r="N145" t="n">
        <v>79.5</v>
      </c>
      <c r="O145" t="n">
        <v>35777.58</v>
      </c>
      <c r="P145" t="n">
        <v>153.25</v>
      </c>
      <c r="Q145" t="n">
        <v>197.75</v>
      </c>
      <c r="R145" t="n">
        <v>29.05</v>
      </c>
      <c r="S145" t="n">
        <v>25.4</v>
      </c>
      <c r="T145" t="n">
        <v>1001.96</v>
      </c>
      <c r="U145" t="n">
        <v>0.87</v>
      </c>
      <c r="V145" t="n">
        <v>0.89</v>
      </c>
      <c r="W145" t="n">
        <v>2.95</v>
      </c>
      <c r="X145" t="n">
        <v>0.05</v>
      </c>
      <c r="Y145" t="n">
        <v>1</v>
      </c>
      <c r="Z145" t="n">
        <v>10</v>
      </c>
      <c r="AA145" t="n">
        <v>440.2478229587446</v>
      </c>
      <c r="AB145" t="n">
        <v>602.3664937353425</v>
      </c>
      <c r="AC145" t="n">
        <v>544.8774809999245</v>
      </c>
      <c r="AD145" t="n">
        <v>440247.8229587445</v>
      </c>
      <c r="AE145" t="n">
        <v>602366.4937353425</v>
      </c>
      <c r="AF145" t="n">
        <v>1.659739740763731e-05</v>
      </c>
      <c r="AG145" t="n">
        <v>35</v>
      </c>
      <c r="AH145" t="n">
        <v>544877.4809999245</v>
      </c>
    </row>
    <row r="146">
      <c r="A146" t="n">
        <v>144</v>
      </c>
      <c r="B146" t="n">
        <v>115</v>
      </c>
      <c r="C146" t="inlineStr">
        <is>
          <t xml:space="preserve">CONCLUIDO	</t>
        </is>
      </c>
      <c r="D146" t="n">
        <v>7.5323</v>
      </c>
      <c r="E146" t="n">
        <v>13.28</v>
      </c>
      <c r="F146" t="n">
        <v>10.44</v>
      </c>
      <c r="G146" t="n">
        <v>156.6</v>
      </c>
      <c r="H146" t="n">
        <v>2.28</v>
      </c>
      <c r="I146" t="n">
        <v>4</v>
      </c>
      <c r="J146" t="n">
        <v>288.7</v>
      </c>
      <c r="K146" t="n">
        <v>56.94</v>
      </c>
      <c r="L146" t="n">
        <v>37</v>
      </c>
      <c r="M146" t="n">
        <v>2</v>
      </c>
      <c r="N146" t="n">
        <v>79.75</v>
      </c>
      <c r="O146" t="n">
        <v>35839.97</v>
      </c>
      <c r="P146" t="n">
        <v>153.41</v>
      </c>
      <c r="Q146" t="n">
        <v>197.75</v>
      </c>
      <c r="R146" t="n">
        <v>28.95</v>
      </c>
      <c r="S146" t="n">
        <v>25.4</v>
      </c>
      <c r="T146" t="n">
        <v>948.97</v>
      </c>
      <c r="U146" t="n">
        <v>0.88</v>
      </c>
      <c r="V146" t="n">
        <v>0.89</v>
      </c>
      <c r="W146" t="n">
        <v>2.94</v>
      </c>
      <c r="X146" t="n">
        <v>0.05</v>
      </c>
      <c r="Y146" t="n">
        <v>1</v>
      </c>
      <c r="Z146" t="n">
        <v>10</v>
      </c>
      <c r="AA146" t="n">
        <v>440.3185551205006</v>
      </c>
      <c r="AB146" t="n">
        <v>602.46327259954</v>
      </c>
      <c r="AC146" t="n">
        <v>544.9650234251528</v>
      </c>
      <c r="AD146" t="n">
        <v>440318.5551205006</v>
      </c>
      <c r="AE146" t="n">
        <v>602463.27259954</v>
      </c>
      <c r="AF146" t="n">
        <v>1.66033489818246e-05</v>
      </c>
      <c r="AG146" t="n">
        <v>35</v>
      </c>
      <c r="AH146" t="n">
        <v>544965.0234251529</v>
      </c>
    </row>
    <row r="147">
      <c r="A147" t="n">
        <v>145</v>
      </c>
      <c r="B147" t="n">
        <v>115</v>
      </c>
      <c r="C147" t="inlineStr">
        <is>
          <t xml:space="preserve">CONCLUIDO	</t>
        </is>
      </c>
      <c r="D147" t="n">
        <v>7.5298</v>
      </c>
      <c r="E147" t="n">
        <v>13.28</v>
      </c>
      <c r="F147" t="n">
        <v>10.44</v>
      </c>
      <c r="G147" t="n">
        <v>156.66</v>
      </c>
      <c r="H147" t="n">
        <v>2.29</v>
      </c>
      <c r="I147" t="n">
        <v>4</v>
      </c>
      <c r="J147" t="n">
        <v>289.2</v>
      </c>
      <c r="K147" t="n">
        <v>56.94</v>
      </c>
      <c r="L147" t="n">
        <v>37.25</v>
      </c>
      <c r="M147" t="n">
        <v>2</v>
      </c>
      <c r="N147" t="n">
        <v>80.01000000000001</v>
      </c>
      <c r="O147" t="n">
        <v>35902.46</v>
      </c>
      <c r="P147" t="n">
        <v>153.62</v>
      </c>
      <c r="Q147" t="n">
        <v>197.76</v>
      </c>
      <c r="R147" t="n">
        <v>28.98</v>
      </c>
      <c r="S147" t="n">
        <v>25.4</v>
      </c>
      <c r="T147" t="n">
        <v>968.17</v>
      </c>
      <c r="U147" t="n">
        <v>0.88</v>
      </c>
      <c r="V147" t="n">
        <v>0.89</v>
      </c>
      <c r="W147" t="n">
        <v>2.95</v>
      </c>
      <c r="X147" t="n">
        <v>0.05</v>
      </c>
      <c r="Y147" t="n">
        <v>1</v>
      </c>
      <c r="Z147" t="n">
        <v>10</v>
      </c>
      <c r="AA147" t="n">
        <v>440.5119059704741</v>
      </c>
      <c r="AB147" t="n">
        <v>602.7278237625112</v>
      </c>
      <c r="AC147" t="n">
        <v>545.20432619643</v>
      </c>
      <c r="AD147" t="n">
        <v>440511.9059704741</v>
      </c>
      <c r="AE147" t="n">
        <v>602727.8237625113</v>
      </c>
      <c r="AF147" t="n">
        <v>1.659783826498451e-05</v>
      </c>
      <c r="AG147" t="n">
        <v>35</v>
      </c>
      <c r="AH147" t="n">
        <v>545204.32619643</v>
      </c>
    </row>
    <row r="148">
      <c r="A148" t="n">
        <v>146</v>
      </c>
      <c r="B148" t="n">
        <v>115</v>
      </c>
      <c r="C148" t="inlineStr">
        <is>
          <t xml:space="preserve">CONCLUIDO	</t>
        </is>
      </c>
      <c r="D148" t="n">
        <v>7.5287</v>
      </c>
      <c r="E148" t="n">
        <v>13.28</v>
      </c>
      <c r="F148" t="n">
        <v>10.45</v>
      </c>
      <c r="G148" t="n">
        <v>156.69</v>
      </c>
      <c r="H148" t="n">
        <v>2.31</v>
      </c>
      <c r="I148" t="n">
        <v>4</v>
      </c>
      <c r="J148" t="n">
        <v>289.71</v>
      </c>
      <c r="K148" t="n">
        <v>56.94</v>
      </c>
      <c r="L148" t="n">
        <v>37.5</v>
      </c>
      <c r="M148" t="n">
        <v>2</v>
      </c>
      <c r="N148" t="n">
        <v>80.27</v>
      </c>
      <c r="O148" t="n">
        <v>35965.05</v>
      </c>
      <c r="P148" t="n">
        <v>153.9</v>
      </c>
      <c r="Q148" t="n">
        <v>197.76</v>
      </c>
      <c r="R148" t="n">
        <v>29.11</v>
      </c>
      <c r="S148" t="n">
        <v>25.4</v>
      </c>
      <c r="T148" t="n">
        <v>1031.01</v>
      </c>
      <c r="U148" t="n">
        <v>0.87</v>
      </c>
      <c r="V148" t="n">
        <v>0.89</v>
      </c>
      <c r="W148" t="n">
        <v>2.95</v>
      </c>
      <c r="X148" t="n">
        <v>0.06</v>
      </c>
      <c r="Y148" t="n">
        <v>1</v>
      </c>
      <c r="Z148" t="n">
        <v>10</v>
      </c>
      <c r="AA148" t="n">
        <v>440.7464201384377</v>
      </c>
      <c r="AB148" t="n">
        <v>603.0486963931537</v>
      </c>
      <c r="AC148" t="n">
        <v>545.4945751935516</v>
      </c>
      <c r="AD148" t="n">
        <v>440746.4201384377</v>
      </c>
      <c r="AE148" t="n">
        <v>603048.6963931537</v>
      </c>
      <c r="AF148" t="n">
        <v>1.659541354957487e-05</v>
      </c>
      <c r="AG148" t="n">
        <v>35</v>
      </c>
      <c r="AH148" t="n">
        <v>545494.5751935516</v>
      </c>
    </row>
    <row r="149">
      <c r="A149" t="n">
        <v>147</v>
      </c>
      <c r="B149" t="n">
        <v>115</v>
      </c>
      <c r="C149" t="inlineStr">
        <is>
          <t xml:space="preserve">CONCLUIDO	</t>
        </is>
      </c>
      <c r="D149" t="n">
        <v>7.5295</v>
      </c>
      <c r="E149" t="n">
        <v>13.28</v>
      </c>
      <c r="F149" t="n">
        <v>10.44</v>
      </c>
      <c r="G149" t="n">
        <v>156.67</v>
      </c>
      <c r="H149" t="n">
        <v>2.32</v>
      </c>
      <c r="I149" t="n">
        <v>4</v>
      </c>
      <c r="J149" t="n">
        <v>290.22</v>
      </c>
      <c r="K149" t="n">
        <v>56.94</v>
      </c>
      <c r="L149" t="n">
        <v>37.75</v>
      </c>
      <c r="M149" t="n">
        <v>2</v>
      </c>
      <c r="N149" t="n">
        <v>80.52</v>
      </c>
      <c r="O149" t="n">
        <v>36027.75</v>
      </c>
      <c r="P149" t="n">
        <v>154.03</v>
      </c>
      <c r="Q149" t="n">
        <v>197.75</v>
      </c>
      <c r="R149" t="n">
        <v>29.07</v>
      </c>
      <c r="S149" t="n">
        <v>25.4</v>
      </c>
      <c r="T149" t="n">
        <v>1009.28</v>
      </c>
      <c r="U149" t="n">
        <v>0.87</v>
      </c>
      <c r="V149" t="n">
        <v>0.89</v>
      </c>
      <c r="W149" t="n">
        <v>2.95</v>
      </c>
      <c r="X149" t="n">
        <v>0.05</v>
      </c>
      <c r="Y149" t="n">
        <v>1</v>
      </c>
      <c r="Z149" t="n">
        <v>10</v>
      </c>
      <c r="AA149" t="n">
        <v>440.8132315365059</v>
      </c>
      <c r="AB149" t="n">
        <v>603.1401106955017</v>
      </c>
      <c r="AC149" t="n">
        <v>545.5772650431842</v>
      </c>
      <c r="AD149" t="n">
        <v>440813.2315365059</v>
      </c>
      <c r="AE149" t="n">
        <v>603140.1106955017</v>
      </c>
      <c r="AF149" t="n">
        <v>1.65971769789637e-05</v>
      </c>
      <c r="AG149" t="n">
        <v>35</v>
      </c>
      <c r="AH149" t="n">
        <v>545577.2650431842</v>
      </c>
    </row>
    <row r="150">
      <c r="A150" t="n">
        <v>148</v>
      </c>
      <c r="B150" t="n">
        <v>115</v>
      </c>
      <c r="C150" t="inlineStr">
        <is>
          <t xml:space="preserve">CONCLUIDO	</t>
        </is>
      </c>
      <c r="D150" t="n">
        <v>7.5292</v>
      </c>
      <c r="E150" t="n">
        <v>13.28</v>
      </c>
      <c r="F150" t="n">
        <v>10.45</v>
      </c>
      <c r="G150" t="n">
        <v>156.68</v>
      </c>
      <c r="H150" t="n">
        <v>2.33</v>
      </c>
      <c r="I150" t="n">
        <v>4</v>
      </c>
      <c r="J150" t="n">
        <v>290.73</v>
      </c>
      <c r="K150" t="n">
        <v>56.94</v>
      </c>
      <c r="L150" t="n">
        <v>38</v>
      </c>
      <c r="M150" t="n">
        <v>2</v>
      </c>
      <c r="N150" t="n">
        <v>80.78</v>
      </c>
      <c r="O150" t="n">
        <v>36090.56</v>
      </c>
      <c r="P150" t="n">
        <v>154.21</v>
      </c>
      <c r="Q150" t="n">
        <v>197.75</v>
      </c>
      <c r="R150" t="n">
        <v>29.03</v>
      </c>
      <c r="S150" t="n">
        <v>25.4</v>
      </c>
      <c r="T150" t="n">
        <v>991.78</v>
      </c>
      <c r="U150" t="n">
        <v>0.87</v>
      </c>
      <c r="V150" t="n">
        <v>0.89</v>
      </c>
      <c r="W150" t="n">
        <v>2.95</v>
      </c>
      <c r="X150" t="n">
        <v>0.06</v>
      </c>
      <c r="Y150" t="n">
        <v>1</v>
      </c>
      <c r="Z150" t="n">
        <v>10</v>
      </c>
      <c r="AA150" t="n">
        <v>440.9621371916483</v>
      </c>
      <c r="AB150" t="n">
        <v>603.3438499821214</v>
      </c>
      <c r="AC150" t="n">
        <v>545.7615597382388</v>
      </c>
      <c r="AD150" t="n">
        <v>440962.1371916483</v>
      </c>
      <c r="AE150" t="n">
        <v>603343.8499821214</v>
      </c>
      <c r="AF150" t="n">
        <v>1.65965156929429e-05</v>
      </c>
      <c r="AG150" t="n">
        <v>35</v>
      </c>
      <c r="AH150" t="n">
        <v>545761.5597382388</v>
      </c>
    </row>
    <row r="151">
      <c r="A151" t="n">
        <v>149</v>
      </c>
      <c r="B151" t="n">
        <v>115</v>
      </c>
      <c r="C151" t="inlineStr">
        <is>
          <t xml:space="preserve">CONCLUIDO	</t>
        </is>
      </c>
      <c r="D151" t="n">
        <v>7.5292</v>
      </c>
      <c r="E151" t="n">
        <v>13.28</v>
      </c>
      <c r="F151" t="n">
        <v>10.45</v>
      </c>
      <c r="G151" t="n">
        <v>156.68</v>
      </c>
      <c r="H151" t="n">
        <v>2.34</v>
      </c>
      <c r="I151" t="n">
        <v>4</v>
      </c>
      <c r="J151" t="n">
        <v>291.24</v>
      </c>
      <c r="K151" t="n">
        <v>56.94</v>
      </c>
      <c r="L151" t="n">
        <v>38.25</v>
      </c>
      <c r="M151" t="n">
        <v>2</v>
      </c>
      <c r="N151" t="n">
        <v>81.04000000000001</v>
      </c>
      <c r="O151" t="n">
        <v>36153.47</v>
      </c>
      <c r="P151" t="n">
        <v>154.45</v>
      </c>
      <c r="Q151" t="n">
        <v>197.75</v>
      </c>
      <c r="R151" t="n">
        <v>29.08</v>
      </c>
      <c r="S151" t="n">
        <v>25.4</v>
      </c>
      <c r="T151" t="n">
        <v>1014.58</v>
      </c>
      <c r="U151" t="n">
        <v>0.87</v>
      </c>
      <c r="V151" t="n">
        <v>0.89</v>
      </c>
      <c r="W151" t="n">
        <v>2.95</v>
      </c>
      <c r="X151" t="n">
        <v>0.06</v>
      </c>
      <c r="Y151" t="n">
        <v>1</v>
      </c>
      <c r="Z151" t="n">
        <v>10</v>
      </c>
      <c r="AA151" t="n">
        <v>441.1356044997382</v>
      </c>
      <c r="AB151" t="n">
        <v>603.5811956058874</v>
      </c>
      <c r="AC151" t="n">
        <v>545.9762534287893</v>
      </c>
      <c r="AD151" t="n">
        <v>441135.6044997382</v>
      </c>
      <c r="AE151" t="n">
        <v>603581.1956058873</v>
      </c>
      <c r="AF151" t="n">
        <v>1.65965156929429e-05</v>
      </c>
      <c r="AG151" t="n">
        <v>35</v>
      </c>
      <c r="AH151" t="n">
        <v>545976.2534287893</v>
      </c>
    </row>
    <row r="152">
      <c r="A152" t="n">
        <v>150</v>
      </c>
      <c r="B152" t="n">
        <v>115</v>
      </c>
      <c r="C152" t="inlineStr">
        <is>
          <t xml:space="preserve">CONCLUIDO	</t>
        </is>
      </c>
      <c r="D152" t="n">
        <v>7.5315</v>
      </c>
      <c r="E152" t="n">
        <v>13.28</v>
      </c>
      <c r="F152" t="n">
        <v>10.44</v>
      </c>
      <c r="G152" t="n">
        <v>156.62</v>
      </c>
      <c r="H152" t="n">
        <v>2.35</v>
      </c>
      <c r="I152" t="n">
        <v>4</v>
      </c>
      <c r="J152" t="n">
        <v>291.75</v>
      </c>
      <c r="K152" t="n">
        <v>56.94</v>
      </c>
      <c r="L152" t="n">
        <v>38.5</v>
      </c>
      <c r="M152" t="n">
        <v>2</v>
      </c>
      <c r="N152" t="n">
        <v>81.31</v>
      </c>
      <c r="O152" t="n">
        <v>36216.49</v>
      </c>
      <c r="P152" t="n">
        <v>154.55</v>
      </c>
      <c r="Q152" t="n">
        <v>197.75</v>
      </c>
      <c r="R152" t="n">
        <v>29.01</v>
      </c>
      <c r="S152" t="n">
        <v>25.4</v>
      </c>
      <c r="T152" t="n">
        <v>982.3200000000001</v>
      </c>
      <c r="U152" t="n">
        <v>0.88</v>
      </c>
      <c r="V152" t="n">
        <v>0.89</v>
      </c>
      <c r="W152" t="n">
        <v>2.94</v>
      </c>
      <c r="X152" t="n">
        <v>0.05</v>
      </c>
      <c r="Y152" t="n">
        <v>1</v>
      </c>
      <c r="Z152" t="n">
        <v>10</v>
      </c>
      <c r="AA152" t="n">
        <v>441.155575499479</v>
      </c>
      <c r="AB152" t="n">
        <v>603.608520808791</v>
      </c>
      <c r="AC152" t="n">
        <v>546.000970752679</v>
      </c>
      <c r="AD152" t="n">
        <v>441155.575499479</v>
      </c>
      <c r="AE152" t="n">
        <v>603608.520808791</v>
      </c>
      <c r="AF152" t="n">
        <v>1.660158555243577e-05</v>
      </c>
      <c r="AG152" t="n">
        <v>35</v>
      </c>
      <c r="AH152" t="n">
        <v>546000.970752679</v>
      </c>
    </row>
    <row r="153">
      <c r="A153" t="n">
        <v>151</v>
      </c>
      <c r="B153" t="n">
        <v>115</v>
      </c>
      <c r="C153" t="inlineStr">
        <is>
          <t xml:space="preserve">CONCLUIDO	</t>
        </is>
      </c>
      <c r="D153" t="n">
        <v>7.5308</v>
      </c>
      <c r="E153" t="n">
        <v>13.28</v>
      </c>
      <c r="F153" t="n">
        <v>10.44</v>
      </c>
      <c r="G153" t="n">
        <v>156.64</v>
      </c>
      <c r="H153" t="n">
        <v>2.36</v>
      </c>
      <c r="I153" t="n">
        <v>4</v>
      </c>
      <c r="J153" t="n">
        <v>292.26</v>
      </c>
      <c r="K153" t="n">
        <v>56.94</v>
      </c>
      <c r="L153" t="n">
        <v>38.75</v>
      </c>
      <c r="M153" t="n">
        <v>2</v>
      </c>
      <c r="N153" t="n">
        <v>81.56999999999999</v>
      </c>
      <c r="O153" t="n">
        <v>36279.61</v>
      </c>
      <c r="P153" t="n">
        <v>154.64</v>
      </c>
      <c r="Q153" t="n">
        <v>197.75</v>
      </c>
      <c r="R153" t="n">
        <v>28.98</v>
      </c>
      <c r="S153" t="n">
        <v>25.4</v>
      </c>
      <c r="T153" t="n">
        <v>967.91</v>
      </c>
      <c r="U153" t="n">
        <v>0.88</v>
      </c>
      <c r="V153" t="n">
        <v>0.89</v>
      </c>
      <c r="W153" t="n">
        <v>2.95</v>
      </c>
      <c r="X153" t="n">
        <v>0.05</v>
      </c>
      <c r="Y153" t="n">
        <v>1</v>
      </c>
      <c r="Z153" t="n">
        <v>10</v>
      </c>
      <c r="AA153" t="n">
        <v>441.2323303098564</v>
      </c>
      <c r="AB153" t="n">
        <v>603.7135401265327</v>
      </c>
      <c r="AC153" t="n">
        <v>546.0959671741309</v>
      </c>
      <c r="AD153" t="n">
        <v>441232.3303098564</v>
      </c>
      <c r="AE153" t="n">
        <v>603713.5401265328</v>
      </c>
      <c r="AF153" t="n">
        <v>1.660004255172055e-05</v>
      </c>
      <c r="AG153" t="n">
        <v>35</v>
      </c>
      <c r="AH153" t="n">
        <v>546095.967174131</v>
      </c>
    </row>
    <row r="154">
      <c r="A154" t="n">
        <v>152</v>
      </c>
      <c r="B154" t="n">
        <v>115</v>
      </c>
      <c r="C154" t="inlineStr">
        <is>
          <t xml:space="preserve">CONCLUIDO	</t>
        </is>
      </c>
      <c r="D154" t="n">
        <v>7.5298</v>
      </c>
      <c r="E154" t="n">
        <v>13.28</v>
      </c>
      <c r="F154" t="n">
        <v>10.44</v>
      </c>
      <c r="G154" t="n">
        <v>156.66</v>
      </c>
      <c r="H154" t="n">
        <v>2.37</v>
      </c>
      <c r="I154" t="n">
        <v>4</v>
      </c>
      <c r="J154" t="n">
        <v>292.77</v>
      </c>
      <c r="K154" t="n">
        <v>56.94</v>
      </c>
      <c r="L154" t="n">
        <v>39</v>
      </c>
      <c r="M154" t="n">
        <v>2</v>
      </c>
      <c r="N154" t="n">
        <v>81.83</v>
      </c>
      <c r="O154" t="n">
        <v>36342.85</v>
      </c>
      <c r="P154" t="n">
        <v>154.77</v>
      </c>
      <c r="Q154" t="n">
        <v>197.75</v>
      </c>
      <c r="R154" t="n">
        <v>29.06</v>
      </c>
      <c r="S154" t="n">
        <v>25.4</v>
      </c>
      <c r="T154" t="n">
        <v>1004.08</v>
      </c>
      <c r="U154" t="n">
        <v>0.87</v>
      </c>
      <c r="V154" t="n">
        <v>0.89</v>
      </c>
      <c r="W154" t="n">
        <v>2.94</v>
      </c>
      <c r="X154" t="n">
        <v>0.05</v>
      </c>
      <c r="Y154" t="n">
        <v>1</v>
      </c>
      <c r="Z154" t="n">
        <v>10</v>
      </c>
      <c r="AA154" t="n">
        <v>441.3430372557676</v>
      </c>
      <c r="AB154" t="n">
        <v>603.8650142539742</v>
      </c>
      <c r="AC154" t="n">
        <v>546.2329848234447</v>
      </c>
      <c r="AD154" t="n">
        <v>441343.0372557676</v>
      </c>
      <c r="AE154" t="n">
        <v>603865.0142539742</v>
      </c>
      <c r="AF154" t="n">
        <v>1.659783826498451e-05</v>
      </c>
      <c r="AG154" t="n">
        <v>35</v>
      </c>
      <c r="AH154" t="n">
        <v>546232.9848234446</v>
      </c>
    </row>
    <row r="155">
      <c r="A155" t="n">
        <v>153</v>
      </c>
      <c r="B155" t="n">
        <v>115</v>
      </c>
      <c r="C155" t="inlineStr">
        <is>
          <t xml:space="preserve">CONCLUIDO	</t>
        </is>
      </c>
      <c r="D155" t="n">
        <v>7.5263</v>
      </c>
      <c r="E155" t="n">
        <v>13.29</v>
      </c>
      <c r="F155" t="n">
        <v>10.45</v>
      </c>
      <c r="G155" t="n">
        <v>156.75</v>
      </c>
      <c r="H155" t="n">
        <v>2.38</v>
      </c>
      <c r="I155" t="n">
        <v>4</v>
      </c>
      <c r="J155" t="n">
        <v>293.29</v>
      </c>
      <c r="K155" t="n">
        <v>56.94</v>
      </c>
      <c r="L155" t="n">
        <v>39.25</v>
      </c>
      <c r="M155" t="n">
        <v>2</v>
      </c>
      <c r="N155" t="n">
        <v>82.09</v>
      </c>
      <c r="O155" t="n">
        <v>36406.19</v>
      </c>
      <c r="P155" t="n">
        <v>154.96</v>
      </c>
      <c r="Q155" t="n">
        <v>197.75</v>
      </c>
      <c r="R155" t="n">
        <v>29.26</v>
      </c>
      <c r="S155" t="n">
        <v>25.4</v>
      </c>
      <c r="T155" t="n">
        <v>1108.12</v>
      </c>
      <c r="U155" t="n">
        <v>0.87</v>
      </c>
      <c r="V155" t="n">
        <v>0.89</v>
      </c>
      <c r="W155" t="n">
        <v>2.95</v>
      </c>
      <c r="X155" t="n">
        <v>0.06</v>
      </c>
      <c r="Y155" t="n">
        <v>1</v>
      </c>
      <c r="Z155" t="n">
        <v>10</v>
      </c>
      <c r="AA155" t="n">
        <v>441.5529335129836</v>
      </c>
      <c r="AB155" t="n">
        <v>604.1522035730665</v>
      </c>
      <c r="AC155" t="n">
        <v>546.4927651969955</v>
      </c>
      <c r="AD155" t="n">
        <v>441552.9335129836</v>
      </c>
      <c r="AE155" t="n">
        <v>604152.2035730665</v>
      </c>
      <c r="AF155" t="n">
        <v>1.659012326140839e-05</v>
      </c>
      <c r="AG155" t="n">
        <v>35</v>
      </c>
      <c r="AH155" t="n">
        <v>546492.7651969955</v>
      </c>
    </row>
    <row r="156">
      <c r="A156" t="n">
        <v>154</v>
      </c>
      <c r="B156" t="n">
        <v>115</v>
      </c>
      <c r="C156" t="inlineStr">
        <is>
          <t xml:space="preserve">CONCLUIDO	</t>
        </is>
      </c>
      <c r="D156" t="n">
        <v>7.5279</v>
      </c>
      <c r="E156" t="n">
        <v>13.28</v>
      </c>
      <c r="F156" t="n">
        <v>10.45</v>
      </c>
      <c r="G156" t="n">
        <v>156.71</v>
      </c>
      <c r="H156" t="n">
        <v>2.39</v>
      </c>
      <c r="I156" t="n">
        <v>4</v>
      </c>
      <c r="J156" t="n">
        <v>293.8</v>
      </c>
      <c r="K156" t="n">
        <v>56.94</v>
      </c>
      <c r="L156" t="n">
        <v>39.5</v>
      </c>
      <c r="M156" t="n">
        <v>2</v>
      </c>
      <c r="N156" t="n">
        <v>82.36</v>
      </c>
      <c r="O156" t="n">
        <v>36469.64</v>
      </c>
      <c r="P156" t="n">
        <v>155.03</v>
      </c>
      <c r="Q156" t="n">
        <v>197.75</v>
      </c>
      <c r="R156" t="n">
        <v>29.22</v>
      </c>
      <c r="S156" t="n">
        <v>25.4</v>
      </c>
      <c r="T156" t="n">
        <v>1083.56</v>
      </c>
      <c r="U156" t="n">
        <v>0.87</v>
      </c>
      <c r="V156" t="n">
        <v>0.89</v>
      </c>
      <c r="W156" t="n">
        <v>2.94</v>
      </c>
      <c r="X156" t="n">
        <v>0.06</v>
      </c>
      <c r="Y156" t="n">
        <v>1</v>
      </c>
      <c r="Z156" t="n">
        <v>10</v>
      </c>
      <c r="AA156" t="n">
        <v>441.5766572152611</v>
      </c>
      <c r="AB156" t="n">
        <v>604.1846633891384</v>
      </c>
      <c r="AC156" t="n">
        <v>546.5221270937792</v>
      </c>
      <c r="AD156" t="n">
        <v>441576.6572152611</v>
      </c>
      <c r="AE156" t="n">
        <v>604184.6633891384</v>
      </c>
      <c r="AF156" t="n">
        <v>1.659365012018605e-05</v>
      </c>
      <c r="AG156" t="n">
        <v>35</v>
      </c>
      <c r="AH156" t="n">
        <v>546522.1270937792</v>
      </c>
    </row>
    <row r="157">
      <c r="A157" t="n">
        <v>155</v>
      </c>
      <c r="B157" t="n">
        <v>115</v>
      </c>
      <c r="C157" t="inlineStr">
        <is>
          <t xml:space="preserve">CONCLUIDO	</t>
        </is>
      </c>
      <c r="D157" t="n">
        <v>7.5273</v>
      </c>
      <c r="E157" t="n">
        <v>13.28</v>
      </c>
      <c r="F157" t="n">
        <v>10.45</v>
      </c>
      <c r="G157" t="n">
        <v>156.73</v>
      </c>
      <c r="H157" t="n">
        <v>2.41</v>
      </c>
      <c r="I157" t="n">
        <v>4</v>
      </c>
      <c r="J157" t="n">
        <v>294.32</v>
      </c>
      <c r="K157" t="n">
        <v>56.94</v>
      </c>
      <c r="L157" t="n">
        <v>39.75</v>
      </c>
      <c r="M157" t="n">
        <v>2</v>
      </c>
      <c r="N157" t="n">
        <v>82.62</v>
      </c>
      <c r="O157" t="n">
        <v>36533.2</v>
      </c>
      <c r="P157" t="n">
        <v>155.13</v>
      </c>
      <c r="Q157" t="n">
        <v>197.75</v>
      </c>
      <c r="R157" t="n">
        <v>29.28</v>
      </c>
      <c r="S157" t="n">
        <v>25.4</v>
      </c>
      <c r="T157" t="n">
        <v>1114.23</v>
      </c>
      <c r="U157" t="n">
        <v>0.87</v>
      </c>
      <c r="V157" t="n">
        <v>0.89</v>
      </c>
      <c r="W157" t="n">
        <v>2.94</v>
      </c>
      <c r="X157" t="n">
        <v>0.06</v>
      </c>
      <c r="Y157" t="n">
        <v>1</v>
      </c>
      <c r="Z157" t="n">
        <v>10</v>
      </c>
      <c r="AA157" t="n">
        <v>441.6590360737374</v>
      </c>
      <c r="AB157" t="n">
        <v>604.2973777776045</v>
      </c>
      <c r="AC157" t="n">
        <v>546.6240841792057</v>
      </c>
      <c r="AD157" t="n">
        <v>441659.0360737374</v>
      </c>
      <c r="AE157" t="n">
        <v>604297.3777776045</v>
      </c>
      <c r="AF157" t="n">
        <v>1.659232754814443e-05</v>
      </c>
      <c r="AG157" t="n">
        <v>35</v>
      </c>
      <c r="AH157" t="n">
        <v>546624.0841792057</v>
      </c>
    </row>
    <row r="158">
      <c r="A158" t="n">
        <v>156</v>
      </c>
      <c r="B158" t="n">
        <v>115</v>
      </c>
      <c r="C158" t="inlineStr">
        <is>
          <t xml:space="preserve">CONCLUIDO	</t>
        </is>
      </c>
      <c r="D158" t="n">
        <v>7.5298</v>
      </c>
      <c r="E158" t="n">
        <v>13.28</v>
      </c>
      <c r="F158" t="n">
        <v>10.44</v>
      </c>
      <c r="G158" t="n">
        <v>156.66</v>
      </c>
      <c r="H158" t="n">
        <v>2.42</v>
      </c>
      <c r="I158" t="n">
        <v>4</v>
      </c>
      <c r="J158" t="n">
        <v>294.83</v>
      </c>
      <c r="K158" t="n">
        <v>56.94</v>
      </c>
      <c r="L158" t="n">
        <v>40</v>
      </c>
      <c r="M158" t="n">
        <v>2</v>
      </c>
      <c r="N158" t="n">
        <v>82.89</v>
      </c>
      <c r="O158" t="n">
        <v>36596.87</v>
      </c>
      <c r="P158" t="n">
        <v>155.04</v>
      </c>
      <c r="Q158" t="n">
        <v>197.75</v>
      </c>
      <c r="R158" t="n">
        <v>29.08</v>
      </c>
      <c r="S158" t="n">
        <v>25.4</v>
      </c>
      <c r="T158" t="n">
        <v>1015.08</v>
      </c>
      <c r="U158" t="n">
        <v>0.87</v>
      </c>
      <c r="V158" t="n">
        <v>0.89</v>
      </c>
      <c r="W158" t="n">
        <v>2.94</v>
      </c>
      <c r="X158" t="n">
        <v>0.05</v>
      </c>
      <c r="Y158" t="n">
        <v>1</v>
      </c>
      <c r="Z158" t="n">
        <v>10</v>
      </c>
      <c r="AA158" t="n">
        <v>441.5381724270973</v>
      </c>
      <c r="AB158" t="n">
        <v>604.1320068041438</v>
      </c>
      <c r="AC158" t="n">
        <v>546.4744959793524</v>
      </c>
      <c r="AD158" t="n">
        <v>441538.1724270973</v>
      </c>
      <c r="AE158" t="n">
        <v>604132.0068041438</v>
      </c>
      <c r="AF158" t="n">
        <v>1.659783826498451e-05</v>
      </c>
      <c r="AG158" t="n">
        <v>35</v>
      </c>
      <c r="AH158" t="n">
        <v>546474.4959793524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6.7427</v>
      </c>
      <c r="E2" t="n">
        <v>14.83</v>
      </c>
      <c r="F2" t="n">
        <v>11.77</v>
      </c>
      <c r="G2" t="n">
        <v>10.38</v>
      </c>
      <c r="H2" t="n">
        <v>0.22</v>
      </c>
      <c r="I2" t="n">
        <v>68</v>
      </c>
      <c r="J2" t="n">
        <v>80.84</v>
      </c>
      <c r="K2" t="n">
        <v>35.1</v>
      </c>
      <c r="L2" t="n">
        <v>1</v>
      </c>
      <c r="M2" t="n">
        <v>66</v>
      </c>
      <c r="N2" t="n">
        <v>9.74</v>
      </c>
      <c r="O2" t="n">
        <v>10204.21</v>
      </c>
      <c r="P2" t="n">
        <v>92.44</v>
      </c>
      <c r="Q2" t="n">
        <v>197.82</v>
      </c>
      <c r="R2" t="n">
        <v>70.23</v>
      </c>
      <c r="S2" t="n">
        <v>25.4</v>
      </c>
      <c r="T2" t="n">
        <v>21269.64</v>
      </c>
      <c r="U2" t="n">
        <v>0.36</v>
      </c>
      <c r="V2" t="n">
        <v>0.79</v>
      </c>
      <c r="W2" t="n">
        <v>3.05</v>
      </c>
      <c r="X2" t="n">
        <v>1.37</v>
      </c>
      <c r="Y2" t="n">
        <v>1</v>
      </c>
      <c r="Z2" t="n">
        <v>10</v>
      </c>
      <c r="AA2" t="n">
        <v>431.7261943846233</v>
      </c>
      <c r="AB2" t="n">
        <v>590.7068255725103</v>
      </c>
      <c r="AC2" t="n">
        <v>534.3305952021058</v>
      </c>
      <c r="AD2" t="n">
        <v>431726.1943846233</v>
      </c>
      <c r="AE2" t="n">
        <v>590706.8255725102</v>
      </c>
      <c r="AF2" t="n">
        <v>2.401653692482455e-05</v>
      </c>
      <c r="AG2" t="n">
        <v>39</v>
      </c>
      <c r="AH2" t="n">
        <v>534330.5952021058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7.0211</v>
      </c>
      <c r="E3" t="n">
        <v>14.24</v>
      </c>
      <c r="F3" t="n">
        <v>11.44</v>
      </c>
      <c r="G3" t="n">
        <v>12.95</v>
      </c>
      <c r="H3" t="n">
        <v>0.27</v>
      </c>
      <c r="I3" t="n">
        <v>53</v>
      </c>
      <c r="J3" t="n">
        <v>81.14</v>
      </c>
      <c r="K3" t="n">
        <v>35.1</v>
      </c>
      <c r="L3" t="n">
        <v>1.25</v>
      </c>
      <c r="M3" t="n">
        <v>51</v>
      </c>
      <c r="N3" t="n">
        <v>9.789999999999999</v>
      </c>
      <c r="O3" t="n">
        <v>10241.25</v>
      </c>
      <c r="P3" t="n">
        <v>89.42</v>
      </c>
      <c r="Q3" t="n">
        <v>197.86</v>
      </c>
      <c r="R3" t="n">
        <v>60.09</v>
      </c>
      <c r="S3" t="n">
        <v>25.4</v>
      </c>
      <c r="T3" t="n">
        <v>16274.27</v>
      </c>
      <c r="U3" t="n">
        <v>0.42</v>
      </c>
      <c r="V3" t="n">
        <v>0.8100000000000001</v>
      </c>
      <c r="W3" t="n">
        <v>3.02</v>
      </c>
      <c r="X3" t="n">
        <v>1.05</v>
      </c>
      <c r="Y3" t="n">
        <v>1</v>
      </c>
      <c r="Z3" t="n">
        <v>10</v>
      </c>
      <c r="AA3" t="n">
        <v>416.8331820270363</v>
      </c>
      <c r="AB3" t="n">
        <v>570.3295490315256</v>
      </c>
      <c r="AC3" t="n">
        <v>515.8980973345056</v>
      </c>
      <c r="AD3" t="n">
        <v>416833.1820270363</v>
      </c>
      <c r="AE3" t="n">
        <v>570329.5490315256</v>
      </c>
      <c r="AF3" t="n">
        <v>2.500815806767105e-05</v>
      </c>
      <c r="AG3" t="n">
        <v>38</v>
      </c>
      <c r="AH3" t="n">
        <v>515898.0973345055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7.2049</v>
      </c>
      <c r="E4" t="n">
        <v>13.88</v>
      </c>
      <c r="F4" t="n">
        <v>11.25</v>
      </c>
      <c r="G4" t="n">
        <v>15.69</v>
      </c>
      <c r="H4" t="n">
        <v>0.32</v>
      </c>
      <c r="I4" t="n">
        <v>43</v>
      </c>
      <c r="J4" t="n">
        <v>81.44</v>
      </c>
      <c r="K4" t="n">
        <v>35.1</v>
      </c>
      <c r="L4" t="n">
        <v>1.5</v>
      </c>
      <c r="M4" t="n">
        <v>41</v>
      </c>
      <c r="N4" t="n">
        <v>9.84</v>
      </c>
      <c r="O4" t="n">
        <v>10278.32</v>
      </c>
      <c r="P4" t="n">
        <v>87.48999999999999</v>
      </c>
      <c r="Q4" t="n">
        <v>197.96</v>
      </c>
      <c r="R4" t="n">
        <v>53.88</v>
      </c>
      <c r="S4" t="n">
        <v>25.4</v>
      </c>
      <c r="T4" t="n">
        <v>13221.53</v>
      </c>
      <c r="U4" t="n">
        <v>0.47</v>
      </c>
      <c r="V4" t="n">
        <v>0.83</v>
      </c>
      <c r="W4" t="n">
        <v>3.01</v>
      </c>
      <c r="X4" t="n">
        <v>0.85</v>
      </c>
      <c r="Y4" t="n">
        <v>1</v>
      </c>
      <c r="Z4" t="n">
        <v>10</v>
      </c>
      <c r="AA4" t="n">
        <v>404.3237640828704</v>
      </c>
      <c r="AB4" t="n">
        <v>553.2136115237475</v>
      </c>
      <c r="AC4" t="n">
        <v>500.4156808801006</v>
      </c>
      <c r="AD4" t="n">
        <v>404323.7640828703</v>
      </c>
      <c r="AE4" t="n">
        <v>553213.6115237476</v>
      </c>
      <c r="AF4" t="n">
        <v>2.566282748597274e-05</v>
      </c>
      <c r="AG4" t="n">
        <v>37</v>
      </c>
      <c r="AH4" t="n">
        <v>500415.6808801006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7.3275</v>
      </c>
      <c r="E5" t="n">
        <v>13.65</v>
      </c>
      <c r="F5" t="n">
        <v>11.12</v>
      </c>
      <c r="G5" t="n">
        <v>18.03</v>
      </c>
      <c r="H5" t="n">
        <v>0.38</v>
      </c>
      <c r="I5" t="n">
        <v>37</v>
      </c>
      <c r="J5" t="n">
        <v>81.73999999999999</v>
      </c>
      <c r="K5" t="n">
        <v>35.1</v>
      </c>
      <c r="L5" t="n">
        <v>1.75</v>
      </c>
      <c r="M5" t="n">
        <v>35</v>
      </c>
      <c r="N5" t="n">
        <v>9.890000000000001</v>
      </c>
      <c r="O5" t="n">
        <v>10315.41</v>
      </c>
      <c r="P5" t="n">
        <v>86.19</v>
      </c>
      <c r="Q5" t="n">
        <v>197.93</v>
      </c>
      <c r="R5" t="n">
        <v>49.94</v>
      </c>
      <c r="S5" t="n">
        <v>25.4</v>
      </c>
      <c r="T5" t="n">
        <v>11281.99</v>
      </c>
      <c r="U5" t="n">
        <v>0.51</v>
      </c>
      <c r="V5" t="n">
        <v>0.84</v>
      </c>
      <c r="W5" t="n">
        <v>3</v>
      </c>
      <c r="X5" t="n">
        <v>0.72</v>
      </c>
      <c r="Y5" t="n">
        <v>1</v>
      </c>
      <c r="Z5" t="n">
        <v>10</v>
      </c>
      <c r="AA5" t="n">
        <v>393.1237733222811</v>
      </c>
      <c r="AB5" t="n">
        <v>537.8892900563895</v>
      </c>
      <c r="AC5" t="n">
        <v>486.553891145767</v>
      </c>
      <c r="AD5" t="n">
        <v>393123.7733222811</v>
      </c>
      <c r="AE5" t="n">
        <v>537889.2900563895</v>
      </c>
      <c r="AF5" t="n">
        <v>2.609951122201074e-05</v>
      </c>
      <c r="AG5" t="n">
        <v>36</v>
      </c>
      <c r="AH5" t="n">
        <v>486553.8911457669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7.4196</v>
      </c>
      <c r="E6" t="n">
        <v>13.48</v>
      </c>
      <c r="F6" t="n">
        <v>11.03</v>
      </c>
      <c r="G6" t="n">
        <v>20.69</v>
      </c>
      <c r="H6" t="n">
        <v>0.43</v>
      </c>
      <c r="I6" t="n">
        <v>32</v>
      </c>
      <c r="J6" t="n">
        <v>82.04000000000001</v>
      </c>
      <c r="K6" t="n">
        <v>35.1</v>
      </c>
      <c r="L6" t="n">
        <v>2</v>
      </c>
      <c r="M6" t="n">
        <v>30</v>
      </c>
      <c r="N6" t="n">
        <v>9.94</v>
      </c>
      <c r="O6" t="n">
        <v>10352.53</v>
      </c>
      <c r="P6" t="n">
        <v>85.09</v>
      </c>
      <c r="Q6" t="n">
        <v>197.89</v>
      </c>
      <c r="R6" t="n">
        <v>47.32</v>
      </c>
      <c r="S6" t="n">
        <v>25.4</v>
      </c>
      <c r="T6" t="n">
        <v>9997.07</v>
      </c>
      <c r="U6" t="n">
        <v>0.54</v>
      </c>
      <c r="V6" t="n">
        <v>0.84</v>
      </c>
      <c r="W6" t="n">
        <v>2.99</v>
      </c>
      <c r="X6" t="n">
        <v>0.64</v>
      </c>
      <c r="Y6" t="n">
        <v>1</v>
      </c>
      <c r="Z6" t="n">
        <v>10</v>
      </c>
      <c r="AA6" t="n">
        <v>391.3233318045259</v>
      </c>
      <c r="AB6" t="n">
        <v>535.4258465419229</v>
      </c>
      <c r="AC6" t="n">
        <v>484.3255552228563</v>
      </c>
      <c r="AD6" t="n">
        <v>391323.3318045259</v>
      </c>
      <c r="AE6" t="n">
        <v>535425.8465419229</v>
      </c>
      <c r="AF6" t="n">
        <v>2.642755830267225e-05</v>
      </c>
      <c r="AG6" t="n">
        <v>36</v>
      </c>
      <c r="AH6" t="n">
        <v>484325.5552228563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7.5131</v>
      </c>
      <c r="E7" t="n">
        <v>13.31</v>
      </c>
      <c r="F7" t="n">
        <v>10.94</v>
      </c>
      <c r="G7" t="n">
        <v>23.43</v>
      </c>
      <c r="H7" t="n">
        <v>0.48</v>
      </c>
      <c r="I7" t="n">
        <v>28</v>
      </c>
      <c r="J7" t="n">
        <v>82.34</v>
      </c>
      <c r="K7" t="n">
        <v>35.1</v>
      </c>
      <c r="L7" t="n">
        <v>2.25</v>
      </c>
      <c r="M7" t="n">
        <v>26</v>
      </c>
      <c r="N7" t="n">
        <v>9.99</v>
      </c>
      <c r="O7" t="n">
        <v>10389.66</v>
      </c>
      <c r="P7" t="n">
        <v>83.95</v>
      </c>
      <c r="Q7" t="n">
        <v>197.77</v>
      </c>
      <c r="R7" t="n">
        <v>44.37</v>
      </c>
      <c r="S7" t="n">
        <v>25.4</v>
      </c>
      <c r="T7" t="n">
        <v>8539.219999999999</v>
      </c>
      <c r="U7" t="n">
        <v>0.57</v>
      </c>
      <c r="V7" t="n">
        <v>0.85</v>
      </c>
      <c r="W7" t="n">
        <v>2.98</v>
      </c>
      <c r="X7" t="n">
        <v>0.54</v>
      </c>
      <c r="Y7" t="n">
        <v>1</v>
      </c>
      <c r="Z7" t="n">
        <v>10</v>
      </c>
      <c r="AA7" t="n">
        <v>380.6781061549192</v>
      </c>
      <c r="AB7" t="n">
        <v>520.8605791739204</v>
      </c>
      <c r="AC7" t="n">
        <v>471.1503765299748</v>
      </c>
      <c r="AD7" t="n">
        <v>380678.1061549192</v>
      </c>
      <c r="AE7" t="n">
        <v>520860.5791739204</v>
      </c>
      <c r="AF7" t="n">
        <v>2.676059198390842e-05</v>
      </c>
      <c r="AG7" t="n">
        <v>35</v>
      </c>
      <c r="AH7" t="n">
        <v>471150.3765299749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7.5809</v>
      </c>
      <c r="E8" t="n">
        <v>13.19</v>
      </c>
      <c r="F8" t="n">
        <v>10.87</v>
      </c>
      <c r="G8" t="n">
        <v>26.08</v>
      </c>
      <c r="H8" t="n">
        <v>0.53</v>
      </c>
      <c r="I8" t="n">
        <v>25</v>
      </c>
      <c r="J8" t="n">
        <v>82.65000000000001</v>
      </c>
      <c r="K8" t="n">
        <v>35.1</v>
      </c>
      <c r="L8" t="n">
        <v>2.5</v>
      </c>
      <c r="M8" t="n">
        <v>23</v>
      </c>
      <c r="N8" t="n">
        <v>10.04</v>
      </c>
      <c r="O8" t="n">
        <v>10426.82</v>
      </c>
      <c r="P8" t="n">
        <v>83.05</v>
      </c>
      <c r="Q8" t="n">
        <v>197.75</v>
      </c>
      <c r="R8" t="n">
        <v>42.4</v>
      </c>
      <c r="S8" t="n">
        <v>25.4</v>
      </c>
      <c r="T8" t="n">
        <v>7572.75</v>
      </c>
      <c r="U8" t="n">
        <v>0.6</v>
      </c>
      <c r="V8" t="n">
        <v>0.86</v>
      </c>
      <c r="W8" t="n">
        <v>2.97</v>
      </c>
      <c r="X8" t="n">
        <v>0.48</v>
      </c>
      <c r="Y8" t="n">
        <v>1</v>
      </c>
      <c r="Z8" t="n">
        <v>10</v>
      </c>
      <c r="AA8" t="n">
        <v>379.3451398786574</v>
      </c>
      <c r="AB8" t="n">
        <v>519.0367559084174</v>
      </c>
      <c r="AC8" t="n">
        <v>469.5006163971794</v>
      </c>
      <c r="AD8" t="n">
        <v>379345.1398786575</v>
      </c>
      <c r="AE8" t="n">
        <v>519036.7559084174</v>
      </c>
      <c r="AF8" t="n">
        <v>2.700208592602405e-05</v>
      </c>
      <c r="AG8" t="n">
        <v>35</v>
      </c>
      <c r="AH8" t="n">
        <v>469500.6163971794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7.6181</v>
      </c>
      <c r="E9" t="n">
        <v>13.13</v>
      </c>
      <c r="F9" t="n">
        <v>10.84</v>
      </c>
      <c r="G9" t="n">
        <v>28.27</v>
      </c>
      <c r="H9" t="n">
        <v>0.58</v>
      </c>
      <c r="I9" t="n">
        <v>23</v>
      </c>
      <c r="J9" t="n">
        <v>82.95</v>
      </c>
      <c r="K9" t="n">
        <v>35.1</v>
      </c>
      <c r="L9" t="n">
        <v>2.75</v>
      </c>
      <c r="M9" t="n">
        <v>21</v>
      </c>
      <c r="N9" t="n">
        <v>10.1</v>
      </c>
      <c r="O9" t="n">
        <v>10463.99</v>
      </c>
      <c r="P9" t="n">
        <v>82.39</v>
      </c>
      <c r="Q9" t="n">
        <v>197.81</v>
      </c>
      <c r="R9" t="n">
        <v>41.26</v>
      </c>
      <c r="S9" t="n">
        <v>25.4</v>
      </c>
      <c r="T9" t="n">
        <v>7012.88</v>
      </c>
      <c r="U9" t="n">
        <v>0.62</v>
      </c>
      <c r="V9" t="n">
        <v>0.86</v>
      </c>
      <c r="W9" t="n">
        <v>2.98</v>
      </c>
      <c r="X9" t="n">
        <v>0.45</v>
      </c>
      <c r="Y9" t="n">
        <v>1</v>
      </c>
      <c r="Z9" t="n">
        <v>10</v>
      </c>
      <c r="AA9" t="n">
        <v>378.5122314889072</v>
      </c>
      <c r="AB9" t="n">
        <v>517.8971339042363</v>
      </c>
      <c r="AC9" t="n">
        <v>468.4697583176078</v>
      </c>
      <c r="AD9" t="n">
        <v>378512.2314889072</v>
      </c>
      <c r="AE9" t="n">
        <v>517897.1339042363</v>
      </c>
      <c r="AF9" t="n">
        <v>2.713458702700786e-05</v>
      </c>
      <c r="AG9" t="n">
        <v>35</v>
      </c>
      <c r="AH9" t="n">
        <v>468469.7583176078</v>
      </c>
    </row>
    <row r="10">
      <c r="A10" t="n">
        <v>8</v>
      </c>
      <c r="B10" t="n">
        <v>35</v>
      </c>
      <c r="C10" t="inlineStr">
        <is>
          <t xml:space="preserve">CONCLUIDO	</t>
        </is>
      </c>
      <c r="D10" t="n">
        <v>7.6633</v>
      </c>
      <c r="E10" t="n">
        <v>13.05</v>
      </c>
      <c r="F10" t="n">
        <v>10.8</v>
      </c>
      <c r="G10" t="n">
        <v>30.84</v>
      </c>
      <c r="H10" t="n">
        <v>0.63</v>
      </c>
      <c r="I10" t="n">
        <v>21</v>
      </c>
      <c r="J10" t="n">
        <v>83.25</v>
      </c>
      <c r="K10" t="n">
        <v>35.1</v>
      </c>
      <c r="L10" t="n">
        <v>3</v>
      </c>
      <c r="M10" t="n">
        <v>19</v>
      </c>
      <c r="N10" t="n">
        <v>10.15</v>
      </c>
      <c r="O10" t="n">
        <v>10501.19</v>
      </c>
      <c r="P10" t="n">
        <v>81.64</v>
      </c>
      <c r="Q10" t="n">
        <v>197.76</v>
      </c>
      <c r="R10" t="n">
        <v>39.81</v>
      </c>
      <c r="S10" t="n">
        <v>25.4</v>
      </c>
      <c r="T10" t="n">
        <v>6296.9</v>
      </c>
      <c r="U10" t="n">
        <v>0.64</v>
      </c>
      <c r="V10" t="n">
        <v>0.86</v>
      </c>
      <c r="W10" t="n">
        <v>2.98</v>
      </c>
      <c r="X10" t="n">
        <v>0.4</v>
      </c>
      <c r="Y10" t="n">
        <v>1</v>
      </c>
      <c r="Z10" t="n">
        <v>10</v>
      </c>
      <c r="AA10" t="n">
        <v>368.6981115511012</v>
      </c>
      <c r="AB10" t="n">
        <v>504.4690220369159</v>
      </c>
      <c r="AC10" t="n">
        <v>456.3232066004311</v>
      </c>
      <c r="AD10" t="n">
        <v>368698.1115511012</v>
      </c>
      <c r="AE10" t="n">
        <v>504469.0220369159</v>
      </c>
      <c r="AF10" t="n">
        <v>2.729558298841828e-05</v>
      </c>
      <c r="AG10" t="n">
        <v>34</v>
      </c>
      <c r="AH10" t="n">
        <v>456323.2066004311</v>
      </c>
    </row>
    <row r="11">
      <c r="A11" t="n">
        <v>9</v>
      </c>
      <c r="B11" t="n">
        <v>35</v>
      </c>
      <c r="C11" t="inlineStr">
        <is>
          <t xml:space="preserve">CONCLUIDO	</t>
        </is>
      </c>
      <c r="D11" t="n">
        <v>7.7106</v>
      </c>
      <c r="E11" t="n">
        <v>12.97</v>
      </c>
      <c r="F11" t="n">
        <v>10.75</v>
      </c>
      <c r="G11" t="n">
        <v>33.95</v>
      </c>
      <c r="H11" t="n">
        <v>0.68</v>
      </c>
      <c r="I11" t="n">
        <v>19</v>
      </c>
      <c r="J11" t="n">
        <v>83.55</v>
      </c>
      <c r="K11" t="n">
        <v>35.1</v>
      </c>
      <c r="L11" t="n">
        <v>3.25</v>
      </c>
      <c r="M11" t="n">
        <v>17</v>
      </c>
      <c r="N11" t="n">
        <v>10.2</v>
      </c>
      <c r="O11" t="n">
        <v>10538.42</v>
      </c>
      <c r="P11" t="n">
        <v>80.94</v>
      </c>
      <c r="Q11" t="n">
        <v>197.82</v>
      </c>
      <c r="R11" t="n">
        <v>38.51</v>
      </c>
      <c r="S11" t="n">
        <v>25.4</v>
      </c>
      <c r="T11" t="n">
        <v>5657.32</v>
      </c>
      <c r="U11" t="n">
        <v>0.66</v>
      </c>
      <c r="V11" t="n">
        <v>0.87</v>
      </c>
      <c r="W11" t="n">
        <v>2.97</v>
      </c>
      <c r="X11" t="n">
        <v>0.36</v>
      </c>
      <c r="Y11" t="n">
        <v>1</v>
      </c>
      <c r="Z11" t="n">
        <v>10</v>
      </c>
      <c r="AA11" t="n">
        <v>367.7511682807329</v>
      </c>
      <c r="AB11" t="n">
        <v>503.1733724782093</v>
      </c>
      <c r="AC11" t="n">
        <v>455.1512120171519</v>
      </c>
      <c r="AD11" t="n">
        <v>367751.1682807329</v>
      </c>
      <c r="AE11" t="n">
        <v>503173.3724782093</v>
      </c>
      <c r="AF11" t="n">
        <v>2.74640588506907e-05</v>
      </c>
      <c r="AG11" t="n">
        <v>34</v>
      </c>
      <c r="AH11" t="n">
        <v>455151.2120171519</v>
      </c>
    </row>
    <row r="12">
      <c r="A12" t="n">
        <v>10</v>
      </c>
      <c r="B12" t="n">
        <v>35</v>
      </c>
      <c r="C12" t="inlineStr">
        <is>
          <t xml:space="preserve">CONCLUIDO	</t>
        </is>
      </c>
      <c r="D12" t="n">
        <v>7.7394</v>
      </c>
      <c r="E12" t="n">
        <v>12.92</v>
      </c>
      <c r="F12" t="n">
        <v>10.72</v>
      </c>
      <c r="G12" t="n">
        <v>35.73</v>
      </c>
      <c r="H12" t="n">
        <v>0.73</v>
      </c>
      <c r="I12" t="n">
        <v>18</v>
      </c>
      <c r="J12" t="n">
        <v>83.84999999999999</v>
      </c>
      <c r="K12" t="n">
        <v>35.1</v>
      </c>
      <c r="L12" t="n">
        <v>3.5</v>
      </c>
      <c r="M12" t="n">
        <v>16</v>
      </c>
      <c r="N12" t="n">
        <v>10.25</v>
      </c>
      <c r="O12" t="n">
        <v>10575.66</v>
      </c>
      <c r="P12" t="n">
        <v>80.36</v>
      </c>
      <c r="Q12" t="n">
        <v>197.76</v>
      </c>
      <c r="R12" t="n">
        <v>37.56</v>
      </c>
      <c r="S12" t="n">
        <v>25.4</v>
      </c>
      <c r="T12" t="n">
        <v>5186.26</v>
      </c>
      <c r="U12" t="n">
        <v>0.68</v>
      </c>
      <c r="V12" t="n">
        <v>0.87</v>
      </c>
      <c r="W12" t="n">
        <v>2.97</v>
      </c>
      <c r="X12" t="n">
        <v>0.33</v>
      </c>
      <c r="Y12" t="n">
        <v>1</v>
      </c>
      <c r="Z12" t="n">
        <v>10</v>
      </c>
      <c r="AA12" t="n">
        <v>367.0724985757069</v>
      </c>
      <c r="AB12" t="n">
        <v>502.2447866469985</v>
      </c>
      <c r="AC12" t="n">
        <v>454.3112491143935</v>
      </c>
      <c r="AD12" t="n">
        <v>367072.4985757069</v>
      </c>
      <c r="AE12" t="n">
        <v>502244.7866469985</v>
      </c>
      <c r="AF12" t="n">
        <v>2.756664034822654e-05</v>
      </c>
      <c r="AG12" t="n">
        <v>34</v>
      </c>
      <c r="AH12" t="n">
        <v>454311.2491143935</v>
      </c>
    </row>
    <row r="13">
      <c r="A13" t="n">
        <v>11</v>
      </c>
      <c r="B13" t="n">
        <v>35</v>
      </c>
      <c r="C13" t="inlineStr">
        <is>
          <t xml:space="preserve">CONCLUIDO	</t>
        </is>
      </c>
      <c r="D13" t="n">
        <v>7.7493</v>
      </c>
      <c r="E13" t="n">
        <v>12.9</v>
      </c>
      <c r="F13" t="n">
        <v>10.72</v>
      </c>
      <c r="G13" t="n">
        <v>37.83</v>
      </c>
      <c r="H13" t="n">
        <v>0.78</v>
      </c>
      <c r="I13" t="n">
        <v>17</v>
      </c>
      <c r="J13" t="n">
        <v>84.15000000000001</v>
      </c>
      <c r="K13" t="n">
        <v>35.1</v>
      </c>
      <c r="L13" t="n">
        <v>3.75</v>
      </c>
      <c r="M13" t="n">
        <v>15</v>
      </c>
      <c r="N13" t="n">
        <v>10.3</v>
      </c>
      <c r="O13" t="n">
        <v>10612.93</v>
      </c>
      <c r="P13" t="n">
        <v>79.84999999999999</v>
      </c>
      <c r="Q13" t="n">
        <v>197.75</v>
      </c>
      <c r="R13" t="n">
        <v>37.8</v>
      </c>
      <c r="S13" t="n">
        <v>25.4</v>
      </c>
      <c r="T13" t="n">
        <v>5310.09</v>
      </c>
      <c r="U13" t="n">
        <v>0.67</v>
      </c>
      <c r="V13" t="n">
        <v>0.87</v>
      </c>
      <c r="W13" t="n">
        <v>2.96</v>
      </c>
      <c r="X13" t="n">
        <v>0.33</v>
      </c>
      <c r="Y13" t="n">
        <v>1</v>
      </c>
      <c r="Z13" t="n">
        <v>10</v>
      </c>
      <c r="AA13" t="n">
        <v>366.6307882631411</v>
      </c>
      <c r="AB13" t="n">
        <v>501.6404191104622</v>
      </c>
      <c r="AC13" t="n">
        <v>453.764561567309</v>
      </c>
      <c r="AD13" t="n">
        <v>366630.7882631411</v>
      </c>
      <c r="AE13" t="n">
        <v>501640.4191104622</v>
      </c>
      <c r="AF13" t="n">
        <v>2.760190273800449e-05</v>
      </c>
      <c r="AG13" t="n">
        <v>34</v>
      </c>
      <c r="AH13" t="n">
        <v>453764.561567309</v>
      </c>
    </row>
    <row r="14">
      <c r="A14" t="n">
        <v>12</v>
      </c>
      <c r="B14" t="n">
        <v>35</v>
      </c>
      <c r="C14" t="inlineStr">
        <is>
          <t xml:space="preserve">CONCLUIDO	</t>
        </is>
      </c>
      <c r="D14" t="n">
        <v>7.7789</v>
      </c>
      <c r="E14" t="n">
        <v>12.86</v>
      </c>
      <c r="F14" t="n">
        <v>10.69</v>
      </c>
      <c r="G14" t="n">
        <v>40.08</v>
      </c>
      <c r="H14" t="n">
        <v>0.83</v>
      </c>
      <c r="I14" t="n">
        <v>16</v>
      </c>
      <c r="J14" t="n">
        <v>84.45999999999999</v>
      </c>
      <c r="K14" t="n">
        <v>35.1</v>
      </c>
      <c r="L14" t="n">
        <v>4</v>
      </c>
      <c r="M14" t="n">
        <v>14</v>
      </c>
      <c r="N14" t="n">
        <v>10.36</v>
      </c>
      <c r="O14" t="n">
        <v>10650.22</v>
      </c>
      <c r="P14" t="n">
        <v>79.31</v>
      </c>
      <c r="Q14" t="n">
        <v>197.77</v>
      </c>
      <c r="R14" t="n">
        <v>36.66</v>
      </c>
      <c r="S14" t="n">
        <v>25.4</v>
      </c>
      <c r="T14" t="n">
        <v>4746.15</v>
      </c>
      <c r="U14" t="n">
        <v>0.6899999999999999</v>
      </c>
      <c r="V14" t="n">
        <v>0.87</v>
      </c>
      <c r="W14" t="n">
        <v>2.96</v>
      </c>
      <c r="X14" t="n">
        <v>0.3</v>
      </c>
      <c r="Y14" t="n">
        <v>1</v>
      </c>
      <c r="Z14" t="n">
        <v>10</v>
      </c>
      <c r="AA14" t="n">
        <v>365.9810145575643</v>
      </c>
      <c r="AB14" t="n">
        <v>500.7513700604994</v>
      </c>
      <c r="AC14" t="n">
        <v>452.9603621108865</v>
      </c>
      <c r="AD14" t="n">
        <v>365981.0145575643</v>
      </c>
      <c r="AE14" t="n">
        <v>500751.3700604994</v>
      </c>
      <c r="AF14" t="n">
        <v>2.770733372158299e-05</v>
      </c>
      <c r="AG14" t="n">
        <v>34</v>
      </c>
      <c r="AH14" t="n">
        <v>452960.3621108865</v>
      </c>
    </row>
    <row r="15">
      <c r="A15" t="n">
        <v>13</v>
      </c>
      <c r="B15" t="n">
        <v>35</v>
      </c>
      <c r="C15" t="inlineStr">
        <is>
          <t xml:space="preserve">CONCLUIDO	</t>
        </is>
      </c>
      <c r="D15" t="n">
        <v>7.8057</v>
      </c>
      <c r="E15" t="n">
        <v>12.81</v>
      </c>
      <c r="F15" t="n">
        <v>10.66</v>
      </c>
      <c r="G15" t="n">
        <v>42.64</v>
      </c>
      <c r="H15" t="n">
        <v>0.88</v>
      </c>
      <c r="I15" t="n">
        <v>15</v>
      </c>
      <c r="J15" t="n">
        <v>84.76000000000001</v>
      </c>
      <c r="K15" t="n">
        <v>35.1</v>
      </c>
      <c r="L15" t="n">
        <v>4.25</v>
      </c>
      <c r="M15" t="n">
        <v>13</v>
      </c>
      <c r="N15" t="n">
        <v>10.41</v>
      </c>
      <c r="O15" t="n">
        <v>10687.53</v>
      </c>
      <c r="P15" t="n">
        <v>78.58</v>
      </c>
      <c r="Q15" t="n">
        <v>197.76</v>
      </c>
      <c r="R15" t="n">
        <v>35.88</v>
      </c>
      <c r="S15" t="n">
        <v>25.4</v>
      </c>
      <c r="T15" t="n">
        <v>4361.89</v>
      </c>
      <c r="U15" t="n">
        <v>0.71</v>
      </c>
      <c r="V15" t="n">
        <v>0.87</v>
      </c>
      <c r="W15" t="n">
        <v>2.96</v>
      </c>
      <c r="X15" t="n">
        <v>0.27</v>
      </c>
      <c r="Y15" t="n">
        <v>1</v>
      </c>
      <c r="Z15" t="n">
        <v>10</v>
      </c>
      <c r="AA15" t="n">
        <v>365.2265434538502</v>
      </c>
      <c r="AB15" t="n">
        <v>499.7190694114817</v>
      </c>
      <c r="AC15" t="n">
        <v>452.0265827869681</v>
      </c>
      <c r="AD15" t="n">
        <v>365226.5434538502</v>
      </c>
      <c r="AE15" t="n">
        <v>499719.0694114817</v>
      </c>
      <c r="AF15" t="n">
        <v>2.780279150401219e-05</v>
      </c>
      <c r="AG15" t="n">
        <v>34</v>
      </c>
      <c r="AH15" t="n">
        <v>452026.5827869681</v>
      </c>
    </row>
    <row r="16">
      <c r="A16" t="n">
        <v>14</v>
      </c>
      <c r="B16" t="n">
        <v>35</v>
      </c>
      <c r="C16" t="inlineStr">
        <is>
          <t xml:space="preserve">CONCLUIDO	</t>
        </is>
      </c>
      <c r="D16" t="n">
        <v>7.8206</v>
      </c>
      <c r="E16" t="n">
        <v>12.79</v>
      </c>
      <c r="F16" t="n">
        <v>10.65</v>
      </c>
      <c r="G16" t="n">
        <v>45.66</v>
      </c>
      <c r="H16" t="n">
        <v>0.93</v>
      </c>
      <c r="I16" t="n">
        <v>14</v>
      </c>
      <c r="J16" t="n">
        <v>85.06</v>
      </c>
      <c r="K16" t="n">
        <v>35.1</v>
      </c>
      <c r="L16" t="n">
        <v>4.5</v>
      </c>
      <c r="M16" t="n">
        <v>12</v>
      </c>
      <c r="N16" t="n">
        <v>10.46</v>
      </c>
      <c r="O16" t="n">
        <v>10724.86</v>
      </c>
      <c r="P16" t="n">
        <v>78.11</v>
      </c>
      <c r="Q16" t="n">
        <v>197.76</v>
      </c>
      <c r="R16" t="n">
        <v>35.61</v>
      </c>
      <c r="S16" t="n">
        <v>25.4</v>
      </c>
      <c r="T16" t="n">
        <v>4230.58</v>
      </c>
      <c r="U16" t="n">
        <v>0.71</v>
      </c>
      <c r="V16" t="n">
        <v>0.87</v>
      </c>
      <c r="W16" t="n">
        <v>2.96</v>
      </c>
      <c r="X16" t="n">
        <v>0.26</v>
      </c>
      <c r="Y16" t="n">
        <v>1</v>
      </c>
      <c r="Z16" t="n">
        <v>10</v>
      </c>
      <c r="AA16" t="n">
        <v>364.7701734592109</v>
      </c>
      <c r="AB16" t="n">
        <v>499.094643851193</v>
      </c>
      <c r="AC16" t="n">
        <v>451.4617515257664</v>
      </c>
      <c r="AD16" t="n">
        <v>364770.1734592108</v>
      </c>
      <c r="AE16" t="n">
        <v>499094.643851193</v>
      </c>
      <c r="AF16" t="n">
        <v>2.785586318155677e-05</v>
      </c>
      <c r="AG16" t="n">
        <v>34</v>
      </c>
      <c r="AH16" t="n">
        <v>451461.7515257664</v>
      </c>
    </row>
    <row r="17">
      <c r="A17" t="n">
        <v>15</v>
      </c>
      <c r="B17" t="n">
        <v>35</v>
      </c>
      <c r="C17" t="inlineStr">
        <is>
          <t xml:space="preserve">CONCLUIDO	</t>
        </is>
      </c>
      <c r="D17" t="n">
        <v>7.8378</v>
      </c>
      <c r="E17" t="n">
        <v>12.76</v>
      </c>
      <c r="F17" t="n">
        <v>10.64</v>
      </c>
      <c r="G17" t="n">
        <v>49.12</v>
      </c>
      <c r="H17" t="n">
        <v>0.98</v>
      </c>
      <c r="I17" t="n">
        <v>13</v>
      </c>
      <c r="J17" t="n">
        <v>85.36</v>
      </c>
      <c r="K17" t="n">
        <v>35.1</v>
      </c>
      <c r="L17" t="n">
        <v>4.75</v>
      </c>
      <c r="M17" t="n">
        <v>11</v>
      </c>
      <c r="N17" t="n">
        <v>10.51</v>
      </c>
      <c r="O17" t="n">
        <v>10762.22</v>
      </c>
      <c r="P17" t="n">
        <v>77.89</v>
      </c>
      <c r="Q17" t="n">
        <v>197.79</v>
      </c>
      <c r="R17" t="n">
        <v>35.24</v>
      </c>
      <c r="S17" t="n">
        <v>25.4</v>
      </c>
      <c r="T17" t="n">
        <v>4051.31</v>
      </c>
      <c r="U17" t="n">
        <v>0.72</v>
      </c>
      <c r="V17" t="n">
        <v>0.87</v>
      </c>
      <c r="W17" t="n">
        <v>2.96</v>
      </c>
      <c r="X17" t="n">
        <v>0.25</v>
      </c>
      <c r="Y17" t="n">
        <v>1</v>
      </c>
      <c r="Z17" t="n">
        <v>10</v>
      </c>
      <c r="AA17" t="n">
        <v>364.4707345278372</v>
      </c>
      <c r="AB17" t="n">
        <v>498.6849382949744</v>
      </c>
      <c r="AC17" t="n">
        <v>451.091147692808</v>
      </c>
      <c r="AD17" t="n">
        <v>364470.7345278373</v>
      </c>
      <c r="AE17" t="n">
        <v>498684.9382949743</v>
      </c>
      <c r="AF17" t="n">
        <v>2.791712713147401e-05</v>
      </c>
      <c r="AG17" t="n">
        <v>34</v>
      </c>
      <c r="AH17" t="n">
        <v>451091.147692808</v>
      </c>
    </row>
    <row r="18">
      <c r="A18" t="n">
        <v>16</v>
      </c>
      <c r="B18" t="n">
        <v>35</v>
      </c>
      <c r="C18" t="inlineStr">
        <is>
          <t xml:space="preserve">CONCLUIDO	</t>
        </is>
      </c>
      <c r="D18" t="n">
        <v>7.8646</v>
      </c>
      <c r="E18" t="n">
        <v>12.72</v>
      </c>
      <c r="F18" t="n">
        <v>10.62</v>
      </c>
      <c r="G18" t="n">
        <v>53.08</v>
      </c>
      <c r="H18" t="n">
        <v>1.02</v>
      </c>
      <c r="I18" t="n">
        <v>12</v>
      </c>
      <c r="J18" t="n">
        <v>85.67</v>
      </c>
      <c r="K18" t="n">
        <v>35.1</v>
      </c>
      <c r="L18" t="n">
        <v>5</v>
      </c>
      <c r="M18" t="n">
        <v>10</v>
      </c>
      <c r="N18" t="n">
        <v>10.57</v>
      </c>
      <c r="O18" t="n">
        <v>10799.59</v>
      </c>
      <c r="P18" t="n">
        <v>76.83</v>
      </c>
      <c r="Q18" t="n">
        <v>197.79</v>
      </c>
      <c r="R18" t="n">
        <v>34.47</v>
      </c>
      <c r="S18" t="n">
        <v>25.4</v>
      </c>
      <c r="T18" t="n">
        <v>3672.03</v>
      </c>
      <c r="U18" t="n">
        <v>0.74</v>
      </c>
      <c r="V18" t="n">
        <v>0.88</v>
      </c>
      <c r="W18" t="n">
        <v>2.96</v>
      </c>
      <c r="X18" t="n">
        <v>0.23</v>
      </c>
      <c r="Y18" t="n">
        <v>1</v>
      </c>
      <c r="Z18" t="n">
        <v>10</v>
      </c>
      <c r="AA18" t="n">
        <v>363.5068882731858</v>
      </c>
      <c r="AB18" t="n">
        <v>497.3661613274645</v>
      </c>
      <c r="AC18" t="n">
        <v>449.8982329481622</v>
      </c>
      <c r="AD18" t="n">
        <v>363506.8882731858</v>
      </c>
      <c r="AE18" t="n">
        <v>497366.1613274645</v>
      </c>
      <c r="AF18" t="n">
        <v>2.80125849139032e-05</v>
      </c>
      <c r="AG18" t="n">
        <v>34</v>
      </c>
      <c r="AH18" t="n">
        <v>449898.2329481622</v>
      </c>
    </row>
    <row r="19">
      <c r="A19" t="n">
        <v>17</v>
      </c>
      <c r="B19" t="n">
        <v>35</v>
      </c>
      <c r="C19" t="inlineStr">
        <is>
          <t xml:space="preserve">CONCLUIDO	</t>
        </is>
      </c>
      <c r="D19" t="n">
        <v>7.8676</v>
      </c>
      <c r="E19" t="n">
        <v>12.71</v>
      </c>
      <c r="F19" t="n">
        <v>10.61</v>
      </c>
      <c r="G19" t="n">
        <v>53.06</v>
      </c>
      <c r="H19" t="n">
        <v>1.07</v>
      </c>
      <c r="I19" t="n">
        <v>12</v>
      </c>
      <c r="J19" t="n">
        <v>85.97</v>
      </c>
      <c r="K19" t="n">
        <v>35.1</v>
      </c>
      <c r="L19" t="n">
        <v>5.25</v>
      </c>
      <c r="M19" t="n">
        <v>10</v>
      </c>
      <c r="N19" t="n">
        <v>10.62</v>
      </c>
      <c r="O19" t="n">
        <v>10836.99</v>
      </c>
      <c r="P19" t="n">
        <v>76.5</v>
      </c>
      <c r="Q19" t="n">
        <v>197.76</v>
      </c>
      <c r="R19" t="n">
        <v>34.25</v>
      </c>
      <c r="S19" t="n">
        <v>25.4</v>
      </c>
      <c r="T19" t="n">
        <v>3560.14</v>
      </c>
      <c r="U19" t="n">
        <v>0.74</v>
      </c>
      <c r="V19" t="n">
        <v>0.88</v>
      </c>
      <c r="W19" t="n">
        <v>2.96</v>
      </c>
      <c r="X19" t="n">
        <v>0.22</v>
      </c>
      <c r="Y19" t="n">
        <v>1</v>
      </c>
      <c r="Z19" t="n">
        <v>10</v>
      </c>
      <c r="AA19" t="n">
        <v>363.2468780440915</v>
      </c>
      <c r="AB19" t="n">
        <v>497.0104038611759</v>
      </c>
      <c r="AC19" t="n">
        <v>449.5764284751474</v>
      </c>
      <c r="AD19" t="n">
        <v>363246.8780440915</v>
      </c>
      <c r="AE19" t="n">
        <v>497010.4038611759</v>
      </c>
      <c r="AF19" t="n">
        <v>2.802327048656319e-05</v>
      </c>
      <c r="AG19" t="n">
        <v>34</v>
      </c>
      <c r="AH19" t="n">
        <v>449576.4284751474</v>
      </c>
    </row>
    <row r="20">
      <c r="A20" t="n">
        <v>18</v>
      </c>
      <c r="B20" t="n">
        <v>35</v>
      </c>
      <c r="C20" t="inlineStr">
        <is>
          <t xml:space="preserve">CONCLUIDO	</t>
        </is>
      </c>
      <c r="D20" t="n">
        <v>7.8982</v>
      </c>
      <c r="E20" t="n">
        <v>12.66</v>
      </c>
      <c r="F20" t="n">
        <v>10.58</v>
      </c>
      <c r="G20" t="n">
        <v>57.71</v>
      </c>
      <c r="H20" t="n">
        <v>1.12</v>
      </c>
      <c r="I20" t="n">
        <v>11</v>
      </c>
      <c r="J20" t="n">
        <v>86.27</v>
      </c>
      <c r="K20" t="n">
        <v>35.1</v>
      </c>
      <c r="L20" t="n">
        <v>5.5</v>
      </c>
      <c r="M20" t="n">
        <v>9</v>
      </c>
      <c r="N20" t="n">
        <v>10.67</v>
      </c>
      <c r="O20" t="n">
        <v>10874.42</v>
      </c>
      <c r="P20" t="n">
        <v>75.56999999999999</v>
      </c>
      <c r="Q20" t="n">
        <v>197.78</v>
      </c>
      <c r="R20" t="n">
        <v>33.34</v>
      </c>
      <c r="S20" t="n">
        <v>25.4</v>
      </c>
      <c r="T20" t="n">
        <v>3112.77</v>
      </c>
      <c r="U20" t="n">
        <v>0.76</v>
      </c>
      <c r="V20" t="n">
        <v>0.88</v>
      </c>
      <c r="W20" t="n">
        <v>2.95</v>
      </c>
      <c r="X20" t="n">
        <v>0.19</v>
      </c>
      <c r="Y20" t="n">
        <v>1</v>
      </c>
      <c r="Z20" t="n">
        <v>10</v>
      </c>
      <c r="AA20" t="n">
        <v>353.4962108389929</v>
      </c>
      <c r="AB20" t="n">
        <v>483.6691108220826</v>
      </c>
      <c r="AC20" t="n">
        <v>437.5084097190828</v>
      </c>
      <c r="AD20" t="n">
        <v>353496.2108389928</v>
      </c>
      <c r="AE20" t="n">
        <v>483669.1108220826</v>
      </c>
      <c r="AF20" t="n">
        <v>2.813226332769502e-05</v>
      </c>
      <c r="AG20" t="n">
        <v>33</v>
      </c>
      <c r="AH20" t="n">
        <v>437508.4097190828</v>
      </c>
    </row>
    <row r="21">
      <c r="A21" t="n">
        <v>19</v>
      </c>
      <c r="B21" t="n">
        <v>35</v>
      </c>
      <c r="C21" t="inlineStr">
        <is>
          <t xml:space="preserve">CONCLUIDO	</t>
        </is>
      </c>
      <c r="D21" t="n">
        <v>7.8913</v>
      </c>
      <c r="E21" t="n">
        <v>12.67</v>
      </c>
      <c r="F21" t="n">
        <v>10.59</v>
      </c>
      <c r="G21" t="n">
        <v>57.77</v>
      </c>
      <c r="H21" t="n">
        <v>1.16</v>
      </c>
      <c r="I21" t="n">
        <v>11</v>
      </c>
      <c r="J21" t="n">
        <v>86.58</v>
      </c>
      <c r="K21" t="n">
        <v>35.1</v>
      </c>
      <c r="L21" t="n">
        <v>5.75</v>
      </c>
      <c r="M21" t="n">
        <v>9</v>
      </c>
      <c r="N21" t="n">
        <v>10.73</v>
      </c>
      <c r="O21" t="n">
        <v>10911.86</v>
      </c>
      <c r="P21" t="n">
        <v>75.61</v>
      </c>
      <c r="Q21" t="n">
        <v>197.79</v>
      </c>
      <c r="R21" t="n">
        <v>33.61</v>
      </c>
      <c r="S21" t="n">
        <v>25.4</v>
      </c>
      <c r="T21" t="n">
        <v>3247.44</v>
      </c>
      <c r="U21" t="n">
        <v>0.76</v>
      </c>
      <c r="V21" t="n">
        <v>0.88</v>
      </c>
      <c r="W21" t="n">
        <v>2.96</v>
      </c>
      <c r="X21" t="n">
        <v>0.2</v>
      </c>
      <c r="Y21" t="n">
        <v>1</v>
      </c>
      <c r="Z21" t="n">
        <v>10</v>
      </c>
      <c r="AA21" t="n">
        <v>353.5849980621005</v>
      </c>
      <c r="AB21" t="n">
        <v>483.7905934177544</v>
      </c>
      <c r="AC21" t="n">
        <v>437.6182981863256</v>
      </c>
      <c r="AD21" t="n">
        <v>353584.9980621005</v>
      </c>
      <c r="AE21" t="n">
        <v>483790.5934177544</v>
      </c>
      <c r="AF21" t="n">
        <v>2.810768651057706e-05</v>
      </c>
      <c r="AG21" t="n">
        <v>33</v>
      </c>
      <c r="AH21" t="n">
        <v>437618.2981863256</v>
      </c>
    </row>
    <row r="22">
      <c r="A22" t="n">
        <v>20</v>
      </c>
      <c r="B22" t="n">
        <v>35</v>
      </c>
      <c r="C22" t="inlineStr">
        <is>
          <t xml:space="preserve">CONCLUIDO	</t>
        </is>
      </c>
      <c r="D22" t="n">
        <v>7.9178</v>
      </c>
      <c r="E22" t="n">
        <v>12.63</v>
      </c>
      <c r="F22" t="n">
        <v>10.57</v>
      </c>
      <c r="G22" t="n">
        <v>63.39</v>
      </c>
      <c r="H22" t="n">
        <v>1.21</v>
      </c>
      <c r="I22" t="n">
        <v>10</v>
      </c>
      <c r="J22" t="n">
        <v>86.88</v>
      </c>
      <c r="K22" t="n">
        <v>35.1</v>
      </c>
      <c r="L22" t="n">
        <v>6</v>
      </c>
      <c r="M22" t="n">
        <v>8</v>
      </c>
      <c r="N22" t="n">
        <v>10.78</v>
      </c>
      <c r="O22" t="n">
        <v>10949.33</v>
      </c>
      <c r="P22" t="n">
        <v>74.84</v>
      </c>
      <c r="Q22" t="n">
        <v>197.75</v>
      </c>
      <c r="R22" t="n">
        <v>32.69</v>
      </c>
      <c r="S22" t="n">
        <v>25.4</v>
      </c>
      <c r="T22" t="n">
        <v>2792.08</v>
      </c>
      <c r="U22" t="n">
        <v>0.78</v>
      </c>
      <c r="V22" t="n">
        <v>0.88</v>
      </c>
      <c r="W22" t="n">
        <v>2.96</v>
      </c>
      <c r="X22" t="n">
        <v>0.18</v>
      </c>
      <c r="Y22" t="n">
        <v>1</v>
      </c>
      <c r="Z22" t="n">
        <v>10</v>
      </c>
      <c r="AA22" t="n">
        <v>352.8361504759422</v>
      </c>
      <c r="AB22" t="n">
        <v>482.7659871135486</v>
      </c>
      <c r="AC22" t="n">
        <v>436.6914788697492</v>
      </c>
      <c r="AD22" t="n">
        <v>352836.1504759422</v>
      </c>
      <c r="AE22" t="n">
        <v>482765.9871135486</v>
      </c>
      <c r="AF22" t="n">
        <v>2.820207573574025e-05</v>
      </c>
      <c r="AG22" t="n">
        <v>33</v>
      </c>
      <c r="AH22" t="n">
        <v>436691.4788697492</v>
      </c>
    </row>
    <row r="23">
      <c r="A23" t="n">
        <v>21</v>
      </c>
      <c r="B23" t="n">
        <v>35</v>
      </c>
      <c r="C23" t="inlineStr">
        <is>
          <t xml:space="preserve">CONCLUIDO	</t>
        </is>
      </c>
      <c r="D23" t="n">
        <v>7.919</v>
      </c>
      <c r="E23" t="n">
        <v>12.63</v>
      </c>
      <c r="F23" t="n">
        <v>10.56</v>
      </c>
      <c r="G23" t="n">
        <v>63.38</v>
      </c>
      <c r="H23" t="n">
        <v>1.26</v>
      </c>
      <c r="I23" t="n">
        <v>10</v>
      </c>
      <c r="J23" t="n">
        <v>87.19</v>
      </c>
      <c r="K23" t="n">
        <v>35.1</v>
      </c>
      <c r="L23" t="n">
        <v>6.25</v>
      </c>
      <c r="M23" t="n">
        <v>8</v>
      </c>
      <c r="N23" t="n">
        <v>10.83</v>
      </c>
      <c r="O23" t="n">
        <v>10986.82</v>
      </c>
      <c r="P23" t="n">
        <v>74.37</v>
      </c>
      <c r="Q23" t="n">
        <v>197.76</v>
      </c>
      <c r="R23" t="n">
        <v>32.61</v>
      </c>
      <c r="S23" t="n">
        <v>25.4</v>
      </c>
      <c r="T23" t="n">
        <v>2752.42</v>
      </c>
      <c r="U23" t="n">
        <v>0.78</v>
      </c>
      <c r="V23" t="n">
        <v>0.88</v>
      </c>
      <c r="W23" t="n">
        <v>2.96</v>
      </c>
      <c r="X23" t="n">
        <v>0.17</v>
      </c>
      <c r="Y23" t="n">
        <v>1</v>
      </c>
      <c r="Z23" t="n">
        <v>10</v>
      </c>
      <c r="AA23" t="n">
        <v>352.4959529317349</v>
      </c>
      <c r="AB23" t="n">
        <v>482.3005138251079</v>
      </c>
      <c r="AC23" t="n">
        <v>436.2704296986614</v>
      </c>
      <c r="AD23" t="n">
        <v>352495.9529317349</v>
      </c>
      <c r="AE23" t="n">
        <v>482300.5138251079</v>
      </c>
      <c r="AF23" t="n">
        <v>2.820634996480424e-05</v>
      </c>
      <c r="AG23" t="n">
        <v>33</v>
      </c>
      <c r="AH23" t="n">
        <v>436270.4296986614</v>
      </c>
    </row>
    <row r="24">
      <c r="A24" t="n">
        <v>22</v>
      </c>
      <c r="B24" t="n">
        <v>35</v>
      </c>
      <c r="C24" t="inlineStr">
        <is>
          <t xml:space="preserve">CONCLUIDO	</t>
        </is>
      </c>
      <c r="D24" t="n">
        <v>7.9147</v>
      </c>
      <c r="E24" t="n">
        <v>12.63</v>
      </c>
      <c r="F24" t="n">
        <v>10.57</v>
      </c>
      <c r="G24" t="n">
        <v>63.42</v>
      </c>
      <c r="H24" t="n">
        <v>1.3</v>
      </c>
      <c r="I24" t="n">
        <v>10</v>
      </c>
      <c r="J24" t="n">
        <v>87.48999999999999</v>
      </c>
      <c r="K24" t="n">
        <v>35.1</v>
      </c>
      <c r="L24" t="n">
        <v>6.5</v>
      </c>
      <c r="M24" t="n">
        <v>8</v>
      </c>
      <c r="N24" t="n">
        <v>10.89</v>
      </c>
      <c r="O24" t="n">
        <v>11024.33</v>
      </c>
      <c r="P24" t="n">
        <v>73.47</v>
      </c>
      <c r="Q24" t="n">
        <v>197.77</v>
      </c>
      <c r="R24" t="n">
        <v>32.84</v>
      </c>
      <c r="S24" t="n">
        <v>25.4</v>
      </c>
      <c r="T24" t="n">
        <v>2867.03</v>
      </c>
      <c r="U24" t="n">
        <v>0.77</v>
      </c>
      <c r="V24" t="n">
        <v>0.88</v>
      </c>
      <c r="W24" t="n">
        <v>2.96</v>
      </c>
      <c r="X24" t="n">
        <v>0.18</v>
      </c>
      <c r="Y24" t="n">
        <v>1</v>
      </c>
      <c r="Z24" t="n">
        <v>10</v>
      </c>
      <c r="AA24" t="n">
        <v>351.9176793530044</v>
      </c>
      <c r="AB24" t="n">
        <v>481.509294403059</v>
      </c>
      <c r="AC24" t="n">
        <v>435.5547231477694</v>
      </c>
      <c r="AD24" t="n">
        <v>351917.6793530044</v>
      </c>
      <c r="AE24" t="n">
        <v>481509.294403059</v>
      </c>
      <c r="AF24" t="n">
        <v>2.819103397732493e-05</v>
      </c>
      <c r="AG24" t="n">
        <v>33</v>
      </c>
      <c r="AH24" t="n">
        <v>435554.7231477695</v>
      </c>
    </row>
    <row r="25">
      <c r="A25" t="n">
        <v>23</v>
      </c>
      <c r="B25" t="n">
        <v>35</v>
      </c>
      <c r="C25" t="inlineStr">
        <is>
          <t xml:space="preserve">CONCLUIDO	</t>
        </is>
      </c>
      <c r="D25" t="n">
        <v>7.9327</v>
      </c>
      <c r="E25" t="n">
        <v>12.61</v>
      </c>
      <c r="F25" t="n">
        <v>10.56</v>
      </c>
      <c r="G25" t="n">
        <v>70.39</v>
      </c>
      <c r="H25" t="n">
        <v>1.35</v>
      </c>
      <c r="I25" t="n">
        <v>9</v>
      </c>
      <c r="J25" t="n">
        <v>87.79000000000001</v>
      </c>
      <c r="K25" t="n">
        <v>35.1</v>
      </c>
      <c r="L25" t="n">
        <v>6.75</v>
      </c>
      <c r="M25" t="n">
        <v>7</v>
      </c>
      <c r="N25" t="n">
        <v>10.94</v>
      </c>
      <c r="O25" t="n">
        <v>11061.87</v>
      </c>
      <c r="P25" t="n">
        <v>73.2</v>
      </c>
      <c r="Q25" t="n">
        <v>197.75</v>
      </c>
      <c r="R25" t="n">
        <v>32.53</v>
      </c>
      <c r="S25" t="n">
        <v>25.4</v>
      </c>
      <c r="T25" t="n">
        <v>2718.11</v>
      </c>
      <c r="U25" t="n">
        <v>0.78</v>
      </c>
      <c r="V25" t="n">
        <v>0.88</v>
      </c>
      <c r="W25" t="n">
        <v>2.96</v>
      </c>
      <c r="X25" t="n">
        <v>0.17</v>
      </c>
      <c r="Y25" t="n">
        <v>1</v>
      </c>
      <c r="Z25" t="n">
        <v>10</v>
      </c>
      <c r="AA25" t="n">
        <v>351.5902467697399</v>
      </c>
      <c r="AB25" t="n">
        <v>481.0612866973304</v>
      </c>
      <c r="AC25" t="n">
        <v>435.1494726686928</v>
      </c>
      <c r="AD25" t="n">
        <v>351590.2467697399</v>
      </c>
      <c r="AE25" t="n">
        <v>481061.2866973304</v>
      </c>
      <c r="AF25" t="n">
        <v>2.825514741328484e-05</v>
      </c>
      <c r="AG25" t="n">
        <v>33</v>
      </c>
      <c r="AH25" t="n">
        <v>435149.4726686928</v>
      </c>
    </row>
    <row r="26">
      <c r="A26" t="n">
        <v>24</v>
      </c>
      <c r="B26" t="n">
        <v>35</v>
      </c>
      <c r="C26" t="inlineStr">
        <is>
          <t xml:space="preserve">CONCLUIDO	</t>
        </is>
      </c>
      <c r="D26" t="n">
        <v>7.9412</v>
      </c>
      <c r="E26" t="n">
        <v>12.59</v>
      </c>
      <c r="F26" t="n">
        <v>10.55</v>
      </c>
      <c r="G26" t="n">
        <v>70.3</v>
      </c>
      <c r="H26" t="n">
        <v>1.39</v>
      </c>
      <c r="I26" t="n">
        <v>9</v>
      </c>
      <c r="J26" t="n">
        <v>88.09999999999999</v>
      </c>
      <c r="K26" t="n">
        <v>35.1</v>
      </c>
      <c r="L26" t="n">
        <v>7</v>
      </c>
      <c r="M26" t="n">
        <v>7</v>
      </c>
      <c r="N26" t="n">
        <v>11</v>
      </c>
      <c r="O26" t="n">
        <v>11099.43</v>
      </c>
      <c r="P26" t="n">
        <v>72.64</v>
      </c>
      <c r="Q26" t="n">
        <v>197.75</v>
      </c>
      <c r="R26" t="n">
        <v>32.19</v>
      </c>
      <c r="S26" t="n">
        <v>25.4</v>
      </c>
      <c r="T26" t="n">
        <v>2547.76</v>
      </c>
      <c r="U26" t="n">
        <v>0.79</v>
      </c>
      <c r="V26" t="n">
        <v>0.88</v>
      </c>
      <c r="W26" t="n">
        <v>2.95</v>
      </c>
      <c r="X26" t="n">
        <v>0.16</v>
      </c>
      <c r="Y26" t="n">
        <v>1</v>
      </c>
      <c r="Z26" t="n">
        <v>10</v>
      </c>
      <c r="AA26" t="n">
        <v>351.1354853538719</v>
      </c>
      <c r="AB26" t="n">
        <v>480.4390620654821</v>
      </c>
      <c r="AC26" t="n">
        <v>434.5866322824103</v>
      </c>
      <c r="AD26" t="n">
        <v>351135.4853538719</v>
      </c>
      <c r="AE26" t="n">
        <v>480439.0620654821</v>
      </c>
      <c r="AF26" t="n">
        <v>2.828542320248813e-05</v>
      </c>
      <c r="AG26" t="n">
        <v>33</v>
      </c>
      <c r="AH26" t="n">
        <v>434586.6322824103</v>
      </c>
    </row>
    <row r="27">
      <c r="A27" t="n">
        <v>25</v>
      </c>
      <c r="B27" t="n">
        <v>35</v>
      </c>
      <c r="C27" t="inlineStr">
        <is>
          <t xml:space="preserve">CONCLUIDO	</t>
        </is>
      </c>
      <c r="D27" t="n">
        <v>7.9395</v>
      </c>
      <c r="E27" t="n">
        <v>12.6</v>
      </c>
      <c r="F27" t="n">
        <v>10.55</v>
      </c>
      <c r="G27" t="n">
        <v>70.31999999999999</v>
      </c>
      <c r="H27" t="n">
        <v>1.44</v>
      </c>
      <c r="I27" t="n">
        <v>9</v>
      </c>
      <c r="J27" t="n">
        <v>88.40000000000001</v>
      </c>
      <c r="K27" t="n">
        <v>35.1</v>
      </c>
      <c r="L27" t="n">
        <v>7.25</v>
      </c>
      <c r="M27" t="n">
        <v>7</v>
      </c>
      <c r="N27" t="n">
        <v>11.05</v>
      </c>
      <c r="O27" t="n">
        <v>11137.01</v>
      </c>
      <c r="P27" t="n">
        <v>72.38</v>
      </c>
      <c r="Q27" t="n">
        <v>197.77</v>
      </c>
      <c r="R27" t="n">
        <v>32.38</v>
      </c>
      <c r="S27" t="n">
        <v>25.4</v>
      </c>
      <c r="T27" t="n">
        <v>2643.46</v>
      </c>
      <c r="U27" t="n">
        <v>0.78</v>
      </c>
      <c r="V27" t="n">
        <v>0.88</v>
      </c>
      <c r="W27" t="n">
        <v>2.95</v>
      </c>
      <c r="X27" t="n">
        <v>0.16</v>
      </c>
      <c r="Y27" t="n">
        <v>1</v>
      </c>
      <c r="Z27" t="n">
        <v>10</v>
      </c>
      <c r="AA27" t="n">
        <v>350.969761121537</v>
      </c>
      <c r="AB27" t="n">
        <v>480.2123108595644</v>
      </c>
      <c r="AC27" t="n">
        <v>434.3815218933381</v>
      </c>
      <c r="AD27" t="n">
        <v>350969.761121537</v>
      </c>
      <c r="AE27" t="n">
        <v>480212.3108595643</v>
      </c>
      <c r="AF27" t="n">
        <v>2.827936804464746e-05</v>
      </c>
      <c r="AG27" t="n">
        <v>33</v>
      </c>
      <c r="AH27" t="n">
        <v>434381.5218933381</v>
      </c>
    </row>
    <row r="28">
      <c r="A28" t="n">
        <v>26</v>
      </c>
      <c r="B28" t="n">
        <v>35</v>
      </c>
      <c r="C28" t="inlineStr">
        <is>
          <t xml:space="preserve">CONCLUIDO	</t>
        </is>
      </c>
      <c r="D28" t="n">
        <v>7.9708</v>
      </c>
      <c r="E28" t="n">
        <v>12.55</v>
      </c>
      <c r="F28" t="n">
        <v>10.52</v>
      </c>
      <c r="G28" t="n">
        <v>78.87</v>
      </c>
      <c r="H28" t="n">
        <v>1.48</v>
      </c>
      <c r="I28" t="n">
        <v>8</v>
      </c>
      <c r="J28" t="n">
        <v>88.70999999999999</v>
      </c>
      <c r="K28" t="n">
        <v>35.1</v>
      </c>
      <c r="L28" t="n">
        <v>7.5</v>
      </c>
      <c r="M28" t="n">
        <v>6</v>
      </c>
      <c r="N28" t="n">
        <v>11.11</v>
      </c>
      <c r="O28" t="n">
        <v>11174.61</v>
      </c>
      <c r="P28" t="n">
        <v>71.56999999999999</v>
      </c>
      <c r="Q28" t="n">
        <v>197.75</v>
      </c>
      <c r="R28" t="n">
        <v>31.35</v>
      </c>
      <c r="S28" t="n">
        <v>25.4</v>
      </c>
      <c r="T28" t="n">
        <v>2133.5</v>
      </c>
      <c r="U28" t="n">
        <v>0.8100000000000001</v>
      </c>
      <c r="V28" t="n">
        <v>0.88</v>
      </c>
      <c r="W28" t="n">
        <v>2.95</v>
      </c>
      <c r="X28" t="n">
        <v>0.13</v>
      </c>
      <c r="Y28" t="n">
        <v>1</v>
      </c>
      <c r="Z28" t="n">
        <v>10</v>
      </c>
      <c r="AA28" t="n">
        <v>350.1641939726589</v>
      </c>
      <c r="AB28" t="n">
        <v>479.110098347355</v>
      </c>
      <c r="AC28" t="n">
        <v>433.384502996329</v>
      </c>
      <c r="AD28" t="n">
        <v>350164.1939726589</v>
      </c>
      <c r="AE28" t="n">
        <v>479110.098347355</v>
      </c>
      <c r="AF28" t="n">
        <v>2.839085418606663e-05</v>
      </c>
      <c r="AG28" t="n">
        <v>33</v>
      </c>
      <c r="AH28" t="n">
        <v>433384.502996329</v>
      </c>
    </row>
    <row r="29">
      <c r="A29" t="n">
        <v>27</v>
      </c>
      <c r="B29" t="n">
        <v>35</v>
      </c>
      <c r="C29" t="inlineStr">
        <is>
          <t xml:space="preserve">CONCLUIDO	</t>
        </is>
      </c>
      <c r="D29" t="n">
        <v>7.9662</v>
      </c>
      <c r="E29" t="n">
        <v>12.55</v>
      </c>
      <c r="F29" t="n">
        <v>10.52</v>
      </c>
      <c r="G29" t="n">
        <v>78.92</v>
      </c>
      <c r="H29" t="n">
        <v>1.53</v>
      </c>
      <c r="I29" t="n">
        <v>8</v>
      </c>
      <c r="J29" t="n">
        <v>89.01000000000001</v>
      </c>
      <c r="K29" t="n">
        <v>35.1</v>
      </c>
      <c r="L29" t="n">
        <v>7.75</v>
      </c>
      <c r="M29" t="n">
        <v>6</v>
      </c>
      <c r="N29" t="n">
        <v>11.16</v>
      </c>
      <c r="O29" t="n">
        <v>11212.24</v>
      </c>
      <c r="P29" t="n">
        <v>71.45</v>
      </c>
      <c r="Q29" t="n">
        <v>197.75</v>
      </c>
      <c r="R29" t="n">
        <v>31.56</v>
      </c>
      <c r="S29" t="n">
        <v>25.4</v>
      </c>
      <c r="T29" t="n">
        <v>2235.33</v>
      </c>
      <c r="U29" t="n">
        <v>0.8</v>
      </c>
      <c r="V29" t="n">
        <v>0.88</v>
      </c>
      <c r="W29" t="n">
        <v>2.95</v>
      </c>
      <c r="X29" t="n">
        <v>0.13</v>
      </c>
      <c r="Y29" t="n">
        <v>1</v>
      </c>
      <c r="Z29" t="n">
        <v>10</v>
      </c>
      <c r="AA29" t="n">
        <v>350.1153328804085</v>
      </c>
      <c r="AB29" t="n">
        <v>479.0432444453388</v>
      </c>
      <c r="AC29" t="n">
        <v>433.3240295368912</v>
      </c>
      <c r="AD29" t="n">
        <v>350115.3328804085</v>
      </c>
      <c r="AE29" t="n">
        <v>479043.2444453388</v>
      </c>
      <c r="AF29" t="n">
        <v>2.837446964132132e-05</v>
      </c>
      <c r="AG29" t="n">
        <v>33</v>
      </c>
      <c r="AH29" t="n">
        <v>433324.0295368912</v>
      </c>
    </row>
    <row r="30">
      <c r="A30" t="n">
        <v>28</v>
      </c>
      <c r="B30" t="n">
        <v>35</v>
      </c>
      <c r="C30" t="inlineStr">
        <is>
          <t xml:space="preserve">CONCLUIDO	</t>
        </is>
      </c>
      <c r="D30" t="n">
        <v>7.9623</v>
      </c>
      <c r="E30" t="n">
        <v>12.56</v>
      </c>
      <c r="F30" t="n">
        <v>10.53</v>
      </c>
      <c r="G30" t="n">
        <v>78.97</v>
      </c>
      <c r="H30" t="n">
        <v>1.57</v>
      </c>
      <c r="I30" t="n">
        <v>8</v>
      </c>
      <c r="J30" t="n">
        <v>89.31999999999999</v>
      </c>
      <c r="K30" t="n">
        <v>35.1</v>
      </c>
      <c r="L30" t="n">
        <v>8</v>
      </c>
      <c r="M30" t="n">
        <v>6</v>
      </c>
      <c r="N30" t="n">
        <v>11.22</v>
      </c>
      <c r="O30" t="n">
        <v>11249.89</v>
      </c>
      <c r="P30" t="n">
        <v>71</v>
      </c>
      <c r="Q30" t="n">
        <v>197.77</v>
      </c>
      <c r="R30" t="n">
        <v>31.7</v>
      </c>
      <c r="S30" t="n">
        <v>25.4</v>
      </c>
      <c r="T30" t="n">
        <v>2305.63</v>
      </c>
      <c r="U30" t="n">
        <v>0.8</v>
      </c>
      <c r="V30" t="n">
        <v>0.88</v>
      </c>
      <c r="W30" t="n">
        <v>2.95</v>
      </c>
      <c r="X30" t="n">
        <v>0.14</v>
      </c>
      <c r="Y30" t="n">
        <v>1</v>
      </c>
      <c r="Z30" t="n">
        <v>10</v>
      </c>
      <c r="AA30" t="n">
        <v>349.8439117333879</v>
      </c>
      <c r="AB30" t="n">
        <v>478.6718740577293</v>
      </c>
      <c r="AC30" t="n">
        <v>432.9881022178535</v>
      </c>
      <c r="AD30" t="n">
        <v>349843.9117333879</v>
      </c>
      <c r="AE30" t="n">
        <v>478671.8740577293</v>
      </c>
      <c r="AF30" t="n">
        <v>2.836057839686335e-05</v>
      </c>
      <c r="AG30" t="n">
        <v>33</v>
      </c>
      <c r="AH30" t="n">
        <v>432988.1022178535</v>
      </c>
    </row>
    <row r="31">
      <c r="A31" t="n">
        <v>29</v>
      </c>
      <c r="B31" t="n">
        <v>35</v>
      </c>
      <c r="C31" t="inlineStr">
        <is>
          <t xml:space="preserve">CONCLUIDO	</t>
        </is>
      </c>
      <c r="D31" t="n">
        <v>7.9598</v>
      </c>
      <c r="E31" t="n">
        <v>12.56</v>
      </c>
      <c r="F31" t="n">
        <v>10.53</v>
      </c>
      <c r="G31" t="n">
        <v>79</v>
      </c>
      <c r="H31" t="n">
        <v>1.62</v>
      </c>
      <c r="I31" t="n">
        <v>8</v>
      </c>
      <c r="J31" t="n">
        <v>89.62</v>
      </c>
      <c r="K31" t="n">
        <v>35.1</v>
      </c>
      <c r="L31" t="n">
        <v>8.25</v>
      </c>
      <c r="M31" t="n">
        <v>4</v>
      </c>
      <c r="N31" t="n">
        <v>11.27</v>
      </c>
      <c r="O31" t="n">
        <v>11287.56</v>
      </c>
      <c r="P31" t="n">
        <v>69.93000000000001</v>
      </c>
      <c r="Q31" t="n">
        <v>197.78</v>
      </c>
      <c r="R31" t="n">
        <v>31.77</v>
      </c>
      <c r="S31" t="n">
        <v>25.4</v>
      </c>
      <c r="T31" t="n">
        <v>2342.3</v>
      </c>
      <c r="U31" t="n">
        <v>0.8</v>
      </c>
      <c r="V31" t="n">
        <v>0.88</v>
      </c>
      <c r="W31" t="n">
        <v>2.95</v>
      </c>
      <c r="X31" t="n">
        <v>0.14</v>
      </c>
      <c r="Y31" t="n">
        <v>1</v>
      </c>
      <c r="Z31" t="n">
        <v>10</v>
      </c>
      <c r="AA31" t="n">
        <v>349.1302847571544</v>
      </c>
      <c r="AB31" t="n">
        <v>477.6954581458464</v>
      </c>
      <c r="AC31" t="n">
        <v>432.1048740701924</v>
      </c>
      <c r="AD31" t="n">
        <v>349130.2847571544</v>
      </c>
      <c r="AE31" t="n">
        <v>477695.4581458464</v>
      </c>
      <c r="AF31" t="n">
        <v>2.835167375298003e-05</v>
      </c>
      <c r="AG31" t="n">
        <v>33</v>
      </c>
      <c r="AH31" t="n">
        <v>432104.8740701924</v>
      </c>
    </row>
    <row r="32">
      <c r="A32" t="n">
        <v>30</v>
      </c>
      <c r="B32" t="n">
        <v>35</v>
      </c>
      <c r="C32" t="inlineStr">
        <is>
          <t xml:space="preserve">CONCLUIDO	</t>
        </is>
      </c>
      <c r="D32" t="n">
        <v>7.986</v>
      </c>
      <c r="E32" t="n">
        <v>12.52</v>
      </c>
      <c r="F32" t="n">
        <v>10.51</v>
      </c>
      <c r="G32" t="n">
        <v>90.08</v>
      </c>
      <c r="H32" t="n">
        <v>1.66</v>
      </c>
      <c r="I32" t="n">
        <v>7</v>
      </c>
      <c r="J32" t="n">
        <v>89.93000000000001</v>
      </c>
      <c r="K32" t="n">
        <v>35.1</v>
      </c>
      <c r="L32" t="n">
        <v>8.5</v>
      </c>
      <c r="M32" t="n">
        <v>2</v>
      </c>
      <c r="N32" t="n">
        <v>11.33</v>
      </c>
      <c r="O32" t="n">
        <v>11325.25</v>
      </c>
      <c r="P32" t="n">
        <v>69.88</v>
      </c>
      <c r="Q32" t="n">
        <v>197.8</v>
      </c>
      <c r="R32" t="n">
        <v>30.98</v>
      </c>
      <c r="S32" t="n">
        <v>25.4</v>
      </c>
      <c r="T32" t="n">
        <v>1948.82</v>
      </c>
      <c r="U32" t="n">
        <v>0.82</v>
      </c>
      <c r="V32" t="n">
        <v>0.89</v>
      </c>
      <c r="W32" t="n">
        <v>2.95</v>
      </c>
      <c r="X32" t="n">
        <v>0.12</v>
      </c>
      <c r="Y32" t="n">
        <v>1</v>
      </c>
      <c r="Z32" t="n">
        <v>10</v>
      </c>
      <c r="AA32" t="n">
        <v>348.8953647326566</v>
      </c>
      <c r="AB32" t="n">
        <v>477.3740302043884</v>
      </c>
      <c r="AC32" t="n">
        <v>431.8141227603402</v>
      </c>
      <c r="AD32" t="n">
        <v>348895.3647326566</v>
      </c>
      <c r="AE32" t="n">
        <v>477374.0302043884</v>
      </c>
      <c r="AF32" t="n">
        <v>2.844499442087722e-05</v>
      </c>
      <c r="AG32" t="n">
        <v>33</v>
      </c>
      <c r="AH32" t="n">
        <v>431814.1227603402</v>
      </c>
    </row>
    <row r="33">
      <c r="A33" t="n">
        <v>31</v>
      </c>
      <c r="B33" t="n">
        <v>35</v>
      </c>
      <c r="C33" t="inlineStr">
        <is>
          <t xml:space="preserve">CONCLUIDO	</t>
        </is>
      </c>
      <c r="D33" t="n">
        <v>7.9789</v>
      </c>
      <c r="E33" t="n">
        <v>12.53</v>
      </c>
      <c r="F33" t="n">
        <v>10.52</v>
      </c>
      <c r="G33" t="n">
        <v>90.18000000000001</v>
      </c>
      <c r="H33" t="n">
        <v>1.7</v>
      </c>
      <c r="I33" t="n">
        <v>7</v>
      </c>
      <c r="J33" t="n">
        <v>90.23999999999999</v>
      </c>
      <c r="K33" t="n">
        <v>35.1</v>
      </c>
      <c r="L33" t="n">
        <v>8.75</v>
      </c>
      <c r="M33" t="n">
        <v>1</v>
      </c>
      <c r="N33" t="n">
        <v>11.38</v>
      </c>
      <c r="O33" t="n">
        <v>11362.97</v>
      </c>
      <c r="P33" t="n">
        <v>70.11</v>
      </c>
      <c r="Q33" t="n">
        <v>197.83</v>
      </c>
      <c r="R33" t="n">
        <v>31.28</v>
      </c>
      <c r="S33" t="n">
        <v>25.4</v>
      </c>
      <c r="T33" t="n">
        <v>2100.57</v>
      </c>
      <c r="U33" t="n">
        <v>0.8100000000000001</v>
      </c>
      <c r="V33" t="n">
        <v>0.88</v>
      </c>
      <c r="W33" t="n">
        <v>2.96</v>
      </c>
      <c r="X33" t="n">
        <v>0.13</v>
      </c>
      <c r="Y33" t="n">
        <v>1</v>
      </c>
      <c r="Z33" t="n">
        <v>10</v>
      </c>
      <c r="AA33" t="n">
        <v>349.1101924165223</v>
      </c>
      <c r="AB33" t="n">
        <v>477.667966918982</v>
      </c>
      <c r="AC33" t="n">
        <v>432.0800065674358</v>
      </c>
      <c r="AD33" t="n">
        <v>349110.1924165223</v>
      </c>
      <c r="AE33" t="n">
        <v>477667.966918982</v>
      </c>
      <c r="AF33" t="n">
        <v>2.841970523224859e-05</v>
      </c>
      <c r="AG33" t="n">
        <v>33</v>
      </c>
      <c r="AH33" t="n">
        <v>432080.0065674357</v>
      </c>
    </row>
    <row r="34">
      <c r="A34" t="n">
        <v>32</v>
      </c>
      <c r="B34" t="n">
        <v>35</v>
      </c>
      <c r="C34" t="inlineStr">
        <is>
          <t xml:space="preserve">CONCLUIDO	</t>
        </is>
      </c>
      <c r="D34" t="n">
        <v>7.978</v>
      </c>
      <c r="E34" t="n">
        <v>12.53</v>
      </c>
      <c r="F34" t="n">
        <v>10.52</v>
      </c>
      <c r="G34" t="n">
        <v>90.19</v>
      </c>
      <c r="H34" t="n">
        <v>1.75</v>
      </c>
      <c r="I34" t="n">
        <v>7</v>
      </c>
      <c r="J34" t="n">
        <v>90.54000000000001</v>
      </c>
      <c r="K34" t="n">
        <v>35.1</v>
      </c>
      <c r="L34" t="n">
        <v>9</v>
      </c>
      <c r="M34" t="n">
        <v>1</v>
      </c>
      <c r="N34" t="n">
        <v>11.44</v>
      </c>
      <c r="O34" t="n">
        <v>11400.71</v>
      </c>
      <c r="P34" t="n">
        <v>70.27</v>
      </c>
      <c r="Q34" t="n">
        <v>197.78</v>
      </c>
      <c r="R34" t="n">
        <v>31.3</v>
      </c>
      <c r="S34" t="n">
        <v>25.4</v>
      </c>
      <c r="T34" t="n">
        <v>2110.34</v>
      </c>
      <c r="U34" t="n">
        <v>0.8100000000000001</v>
      </c>
      <c r="V34" t="n">
        <v>0.88</v>
      </c>
      <c r="W34" t="n">
        <v>2.96</v>
      </c>
      <c r="X34" t="n">
        <v>0.13</v>
      </c>
      <c r="Y34" t="n">
        <v>1</v>
      </c>
      <c r="Z34" t="n">
        <v>10</v>
      </c>
      <c r="AA34" t="n">
        <v>349.2256821860595</v>
      </c>
      <c r="AB34" t="n">
        <v>477.8259851167119</v>
      </c>
      <c r="AC34" t="n">
        <v>432.2229437301543</v>
      </c>
      <c r="AD34" t="n">
        <v>349225.6821860595</v>
      </c>
      <c r="AE34" t="n">
        <v>477825.9851167119</v>
      </c>
      <c r="AF34" t="n">
        <v>2.84164995604506e-05</v>
      </c>
      <c r="AG34" t="n">
        <v>33</v>
      </c>
      <c r="AH34" t="n">
        <v>432222.9437301542</v>
      </c>
    </row>
    <row r="35">
      <c r="A35" t="n">
        <v>33</v>
      </c>
      <c r="B35" t="n">
        <v>35</v>
      </c>
      <c r="C35" t="inlineStr">
        <is>
          <t xml:space="preserve">CONCLUIDO	</t>
        </is>
      </c>
      <c r="D35" t="n">
        <v>7.9798</v>
      </c>
      <c r="E35" t="n">
        <v>12.53</v>
      </c>
      <c r="F35" t="n">
        <v>10.52</v>
      </c>
      <c r="G35" t="n">
        <v>90.16</v>
      </c>
      <c r="H35" t="n">
        <v>1.79</v>
      </c>
      <c r="I35" t="n">
        <v>7</v>
      </c>
      <c r="J35" t="n">
        <v>90.84999999999999</v>
      </c>
      <c r="K35" t="n">
        <v>35.1</v>
      </c>
      <c r="L35" t="n">
        <v>9.25</v>
      </c>
      <c r="M35" t="n">
        <v>0</v>
      </c>
      <c r="N35" t="n">
        <v>11.5</v>
      </c>
      <c r="O35" t="n">
        <v>11438.48</v>
      </c>
      <c r="P35" t="n">
        <v>70.38</v>
      </c>
      <c r="Q35" t="n">
        <v>197.76</v>
      </c>
      <c r="R35" t="n">
        <v>31.16</v>
      </c>
      <c r="S35" t="n">
        <v>25.4</v>
      </c>
      <c r="T35" t="n">
        <v>2041.92</v>
      </c>
      <c r="U35" t="n">
        <v>0.82</v>
      </c>
      <c r="V35" t="n">
        <v>0.88</v>
      </c>
      <c r="W35" t="n">
        <v>2.96</v>
      </c>
      <c r="X35" t="n">
        <v>0.13</v>
      </c>
      <c r="Y35" t="n">
        <v>1</v>
      </c>
      <c r="Z35" t="n">
        <v>10</v>
      </c>
      <c r="AA35" t="n">
        <v>349.2879744163749</v>
      </c>
      <c r="AB35" t="n">
        <v>477.9112160943686</v>
      </c>
      <c r="AC35" t="n">
        <v>432.3000403829258</v>
      </c>
      <c r="AD35" t="n">
        <v>349287.9744163749</v>
      </c>
      <c r="AE35" t="n">
        <v>477911.2160943686</v>
      </c>
      <c r="AF35" t="n">
        <v>2.842291090404659e-05</v>
      </c>
      <c r="AG35" t="n">
        <v>33</v>
      </c>
      <c r="AH35" t="n">
        <v>432300.0403829258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6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6.2516</v>
      </c>
      <c r="E2" t="n">
        <v>16</v>
      </c>
      <c r="F2" t="n">
        <v>12.09</v>
      </c>
      <c r="G2" t="n">
        <v>8.640000000000001</v>
      </c>
      <c r="H2" t="n">
        <v>0.16</v>
      </c>
      <c r="I2" t="n">
        <v>84</v>
      </c>
      <c r="J2" t="n">
        <v>107.41</v>
      </c>
      <c r="K2" t="n">
        <v>41.65</v>
      </c>
      <c r="L2" t="n">
        <v>1</v>
      </c>
      <c r="M2" t="n">
        <v>82</v>
      </c>
      <c r="N2" t="n">
        <v>14.77</v>
      </c>
      <c r="O2" t="n">
        <v>13481.73</v>
      </c>
      <c r="P2" t="n">
        <v>115.57</v>
      </c>
      <c r="Q2" t="n">
        <v>198.07</v>
      </c>
      <c r="R2" t="n">
        <v>79.93000000000001</v>
      </c>
      <c r="S2" t="n">
        <v>25.4</v>
      </c>
      <c r="T2" t="n">
        <v>26040.08</v>
      </c>
      <c r="U2" t="n">
        <v>0.32</v>
      </c>
      <c r="V2" t="n">
        <v>0.77</v>
      </c>
      <c r="W2" t="n">
        <v>3.08</v>
      </c>
      <c r="X2" t="n">
        <v>1.7</v>
      </c>
      <c r="Y2" t="n">
        <v>1</v>
      </c>
      <c r="Z2" t="n">
        <v>10</v>
      </c>
      <c r="AA2" t="n">
        <v>488.7758299015077</v>
      </c>
      <c r="AB2" t="n">
        <v>668.764653739</v>
      </c>
      <c r="AC2" t="n">
        <v>604.9386938032357</v>
      </c>
      <c r="AD2" t="n">
        <v>488775.8299015077</v>
      </c>
      <c r="AE2" t="n">
        <v>668764.653739</v>
      </c>
      <c r="AF2" t="n">
        <v>1.928325209385854e-05</v>
      </c>
      <c r="AG2" t="n">
        <v>42</v>
      </c>
      <c r="AH2" t="n">
        <v>604938.6938032357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6.5829</v>
      </c>
      <c r="E3" t="n">
        <v>15.19</v>
      </c>
      <c r="F3" t="n">
        <v>11.71</v>
      </c>
      <c r="G3" t="n">
        <v>10.81</v>
      </c>
      <c r="H3" t="n">
        <v>0.2</v>
      </c>
      <c r="I3" t="n">
        <v>65</v>
      </c>
      <c r="J3" t="n">
        <v>107.73</v>
      </c>
      <c r="K3" t="n">
        <v>41.65</v>
      </c>
      <c r="L3" t="n">
        <v>1.25</v>
      </c>
      <c r="M3" t="n">
        <v>63</v>
      </c>
      <c r="N3" t="n">
        <v>14.83</v>
      </c>
      <c r="O3" t="n">
        <v>13520.81</v>
      </c>
      <c r="P3" t="n">
        <v>111.65</v>
      </c>
      <c r="Q3" t="n">
        <v>197.91</v>
      </c>
      <c r="R3" t="n">
        <v>68.45</v>
      </c>
      <c r="S3" t="n">
        <v>25.4</v>
      </c>
      <c r="T3" t="n">
        <v>20398.09</v>
      </c>
      <c r="U3" t="n">
        <v>0.37</v>
      </c>
      <c r="V3" t="n">
        <v>0.79</v>
      </c>
      <c r="W3" t="n">
        <v>3.05</v>
      </c>
      <c r="X3" t="n">
        <v>1.32</v>
      </c>
      <c r="Y3" t="n">
        <v>1</v>
      </c>
      <c r="Z3" t="n">
        <v>10</v>
      </c>
      <c r="AA3" t="n">
        <v>461.5617983286427</v>
      </c>
      <c r="AB3" t="n">
        <v>631.5292151426671</v>
      </c>
      <c r="AC3" t="n">
        <v>571.2569532062705</v>
      </c>
      <c r="AD3" t="n">
        <v>461561.7983286427</v>
      </c>
      <c r="AE3" t="n">
        <v>631529.2151426671</v>
      </c>
      <c r="AF3" t="n">
        <v>2.030515711316485e-05</v>
      </c>
      <c r="AG3" t="n">
        <v>40</v>
      </c>
      <c r="AH3" t="n">
        <v>571256.9532062705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6.7881</v>
      </c>
      <c r="E4" t="n">
        <v>14.73</v>
      </c>
      <c r="F4" t="n">
        <v>11.5</v>
      </c>
      <c r="G4" t="n">
        <v>12.77</v>
      </c>
      <c r="H4" t="n">
        <v>0.24</v>
      </c>
      <c r="I4" t="n">
        <v>54</v>
      </c>
      <c r="J4" t="n">
        <v>108.05</v>
      </c>
      <c r="K4" t="n">
        <v>41.65</v>
      </c>
      <c r="L4" t="n">
        <v>1.5</v>
      </c>
      <c r="M4" t="n">
        <v>52</v>
      </c>
      <c r="N4" t="n">
        <v>14.9</v>
      </c>
      <c r="O4" t="n">
        <v>13559.91</v>
      </c>
      <c r="P4" t="n">
        <v>109.35</v>
      </c>
      <c r="Q4" t="n">
        <v>197.88</v>
      </c>
      <c r="R4" t="n">
        <v>61.44</v>
      </c>
      <c r="S4" t="n">
        <v>25.4</v>
      </c>
      <c r="T4" t="n">
        <v>16943.6</v>
      </c>
      <c r="U4" t="n">
        <v>0.41</v>
      </c>
      <c r="V4" t="n">
        <v>0.8100000000000001</v>
      </c>
      <c r="W4" t="n">
        <v>3.04</v>
      </c>
      <c r="X4" t="n">
        <v>1.1</v>
      </c>
      <c r="Y4" t="n">
        <v>1</v>
      </c>
      <c r="Z4" t="n">
        <v>10</v>
      </c>
      <c r="AA4" t="n">
        <v>447.4192611235329</v>
      </c>
      <c r="AB4" t="n">
        <v>612.1787718139286</v>
      </c>
      <c r="AC4" t="n">
        <v>553.753289030309</v>
      </c>
      <c r="AD4" t="n">
        <v>447419.2611235328</v>
      </c>
      <c r="AE4" t="n">
        <v>612178.7718139286</v>
      </c>
      <c r="AF4" t="n">
        <v>2.093810281181156e-05</v>
      </c>
      <c r="AG4" t="n">
        <v>39</v>
      </c>
      <c r="AH4" t="n">
        <v>553753.2890303091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6.9889</v>
      </c>
      <c r="E5" t="n">
        <v>14.31</v>
      </c>
      <c r="F5" t="n">
        <v>11.27</v>
      </c>
      <c r="G5" t="n">
        <v>15.03</v>
      </c>
      <c r="H5" t="n">
        <v>0.28</v>
      </c>
      <c r="I5" t="n">
        <v>45</v>
      </c>
      <c r="J5" t="n">
        <v>108.37</v>
      </c>
      <c r="K5" t="n">
        <v>41.65</v>
      </c>
      <c r="L5" t="n">
        <v>1.75</v>
      </c>
      <c r="M5" t="n">
        <v>43</v>
      </c>
      <c r="N5" t="n">
        <v>14.97</v>
      </c>
      <c r="O5" t="n">
        <v>13599.17</v>
      </c>
      <c r="P5" t="n">
        <v>106.95</v>
      </c>
      <c r="Q5" t="n">
        <v>197.82</v>
      </c>
      <c r="R5" t="n">
        <v>54.69</v>
      </c>
      <c r="S5" t="n">
        <v>25.4</v>
      </c>
      <c r="T5" t="n">
        <v>13616.96</v>
      </c>
      <c r="U5" t="n">
        <v>0.46</v>
      </c>
      <c r="V5" t="n">
        <v>0.83</v>
      </c>
      <c r="W5" t="n">
        <v>3.01</v>
      </c>
      <c r="X5" t="n">
        <v>0.88</v>
      </c>
      <c r="Y5" t="n">
        <v>1</v>
      </c>
      <c r="Z5" t="n">
        <v>10</v>
      </c>
      <c r="AA5" t="n">
        <v>433.546452688484</v>
      </c>
      <c r="AB5" t="n">
        <v>593.1973832879813</v>
      </c>
      <c r="AC5" t="n">
        <v>536.5834575847319</v>
      </c>
      <c r="AD5" t="n">
        <v>433546.452688484</v>
      </c>
      <c r="AE5" t="n">
        <v>593197.3832879813</v>
      </c>
      <c r="AF5" t="n">
        <v>2.155747657539957e-05</v>
      </c>
      <c r="AG5" t="n">
        <v>38</v>
      </c>
      <c r="AH5" t="n">
        <v>536583.457584732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7.1134</v>
      </c>
      <c r="E6" t="n">
        <v>14.06</v>
      </c>
      <c r="F6" t="n">
        <v>11.16</v>
      </c>
      <c r="G6" t="n">
        <v>17.16</v>
      </c>
      <c r="H6" t="n">
        <v>0.32</v>
      </c>
      <c r="I6" t="n">
        <v>39</v>
      </c>
      <c r="J6" t="n">
        <v>108.68</v>
      </c>
      <c r="K6" t="n">
        <v>41.65</v>
      </c>
      <c r="L6" t="n">
        <v>2</v>
      </c>
      <c r="M6" t="n">
        <v>37</v>
      </c>
      <c r="N6" t="n">
        <v>15.03</v>
      </c>
      <c r="O6" t="n">
        <v>13638.32</v>
      </c>
      <c r="P6" t="n">
        <v>105.6</v>
      </c>
      <c r="Q6" t="n">
        <v>197.85</v>
      </c>
      <c r="R6" t="n">
        <v>51.14</v>
      </c>
      <c r="S6" t="n">
        <v>25.4</v>
      </c>
      <c r="T6" t="n">
        <v>11868.92</v>
      </c>
      <c r="U6" t="n">
        <v>0.5</v>
      </c>
      <c r="V6" t="n">
        <v>0.83</v>
      </c>
      <c r="W6" t="n">
        <v>3</v>
      </c>
      <c r="X6" t="n">
        <v>0.76</v>
      </c>
      <c r="Y6" t="n">
        <v>1</v>
      </c>
      <c r="Z6" t="n">
        <v>10</v>
      </c>
      <c r="AA6" t="n">
        <v>421.8521238309065</v>
      </c>
      <c r="AB6" t="n">
        <v>577.1966866276662</v>
      </c>
      <c r="AC6" t="n">
        <v>522.1098449565585</v>
      </c>
      <c r="AD6" t="n">
        <v>421852.1238309065</v>
      </c>
      <c r="AE6" t="n">
        <v>577196.6866276661</v>
      </c>
      <c r="AF6" t="n">
        <v>2.194150064694692e-05</v>
      </c>
      <c r="AG6" t="n">
        <v>37</v>
      </c>
      <c r="AH6" t="n">
        <v>522109.8449565585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7.2</v>
      </c>
      <c r="E7" t="n">
        <v>13.89</v>
      </c>
      <c r="F7" t="n">
        <v>11.07</v>
      </c>
      <c r="G7" t="n">
        <v>18.99</v>
      </c>
      <c r="H7" t="n">
        <v>0.36</v>
      </c>
      <c r="I7" t="n">
        <v>35</v>
      </c>
      <c r="J7" t="n">
        <v>109</v>
      </c>
      <c r="K7" t="n">
        <v>41.65</v>
      </c>
      <c r="L7" t="n">
        <v>2.25</v>
      </c>
      <c r="M7" t="n">
        <v>33</v>
      </c>
      <c r="N7" t="n">
        <v>15.1</v>
      </c>
      <c r="O7" t="n">
        <v>13677.51</v>
      </c>
      <c r="P7" t="n">
        <v>104.5</v>
      </c>
      <c r="Q7" t="n">
        <v>197.79</v>
      </c>
      <c r="R7" t="n">
        <v>48.64</v>
      </c>
      <c r="S7" t="n">
        <v>25.4</v>
      </c>
      <c r="T7" t="n">
        <v>10642.5</v>
      </c>
      <c r="U7" t="n">
        <v>0.52</v>
      </c>
      <c r="V7" t="n">
        <v>0.84</v>
      </c>
      <c r="W7" t="n">
        <v>3</v>
      </c>
      <c r="X7" t="n">
        <v>0.68</v>
      </c>
      <c r="Y7" t="n">
        <v>1</v>
      </c>
      <c r="Z7" t="n">
        <v>10</v>
      </c>
      <c r="AA7" t="n">
        <v>419.8161710298322</v>
      </c>
      <c r="AB7" t="n">
        <v>574.4110061853379</v>
      </c>
      <c r="AC7" t="n">
        <v>519.590025945919</v>
      </c>
      <c r="AD7" t="n">
        <v>419816.1710298322</v>
      </c>
      <c r="AE7" t="n">
        <v>574411.0061853379</v>
      </c>
      <c r="AF7" t="n">
        <v>2.220862100514772e-05</v>
      </c>
      <c r="AG7" t="n">
        <v>37</v>
      </c>
      <c r="AH7" t="n">
        <v>519590.025945919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7.3045</v>
      </c>
      <c r="E8" t="n">
        <v>13.69</v>
      </c>
      <c r="F8" t="n">
        <v>10.97</v>
      </c>
      <c r="G8" t="n">
        <v>21.22</v>
      </c>
      <c r="H8" t="n">
        <v>0.4</v>
      </c>
      <c r="I8" t="n">
        <v>31</v>
      </c>
      <c r="J8" t="n">
        <v>109.32</v>
      </c>
      <c r="K8" t="n">
        <v>41.65</v>
      </c>
      <c r="L8" t="n">
        <v>2.5</v>
      </c>
      <c r="M8" t="n">
        <v>29</v>
      </c>
      <c r="N8" t="n">
        <v>15.17</v>
      </c>
      <c r="O8" t="n">
        <v>13716.72</v>
      </c>
      <c r="P8" t="n">
        <v>103.22</v>
      </c>
      <c r="Q8" t="n">
        <v>197.86</v>
      </c>
      <c r="R8" t="n">
        <v>45.37</v>
      </c>
      <c r="S8" t="n">
        <v>25.4</v>
      </c>
      <c r="T8" t="n">
        <v>9025.049999999999</v>
      </c>
      <c r="U8" t="n">
        <v>0.5600000000000001</v>
      </c>
      <c r="V8" t="n">
        <v>0.85</v>
      </c>
      <c r="W8" t="n">
        <v>2.98</v>
      </c>
      <c r="X8" t="n">
        <v>0.57</v>
      </c>
      <c r="Y8" t="n">
        <v>1</v>
      </c>
      <c r="Z8" t="n">
        <v>10</v>
      </c>
      <c r="AA8" t="n">
        <v>408.587974216918</v>
      </c>
      <c r="AB8" t="n">
        <v>559.0480919528256</v>
      </c>
      <c r="AC8" t="n">
        <v>505.6933266857721</v>
      </c>
      <c r="AD8" t="n">
        <v>408587.9742169181</v>
      </c>
      <c r="AE8" t="n">
        <v>559048.0919528257</v>
      </c>
      <c r="AF8" t="n">
        <v>2.253095446279188e-05</v>
      </c>
      <c r="AG8" t="n">
        <v>36</v>
      </c>
      <c r="AH8" t="n">
        <v>505693.3266857721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7.36</v>
      </c>
      <c r="E9" t="n">
        <v>13.59</v>
      </c>
      <c r="F9" t="n">
        <v>10.93</v>
      </c>
      <c r="G9" t="n">
        <v>23.42</v>
      </c>
      <c r="H9" t="n">
        <v>0.44</v>
      </c>
      <c r="I9" t="n">
        <v>28</v>
      </c>
      <c r="J9" t="n">
        <v>109.64</v>
      </c>
      <c r="K9" t="n">
        <v>41.65</v>
      </c>
      <c r="L9" t="n">
        <v>2.75</v>
      </c>
      <c r="M9" t="n">
        <v>26</v>
      </c>
      <c r="N9" t="n">
        <v>15.24</v>
      </c>
      <c r="O9" t="n">
        <v>13755.95</v>
      </c>
      <c r="P9" t="n">
        <v>102.62</v>
      </c>
      <c r="Q9" t="n">
        <v>197.83</v>
      </c>
      <c r="R9" t="n">
        <v>44.33</v>
      </c>
      <c r="S9" t="n">
        <v>25.4</v>
      </c>
      <c r="T9" t="n">
        <v>8523.24</v>
      </c>
      <c r="U9" t="n">
        <v>0.57</v>
      </c>
      <c r="V9" t="n">
        <v>0.85</v>
      </c>
      <c r="W9" t="n">
        <v>2.98</v>
      </c>
      <c r="X9" t="n">
        <v>0.54</v>
      </c>
      <c r="Y9" t="n">
        <v>1</v>
      </c>
      <c r="Z9" t="n">
        <v>10</v>
      </c>
      <c r="AA9" t="n">
        <v>407.4400455849069</v>
      </c>
      <c r="AB9" t="n">
        <v>557.4774453554709</v>
      </c>
      <c r="AC9" t="n">
        <v>504.2725803952525</v>
      </c>
      <c r="AD9" t="n">
        <v>407440.0455849069</v>
      </c>
      <c r="AE9" t="n">
        <v>557477.4453554709</v>
      </c>
      <c r="AF9" t="n">
        <v>2.270214591637323e-05</v>
      </c>
      <c r="AG9" t="n">
        <v>36</v>
      </c>
      <c r="AH9" t="n">
        <v>504272.5803952526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7.3986</v>
      </c>
      <c r="E10" t="n">
        <v>13.52</v>
      </c>
      <c r="F10" t="n">
        <v>10.9</v>
      </c>
      <c r="G10" t="n">
        <v>25.16</v>
      </c>
      <c r="H10" t="n">
        <v>0.48</v>
      </c>
      <c r="I10" t="n">
        <v>26</v>
      </c>
      <c r="J10" t="n">
        <v>109.96</v>
      </c>
      <c r="K10" t="n">
        <v>41.65</v>
      </c>
      <c r="L10" t="n">
        <v>3</v>
      </c>
      <c r="M10" t="n">
        <v>24</v>
      </c>
      <c r="N10" t="n">
        <v>15.31</v>
      </c>
      <c r="O10" t="n">
        <v>13795.21</v>
      </c>
      <c r="P10" t="n">
        <v>101.96</v>
      </c>
      <c r="Q10" t="n">
        <v>197.89</v>
      </c>
      <c r="R10" t="n">
        <v>43.1</v>
      </c>
      <c r="S10" t="n">
        <v>25.4</v>
      </c>
      <c r="T10" t="n">
        <v>7915.07</v>
      </c>
      <c r="U10" t="n">
        <v>0.59</v>
      </c>
      <c r="V10" t="n">
        <v>0.85</v>
      </c>
      <c r="W10" t="n">
        <v>2.98</v>
      </c>
      <c r="X10" t="n">
        <v>0.51</v>
      </c>
      <c r="Y10" t="n">
        <v>1</v>
      </c>
      <c r="Z10" t="n">
        <v>10</v>
      </c>
      <c r="AA10" t="n">
        <v>406.4711160701229</v>
      </c>
      <c r="AB10" t="n">
        <v>556.1517132471902</v>
      </c>
      <c r="AC10" t="n">
        <v>503.0733742987095</v>
      </c>
      <c r="AD10" t="n">
        <v>406471.1160701229</v>
      </c>
      <c r="AE10" t="n">
        <v>556151.7132471902</v>
      </c>
      <c r="AF10" t="n">
        <v>2.282120880120638e-05</v>
      </c>
      <c r="AG10" t="n">
        <v>36</v>
      </c>
      <c r="AH10" t="n">
        <v>503073.3742987095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7.4462</v>
      </c>
      <c r="E11" t="n">
        <v>13.43</v>
      </c>
      <c r="F11" t="n">
        <v>10.86</v>
      </c>
      <c r="G11" t="n">
        <v>27.15</v>
      </c>
      <c r="H11" t="n">
        <v>0.52</v>
      </c>
      <c r="I11" t="n">
        <v>24</v>
      </c>
      <c r="J11" t="n">
        <v>110.27</v>
      </c>
      <c r="K11" t="n">
        <v>41.65</v>
      </c>
      <c r="L11" t="n">
        <v>3.25</v>
      </c>
      <c r="M11" t="n">
        <v>22</v>
      </c>
      <c r="N11" t="n">
        <v>15.37</v>
      </c>
      <c r="O11" t="n">
        <v>13834.5</v>
      </c>
      <c r="P11" t="n">
        <v>101.42</v>
      </c>
      <c r="Q11" t="n">
        <v>197.84</v>
      </c>
      <c r="R11" t="n">
        <v>42.15</v>
      </c>
      <c r="S11" t="n">
        <v>25.4</v>
      </c>
      <c r="T11" t="n">
        <v>7453.42</v>
      </c>
      <c r="U11" t="n">
        <v>0.6</v>
      </c>
      <c r="V11" t="n">
        <v>0.86</v>
      </c>
      <c r="W11" t="n">
        <v>2.97</v>
      </c>
      <c r="X11" t="n">
        <v>0.47</v>
      </c>
      <c r="Y11" t="n">
        <v>1</v>
      </c>
      <c r="Z11" t="n">
        <v>10</v>
      </c>
      <c r="AA11" t="n">
        <v>396.6075493872873</v>
      </c>
      <c r="AB11" t="n">
        <v>542.6559461618839</v>
      </c>
      <c r="AC11" t="n">
        <v>490.8656242825967</v>
      </c>
      <c r="AD11" t="n">
        <v>396607.5493872873</v>
      </c>
      <c r="AE11" t="n">
        <v>542655.9461618839</v>
      </c>
      <c r="AF11" t="n">
        <v>2.296803246229597e-05</v>
      </c>
      <c r="AG11" t="n">
        <v>35</v>
      </c>
      <c r="AH11" t="n">
        <v>490865.6242825967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7.5002</v>
      </c>
      <c r="E12" t="n">
        <v>13.33</v>
      </c>
      <c r="F12" t="n">
        <v>10.81</v>
      </c>
      <c r="G12" t="n">
        <v>29.48</v>
      </c>
      <c r="H12" t="n">
        <v>0.5600000000000001</v>
      </c>
      <c r="I12" t="n">
        <v>22</v>
      </c>
      <c r="J12" t="n">
        <v>110.59</v>
      </c>
      <c r="K12" t="n">
        <v>41.65</v>
      </c>
      <c r="L12" t="n">
        <v>3.5</v>
      </c>
      <c r="M12" t="n">
        <v>20</v>
      </c>
      <c r="N12" t="n">
        <v>15.44</v>
      </c>
      <c r="O12" t="n">
        <v>13873.81</v>
      </c>
      <c r="P12" t="n">
        <v>100.64</v>
      </c>
      <c r="Q12" t="n">
        <v>197.81</v>
      </c>
      <c r="R12" t="n">
        <v>40.2</v>
      </c>
      <c r="S12" t="n">
        <v>25.4</v>
      </c>
      <c r="T12" t="n">
        <v>6484.83</v>
      </c>
      <c r="U12" t="n">
        <v>0.63</v>
      </c>
      <c r="V12" t="n">
        <v>0.86</v>
      </c>
      <c r="W12" t="n">
        <v>2.98</v>
      </c>
      <c r="X12" t="n">
        <v>0.42</v>
      </c>
      <c r="Y12" t="n">
        <v>1</v>
      </c>
      <c r="Z12" t="n">
        <v>10</v>
      </c>
      <c r="AA12" t="n">
        <v>395.3805120686782</v>
      </c>
      <c r="AB12" t="n">
        <v>540.9770595694968</v>
      </c>
      <c r="AC12" t="n">
        <v>489.3469682702549</v>
      </c>
      <c r="AD12" t="n">
        <v>395380.5120686782</v>
      </c>
      <c r="AE12" t="n">
        <v>540977.0595694968</v>
      </c>
      <c r="AF12" t="n">
        <v>2.313459711983457e-05</v>
      </c>
      <c r="AG12" t="n">
        <v>35</v>
      </c>
      <c r="AH12" t="n">
        <v>489346.9682702549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7.5238</v>
      </c>
      <c r="E13" t="n">
        <v>13.29</v>
      </c>
      <c r="F13" t="n">
        <v>10.79</v>
      </c>
      <c r="G13" t="n">
        <v>30.82</v>
      </c>
      <c r="H13" t="n">
        <v>0.6</v>
      </c>
      <c r="I13" t="n">
        <v>21</v>
      </c>
      <c r="J13" t="n">
        <v>110.91</v>
      </c>
      <c r="K13" t="n">
        <v>41.65</v>
      </c>
      <c r="L13" t="n">
        <v>3.75</v>
      </c>
      <c r="M13" t="n">
        <v>19</v>
      </c>
      <c r="N13" t="n">
        <v>15.51</v>
      </c>
      <c r="O13" t="n">
        <v>13913.15</v>
      </c>
      <c r="P13" t="n">
        <v>100.04</v>
      </c>
      <c r="Q13" t="n">
        <v>197.78</v>
      </c>
      <c r="R13" t="n">
        <v>39.82</v>
      </c>
      <c r="S13" t="n">
        <v>25.4</v>
      </c>
      <c r="T13" t="n">
        <v>6303.05</v>
      </c>
      <c r="U13" t="n">
        <v>0.64</v>
      </c>
      <c r="V13" t="n">
        <v>0.86</v>
      </c>
      <c r="W13" t="n">
        <v>2.97</v>
      </c>
      <c r="X13" t="n">
        <v>0.4</v>
      </c>
      <c r="Y13" t="n">
        <v>1</v>
      </c>
      <c r="Z13" t="n">
        <v>10</v>
      </c>
      <c r="AA13" t="n">
        <v>394.6641944059571</v>
      </c>
      <c r="AB13" t="n">
        <v>539.9969621416569</v>
      </c>
      <c r="AC13" t="n">
        <v>488.4604099653527</v>
      </c>
      <c r="AD13" t="n">
        <v>394664.1944059571</v>
      </c>
      <c r="AE13" t="n">
        <v>539996.9621416569</v>
      </c>
      <c r="AF13" t="n">
        <v>2.320739204424034e-05</v>
      </c>
      <c r="AG13" t="n">
        <v>35</v>
      </c>
      <c r="AH13" t="n">
        <v>488460.4099653527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7.5724</v>
      </c>
      <c r="E14" t="n">
        <v>13.21</v>
      </c>
      <c r="F14" t="n">
        <v>10.75</v>
      </c>
      <c r="G14" t="n">
        <v>33.94</v>
      </c>
      <c r="H14" t="n">
        <v>0.63</v>
      </c>
      <c r="I14" t="n">
        <v>19</v>
      </c>
      <c r="J14" t="n">
        <v>111.23</v>
      </c>
      <c r="K14" t="n">
        <v>41.65</v>
      </c>
      <c r="L14" t="n">
        <v>4</v>
      </c>
      <c r="M14" t="n">
        <v>17</v>
      </c>
      <c r="N14" t="n">
        <v>15.58</v>
      </c>
      <c r="O14" t="n">
        <v>13952.52</v>
      </c>
      <c r="P14" t="n">
        <v>99.56</v>
      </c>
      <c r="Q14" t="n">
        <v>197.78</v>
      </c>
      <c r="R14" t="n">
        <v>38.51</v>
      </c>
      <c r="S14" t="n">
        <v>25.4</v>
      </c>
      <c r="T14" t="n">
        <v>5655.29</v>
      </c>
      <c r="U14" t="n">
        <v>0.66</v>
      </c>
      <c r="V14" t="n">
        <v>0.87</v>
      </c>
      <c r="W14" t="n">
        <v>2.97</v>
      </c>
      <c r="X14" t="n">
        <v>0.36</v>
      </c>
      <c r="Y14" t="n">
        <v>1</v>
      </c>
      <c r="Z14" t="n">
        <v>10</v>
      </c>
      <c r="AA14" t="n">
        <v>393.7473058487653</v>
      </c>
      <c r="AB14" t="n">
        <v>538.7424347674388</v>
      </c>
      <c r="AC14" t="n">
        <v>487.3256129229898</v>
      </c>
      <c r="AD14" t="n">
        <v>393747.3058487654</v>
      </c>
      <c r="AE14" t="n">
        <v>538742.4347674388</v>
      </c>
      <c r="AF14" t="n">
        <v>2.335730023602508e-05</v>
      </c>
      <c r="AG14" t="n">
        <v>35</v>
      </c>
      <c r="AH14" t="n">
        <v>487325.6129229898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7.5957</v>
      </c>
      <c r="E15" t="n">
        <v>13.17</v>
      </c>
      <c r="F15" t="n">
        <v>10.73</v>
      </c>
      <c r="G15" t="n">
        <v>35.76</v>
      </c>
      <c r="H15" t="n">
        <v>0.67</v>
      </c>
      <c r="I15" t="n">
        <v>18</v>
      </c>
      <c r="J15" t="n">
        <v>111.55</v>
      </c>
      <c r="K15" t="n">
        <v>41.65</v>
      </c>
      <c r="L15" t="n">
        <v>4.25</v>
      </c>
      <c r="M15" t="n">
        <v>16</v>
      </c>
      <c r="N15" t="n">
        <v>15.65</v>
      </c>
      <c r="O15" t="n">
        <v>13991.91</v>
      </c>
      <c r="P15" t="n">
        <v>99.12</v>
      </c>
      <c r="Q15" t="n">
        <v>197.76</v>
      </c>
      <c r="R15" t="n">
        <v>37.8</v>
      </c>
      <c r="S15" t="n">
        <v>25.4</v>
      </c>
      <c r="T15" t="n">
        <v>5306.59</v>
      </c>
      <c r="U15" t="n">
        <v>0.67</v>
      </c>
      <c r="V15" t="n">
        <v>0.87</v>
      </c>
      <c r="W15" t="n">
        <v>2.97</v>
      </c>
      <c r="X15" t="n">
        <v>0.34</v>
      </c>
      <c r="Y15" t="n">
        <v>1</v>
      </c>
      <c r="Z15" t="n">
        <v>10</v>
      </c>
      <c r="AA15" t="n">
        <v>393.1607176926339</v>
      </c>
      <c r="AB15" t="n">
        <v>537.9398389737767</v>
      </c>
      <c r="AC15" t="n">
        <v>486.5996157454244</v>
      </c>
      <c r="AD15" t="n">
        <v>393160.7176926339</v>
      </c>
      <c r="AE15" t="n">
        <v>537939.8389737767</v>
      </c>
      <c r="AF15" t="n">
        <v>2.34291698012223e-05</v>
      </c>
      <c r="AG15" t="n">
        <v>35</v>
      </c>
      <c r="AH15" t="n">
        <v>486599.6157454245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7.6087</v>
      </c>
      <c r="E16" t="n">
        <v>13.14</v>
      </c>
      <c r="F16" t="n">
        <v>10.73</v>
      </c>
      <c r="G16" t="n">
        <v>37.87</v>
      </c>
      <c r="H16" t="n">
        <v>0.71</v>
      </c>
      <c r="I16" t="n">
        <v>17</v>
      </c>
      <c r="J16" t="n">
        <v>111.87</v>
      </c>
      <c r="K16" t="n">
        <v>41.65</v>
      </c>
      <c r="L16" t="n">
        <v>4.5</v>
      </c>
      <c r="M16" t="n">
        <v>15</v>
      </c>
      <c r="N16" t="n">
        <v>15.72</v>
      </c>
      <c r="O16" t="n">
        <v>14031.33</v>
      </c>
      <c r="P16" t="n">
        <v>98.69</v>
      </c>
      <c r="Q16" t="n">
        <v>197.79</v>
      </c>
      <c r="R16" t="n">
        <v>37.94</v>
      </c>
      <c r="S16" t="n">
        <v>25.4</v>
      </c>
      <c r="T16" t="n">
        <v>5381.41</v>
      </c>
      <c r="U16" t="n">
        <v>0.67</v>
      </c>
      <c r="V16" t="n">
        <v>0.87</v>
      </c>
      <c r="W16" t="n">
        <v>2.97</v>
      </c>
      <c r="X16" t="n">
        <v>0.34</v>
      </c>
      <c r="Y16" t="n">
        <v>1</v>
      </c>
      <c r="Z16" t="n">
        <v>10</v>
      </c>
      <c r="AA16" t="n">
        <v>392.7139200679571</v>
      </c>
      <c r="AB16" t="n">
        <v>537.3285107523739</v>
      </c>
      <c r="AC16" t="n">
        <v>486.0466318314677</v>
      </c>
      <c r="AD16" t="n">
        <v>392713.9200679571</v>
      </c>
      <c r="AE16" t="n">
        <v>537328.5107523738</v>
      </c>
      <c r="AF16" t="n">
        <v>2.346926870025937e-05</v>
      </c>
      <c r="AG16" t="n">
        <v>35</v>
      </c>
      <c r="AH16" t="n">
        <v>486046.6318314677</v>
      </c>
    </row>
    <row r="17">
      <c r="A17" t="n">
        <v>15</v>
      </c>
      <c r="B17" t="n">
        <v>50</v>
      </c>
      <c r="C17" t="inlineStr">
        <is>
          <t xml:space="preserve">CONCLUIDO	</t>
        </is>
      </c>
      <c r="D17" t="n">
        <v>7.6522</v>
      </c>
      <c r="E17" t="n">
        <v>13.07</v>
      </c>
      <c r="F17" t="n">
        <v>10.68</v>
      </c>
      <c r="G17" t="n">
        <v>40.04</v>
      </c>
      <c r="H17" t="n">
        <v>0.75</v>
      </c>
      <c r="I17" t="n">
        <v>16</v>
      </c>
      <c r="J17" t="n">
        <v>112.19</v>
      </c>
      <c r="K17" t="n">
        <v>41.65</v>
      </c>
      <c r="L17" t="n">
        <v>4.75</v>
      </c>
      <c r="M17" t="n">
        <v>14</v>
      </c>
      <c r="N17" t="n">
        <v>15.79</v>
      </c>
      <c r="O17" t="n">
        <v>14070.77</v>
      </c>
      <c r="P17" t="n">
        <v>97.93000000000001</v>
      </c>
      <c r="Q17" t="n">
        <v>197.77</v>
      </c>
      <c r="R17" t="n">
        <v>36.37</v>
      </c>
      <c r="S17" t="n">
        <v>25.4</v>
      </c>
      <c r="T17" t="n">
        <v>4599.2</v>
      </c>
      <c r="U17" t="n">
        <v>0.7</v>
      </c>
      <c r="V17" t="n">
        <v>0.87</v>
      </c>
      <c r="W17" t="n">
        <v>2.96</v>
      </c>
      <c r="X17" t="n">
        <v>0.29</v>
      </c>
      <c r="Y17" t="n">
        <v>1</v>
      </c>
      <c r="Z17" t="n">
        <v>10</v>
      </c>
      <c r="AA17" t="n">
        <v>391.6641741201329</v>
      </c>
      <c r="AB17" t="n">
        <v>535.8922020350382</v>
      </c>
      <c r="AC17" t="n">
        <v>484.7474024022426</v>
      </c>
      <c r="AD17" t="n">
        <v>391664.1741201329</v>
      </c>
      <c r="AE17" t="n">
        <v>535892.2020350381</v>
      </c>
      <c r="AF17" t="n">
        <v>2.36034457854988e-05</v>
      </c>
      <c r="AG17" t="n">
        <v>35</v>
      </c>
      <c r="AH17" t="n">
        <v>484747.4024022426</v>
      </c>
    </row>
    <row r="18">
      <c r="A18" t="n">
        <v>16</v>
      </c>
      <c r="B18" t="n">
        <v>50</v>
      </c>
      <c r="C18" t="inlineStr">
        <is>
          <t xml:space="preserve">CONCLUIDO	</t>
        </is>
      </c>
      <c r="D18" t="n">
        <v>7.6695</v>
      </c>
      <c r="E18" t="n">
        <v>13.04</v>
      </c>
      <c r="F18" t="n">
        <v>10.67</v>
      </c>
      <c r="G18" t="n">
        <v>42.68</v>
      </c>
      <c r="H18" t="n">
        <v>0.78</v>
      </c>
      <c r="I18" t="n">
        <v>15</v>
      </c>
      <c r="J18" t="n">
        <v>112.51</v>
      </c>
      <c r="K18" t="n">
        <v>41.65</v>
      </c>
      <c r="L18" t="n">
        <v>5</v>
      </c>
      <c r="M18" t="n">
        <v>13</v>
      </c>
      <c r="N18" t="n">
        <v>15.86</v>
      </c>
      <c r="O18" t="n">
        <v>14110.24</v>
      </c>
      <c r="P18" t="n">
        <v>97.73</v>
      </c>
      <c r="Q18" t="n">
        <v>197.81</v>
      </c>
      <c r="R18" t="n">
        <v>36.03</v>
      </c>
      <c r="S18" t="n">
        <v>25.4</v>
      </c>
      <c r="T18" t="n">
        <v>4435.75</v>
      </c>
      <c r="U18" t="n">
        <v>0.7</v>
      </c>
      <c r="V18" t="n">
        <v>0.87</v>
      </c>
      <c r="W18" t="n">
        <v>2.96</v>
      </c>
      <c r="X18" t="n">
        <v>0.28</v>
      </c>
      <c r="Y18" t="n">
        <v>1</v>
      </c>
      <c r="Z18" t="n">
        <v>10</v>
      </c>
      <c r="AA18" t="n">
        <v>382.4523968109738</v>
      </c>
      <c r="AB18" t="n">
        <v>523.2882419257136</v>
      </c>
      <c r="AC18" t="n">
        <v>473.346346555983</v>
      </c>
      <c r="AD18" t="n">
        <v>382452.3968109738</v>
      </c>
      <c r="AE18" t="n">
        <v>523288.2419257136</v>
      </c>
      <c r="AF18" t="n">
        <v>2.365680816652506e-05</v>
      </c>
      <c r="AG18" t="n">
        <v>34</v>
      </c>
      <c r="AH18" t="n">
        <v>473346.3465559829</v>
      </c>
    </row>
    <row r="19">
      <c r="A19" t="n">
        <v>17</v>
      </c>
      <c r="B19" t="n">
        <v>50</v>
      </c>
      <c r="C19" t="inlineStr">
        <is>
          <t xml:space="preserve">CONCLUIDO	</t>
        </is>
      </c>
      <c r="D19" t="n">
        <v>7.6697</v>
      </c>
      <c r="E19" t="n">
        <v>13.04</v>
      </c>
      <c r="F19" t="n">
        <v>10.67</v>
      </c>
      <c r="G19" t="n">
        <v>42.68</v>
      </c>
      <c r="H19" t="n">
        <v>0.82</v>
      </c>
      <c r="I19" t="n">
        <v>15</v>
      </c>
      <c r="J19" t="n">
        <v>112.83</v>
      </c>
      <c r="K19" t="n">
        <v>41.65</v>
      </c>
      <c r="L19" t="n">
        <v>5.25</v>
      </c>
      <c r="M19" t="n">
        <v>13</v>
      </c>
      <c r="N19" t="n">
        <v>15.93</v>
      </c>
      <c r="O19" t="n">
        <v>14149.74</v>
      </c>
      <c r="P19" t="n">
        <v>97.36</v>
      </c>
      <c r="Q19" t="n">
        <v>197.81</v>
      </c>
      <c r="R19" t="n">
        <v>35.96</v>
      </c>
      <c r="S19" t="n">
        <v>25.4</v>
      </c>
      <c r="T19" t="n">
        <v>4401.04</v>
      </c>
      <c r="U19" t="n">
        <v>0.71</v>
      </c>
      <c r="V19" t="n">
        <v>0.87</v>
      </c>
      <c r="W19" t="n">
        <v>2.97</v>
      </c>
      <c r="X19" t="n">
        <v>0.28</v>
      </c>
      <c r="Y19" t="n">
        <v>1</v>
      </c>
      <c r="Z19" t="n">
        <v>10</v>
      </c>
      <c r="AA19" t="n">
        <v>382.1877894526094</v>
      </c>
      <c r="AB19" t="n">
        <v>522.9261944643467</v>
      </c>
      <c r="AC19" t="n">
        <v>473.0188523961921</v>
      </c>
      <c r="AD19" t="n">
        <v>382187.7894526094</v>
      </c>
      <c r="AE19" t="n">
        <v>522926.1944643467</v>
      </c>
      <c r="AF19" t="n">
        <v>2.365742507266409e-05</v>
      </c>
      <c r="AG19" t="n">
        <v>34</v>
      </c>
      <c r="AH19" t="n">
        <v>473018.8523961921</v>
      </c>
    </row>
    <row r="20">
      <c r="A20" t="n">
        <v>18</v>
      </c>
      <c r="B20" t="n">
        <v>50</v>
      </c>
      <c r="C20" t="inlineStr">
        <is>
          <t xml:space="preserve">CONCLUIDO	</t>
        </is>
      </c>
      <c r="D20" t="n">
        <v>7.6977</v>
      </c>
      <c r="E20" t="n">
        <v>12.99</v>
      </c>
      <c r="F20" t="n">
        <v>10.64</v>
      </c>
      <c r="G20" t="n">
        <v>45.62</v>
      </c>
      <c r="H20" t="n">
        <v>0.86</v>
      </c>
      <c r="I20" t="n">
        <v>14</v>
      </c>
      <c r="J20" t="n">
        <v>113.15</v>
      </c>
      <c r="K20" t="n">
        <v>41.65</v>
      </c>
      <c r="L20" t="n">
        <v>5.5</v>
      </c>
      <c r="M20" t="n">
        <v>12</v>
      </c>
      <c r="N20" t="n">
        <v>16</v>
      </c>
      <c r="O20" t="n">
        <v>14189.26</v>
      </c>
      <c r="P20" t="n">
        <v>96.94</v>
      </c>
      <c r="Q20" t="n">
        <v>197.75</v>
      </c>
      <c r="R20" t="n">
        <v>35.31</v>
      </c>
      <c r="S20" t="n">
        <v>25.4</v>
      </c>
      <c r="T20" t="n">
        <v>4083.25</v>
      </c>
      <c r="U20" t="n">
        <v>0.72</v>
      </c>
      <c r="V20" t="n">
        <v>0.87</v>
      </c>
      <c r="W20" t="n">
        <v>2.96</v>
      </c>
      <c r="X20" t="n">
        <v>0.25</v>
      </c>
      <c r="Y20" t="n">
        <v>1</v>
      </c>
      <c r="Z20" t="n">
        <v>10</v>
      </c>
      <c r="AA20" t="n">
        <v>381.5730978247722</v>
      </c>
      <c r="AB20" t="n">
        <v>522.0851462608591</v>
      </c>
      <c r="AC20" t="n">
        <v>472.2580726528269</v>
      </c>
      <c r="AD20" t="n">
        <v>381573.0978247722</v>
      </c>
      <c r="AE20" t="n">
        <v>522085.1462608591</v>
      </c>
      <c r="AF20" t="n">
        <v>2.374379193212856e-05</v>
      </c>
      <c r="AG20" t="n">
        <v>34</v>
      </c>
      <c r="AH20" t="n">
        <v>472258.0726528269</v>
      </c>
    </row>
    <row r="21">
      <c r="A21" t="n">
        <v>19</v>
      </c>
      <c r="B21" t="n">
        <v>50</v>
      </c>
      <c r="C21" t="inlineStr">
        <is>
          <t xml:space="preserve">CONCLUIDO	</t>
        </is>
      </c>
      <c r="D21" t="n">
        <v>7.7131</v>
      </c>
      <c r="E21" t="n">
        <v>12.96</v>
      </c>
      <c r="F21" t="n">
        <v>10.64</v>
      </c>
      <c r="G21" t="n">
        <v>49.11</v>
      </c>
      <c r="H21" t="n">
        <v>0.89</v>
      </c>
      <c r="I21" t="n">
        <v>13</v>
      </c>
      <c r="J21" t="n">
        <v>113.47</v>
      </c>
      <c r="K21" t="n">
        <v>41.65</v>
      </c>
      <c r="L21" t="n">
        <v>5.75</v>
      </c>
      <c r="M21" t="n">
        <v>11</v>
      </c>
      <c r="N21" t="n">
        <v>16.07</v>
      </c>
      <c r="O21" t="n">
        <v>14228.81</v>
      </c>
      <c r="P21" t="n">
        <v>96.39</v>
      </c>
      <c r="Q21" t="n">
        <v>197.78</v>
      </c>
      <c r="R21" t="n">
        <v>35.2</v>
      </c>
      <c r="S21" t="n">
        <v>25.4</v>
      </c>
      <c r="T21" t="n">
        <v>4030.82</v>
      </c>
      <c r="U21" t="n">
        <v>0.72</v>
      </c>
      <c r="V21" t="n">
        <v>0.87</v>
      </c>
      <c r="W21" t="n">
        <v>2.96</v>
      </c>
      <c r="X21" t="n">
        <v>0.25</v>
      </c>
      <c r="Y21" t="n">
        <v>1</v>
      </c>
      <c r="Z21" t="n">
        <v>10</v>
      </c>
      <c r="AA21" t="n">
        <v>381.027729064971</v>
      </c>
      <c r="AB21" t="n">
        <v>521.3389486637275</v>
      </c>
      <c r="AC21" t="n">
        <v>471.5830911070706</v>
      </c>
      <c r="AD21" t="n">
        <v>381027.729064971</v>
      </c>
      <c r="AE21" t="n">
        <v>521338.9486637274</v>
      </c>
      <c r="AF21" t="n">
        <v>2.379129370483401e-05</v>
      </c>
      <c r="AG21" t="n">
        <v>34</v>
      </c>
      <c r="AH21" t="n">
        <v>471583.0911070706</v>
      </c>
    </row>
    <row r="22">
      <c r="A22" t="n">
        <v>20</v>
      </c>
      <c r="B22" t="n">
        <v>50</v>
      </c>
      <c r="C22" t="inlineStr">
        <is>
          <t xml:space="preserve">CONCLUIDO	</t>
        </is>
      </c>
      <c r="D22" t="n">
        <v>7.7227</v>
      </c>
      <c r="E22" t="n">
        <v>12.95</v>
      </c>
      <c r="F22" t="n">
        <v>10.62</v>
      </c>
      <c r="G22" t="n">
        <v>49.03</v>
      </c>
      <c r="H22" t="n">
        <v>0.93</v>
      </c>
      <c r="I22" t="n">
        <v>13</v>
      </c>
      <c r="J22" t="n">
        <v>113.79</v>
      </c>
      <c r="K22" t="n">
        <v>41.65</v>
      </c>
      <c r="L22" t="n">
        <v>6</v>
      </c>
      <c r="M22" t="n">
        <v>11</v>
      </c>
      <c r="N22" t="n">
        <v>16.14</v>
      </c>
      <c r="O22" t="n">
        <v>14268.39</v>
      </c>
      <c r="P22" t="n">
        <v>96.33</v>
      </c>
      <c r="Q22" t="n">
        <v>197.78</v>
      </c>
      <c r="R22" t="n">
        <v>34.67</v>
      </c>
      <c r="S22" t="n">
        <v>25.4</v>
      </c>
      <c r="T22" t="n">
        <v>3765.22</v>
      </c>
      <c r="U22" t="n">
        <v>0.73</v>
      </c>
      <c r="V22" t="n">
        <v>0.88</v>
      </c>
      <c r="W22" t="n">
        <v>2.96</v>
      </c>
      <c r="X22" t="n">
        <v>0.23</v>
      </c>
      <c r="Y22" t="n">
        <v>1</v>
      </c>
      <c r="Z22" t="n">
        <v>10</v>
      </c>
      <c r="AA22" t="n">
        <v>380.8689572266876</v>
      </c>
      <c r="AB22" t="n">
        <v>521.1217100300689</v>
      </c>
      <c r="AC22" t="n">
        <v>471.3865854237121</v>
      </c>
      <c r="AD22" t="n">
        <v>380868.9572266876</v>
      </c>
      <c r="AE22" t="n">
        <v>521121.7100300689</v>
      </c>
      <c r="AF22" t="n">
        <v>2.382090519950754e-05</v>
      </c>
      <c r="AG22" t="n">
        <v>34</v>
      </c>
      <c r="AH22" t="n">
        <v>471386.585423712</v>
      </c>
    </row>
    <row r="23">
      <c r="A23" t="n">
        <v>21</v>
      </c>
      <c r="B23" t="n">
        <v>50</v>
      </c>
      <c r="C23" t="inlineStr">
        <is>
          <t xml:space="preserve">CONCLUIDO	</t>
        </is>
      </c>
      <c r="D23" t="n">
        <v>7.7399</v>
      </c>
      <c r="E23" t="n">
        <v>12.92</v>
      </c>
      <c r="F23" t="n">
        <v>10.62</v>
      </c>
      <c r="G23" t="n">
        <v>53.09</v>
      </c>
      <c r="H23" t="n">
        <v>0.97</v>
      </c>
      <c r="I23" t="n">
        <v>12</v>
      </c>
      <c r="J23" t="n">
        <v>114.11</v>
      </c>
      <c r="K23" t="n">
        <v>41.65</v>
      </c>
      <c r="L23" t="n">
        <v>6.25</v>
      </c>
      <c r="M23" t="n">
        <v>10</v>
      </c>
      <c r="N23" t="n">
        <v>16.21</v>
      </c>
      <c r="O23" t="n">
        <v>14307.99</v>
      </c>
      <c r="P23" t="n">
        <v>95.7</v>
      </c>
      <c r="Q23" t="n">
        <v>197.79</v>
      </c>
      <c r="R23" t="n">
        <v>34.46</v>
      </c>
      <c r="S23" t="n">
        <v>25.4</v>
      </c>
      <c r="T23" t="n">
        <v>3664.13</v>
      </c>
      <c r="U23" t="n">
        <v>0.74</v>
      </c>
      <c r="V23" t="n">
        <v>0.88</v>
      </c>
      <c r="W23" t="n">
        <v>2.96</v>
      </c>
      <c r="X23" t="n">
        <v>0.23</v>
      </c>
      <c r="Y23" t="n">
        <v>1</v>
      </c>
      <c r="Z23" t="n">
        <v>10</v>
      </c>
      <c r="AA23" t="n">
        <v>380.2524691596363</v>
      </c>
      <c r="AB23" t="n">
        <v>520.2782038591954</v>
      </c>
      <c r="AC23" t="n">
        <v>470.6235822979184</v>
      </c>
      <c r="AD23" t="n">
        <v>380252.4691596364</v>
      </c>
      <c r="AE23" t="n">
        <v>520278.2038591954</v>
      </c>
      <c r="AF23" t="n">
        <v>2.387395912746428e-05</v>
      </c>
      <c r="AG23" t="n">
        <v>34</v>
      </c>
      <c r="AH23" t="n">
        <v>470623.5822979184</v>
      </c>
    </row>
    <row r="24">
      <c r="A24" t="n">
        <v>22</v>
      </c>
      <c r="B24" t="n">
        <v>50</v>
      </c>
      <c r="C24" t="inlineStr">
        <is>
          <t xml:space="preserve">CONCLUIDO	</t>
        </is>
      </c>
      <c r="D24" t="n">
        <v>7.7429</v>
      </c>
      <c r="E24" t="n">
        <v>12.92</v>
      </c>
      <c r="F24" t="n">
        <v>10.61</v>
      </c>
      <c r="G24" t="n">
        <v>53.06</v>
      </c>
      <c r="H24" t="n">
        <v>1</v>
      </c>
      <c r="I24" t="n">
        <v>12</v>
      </c>
      <c r="J24" t="n">
        <v>114.44</v>
      </c>
      <c r="K24" t="n">
        <v>41.65</v>
      </c>
      <c r="L24" t="n">
        <v>6.5</v>
      </c>
      <c r="M24" t="n">
        <v>10</v>
      </c>
      <c r="N24" t="n">
        <v>16.29</v>
      </c>
      <c r="O24" t="n">
        <v>14347.62</v>
      </c>
      <c r="P24" t="n">
        <v>95.45</v>
      </c>
      <c r="Q24" t="n">
        <v>197.75</v>
      </c>
      <c r="R24" t="n">
        <v>34.36</v>
      </c>
      <c r="S24" t="n">
        <v>25.4</v>
      </c>
      <c r="T24" t="n">
        <v>3613.87</v>
      </c>
      <c r="U24" t="n">
        <v>0.74</v>
      </c>
      <c r="V24" t="n">
        <v>0.88</v>
      </c>
      <c r="W24" t="n">
        <v>2.96</v>
      </c>
      <c r="X24" t="n">
        <v>0.22</v>
      </c>
      <c r="Y24" t="n">
        <v>1</v>
      </c>
      <c r="Z24" t="n">
        <v>10</v>
      </c>
      <c r="AA24" t="n">
        <v>380.0371578854806</v>
      </c>
      <c r="AB24" t="n">
        <v>519.9836054750325</v>
      </c>
      <c r="AC24" t="n">
        <v>470.3570999700685</v>
      </c>
      <c r="AD24" t="n">
        <v>380037.1578854806</v>
      </c>
      <c r="AE24" t="n">
        <v>519983.6054750325</v>
      </c>
      <c r="AF24" t="n">
        <v>2.388321271954976e-05</v>
      </c>
      <c r="AG24" t="n">
        <v>34</v>
      </c>
      <c r="AH24" t="n">
        <v>470357.0999700685</v>
      </c>
    </row>
    <row r="25">
      <c r="A25" t="n">
        <v>23</v>
      </c>
      <c r="B25" t="n">
        <v>50</v>
      </c>
      <c r="C25" t="inlineStr">
        <is>
          <t xml:space="preserve">CONCLUIDO	</t>
        </is>
      </c>
      <c r="D25" t="n">
        <v>7.7403</v>
      </c>
      <c r="E25" t="n">
        <v>12.92</v>
      </c>
      <c r="F25" t="n">
        <v>10.62</v>
      </c>
      <c r="G25" t="n">
        <v>53.08</v>
      </c>
      <c r="H25" t="n">
        <v>1.04</v>
      </c>
      <c r="I25" t="n">
        <v>12</v>
      </c>
      <c r="J25" t="n">
        <v>114.76</v>
      </c>
      <c r="K25" t="n">
        <v>41.65</v>
      </c>
      <c r="L25" t="n">
        <v>6.75</v>
      </c>
      <c r="M25" t="n">
        <v>10</v>
      </c>
      <c r="N25" t="n">
        <v>16.36</v>
      </c>
      <c r="O25" t="n">
        <v>14387.27</v>
      </c>
      <c r="P25" t="n">
        <v>94.88</v>
      </c>
      <c r="Q25" t="n">
        <v>197.79</v>
      </c>
      <c r="R25" t="n">
        <v>34.37</v>
      </c>
      <c r="S25" t="n">
        <v>25.4</v>
      </c>
      <c r="T25" t="n">
        <v>3621.23</v>
      </c>
      <c r="U25" t="n">
        <v>0.74</v>
      </c>
      <c r="V25" t="n">
        <v>0.88</v>
      </c>
      <c r="W25" t="n">
        <v>2.96</v>
      </c>
      <c r="X25" t="n">
        <v>0.23</v>
      </c>
      <c r="Y25" t="n">
        <v>1</v>
      </c>
      <c r="Z25" t="n">
        <v>10</v>
      </c>
      <c r="AA25" t="n">
        <v>379.6719496930536</v>
      </c>
      <c r="AB25" t="n">
        <v>519.4839115143055</v>
      </c>
      <c r="AC25" t="n">
        <v>469.9050960996285</v>
      </c>
      <c r="AD25" t="n">
        <v>379671.9496930536</v>
      </c>
      <c r="AE25" t="n">
        <v>519483.9115143056</v>
      </c>
      <c r="AF25" t="n">
        <v>2.387519293974235e-05</v>
      </c>
      <c r="AG25" t="n">
        <v>34</v>
      </c>
      <c r="AH25" t="n">
        <v>469905.0960996285</v>
      </c>
    </row>
    <row r="26">
      <c r="A26" t="n">
        <v>24</v>
      </c>
      <c r="B26" t="n">
        <v>50</v>
      </c>
      <c r="C26" t="inlineStr">
        <is>
          <t xml:space="preserve">CONCLUIDO	</t>
        </is>
      </c>
      <c r="D26" t="n">
        <v>7.7725</v>
      </c>
      <c r="E26" t="n">
        <v>12.87</v>
      </c>
      <c r="F26" t="n">
        <v>10.59</v>
      </c>
      <c r="G26" t="n">
        <v>57.74</v>
      </c>
      <c r="H26" t="n">
        <v>1.07</v>
      </c>
      <c r="I26" t="n">
        <v>11</v>
      </c>
      <c r="J26" t="n">
        <v>115.08</v>
      </c>
      <c r="K26" t="n">
        <v>41.65</v>
      </c>
      <c r="L26" t="n">
        <v>7</v>
      </c>
      <c r="M26" t="n">
        <v>9</v>
      </c>
      <c r="N26" t="n">
        <v>16.43</v>
      </c>
      <c r="O26" t="n">
        <v>14426.96</v>
      </c>
      <c r="P26" t="n">
        <v>94.43000000000001</v>
      </c>
      <c r="Q26" t="n">
        <v>197.77</v>
      </c>
      <c r="R26" t="n">
        <v>33.46</v>
      </c>
      <c r="S26" t="n">
        <v>25.4</v>
      </c>
      <c r="T26" t="n">
        <v>3170.58</v>
      </c>
      <c r="U26" t="n">
        <v>0.76</v>
      </c>
      <c r="V26" t="n">
        <v>0.88</v>
      </c>
      <c r="W26" t="n">
        <v>2.96</v>
      </c>
      <c r="X26" t="n">
        <v>0.19</v>
      </c>
      <c r="Y26" t="n">
        <v>1</v>
      </c>
      <c r="Z26" t="n">
        <v>10</v>
      </c>
      <c r="AA26" t="n">
        <v>379.0096825679882</v>
      </c>
      <c r="AB26" t="n">
        <v>518.5777684166276</v>
      </c>
      <c r="AC26" t="n">
        <v>469.085434027413</v>
      </c>
      <c r="AD26" t="n">
        <v>379009.6825679882</v>
      </c>
      <c r="AE26" t="n">
        <v>518577.7684166275</v>
      </c>
      <c r="AF26" t="n">
        <v>2.397451482812648e-05</v>
      </c>
      <c r="AG26" t="n">
        <v>34</v>
      </c>
      <c r="AH26" t="n">
        <v>469085.434027413</v>
      </c>
    </row>
    <row r="27">
      <c r="A27" t="n">
        <v>25</v>
      </c>
      <c r="B27" t="n">
        <v>50</v>
      </c>
      <c r="C27" t="inlineStr">
        <is>
          <t xml:space="preserve">CONCLUIDO	</t>
        </is>
      </c>
      <c r="D27" t="n">
        <v>7.7656</v>
      </c>
      <c r="E27" t="n">
        <v>12.88</v>
      </c>
      <c r="F27" t="n">
        <v>10.6</v>
      </c>
      <c r="G27" t="n">
        <v>57.8</v>
      </c>
      <c r="H27" t="n">
        <v>1.11</v>
      </c>
      <c r="I27" t="n">
        <v>11</v>
      </c>
      <c r="J27" t="n">
        <v>115.4</v>
      </c>
      <c r="K27" t="n">
        <v>41.65</v>
      </c>
      <c r="L27" t="n">
        <v>7.25</v>
      </c>
      <c r="M27" t="n">
        <v>9</v>
      </c>
      <c r="N27" t="n">
        <v>16.5</v>
      </c>
      <c r="O27" t="n">
        <v>14466.67</v>
      </c>
      <c r="P27" t="n">
        <v>94.63</v>
      </c>
      <c r="Q27" t="n">
        <v>197.85</v>
      </c>
      <c r="R27" t="n">
        <v>33.75</v>
      </c>
      <c r="S27" t="n">
        <v>25.4</v>
      </c>
      <c r="T27" t="n">
        <v>3317.09</v>
      </c>
      <c r="U27" t="n">
        <v>0.75</v>
      </c>
      <c r="V27" t="n">
        <v>0.88</v>
      </c>
      <c r="W27" t="n">
        <v>2.96</v>
      </c>
      <c r="X27" t="n">
        <v>0.21</v>
      </c>
      <c r="Y27" t="n">
        <v>1</v>
      </c>
      <c r="Z27" t="n">
        <v>10</v>
      </c>
      <c r="AA27" t="n">
        <v>379.2271289122634</v>
      </c>
      <c r="AB27" t="n">
        <v>518.8752880979206</v>
      </c>
      <c r="AC27" t="n">
        <v>469.354558847895</v>
      </c>
      <c r="AD27" t="n">
        <v>379227.1289122634</v>
      </c>
      <c r="AE27" t="n">
        <v>518875.2880979206</v>
      </c>
      <c r="AF27" t="n">
        <v>2.395323156632988e-05</v>
      </c>
      <c r="AG27" t="n">
        <v>34</v>
      </c>
      <c r="AH27" t="n">
        <v>469354.558847895</v>
      </c>
    </row>
    <row r="28">
      <c r="A28" t="n">
        <v>26</v>
      </c>
      <c r="B28" t="n">
        <v>50</v>
      </c>
      <c r="C28" t="inlineStr">
        <is>
          <t xml:space="preserve">CONCLUIDO	</t>
        </is>
      </c>
      <c r="D28" t="n">
        <v>7.7979</v>
      </c>
      <c r="E28" t="n">
        <v>12.82</v>
      </c>
      <c r="F28" t="n">
        <v>10.57</v>
      </c>
      <c r="G28" t="n">
        <v>63.39</v>
      </c>
      <c r="H28" t="n">
        <v>1.14</v>
      </c>
      <c r="I28" t="n">
        <v>10</v>
      </c>
      <c r="J28" t="n">
        <v>115.72</v>
      </c>
      <c r="K28" t="n">
        <v>41.65</v>
      </c>
      <c r="L28" t="n">
        <v>7.5</v>
      </c>
      <c r="M28" t="n">
        <v>8</v>
      </c>
      <c r="N28" t="n">
        <v>16.57</v>
      </c>
      <c r="O28" t="n">
        <v>14506.4</v>
      </c>
      <c r="P28" t="n">
        <v>93.81999999999999</v>
      </c>
      <c r="Q28" t="n">
        <v>197.76</v>
      </c>
      <c r="R28" t="n">
        <v>32.82</v>
      </c>
      <c r="S28" t="n">
        <v>25.4</v>
      </c>
      <c r="T28" t="n">
        <v>2855.74</v>
      </c>
      <c r="U28" t="n">
        <v>0.77</v>
      </c>
      <c r="V28" t="n">
        <v>0.88</v>
      </c>
      <c r="W28" t="n">
        <v>2.95</v>
      </c>
      <c r="X28" t="n">
        <v>0.17</v>
      </c>
      <c r="Y28" t="n">
        <v>1</v>
      </c>
      <c r="Z28" t="n">
        <v>10</v>
      </c>
      <c r="AA28" t="n">
        <v>378.3166404793417</v>
      </c>
      <c r="AB28" t="n">
        <v>517.6295176560823</v>
      </c>
      <c r="AC28" t="n">
        <v>468.2276829885759</v>
      </c>
      <c r="AD28" t="n">
        <v>378316.6404793417</v>
      </c>
      <c r="AE28" t="n">
        <v>517629.5176560823</v>
      </c>
      <c r="AF28" t="n">
        <v>2.405286190778353e-05</v>
      </c>
      <c r="AG28" t="n">
        <v>34</v>
      </c>
      <c r="AH28" t="n">
        <v>468227.6829885759</v>
      </c>
    </row>
    <row r="29">
      <c r="A29" t="n">
        <v>27</v>
      </c>
      <c r="B29" t="n">
        <v>50</v>
      </c>
      <c r="C29" t="inlineStr">
        <is>
          <t xml:space="preserve">CONCLUIDO	</t>
        </is>
      </c>
      <c r="D29" t="n">
        <v>7.8008</v>
      </c>
      <c r="E29" t="n">
        <v>12.82</v>
      </c>
      <c r="F29" t="n">
        <v>10.56</v>
      </c>
      <c r="G29" t="n">
        <v>63.37</v>
      </c>
      <c r="H29" t="n">
        <v>1.18</v>
      </c>
      <c r="I29" t="n">
        <v>10</v>
      </c>
      <c r="J29" t="n">
        <v>116.05</v>
      </c>
      <c r="K29" t="n">
        <v>41.65</v>
      </c>
      <c r="L29" t="n">
        <v>7.75</v>
      </c>
      <c r="M29" t="n">
        <v>8</v>
      </c>
      <c r="N29" t="n">
        <v>16.65</v>
      </c>
      <c r="O29" t="n">
        <v>14546.17</v>
      </c>
      <c r="P29" t="n">
        <v>93.66</v>
      </c>
      <c r="Q29" t="n">
        <v>197.76</v>
      </c>
      <c r="R29" t="n">
        <v>32.52</v>
      </c>
      <c r="S29" t="n">
        <v>25.4</v>
      </c>
      <c r="T29" t="n">
        <v>2703.76</v>
      </c>
      <c r="U29" t="n">
        <v>0.78</v>
      </c>
      <c r="V29" t="n">
        <v>0.88</v>
      </c>
      <c r="W29" t="n">
        <v>2.96</v>
      </c>
      <c r="X29" t="n">
        <v>0.17</v>
      </c>
      <c r="Y29" t="n">
        <v>1</v>
      </c>
      <c r="Z29" t="n">
        <v>10</v>
      </c>
      <c r="AA29" t="n">
        <v>378.1674254898675</v>
      </c>
      <c r="AB29" t="n">
        <v>517.4253551245829</v>
      </c>
      <c r="AC29" t="n">
        <v>468.043005442539</v>
      </c>
      <c r="AD29" t="n">
        <v>378167.4254898675</v>
      </c>
      <c r="AE29" t="n">
        <v>517425.3551245829</v>
      </c>
      <c r="AF29" t="n">
        <v>2.406180704679949e-05</v>
      </c>
      <c r="AG29" t="n">
        <v>34</v>
      </c>
      <c r="AH29" t="n">
        <v>468043.005442539</v>
      </c>
    </row>
    <row r="30">
      <c r="A30" t="n">
        <v>28</v>
      </c>
      <c r="B30" t="n">
        <v>50</v>
      </c>
      <c r="C30" t="inlineStr">
        <is>
          <t xml:space="preserve">CONCLUIDO	</t>
        </is>
      </c>
      <c r="D30" t="n">
        <v>7.7973</v>
      </c>
      <c r="E30" t="n">
        <v>12.82</v>
      </c>
      <c r="F30" t="n">
        <v>10.57</v>
      </c>
      <c r="G30" t="n">
        <v>63.4</v>
      </c>
      <c r="H30" t="n">
        <v>1.21</v>
      </c>
      <c r="I30" t="n">
        <v>10</v>
      </c>
      <c r="J30" t="n">
        <v>116.37</v>
      </c>
      <c r="K30" t="n">
        <v>41.65</v>
      </c>
      <c r="L30" t="n">
        <v>8</v>
      </c>
      <c r="M30" t="n">
        <v>8</v>
      </c>
      <c r="N30" t="n">
        <v>16.72</v>
      </c>
      <c r="O30" t="n">
        <v>14585.96</v>
      </c>
      <c r="P30" t="n">
        <v>93.40000000000001</v>
      </c>
      <c r="Q30" t="n">
        <v>197.76</v>
      </c>
      <c r="R30" t="n">
        <v>32.82</v>
      </c>
      <c r="S30" t="n">
        <v>25.4</v>
      </c>
      <c r="T30" t="n">
        <v>2856.34</v>
      </c>
      <c r="U30" t="n">
        <v>0.77</v>
      </c>
      <c r="V30" t="n">
        <v>0.88</v>
      </c>
      <c r="W30" t="n">
        <v>2.96</v>
      </c>
      <c r="X30" t="n">
        <v>0.18</v>
      </c>
      <c r="Y30" t="n">
        <v>1</v>
      </c>
      <c r="Z30" t="n">
        <v>10</v>
      </c>
      <c r="AA30" t="n">
        <v>378.0293229602128</v>
      </c>
      <c r="AB30" t="n">
        <v>517.2363971508557</v>
      </c>
      <c r="AC30" t="n">
        <v>467.8720813526202</v>
      </c>
      <c r="AD30" t="n">
        <v>378029.3229602128</v>
      </c>
      <c r="AE30" t="n">
        <v>517236.3971508557</v>
      </c>
      <c r="AF30" t="n">
        <v>2.405101118936643e-05</v>
      </c>
      <c r="AG30" t="n">
        <v>34</v>
      </c>
      <c r="AH30" t="n">
        <v>467872.0813526202</v>
      </c>
    </row>
    <row r="31">
      <c r="A31" t="n">
        <v>29</v>
      </c>
      <c r="B31" t="n">
        <v>50</v>
      </c>
      <c r="C31" t="inlineStr">
        <is>
          <t xml:space="preserve">CONCLUIDO	</t>
        </is>
      </c>
      <c r="D31" t="n">
        <v>7.8268</v>
      </c>
      <c r="E31" t="n">
        <v>12.78</v>
      </c>
      <c r="F31" t="n">
        <v>10.54</v>
      </c>
      <c r="G31" t="n">
        <v>70.27</v>
      </c>
      <c r="H31" t="n">
        <v>1.25</v>
      </c>
      <c r="I31" t="n">
        <v>9</v>
      </c>
      <c r="J31" t="n">
        <v>116.69</v>
      </c>
      <c r="K31" t="n">
        <v>41.65</v>
      </c>
      <c r="L31" t="n">
        <v>8.25</v>
      </c>
      <c r="M31" t="n">
        <v>7</v>
      </c>
      <c r="N31" t="n">
        <v>16.79</v>
      </c>
      <c r="O31" t="n">
        <v>14625.77</v>
      </c>
      <c r="P31" t="n">
        <v>92.16</v>
      </c>
      <c r="Q31" t="n">
        <v>197.75</v>
      </c>
      <c r="R31" t="n">
        <v>32.03</v>
      </c>
      <c r="S31" t="n">
        <v>25.4</v>
      </c>
      <c r="T31" t="n">
        <v>2467.15</v>
      </c>
      <c r="U31" t="n">
        <v>0.79</v>
      </c>
      <c r="V31" t="n">
        <v>0.88</v>
      </c>
      <c r="W31" t="n">
        <v>2.95</v>
      </c>
      <c r="X31" t="n">
        <v>0.15</v>
      </c>
      <c r="Y31" t="n">
        <v>1</v>
      </c>
      <c r="Z31" t="n">
        <v>10</v>
      </c>
      <c r="AA31" t="n">
        <v>376.8550813805136</v>
      </c>
      <c r="AB31" t="n">
        <v>515.629748017629</v>
      </c>
      <c r="AC31" t="n">
        <v>466.4187685577223</v>
      </c>
      <c r="AD31" t="n">
        <v>376855.0813805136</v>
      </c>
      <c r="AE31" t="n">
        <v>515629.748017629</v>
      </c>
      <c r="AF31" t="n">
        <v>2.414200484487364e-05</v>
      </c>
      <c r="AG31" t="n">
        <v>34</v>
      </c>
      <c r="AH31" t="n">
        <v>466418.7685577223</v>
      </c>
    </row>
    <row r="32">
      <c r="A32" t="n">
        <v>30</v>
      </c>
      <c r="B32" t="n">
        <v>50</v>
      </c>
      <c r="C32" t="inlineStr">
        <is>
          <t xml:space="preserve">CONCLUIDO	</t>
        </is>
      </c>
      <c r="D32" t="n">
        <v>7.8176</v>
      </c>
      <c r="E32" t="n">
        <v>12.79</v>
      </c>
      <c r="F32" t="n">
        <v>10.56</v>
      </c>
      <c r="G32" t="n">
        <v>70.37</v>
      </c>
      <c r="H32" t="n">
        <v>1.28</v>
      </c>
      <c r="I32" t="n">
        <v>9</v>
      </c>
      <c r="J32" t="n">
        <v>117.01</v>
      </c>
      <c r="K32" t="n">
        <v>41.65</v>
      </c>
      <c r="L32" t="n">
        <v>8.5</v>
      </c>
      <c r="M32" t="n">
        <v>7</v>
      </c>
      <c r="N32" t="n">
        <v>16.86</v>
      </c>
      <c r="O32" t="n">
        <v>14665.62</v>
      </c>
      <c r="P32" t="n">
        <v>92.42</v>
      </c>
      <c r="Q32" t="n">
        <v>197.79</v>
      </c>
      <c r="R32" t="n">
        <v>32.53</v>
      </c>
      <c r="S32" t="n">
        <v>25.4</v>
      </c>
      <c r="T32" t="n">
        <v>2717.98</v>
      </c>
      <c r="U32" t="n">
        <v>0.78</v>
      </c>
      <c r="V32" t="n">
        <v>0.88</v>
      </c>
      <c r="W32" t="n">
        <v>2.95</v>
      </c>
      <c r="X32" t="n">
        <v>0.16</v>
      </c>
      <c r="Y32" t="n">
        <v>1</v>
      </c>
      <c r="Z32" t="n">
        <v>10</v>
      </c>
      <c r="AA32" t="n">
        <v>377.142234947332</v>
      </c>
      <c r="AB32" t="n">
        <v>516.0226441960713</v>
      </c>
      <c r="AC32" t="n">
        <v>466.7741672763273</v>
      </c>
      <c r="AD32" t="n">
        <v>377142.234947332</v>
      </c>
      <c r="AE32" t="n">
        <v>516022.6441960713</v>
      </c>
      <c r="AF32" t="n">
        <v>2.411362716247817e-05</v>
      </c>
      <c r="AG32" t="n">
        <v>34</v>
      </c>
      <c r="AH32" t="n">
        <v>466774.1672763273</v>
      </c>
    </row>
    <row r="33">
      <c r="A33" t="n">
        <v>31</v>
      </c>
      <c r="B33" t="n">
        <v>50</v>
      </c>
      <c r="C33" t="inlineStr">
        <is>
          <t xml:space="preserve">CONCLUIDO	</t>
        </is>
      </c>
      <c r="D33" t="n">
        <v>7.8193</v>
      </c>
      <c r="E33" t="n">
        <v>12.79</v>
      </c>
      <c r="F33" t="n">
        <v>10.55</v>
      </c>
      <c r="G33" t="n">
        <v>70.34999999999999</v>
      </c>
      <c r="H33" t="n">
        <v>1.32</v>
      </c>
      <c r="I33" t="n">
        <v>9</v>
      </c>
      <c r="J33" t="n">
        <v>117.34</v>
      </c>
      <c r="K33" t="n">
        <v>41.65</v>
      </c>
      <c r="L33" t="n">
        <v>8.75</v>
      </c>
      <c r="M33" t="n">
        <v>7</v>
      </c>
      <c r="N33" t="n">
        <v>16.94</v>
      </c>
      <c r="O33" t="n">
        <v>14705.49</v>
      </c>
      <c r="P33" t="n">
        <v>92.29000000000001</v>
      </c>
      <c r="Q33" t="n">
        <v>197.79</v>
      </c>
      <c r="R33" t="n">
        <v>32.47</v>
      </c>
      <c r="S33" t="n">
        <v>25.4</v>
      </c>
      <c r="T33" t="n">
        <v>2684.99</v>
      </c>
      <c r="U33" t="n">
        <v>0.78</v>
      </c>
      <c r="V33" t="n">
        <v>0.88</v>
      </c>
      <c r="W33" t="n">
        <v>2.95</v>
      </c>
      <c r="X33" t="n">
        <v>0.16</v>
      </c>
      <c r="Y33" t="n">
        <v>1</v>
      </c>
      <c r="Z33" t="n">
        <v>10</v>
      </c>
      <c r="AA33" t="n">
        <v>377.0260995348219</v>
      </c>
      <c r="AB33" t="n">
        <v>515.8637426011421</v>
      </c>
      <c r="AC33" t="n">
        <v>466.6304310265984</v>
      </c>
      <c r="AD33" t="n">
        <v>377026.0995348219</v>
      </c>
      <c r="AE33" t="n">
        <v>515863.7426011421</v>
      </c>
      <c r="AF33" t="n">
        <v>2.411887086465994e-05</v>
      </c>
      <c r="AG33" t="n">
        <v>34</v>
      </c>
      <c r="AH33" t="n">
        <v>466630.4310265984</v>
      </c>
    </row>
    <row r="34">
      <c r="A34" t="n">
        <v>32</v>
      </c>
      <c r="B34" t="n">
        <v>50</v>
      </c>
      <c r="C34" t="inlineStr">
        <is>
          <t xml:space="preserve">CONCLUIDO	</t>
        </is>
      </c>
      <c r="D34" t="n">
        <v>7.821</v>
      </c>
      <c r="E34" t="n">
        <v>12.79</v>
      </c>
      <c r="F34" t="n">
        <v>10.55</v>
      </c>
      <c r="G34" t="n">
        <v>70.33</v>
      </c>
      <c r="H34" t="n">
        <v>1.35</v>
      </c>
      <c r="I34" t="n">
        <v>9</v>
      </c>
      <c r="J34" t="n">
        <v>117.66</v>
      </c>
      <c r="K34" t="n">
        <v>41.65</v>
      </c>
      <c r="L34" t="n">
        <v>9</v>
      </c>
      <c r="M34" t="n">
        <v>7</v>
      </c>
      <c r="N34" t="n">
        <v>17.01</v>
      </c>
      <c r="O34" t="n">
        <v>14745.39</v>
      </c>
      <c r="P34" t="n">
        <v>91.84</v>
      </c>
      <c r="Q34" t="n">
        <v>197.76</v>
      </c>
      <c r="R34" t="n">
        <v>32.41</v>
      </c>
      <c r="S34" t="n">
        <v>25.4</v>
      </c>
      <c r="T34" t="n">
        <v>2655.09</v>
      </c>
      <c r="U34" t="n">
        <v>0.78</v>
      </c>
      <c r="V34" t="n">
        <v>0.88</v>
      </c>
      <c r="W34" t="n">
        <v>2.95</v>
      </c>
      <c r="X34" t="n">
        <v>0.16</v>
      </c>
      <c r="Y34" t="n">
        <v>1</v>
      </c>
      <c r="Z34" t="n">
        <v>10</v>
      </c>
      <c r="AA34" t="n">
        <v>376.696845099778</v>
      </c>
      <c r="AB34" t="n">
        <v>515.4132421574346</v>
      </c>
      <c r="AC34" t="n">
        <v>466.222925712957</v>
      </c>
      <c r="AD34" t="n">
        <v>376696.845099778</v>
      </c>
      <c r="AE34" t="n">
        <v>515413.2421574346</v>
      </c>
      <c r="AF34" t="n">
        <v>2.412411456684171e-05</v>
      </c>
      <c r="AG34" t="n">
        <v>34</v>
      </c>
      <c r="AH34" t="n">
        <v>466222.925712957</v>
      </c>
    </row>
    <row r="35">
      <c r="A35" t="n">
        <v>33</v>
      </c>
      <c r="B35" t="n">
        <v>50</v>
      </c>
      <c r="C35" t="inlineStr">
        <is>
          <t xml:space="preserve">CONCLUIDO	</t>
        </is>
      </c>
      <c r="D35" t="n">
        <v>7.823</v>
      </c>
      <c r="E35" t="n">
        <v>12.78</v>
      </c>
      <c r="F35" t="n">
        <v>10.55</v>
      </c>
      <c r="G35" t="n">
        <v>70.31</v>
      </c>
      <c r="H35" t="n">
        <v>1.38</v>
      </c>
      <c r="I35" t="n">
        <v>9</v>
      </c>
      <c r="J35" t="n">
        <v>117.98</v>
      </c>
      <c r="K35" t="n">
        <v>41.65</v>
      </c>
      <c r="L35" t="n">
        <v>9.25</v>
      </c>
      <c r="M35" t="n">
        <v>7</v>
      </c>
      <c r="N35" t="n">
        <v>17.08</v>
      </c>
      <c r="O35" t="n">
        <v>14785.31</v>
      </c>
      <c r="P35" t="n">
        <v>91.40000000000001</v>
      </c>
      <c r="Q35" t="n">
        <v>197.79</v>
      </c>
      <c r="R35" t="n">
        <v>32.24</v>
      </c>
      <c r="S35" t="n">
        <v>25.4</v>
      </c>
      <c r="T35" t="n">
        <v>2570.66</v>
      </c>
      <c r="U35" t="n">
        <v>0.79</v>
      </c>
      <c r="V35" t="n">
        <v>0.88</v>
      </c>
      <c r="W35" t="n">
        <v>2.95</v>
      </c>
      <c r="X35" t="n">
        <v>0.16</v>
      </c>
      <c r="Y35" t="n">
        <v>1</v>
      </c>
      <c r="Z35" t="n">
        <v>10</v>
      </c>
      <c r="AA35" t="n">
        <v>376.3718681685797</v>
      </c>
      <c r="AB35" t="n">
        <v>514.9685943831987</v>
      </c>
      <c r="AC35" t="n">
        <v>465.8207144982271</v>
      </c>
      <c r="AD35" t="n">
        <v>376371.8681685797</v>
      </c>
      <c r="AE35" t="n">
        <v>514968.5943831987</v>
      </c>
      <c r="AF35" t="n">
        <v>2.413028362823203e-05</v>
      </c>
      <c r="AG35" t="n">
        <v>34</v>
      </c>
      <c r="AH35" t="n">
        <v>465820.7144982271</v>
      </c>
    </row>
    <row r="36">
      <c r="A36" t="n">
        <v>34</v>
      </c>
      <c r="B36" t="n">
        <v>50</v>
      </c>
      <c r="C36" t="inlineStr">
        <is>
          <t xml:space="preserve">CONCLUIDO	</t>
        </is>
      </c>
      <c r="D36" t="n">
        <v>7.852</v>
      </c>
      <c r="E36" t="n">
        <v>12.74</v>
      </c>
      <c r="F36" t="n">
        <v>10.52</v>
      </c>
      <c r="G36" t="n">
        <v>78.91</v>
      </c>
      <c r="H36" t="n">
        <v>1.42</v>
      </c>
      <c r="I36" t="n">
        <v>8</v>
      </c>
      <c r="J36" t="n">
        <v>118.31</v>
      </c>
      <c r="K36" t="n">
        <v>41.65</v>
      </c>
      <c r="L36" t="n">
        <v>9.5</v>
      </c>
      <c r="M36" t="n">
        <v>6</v>
      </c>
      <c r="N36" t="n">
        <v>17.16</v>
      </c>
      <c r="O36" t="n">
        <v>14825.26</v>
      </c>
      <c r="P36" t="n">
        <v>90.94</v>
      </c>
      <c r="Q36" t="n">
        <v>197.75</v>
      </c>
      <c r="R36" t="n">
        <v>31.47</v>
      </c>
      <c r="S36" t="n">
        <v>25.4</v>
      </c>
      <c r="T36" t="n">
        <v>2190.45</v>
      </c>
      <c r="U36" t="n">
        <v>0.8100000000000001</v>
      </c>
      <c r="V36" t="n">
        <v>0.88</v>
      </c>
      <c r="W36" t="n">
        <v>2.95</v>
      </c>
      <c r="X36" t="n">
        <v>0.13</v>
      </c>
      <c r="Y36" t="n">
        <v>1</v>
      </c>
      <c r="Z36" t="n">
        <v>10</v>
      </c>
      <c r="AA36" t="n">
        <v>375.7529003011513</v>
      </c>
      <c r="AB36" t="n">
        <v>514.1216952400481</v>
      </c>
      <c r="AC36" t="n">
        <v>465.0546422206683</v>
      </c>
      <c r="AD36" t="n">
        <v>375752.9003011513</v>
      </c>
      <c r="AE36" t="n">
        <v>514121.6952400481</v>
      </c>
      <c r="AF36" t="n">
        <v>2.421973501839166e-05</v>
      </c>
      <c r="AG36" t="n">
        <v>34</v>
      </c>
      <c r="AH36" t="n">
        <v>465054.6422206683</v>
      </c>
    </row>
    <row r="37">
      <c r="A37" t="n">
        <v>35</v>
      </c>
      <c r="B37" t="n">
        <v>50</v>
      </c>
      <c r="C37" t="inlineStr">
        <is>
          <t xml:space="preserve">CONCLUIDO	</t>
        </is>
      </c>
      <c r="D37" t="n">
        <v>7.8459</v>
      </c>
      <c r="E37" t="n">
        <v>12.75</v>
      </c>
      <c r="F37" t="n">
        <v>10.53</v>
      </c>
      <c r="G37" t="n">
        <v>78.98999999999999</v>
      </c>
      <c r="H37" t="n">
        <v>1.45</v>
      </c>
      <c r="I37" t="n">
        <v>8</v>
      </c>
      <c r="J37" t="n">
        <v>118.63</v>
      </c>
      <c r="K37" t="n">
        <v>41.65</v>
      </c>
      <c r="L37" t="n">
        <v>9.75</v>
      </c>
      <c r="M37" t="n">
        <v>6</v>
      </c>
      <c r="N37" t="n">
        <v>17.23</v>
      </c>
      <c r="O37" t="n">
        <v>14865.24</v>
      </c>
      <c r="P37" t="n">
        <v>91</v>
      </c>
      <c r="Q37" t="n">
        <v>197.75</v>
      </c>
      <c r="R37" t="n">
        <v>31.73</v>
      </c>
      <c r="S37" t="n">
        <v>25.4</v>
      </c>
      <c r="T37" t="n">
        <v>2318.87</v>
      </c>
      <c r="U37" t="n">
        <v>0.8</v>
      </c>
      <c r="V37" t="n">
        <v>0.88</v>
      </c>
      <c r="W37" t="n">
        <v>2.95</v>
      </c>
      <c r="X37" t="n">
        <v>0.14</v>
      </c>
      <c r="Y37" t="n">
        <v>1</v>
      </c>
      <c r="Z37" t="n">
        <v>10</v>
      </c>
      <c r="AA37" t="n">
        <v>375.8607116911266</v>
      </c>
      <c r="AB37" t="n">
        <v>514.269207540115</v>
      </c>
      <c r="AC37" t="n">
        <v>465.1880761538517</v>
      </c>
      <c r="AD37" t="n">
        <v>375860.7116911266</v>
      </c>
      <c r="AE37" t="n">
        <v>514269.207540115</v>
      </c>
      <c r="AF37" t="n">
        <v>2.420091938115118e-05</v>
      </c>
      <c r="AG37" t="n">
        <v>34</v>
      </c>
      <c r="AH37" t="n">
        <v>465188.0761538517</v>
      </c>
    </row>
    <row r="38">
      <c r="A38" t="n">
        <v>36</v>
      </c>
      <c r="B38" t="n">
        <v>50</v>
      </c>
      <c r="C38" t="inlineStr">
        <is>
          <t xml:space="preserve">CONCLUIDO	</t>
        </is>
      </c>
      <c r="D38" t="n">
        <v>7.8532</v>
      </c>
      <c r="E38" t="n">
        <v>12.73</v>
      </c>
      <c r="F38" t="n">
        <v>10.52</v>
      </c>
      <c r="G38" t="n">
        <v>78.90000000000001</v>
      </c>
      <c r="H38" t="n">
        <v>1.48</v>
      </c>
      <c r="I38" t="n">
        <v>8</v>
      </c>
      <c r="J38" t="n">
        <v>118.96</v>
      </c>
      <c r="K38" t="n">
        <v>41.65</v>
      </c>
      <c r="L38" t="n">
        <v>10</v>
      </c>
      <c r="M38" t="n">
        <v>6</v>
      </c>
      <c r="N38" t="n">
        <v>17.31</v>
      </c>
      <c r="O38" t="n">
        <v>14905.25</v>
      </c>
      <c r="P38" t="n">
        <v>90.51000000000001</v>
      </c>
      <c r="Q38" t="n">
        <v>197.77</v>
      </c>
      <c r="R38" t="n">
        <v>31.36</v>
      </c>
      <c r="S38" t="n">
        <v>25.4</v>
      </c>
      <c r="T38" t="n">
        <v>2136.47</v>
      </c>
      <c r="U38" t="n">
        <v>0.8100000000000001</v>
      </c>
      <c r="V38" t="n">
        <v>0.88</v>
      </c>
      <c r="W38" t="n">
        <v>2.95</v>
      </c>
      <c r="X38" t="n">
        <v>0.13</v>
      </c>
      <c r="Y38" t="n">
        <v>1</v>
      </c>
      <c r="Z38" t="n">
        <v>10</v>
      </c>
      <c r="AA38" t="n">
        <v>375.4437767454014</v>
      </c>
      <c r="AB38" t="n">
        <v>513.6987387535023</v>
      </c>
      <c r="AC38" t="n">
        <v>464.6720521075752</v>
      </c>
      <c r="AD38" t="n">
        <v>375443.7767454014</v>
      </c>
      <c r="AE38" t="n">
        <v>513698.7387535023</v>
      </c>
      <c r="AF38" t="n">
        <v>2.422343645522585e-05</v>
      </c>
      <c r="AG38" t="n">
        <v>34</v>
      </c>
      <c r="AH38" t="n">
        <v>464672.0521075752</v>
      </c>
    </row>
    <row r="39">
      <c r="A39" t="n">
        <v>37</v>
      </c>
      <c r="B39" t="n">
        <v>50</v>
      </c>
      <c r="C39" t="inlineStr">
        <is>
          <t xml:space="preserve">CONCLUIDO	</t>
        </is>
      </c>
      <c r="D39" t="n">
        <v>7.8459</v>
      </c>
      <c r="E39" t="n">
        <v>12.75</v>
      </c>
      <c r="F39" t="n">
        <v>10.53</v>
      </c>
      <c r="G39" t="n">
        <v>78.98999999999999</v>
      </c>
      <c r="H39" t="n">
        <v>1.52</v>
      </c>
      <c r="I39" t="n">
        <v>8</v>
      </c>
      <c r="J39" t="n">
        <v>119.28</v>
      </c>
      <c r="K39" t="n">
        <v>41.65</v>
      </c>
      <c r="L39" t="n">
        <v>10.25</v>
      </c>
      <c r="M39" t="n">
        <v>6</v>
      </c>
      <c r="N39" t="n">
        <v>17.38</v>
      </c>
      <c r="O39" t="n">
        <v>14945.29</v>
      </c>
      <c r="P39" t="n">
        <v>90.40000000000001</v>
      </c>
      <c r="Q39" t="n">
        <v>197.76</v>
      </c>
      <c r="R39" t="n">
        <v>31.78</v>
      </c>
      <c r="S39" t="n">
        <v>25.4</v>
      </c>
      <c r="T39" t="n">
        <v>2344.27</v>
      </c>
      <c r="U39" t="n">
        <v>0.8</v>
      </c>
      <c r="V39" t="n">
        <v>0.88</v>
      </c>
      <c r="W39" t="n">
        <v>2.95</v>
      </c>
      <c r="X39" t="n">
        <v>0.14</v>
      </c>
      <c r="Y39" t="n">
        <v>1</v>
      </c>
      <c r="Z39" t="n">
        <v>10</v>
      </c>
      <c r="AA39" t="n">
        <v>375.4445484542544</v>
      </c>
      <c r="AB39" t="n">
        <v>513.6997946396003</v>
      </c>
      <c r="AC39" t="n">
        <v>464.6730072213861</v>
      </c>
      <c r="AD39" t="n">
        <v>375444.5484542544</v>
      </c>
      <c r="AE39" t="n">
        <v>513699.7946396003</v>
      </c>
      <c r="AF39" t="n">
        <v>2.420091938115118e-05</v>
      </c>
      <c r="AG39" t="n">
        <v>34</v>
      </c>
      <c r="AH39" t="n">
        <v>464673.0072213861</v>
      </c>
    </row>
    <row r="40">
      <c r="A40" t="n">
        <v>38</v>
      </c>
      <c r="B40" t="n">
        <v>50</v>
      </c>
      <c r="C40" t="inlineStr">
        <is>
          <t xml:space="preserve">CONCLUIDO	</t>
        </is>
      </c>
      <c r="D40" t="n">
        <v>7.8498</v>
      </c>
      <c r="E40" t="n">
        <v>12.74</v>
      </c>
      <c r="F40" t="n">
        <v>10.53</v>
      </c>
      <c r="G40" t="n">
        <v>78.94</v>
      </c>
      <c r="H40" t="n">
        <v>1.55</v>
      </c>
      <c r="I40" t="n">
        <v>8</v>
      </c>
      <c r="J40" t="n">
        <v>119.61</v>
      </c>
      <c r="K40" t="n">
        <v>41.65</v>
      </c>
      <c r="L40" t="n">
        <v>10.5</v>
      </c>
      <c r="M40" t="n">
        <v>6</v>
      </c>
      <c r="N40" t="n">
        <v>17.46</v>
      </c>
      <c r="O40" t="n">
        <v>14985.35</v>
      </c>
      <c r="P40" t="n">
        <v>89.47</v>
      </c>
      <c r="Q40" t="n">
        <v>197.77</v>
      </c>
      <c r="R40" t="n">
        <v>31.66</v>
      </c>
      <c r="S40" t="n">
        <v>25.4</v>
      </c>
      <c r="T40" t="n">
        <v>2284.36</v>
      </c>
      <c r="U40" t="n">
        <v>0.8</v>
      </c>
      <c r="V40" t="n">
        <v>0.88</v>
      </c>
      <c r="W40" t="n">
        <v>2.95</v>
      </c>
      <c r="X40" t="n">
        <v>0.13</v>
      </c>
      <c r="Y40" t="n">
        <v>1</v>
      </c>
      <c r="Z40" t="n">
        <v>10</v>
      </c>
      <c r="AA40" t="n">
        <v>374.7637143694632</v>
      </c>
      <c r="AB40" t="n">
        <v>512.7682474085091</v>
      </c>
      <c r="AC40" t="n">
        <v>463.8303655505954</v>
      </c>
      <c r="AD40" t="n">
        <v>374763.7143694632</v>
      </c>
      <c r="AE40" t="n">
        <v>512768.247408509</v>
      </c>
      <c r="AF40" t="n">
        <v>2.42129490508623e-05</v>
      </c>
      <c r="AG40" t="n">
        <v>34</v>
      </c>
      <c r="AH40" t="n">
        <v>463830.3655505954</v>
      </c>
    </row>
    <row r="41">
      <c r="A41" t="n">
        <v>39</v>
      </c>
      <c r="B41" t="n">
        <v>50</v>
      </c>
      <c r="C41" t="inlineStr">
        <is>
          <t xml:space="preserve">CONCLUIDO	</t>
        </is>
      </c>
      <c r="D41" t="n">
        <v>7.8756</v>
      </c>
      <c r="E41" t="n">
        <v>12.7</v>
      </c>
      <c r="F41" t="n">
        <v>10.51</v>
      </c>
      <c r="G41" t="n">
        <v>90.05</v>
      </c>
      <c r="H41" t="n">
        <v>1.58</v>
      </c>
      <c r="I41" t="n">
        <v>7</v>
      </c>
      <c r="J41" t="n">
        <v>119.93</v>
      </c>
      <c r="K41" t="n">
        <v>41.65</v>
      </c>
      <c r="L41" t="n">
        <v>10.75</v>
      </c>
      <c r="M41" t="n">
        <v>5</v>
      </c>
      <c r="N41" t="n">
        <v>17.53</v>
      </c>
      <c r="O41" t="n">
        <v>15025.44</v>
      </c>
      <c r="P41" t="n">
        <v>89.36</v>
      </c>
      <c r="Q41" t="n">
        <v>197.76</v>
      </c>
      <c r="R41" t="n">
        <v>30.92</v>
      </c>
      <c r="S41" t="n">
        <v>25.4</v>
      </c>
      <c r="T41" t="n">
        <v>1921.82</v>
      </c>
      <c r="U41" t="n">
        <v>0.82</v>
      </c>
      <c r="V41" t="n">
        <v>0.89</v>
      </c>
      <c r="W41" t="n">
        <v>2.95</v>
      </c>
      <c r="X41" t="n">
        <v>0.12</v>
      </c>
      <c r="Y41" t="n">
        <v>1</v>
      </c>
      <c r="Z41" t="n">
        <v>10</v>
      </c>
      <c r="AA41" t="n">
        <v>374.4330425060238</v>
      </c>
      <c r="AB41" t="n">
        <v>512.3158075767382</v>
      </c>
      <c r="AC41" t="n">
        <v>463.4211059413655</v>
      </c>
      <c r="AD41" t="n">
        <v>374433.0425060238</v>
      </c>
      <c r="AE41" t="n">
        <v>512315.8075767382</v>
      </c>
      <c r="AF41" t="n">
        <v>2.429252994279742e-05</v>
      </c>
      <c r="AG41" t="n">
        <v>34</v>
      </c>
      <c r="AH41" t="n">
        <v>463421.1059413655</v>
      </c>
    </row>
    <row r="42">
      <c r="A42" t="n">
        <v>40</v>
      </c>
      <c r="B42" t="n">
        <v>50</v>
      </c>
      <c r="C42" t="inlineStr">
        <is>
          <t xml:space="preserve">CONCLUIDO	</t>
        </is>
      </c>
      <c r="D42" t="n">
        <v>7.8742</v>
      </c>
      <c r="E42" t="n">
        <v>12.7</v>
      </c>
      <c r="F42" t="n">
        <v>10.51</v>
      </c>
      <c r="G42" t="n">
        <v>90.06999999999999</v>
      </c>
      <c r="H42" t="n">
        <v>1.61</v>
      </c>
      <c r="I42" t="n">
        <v>7</v>
      </c>
      <c r="J42" t="n">
        <v>120.26</v>
      </c>
      <c r="K42" t="n">
        <v>41.65</v>
      </c>
      <c r="L42" t="n">
        <v>11</v>
      </c>
      <c r="M42" t="n">
        <v>5</v>
      </c>
      <c r="N42" t="n">
        <v>17.61</v>
      </c>
      <c r="O42" t="n">
        <v>15065.56</v>
      </c>
      <c r="P42" t="n">
        <v>89.45</v>
      </c>
      <c r="Q42" t="n">
        <v>197.76</v>
      </c>
      <c r="R42" t="n">
        <v>30.99</v>
      </c>
      <c r="S42" t="n">
        <v>25.4</v>
      </c>
      <c r="T42" t="n">
        <v>1957.79</v>
      </c>
      <c r="U42" t="n">
        <v>0.82</v>
      </c>
      <c r="V42" t="n">
        <v>0.89</v>
      </c>
      <c r="W42" t="n">
        <v>2.95</v>
      </c>
      <c r="X42" t="n">
        <v>0.12</v>
      </c>
      <c r="Y42" t="n">
        <v>1</v>
      </c>
      <c r="Z42" t="n">
        <v>10</v>
      </c>
      <c r="AA42" t="n">
        <v>374.5079821674125</v>
      </c>
      <c r="AB42" t="n">
        <v>512.4183433275548</v>
      </c>
      <c r="AC42" t="n">
        <v>463.513855824034</v>
      </c>
      <c r="AD42" t="n">
        <v>374507.9821674125</v>
      </c>
      <c r="AE42" t="n">
        <v>512418.3433275548</v>
      </c>
      <c r="AF42" t="n">
        <v>2.42882115998242e-05</v>
      </c>
      <c r="AG42" t="n">
        <v>34</v>
      </c>
      <c r="AH42" t="n">
        <v>463513.855824034</v>
      </c>
    </row>
    <row r="43">
      <c r="A43" t="n">
        <v>41</v>
      </c>
      <c r="B43" t="n">
        <v>50</v>
      </c>
      <c r="C43" t="inlineStr">
        <is>
          <t xml:space="preserve">CONCLUIDO	</t>
        </is>
      </c>
      <c r="D43" t="n">
        <v>7.874</v>
      </c>
      <c r="E43" t="n">
        <v>12.7</v>
      </c>
      <c r="F43" t="n">
        <v>10.51</v>
      </c>
      <c r="G43" t="n">
        <v>90.06999999999999</v>
      </c>
      <c r="H43" t="n">
        <v>1.65</v>
      </c>
      <c r="I43" t="n">
        <v>7</v>
      </c>
      <c r="J43" t="n">
        <v>120.58</v>
      </c>
      <c r="K43" t="n">
        <v>41.65</v>
      </c>
      <c r="L43" t="n">
        <v>11.25</v>
      </c>
      <c r="M43" t="n">
        <v>5</v>
      </c>
      <c r="N43" t="n">
        <v>17.68</v>
      </c>
      <c r="O43" t="n">
        <v>15105.7</v>
      </c>
      <c r="P43" t="n">
        <v>89.09999999999999</v>
      </c>
      <c r="Q43" t="n">
        <v>197.77</v>
      </c>
      <c r="R43" t="n">
        <v>31.06</v>
      </c>
      <c r="S43" t="n">
        <v>25.4</v>
      </c>
      <c r="T43" t="n">
        <v>1992.51</v>
      </c>
      <c r="U43" t="n">
        <v>0.82</v>
      </c>
      <c r="V43" t="n">
        <v>0.89</v>
      </c>
      <c r="W43" t="n">
        <v>2.95</v>
      </c>
      <c r="X43" t="n">
        <v>0.12</v>
      </c>
      <c r="Y43" t="n">
        <v>1</v>
      </c>
      <c r="Z43" t="n">
        <v>10</v>
      </c>
      <c r="AA43" t="n">
        <v>374.2679085079393</v>
      </c>
      <c r="AB43" t="n">
        <v>512.0898639553612</v>
      </c>
      <c r="AC43" t="n">
        <v>463.2167260620989</v>
      </c>
      <c r="AD43" t="n">
        <v>374267.9085079393</v>
      </c>
      <c r="AE43" t="n">
        <v>512089.8639553612</v>
      </c>
      <c r="AF43" t="n">
        <v>2.428759469368516e-05</v>
      </c>
      <c r="AG43" t="n">
        <v>34</v>
      </c>
      <c r="AH43" t="n">
        <v>463216.7260620989</v>
      </c>
    </row>
    <row r="44">
      <c r="A44" t="n">
        <v>42</v>
      </c>
      <c r="B44" t="n">
        <v>50</v>
      </c>
      <c r="C44" t="inlineStr">
        <is>
          <t xml:space="preserve">CONCLUIDO	</t>
        </is>
      </c>
      <c r="D44" t="n">
        <v>7.8714</v>
      </c>
      <c r="E44" t="n">
        <v>12.7</v>
      </c>
      <c r="F44" t="n">
        <v>10.51</v>
      </c>
      <c r="G44" t="n">
        <v>90.11</v>
      </c>
      <c r="H44" t="n">
        <v>1.68</v>
      </c>
      <c r="I44" t="n">
        <v>7</v>
      </c>
      <c r="J44" t="n">
        <v>120.91</v>
      </c>
      <c r="K44" t="n">
        <v>41.65</v>
      </c>
      <c r="L44" t="n">
        <v>11.5</v>
      </c>
      <c r="M44" t="n">
        <v>5</v>
      </c>
      <c r="N44" t="n">
        <v>17.76</v>
      </c>
      <c r="O44" t="n">
        <v>15145.88</v>
      </c>
      <c r="P44" t="n">
        <v>88.98</v>
      </c>
      <c r="Q44" t="n">
        <v>197.77</v>
      </c>
      <c r="R44" t="n">
        <v>31.16</v>
      </c>
      <c r="S44" t="n">
        <v>25.4</v>
      </c>
      <c r="T44" t="n">
        <v>2041.77</v>
      </c>
      <c r="U44" t="n">
        <v>0.82</v>
      </c>
      <c r="V44" t="n">
        <v>0.89</v>
      </c>
      <c r="W44" t="n">
        <v>2.95</v>
      </c>
      <c r="X44" t="n">
        <v>0.12</v>
      </c>
      <c r="Y44" t="n">
        <v>1</v>
      </c>
      <c r="Z44" t="n">
        <v>10</v>
      </c>
      <c r="AA44" t="n">
        <v>374.2085584976641</v>
      </c>
      <c r="AB44" t="n">
        <v>512.008658652965</v>
      </c>
      <c r="AC44" t="n">
        <v>463.143270879791</v>
      </c>
      <c r="AD44" t="n">
        <v>374208.5584976641</v>
      </c>
      <c r="AE44" t="n">
        <v>512008.658652965</v>
      </c>
      <c r="AF44" t="n">
        <v>2.427957491387775e-05</v>
      </c>
      <c r="AG44" t="n">
        <v>34</v>
      </c>
      <c r="AH44" t="n">
        <v>463143.270879791</v>
      </c>
    </row>
    <row r="45">
      <c r="A45" t="n">
        <v>43</v>
      </c>
      <c r="B45" t="n">
        <v>50</v>
      </c>
      <c r="C45" t="inlineStr">
        <is>
          <t xml:space="preserve">CONCLUIDO	</t>
        </is>
      </c>
      <c r="D45" t="n">
        <v>7.8719</v>
      </c>
      <c r="E45" t="n">
        <v>12.7</v>
      </c>
      <c r="F45" t="n">
        <v>10.51</v>
      </c>
      <c r="G45" t="n">
        <v>90.09999999999999</v>
      </c>
      <c r="H45" t="n">
        <v>1.71</v>
      </c>
      <c r="I45" t="n">
        <v>7</v>
      </c>
      <c r="J45" t="n">
        <v>121.23</v>
      </c>
      <c r="K45" t="n">
        <v>41.65</v>
      </c>
      <c r="L45" t="n">
        <v>11.75</v>
      </c>
      <c r="M45" t="n">
        <v>5</v>
      </c>
      <c r="N45" t="n">
        <v>17.83</v>
      </c>
      <c r="O45" t="n">
        <v>15186.08</v>
      </c>
      <c r="P45" t="n">
        <v>88.36</v>
      </c>
      <c r="Q45" t="n">
        <v>197.75</v>
      </c>
      <c r="R45" t="n">
        <v>31.2</v>
      </c>
      <c r="S45" t="n">
        <v>25.4</v>
      </c>
      <c r="T45" t="n">
        <v>2058.71</v>
      </c>
      <c r="U45" t="n">
        <v>0.8100000000000001</v>
      </c>
      <c r="V45" t="n">
        <v>0.89</v>
      </c>
      <c r="W45" t="n">
        <v>2.95</v>
      </c>
      <c r="X45" t="n">
        <v>0.12</v>
      </c>
      <c r="Y45" t="n">
        <v>1</v>
      </c>
      <c r="Z45" t="n">
        <v>10</v>
      </c>
      <c r="AA45" t="n">
        <v>373.7754066081535</v>
      </c>
      <c r="AB45" t="n">
        <v>511.4160011284238</v>
      </c>
      <c r="AC45" t="n">
        <v>462.607175757592</v>
      </c>
      <c r="AD45" t="n">
        <v>373775.4066081535</v>
      </c>
      <c r="AE45" t="n">
        <v>511416.0011284238</v>
      </c>
      <c r="AF45" t="n">
        <v>2.428111717922532e-05</v>
      </c>
      <c r="AG45" t="n">
        <v>34</v>
      </c>
      <c r="AH45" t="n">
        <v>462607.175757592</v>
      </c>
    </row>
    <row r="46">
      <c r="A46" t="n">
        <v>44</v>
      </c>
      <c r="B46" t="n">
        <v>50</v>
      </c>
      <c r="C46" t="inlineStr">
        <is>
          <t xml:space="preserve">CONCLUIDO	</t>
        </is>
      </c>
      <c r="D46" t="n">
        <v>7.8689</v>
      </c>
      <c r="E46" t="n">
        <v>12.71</v>
      </c>
      <c r="F46" t="n">
        <v>10.52</v>
      </c>
      <c r="G46" t="n">
        <v>90.14</v>
      </c>
      <c r="H46" t="n">
        <v>1.74</v>
      </c>
      <c r="I46" t="n">
        <v>7</v>
      </c>
      <c r="J46" t="n">
        <v>121.56</v>
      </c>
      <c r="K46" t="n">
        <v>41.65</v>
      </c>
      <c r="L46" t="n">
        <v>12</v>
      </c>
      <c r="M46" t="n">
        <v>5</v>
      </c>
      <c r="N46" t="n">
        <v>17.91</v>
      </c>
      <c r="O46" t="n">
        <v>15226.31</v>
      </c>
      <c r="P46" t="n">
        <v>87.79000000000001</v>
      </c>
      <c r="Q46" t="n">
        <v>197.79</v>
      </c>
      <c r="R46" t="n">
        <v>31.28</v>
      </c>
      <c r="S46" t="n">
        <v>25.4</v>
      </c>
      <c r="T46" t="n">
        <v>2100.98</v>
      </c>
      <c r="U46" t="n">
        <v>0.8100000000000001</v>
      </c>
      <c r="V46" t="n">
        <v>0.88</v>
      </c>
      <c r="W46" t="n">
        <v>2.95</v>
      </c>
      <c r="X46" t="n">
        <v>0.13</v>
      </c>
      <c r="Y46" t="n">
        <v>1</v>
      </c>
      <c r="Z46" t="n">
        <v>10</v>
      </c>
      <c r="AA46" t="n">
        <v>373.4177068600439</v>
      </c>
      <c r="AB46" t="n">
        <v>510.9265805524611</v>
      </c>
      <c r="AC46" t="n">
        <v>462.164464794493</v>
      </c>
      <c r="AD46" t="n">
        <v>373417.7068600439</v>
      </c>
      <c r="AE46" t="n">
        <v>510926.5805524611</v>
      </c>
      <c r="AF46" t="n">
        <v>2.427186358713985e-05</v>
      </c>
      <c r="AG46" t="n">
        <v>34</v>
      </c>
      <c r="AH46" t="n">
        <v>462164.464794493</v>
      </c>
    </row>
    <row r="47">
      <c r="A47" t="n">
        <v>45</v>
      </c>
      <c r="B47" t="n">
        <v>50</v>
      </c>
      <c r="C47" t="inlineStr">
        <is>
          <t xml:space="preserve">CONCLUIDO	</t>
        </is>
      </c>
      <c r="D47" t="n">
        <v>7.8738</v>
      </c>
      <c r="E47" t="n">
        <v>12.7</v>
      </c>
      <c r="F47" t="n">
        <v>10.51</v>
      </c>
      <c r="G47" t="n">
        <v>90.06999999999999</v>
      </c>
      <c r="H47" t="n">
        <v>1.77</v>
      </c>
      <c r="I47" t="n">
        <v>7</v>
      </c>
      <c r="J47" t="n">
        <v>121.89</v>
      </c>
      <c r="K47" t="n">
        <v>41.65</v>
      </c>
      <c r="L47" t="n">
        <v>12.25</v>
      </c>
      <c r="M47" t="n">
        <v>5</v>
      </c>
      <c r="N47" t="n">
        <v>17.99</v>
      </c>
      <c r="O47" t="n">
        <v>15266.56</v>
      </c>
      <c r="P47" t="n">
        <v>87</v>
      </c>
      <c r="Q47" t="n">
        <v>197.77</v>
      </c>
      <c r="R47" t="n">
        <v>31.06</v>
      </c>
      <c r="S47" t="n">
        <v>25.4</v>
      </c>
      <c r="T47" t="n">
        <v>1992.16</v>
      </c>
      <c r="U47" t="n">
        <v>0.82</v>
      </c>
      <c r="V47" t="n">
        <v>0.89</v>
      </c>
      <c r="W47" t="n">
        <v>2.95</v>
      </c>
      <c r="X47" t="n">
        <v>0.12</v>
      </c>
      <c r="Y47" t="n">
        <v>1</v>
      </c>
      <c r="Z47" t="n">
        <v>10</v>
      </c>
      <c r="AA47" t="n">
        <v>372.8183142203525</v>
      </c>
      <c r="AB47" t="n">
        <v>510.1064650994985</v>
      </c>
      <c r="AC47" t="n">
        <v>461.4226200093219</v>
      </c>
      <c r="AD47" t="n">
        <v>372818.3142203525</v>
      </c>
      <c r="AE47" t="n">
        <v>510106.4650994985</v>
      </c>
      <c r="AF47" t="n">
        <v>2.428697778754613e-05</v>
      </c>
      <c r="AG47" t="n">
        <v>34</v>
      </c>
      <c r="AH47" t="n">
        <v>461422.6200093219</v>
      </c>
    </row>
    <row r="48">
      <c r="A48" t="n">
        <v>46</v>
      </c>
      <c r="B48" t="n">
        <v>50</v>
      </c>
      <c r="C48" t="inlineStr">
        <is>
          <t xml:space="preserve">CONCLUIDO	</t>
        </is>
      </c>
      <c r="D48" t="n">
        <v>7.902</v>
      </c>
      <c r="E48" t="n">
        <v>12.66</v>
      </c>
      <c r="F48" t="n">
        <v>10.49</v>
      </c>
      <c r="G48" t="n">
        <v>104.86</v>
      </c>
      <c r="H48" t="n">
        <v>1.81</v>
      </c>
      <c r="I48" t="n">
        <v>6</v>
      </c>
      <c r="J48" t="n">
        <v>122.21</v>
      </c>
      <c r="K48" t="n">
        <v>41.65</v>
      </c>
      <c r="L48" t="n">
        <v>12.5</v>
      </c>
      <c r="M48" t="n">
        <v>4</v>
      </c>
      <c r="N48" t="n">
        <v>18.06</v>
      </c>
      <c r="O48" t="n">
        <v>15306.85</v>
      </c>
      <c r="P48" t="n">
        <v>86.23</v>
      </c>
      <c r="Q48" t="n">
        <v>197.76</v>
      </c>
      <c r="R48" t="n">
        <v>30.25</v>
      </c>
      <c r="S48" t="n">
        <v>25.4</v>
      </c>
      <c r="T48" t="n">
        <v>1588.65</v>
      </c>
      <c r="U48" t="n">
        <v>0.84</v>
      </c>
      <c r="V48" t="n">
        <v>0.89</v>
      </c>
      <c r="W48" t="n">
        <v>2.95</v>
      </c>
      <c r="X48" t="n">
        <v>0.1</v>
      </c>
      <c r="Y48" t="n">
        <v>1</v>
      </c>
      <c r="Z48" t="n">
        <v>10</v>
      </c>
      <c r="AA48" t="n">
        <v>363.1395740883034</v>
      </c>
      <c r="AB48" t="n">
        <v>496.8635858549503</v>
      </c>
      <c r="AC48" t="n">
        <v>449.4436225733756</v>
      </c>
      <c r="AD48" t="n">
        <v>363139.5740883034</v>
      </c>
      <c r="AE48" t="n">
        <v>496863.5858549502</v>
      </c>
      <c r="AF48" t="n">
        <v>2.437396155314963e-05</v>
      </c>
      <c r="AG48" t="n">
        <v>33</v>
      </c>
      <c r="AH48" t="n">
        <v>449443.6225733756</v>
      </c>
    </row>
    <row r="49">
      <c r="A49" t="n">
        <v>47</v>
      </c>
      <c r="B49" t="n">
        <v>50</v>
      </c>
      <c r="C49" t="inlineStr">
        <is>
          <t xml:space="preserve">CONCLUIDO	</t>
        </is>
      </c>
      <c r="D49" t="n">
        <v>7.9025</v>
      </c>
      <c r="E49" t="n">
        <v>12.65</v>
      </c>
      <c r="F49" t="n">
        <v>10.48</v>
      </c>
      <c r="G49" t="n">
        <v>104.85</v>
      </c>
      <c r="H49" t="n">
        <v>1.84</v>
      </c>
      <c r="I49" t="n">
        <v>6</v>
      </c>
      <c r="J49" t="n">
        <v>122.54</v>
      </c>
      <c r="K49" t="n">
        <v>41.65</v>
      </c>
      <c r="L49" t="n">
        <v>12.75</v>
      </c>
      <c r="M49" t="n">
        <v>4</v>
      </c>
      <c r="N49" t="n">
        <v>18.14</v>
      </c>
      <c r="O49" t="n">
        <v>15347.16</v>
      </c>
      <c r="P49" t="n">
        <v>86.25</v>
      </c>
      <c r="Q49" t="n">
        <v>197.76</v>
      </c>
      <c r="R49" t="n">
        <v>30.31</v>
      </c>
      <c r="S49" t="n">
        <v>25.4</v>
      </c>
      <c r="T49" t="n">
        <v>1623.12</v>
      </c>
      <c r="U49" t="n">
        <v>0.84</v>
      </c>
      <c r="V49" t="n">
        <v>0.89</v>
      </c>
      <c r="W49" t="n">
        <v>2.95</v>
      </c>
      <c r="X49" t="n">
        <v>0.09</v>
      </c>
      <c r="Y49" t="n">
        <v>1</v>
      </c>
      <c r="Z49" t="n">
        <v>10</v>
      </c>
      <c r="AA49" t="n">
        <v>363.1395730441545</v>
      </c>
      <c r="AB49" t="n">
        <v>496.8635844262996</v>
      </c>
      <c r="AC49" t="n">
        <v>449.4436212810733</v>
      </c>
      <c r="AD49" t="n">
        <v>363139.5730441545</v>
      </c>
      <c r="AE49" t="n">
        <v>496863.5844262996</v>
      </c>
      <c r="AF49" t="n">
        <v>2.43755038184972e-05</v>
      </c>
      <c r="AG49" t="n">
        <v>33</v>
      </c>
      <c r="AH49" t="n">
        <v>449443.6212810733</v>
      </c>
    </row>
    <row r="50">
      <c r="A50" t="n">
        <v>48</v>
      </c>
      <c r="B50" t="n">
        <v>50</v>
      </c>
      <c r="C50" t="inlineStr">
        <is>
          <t xml:space="preserve">CONCLUIDO	</t>
        </is>
      </c>
      <c r="D50" t="n">
        <v>7.901</v>
      </c>
      <c r="E50" t="n">
        <v>12.66</v>
      </c>
      <c r="F50" t="n">
        <v>10.49</v>
      </c>
      <c r="G50" t="n">
        <v>104.87</v>
      </c>
      <c r="H50" t="n">
        <v>1.87</v>
      </c>
      <c r="I50" t="n">
        <v>6</v>
      </c>
      <c r="J50" t="n">
        <v>122.87</v>
      </c>
      <c r="K50" t="n">
        <v>41.65</v>
      </c>
      <c r="L50" t="n">
        <v>13</v>
      </c>
      <c r="M50" t="n">
        <v>4</v>
      </c>
      <c r="N50" t="n">
        <v>18.22</v>
      </c>
      <c r="O50" t="n">
        <v>15387.5</v>
      </c>
      <c r="P50" t="n">
        <v>86.61</v>
      </c>
      <c r="Q50" t="n">
        <v>197.75</v>
      </c>
      <c r="R50" t="n">
        <v>30.4</v>
      </c>
      <c r="S50" t="n">
        <v>25.4</v>
      </c>
      <c r="T50" t="n">
        <v>1663.93</v>
      </c>
      <c r="U50" t="n">
        <v>0.84</v>
      </c>
      <c r="V50" t="n">
        <v>0.89</v>
      </c>
      <c r="W50" t="n">
        <v>2.95</v>
      </c>
      <c r="X50" t="n">
        <v>0.1</v>
      </c>
      <c r="Y50" t="n">
        <v>1</v>
      </c>
      <c r="Z50" t="n">
        <v>10</v>
      </c>
      <c r="AA50" t="n">
        <v>363.4100693533739</v>
      </c>
      <c r="AB50" t="n">
        <v>497.2336894100285</v>
      </c>
      <c r="AC50" t="n">
        <v>449.7784039646008</v>
      </c>
      <c r="AD50" t="n">
        <v>363410.0693533739</v>
      </c>
      <c r="AE50" t="n">
        <v>497233.6894100285</v>
      </c>
      <c r="AF50" t="n">
        <v>2.437087702245447e-05</v>
      </c>
      <c r="AG50" t="n">
        <v>33</v>
      </c>
      <c r="AH50" t="n">
        <v>449778.4039646008</v>
      </c>
    </row>
    <row r="51">
      <c r="A51" t="n">
        <v>49</v>
      </c>
      <c r="B51" t="n">
        <v>50</v>
      </c>
      <c r="C51" t="inlineStr">
        <is>
          <t xml:space="preserve">CONCLUIDO	</t>
        </is>
      </c>
      <c r="D51" t="n">
        <v>7.9083</v>
      </c>
      <c r="E51" t="n">
        <v>12.64</v>
      </c>
      <c r="F51" t="n">
        <v>10.48</v>
      </c>
      <c r="G51" t="n">
        <v>104.76</v>
      </c>
      <c r="H51" t="n">
        <v>1.9</v>
      </c>
      <c r="I51" t="n">
        <v>6</v>
      </c>
      <c r="J51" t="n">
        <v>123.19</v>
      </c>
      <c r="K51" t="n">
        <v>41.65</v>
      </c>
      <c r="L51" t="n">
        <v>13.25</v>
      </c>
      <c r="M51" t="n">
        <v>4</v>
      </c>
      <c r="N51" t="n">
        <v>18.29</v>
      </c>
      <c r="O51" t="n">
        <v>15427.87</v>
      </c>
      <c r="P51" t="n">
        <v>86.16</v>
      </c>
      <c r="Q51" t="n">
        <v>197.75</v>
      </c>
      <c r="R51" t="n">
        <v>30.06</v>
      </c>
      <c r="S51" t="n">
        <v>25.4</v>
      </c>
      <c r="T51" t="n">
        <v>1496.3</v>
      </c>
      <c r="U51" t="n">
        <v>0.84</v>
      </c>
      <c r="V51" t="n">
        <v>0.89</v>
      </c>
      <c r="W51" t="n">
        <v>2.95</v>
      </c>
      <c r="X51" t="n">
        <v>0.09</v>
      </c>
      <c r="Y51" t="n">
        <v>1</v>
      </c>
      <c r="Z51" t="n">
        <v>10</v>
      </c>
      <c r="AA51" t="n">
        <v>363.0268608934445</v>
      </c>
      <c r="AB51" t="n">
        <v>496.7093666891891</v>
      </c>
      <c r="AC51" t="n">
        <v>449.3041218683467</v>
      </c>
      <c r="AD51" t="n">
        <v>363026.8608934445</v>
      </c>
      <c r="AE51" t="n">
        <v>496709.3666891891</v>
      </c>
      <c r="AF51" t="n">
        <v>2.439339409652913e-05</v>
      </c>
      <c r="AG51" t="n">
        <v>33</v>
      </c>
      <c r="AH51" t="n">
        <v>449304.1218683467</v>
      </c>
    </row>
    <row r="52">
      <c r="A52" t="n">
        <v>50</v>
      </c>
      <c r="B52" t="n">
        <v>50</v>
      </c>
      <c r="C52" t="inlineStr">
        <is>
          <t xml:space="preserve">CONCLUIDO	</t>
        </is>
      </c>
      <c r="D52" t="n">
        <v>7.9017</v>
      </c>
      <c r="E52" t="n">
        <v>12.66</v>
      </c>
      <c r="F52" t="n">
        <v>10.49</v>
      </c>
      <c r="G52" t="n">
        <v>104.86</v>
      </c>
      <c r="H52" t="n">
        <v>1.93</v>
      </c>
      <c r="I52" t="n">
        <v>6</v>
      </c>
      <c r="J52" t="n">
        <v>123.52</v>
      </c>
      <c r="K52" t="n">
        <v>41.65</v>
      </c>
      <c r="L52" t="n">
        <v>13.5</v>
      </c>
      <c r="M52" t="n">
        <v>4</v>
      </c>
      <c r="N52" t="n">
        <v>18.37</v>
      </c>
      <c r="O52" t="n">
        <v>15468.27</v>
      </c>
      <c r="P52" t="n">
        <v>86.19</v>
      </c>
      <c r="Q52" t="n">
        <v>197.75</v>
      </c>
      <c r="R52" t="n">
        <v>30.37</v>
      </c>
      <c r="S52" t="n">
        <v>25.4</v>
      </c>
      <c r="T52" t="n">
        <v>1652.33</v>
      </c>
      <c r="U52" t="n">
        <v>0.84</v>
      </c>
      <c r="V52" t="n">
        <v>0.89</v>
      </c>
      <c r="W52" t="n">
        <v>2.95</v>
      </c>
      <c r="X52" t="n">
        <v>0.1</v>
      </c>
      <c r="Y52" t="n">
        <v>1</v>
      </c>
      <c r="Z52" t="n">
        <v>10</v>
      </c>
      <c r="AA52" t="n">
        <v>363.1146545529484</v>
      </c>
      <c r="AB52" t="n">
        <v>496.8294898473051</v>
      </c>
      <c r="AC52" t="n">
        <v>449.4127806408461</v>
      </c>
      <c r="AD52" t="n">
        <v>363114.6545529484</v>
      </c>
      <c r="AE52" t="n">
        <v>496829.4898473051</v>
      </c>
      <c r="AF52" t="n">
        <v>2.437303619394108e-05</v>
      </c>
      <c r="AG52" t="n">
        <v>33</v>
      </c>
      <c r="AH52" t="n">
        <v>449412.7806408461</v>
      </c>
    </row>
    <row r="53">
      <c r="A53" t="n">
        <v>51</v>
      </c>
      <c r="B53" t="n">
        <v>50</v>
      </c>
      <c r="C53" t="inlineStr">
        <is>
          <t xml:space="preserve">CONCLUIDO	</t>
        </is>
      </c>
      <c r="D53" t="n">
        <v>7.9024</v>
      </c>
      <c r="E53" t="n">
        <v>12.65</v>
      </c>
      <c r="F53" t="n">
        <v>10.48</v>
      </c>
      <c r="G53" t="n">
        <v>104.85</v>
      </c>
      <c r="H53" t="n">
        <v>1.96</v>
      </c>
      <c r="I53" t="n">
        <v>6</v>
      </c>
      <c r="J53" t="n">
        <v>123.85</v>
      </c>
      <c r="K53" t="n">
        <v>41.65</v>
      </c>
      <c r="L53" t="n">
        <v>13.75</v>
      </c>
      <c r="M53" t="n">
        <v>4</v>
      </c>
      <c r="N53" t="n">
        <v>18.45</v>
      </c>
      <c r="O53" t="n">
        <v>15508.69</v>
      </c>
      <c r="P53" t="n">
        <v>85.81</v>
      </c>
      <c r="Q53" t="n">
        <v>197.77</v>
      </c>
      <c r="R53" t="n">
        <v>30.39</v>
      </c>
      <c r="S53" t="n">
        <v>25.4</v>
      </c>
      <c r="T53" t="n">
        <v>1662.84</v>
      </c>
      <c r="U53" t="n">
        <v>0.84</v>
      </c>
      <c r="V53" t="n">
        <v>0.89</v>
      </c>
      <c r="W53" t="n">
        <v>2.95</v>
      </c>
      <c r="X53" t="n">
        <v>0.1</v>
      </c>
      <c r="Y53" t="n">
        <v>1</v>
      </c>
      <c r="Z53" t="n">
        <v>10</v>
      </c>
      <c r="AA53" t="n">
        <v>362.8374448443445</v>
      </c>
      <c r="AB53" t="n">
        <v>496.4501992943641</v>
      </c>
      <c r="AC53" t="n">
        <v>449.06968904594</v>
      </c>
      <c r="AD53" t="n">
        <v>362837.4448443445</v>
      </c>
      <c r="AE53" t="n">
        <v>496450.1992943641</v>
      </c>
      <c r="AF53" t="n">
        <v>2.437519536542769e-05</v>
      </c>
      <c r="AG53" t="n">
        <v>33</v>
      </c>
      <c r="AH53" t="n">
        <v>449069.6890459401</v>
      </c>
    </row>
    <row r="54">
      <c r="A54" t="n">
        <v>52</v>
      </c>
      <c r="B54" t="n">
        <v>50</v>
      </c>
      <c r="C54" t="inlineStr">
        <is>
          <t xml:space="preserve">CONCLUIDO	</t>
        </is>
      </c>
      <c r="D54" t="n">
        <v>7.9013</v>
      </c>
      <c r="E54" t="n">
        <v>12.66</v>
      </c>
      <c r="F54" t="n">
        <v>10.49</v>
      </c>
      <c r="G54" t="n">
        <v>104.87</v>
      </c>
      <c r="H54" t="n">
        <v>1.99</v>
      </c>
      <c r="I54" t="n">
        <v>6</v>
      </c>
      <c r="J54" t="n">
        <v>124.18</v>
      </c>
      <c r="K54" t="n">
        <v>41.65</v>
      </c>
      <c r="L54" t="n">
        <v>14</v>
      </c>
      <c r="M54" t="n">
        <v>3</v>
      </c>
      <c r="N54" t="n">
        <v>18.53</v>
      </c>
      <c r="O54" t="n">
        <v>15549.15</v>
      </c>
      <c r="P54" t="n">
        <v>85.54000000000001</v>
      </c>
      <c r="Q54" t="n">
        <v>197.75</v>
      </c>
      <c r="R54" t="n">
        <v>30.38</v>
      </c>
      <c r="S54" t="n">
        <v>25.4</v>
      </c>
      <c r="T54" t="n">
        <v>1657.23</v>
      </c>
      <c r="U54" t="n">
        <v>0.84</v>
      </c>
      <c r="V54" t="n">
        <v>0.89</v>
      </c>
      <c r="W54" t="n">
        <v>2.95</v>
      </c>
      <c r="X54" t="n">
        <v>0.1</v>
      </c>
      <c r="Y54" t="n">
        <v>1</v>
      </c>
      <c r="Z54" t="n">
        <v>10</v>
      </c>
      <c r="AA54" t="n">
        <v>362.6704760629801</v>
      </c>
      <c r="AB54" t="n">
        <v>496.2217452415586</v>
      </c>
      <c r="AC54" t="n">
        <v>448.863038327297</v>
      </c>
      <c r="AD54" t="n">
        <v>362670.4760629801</v>
      </c>
      <c r="AE54" t="n">
        <v>496221.7452415585</v>
      </c>
      <c r="AF54" t="n">
        <v>2.437180238166301e-05</v>
      </c>
      <c r="AG54" t="n">
        <v>33</v>
      </c>
      <c r="AH54" t="n">
        <v>448863.038327297</v>
      </c>
    </row>
    <row r="55">
      <c r="A55" t="n">
        <v>53</v>
      </c>
      <c r="B55" t="n">
        <v>50</v>
      </c>
      <c r="C55" t="inlineStr">
        <is>
          <t xml:space="preserve">CONCLUIDO	</t>
        </is>
      </c>
      <c r="D55" t="n">
        <v>7.9024</v>
      </c>
      <c r="E55" t="n">
        <v>12.65</v>
      </c>
      <c r="F55" t="n">
        <v>10.48</v>
      </c>
      <c r="G55" t="n">
        <v>104.85</v>
      </c>
      <c r="H55" t="n">
        <v>2.02</v>
      </c>
      <c r="I55" t="n">
        <v>6</v>
      </c>
      <c r="J55" t="n">
        <v>124.51</v>
      </c>
      <c r="K55" t="n">
        <v>41.65</v>
      </c>
      <c r="L55" t="n">
        <v>14.25</v>
      </c>
      <c r="M55" t="n">
        <v>3</v>
      </c>
      <c r="N55" t="n">
        <v>18.61</v>
      </c>
      <c r="O55" t="n">
        <v>15589.63</v>
      </c>
      <c r="P55" t="n">
        <v>84.97</v>
      </c>
      <c r="Q55" t="n">
        <v>197.76</v>
      </c>
      <c r="R55" t="n">
        <v>30.27</v>
      </c>
      <c r="S55" t="n">
        <v>25.4</v>
      </c>
      <c r="T55" t="n">
        <v>1598.67</v>
      </c>
      <c r="U55" t="n">
        <v>0.84</v>
      </c>
      <c r="V55" t="n">
        <v>0.89</v>
      </c>
      <c r="W55" t="n">
        <v>2.95</v>
      </c>
      <c r="X55" t="n">
        <v>0.09</v>
      </c>
      <c r="Y55" t="n">
        <v>1</v>
      </c>
      <c r="Z55" t="n">
        <v>10</v>
      </c>
      <c r="AA55" t="n">
        <v>362.258981947472</v>
      </c>
      <c r="AB55" t="n">
        <v>495.6587208388812</v>
      </c>
      <c r="AC55" t="n">
        <v>448.3537481834015</v>
      </c>
      <c r="AD55" t="n">
        <v>362258.981947472</v>
      </c>
      <c r="AE55" t="n">
        <v>495658.7208388812</v>
      </c>
      <c r="AF55" t="n">
        <v>2.437519536542769e-05</v>
      </c>
      <c r="AG55" t="n">
        <v>33</v>
      </c>
      <c r="AH55" t="n">
        <v>448353.7481834015</v>
      </c>
    </row>
    <row r="56">
      <c r="A56" t="n">
        <v>54</v>
      </c>
      <c r="B56" t="n">
        <v>50</v>
      </c>
      <c r="C56" t="inlineStr">
        <is>
          <t xml:space="preserve">CONCLUIDO	</t>
        </is>
      </c>
      <c r="D56" t="n">
        <v>7.8992</v>
      </c>
      <c r="E56" t="n">
        <v>12.66</v>
      </c>
      <c r="F56" t="n">
        <v>10.49</v>
      </c>
      <c r="G56" t="n">
        <v>104.9</v>
      </c>
      <c r="H56" t="n">
        <v>2.05</v>
      </c>
      <c r="I56" t="n">
        <v>6</v>
      </c>
      <c r="J56" t="n">
        <v>124.83</v>
      </c>
      <c r="K56" t="n">
        <v>41.65</v>
      </c>
      <c r="L56" t="n">
        <v>14.5</v>
      </c>
      <c r="M56" t="n">
        <v>3</v>
      </c>
      <c r="N56" t="n">
        <v>18.68</v>
      </c>
      <c r="O56" t="n">
        <v>15630.14</v>
      </c>
      <c r="P56" t="n">
        <v>84.72</v>
      </c>
      <c r="Q56" t="n">
        <v>197.75</v>
      </c>
      <c r="R56" t="n">
        <v>30.45</v>
      </c>
      <c r="S56" t="n">
        <v>25.4</v>
      </c>
      <c r="T56" t="n">
        <v>1690.42</v>
      </c>
      <c r="U56" t="n">
        <v>0.83</v>
      </c>
      <c r="V56" t="n">
        <v>0.89</v>
      </c>
      <c r="W56" t="n">
        <v>2.95</v>
      </c>
      <c r="X56" t="n">
        <v>0.1</v>
      </c>
      <c r="Y56" t="n">
        <v>1</v>
      </c>
      <c r="Z56" t="n">
        <v>10</v>
      </c>
      <c r="AA56" t="n">
        <v>362.1238397479588</v>
      </c>
      <c r="AB56" t="n">
        <v>495.4738133194542</v>
      </c>
      <c r="AC56" t="n">
        <v>448.1864879781093</v>
      </c>
      <c r="AD56" t="n">
        <v>362123.8397479588</v>
      </c>
      <c r="AE56" t="n">
        <v>495473.8133194542</v>
      </c>
      <c r="AF56" t="n">
        <v>2.436532486720318e-05</v>
      </c>
      <c r="AG56" t="n">
        <v>33</v>
      </c>
      <c r="AH56" t="n">
        <v>448186.4879781093</v>
      </c>
    </row>
    <row r="57">
      <c r="A57" t="n">
        <v>55</v>
      </c>
      <c r="B57" t="n">
        <v>50</v>
      </c>
      <c r="C57" t="inlineStr">
        <is>
          <t xml:space="preserve">CONCLUIDO	</t>
        </is>
      </c>
      <c r="D57" t="n">
        <v>7.9013</v>
      </c>
      <c r="E57" t="n">
        <v>12.66</v>
      </c>
      <c r="F57" t="n">
        <v>10.49</v>
      </c>
      <c r="G57" t="n">
        <v>104.87</v>
      </c>
      <c r="H57" t="n">
        <v>2.08</v>
      </c>
      <c r="I57" t="n">
        <v>6</v>
      </c>
      <c r="J57" t="n">
        <v>125.16</v>
      </c>
      <c r="K57" t="n">
        <v>41.65</v>
      </c>
      <c r="L57" t="n">
        <v>14.75</v>
      </c>
      <c r="M57" t="n">
        <v>2</v>
      </c>
      <c r="N57" t="n">
        <v>18.76</v>
      </c>
      <c r="O57" t="n">
        <v>15670.68</v>
      </c>
      <c r="P57" t="n">
        <v>84.39</v>
      </c>
      <c r="Q57" t="n">
        <v>197.75</v>
      </c>
      <c r="R57" t="n">
        <v>30.38</v>
      </c>
      <c r="S57" t="n">
        <v>25.4</v>
      </c>
      <c r="T57" t="n">
        <v>1656.26</v>
      </c>
      <c r="U57" t="n">
        <v>0.84</v>
      </c>
      <c r="V57" t="n">
        <v>0.89</v>
      </c>
      <c r="W57" t="n">
        <v>2.95</v>
      </c>
      <c r="X57" t="n">
        <v>0.1</v>
      </c>
      <c r="Y57" t="n">
        <v>1</v>
      </c>
      <c r="Z57" t="n">
        <v>10</v>
      </c>
      <c r="AA57" t="n">
        <v>361.8784225588729</v>
      </c>
      <c r="AB57" t="n">
        <v>495.1380226943047</v>
      </c>
      <c r="AC57" t="n">
        <v>447.8827447389389</v>
      </c>
      <c r="AD57" t="n">
        <v>361878.4225588729</v>
      </c>
      <c r="AE57" t="n">
        <v>495138.0226943046</v>
      </c>
      <c r="AF57" t="n">
        <v>2.437180238166301e-05</v>
      </c>
      <c r="AG57" t="n">
        <v>33</v>
      </c>
      <c r="AH57" t="n">
        <v>447882.7447389389</v>
      </c>
    </row>
    <row r="58">
      <c r="A58" t="n">
        <v>56</v>
      </c>
      <c r="B58" t="n">
        <v>50</v>
      </c>
      <c r="C58" t="inlineStr">
        <is>
          <t xml:space="preserve">CONCLUIDO	</t>
        </is>
      </c>
      <c r="D58" t="n">
        <v>7.8996</v>
      </c>
      <c r="E58" t="n">
        <v>12.66</v>
      </c>
      <c r="F58" t="n">
        <v>10.49</v>
      </c>
      <c r="G58" t="n">
        <v>104.89</v>
      </c>
      <c r="H58" t="n">
        <v>2.11</v>
      </c>
      <c r="I58" t="n">
        <v>6</v>
      </c>
      <c r="J58" t="n">
        <v>125.49</v>
      </c>
      <c r="K58" t="n">
        <v>41.65</v>
      </c>
      <c r="L58" t="n">
        <v>15</v>
      </c>
      <c r="M58" t="n">
        <v>2</v>
      </c>
      <c r="N58" t="n">
        <v>18.84</v>
      </c>
      <c r="O58" t="n">
        <v>15711.24</v>
      </c>
      <c r="P58" t="n">
        <v>84.23</v>
      </c>
      <c r="Q58" t="n">
        <v>197.75</v>
      </c>
      <c r="R58" t="n">
        <v>30.41</v>
      </c>
      <c r="S58" t="n">
        <v>25.4</v>
      </c>
      <c r="T58" t="n">
        <v>1670.18</v>
      </c>
      <c r="U58" t="n">
        <v>0.84</v>
      </c>
      <c r="V58" t="n">
        <v>0.89</v>
      </c>
      <c r="W58" t="n">
        <v>2.95</v>
      </c>
      <c r="X58" t="n">
        <v>0.1</v>
      </c>
      <c r="Y58" t="n">
        <v>1</v>
      </c>
      <c r="Z58" t="n">
        <v>10</v>
      </c>
      <c r="AA58" t="n">
        <v>361.7828289451808</v>
      </c>
      <c r="AB58" t="n">
        <v>495.0072272947585</v>
      </c>
      <c r="AC58" t="n">
        <v>447.764432268753</v>
      </c>
      <c r="AD58" t="n">
        <v>361782.8289451808</v>
      </c>
      <c r="AE58" t="n">
        <v>495007.2272947585</v>
      </c>
      <c r="AF58" t="n">
        <v>2.436655867948124e-05</v>
      </c>
      <c r="AG58" t="n">
        <v>33</v>
      </c>
      <c r="AH58" t="n">
        <v>447764.432268753</v>
      </c>
    </row>
    <row r="59">
      <c r="A59" t="n">
        <v>57</v>
      </c>
      <c r="B59" t="n">
        <v>50</v>
      </c>
      <c r="C59" t="inlineStr">
        <is>
          <t xml:space="preserve">CONCLUIDO	</t>
        </is>
      </c>
      <c r="D59" t="n">
        <v>7.9022</v>
      </c>
      <c r="E59" t="n">
        <v>12.65</v>
      </c>
      <c r="F59" t="n">
        <v>10.49</v>
      </c>
      <c r="G59" t="n">
        <v>104.85</v>
      </c>
      <c r="H59" t="n">
        <v>2.14</v>
      </c>
      <c r="I59" t="n">
        <v>6</v>
      </c>
      <c r="J59" t="n">
        <v>125.82</v>
      </c>
      <c r="K59" t="n">
        <v>41.65</v>
      </c>
      <c r="L59" t="n">
        <v>15.25</v>
      </c>
      <c r="M59" t="n">
        <v>2</v>
      </c>
      <c r="N59" t="n">
        <v>18.92</v>
      </c>
      <c r="O59" t="n">
        <v>15751.84</v>
      </c>
      <c r="P59" t="n">
        <v>83.73</v>
      </c>
      <c r="Q59" t="n">
        <v>197.75</v>
      </c>
      <c r="R59" t="n">
        <v>30.23</v>
      </c>
      <c r="S59" t="n">
        <v>25.4</v>
      </c>
      <c r="T59" t="n">
        <v>1581.6</v>
      </c>
      <c r="U59" t="n">
        <v>0.84</v>
      </c>
      <c r="V59" t="n">
        <v>0.89</v>
      </c>
      <c r="W59" t="n">
        <v>2.95</v>
      </c>
      <c r="X59" t="n">
        <v>0.1</v>
      </c>
      <c r="Y59" t="n">
        <v>1</v>
      </c>
      <c r="Z59" t="n">
        <v>10</v>
      </c>
      <c r="AA59" t="n">
        <v>361.4161623568651</v>
      </c>
      <c r="AB59" t="n">
        <v>494.5055378924367</v>
      </c>
      <c r="AC59" t="n">
        <v>447.3106233988633</v>
      </c>
      <c r="AD59" t="n">
        <v>361416.1623568651</v>
      </c>
      <c r="AE59" t="n">
        <v>494505.5378924367</v>
      </c>
      <c r="AF59" t="n">
        <v>2.437457845928866e-05</v>
      </c>
      <c r="AG59" t="n">
        <v>33</v>
      </c>
      <c r="AH59" t="n">
        <v>447310.6233988633</v>
      </c>
    </row>
    <row r="60">
      <c r="A60" t="n">
        <v>58</v>
      </c>
      <c r="B60" t="n">
        <v>50</v>
      </c>
      <c r="C60" t="inlineStr">
        <is>
          <t xml:space="preserve">CONCLUIDO	</t>
        </is>
      </c>
      <c r="D60" t="n">
        <v>7.9248</v>
      </c>
      <c r="E60" t="n">
        <v>12.62</v>
      </c>
      <c r="F60" t="n">
        <v>10.47</v>
      </c>
      <c r="G60" t="n">
        <v>125.66</v>
      </c>
      <c r="H60" t="n">
        <v>2.17</v>
      </c>
      <c r="I60" t="n">
        <v>5</v>
      </c>
      <c r="J60" t="n">
        <v>126.15</v>
      </c>
      <c r="K60" t="n">
        <v>41.65</v>
      </c>
      <c r="L60" t="n">
        <v>15.5</v>
      </c>
      <c r="M60" t="n">
        <v>1</v>
      </c>
      <c r="N60" t="n">
        <v>19</v>
      </c>
      <c r="O60" t="n">
        <v>15792.46</v>
      </c>
      <c r="P60" t="n">
        <v>83.26000000000001</v>
      </c>
      <c r="Q60" t="n">
        <v>197.75</v>
      </c>
      <c r="R60" t="n">
        <v>29.88</v>
      </c>
      <c r="S60" t="n">
        <v>25.4</v>
      </c>
      <c r="T60" t="n">
        <v>1410.7</v>
      </c>
      <c r="U60" t="n">
        <v>0.85</v>
      </c>
      <c r="V60" t="n">
        <v>0.89</v>
      </c>
      <c r="W60" t="n">
        <v>2.95</v>
      </c>
      <c r="X60" t="n">
        <v>0.08</v>
      </c>
      <c r="Y60" t="n">
        <v>1</v>
      </c>
      <c r="Z60" t="n">
        <v>10</v>
      </c>
      <c r="AA60" t="n">
        <v>360.8821394063116</v>
      </c>
      <c r="AB60" t="n">
        <v>493.7748641320597</v>
      </c>
      <c r="AC60" t="n">
        <v>446.6496841166695</v>
      </c>
      <c r="AD60" t="n">
        <v>360882.1394063116</v>
      </c>
      <c r="AE60" t="n">
        <v>493774.8641320597</v>
      </c>
      <c r="AF60" t="n">
        <v>2.444428885299926e-05</v>
      </c>
      <c r="AG60" t="n">
        <v>33</v>
      </c>
      <c r="AH60" t="n">
        <v>446649.6841166695</v>
      </c>
    </row>
    <row r="61">
      <c r="A61" t="n">
        <v>59</v>
      </c>
      <c r="B61" t="n">
        <v>50</v>
      </c>
      <c r="C61" t="inlineStr">
        <is>
          <t xml:space="preserve">CONCLUIDO	</t>
        </is>
      </c>
      <c r="D61" t="n">
        <v>7.9239</v>
      </c>
      <c r="E61" t="n">
        <v>12.62</v>
      </c>
      <c r="F61" t="n">
        <v>10.47</v>
      </c>
      <c r="G61" t="n">
        <v>125.67</v>
      </c>
      <c r="H61" t="n">
        <v>2.2</v>
      </c>
      <c r="I61" t="n">
        <v>5</v>
      </c>
      <c r="J61" t="n">
        <v>126.48</v>
      </c>
      <c r="K61" t="n">
        <v>41.65</v>
      </c>
      <c r="L61" t="n">
        <v>15.75</v>
      </c>
      <c r="M61" t="n">
        <v>0</v>
      </c>
      <c r="N61" t="n">
        <v>19.08</v>
      </c>
      <c r="O61" t="n">
        <v>15833.12</v>
      </c>
      <c r="P61" t="n">
        <v>83.47</v>
      </c>
      <c r="Q61" t="n">
        <v>197.78</v>
      </c>
      <c r="R61" t="n">
        <v>29.9</v>
      </c>
      <c r="S61" t="n">
        <v>25.4</v>
      </c>
      <c r="T61" t="n">
        <v>1418.57</v>
      </c>
      <c r="U61" t="n">
        <v>0.85</v>
      </c>
      <c r="V61" t="n">
        <v>0.89</v>
      </c>
      <c r="W61" t="n">
        <v>2.95</v>
      </c>
      <c r="X61" t="n">
        <v>0.08</v>
      </c>
      <c r="Y61" t="n">
        <v>1</v>
      </c>
      <c r="Z61" t="n">
        <v>10</v>
      </c>
      <c r="AA61" t="n">
        <v>361.0339705195686</v>
      </c>
      <c r="AB61" t="n">
        <v>493.9826061595339</v>
      </c>
      <c r="AC61" t="n">
        <v>446.8375995366094</v>
      </c>
      <c r="AD61" t="n">
        <v>361033.9705195687</v>
      </c>
      <c r="AE61" t="n">
        <v>493982.6061595339</v>
      </c>
      <c r="AF61" t="n">
        <v>2.444151277537362e-05</v>
      </c>
      <c r="AG61" t="n">
        <v>33</v>
      </c>
      <c r="AH61" t="n">
        <v>446837.5995366094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5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3.8163</v>
      </c>
      <c r="E2" t="n">
        <v>26.2</v>
      </c>
      <c r="F2" t="n">
        <v>14.06</v>
      </c>
      <c r="G2" t="n">
        <v>4.77</v>
      </c>
      <c r="H2" t="n">
        <v>0.06</v>
      </c>
      <c r="I2" t="n">
        <v>177</v>
      </c>
      <c r="J2" t="n">
        <v>274.09</v>
      </c>
      <c r="K2" t="n">
        <v>60.56</v>
      </c>
      <c r="L2" t="n">
        <v>1</v>
      </c>
      <c r="M2" t="n">
        <v>175</v>
      </c>
      <c r="N2" t="n">
        <v>72.53</v>
      </c>
      <c r="O2" t="n">
        <v>34038.11</v>
      </c>
      <c r="P2" t="n">
        <v>245.49</v>
      </c>
      <c r="Q2" t="n">
        <v>198.35</v>
      </c>
      <c r="R2" t="n">
        <v>141.21</v>
      </c>
      <c r="S2" t="n">
        <v>25.4</v>
      </c>
      <c r="T2" t="n">
        <v>56216.74</v>
      </c>
      <c r="U2" t="n">
        <v>0.18</v>
      </c>
      <c r="V2" t="n">
        <v>0.66</v>
      </c>
      <c r="W2" t="n">
        <v>3.24</v>
      </c>
      <c r="X2" t="n">
        <v>3.66</v>
      </c>
      <c r="Y2" t="n">
        <v>1</v>
      </c>
      <c r="Z2" t="n">
        <v>10</v>
      </c>
      <c r="AA2" t="n">
        <v>1013.769760703547</v>
      </c>
      <c r="AB2" t="n">
        <v>1387.084510959949</v>
      </c>
      <c r="AC2" t="n">
        <v>1254.703112019269</v>
      </c>
      <c r="AD2" t="n">
        <v>1013769.760703547</v>
      </c>
      <c r="AE2" t="n">
        <v>1387084.510959949</v>
      </c>
      <c r="AF2" t="n">
        <v>7.770483702350682e-06</v>
      </c>
      <c r="AG2" t="n">
        <v>69</v>
      </c>
      <c r="AH2" t="n">
        <v>1254703.112019269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4.3531</v>
      </c>
      <c r="E3" t="n">
        <v>22.97</v>
      </c>
      <c r="F3" t="n">
        <v>13.13</v>
      </c>
      <c r="G3" t="n">
        <v>5.92</v>
      </c>
      <c r="H3" t="n">
        <v>0.08</v>
      </c>
      <c r="I3" t="n">
        <v>133</v>
      </c>
      <c r="J3" t="n">
        <v>274.57</v>
      </c>
      <c r="K3" t="n">
        <v>60.56</v>
      </c>
      <c r="L3" t="n">
        <v>1.25</v>
      </c>
      <c r="M3" t="n">
        <v>131</v>
      </c>
      <c r="N3" t="n">
        <v>72.76000000000001</v>
      </c>
      <c r="O3" t="n">
        <v>34097.72</v>
      </c>
      <c r="P3" t="n">
        <v>229.21</v>
      </c>
      <c r="Q3" t="n">
        <v>198.18</v>
      </c>
      <c r="R3" t="n">
        <v>112.55</v>
      </c>
      <c r="S3" t="n">
        <v>25.4</v>
      </c>
      <c r="T3" t="n">
        <v>42105.74</v>
      </c>
      <c r="U3" t="n">
        <v>0.23</v>
      </c>
      <c r="V3" t="n">
        <v>0.71</v>
      </c>
      <c r="W3" t="n">
        <v>3.15</v>
      </c>
      <c r="X3" t="n">
        <v>2.73</v>
      </c>
      <c r="Y3" t="n">
        <v>1</v>
      </c>
      <c r="Z3" t="n">
        <v>10</v>
      </c>
      <c r="AA3" t="n">
        <v>861.6854151260227</v>
      </c>
      <c r="AB3" t="n">
        <v>1178.995999852985</v>
      </c>
      <c r="AC3" t="n">
        <v>1066.474276358294</v>
      </c>
      <c r="AD3" t="n">
        <v>861685.4151260226</v>
      </c>
      <c r="AE3" t="n">
        <v>1178995.999852985</v>
      </c>
      <c r="AF3" t="n">
        <v>8.863478396536635e-06</v>
      </c>
      <c r="AG3" t="n">
        <v>60</v>
      </c>
      <c r="AH3" t="n">
        <v>1066474.276358294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4.7699</v>
      </c>
      <c r="E4" t="n">
        <v>20.96</v>
      </c>
      <c r="F4" t="n">
        <v>12.53</v>
      </c>
      <c r="G4" t="n">
        <v>7.09</v>
      </c>
      <c r="H4" t="n">
        <v>0.1</v>
      </c>
      <c r="I4" t="n">
        <v>106</v>
      </c>
      <c r="J4" t="n">
        <v>275.05</v>
      </c>
      <c r="K4" t="n">
        <v>60.56</v>
      </c>
      <c r="L4" t="n">
        <v>1.5</v>
      </c>
      <c r="M4" t="n">
        <v>104</v>
      </c>
      <c r="N4" t="n">
        <v>73</v>
      </c>
      <c r="O4" t="n">
        <v>34157.42</v>
      </c>
      <c r="P4" t="n">
        <v>218.82</v>
      </c>
      <c r="Q4" t="n">
        <v>197.98</v>
      </c>
      <c r="R4" t="n">
        <v>94.31</v>
      </c>
      <c r="S4" t="n">
        <v>25.4</v>
      </c>
      <c r="T4" t="n">
        <v>33119.41</v>
      </c>
      <c r="U4" t="n">
        <v>0.27</v>
      </c>
      <c r="V4" t="n">
        <v>0.74</v>
      </c>
      <c r="W4" t="n">
        <v>3.1</v>
      </c>
      <c r="X4" t="n">
        <v>2.13</v>
      </c>
      <c r="Y4" t="n">
        <v>1</v>
      </c>
      <c r="Z4" t="n">
        <v>10</v>
      </c>
      <c r="AA4" t="n">
        <v>775.3852032398393</v>
      </c>
      <c r="AB4" t="n">
        <v>1060.916242653666</v>
      </c>
      <c r="AC4" t="n">
        <v>959.6638854600977</v>
      </c>
      <c r="AD4" t="n">
        <v>775385.2032398393</v>
      </c>
      <c r="AE4" t="n">
        <v>1060916.242653666</v>
      </c>
      <c r="AF4" t="n">
        <v>9.712137466090851e-06</v>
      </c>
      <c r="AG4" t="n">
        <v>55</v>
      </c>
      <c r="AH4" t="n">
        <v>959663.8854600977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5.0888</v>
      </c>
      <c r="E5" t="n">
        <v>19.65</v>
      </c>
      <c r="F5" t="n">
        <v>12.15</v>
      </c>
      <c r="G5" t="n">
        <v>8.289999999999999</v>
      </c>
      <c r="H5" t="n">
        <v>0.11</v>
      </c>
      <c r="I5" t="n">
        <v>88</v>
      </c>
      <c r="J5" t="n">
        <v>275.54</v>
      </c>
      <c r="K5" t="n">
        <v>60.56</v>
      </c>
      <c r="L5" t="n">
        <v>1.75</v>
      </c>
      <c r="M5" t="n">
        <v>86</v>
      </c>
      <c r="N5" t="n">
        <v>73.23</v>
      </c>
      <c r="O5" t="n">
        <v>34217.22</v>
      </c>
      <c r="P5" t="n">
        <v>212.3</v>
      </c>
      <c r="Q5" t="n">
        <v>197.89</v>
      </c>
      <c r="R5" t="n">
        <v>82.26000000000001</v>
      </c>
      <c r="S5" t="n">
        <v>25.4</v>
      </c>
      <c r="T5" t="n">
        <v>27185.84</v>
      </c>
      <c r="U5" t="n">
        <v>0.31</v>
      </c>
      <c r="V5" t="n">
        <v>0.77</v>
      </c>
      <c r="W5" t="n">
        <v>3.08</v>
      </c>
      <c r="X5" t="n">
        <v>1.76</v>
      </c>
      <c r="Y5" t="n">
        <v>1</v>
      </c>
      <c r="Z5" t="n">
        <v>10</v>
      </c>
      <c r="AA5" t="n">
        <v>723.0592781525424</v>
      </c>
      <c r="AB5" t="n">
        <v>989.3216034923342</v>
      </c>
      <c r="AC5" t="n">
        <v>894.9021381766163</v>
      </c>
      <c r="AD5" t="n">
        <v>723059.2781525424</v>
      </c>
      <c r="AE5" t="n">
        <v>989321.6034923343</v>
      </c>
      <c r="AF5" t="n">
        <v>1.036145938854968e-05</v>
      </c>
      <c r="AG5" t="n">
        <v>52</v>
      </c>
      <c r="AH5" t="n">
        <v>894902.1381766163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5.3225</v>
      </c>
      <c r="E6" t="n">
        <v>18.79</v>
      </c>
      <c r="F6" t="n">
        <v>11.92</v>
      </c>
      <c r="G6" t="n">
        <v>9.41</v>
      </c>
      <c r="H6" t="n">
        <v>0.13</v>
      </c>
      <c r="I6" t="n">
        <v>76</v>
      </c>
      <c r="J6" t="n">
        <v>276.02</v>
      </c>
      <c r="K6" t="n">
        <v>60.56</v>
      </c>
      <c r="L6" t="n">
        <v>2</v>
      </c>
      <c r="M6" t="n">
        <v>74</v>
      </c>
      <c r="N6" t="n">
        <v>73.47</v>
      </c>
      <c r="O6" t="n">
        <v>34277.1</v>
      </c>
      <c r="P6" t="n">
        <v>208.16</v>
      </c>
      <c r="Q6" t="n">
        <v>197.94</v>
      </c>
      <c r="R6" t="n">
        <v>74.56</v>
      </c>
      <c r="S6" t="n">
        <v>25.4</v>
      </c>
      <c r="T6" t="n">
        <v>23397.97</v>
      </c>
      <c r="U6" t="n">
        <v>0.34</v>
      </c>
      <c r="V6" t="n">
        <v>0.78</v>
      </c>
      <c r="W6" t="n">
        <v>3.07</v>
      </c>
      <c r="X6" t="n">
        <v>1.52</v>
      </c>
      <c r="Y6" t="n">
        <v>1</v>
      </c>
      <c r="Z6" t="n">
        <v>10</v>
      </c>
      <c r="AA6" t="n">
        <v>680.175263737746</v>
      </c>
      <c r="AB6" t="n">
        <v>930.6458030608183</v>
      </c>
      <c r="AC6" t="n">
        <v>841.826273786281</v>
      </c>
      <c r="AD6" t="n">
        <v>680175.263737746</v>
      </c>
      <c r="AE6" t="n">
        <v>930645.8030608182</v>
      </c>
      <c r="AF6" t="n">
        <v>1.083730301751998e-05</v>
      </c>
      <c r="AG6" t="n">
        <v>49</v>
      </c>
      <c r="AH6" t="n">
        <v>841826.273786281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5.5092</v>
      </c>
      <c r="E7" t="n">
        <v>18.15</v>
      </c>
      <c r="F7" t="n">
        <v>11.75</v>
      </c>
      <c r="G7" t="n">
        <v>10.52</v>
      </c>
      <c r="H7" t="n">
        <v>0.14</v>
      </c>
      <c r="I7" t="n">
        <v>67</v>
      </c>
      <c r="J7" t="n">
        <v>276.51</v>
      </c>
      <c r="K7" t="n">
        <v>60.56</v>
      </c>
      <c r="L7" t="n">
        <v>2.25</v>
      </c>
      <c r="M7" t="n">
        <v>65</v>
      </c>
      <c r="N7" t="n">
        <v>73.70999999999999</v>
      </c>
      <c r="O7" t="n">
        <v>34337.08</v>
      </c>
      <c r="P7" t="n">
        <v>205.25</v>
      </c>
      <c r="Q7" t="n">
        <v>197.96</v>
      </c>
      <c r="R7" t="n">
        <v>69.5</v>
      </c>
      <c r="S7" t="n">
        <v>25.4</v>
      </c>
      <c r="T7" t="n">
        <v>20912.63</v>
      </c>
      <c r="U7" t="n">
        <v>0.37</v>
      </c>
      <c r="V7" t="n">
        <v>0.79</v>
      </c>
      <c r="W7" t="n">
        <v>3.05</v>
      </c>
      <c r="X7" t="n">
        <v>1.35</v>
      </c>
      <c r="Y7" t="n">
        <v>1</v>
      </c>
      <c r="Z7" t="n">
        <v>10</v>
      </c>
      <c r="AA7" t="n">
        <v>659.8818309991367</v>
      </c>
      <c r="AB7" t="n">
        <v>902.8794331047861</v>
      </c>
      <c r="AC7" t="n">
        <v>816.7098872085079</v>
      </c>
      <c r="AD7" t="n">
        <v>659881.8309991367</v>
      </c>
      <c r="AE7" t="n">
        <v>902879.4331047861</v>
      </c>
      <c r="AF7" t="n">
        <v>1.121744852684285e-05</v>
      </c>
      <c r="AG7" t="n">
        <v>48</v>
      </c>
      <c r="AH7" t="n">
        <v>816709.8872085079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5.696</v>
      </c>
      <c r="E8" t="n">
        <v>17.56</v>
      </c>
      <c r="F8" t="n">
        <v>11.57</v>
      </c>
      <c r="G8" t="n">
        <v>11.77</v>
      </c>
      <c r="H8" t="n">
        <v>0.16</v>
      </c>
      <c r="I8" t="n">
        <v>59</v>
      </c>
      <c r="J8" t="n">
        <v>277</v>
      </c>
      <c r="K8" t="n">
        <v>60.56</v>
      </c>
      <c r="L8" t="n">
        <v>2.5</v>
      </c>
      <c r="M8" t="n">
        <v>57</v>
      </c>
      <c r="N8" t="n">
        <v>73.94</v>
      </c>
      <c r="O8" t="n">
        <v>34397.15</v>
      </c>
      <c r="P8" t="n">
        <v>202.12</v>
      </c>
      <c r="Q8" t="n">
        <v>198.03</v>
      </c>
      <c r="R8" t="n">
        <v>64.23999999999999</v>
      </c>
      <c r="S8" t="n">
        <v>25.4</v>
      </c>
      <c r="T8" t="n">
        <v>18322.41</v>
      </c>
      <c r="U8" t="n">
        <v>0.4</v>
      </c>
      <c r="V8" t="n">
        <v>0.8</v>
      </c>
      <c r="W8" t="n">
        <v>3.03</v>
      </c>
      <c r="X8" t="n">
        <v>1.18</v>
      </c>
      <c r="Y8" t="n">
        <v>1</v>
      </c>
      <c r="Z8" t="n">
        <v>10</v>
      </c>
      <c r="AA8" t="n">
        <v>631.088714713041</v>
      </c>
      <c r="AB8" t="n">
        <v>863.4834211395104</v>
      </c>
      <c r="AC8" t="n">
        <v>781.0737753325477</v>
      </c>
      <c r="AD8" t="n">
        <v>631088.714713041</v>
      </c>
      <c r="AE8" t="n">
        <v>863483.4211395103</v>
      </c>
      <c r="AF8" t="n">
        <v>1.159779764918625e-05</v>
      </c>
      <c r="AG8" t="n">
        <v>46</v>
      </c>
      <c r="AH8" t="n">
        <v>781073.7753325477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5.8088</v>
      </c>
      <c r="E9" t="n">
        <v>17.22</v>
      </c>
      <c r="F9" t="n">
        <v>11.49</v>
      </c>
      <c r="G9" t="n">
        <v>12.77</v>
      </c>
      <c r="H9" t="n">
        <v>0.18</v>
      </c>
      <c r="I9" t="n">
        <v>54</v>
      </c>
      <c r="J9" t="n">
        <v>277.48</v>
      </c>
      <c r="K9" t="n">
        <v>60.56</v>
      </c>
      <c r="L9" t="n">
        <v>2.75</v>
      </c>
      <c r="M9" t="n">
        <v>52</v>
      </c>
      <c r="N9" t="n">
        <v>74.18000000000001</v>
      </c>
      <c r="O9" t="n">
        <v>34457.31</v>
      </c>
      <c r="P9" t="n">
        <v>200.75</v>
      </c>
      <c r="Q9" t="n">
        <v>197.95</v>
      </c>
      <c r="R9" t="n">
        <v>61.53</v>
      </c>
      <c r="S9" t="n">
        <v>25.4</v>
      </c>
      <c r="T9" t="n">
        <v>16991.43</v>
      </c>
      <c r="U9" t="n">
        <v>0.41</v>
      </c>
      <c r="V9" t="n">
        <v>0.8100000000000001</v>
      </c>
      <c r="W9" t="n">
        <v>3.03</v>
      </c>
      <c r="X9" t="n">
        <v>1.1</v>
      </c>
      <c r="Y9" t="n">
        <v>1</v>
      </c>
      <c r="Z9" t="n">
        <v>10</v>
      </c>
      <c r="AA9" t="n">
        <v>616.451023053167</v>
      </c>
      <c r="AB9" t="n">
        <v>843.4554856410907</v>
      </c>
      <c r="AC9" t="n">
        <v>762.9572778887132</v>
      </c>
      <c r="AD9" t="n">
        <v>616451.0230531669</v>
      </c>
      <c r="AE9" t="n">
        <v>843455.4856410907</v>
      </c>
      <c r="AF9" t="n">
        <v>1.182747313634008e-05</v>
      </c>
      <c r="AG9" t="n">
        <v>45</v>
      </c>
      <c r="AH9" t="n">
        <v>762957.2778887132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5.9431</v>
      </c>
      <c r="E10" t="n">
        <v>16.83</v>
      </c>
      <c r="F10" t="n">
        <v>11.37</v>
      </c>
      <c r="G10" t="n">
        <v>13.92</v>
      </c>
      <c r="H10" t="n">
        <v>0.19</v>
      </c>
      <c r="I10" t="n">
        <v>49</v>
      </c>
      <c r="J10" t="n">
        <v>277.97</v>
      </c>
      <c r="K10" t="n">
        <v>60.56</v>
      </c>
      <c r="L10" t="n">
        <v>3</v>
      </c>
      <c r="M10" t="n">
        <v>47</v>
      </c>
      <c r="N10" t="n">
        <v>74.42</v>
      </c>
      <c r="O10" t="n">
        <v>34517.57</v>
      </c>
      <c r="P10" t="n">
        <v>198.5</v>
      </c>
      <c r="Q10" t="n">
        <v>197.89</v>
      </c>
      <c r="R10" t="n">
        <v>57.75</v>
      </c>
      <c r="S10" t="n">
        <v>25.4</v>
      </c>
      <c r="T10" t="n">
        <v>15126.01</v>
      </c>
      <c r="U10" t="n">
        <v>0.44</v>
      </c>
      <c r="V10" t="n">
        <v>0.82</v>
      </c>
      <c r="W10" t="n">
        <v>3.02</v>
      </c>
      <c r="X10" t="n">
        <v>0.97</v>
      </c>
      <c r="Y10" t="n">
        <v>1</v>
      </c>
      <c r="Z10" t="n">
        <v>10</v>
      </c>
      <c r="AA10" t="n">
        <v>600.4051656054107</v>
      </c>
      <c r="AB10" t="n">
        <v>821.5008355878006</v>
      </c>
      <c r="AC10" t="n">
        <v>743.0979488229643</v>
      </c>
      <c r="AD10" t="n">
        <v>600405.1656054107</v>
      </c>
      <c r="AE10" t="n">
        <v>821500.8355878006</v>
      </c>
      <c r="AF10" t="n">
        <v>1.210092542290709e-05</v>
      </c>
      <c r="AG10" t="n">
        <v>44</v>
      </c>
      <c r="AH10" t="n">
        <v>743097.9488229643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6.0504</v>
      </c>
      <c r="E11" t="n">
        <v>16.53</v>
      </c>
      <c r="F11" t="n">
        <v>11.28</v>
      </c>
      <c r="G11" t="n">
        <v>15.04</v>
      </c>
      <c r="H11" t="n">
        <v>0.21</v>
      </c>
      <c r="I11" t="n">
        <v>45</v>
      </c>
      <c r="J11" t="n">
        <v>278.46</v>
      </c>
      <c r="K11" t="n">
        <v>60.56</v>
      </c>
      <c r="L11" t="n">
        <v>3.25</v>
      </c>
      <c r="M11" t="n">
        <v>43</v>
      </c>
      <c r="N11" t="n">
        <v>74.66</v>
      </c>
      <c r="O11" t="n">
        <v>34577.92</v>
      </c>
      <c r="P11" t="n">
        <v>196.9</v>
      </c>
      <c r="Q11" t="n">
        <v>197.81</v>
      </c>
      <c r="R11" t="n">
        <v>54.97</v>
      </c>
      <c r="S11" t="n">
        <v>25.4</v>
      </c>
      <c r="T11" t="n">
        <v>13754.96</v>
      </c>
      <c r="U11" t="n">
        <v>0.46</v>
      </c>
      <c r="V11" t="n">
        <v>0.83</v>
      </c>
      <c r="W11" t="n">
        <v>3.01</v>
      </c>
      <c r="X11" t="n">
        <v>0.88</v>
      </c>
      <c r="Y11" t="n">
        <v>1</v>
      </c>
      <c r="Z11" t="n">
        <v>10</v>
      </c>
      <c r="AA11" t="n">
        <v>595.1938501377314</v>
      </c>
      <c r="AB11" t="n">
        <v>814.3704838579092</v>
      </c>
      <c r="AC11" t="n">
        <v>736.6481078546623</v>
      </c>
      <c r="AD11" t="n">
        <v>595193.8501377314</v>
      </c>
      <c r="AE11" t="n">
        <v>814370.4838579092</v>
      </c>
      <c r="AF11" t="n">
        <v>1.231940219393197e-05</v>
      </c>
      <c r="AG11" t="n">
        <v>44</v>
      </c>
      <c r="AH11" t="n">
        <v>736648.1078546622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6.1577</v>
      </c>
      <c r="E12" t="n">
        <v>16.24</v>
      </c>
      <c r="F12" t="n">
        <v>11.2</v>
      </c>
      <c r="G12" t="n">
        <v>16.39</v>
      </c>
      <c r="H12" t="n">
        <v>0.22</v>
      </c>
      <c r="I12" t="n">
        <v>41</v>
      </c>
      <c r="J12" t="n">
        <v>278.95</v>
      </c>
      <c r="K12" t="n">
        <v>60.56</v>
      </c>
      <c r="L12" t="n">
        <v>3.5</v>
      </c>
      <c r="M12" t="n">
        <v>39</v>
      </c>
      <c r="N12" t="n">
        <v>74.90000000000001</v>
      </c>
      <c r="O12" t="n">
        <v>34638.36</v>
      </c>
      <c r="P12" t="n">
        <v>195.52</v>
      </c>
      <c r="Q12" t="n">
        <v>197.85</v>
      </c>
      <c r="R12" t="n">
        <v>52.49</v>
      </c>
      <c r="S12" t="n">
        <v>25.4</v>
      </c>
      <c r="T12" t="n">
        <v>12534.6</v>
      </c>
      <c r="U12" t="n">
        <v>0.48</v>
      </c>
      <c r="V12" t="n">
        <v>0.83</v>
      </c>
      <c r="W12" t="n">
        <v>3.01</v>
      </c>
      <c r="X12" t="n">
        <v>0.8100000000000001</v>
      </c>
      <c r="Y12" t="n">
        <v>1</v>
      </c>
      <c r="Z12" t="n">
        <v>10</v>
      </c>
      <c r="AA12" t="n">
        <v>581.370920221284</v>
      </c>
      <c r="AB12" t="n">
        <v>795.4573413215975</v>
      </c>
      <c r="AC12" t="n">
        <v>719.5400090972538</v>
      </c>
      <c r="AD12" t="n">
        <v>581370.920221284</v>
      </c>
      <c r="AE12" t="n">
        <v>795457.3413215975</v>
      </c>
      <c r="AF12" t="n">
        <v>1.253787896495684e-05</v>
      </c>
      <c r="AG12" t="n">
        <v>43</v>
      </c>
      <c r="AH12" t="n">
        <v>719540.0090972538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6.2191</v>
      </c>
      <c r="E13" t="n">
        <v>16.08</v>
      </c>
      <c r="F13" t="n">
        <v>11.14</v>
      </c>
      <c r="G13" t="n">
        <v>17.14</v>
      </c>
      <c r="H13" t="n">
        <v>0.24</v>
      </c>
      <c r="I13" t="n">
        <v>39</v>
      </c>
      <c r="J13" t="n">
        <v>279.44</v>
      </c>
      <c r="K13" t="n">
        <v>60.56</v>
      </c>
      <c r="L13" t="n">
        <v>3.75</v>
      </c>
      <c r="M13" t="n">
        <v>37</v>
      </c>
      <c r="N13" t="n">
        <v>75.14</v>
      </c>
      <c r="O13" t="n">
        <v>34698.9</v>
      </c>
      <c r="P13" t="n">
        <v>194.51</v>
      </c>
      <c r="Q13" t="n">
        <v>197.81</v>
      </c>
      <c r="R13" t="n">
        <v>50.67</v>
      </c>
      <c r="S13" t="n">
        <v>25.4</v>
      </c>
      <c r="T13" t="n">
        <v>11636.4</v>
      </c>
      <c r="U13" t="n">
        <v>0.5</v>
      </c>
      <c r="V13" t="n">
        <v>0.84</v>
      </c>
      <c r="W13" t="n">
        <v>3</v>
      </c>
      <c r="X13" t="n">
        <v>0.75</v>
      </c>
      <c r="Y13" t="n">
        <v>1</v>
      </c>
      <c r="Z13" t="n">
        <v>10</v>
      </c>
      <c r="AA13" t="n">
        <v>569.4648367430582</v>
      </c>
      <c r="AB13" t="n">
        <v>779.1669126473565</v>
      </c>
      <c r="AC13" t="n">
        <v>704.8043160719224</v>
      </c>
      <c r="AD13" t="n">
        <v>569464.8367430582</v>
      </c>
      <c r="AE13" t="n">
        <v>779166.9126473565</v>
      </c>
      <c r="AF13" t="n">
        <v>1.266289735956008e-05</v>
      </c>
      <c r="AG13" t="n">
        <v>42</v>
      </c>
      <c r="AH13" t="n">
        <v>704804.3160719223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6.3003</v>
      </c>
      <c r="E14" t="n">
        <v>15.87</v>
      </c>
      <c r="F14" t="n">
        <v>11.09</v>
      </c>
      <c r="G14" t="n">
        <v>18.49</v>
      </c>
      <c r="H14" t="n">
        <v>0.25</v>
      </c>
      <c r="I14" t="n">
        <v>36</v>
      </c>
      <c r="J14" t="n">
        <v>279.94</v>
      </c>
      <c r="K14" t="n">
        <v>60.56</v>
      </c>
      <c r="L14" t="n">
        <v>4</v>
      </c>
      <c r="M14" t="n">
        <v>34</v>
      </c>
      <c r="N14" t="n">
        <v>75.38</v>
      </c>
      <c r="O14" t="n">
        <v>34759.54</v>
      </c>
      <c r="P14" t="n">
        <v>193.61</v>
      </c>
      <c r="Q14" t="n">
        <v>197.8</v>
      </c>
      <c r="R14" t="n">
        <v>49.12</v>
      </c>
      <c r="S14" t="n">
        <v>25.4</v>
      </c>
      <c r="T14" t="n">
        <v>10877.34</v>
      </c>
      <c r="U14" t="n">
        <v>0.52</v>
      </c>
      <c r="V14" t="n">
        <v>0.84</v>
      </c>
      <c r="W14" t="n">
        <v>3</v>
      </c>
      <c r="X14" t="n">
        <v>0.7</v>
      </c>
      <c r="Y14" t="n">
        <v>1</v>
      </c>
      <c r="Z14" t="n">
        <v>10</v>
      </c>
      <c r="AA14" t="n">
        <v>566.14497623956</v>
      </c>
      <c r="AB14" t="n">
        <v>774.624533044562</v>
      </c>
      <c r="AC14" t="n">
        <v>700.6954548031486</v>
      </c>
      <c r="AD14" t="n">
        <v>566144.9762395601</v>
      </c>
      <c r="AE14" t="n">
        <v>774624.533044562</v>
      </c>
      <c r="AF14" t="n">
        <v>1.282823113222755e-05</v>
      </c>
      <c r="AG14" t="n">
        <v>42</v>
      </c>
      <c r="AH14" t="n">
        <v>700695.4548031485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6.3511</v>
      </c>
      <c r="E15" t="n">
        <v>15.75</v>
      </c>
      <c r="F15" t="n">
        <v>11.07</v>
      </c>
      <c r="G15" t="n">
        <v>19.53</v>
      </c>
      <c r="H15" t="n">
        <v>0.27</v>
      </c>
      <c r="I15" t="n">
        <v>34</v>
      </c>
      <c r="J15" t="n">
        <v>280.43</v>
      </c>
      <c r="K15" t="n">
        <v>60.56</v>
      </c>
      <c r="L15" t="n">
        <v>4.25</v>
      </c>
      <c r="M15" t="n">
        <v>32</v>
      </c>
      <c r="N15" t="n">
        <v>75.62</v>
      </c>
      <c r="O15" t="n">
        <v>34820.27</v>
      </c>
      <c r="P15" t="n">
        <v>193.2</v>
      </c>
      <c r="Q15" t="n">
        <v>197.81</v>
      </c>
      <c r="R15" t="n">
        <v>48.49</v>
      </c>
      <c r="S15" t="n">
        <v>25.4</v>
      </c>
      <c r="T15" t="n">
        <v>10573.02</v>
      </c>
      <c r="U15" t="n">
        <v>0.52</v>
      </c>
      <c r="V15" t="n">
        <v>0.84</v>
      </c>
      <c r="W15" t="n">
        <v>2.99</v>
      </c>
      <c r="X15" t="n">
        <v>0.68</v>
      </c>
      <c r="Y15" t="n">
        <v>1</v>
      </c>
      <c r="Z15" t="n">
        <v>10</v>
      </c>
      <c r="AA15" t="n">
        <v>564.2623040980625</v>
      </c>
      <c r="AB15" t="n">
        <v>772.0485779629322</v>
      </c>
      <c r="AC15" t="n">
        <v>698.3653452591337</v>
      </c>
      <c r="AD15" t="n">
        <v>564262.3040980625</v>
      </c>
      <c r="AE15" t="n">
        <v>772048.5779629322</v>
      </c>
      <c r="AF15" t="n">
        <v>1.293166654665498e-05</v>
      </c>
      <c r="AG15" t="n">
        <v>42</v>
      </c>
      <c r="AH15" t="n">
        <v>698365.3452591337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6.4122</v>
      </c>
      <c r="E16" t="n">
        <v>15.6</v>
      </c>
      <c r="F16" t="n">
        <v>11.02</v>
      </c>
      <c r="G16" t="n">
        <v>20.67</v>
      </c>
      <c r="H16" t="n">
        <v>0.29</v>
      </c>
      <c r="I16" t="n">
        <v>32</v>
      </c>
      <c r="J16" t="n">
        <v>280.92</v>
      </c>
      <c r="K16" t="n">
        <v>60.56</v>
      </c>
      <c r="L16" t="n">
        <v>4.5</v>
      </c>
      <c r="M16" t="n">
        <v>30</v>
      </c>
      <c r="N16" t="n">
        <v>75.87</v>
      </c>
      <c r="O16" t="n">
        <v>34881.09</v>
      </c>
      <c r="P16" t="n">
        <v>192.42</v>
      </c>
      <c r="Q16" t="n">
        <v>197.82</v>
      </c>
      <c r="R16" t="n">
        <v>47.12</v>
      </c>
      <c r="S16" t="n">
        <v>25.4</v>
      </c>
      <c r="T16" t="n">
        <v>9897.75</v>
      </c>
      <c r="U16" t="n">
        <v>0.54</v>
      </c>
      <c r="V16" t="n">
        <v>0.84</v>
      </c>
      <c r="W16" t="n">
        <v>2.99</v>
      </c>
      <c r="X16" t="n">
        <v>0.63</v>
      </c>
      <c r="Y16" t="n">
        <v>1</v>
      </c>
      <c r="Z16" t="n">
        <v>10</v>
      </c>
      <c r="AA16" t="n">
        <v>552.7425417115305</v>
      </c>
      <c r="AB16" t="n">
        <v>756.2867308496307</v>
      </c>
      <c r="AC16" t="n">
        <v>684.1077867124344</v>
      </c>
      <c r="AD16" t="n">
        <v>552742.5417115305</v>
      </c>
      <c r="AE16" t="n">
        <v>756286.7308496307</v>
      </c>
      <c r="AF16" t="n">
        <v>1.305607410219664e-05</v>
      </c>
      <c r="AG16" t="n">
        <v>41</v>
      </c>
      <c r="AH16" t="n">
        <v>684107.7867124344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6.4749</v>
      </c>
      <c r="E17" t="n">
        <v>15.44</v>
      </c>
      <c r="F17" t="n">
        <v>10.98</v>
      </c>
      <c r="G17" t="n">
        <v>21.95</v>
      </c>
      <c r="H17" t="n">
        <v>0.3</v>
      </c>
      <c r="I17" t="n">
        <v>30</v>
      </c>
      <c r="J17" t="n">
        <v>281.41</v>
      </c>
      <c r="K17" t="n">
        <v>60.56</v>
      </c>
      <c r="L17" t="n">
        <v>4.75</v>
      </c>
      <c r="M17" t="n">
        <v>28</v>
      </c>
      <c r="N17" t="n">
        <v>76.11</v>
      </c>
      <c r="O17" t="n">
        <v>34942.02</v>
      </c>
      <c r="P17" t="n">
        <v>191.62</v>
      </c>
      <c r="Q17" t="n">
        <v>197.8</v>
      </c>
      <c r="R17" t="n">
        <v>45.58</v>
      </c>
      <c r="S17" t="n">
        <v>25.4</v>
      </c>
      <c r="T17" t="n">
        <v>9138.530000000001</v>
      </c>
      <c r="U17" t="n">
        <v>0.5600000000000001</v>
      </c>
      <c r="V17" t="n">
        <v>0.85</v>
      </c>
      <c r="W17" t="n">
        <v>2.99</v>
      </c>
      <c r="X17" t="n">
        <v>0.58</v>
      </c>
      <c r="Y17" t="n">
        <v>1</v>
      </c>
      <c r="Z17" t="n">
        <v>10</v>
      </c>
      <c r="AA17" t="n">
        <v>550.2321938627625</v>
      </c>
      <c r="AB17" t="n">
        <v>752.8519621742154</v>
      </c>
      <c r="AC17" t="n">
        <v>681.0008275386726</v>
      </c>
      <c r="AD17" t="n">
        <v>550232.1938627625</v>
      </c>
      <c r="AE17" t="n">
        <v>752851.9621742154</v>
      </c>
      <c r="AF17" t="n">
        <v>1.318373946606672e-05</v>
      </c>
      <c r="AG17" t="n">
        <v>41</v>
      </c>
      <c r="AH17" t="n">
        <v>681000.8275386726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6.4997</v>
      </c>
      <c r="E18" t="n">
        <v>15.39</v>
      </c>
      <c r="F18" t="n">
        <v>10.97</v>
      </c>
      <c r="G18" t="n">
        <v>22.7</v>
      </c>
      <c r="H18" t="n">
        <v>0.32</v>
      </c>
      <c r="I18" t="n">
        <v>29</v>
      </c>
      <c r="J18" t="n">
        <v>281.91</v>
      </c>
      <c r="K18" t="n">
        <v>60.56</v>
      </c>
      <c r="L18" t="n">
        <v>5</v>
      </c>
      <c r="M18" t="n">
        <v>27</v>
      </c>
      <c r="N18" t="n">
        <v>76.34999999999999</v>
      </c>
      <c r="O18" t="n">
        <v>35003.04</v>
      </c>
      <c r="P18" t="n">
        <v>191.5</v>
      </c>
      <c r="Q18" t="n">
        <v>197.93</v>
      </c>
      <c r="R18" t="n">
        <v>45.15</v>
      </c>
      <c r="S18" t="n">
        <v>25.4</v>
      </c>
      <c r="T18" t="n">
        <v>8925.469999999999</v>
      </c>
      <c r="U18" t="n">
        <v>0.5600000000000001</v>
      </c>
      <c r="V18" t="n">
        <v>0.85</v>
      </c>
      <c r="W18" t="n">
        <v>2.99</v>
      </c>
      <c r="X18" t="n">
        <v>0.58</v>
      </c>
      <c r="Y18" t="n">
        <v>1</v>
      </c>
      <c r="Z18" t="n">
        <v>10</v>
      </c>
      <c r="AA18" t="n">
        <v>549.4271648503766</v>
      </c>
      <c r="AB18" t="n">
        <v>751.7504859640952</v>
      </c>
      <c r="AC18" t="n">
        <v>680.004474672115</v>
      </c>
      <c r="AD18" t="n">
        <v>549427.1648503765</v>
      </c>
      <c r="AE18" t="n">
        <v>751750.4859640952</v>
      </c>
      <c r="AF18" t="n">
        <v>1.323423549515728e-05</v>
      </c>
      <c r="AG18" t="n">
        <v>41</v>
      </c>
      <c r="AH18" t="n">
        <v>680004.4746721149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6.5697</v>
      </c>
      <c r="E19" t="n">
        <v>15.22</v>
      </c>
      <c r="F19" t="n">
        <v>10.91</v>
      </c>
      <c r="G19" t="n">
        <v>24.25</v>
      </c>
      <c r="H19" t="n">
        <v>0.33</v>
      </c>
      <c r="I19" t="n">
        <v>27</v>
      </c>
      <c r="J19" t="n">
        <v>282.4</v>
      </c>
      <c r="K19" t="n">
        <v>60.56</v>
      </c>
      <c r="L19" t="n">
        <v>5.25</v>
      </c>
      <c r="M19" t="n">
        <v>25</v>
      </c>
      <c r="N19" t="n">
        <v>76.59999999999999</v>
      </c>
      <c r="O19" t="n">
        <v>35064.15</v>
      </c>
      <c r="P19" t="n">
        <v>190.41</v>
      </c>
      <c r="Q19" t="n">
        <v>197.8</v>
      </c>
      <c r="R19" t="n">
        <v>43.44</v>
      </c>
      <c r="S19" t="n">
        <v>25.4</v>
      </c>
      <c r="T19" t="n">
        <v>8078.68</v>
      </c>
      <c r="U19" t="n">
        <v>0.58</v>
      </c>
      <c r="V19" t="n">
        <v>0.85</v>
      </c>
      <c r="W19" t="n">
        <v>2.99</v>
      </c>
      <c r="X19" t="n">
        <v>0.52</v>
      </c>
      <c r="Y19" t="n">
        <v>1</v>
      </c>
      <c r="Z19" t="n">
        <v>10</v>
      </c>
      <c r="AA19" t="n">
        <v>537.5050615672684</v>
      </c>
      <c r="AB19" t="n">
        <v>735.4381382860709</v>
      </c>
      <c r="AC19" t="n">
        <v>665.2489545619574</v>
      </c>
      <c r="AD19" t="n">
        <v>537505.0615672685</v>
      </c>
      <c r="AE19" t="n">
        <v>735438.1382860709</v>
      </c>
      <c r="AF19" t="n">
        <v>1.337676460952579e-05</v>
      </c>
      <c r="AG19" t="n">
        <v>40</v>
      </c>
      <c r="AH19" t="n">
        <v>665248.9545619574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6.5953</v>
      </c>
      <c r="E20" t="n">
        <v>15.16</v>
      </c>
      <c r="F20" t="n">
        <v>10.9</v>
      </c>
      <c r="G20" t="n">
        <v>25.16</v>
      </c>
      <c r="H20" t="n">
        <v>0.35</v>
      </c>
      <c r="I20" t="n">
        <v>26</v>
      </c>
      <c r="J20" t="n">
        <v>282.9</v>
      </c>
      <c r="K20" t="n">
        <v>60.56</v>
      </c>
      <c r="L20" t="n">
        <v>5.5</v>
      </c>
      <c r="M20" t="n">
        <v>24</v>
      </c>
      <c r="N20" t="n">
        <v>76.84999999999999</v>
      </c>
      <c r="O20" t="n">
        <v>35125.37</v>
      </c>
      <c r="P20" t="n">
        <v>190.26</v>
      </c>
      <c r="Q20" t="n">
        <v>197.83</v>
      </c>
      <c r="R20" t="n">
        <v>43.24</v>
      </c>
      <c r="S20" t="n">
        <v>25.4</v>
      </c>
      <c r="T20" t="n">
        <v>7983.76</v>
      </c>
      <c r="U20" t="n">
        <v>0.59</v>
      </c>
      <c r="V20" t="n">
        <v>0.85</v>
      </c>
      <c r="W20" t="n">
        <v>2.98</v>
      </c>
      <c r="X20" t="n">
        <v>0.51</v>
      </c>
      <c r="Y20" t="n">
        <v>1</v>
      </c>
      <c r="Z20" t="n">
        <v>10</v>
      </c>
      <c r="AA20" t="n">
        <v>536.6795436286367</v>
      </c>
      <c r="AB20" t="n">
        <v>734.3086282231537</v>
      </c>
      <c r="AC20" t="n">
        <v>664.2272433541676</v>
      </c>
      <c r="AD20" t="n">
        <v>536679.5436286366</v>
      </c>
      <c r="AE20" t="n">
        <v>734308.6282231538</v>
      </c>
      <c r="AF20" t="n">
        <v>1.342888954278056e-05</v>
      </c>
      <c r="AG20" t="n">
        <v>40</v>
      </c>
      <c r="AH20" t="n">
        <v>664227.2433541677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6.6339</v>
      </c>
      <c r="E21" t="n">
        <v>15.07</v>
      </c>
      <c r="F21" t="n">
        <v>10.87</v>
      </c>
      <c r="G21" t="n">
        <v>26.08</v>
      </c>
      <c r="H21" t="n">
        <v>0.36</v>
      </c>
      <c r="I21" t="n">
        <v>25</v>
      </c>
      <c r="J21" t="n">
        <v>283.4</v>
      </c>
      <c r="K21" t="n">
        <v>60.56</v>
      </c>
      <c r="L21" t="n">
        <v>5.75</v>
      </c>
      <c r="M21" t="n">
        <v>23</v>
      </c>
      <c r="N21" t="n">
        <v>77.09</v>
      </c>
      <c r="O21" t="n">
        <v>35186.68</v>
      </c>
      <c r="P21" t="n">
        <v>189.66</v>
      </c>
      <c r="Q21" t="n">
        <v>197.85</v>
      </c>
      <c r="R21" t="n">
        <v>42.33</v>
      </c>
      <c r="S21" t="n">
        <v>25.4</v>
      </c>
      <c r="T21" t="n">
        <v>7538.19</v>
      </c>
      <c r="U21" t="n">
        <v>0.6</v>
      </c>
      <c r="V21" t="n">
        <v>0.86</v>
      </c>
      <c r="W21" t="n">
        <v>2.97</v>
      </c>
      <c r="X21" t="n">
        <v>0.48</v>
      </c>
      <c r="Y21" t="n">
        <v>1</v>
      </c>
      <c r="Z21" t="n">
        <v>10</v>
      </c>
      <c r="AA21" t="n">
        <v>535.1149091495262</v>
      </c>
      <c r="AB21" t="n">
        <v>732.1678263020332</v>
      </c>
      <c r="AC21" t="n">
        <v>662.2907565637645</v>
      </c>
      <c r="AD21" t="n">
        <v>535114.9091495262</v>
      </c>
      <c r="AE21" t="n">
        <v>732167.8263020332</v>
      </c>
      <c r="AF21" t="n">
        <v>1.350748416870377e-05</v>
      </c>
      <c r="AG21" t="n">
        <v>40</v>
      </c>
      <c r="AH21" t="n">
        <v>662290.7565637645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6.6637</v>
      </c>
      <c r="E22" t="n">
        <v>15.01</v>
      </c>
      <c r="F22" t="n">
        <v>10.85</v>
      </c>
      <c r="G22" t="n">
        <v>27.13</v>
      </c>
      <c r="H22" t="n">
        <v>0.38</v>
      </c>
      <c r="I22" t="n">
        <v>24</v>
      </c>
      <c r="J22" t="n">
        <v>283.9</v>
      </c>
      <c r="K22" t="n">
        <v>60.56</v>
      </c>
      <c r="L22" t="n">
        <v>6</v>
      </c>
      <c r="M22" t="n">
        <v>22</v>
      </c>
      <c r="N22" t="n">
        <v>77.34</v>
      </c>
      <c r="O22" t="n">
        <v>35248.1</v>
      </c>
      <c r="P22" t="n">
        <v>189.4</v>
      </c>
      <c r="Q22" t="n">
        <v>197.94</v>
      </c>
      <c r="R22" t="n">
        <v>41.61</v>
      </c>
      <c r="S22" t="n">
        <v>25.4</v>
      </c>
      <c r="T22" t="n">
        <v>7180.16</v>
      </c>
      <c r="U22" t="n">
        <v>0.61</v>
      </c>
      <c r="V22" t="n">
        <v>0.86</v>
      </c>
      <c r="W22" t="n">
        <v>2.98</v>
      </c>
      <c r="X22" t="n">
        <v>0.46</v>
      </c>
      <c r="Y22" t="n">
        <v>1</v>
      </c>
      <c r="Z22" t="n">
        <v>10</v>
      </c>
      <c r="AA22" t="n">
        <v>534.0906661361745</v>
      </c>
      <c r="AB22" t="n">
        <v>730.7664118247528</v>
      </c>
      <c r="AC22" t="n">
        <v>661.0230911172981</v>
      </c>
      <c r="AD22" t="n">
        <v>534090.6661361745</v>
      </c>
      <c r="AE22" t="n">
        <v>730766.4118247528</v>
      </c>
      <c r="AF22" t="n">
        <v>1.356816084882065e-05</v>
      </c>
      <c r="AG22" t="n">
        <v>40</v>
      </c>
      <c r="AH22" t="n">
        <v>661023.0911172981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6.6918</v>
      </c>
      <c r="E23" t="n">
        <v>14.94</v>
      </c>
      <c r="F23" t="n">
        <v>10.84</v>
      </c>
      <c r="G23" t="n">
        <v>28.28</v>
      </c>
      <c r="H23" t="n">
        <v>0.39</v>
      </c>
      <c r="I23" t="n">
        <v>23</v>
      </c>
      <c r="J23" t="n">
        <v>284.4</v>
      </c>
      <c r="K23" t="n">
        <v>60.56</v>
      </c>
      <c r="L23" t="n">
        <v>6.25</v>
      </c>
      <c r="M23" t="n">
        <v>21</v>
      </c>
      <c r="N23" t="n">
        <v>77.59</v>
      </c>
      <c r="O23" t="n">
        <v>35309.61</v>
      </c>
      <c r="P23" t="n">
        <v>189.2</v>
      </c>
      <c r="Q23" t="n">
        <v>197.82</v>
      </c>
      <c r="R23" t="n">
        <v>41.31</v>
      </c>
      <c r="S23" t="n">
        <v>25.4</v>
      </c>
      <c r="T23" t="n">
        <v>7034.56</v>
      </c>
      <c r="U23" t="n">
        <v>0.61</v>
      </c>
      <c r="V23" t="n">
        <v>0.86</v>
      </c>
      <c r="W23" t="n">
        <v>2.98</v>
      </c>
      <c r="X23" t="n">
        <v>0.45</v>
      </c>
      <c r="Y23" t="n">
        <v>1</v>
      </c>
      <c r="Z23" t="n">
        <v>10</v>
      </c>
      <c r="AA23" t="n">
        <v>524.1789060828834</v>
      </c>
      <c r="AB23" t="n">
        <v>717.2047044438477</v>
      </c>
      <c r="AC23" t="n">
        <v>648.7556940548509</v>
      </c>
      <c r="AD23" t="n">
        <v>524178.9060828834</v>
      </c>
      <c r="AE23" t="n">
        <v>717204.7044438478</v>
      </c>
      <c r="AF23" t="n">
        <v>1.362537610758858e-05</v>
      </c>
      <c r="AG23" t="n">
        <v>39</v>
      </c>
      <c r="AH23" t="n">
        <v>648755.6940548508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6.732</v>
      </c>
      <c r="E24" t="n">
        <v>14.85</v>
      </c>
      <c r="F24" t="n">
        <v>10.8</v>
      </c>
      <c r="G24" t="n">
        <v>29.47</v>
      </c>
      <c r="H24" t="n">
        <v>0.41</v>
      </c>
      <c r="I24" t="n">
        <v>22</v>
      </c>
      <c r="J24" t="n">
        <v>284.89</v>
      </c>
      <c r="K24" t="n">
        <v>60.56</v>
      </c>
      <c r="L24" t="n">
        <v>6.5</v>
      </c>
      <c r="M24" t="n">
        <v>20</v>
      </c>
      <c r="N24" t="n">
        <v>77.84</v>
      </c>
      <c r="O24" t="n">
        <v>35371.22</v>
      </c>
      <c r="P24" t="n">
        <v>188.49</v>
      </c>
      <c r="Q24" t="n">
        <v>197.76</v>
      </c>
      <c r="R24" t="n">
        <v>40.06</v>
      </c>
      <c r="S24" t="n">
        <v>25.4</v>
      </c>
      <c r="T24" t="n">
        <v>6414.1</v>
      </c>
      <c r="U24" t="n">
        <v>0.63</v>
      </c>
      <c r="V24" t="n">
        <v>0.86</v>
      </c>
      <c r="W24" t="n">
        <v>2.98</v>
      </c>
      <c r="X24" t="n">
        <v>0.41</v>
      </c>
      <c r="Y24" t="n">
        <v>1</v>
      </c>
      <c r="Z24" t="n">
        <v>10</v>
      </c>
      <c r="AA24" t="n">
        <v>522.5105874683312</v>
      </c>
      <c r="AB24" t="n">
        <v>714.9220373143945</v>
      </c>
      <c r="AC24" t="n">
        <v>646.6908814724893</v>
      </c>
      <c r="AD24" t="n">
        <v>522510.5874683312</v>
      </c>
      <c r="AE24" t="n">
        <v>714922.0373143945</v>
      </c>
      <c r="AF24" t="n">
        <v>1.370722854184021e-05</v>
      </c>
      <c r="AG24" t="n">
        <v>39</v>
      </c>
      <c r="AH24" t="n">
        <v>646690.8814724893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6.7593</v>
      </c>
      <c r="E25" t="n">
        <v>14.79</v>
      </c>
      <c r="F25" t="n">
        <v>10.8</v>
      </c>
      <c r="G25" t="n">
        <v>30.85</v>
      </c>
      <c r="H25" t="n">
        <v>0.42</v>
      </c>
      <c r="I25" t="n">
        <v>21</v>
      </c>
      <c r="J25" t="n">
        <v>285.39</v>
      </c>
      <c r="K25" t="n">
        <v>60.56</v>
      </c>
      <c r="L25" t="n">
        <v>6.75</v>
      </c>
      <c r="M25" t="n">
        <v>19</v>
      </c>
      <c r="N25" t="n">
        <v>78.09</v>
      </c>
      <c r="O25" t="n">
        <v>35432.93</v>
      </c>
      <c r="P25" t="n">
        <v>188.35</v>
      </c>
      <c r="Q25" t="n">
        <v>197.77</v>
      </c>
      <c r="R25" t="n">
        <v>40.06</v>
      </c>
      <c r="S25" t="n">
        <v>25.4</v>
      </c>
      <c r="T25" t="n">
        <v>6419.87</v>
      </c>
      <c r="U25" t="n">
        <v>0.63</v>
      </c>
      <c r="V25" t="n">
        <v>0.86</v>
      </c>
      <c r="W25" t="n">
        <v>2.97</v>
      </c>
      <c r="X25" t="n">
        <v>0.41</v>
      </c>
      <c r="Y25" t="n">
        <v>1</v>
      </c>
      <c r="Z25" t="n">
        <v>10</v>
      </c>
      <c r="AA25" t="n">
        <v>521.7096079835063</v>
      </c>
      <c r="AB25" t="n">
        <v>713.8261018465363</v>
      </c>
      <c r="AC25" t="n">
        <v>645.6995405475283</v>
      </c>
      <c r="AD25" t="n">
        <v>521709.6079835063</v>
      </c>
      <c r="AE25" t="n">
        <v>713826.1018465363</v>
      </c>
      <c r="AF25" t="n">
        <v>1.376281489644393e-05</v>
      </c>
      <c r="AG25" t="n">
        <v>39</v>
      </c>
      <c r="AH25" t="n">
        <v>645699.5405475283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6.7601</v>
      </c>
      <c r="E26" t="n">
        <v>14.79</v>
      </c>
      <c r="F26" t="n">
        <v>10.79</v>
      </c>
      <c r="G26" t="n">
        <v>30.84</v>
      </c>
      <c r="H26" t="n">
        <v>0.44</v>
      </c>
      <c r="I26" t="n">
        <v>21</v>
      </c>
      <c r="J26" t="n">
        <v>285.9</v>
      </c>
      <c r="K26" t="n">
        <v>60.56</v>
      </c>
      <c r="L26" t="n">
        <v>7</v>
      </c>
      <c r="M26" t="n">
        <v>19</v>
      </c>
      <c r="N26" t="n">
        <v>78.34</v>
      </c>
      <c r="O26" t="n">
        <v>35494.74</v>
      </c>
      <c r="P26" t="n">
        <v>188.27</v>
      </c>
      <c r="Q26" t="n">
        <v>197.82</v>
      </c>
      <c r="R26" t="n">
        <v>39.83</v>
      </c>
      <c r="S26" t="n">
        <v>25.4</v>
      </c>
      <c r="T26" t="n">
        <v>6304.21</v>
      </c>
      <c r="U26" t="n">
        <v>0.64</v>
      </c>
      <c r="V26" t="n">
        <v>0.86</v>
      </c>
      <c r="W26" t="n">
        <v>2.98</v>
      </c>
      <c r="X26" t="n">
        <v>0.4</v>
      </c>
      <c r="Y26" t="n">
        <v>1</v>
      </c>
      <c r="Z26" t="n">
        <v>10</v>
      </c>
      <c r="AA26" t="n">
        <v>521.6085012531867</v>
      </c>
      <c r="AB26" t="n">
        <v>713.6877631575989</v>
      </c>
      <c r="AC26" t="n">
        <v>645.5744047089036</v>
      </c>
      <c r="AD26" t="n">
        <v>521608.5012531867</v>
      </c>
      <c r="AE26" t="n">
        <v>713687.7631575989</v>
      </c>
      <c r="AF26" t="n">
        <v>1.376444380060814e-05</v>
      </c>
      <c r="AG26" t="n">
        <v>39</v>
      </c>
      <c r="AH26" t="n">
        <v>645574.4047089035</v>
      </c>
    </row>
    <row r="27">
      <c r="A27" t="n">
        <v>25</v>
      </c>
      <c r="B27" t="n">
        <v>140</v>
      </c>
      <c r="C27" t="inlineStr">
        <is>
          <t xml:space="preserve">CONCLUIDO	</t>
        </is>
      </c>
      <c r="D27" t="n">
        <v>6.7998</v>
      </c>
      <c r="E27" t="n">
        <v>14.71</v>
      </c>
      <c r="F27" t="n">
        <v>10.76</v>
      </c>
      <c r="G27" t="n">
        <v>32.28</v>
      </c>
      <c r="H27" t="n">
        <v>0.45</v>
      </c>
      <c r="I27" t="n">
        <v>20</v>
      </c>
      <c r="J27" t="n">
        <v>286.4</v>
      </c>
      <c r="K27" t="n">
        <v>60.56</v>
      </c>
      <c r="L27" t="n">
        <v>7.25</v>
      </c>
      <c r="M27" t="n">
        <v>18</v>
      </c>
      <c r="N27" t="n">
        <v>78.59</v>
      </c>
      <c r="O27" t="n">
        <v>35556.78</v>
      </c>
      <c r="P27" t="n">
        <v>187.78</v>
      </c>
      <c r="Q27" t="n">
        <v>197.76</v>
      </c>
      <c r="R27" t="n">
        <v>38.77</v>
      </c>
      <c r="S27" t="n">
        <v>25.4</v>
      </c>
      <c r="T27" t="n">
        <v>5780.93</v>
      </c>
      <c r="U27" t="n">
        <v>0.66</v>
      </c>
      <c r="V27" t="n">
        <v>0.86</v>
      </c>
      <c r="W27" t="n">
        <v>2.97</v>
      </c>
      <c r="X27" t="n">
        <v>0.37</v>
      </c>
      <c r="Y27" t="n">
        <v>1</v>
      </c>
      <c r="Z27" t="n">
        <v>10</v>
      </c>
      <c r="AA27" t="n">
        <v>520.1770829733325</v>
      </c>
      <c r="AB27" t="n">
        <v>711.7292335173846</v>
      </c>
      <c r="AC27" t="n">
        <v>643.8027943887378</v>
      </c>
      <c r="AD27" t="n">
        <v>520177.0829733325</v>
      </c>
      <c r="AE27" t="n">
        <v>711729.2335173846</v>
      </c>
      <c r="AF27" t="n">
        <v>1.384527816975714e-05</v>
      </c>
      <c r="AG27" t="n">
        <v>39</v>
      </c>
      <c r="AH27" t="n">
        <v>643802.7943887378</v>
      </c>
    </row>
    <row r="28">
      <c r="A28" t="n">
        <v>26</v>
      </c>
      <c r="B28" t="n">
        <v>140</v>
      </c>
      <c r="C28" t="inlineStr">
        <is>
          <t xml:space="preserve">CONCLUIDO	</t>
        </is>
      </c>
      <c r="D28" t="n">
        <v>6.8285</v>
      </c>
      <c r="E28" t="n">
        <v>14.64</v>
      </c>
      <c r="F28" t="n">
        <v>10.75</v>
      </c>
      <c r="G28" t="n">
        <v>33.95</v>
      </c>
      <c r="H28" t="n">
        <v>0.47</v>
      </c>
      <c r="I28" t="n">
        <v>19</v>
      </c>
      <c r="J28" t="n">
        <v>286.9</v>
      </c>
      <c r="K28" t="n">
        <v>60.56</v>
      </c>
      <c r="L28" t="n">
        <v>7.5</v>
      </c>
      <c r="M28" t="n">
        <v>17</v>
      </c>
      <c r="N28" t="n">
        <v>78.84999999999999</v>
      </c>
      <c r="O28" t="n">
        <v>35618.8</v>
      </c>
      <c r="P28" t="n">
        <v>187.5</v>
      </c>
      <c r="Q28" t="n">
        <v>197.85</v>
      </c>
      <c r="R28" t="n">
        <v>38.57</v>
      </c>
      <c r="S28" t="n">
        <v>25.4</v>
      </c>
      <c r="T28" t="n">
        <v>5683.74</v>
      </c>
      <c r="U28" t="n">
        <v>0.66</v>
      </c>
      <c r="V28" t="n">
        <v>0.87</v>
      </c>
      <c r="W28" t="n">
        <v>2.97</v>
      </c>
      <c r="X28" t="n">
        <v>0.36</v>
      </c>
      <c r="Y28" t="n">
        <v>1</v>
      </c>
      <c r="Z28" t="n">
        <v>10</v>
      </c>
      <c r="AA28" t="n">
        <v>519.2310501969297</v>
      </c>
      <c r="AB28" t="n">
        <v>710.4348297366898</v>
      </c>
      <c r="AC28" t="n">
        <v>642.6319266881654</v>
      </c>
      <c r="AD28" t="n">
        <v>519231.0501969297</v>
      </c>
      <c r="AE28" t="n">
        <v>710434.8297366898</v>
      </c>
      <c r="AF28" t="n">
        <v>1.390371510664823e-05</v>
      </c>
      <c r="AG28" t="n">
        <v>39</v>
      </c>
      <c r="AH28" t="n">
        <v>642631.9266881654</v>
      </c>
    </row>
    <row r="29">
      <c r="A29" t="n">
        <v>27</v>
      </c>
      <c r="B29" t="n">
        <v>140</v>
      </c>
      <c r="C29" t="inlineStr">
        <is>
          <t xml:space="preserve">CONCLUIDO	</t>
        </is>
      </c>
      <c r="D29" t="n">
        <v>6.8267</v>
      </c>
      <c r="E29" t="n">
        <v>14.65</v>
      </c>
      <c r="F29" t="n">
        <v>10.76</v>
      </c>
      <c r="G29" t="n">
        <v>33.96</v>
      </c>
      <c r="H29" t="n">
        <v>0.48</v>
      </c>
      <c r="I29" t="n">
        <v>19</v>
      </c>
      <c r="J29" t="n">
        <v>287.41</v>
      </c>
      <c r="K29" t="n">
        <v>60.56</v>
      </c>
      <c r="L29" t="n">
        <v>7.75</v>
      </c>
      <c r="M29" t="n">
        <v>17</v>
      </c>
      <c r="N29" t="n">
        <v>79.09999999999999</v>
      </c>
      <c r="O29" t="n">
        <v>35680.92</v>
      </c>
      <c r="P29" t="n">
        <v>187.68</v>
      </c>
      <c r="Q29" t="n">
        <v>197.76</v>
      </c>
      <c r="R29" t="n">
        <v>38.61</v>
      </c>
      <c r="S29" t="n">
        <v>25.4</v>
      </c>
      <c r="T29" t="n">
        <v>5704.32</v>
      </c>
      <c r="U29" t="n">
        <v>0.66</v>
      </c>
      <c r="V29" t="n">
        <v>0.87</v>
      </c>
      <c r="W29" t="n">
        <v>2.97</v>
      </c>
      <c r="X29" t="n">
        <v>0.36</v>
      </c>
      <c r="Y29" t="n">
        <v>1</v>
      </c>
      <c r="Z29" t="n">
        <v>10</v>
      </c>
      <c r="AA29" t="n">
        <v>519.4350777417549</v>
      </c>
      <c r="AB29" t="n">
        <v>710.7139892245797</v>
      </c>
      <c r="AC29" t="n">
        <v>642.8844435863336</v>
      </c>
      <c r="AD29" t="n">
        <v>519435.0777417548</v>
      </c>
      <c r="AE29" t="n">
        <v>710713.9892245797</v>
      </c>
      <c r="AF29" t="n">
        <v>1.390005007227875e-05</v>
      </c>
      <c r="AG29" t="n">
        <v>39</v>
      </c>
      <c r="AH29" t="n">
        <v>642884.4435863337</v>
      </c>
    </row>
    <row r="30">
      <c r="A30" t="n">
        <v>28</v>
      </c>
      <c r="B30" t="n">
        <v>140</v>
      </c>
      <c r="C30" t="inlineStr">
        <is>
          <t xml:space="preserve">CONCLUIDO	</t>
        </is>
      </c>
      <c r="D30" t="n">
        <v>6.8641</v>
      </c>
      <c r="E30" t="n">
        <v>14.57</v>
      </c>
      <c r="F30" t="n">
        <v>10.73</v>
      </c>
      <c r="G30" t="n">
        <v>35.76</v>
      </c>
      <c r="H30" t="n">
        <v>0.49</v>
      </c>
      <c r="I30" t="n">
        <v>18</v>
      </c>
      <c r="J30" t="n">
        <v>287.91</v>
      </c>
      <c r="K30" t="n">
        <v>60.56</v>
      </c>
      <c r="L30" t="n">
        <v>8</v>
      </c>
      <c r="M30" t="n">
        <v>16</v>
      </c>
      <c r="N30" t="n">
        <v>79.36</v>
      </c>
      <c r="O30" t="n">
        <v>35743.15</v>
      </c>
      <c r="P30" t="n">
        <v>187.11</v>
      </c>
      <c r="Q30" t="n">
        <v>197.82</v>
      </c>
      <c r="R30" t="n">
        <v>37.82</v>
      </c>
      <c r="S30" t="n">
        <v>25.4</v>
      </c>
      <c r="T30" t="n">
        <v>5315.5</v>
      </c>
      <c r="U30" t="n">
        <v>0.67</v>
      </c>
      <c r="V30" t="n">
        <v>0.87</v>
      </c>
      <c r="W30" t="n">
        <v>2.97</v>
      </c>
      <c r="X30" t="n">
        <v>0.34</v>
      </c>
      <c r="Y30" t="n">
        <v>1</v>
      </c>
      <c r="Z30" t="n">
        <v>10</v>
      </c>
      <c r="AA30" t="n">
        <v>509.0163615763339</v>
      </c>
      <c r="AB30" t="n">
        <v>696.4586421257334</v>
      </c>
      <c r="AC30" t="n">
        <v>629.989606807096</v>
      </c>
      <c r="AD30" t="n">
        <v>509016.3615763339</v>
      </c>
      <c r="AE30" t="n">
        <v>696458.6421257334</v>
      </c>
      <c r="AF30" t="n">
        <v>1.397620134195564e-05</v>
      </c>
      <c r="AG30" t="n">
        <v>38</v>
      </c>
      <c r="AH30" t="n">
        <v>629989.606807096</v>
      </c>
    </row>
    <row r="31">
      <c r="A31" t="n">
        <v>29</v>
      </c>
      <c r="B31" t="n">
        <v>140</v>
      </c>
      <c r="C31" t="inlineStr">
        <is>
          <t xml:space="preserve">CONCLUIDO	</t>
        </is>
      </c>
      <c r="D31" t="n">
        <v>6.8647</v>
      </c>
      <c r="E31" t="n">
        <v>14.57</v>
      </c>
      <c r="F31" t="n">
        <v>10.73</v>
      </c>
      <c r="G31" t="n">
        <v>35.75</v>
      </c>
      <c r="H31" t="n">
        <v>0.51</v>
      </c>
      <c r="I31" t="n">
        <v>18</v>
      </c>
      <c r="J31" t="n">
        <v>288.42</v>
      </c>
      <c r="K31" t="n">
        <v>60.56</v>
      </c>
      <c r="L31" t="n">
        <v>8.25</v>
      </c>
      <c r="M31" t="n">
        <v>16</v>
      </c>
      <c r="N31" t="n">
        <v>79.61</v>
      </c>
      <c r="O31" t="n">
        <v>35805.48</v>
      </c>
      <c r="P31" t="n">
        <v>187.08</v>
      </c>
      <c r="Q31" t="n">
        <v>197.78</v>
      </c>
      <c r="R31" t="n">
        <v>37.88</v>
      </c>
      <c r="S31" t="n">
        <v>25.4</v>
      </c>
      <c r="T31" t="n">
        <v>5347.85</v>
      </c>
      <c r="U31" t="n">
        <v>0.67</v>
      </c>
      <c r="V31" t="n">
        <v>0.87</v>
      </c>
      <c r="W31" t="n">
        <v>2.96</v>
      </c>
      <c r="X31" t="n">
        <v>0.33</v>
      </c>
      <c r="Y31" t="n">
        <v>1</v>
      </c>
      <c r="Z31" t="n">
        <v>10</v>
      </c>
      <c r="AA31" t="n">
        <v>508.9780770729647</v>
      </c>
      <c r="AB31" t="n">
        <v>696.4062595792303</v>
      </c>
      <c r="AC31" t="n">
        <v>629.942223577312</v>
      </c>
      <c r="AD31" t="n">
        <v>508978.0770729646</v>
      </c>
      <c r="AE31" t="n">
        <v>696406.2595792303</v>
      </c>
      <c r="AF31" t="n">
        <v>1.39774230200788e-05</v>
      </c>
      <c r="AG31" t="n">
        <v>38</v>
      </c>
      <c r="AH31" t="n">
        <v>629942.223577312</v>
      </c>
    </row>
    <row r="32">
      <c r="A32" t="n">
        <v>30</v>
      </c>
      <c r="B32" t="n">
        <v>140</v>
      </c>
      <c r="C32" t="inlineStr">
        <is>
          <t xml:space="preserve">CONCLUIDO	</t>
        </is>
      </c>
      <c r="D32" t="n">
        <v>6.8918</v>
      </c>
      <c r="E32" t="n">
        <v>14.51</v>
      </c>
      <c r="F32" t="n">
        <v>10.72</v>
      </c>
      <c r="G32" t="n">
        <v>37.84</v>
      </c>
      <c r="H32" t="n">
        <v>0.52</v>
      </c>
      <c r="I32" t="n">
        <v>17</v>
      </c>
      <c r="J32" t="n">
        <v>288.92</v>
      </c>
      <c r="K32" t="n">
        <v>60.56</v>
      </c>
      <c r="L32" t="n">
        <v>8.5</v>
      </c>
      <c r="M32" t="n">
        <v>15</v>
      </c>
      <c r="N32" t="n">
        <v>79.87</v>
      </c>
      <c r="O32" t="n">
        <v>35867.91</v>
      </c>
      <c r="P32" t="n">
        <v>186.88</v>
      </c>
      <c r="Q32" t="n">
        <v>197.8</v>
      </c>
      <c r="R32" t="n">
        <v>37.65</v>
      </c>
      <c r="S32" t="n">
        <v>25.4</v>
      </c>
      <c r="T32" t="n">
        <v>5233.59</v>
      </c>
      <c r="U32" t="n">
        <v>0.67</v>
      </c>
      <c r="V32" t="n">
        <v>0.87</v>
      </c>
      <c r="W32" t="n">
        <v>2.97</v>
      </c>
      <c r="X32" t="n">
        <v>0.33</v>
      </c>
      <c r="Y32" t="n">
        <v>1</v>
      </c>
      <c r="Z32" t="n">
        <v>10</v>
      </c>
      <c r="AA32" t="n">
        <v>508.1515479304471</v>
      </c>
      <c r="AB32" t="n">
        <v>695.2753659425457</v>
      </c>
      <c r="AC32" t="n">
        <v>628.9192608420932</v>
      </c>
      <c r="AD32" t="n">
        <v>508151.5479304471</v>
      </c>
      <c r="AE32" t="n">
        <v>695275.3659425457</v>
      </c>
      <c r="AF32" t="n">
        <v>1.403260214864147e-05</v>
      </c>
      <c r="AG32" t="n">
        <v>38</v>
      </c>
      <c r="AH32" t="n">
        <v>628919.2608420932</v>
      </c>
    </row>
    <row r="33">
      <c r="A33" t="n">
        <v>31</v>
      </c>
      <c r="B33" t="n">
        <v>140</v>
      </c>
      <c r="C33" t="inlineStr">
        <is>
          <t xml:space="preserve">CONCLUIDO	</t>
        </is>
      </c>
      <c r="D33" t="n">
        <v>6.8889</v>
      </c>
      <c r="E33" t="n">
        <v>14.52</v>
      </c>
      <c r="F33" t="n">
        <v>10.73</v>
      </c>
      <c r="G33" t="n">
        <v>37.86</v>
      </c>
      <c r="H33" t="n">
        <v>0.54</v>
      </c>
      <c r="I33" t="n">
        <v>17</v>
      </c>
      <c r="J33" t="n">
        <v>289.43</v>
      </c>
      <c r="K33" t="n">
        <v>60.56</v>
      </c>
      <c r="L33" t="n">
        <v>8.75</v>
      </c>
      <c r="M33" t="n">
        <v>15</v>
      </c>
      <c r="N33" t="n">
        <v>80.12</v>
      </c>
      <c r="O33" t="n">
        <v>35930.44</v>
      </c>
      <c r="P33" t="n">
        <v>187.08</v>
      </c>
      <c r="Q33" t="n">
        <v>197.79</v>
      </c>
      <c r="R33" t="n">
        <v>37.79</v>
      </c>
      <c r="S33" t="n">
        <v>25.4</v>
      </c>
      <c r="T33" t="n">
        <v>5306.31</v>
      </c>
      <c r="U33" t="n">
        <v>0.67</v>
      </c>
      <c r="V33" t="n">
        <v>0.87</v>
      </c>
      <c r="W33" t="n">
        <v>2.97</v>
      </c>
      <c r="X33" t="n">
        <v>0.34</v>
      </c>
      <c r="Y33" t="n">
        <v>1</v>
      </c>
      <c r="Z33" t="n">
        <v>10</v>
      </c>
      <c r="AA33" t="n">
        <v>508.3953464865228</v>
      </c>
      <c r="AB33" t="n">
        <v>695.6089418826016</v>
      </c>
      <c r="AC33" t="n">
        <v>629.221000762607</v>
      </c>
      <c r="AD33" t="n">
        <v>508395.3464865228</v>
      </c>
      <c r="AE33" t="n">
        <v>695608.9418826016</v>
      </c>
      <c r="AF33" t="n">
        <v>1.40266973710462e-05</v>
      </c>
      <c r="AG33" t="n">
        <v>38</v>
      </c>
      <c r="AH33" t="n">
        <v>629221.000762607</v>
      </c>
    </row>
    <row r="34">
      <c r="A34" t="n">
        <v>32</v>
      </c>
      <c r="B34" t="n">
        <v>140</v>
      </c>
      <c r="C34" t="inlineStr">
        <is>
          <t xml:space="preserve">CONCLUIDO	</t>
        </is>
      </c>
      <c r="D34" t="n">
        <v>6.9365</v>
      </c>
      <c r="E34" t="n">
        <v>14.42</v>
      </c>
      <c r="F34" t="n">
        <v>10.68</v>
      </c>
      <c r="G34" t="n">
        <v>40.05</v>
      </c>
      <c r="H34" t="n">
        <v>0.55</v>
      </c>
      <c r="I34" t="n">
        <v>16</v>
      </c>
      <c r="J34" t="n">
        <v>289.94</v>
      </c>
      <c r="K34" t="n">
        <v>60.56</v>
      </c>
      <c r="L34" t="n">
        <v>9</v>
      </c>
      <c r="M34" t="n">
        <v>14</v>
      </c>
      <c r="N34" t="n">
        <v>80.38</v>
      </c>
      <c r="O34" t="n">
        <v>35993.08</v>
      </c>
      <c r="P34" t="n">
        <v>186.23</v>
      </c>
      <c r="Q34" t="n">
        <v>197.76</v>
      </c>
      <c r="R34" t="n">
        <v>36.39</v>
      </c>
      <c r="S34" t="n">
        <v>25.4</v>
      </c>
      <c r="T34" t="n">
        <v>4611.45</v>
      </c>
      <c r="U34" t="n">
        <v>0.7</v>
      </c>
      <c r="V34" t="n">
        <v>0.87</v>
      </c>
      <c r="W34" t="n">
        <v>2.96</v>
      </c>
      <c r="X34" t="n">
        <v>0.29</v>
      </c>
      <c r="Y34" t="n">
        <v>1</v>
      </c>
      <c r="Z34" t="n">
        <v>10</v>
      </c>
      <c r="AA34" t="n">
        <v>506.5130996423318</v>
      </c>
      <c r="AB34" t="n">
        <v>693.0335687115094</v>
      </c>
      <c r="AC34" t="n">
        <v>626.8914175924049</v>
      </c>
      <c r="AD34" t="n">
        <v>506513.0996423318</v>
      </c>
      <c r="AE34" t="n">
        <v>693033.5687115093</v>
      </c>
      <c r="AF34" t="n">
        <v>1.412361716881679e-05</v>
      </c>
      <c r="AG34" t="n">
        <v>38</v>
      </c>
      <c r="AH34" t="n">
        <v>626891.4175924049</v>
      </c>
    </row>
    <row r="35">
      <c r="A35" t="n">
        <v>33</v>
      </c>
      <c r="B35" t="n">
        <v>140</v>
      </c>
      <c r="C35" t="inlineStr">
        <is>
          <t xml:space="preserve">CONCLUIDO	</t>
        </is>
      </c>
      <c r="D35" t="n">
        <v>6.9251</v>
      </c>
      <c r="E35" t="n">
        <v>14.44</v>
      </c>
      <c r="F35" t="n">
        <v>10.7</v>
      </c>
      <c r="G35" t="n">
        <v>40.14</v>
      </c>
      <c r="H35" t="n">
        <v>0.57</v>
      </c>
      <c r="I35" t="n">
        <v>16</v>
      </c>
      <c r="J35" t="n">
        <v>290.45</v>
      </c>
      <c r="K35" t="n">
        <v>60.56</v>
      </c>
      <c r="L35" t="n">
        <v>9.25</v>
      </c>
      <c r="M35" t="n">
        <v>14</v>
      </c>
      <c r="N35" t="n">
        <v>80.64</v>
      </c>
      <c r="O35" t="n">
        <v>36055.83</v>
      </c>
      <c r="P35" t="n">
        <v>186.7</v>
      </c>
      <c r="Q35" t="n">
        <v>197.75</v>
      </c>
      <c r="R35" t="n">
        <v>36.86</v>
      </c>
      <c r="S35" t="n">
        <v>25.4</v>
      </c>
      <c r="T35" t="n">
        <v>4845.96</v>
      </c>
      <c r="U35" t="n">
        <v>0.6899999999999999</v>
      </c>
      <c r="V35" t="n">
        <v>0.87</v>
      </c>
      <c r="W35" t="n">
        <v>2.97</v>
      </c>
      <c r="X35" t="n">
        <v>0.31</v>
      </c>
      <c r="Y35" t="n">
        <v>1</v>
      </c>
      <c r="Z35" t="n">
        <v>10</v>
      </c>
      <c r="AA35" t="n">
        <v>507.1839323709872</v>
      </c>
      <c r="AB35" t="n">
        <v>693.951431645907</v>
      </c>
      <c r="AC35" t="n">
        <v>627.7216809765722</v>
      </c>
      <c r="AD35" t="n">
        <v>507183.9323709872</v>
      </c>
      <c r="AE35" t="n">
        <v>693951.431645907</v>
      </c>
      <c r="AF35" t="n">
        <v>1.410040528447677e-05</v>
      </c>
      <c r="AG35" t="n">
        <v>38</v>
      </c>
      <c r="AH35" t="n">
        <v>627721.6809765722</v>
      </c>
    </row>
    <row r="36">
      <c r="A36" t="n">
        <v>34</v>
      </c>
      <c r="B36" t="n">
        <v>140</v>
      </c>
      <c r="C36" t="inlineStr">
        <is>
          <t xml:space="preserve">CONCLUIDO	</t>
        </is>
      </c>
      <c r="D36" t="n">
        <v>6.9682</v>
      </c>
      <c r="E36" t="n">
        <v>14.35</v>
      </c>
      <c r="F36" t="n">
        <v>10.67</v>
      </c>
      <c r="G36" t="n">
        <v>42.67</v>
      </c>
      <c r="H36" t="n">
        <v>0.58</v>
      </c>
      <c r="I36" t="n">
        <v>15</v>
      </c>
      <c r="J36" t="n">
        <v>290.96</v>
      </c>
      <c r="K36" t="n">
        <v>60.56</v>
      </c>
      <c r="L36" t="n">
        <v>9.5</v>
      </c>
      <c r="M36" t="n">
        <v>13</v>
      </c>
      <c r="N36" t="n">
        <v>80.90000000000001</v>
      </c>
      <c r="O36" t="n">
        <v>36118.68</v>
      </c>
      <c r="P36" t="n">
        <v>186</v>
      </c>
      <c r="Q36" t="n">
        <v>197.79</v>
      </c>
      <c r="R36" t="n">
        <v>35.94</v>
      </c>
      <c r="S36" t="n">
        <v>25.4</v>
      </c>
      <c r="T36" t="n">
        <v>4390.33</v>
      </c>
      <c r="U36" t="n">
        <v>0.71</v>
      </c>
      <c r="V36" t="n">
        <v>0.87</v>
      </c>
      <c r="W36" t="n">
        <v>2.96</v>
      </c>
      <c r="X36" t="n">
        <v>0.28</v>
      </c>
      <c r="Y36" t="n">
        <v>1</v>
      </c>
      <c r="Z36" t="n">
        <v>10</v>
      </c>
      <c r="AA36" t="n">
        <v>505.5739108843713</v>
      </c>
      <c r="AB36" t="n">
        <v>691.748529218784</v>
      </c>
      <c r="AC36" t="n">
        <v>625.729020465301</v>
      </c>
      <c r="AD36" t="n">
        <v>505573.9108843713</v>
      </c>
      <c r="AE36" t="n">
        <v>691748.5292187841</v>
      </c>
      <c r="AF36" t="n">
        <v>1.418816249632367e-05</v>
      </c>
      <c r="AG36" t="n">
        <v>38</v>
      </c>
      <c r="AH36" t="n">
        <v>625729.020465301</v>
      </c>
    </row>
    <row r="37">
      <c r="A37" t="n">
        <v>35</v>
      </c>
      <c r="B37" t="n">
        <v>140</v>
      </c>
      <c r="C37" t="inlineStr">
        <is>
          <t xml:space="preserve">CONCLUIDO	</t>
        </is>
      </c>
      <c r="D37" t="n">
        <v>6.9637</v>
      </c>
      <c r="E37" t="n">
        <v>14.36</v>
      </c>
      <c r="F37" t="n">
        <v>10.68</v>
      </c>
      <c r="G37" t="n">
        <v>42.7</v>
      </c>
      <c r="H37" t="n">
        <v>0.6</v>
      </c>
      <c r="I37" t="n">
        <v>15</v>
      </c>
      <c r="J37" t="n">
        <v>291.47</v>
      </c>
      <c r="K37" t="n">
        <v>60.56</v>
      </c>
      <c r="L37" t="n">
        <v>9.75</v>
      </c>
      <c r="M37" t="n">
        <v>13</v>
      </c>
      <c r="N37" t="n">
        <v>81.16</v>
      </c>
      <c r="O37" t="n">
        <v>36181.64</v>
      </c>
      <c r="P37" t="n">
        <v>186.25</v>
      </c>
      <c r="Q37" t="n">
        <v>197.76</v>
      </c>
      <c r="R37" t="n">
        <v>36.21</v>
      </c>
      <c r="S37" t="n">
        <v>25.4</v>
      </c>
      <c r="T37" t="n">
        <v>4523.91</v>
      </c>
      <c r="U37" t="n">
        <v>0.7</v>
      </c>
      <c r="V37" t="n">
        <v>0.87</v>
      </c>
      <c r="W37" t="n">
        <v>2.96</v>
      </c>
      <c r="X37" t="n">
        <v>0.29</v>
      </c>
      <c r="Y37" t="n">
        <v>1</v>
      </c>
      <c r="Z37" t="n">
        <v>10</v>
      </c>
      <c r="AA37" t="n">
        <v>505.890422661369</v>
      </c>
      <c r="AB37" t="n">
        <v>692.1815945955864</v>
      </c>
      <c r="AC37" t="n">
        <v>626.1207546903523</v>
      </c>
      <c r="AD37" t="n">
        <v>505890.422661369</v>
      </c>
      <c r="AE37" t="n">
        <v>692181.5945955864</v>
      </c>
      <c r="AF37" t="n">
        <v>1.417899991039998e-05</v>
      </c>
      <c r="AG37" t="n">
        <v>38</v>
      </c>
      <c r="AH37" t="n">
        <v>626120.7546903524</v>
      </c>
    </row>
    <row r="38">
      <c r="A38" t="n">
        <v>36</v>
      </c>
      <c r="B38" t="n">
        <v>140</v>
      </c>
      <c r="C38" t="inlineStr">
        <is>
          <t xml:space="preserve">CONCLUIDO	</t>
        </is>
      </c>
      <c r="D38" t="n">
        <v>6.9676</v>
      </c>
      <c r="E38" t="n">
        <v>14.35</v>
      </c>
      <c r="F38" t="n">
        <v>10.67</v>
      </c>
      <c r="G38" t="n">
        <v>42.67</v>
      </c>
      <c r="H38" t="n">
        <v>0.61</v>
      </c>
      <c r="I38" t="n">
        <v>15</v>
      </c>
      <c r="J38" t="n">
        <v>291.98</v>
      </c>
      <c r="K38" t="n">
        <v>60.56</v>
      </c>
      <c r="L38" t="n">
        <v>10</v>
      </c>
      <c r="M38" t="n">
        <v>13</v>
      </c>
      <c r="N38" t="n">
        <v>81.42</v>
      </c>
      <c r="O38" t="n">
        <v>36244.71</v>
      </c>
      <c r="P38" t="n">
        <v>186</v>
      </c>
      <c r="Q38" t="n">
        <v>197.79</v>
      </c>
      <c r="R38" t="n">
        <v>35.92</v>
      </c>
      <c r="S38" t="n">
        <v>25.4</v>
      </c>
      <c r="T38" t="n">
        <v>4379.38</v>
      </c>
      <c r="U38" t="n">
        <v>0.71</v>
      </c>
      <c r="V38" t="n">
        <v>0.87</v>
      </c>
      <c r="W38" t="n">
        <v>2.97</v>
      </c>
      <c r="X38" t="n">
        <v>0.28</v>
      </c>
      <c r="Y38" t="n">
        <v>1</v>
      </c>
      <c r="Z38" t="n">
        <v>10</v>
      </c>
      <c r="AA38" t="n">
        <v>505.5879024170161</v>
      </c>
      <c r="AB38" t="n">
        <v>691.7676730510116</v>
      </c>
      <c r="AC38" t="n">
        <v>625.7463372370491</v>
      </c>
      <c r="AD38" t="n">
        <v>505587.9024170161</v>
      </c>
      <c r="AE38" t="n">
        <v>691767.6730510115</v>
      </c>
      <c r="AF38" t="n">
        <v>1.418694081820051e-05</v>
      </c>
      <c r="AG38" t="n">
        <v>38</v>
      </c>
      <c r="AH38" t="n">
        <v>625746.3372370491</v>
      </c>
    </row>
    <row r="39">
      <c r="A39" t="n">
        <v>37</v>
      </c>
      <c r="B39" t="n">
        <v>140</v>
      </c>
      <c r="C39" t="inlineStr">
        <is>
          <t xml:space="preserve">CONCLUIDO	</t>
        </is>
      </c>
      <c r="D39" t="n">
        <v>7.0059</v>
      </c>
      <c r="E39" t="n">
        <v>14.27</v>
      </c>
      <c r="F39" t="n">
        <v>10.64</v>
      </c>
      <c r="G39" t="n">
        <v>45.61</v>
      </c>
      <c r="H39" t="n">
        <v>0.62</v>
      </c>
      <c r="I39" t="n">
        <v>14</v>
      </c>
      <c r="J39" t="n">
        <v>292.49</v>
      </c>
      <c r="K39" t="n">
        <v>60.56</v>
      </c>
      <c r="L39" t="n">
        <v>10.25</v>
      </c>
      <c r="M39" t="n">
        <v>12</v>
      </c>
      <c r="N39" t="n">
        <v>81.68000000000001</v>
      </c>
      <c r="O39" t="n">
        <v>36307.88</v>
      </c>
      <c r="P39" t="n">
        <v>185.56</v>
      </c>
      <c r="Q39" t="n">
        <v>197.83</v>
      </c>
      <c r="R39" t="n">
        <v>35.13</v>
      </c>
      <c r="S39" t="n">
        <v>25.4</v>
      </c>
      <c r="T39" t="n">
        <v>3993.35</v>
      </c>
      <c r="U39" t="n">
        <v>0.72</v>
      </c>
      <c r="V39" t="n">
        <v>0.87</v>
      </c>
      <c r="W39" t="n">
        <v>2.96</v>
      </c>
      <c r="X39" t="n">
        <v>0.25</v>
      </c>
      <c r="Y39" t="n">
        <v>1</v>
      </c>
      <c r="Z39" t="n">
        <v>10</v>
      </c>
      <c r="AA39" t="n">
        <v>504.3096530525648</v>
      </c>
      <c r="AB39" t="n">
        <v>690.0187158781872</v>
      </c>
      <c r="AC39" t="n">
        <v>624.1642980821225</v>
      </c>
      <c r="AD39" t="n">
        <v>504309.6530525648</v>
      </c>
      <c r="AE39" t="n">
        <v>690018.7158781872</v>
      </c>
      <c r="AF39" t="n">
        <v>1.426492460506214e-05</v>
      </c>
      <c r="AG39" t="n">
        <v>38</v>
      </c>
      <c r="AH39" t="n">
        <v>624164.2980821225</v>
      </c>
    </row>
    <row r="40">
      <c r="A40" t="n">
        <v>38</v>
      </c>
      <c r="B40" t="n">
        <v>140</v>
      </c>
      <c r="C40" t="inlineStr">
        <is>
          <t xml:space="preserve">CONCLUIDO	</t>
        </is>
      </c>
      <c r="D40" t="n">
        <v>7.0024</v>
      </c>
      <c r="E40" t="n">
        <v>14.28</v>
      </c>
      <c r="F40" t="n">
        <v>10.65</v>
      </c>
      <c r="G40" t="n">
        <v>45.64</v>
      </c>
      <c r="H40" t="n">
        <v>0.64</v>
      </c>
      <c r="I40" t="n">
        <v>14</v>
      </c>
      <c r="J40" t="n">
        <v>293</v>
      </c>
      <c r="K40" t="n">
        <v>60.56</v>
      </c>
      <c r="L40" t="n">
        <v>10.5</v>
      </c>
      <c r="M40" t="n">
        <v>12</v>
      </c>
      <c r="N40" t="n">
        <v>81.95</v>
      </c>
      <c r="O40" t="n">
        <v>36371.17</v>
      </c>
      <c r="P40" t="n">
        <v>185.76</v>
      </c>
      <c r="Q40" t="n">
        <v>197.79</v>
      </c>
      <c r="R40" t="n">
        <v>35.28</v>
      </c>
      <c r="S40" t="n">
        <v>25.4</v>
      </c>
      <c r="T40" t="n">
        <v>4067.58</v>
      </c>
      <c r="U40" t="n">
        <v>0.72</v>
      </c>
      <c r="V40" t="n">
        <v>0.87</v>
      </c>
      <c r="W40" t="n">
        <v>2.96</v>
      </c>
      <c r="X40" t="n">
        <v>0.26</v>
      </c>
      <c r="Y40" t="n">
        <v>1</v>
      </c>
      <c r="Z40" t="n">
        <v>10</v>
      </c>
      <c r="AA40" t="n">
        <v>504.5617225181708</v>
      </c>
      <c r="AB40" t="n">
        <v>690.3636084415493</v>
      </c>
      <c r="AC40" t="n">
        <v>624.476274583297</v>
      </c>
      <c r="AD40" t="n">
        <v>504561.7225181708</v>
      </c>
      <c r="AE40" t="n">
        <v>690363.6084415494</v>
      </c>
      <c r="AF40" t="n">
        <v>1.425779814934372e-05</v>
      </c>
      <c r="AG40" t="n">
        <v>38</v>
      </c>
      <c r="AH40" t="n">
        <v>624476.2745832971</v>
      </c>
    </row>
    <row r="41">
      <c r="A41" t="n">
        <v>39</v>
      </c>
      <c r="B41" t="n">
        <v>140</v>
      </c>
      <c r="C41" t="inlineStr">
        <is>
          <t xml:space="preserve">CONCLUIDO	</t>
        </is>
      </c>
      <c r="D41" t="n">
        <v>6.998</v>
      </c>
      <c r="E41" t="n">
        <v>14.29</v>
      </c>
      <c r="F41" t="n">
        <v>10.66</v>
      </c>
      <c r="G41" t="n">
        <v>45.67</v>
      </c>
      <c r="H41" t="n">
        <v>0.65</v>
      </c>
      <c r="I41" t="n">
        <v>14</v>
      </c>
      <c r="J41" t="n">
        <v>293.52</v>
      </c>
      <c r="K41" t="n">
        <v>60.56</v>
      </c>
      <c r="L41" t="n">
        <v>10.75</v>
      </c>
      <c r="M41" t="n">
        <v>12</v>
      </c>
      <c r="N41" t="n">
        <v>82.20999999999999</v>
      </c>
      <c r="O41" t="n">
        <v>36434.56</v>
      </c>
      <c r="P41" t="n">
        <v>185.84</v>
      </c>
      <c r="Q41" t="n">
        <v>197.77</v>
      </c>
      <c r="R41" t="n">
        <v>35.61</v>
      </c>
      <c r="S41" t="n">
        <v>25.4</v>
      </c>
      <c r="T41" t="n">
        <v>4230.36</v>
      </c>
      <c r="U41" t="n">
        <v>0.71</v>
      </c>
      <c r="V41" t="n">
        <v>0.87</v>
      </c>
      <c r="W41" t="n">
        <v>2.96</v>
      </c>
      <c r="X41" t="n">
        <v>0.27</v>
      </c>
      <c r="Y41" t="n">
        <v>1</v>
      </c>
      <c r="Z41" t="n">
        <v>10</v>
      </c>
      <c r="AA41" t="n">
        <v>504.741525115457</v>
      </c>
      <c r="AB41" t="n">
        <v>690.6096222874871</v>
      </c>
      <c r="AC41" t="n">
        <v>624.6988092130611</v>
      </c>
      <c r="AD41" t="n">
        <v>504741.525115457</v>
      </c>
      <c r="AE41" t="n">
        <v>690609.6222874871</v>
      </c>
      <c r="AF41" t="n">
        <v>1.424883917644055e-05</v>
      </c>
      <c r="AG41" t="n">
        <v>38</v>
      </c>
      <c r="AH41" t="n">
        <v>624698.809213061</v>
      </c>
    </row>
    <row r="42">
      <c r="A42" t="n">
        <v>40</v>
      </c>
      <c r="B42" t="n">
        <v>140</v>
      </c>
      <c r="C42" t="inlineStr">
        <is>
          <t xml:space="preserve">CONCLUIDO	</t>
        </is>
      </c>
      <c r="D42" t="n">
        <v>6.9965</v>
      </c>
      <c r="E42" t="n">
        <v>14.29</v>
      </c>
      <c r="F42" t="n">
        <v>10.66</v>
      </c>
      <c r="G42" t="n">
        <v>45.69</v>
      </c>
      <c r="H42" t="n">
        <v>0.67</v>
      </c>
      <c r="I42" t="n">
        <v>14</v>
      </c>
      <c r="J42" t="n">
        <v>294.03</v>
      </c>
      <c r="K42" t="n">
        <v>60.56</v>
      </c>
      <c r="L42" t="n">
        <v>11</v>
      </c>
      <c r="M42" t="n">
        <v>12</v>
      </c>
      <c r="N42" t="n">
        <v>82.48</v>
      </c>
      <c r="O42" t="n">
        <v>36498.06</v>
      </c>
      <c r="P42" t="n">
        <v>185.76</v>
      </c>
      <c r="Q42" t="n">
        <v>197.85</v>
      </c>
      <c r="R42" t="n">
        <v>35.87</v>
      </c>
      <c r="S42" t="n">
        <v>25.4</v>
      </c>
      <c r="T42" t="n">
        <v>4358.65</v>
      </c>
      <c r="U42" t="n">
        <v>0.71</v>
      </c>
      <c r="V42" t="n">
        <v>0.87</v>
      </c>
      <c r="W42" t="n">
        <v>2.96</v>
      </c>
      <c r="X42" t="n">
        <v>0.27</v>
      </c>
      <c r="Y42" t="n">
        <v>1</v>
      </c>
      <c r="Z42" t="n">
        <v>10</v>
      </c>
      <c r="AA42" t="n">
        <v>504.7139560799575</v>
      </c>
      <c r="AB42" t="n">
        <v>690.5719011168568</v>
      </c>
      <c r="AC42" t="n">
        <v>624.6646880980137</v>
      </c>
      <c r="AD42" t="n">
        <v>504713.9560799575</v>
      </c>
      <c r="AE42" t="n">
        <v>690571.9011168568</v>
      </c>
      <c r="AF42" t="n">
        <v>1.424578498113265e-05</v>
      </c>
      <c r="AG42" t="n">
        <v>38</v>
      </c>
      <c r="AH42" t="n">
        <v>624664.6880980138</v>
      </c>
    </row>
    <row r="43">
      <c r="A43" t="n">
        <v>41</v>
      </c>
      <c r="B43" t="n">
        <v>140</v>
      </c>
      <c r="C43" t="inlineStr">
        <is>
          <t xml:space="preserve">CONCLUIDO	</t>
        </is>
      </c>
      <c r="D43" t="n">
        <v>7.0348</v>
      </c>
      <c r="E43" t="n">
        <v>14.22</v>
      </c>
      <c r="F43" t="n">
        <v>10.63</v>
      </c>
      <c r="G43" t="n">
        <v>49.08</v>
      </c>
      <c r="H43" t="n">
        <v>0.68</v>
      </c>
      <c r="I43" t="n">
        <v>13</v>
      </c>
      <c r="J43" t="n">
        <v>294.55</v>
      </c>
      <c r="K43" t="n">
        <v>60.56</v>
      </c>
      <c r="L43" t="n">
        <v>11.25</v>
      </c>
      <c r="M43" t="n">
        <v>11</v>
      </c>
      <c r="N43" t="n">
        <v>82.73999999999999</v>
      </c>
      <c r="O43" t="n">
        <v>36561.67</v>
      </c>
      <c r="P43" t="n">
        <v>185.51</v>
      </c>
      <c r="Q43" t="n">
        <v>197.79</v>
      </c>
      <c r="R43" t="n">
        <v>34.88</v>
      </c>
      <c r="S43" t="n">
        <v>25.4</v>
      </c>
      <c r="T43" t="n">
        <v>3872.38</v>
      </c>
      <c r="U43" t="n">
        <v>0.73</v>
      </c>
      <c r="V43" t="n">
        <v>0.88</v>
      </c>
      <c r="W43" t="n">
        <v>2.96</v>
      </c>
      <c r="X43" t="n">
        <v>0.24</v>
      </c>
      <c r="Y43" t="n">
        <v>1</v>
      </c>
      <c r="Z43" t="n">
        <v>10</v>
      </c>
      <c r="AA43" t="n">
        <v>503.59269563901</v>
      </c>
      <c r="AB43" t="n">
        <v>689.0377431150328</v>
      </c>
      <c r="AC43" t="n">
        <v>623.2769479826795</v>
      </c>
      <c r="AD43" t="n">
        <v>503592.69563901</v>
      </c>
      <c r="AE43" t="n">
        <v>689037.7431150328</v>
      </c>
      <c r="AF43" t="n">
        <v>1.432376876799428e-05</v>
      </c>
      <c r="AG43" t="n">
        <v>38</v>
      </c>
      <c r="AH43" t="n">
        <v>623276.9479826796</v>
      </c>
    </row>
    <row r="44">
      <c r="A44" t="n">
        <v>42</v>
      </c>
      <c r="B44" t="n">
        <v>140</v>
      </c>
      <c r="C44" t="inlineStr">
        <is>
          <t xml:space="preserve">CONCLUIDO	</t>
        </is>
      </c>
      <c r="D44" t="n">
        <v>7.0363</v>
      </c>
      <c r="E44" t="n">
        <v>14.21</v>
      </c>
      <c r="F44" t="n">
        <v>10.63</v>
      </c>
      <c r="G44" t="n">
        <v>49.07</v>
      </c>
      <c r="H44" t="n">
        <v>0.6899999999999999</v>
      </c>
      <c r="I44" t="n">
        <v>13</v>
      </c>
      <c r="J44" t="n">
        <v>295.06</v>
      </c>
      <c r="K44" t="n">
        <v>60.56</v>
      </c>
      <c r="L44" t="n">
        <v>11.5</v>
      </c>
      <c r="M44" t="n">
        <v>11</v>
      </c>
      <c r="N44" t="n">
        <v>83.01000000000001</v>
      </c>
      <c r="O44" t="n">
        <v>36625.39</v>
      </c>
      <c r="P44" t="n">
        <v>185.54</v>
      </c>
      <c r="Q44" t="n">
        <v>197.79</v>
      </c>
      <c r="R44" t="n">
        <v>34.89</v>
      </c>
      <c r="S44" t="n">
        <v>25.4</v>
      </c>
      <c r="T44" t="n">
        <v>3876.93</v>
      </c>
      <c r="U44" t="n">
        <v>0.73</v>
      </c>
      <c r="V44" t="n">
        <v>0.88</v>
      </c>
      <c r="W44" t="n">
        <v>2.96</v>
      </c>
      <c r="X44" t="n">
        <v>0.24</v>
      </c>
      <c r="Y44" t="n">
        <v>1</v>
      </c>
      <c r="Z44" t="n">
        <v>10</v>
      </c>
      <c r="AA44" t="n">
        <v>503.5816830432904</v>
      </c>
      <c r="AB44" t="n">
        <v>689.0226751957277</v>
      </c>
      <c r="AC44" t="n">
        <v>623.263318124445</v>
      </c>
      <c r="AD44" t="n">
        <v>503581.6830432904</v>
      </c>
      <c r="AE44" t="n">
        <v>689022.6751957277</v>
      </c>
      <c r="AF44" t="n">
        <v>1.432682296330218e-05</v>
      </c>
      <c r="AG44" t="n">
        <v>38</v>
      </c>
      <c r="AH44" t="n">
        <v>623263.318124445</v>
      </c>
    </row>
    <row r="45">
      <c r="A45" t="n">
        <v>43</v>
      </c>
      <c r="B45" t="n">
        <v>140</v>
      </c>
      <c r="C45" t="inlineStr">
        <is>
          <t xml:space="preserve">CONCLUIDO	</t>
        </is>
      </c>
      <c r="D45" t="n">
        <v>7.0392</v>
      </c>
      <c r="E45" t="n">
        <v>14.21</v>
      </c>
      <c r="F45" t="n">
        <v>10.63</v>
      </c>
      <c r="G45" t="n">
        <v>49.04</v>
      </c>
      <c r="H45" t="n">
        <v>0.71</v>
      </c>
      <c r="I45" t="n">
        <v>13</v>
      </c>
      <c r="J45" t="n">
        <v>295.58</v>
      </c>
      <c r="K45" t="n">
        <v>60.56</v>
      </c>
      <c r="L45" t="n">
        <v>11.75</v>
      </c>
      <c r="M45" t="n">
        <v>11</v>
      </c>
      <c r="N45" t="n">
        <v>83.28</v>
      </c>
      <c r="O45" t="n">
        <v>36689.22</v>
      </c>
      <c r="P45" t="n">
        <v>185.36</v>
      </c>
      <c r="Q45" t="n">
        <v>197.79</v>
      </c>
      <c r="R45" t="n">
        <v>34.7</v>
      </c>
      <c r="S45" t="n">
        <v>25.4</v>
      </c>
      <c r="T45" t="n">
        <v>3780.59</v>
      </c>
      <c r="U45" t="n">
        <v>0.73</v>
      </c>
      <c r="V45" t="n">
        <v>0.88</v>
      </c>
      <c r="W45" t="n">
        <v>2.96</v>
      </c>
      <c r="X45" t="n">
        <v>0.24</v>
      </c>
      <c r="Y45" t="n">
        <v>1</v>
      </c>
      <c r="Z45" t="n">
        <v>10</v>
      </c>
      <c r="AA45" t="n">
        <v>503.3764091208112</v>
      </c>
      <c r="AB45" t="n">
        <v>688.7418103589455</v>
      </c>
      <c r="AC45" t="n">
        <v>623.009258633489</v>
      </c>
      <c r="AD45" t="n">
        <v>503376.4091208112</v>
      </c>
      <c r="AE45" t="n">
        <v>688741.8103589455</v>
      </c>
      <c r="AF45" t="n">
        <v>1.433272774089745e-05</v>
      </c>
      <c r="AG45" t="n">
        <v>38</v>
      </c>
      <c r="AH45" t="n">
        <v>623009.258633489</v>
      </c>
    </row>
    <row r="46">
      <c r="A46" t="n">
        <v>44</v>
      </c>
      <c r="B46" t="n">
        <v>140</v>
      </c>
      <c r="C46" t="inlineStr">
        <is>
          <t xml:space="preserve">CONCLUIDO	</t>
        </is>
      </c>
      <c r="D46" t="n">
        <v>7.034</v>
      </c>
      <c r="E46" t="n">
        <v>14.22</v>
      </c>
      <c r="F46" t="n">
        <v>10.64</v>
      </c>
      <c r="G46" t="n">
        <v>49.09</v>
      </c>
      <c r="H46" t="n">
        <v>0.72</v>
      </c>
      <c r="I46" t="n">
        <v>13</v>
      </c>
      <c r="J46" t="n">
        <v>296.1</v>
      </c>
      <c r="K46" t="n">
        <v>60.56</v>
      </c>
      <c r="L46" t="n">
        <v>12</v>
      </c>
      <c r="M46" t="n">
        <v>11</v>
      </c>
      <c r="N46" t="n">
        <v>83.54000000000001</v>
      </c>
      <c r="O46" t="n">
        <v>36753.16</v>
      </c>
      <c r="P46" t="n">
        <v>185.34</v>
      </c>
      <c r="Q46" t="n">
        <v>197.78</v>
      </c>
      <c r="R46" t="n">
        <v>35.04</v>
      </c>
      <c r="S46" t="n">
        <v>25.4</v>
      </c>
      <c r="T46" t="n">
        <v>3951.59</v>
      </c>
      <c r="U46" t="n">
        <v>0.72</v>
      </c>
      <c r="V46" t="n">
        <v>0.87</v>
      </c>
      <c r="W46" t="n">
        <v>2.96</v>
      </c>
      <c r="X46" t="n">
        <v>0.25</v>
      </c>
      <c r="Y46" t="n">
        <v>1</v>
      </c>
      <c r="Z46" t="n">
        <v>10</v>
      </c>
      <c r="AA46" t="n">
        <v>503.4954128942773</v>
      </c>
      <c r="AB46" t="n">
        <v>688.9046365718779</v>
      </c>
      <c r="AC46" t="n">
        <v>623.156544941187</v>
      </c>
      <c r="AD46" t="n">
        <v>503495.4128942773</v>
      </c>
      <c r="AE46" t="n">
        <v>688904.6365718779</v>
      </c>
      <c r="AF46" t="n">
        <v>1.432213986383007e-05</v>
      </c>
      <c r="AG46" t="n">
        <v>38</v>
      </c>
      <c r="AH46" t="n">
        <v>623156.544941187</v>
      </c>
    </row>
    <row r="47">
      <c r="A47" t="n">
        <v>45</v>
      </c>
      <c r="B47" t="n">
        <v>140</v>
      </c>
      <c r="C47" t="inlineStr">
        <is>
          <t xml:space="preserve">CONCLUIDO	</t>
        </is>
      </c>
      <c r="D47" t="n">
        <v>7.0753</v>
      </c>
      <c r="E47" t="n">
        <v>14.13</v>
      </c>
      <c r="F47" t="n">
        <v>10.61</v>
      </c>
      <c r="G47" t="n">
        <v>53.03</v>
      </c>
      <c r="H47" t="n">
        <v>0.74</v>
      </c>
      <c r="I47" t="n">
        <v>12</v>
      </c>
      <c r="J47" t="n">
        <v>296.62</v>
      </c>
      <c r="K47" t="n">
        <v>60.56</v>
      </c>
      <c r="L47" t="n">
        <v>12.25</v>
      </c>
      <c r="M47" t="n">
        <v>10</v>
      </c>
      <c r="N47" t="n">
        <v>83.81</v>
      </c>
      <c r="O47" t="n">
        <v>36817.22</v>
      </c>
      <c r="P47" t="n">
        <v>184.95</v>
      </c>
      <c r="Q47" t="n">
        <v>197.79</v>
      </c>
      <c r="R47" t="n">
        <v>34.25</v>
      </c>
      <c r="S47" t="n">
        <v>25.4</v>
      </c>
      <c r="T47" t="n">
        <v>3562.71</v>
      </c>
      <c r="U47" t="n">
        <v>0.74</v>
      </c>
      <c r="V47" t="n">
        <v>0.88</v>
      </c>
      <c r="W47" t="n">
        <v>2.95</v>
      </c>
      <c r="X47" t="n">
        <v>0.22</v>
      </c>
      <c r="Y47" t="n">
        <v>1</v>
      </c>
      <c r="Z47" t="n">
        <v>10</v>
      </c>
      <c r="AA47" t="n">
        <v>493.2055527062867</v>
      </c>
      <c r="AB47" t="n">
        <v>674.8255959060763</v>
      </c>
      <c r="AC47" t="n">
        <v>610.4211881564719</v>
      </c>
      <c r="AD47" t="n">
        <v>493205.5527062867</v>
      </c>
      <c r="AE47" t="n">
        <v>674825.5959060763</v>
      </c>
      <c r="AF47" t="n">
        <v>1.440623204130749e-05</v>
      </c>
      <c r="AG47" t="n">
        <v>37</v>
      </c>
      <c r="AH47" t="n">
        <v>610421.1881564719</v>
      </c>
    </row>
    <row r="48">
      <c r="A48" t="n">
        <v>46</v>
      </c>
      <c r="B48" t="n">
        <v>140</v>
      </c>
      <c r="C48" t="inlineStr">
        <is>
          <t xml:space="preserve">CONCLUIDO	</t>
        </is>
      </c>
      <c r="D48" t="n">
        <v>7.0724</v>
      </c>
      <c r="E48" t="n">
        <v>14.14</v>
      </c>
      <c r="F48" t="n">
        <v>10.61</v>
      </c>
      <c r="G48" t="n">
        <v>53.06</v>
      </c>
      <c r="H48" t="n">
        <v>0.75</v>
      </c>
      <c r="I48" t="n">
        <v>12</v>
      </c>
      <c r="J48" t="n">
        <v>297.14</v>
      </c>
      <c r="K48" t="n">
        <v>60.56</v>
      </c>
      <c r="L48" t="n">
        <v>12.5</v>
      </c>
      <c r="M48" t="n">
        <v>10</v>
      </c>
      <c r="N48" t="n">
        <v>84.08</v>
      </c>
      <c r="O48" t="n">
        <v>36881.39</v>
      </c>
      <c r="P48" t="n">
        <v>185.09</v>
      </c>
      <c r="Q48" t="n">
        <v>197.75</v>
      </c>
      <c r="R48" t="n">
        <v>34.23</v>
      </c>
      <c r="S48" t="n">
        <v>25.4</v>
      </c>
      <c r="T48" t="n">
        <v>3549.14</v>
      </c>
      <c r="U48" t="n">
        <v>0.74</v>
      </c>
      <c r="V48" t="n">
        <v>0.88</v>
      </c>
      <c r="W48" t="n">
        <v>2.96</v>
      </c>
      <c r="X48" t="n">
        <v>0.22</v>
      </c>
      <c r="Y48" t="n">
        <v>1</v>
      </c>
      <c r="Z48" t="n">
        <v>10</v>
      </c>
      <c r="AA48" t="n">
        <v>493.3785225960006</v>
      </c>
      <c r="AB48" t="n">
        <v>675.0622609400758</v>
      </c>
      <c r="AC48" t="n">
        <v>610.635266211788</v>
      </c>
      <c r="AD48" t="n">
        <v>493378.5225960006</v>
      </c>
      <c r="AE48" t="n">
        <v>675062.2609400759</v>
      </c>
      <c r="AF48" t="n">
        <v>1.440032726371222e-05</v>
      </c>
      <c r="AG48" t="n">
        <v>37</v>
      </c>
      <c r="AH48" t="n">
        <v>610635.2662117881</v>
      </c>
    </row>
    <row r="49">
      <c r="A49" t="n">
        <v>47</v>
      </c>
      <c r="B49" t="n">
        <v>140</v>
      </c>
      <c r="C49" t="inlineStr">
        <is>
          <t xml:space="preserve">CONCLUIDO	</t>
        </is>
      </c>
      <c r="D49" t="n">
        <v>7.0726</v>
      </c>
      <c r="E49" t="n">
        <v>14.14</v>
      </c>
      <c r="F49" t="n">
        <v>10.61</v>
      </c>
      <c r="G49" t="n">
        <v>53.06</v>
      </c>
      <c r="H49" t="n">
        <v>0.76</v>
      </c>
      <c r="I49" t="n">
        <v>12</v>
      </c>
      <c r="J49" t="n">
        <v>297.66</v>
      </c>
      <c r="K49" t="n">
        <v>60.56</v>
      </c>
      <c r="L49" t="n">
        <v>12.75</v>
      </c>
      <c r="M49" t="n">
        <v>10</v>
      </c>
      <c r="N49" t="n">
        <v>84.36</v>
      </c>
      <c r="O49" t="n">
        <v>36945.67</v>
      </c>
      <c r="P49" t="n">
        <v>185.1</v>
      </c>
      <c r="Q49" t="n">
        <v>197.75</v>
      </c>
      <c r="R49" t="n">
        <v>34.21</v>
      </c>
      <c r="S49" t="n">
        <v>25.4</v>
      </c>
      <c r="T49" t="n">
        <v>3540.35</v>
      </c>
      <c r="U49" t="n">
        <v>0.74</v>
      </c>
      <c r="V49" t="n">
        <v>0.88</v>
      </c>
      <c r="W49" t="n">
        <v>2.96</v>
      </c>
      <c r="X49" t="n">
        <v>0.22</v>
      </c>
      <c r="Y49" t="n">
        <v>1</v>
      </c>
      <c r="Z49" t="n">
        <v>10</v>
      </c>
      <c r="AA49" t="n">
        <v>493.3817126078763</v>
      </c>
      <c r="AB49" t="n">
        <v>675.0666256550576</v>
      </c>
      <c r="AC49" t="n">
        <v>610.6392143644978</v>
      </c>
      <c r="AD49" t="n">
        <v>493381.7126078763</v>
      </c>
      <c r="AE49" t="n">
        <v>675066.6256550576</v>
      </c>
      <c r="AF49" t="n">
        <v>1.440073448975328e-05</v>
      </c>
      <c r="AG49" t="n">
        <v>37</v>
      </c>
      <c r="AH49" t="n">
        <v>610639.2143644978</v>
      </c>
    </row>
    <row r="50">
      <c r="A50" t="n">
        <v>48</v>
      </c>
      <c r="B50" t="n">
        <v>140</v>
      </c>
      <c r="C50" t="inlineStr">
        <is>
          <t xml:space="preserve">CONCLUIDO	</t>
        </is>
      </c>
      <c r="D50" t="n">
        <v>7.0703</v>
      </c>
      <c r="E50" t="n">
        <v>14.14</v>
      </c>
      <c r="F50" t="n">
        <v>10.62</v>
      </c>
      <c r="G50" t="n">
        <v>53.08</v>
      </c>
      <c r="H50" t="n">
        <v>0.78</v>
      </c>
      <c r="I50" t="n">
        <v>12</v>
      </c>
      <c r="J50" t="n">
        <v>298.18</v>
      </c>
      <c r="K50" t="n">
        <v>60.56</v>
      </c>
      <c r="L50" t="n">
        <v>13</v>
      </c>
      <c r="M50" t="n">
        <v>10</v>
      </c>
      <c r="N50" t="n">
        <v>84.63</v>
      </c>
      <c r="O50" t="n">
        <v>37010.06</v>
      </c>
      <c r="P50" t="n">
        <v>184.93</v>
      </c>
      <c r="Q50" t="n">
        <v>197.76</v>
      </c>
      <c r="R50" t="n">
        <v>34.4</v>
      </c>
      <c r="S50" t="n">
        <v>25.4</v>
      </c>
      <c r="T50" t="n">
        <v>3637.43</v>
      </c>
      <c r="U50" t="n">
        <v>0.74</v>
      </c>
      <c r="V50" t="n">
        <v>0.88</v>
      </c>
      <c r="W50" t="n">
        <v>2.96</v>
      </c>
      <c r="X50" t="n">
        <v>0.23</v>
      </c>
      <c r="Y50" t="n">
        <v>1</v>
      </c>
      <c r="Z50" t="n">
        <v>10</v>
      </c>
      <c r="AA50" t="n">
        <v>493.3185877358416</v>
      </c>
      <c r="AB50" t="n">
        <v>674.9802554202669</v>
      </c>
      <c r="AC50" t="n">
        <v>610.5610871836942</v>
      </c>
      <c r="AD50" t="n">
        <v>493318.5877358416</v>
      </c>
      <c r="AE50" t="n">
        <v>674980.2554202669</v>
      </c>
      <c r="AF50" t="n">
        <v>1.439605139028117e-05</v>
      </c>
      <c r="AG50" t="n">
        <v>37</v>
      </c>
      <c r="AH50" t="n">
        <v>610561.0871836942</v>
      </c>
    </row>
    <row r="51">
      <c r="A51" t="n">
        <v>49</v>
      </c>
      <c r="B51" t="n">
        <v>140</v>
      </c>
      <c r="C51" t="inlineStr">
        <is>
          <t xml:space="preserve">CONCLUIDO	</t>
        </is>
      </c>
      <c r="D51" t="n">
        <v>7.1069</v>
      </c>
      <c r="E51" t="n">
        <v>14.07</v>
      </c>
      <c r="F51" t="n">
        <v>10.6</v>
      </c>
      <c r="G51" t="n">
        <v>57.79</v>
      </c>
      <c r="H51" t="n">
        <v>0.79</v>
      </c>
      <c r="I51" t="n">
        <v>11</v>
      </c>
      <c r="J51" t="n">
        <v>298.71</v>
      </c>
      <c r="K51" t="n">
        <v>60.56</v>
      </c>
      <c r="L51" t="n">
        <v>13.25</v>
      </c>
      <c r="M51" t="n">
        <v>9</v>
      </c>
      <c r="N51" t="n">
        <v>84.90000000000001</v>
      </c>
      <c r="O51" t="n">
        <v>37074.57</v>
      </c>
      <c r="P51" t="n">
        <v>184.51</v>
      </c>
      <c r="Q51" t="n">
        <v>197.77</v>
      </c>
      <c r="R51" t="n">
        <v>33.74</v>
      </c>
      <c r="S51" t="n">
        <v>25.4</v>
      </c>
      <c r="T51" t="n">
        <v>3311.66</v>
      </c>
      <c r="U51" t="n">
        <v>0.75</v>
      </c>
      <c r="V51" t="n">
        <v>0.88</v>
      </c>
      <c r="W51" t="n">
        <v>2.96</v>
      </c>
      <c r="X51" t="n">
        <v>0.2</v>
      </c>
      <c r="Y51" t="n">
        <v>1</v>
      </c>
      <c r="Z51" t="n">
        <v>10</v>
      </c>
      <c r="AA51" t="n">
        <v>492.145316424328</v>
      </c>
      <c r="AB51" t="n">
        <v>673.3749338507769</v>
      </c>
      <c r="AC51" t="n">
        <v>609.1089752517132</v>
      </c>
      <c r="AD51" t="n">
        <v>492145.316424328</v>
      </c>
      <c r="AE51" t="n">
        <v>673374.9338507769</v>
      </c>
      <c r="AF51" t="n">
        <v>1.447057375579385e-05</v>
      </c>
      <c r="AG51" t="n">
        <v>37</v>
      </c>
      <c r="AH51" t="n">
        <v>609108.9752517132</v>
      </c>
    </row>
    <row r="52">
      <c r="A52" t="n">
        <v>50</v>
      </c>
      <c r="B52" t="n">
        <v>140</v>
      </c>
      <c r="C52" t="inlineStr">
        <is>
          <t xml:space="preserve">CONCLUIDO	</t>
        </is>
      </c>
      <c r="D52" t="n">
        <v>7.1103</v>
      </c>
      <c r="E52" t="n">
        <v>14.06</v>
      </c>
      <c r="F52" t="n">
        <v>10.59</v>
      </c>
      <c r="G52" t="n">
        <v>57.76</v>
      </c>
      <c r="H52" t="n">
        <v>0.8</v>
      </c>
      <c r="I52" t="n">
        <v>11</v>
      </c>
      <c r="J52" t="n">
        <v>299.23</v>
      </c>
      <c r="K52" t="n">
        <v>60.56</v>
      </c>
      <c r="L52" t="n">
        <v>13.5</v>
      </c>
      <c r="M52" t="n">
        <v>9</v>
      </c>
      <c r="N52" t="n">
        <v>85.18000000000001</v>
      </c>
      <c r="O52" t="n">
        <v>37139.2</v>
      </c>
      <c r="P52" t="n">
        <v>184.55</v>
      </c>
      <c r="Q52" t="n">
        <v>197.78</v>
      </c>
      <c r="R52" t="n">
        <v>33.41</v>
      </c>
      <c r="S52" t="n">
        <v>25.4</v>
      </c>
      <c r="T52" t="n">
        <v>3144.54</v>
      </c>
      <c r="U52" t="n">
        <v>0.76</v>
      </c>
      <c r="V52" t="n">
        <v>0.88</v>
      </c>
      <c r="W52" t="n">
        <v>2.96</v>
      </c>
      <c r="X52" t="n">
        <v>0.2</v>
      </c>
      <c r="Y52" t="n">
        <v>1</v>
      </c>
      <c r="Z52" t="n">
        <v>10</v>
      </c>
      <c r="AA52" t="n">
        <v>492.0845368390544</v>
      </c>
      <c r="AB52" t="n">
        <v>673.2917725407995</v>
      </c>
      <c r="AC52" t="n">
        <v>609.0337507404424</v>
      </c>
      <c r="AD52" t="n">
        <v>492084.5368390544</v>
      </c>
      <c r="AE52" t="n">
        <v>673291.7725407995</v>
      </c>
      <c r="AF52" t="n">
        <v>1.447749659849175e-05</v>
      </c>
      <c r="AG52" t="n">
        <v>37</v>
      </c>
      <c r="AH52" t="n">
        <v>609033.7507404424</v>
      </c>
    </row>
    <row r="53">
      <c r="A53" t="n">
        <v>51</v>
      </c>
      <c r="B53" t="n">
        <v>140</v>
      </c>
      <c r="C53" t="inlineStr">
        <is>
          <t xml:space="preserve">CONCLUIDO	</t>
        </is>
      </c>
      <c r="D53" t="n">
        <v>7.1118</v>
      </c>
      <c r="E53" t="n">
        <v>14.06</v>
      </c>
      <c r="F53" t="n">
        <v>10.59</v>
      </c>
      <c r="G53" t="n">
        <v>57.74</v>
      </c>
      <c r="H53" t="n">
        <v>0.82</v>
      </c>
      <c r="I53" t="n">
        <v>11</v>
      </c>
      <c r="J53" t="n">
        <v>299.76</v>
      </c>
      <c r="K53" t="n">
        <v>60.56</v>
      </c>
      <c r="L53" t="n">
        <v>13.75</v>
      </c>
      <c r="M53" t="n">
        <v>9</v>
      </c>
      <c r="N53" t="n">
        <v>85.45</v>
      </c>
      <c r="O53" t="n">
        <v>37204.07</v>
      </c>
      <c r="P53" t="n">
        <v>184.48</v>
      </c>
      <c r="Q53" t="n">
        <v>197.76</v>
      </c>
      <c r="R53" t="n">
        <v>33.43</v>
      </c>
      <c r="S53" t="n">
        <v>25.4</v>
      </c>
      <c r="T53" t="n">
        <v>3154.99</v>
      </c>
      <c r="U53" t="n">
        <v>0.76</v>
      </c>
      <c r="V53" t="n">
        <v>0.88</v>
      </c>
      <c r="W53" t="n">
        <v>2.96</v>
      </c>
      <c r="X53" t="n">
        <v>0.2</v>
      </c>
      <c r="Y53" t="n">
        <v>1</v>
      </c>
      <c r="Z53" t="n">
        <v>10</v>
      </c>
      <c r="AA53" t="n">
        <v>491.9976487898081</v>
      </c>
      <c r="AB53" t="n">
        <v>673.1728884785904</v>
      </c>
      <c r="AC53" t="n">
        <v>608.9262128062758</v>
      </c>
      <c r="AD53" t="n">
        <v>491997.6487898081</v>
      </c>
      <c r="AE53" t="n">
        <v>673172.8884785904</v>
      </c>
      <c r="AF53" t="n">
        <v>1.448055079379964e-05</v>
      </c>
      <c r="AG53" t="n">
        <v>37</v>
      </c>
      <c r="AH53" t="n">
        <v>608926.2128062758</v>
      </c>
    </row>
    <row r="54">
      <c r="A54" t="n">
        <v>52</v>
      </c>
      <c r="B54" t="n">
        <v>140</v>
      </c>
      <c r="C54" t="inlineStr">
        <is>
          <t xml:space="preserve">CONCLUIDO	</t>
        </is>
      </c>
      <c r="D54" t="n">
        <v>7.1129</v>
      </c>
      <c r="E54" t="n">
        <v>14.06</v>
      </c>
      <c r="F54" t="n">
        <v>10.58</v>
      </c>
      <c r="G54" t="n">
        <v>57.73</v>
      </c>
      <c r="H54" t="n">
        <v>0.83</v>
      </c>
      <c r="I54" t="n">
        <v>11</v>
      </c>
      <c r="J54" t="n">
        <v>300.28</v>
      </c>
      <c r="K54" t="n">
        <v>60.56</v>
      </c>
      <c r="L54" t="n">
        <v>14</v>
      </c>
      <c r="M54" t="n">
        <v>9</v>
      </c>
      <c r="N54" t="n">
        <v>85.73</v>
      </c>
      <c r="O54" t="n">
        <v>37268.93</v>
      </c>
      <c r="P54" t="n">
        <v>184.55</v>
      </c>
      <c r="Q54" t="n">
        <v>197.8</v>
      </c>
      <c r="R54" t="n">
        <v>33.5</v>
      </c>
      <c r="S54" t="n">
        <v>25.4</v>
      </c>
      <c r="T54" t="n">
        <v>3189.68</v>
      </c>
      <c r="U54" t="n">
        <v>0.76</v>
      </c>
      <c r="V54" t="n">
        <v>0.88</v>
      </c>
      <c r="W54" t="n">
        <v>2.95</v>
      </c>
      <c r="X54" t="n">
        <v>0.19</v>
      </c>
      <c r="Y54" t="n">
        <v>1</v>
      </c>
      <c r="Z54" t="n">
        <v>10</v>
      </c>
      <c r="AA54" t="n">
        <v>492.0109752347641</v>
      </c>
      <c r="AB54" t="n">
        <v>673.1911223085006</v>
      </c>
      <c r="AC54" t="n">
        <v>608.9427064250507</v>
      </c>
      <c r="AD54" t="n">
        <v>492010.9752347642</v>
      </c>
      <c r="AE54" t="n">
        <v>673191.1223085006</v>
      </c>
      <c r="AF54" t="n">
        <v>1.448279053702543e-05</v>
      </c>
      <c r="AG54" t="n">
        <v>37</v>
      </c>
      <c r="AH54" t="n">
        <v>608942.7064250507</v>
      </c>
    </row>
    <row r="55">
      <c r="A55" t="n">
        <v>53</v>
      </c>
      <c r="B55" t="n">
        <v>140</v>
      </c>
      <c r="C55" t="inlineStr">
        <is>
          <t xml:space="preserve">CONCLUIDO	</t>
        </is>
      </c>
      <c r="D55" t="n">
        <v>7.1093</v>
      </c>
      <c r="E55" t="n">
        <v>14.07</v>
      </c>
      <c r="F55" t="n">
        <v>10.59</v>
      </c>
      <c r="G55" t="n">
        <v>57.77</v>
      </c>
      <c r="H55" t="n">
        <v>0.84</v>
      </c>
      <c r="I55" t="n">
        <v>11</v>
      </c>
      <c r="J55" t="n">
        <v>300.81</v>
      </c>
      <c r="K55" t="n">
        <v>60.56</v>
      </c>
      <c r="L55" t="n">
        <v>14.25</v>
      </c>
      <c r="M55" t="n">
        <v>9</v>
      </c>
      <c r="N55" t="n">
        <v>86</v>
      </c>
      <c r="O55" t="n">
        <v>37333.9</v>
      </c>
      <c r="P55" t="n">
        <v>184.79</v>
      </c>
      <c r="Q55" t="n">
        <v>197.75</v>
      </c>
      <c r="R55" t="n">
        <v>33.54</v>
      </c>
      <c r="S55" t="n">
        <v>25.4</v>
      </c>
      <c r="T55" t="n">
        <v>3211.63</v>
      </c>
      <c r="U55" t="n">
        <v>0.76</v>
      </c>
      <c r="V55" t="n">
        <v>0.88</v>
      </c>
      <c r="W55" t="n">
        <v>2.96</v>
      </c>
      <c r="X55" t="n">
        <v>0.2</v>
      </c>
      <c r="Y55" t="n">
        <v>1</v>
      </c>
      <c r="Z55" t="n">
        <v>10</v>
      </c>
      <c r="AA55" t="n">
        <v>492.2904735147748</v>
      </c>
      <c r="AB55" t="n">
        <v>673.5735441858048</v>
      </c>
      <c r="AC55" t="n">
        <v>609.2886304951178</v>
      </c>
      <c r="AD55" t="n">
        <v>492290.4735147748</v>
      </c>
      <c r="AE55" t="n">
        <v>673573.5441858049</v>
      </c>
      <c r="AF55" t="n">
        <v>1.447546046828648e-05</v>
      </c>
      <c r="AG55" t="n">
        <v>37</v>
      </c>
      <c r="AH55" t="n">
        <v>609288.6304951177</v>
      </c>
    </row>
    <row r="56">
      <c r="A56" t="n">
        <v>54</v>
      </c>
      <c r="B56" t="n">
        <v>140</v>
      </c>
      <c r="C56" t="inlineStr">
        <is>
          <t xml:space="preserve">CONCLUIDO	</t>
        </is>
      </c>
      <c r="D56" t="n">
        <v>7.1124</v>
      </c>
      <c r="E56" t="n">
        <v>14.06</v>
      </c>
      <c r="F56" t="n">
        <v>10.58</v>
      </c>
      <c r="G56" t="n">
        <v>57.73</v>
      </c>
      <c r="H56" t="n">
        <v>0.86</v>
      </c>
      <c r="I56" t="n">
        <v>11</v>
      </c>
      <c r="J56" t="n">
        <v>301.34</v>
      </c>
      <c r="K56" t="n">
        <v>60.56</v>
      </c>
      <c r="L56" t="n">
        <v>14.5</v>
      </c>
      <c r="M56" t="n">
        <v>9</v>
      </c>
      <c r="N56" t="n">
        <v>86.28</v>
      </c>
      <c r="O56" t="n">
        <v>37399</v>
      </c>
      <c r="P56" t="n">
        <v>184.46</v>
      </c>
      <c r="Q56" t="n">
        <v>197.78</v>
      </c>
      <c r="R56" t="n">
        <v>33.28</v>
      </c>
      <c r="S56" t="n">
        <v>25.4</v>
      </c>
      <c r="T56" t="n">
        <v>3082.75</v>
      </c>
      <c r="U56" t="n">
        <v>0.76</v>
      </c>
      <c r="V56" t="n">
        <v>0.88</v>
      </c>
      <c r="W56" t="n">
        <v>2.96</v>
      </c>
      <c r="X56" t="n">
        <v>0.19</v>
      </c>
      <c r="Y56" t="n">
        <v>1</v>
      </c>
      <c r="Z56" t="n">
        <v>10</v>
      </c>
      <c r="AA56" t="n">
        <v>491.9532148057227</v>
      </c>
      <c r="AB56" t="n">
        <v>673.1120919412758</v>
      </c>
      <c r="AC56" t="n">
        <v>608.8712186051541</v>
      </c>
      <c r="AD56" t="n">
        <v>491953.2148057227</v>
      </c>
      <c r="AE56" t="n">
        <v>673112.0919412759</v>
      </c>
      <c r="AF56" t="n">
        <v>1.44817724719228e-05</v>
      </c>
      <c r="AG56" t="n">
        <v>37</v>
      </c>
      <c r="AH56" t="n">
        <v>608871.2186051541</v>
      </c>
    </row>
    <row r="57">
      <c r="A57" t="n">
        <v>55</v>
      </c>
      <c r="B57" t="n">
        <v>140</v>
      </c>
      <c r="C57" t="inlineStr">
        <is>
          <t xml:space="preserve">CONCLUIDO	</t>
        </is>
      </c>
      <c r="D57" t="n">
        <v>7.1504</v>
      </c>
      <c r="E57" t="n">
        <v>13.99</v>
      </c>
      <c r="F57" t="n">
        <v>10.56</v>
      </c>
      <c r="G57" t="n">
        <v>63.37</v>
      </c>
      <c r="H57" t="n">
        <v>0.87</v>
      </c>
      <c r="I57" t="n">
        <v>10</v>
      </c>
      <c r="J57" t="n">
        <v>301.86</v>
      </c>
      <c r="K57" t="n">
        <v>60.56</v>
      </c>
      <c r="L57" t="n">
        <v>14.75</v>
      </c>
      <c r="M57" t="n">
        <v>8</v>
      </c>
      <c r="N57" t="n">
        <v>86.56</v>
      </c>
      <c r="O57" t="n">
        <v>37464.21</v>
      </c>
      <c r="P57" t="n">
        <v>184.14</v>
      </c>
      <c r="Q57" t="n">
        <v>197.77</v>
      </c>
      <c r="R57" t="n">
        <v>32.79</v>
      </c>
      <c r="S57" t="n">
        <v>25.4</v>
      </c>
      <c r="T57" t="n">
        <v>2839.42</v>
      </c>
      <c r="U57" t="n">
        <v>0.77</v>
      </c>
      <c r="V57" t="n">
        <v>0.88</v>
      </c>
      <c r="W57" t="n">
        <v>2.95</v>
      </c>
      <c r="X57" t="n">
        <v>0.17</v>
      </c>
      <c r="Y57" t="n">
        <v>1</v>
      </c>
      <c r="Z57" t="n">
        <v>10</v>
      </c>
      <c r="AA57" t="n">
        <v>490.8392682711664</v>
      </c>
      <c r="AB57" t="n">
        <v>671.5879411488431</v>
      </c>
      <c r="AC57" t="n">
        <v>607.4925306251921</v>
      </c>
      <c r="AD57" t="n">
        <v>490839.2682711664</v>
      </c>
      <c r="AE57" t="n">
        <v>671587.9411488432</v>
      </c>
      <c r="AF57" t="n">
        <v>1.455914541972285e-05</v>
      </c>
      <c r="AG57" t="n">
        <v>37</v>
      </c>
      <c r="AH57" t="n">
        <v>607492.5306251921</v>
      </c>
    </row>
    <row r="58">
      <c r="A58" t="n">
        <v>56</v>
      </c>
      <c r="B58" t="n">
        <v>140</v>
      </c>
      <c r="C58" t="inlineStr">
        <is>
          <t xml:space="preserve">CONCLUIDO	</t>
        </is>
      </c>
      <c r="D58" t="n">
        <v>7.1477</v>
      </c>
      <c r="E58" t="n">
        <v>13.99</v>
      </c>
      <c r="F58" t="n">
        <v>10.57</v>
      </c>
      <c r="G58" t="n">
        <v>63.4</v>
      </c>
      <c r="H58" t="n">
        <v>0.88</v>
      </c>
      <c r="I58" t="n">
        <v>10</v>
      </c>
      <c r="J58" t="n">
        <v>302.39</v>
      </c>
      <c r="K58" t="n">
        <v>60.56</v>
      </c>
      <c r="L58" t="n">
        <v>15</v>
      </c>
      <c r="M58" t="n">
        <v>8</v>
      </c>
      <c r="N58" t="n">
        <v>86.84</v>
      </c>
      <c r="O58" t="n">
        <v>37529.55</v>
      </c>
      <c r="P58" t="n">
        <v>184.41</v>
      </c>
      <c r="Q58" t="n">
        <v>197.77</v>
      </c>
      <c r="R58" t="n">
        <v>32.8</v>
      </c>
      <c r="S58" t="n">
        <v>25.4</v>
      </c>
      <c r="T58" t="n">
        <v>2846.5</v>
      </c>
      <c r="U58" t="n">
        <v>0.77</v>
      </c>
      <c r="V58" t="n">
        <v>0.88</v>
      </c>
      <c r="W58" t="n">
        <v>2.96</v>
      </c>
      <c r="X58" t="n">
        <v>0.18</v>
      </c>
      <c r="Y58" t="n">
        <v>1</v>
      </c>
      <c r="Z58" t="n">
        <v>10</v>
      </c>
      <c r="AA58" t="n">
        <v>491.1197784322483</v>
      </c>
      <c r="AB58" t="n">
        <v>671.9717475264704</v>
      </c>
      <c r="AC58" t="n">
        <v>607.8397070608141</v>
      </c>
      <c r="AD58" t="n">
        <v>491119.7784322483</v>
      </c>
      <c r="AE58" t="n">
        <v>671971.7475264703</v>
      </c>
      <c r="AF58" t="n">
        <v>1.455364786816864e-05</v>
      </c>
      <c r="AG58" t="n">
        <v>37</v>
      </c>
      <c r="AH58" t="n">
        <v>607839.7070608141</v>
      </c>
    </row>
    <row r="59">
      <c r="A59" t="n">
        <v>57</v>
      </c>
      <c r="B59" t="n">
        <v>140</v>
      </c>
      <c r="C59" t="inlineStr">
        <is>
          <t xml:space="preserve">CONCLUIDO	</t>
        </is>
      </c>
      <c r="D59" t="n">
        <v>7.1511</v>
      </c>
      <c r="E59" t="n">
        <v>13.98</v>
      </c>
      <c r="F59" t="n">
        <v>10.56</v>
      </c>
      <c r="G59" t="n">
        <v>63.36</v>
      </c>
      <c r="H59" t="n">
        <v>0.9</v>
      </c>
      <c r="I59" t="n">
        <v>10</v>
      </c>
      <c r="J59" t="n">
        <v>302.92</v>
      </c>
      <c r="K59" t="n">
        <v>60.56</v>
      </c>
      <c r="L59" t="n">
        <v>15.25</v>
      </c>
      <c r="M59" t="n">
        <v>8</v>
      </c>
      <c r="N59" t="n">
        <v>87.12</v>
      </c>
      <c r="O59" t="n">
        <v>37595</v>
      </c>
      <c r="P59" t="n">
        <v>184.33</v>
      </c>
      <c r="Q59" t="n">
        <v>197.76</v>
      </c>
      <c r="R59" t="n">
        <v>32.54</v>
      </c>
      <c r="S59" t="n">
        <v>25.4</v>
      </c>
      <c r="T59" t="n">
        <v>2714.91</v>
      </c>
      <c r="U59" t="n">
        <v>0.78</v>
      </c>
      <c r="V59" t="n">
        <v>0.88</v>
      </c>
      <c r="W59" t="n">
        <v>2.96</v>
      </c>
      <c r="X59" t="n">
        <v>0.17</v>
      </c>
      <c r="Y59" t="n">
        <v>1</v>
      </c>
      <c r="Z59" t="n">
        <v>10</v>
      </c>
      <c r="AA59" t="n">
        <v>490.968513691994</v>
      </c>
      <c r="AB59" t="n">
        <v>671.764780435525</v>
      </c>
      <c r="AC59" t="n">
        <v>607.6524926185485</v>
      </c>
      <c r="AD59" t="n">
        <v>490968.513691994</v>
      </c>
      <c r="AE59" t="n">
        <v>671764.780435525</v>
      </c>
      <c r="AF59" t="n">
        <v>1.456057071086653e-05</v>
      </c>
      <c r="AG59" t="n">
        <v>37</v>
      </c>
      <c r="AH59" t="n">
        <v>607652.4926185486</v>
      </c>
    </row>
    <row r="60">
      <c r="A60" t="n">
        <v>58</v>
      </c>
      <c r="B60" t="n">
        <v>140</v>
      </c>
      <c r="C60" t="inlineStr">
        <is>
          <t xml:space="preserve">CONCLUIDO	</t>
        </is>
      </c>
      <c r="D60" t="n">
        <v>7.15</v>
      </c>
      <c r="E60" t="n">
        <v>13.99</v>
      </c>
      <c r="F60" t="n">
        <v>10.56</v>
      </c>
      <c r="G60" t="n">
        <v>63.38</v>
      </c>
      <c r="H60" t="n">
        <v>0.91</v>
      </c>
      <c r="I60" t="n">
        <v>10</v>
      </c>
      <c r="J60" t="n">
        <v>303.46</v>
      </c>
      <c r="K60" t="n">
        <v>60.56</v>
      </c>
      <c r="L60" t="n">
        <v>15.5</v>
      </c>
      <c r="M60" t="n">
        <v>8</v>
      </c>
      <c r="N60" t="n">
        <v>87.40000000000001</v>
      </c>
      <c r="O60" t="n">
        <v>37660.57</v>
      </c>
      <c r="P60" t="n">
        <v>184.39</v>
      </c>
      <c r="Q60" t="n">
        <v>197.78</v>
      </c>
      <c r="R60" t="n">
        <v>32.62</v>
      </c>
      <c r="S60" t="n">
        <v>25.4</v>
      </c>
      <c r="T60" t="n">
        <v>2756.23</v>
      </c>
      <c r="U60" t="n">
        <v>0.78</v>
      </c>
      <c r="V60" t="n">
        <v>0.88</v>
      </c>
      <c r="W60" t="n">
        <v>2.96</v>
      </c>
      <c r="X60" t="n">
        <v>0.17</v>
      </c>
      <c r="Y60" t="n">
        <v>1</v>
      </c>
      <c r="Z60" t="n">
        <v>10</v>
      </c>
      <c r="AA60" t="n">
        <v>491.0383157893991</v>
      </c>
      <c r="AB60" t="n">
        <v>671.860286744646</v>
      </c>
      <c r="AC60" t="n">
        <v>607.738883939571</v>
      </c>
      <c r="AD60" t="n">
        <v>491038.3157893991</v>
      </c>
      <c r="AE60" t="n">
        <v>671860.286744646</v>
      </c>
      <c r="AF60" t="n">
        <v>1.455833096764075e-05</v>
      </c>
      <c r="AG60" t="n">
        <v>37</v>
      </c>
      <c r="AH60" t="n">
        <v>607738.883939571</v>
      </c>
    </row>
    <row r="61">
      <c r="A61" t="n">
        <v>59</v>
      </c>
      <c r="B61" t="n">
        <v>140</v>
      </c>
      <c r="C61" t="inlineStr">
        <is>
          <t xml:space="preserve">CONCLUIDO	</t>
        </is>
      </c>
      <c r="D61" t="n">
        <v>7.1491</v>
      </c>
      <c r="E61" t="n">
        <v>13.99</v>
      </c>
      <c r="F61" t="n">
        <v>10.56</v>
      </c>
      <c r="G61" t="n">
        <v>63.39</v>
      </c>
      <c r="H61" t="n">
        <v>0.92</v>
      </c>
      <c r="I61" t="n">
        <v>10</v>
      </c>
      <c r="J61" t="n">
        <v>303.99</v>
      </c>
      <c r="K61" t="n">
        <v>60.56</v>
      </c>
      <c r="L61" t="n">
        <v>15.75</v>
      </c>
      <c r="M61" t="n">
        <v>8</v>
      </c>
      <c r="N61" t="n">
        <v>87.68000000000001</v>
      </c>
      <c r="O61" t="n">
        <v>37726.27</v>
      </c>
      <c r="P61" t="n">
        <v>184.32</v>
      </c>
      <c r="Q61" t="n">
        <v>197.78</v>
      </c>
      <c r="R61" t="n">
        <v>32.84</v>
      </c>
      <c r="S61" t="n">
        <v>25.4</v>
      </c>
      <c r="T61" t="n">
        <v>2864.92</v>
      </c>
      <c r="U61" t="n">
        <v>0.77</v>
      </c>
      <c r="V61" t="n">
        <v>0.88</v>
      </c>
      <c r="W61" t="n">
        <v>2.95</v>
      </c>
      <c r="X61" t="n">
        <v>0.17</v>
      </c>
      <c r="Y61" t="n">
        <v>1</v>
      </c>
      <c r="Z61" t="n">
        <v>10</v>
      </c>
      <c r="AA61" t="n">
        <v>491.0047895131873</v>
      </c>
      <c r="AB61" t="n">
        <v>671.8144146144581</v>
      </c>
      <c r="AC61" t="n">
        <v>607.6973897811063</v>
      </c>
      <c r="AD61" t="n">
        <v>491004.7895131874</v>
      </c>
      <c r="AE61" t="n">
        <v>671814.4146144581</v>
      </c>
      <c r="AF61" t="n">
        <v>1.455649845045601e-05</v>
      </c>
      <c r="AG61" t="n">
        <v>37</v>
      </c>
      <c r="AH61" t="n">
        <v>607697.3897811063</v>
      </c>
    </row>
    <row r="62">
      <c r="A62" t="n">
        <v>60</v>
      </c>
      <c r="B62" t="n">
        <v>140</v>
      </c>
      <c r="C62" t="inlineStr">
        <is>
          <t xml:space="preserve">CONCLUIDO	</t>
        </is>
      </c>
      <c r="D62" t="n">
        <v>7.1475</v>
      </c>
      <c r="E62" t="n">
        <v>13.99</v>
      </c>
      <c r="F62" t="n">
        <v>10.57</v>
      </c>
      <c r="G62" t="n">
        <v>63.41</v>
      </c>
      <c r="H62" t="n">
        <v>0.9399999999999999</v>
      </c>
      <c r="I62" t="n">
        <v>10</v>
      </c>
      <c r="J62" t="n">
        <v>304.52</v>
      </c>
      <c r="K62" t="n">
        <v>60.56</v>
      </c>
      <c r="L62" t="n">
        <v>16</v>
      </c>
      <c r="M62" t="n">
        <v>8</v>
      </c>
      <c r="N62" t="n">
        <v>87.97</v>
      </c>
      <c r="O62" t="n">
        <v>37792.08</v>
      </c>
      <c r="P62" t="n">
        <v>184.36</v>
      </c>
      <c r="Q62" t="n">
        <v>197.76</v>
      </c>
      <c r="R62" t="n">
        <v>32.95</v>
      </c>
      <c r="S62" t="n">
        <v>25.4</v>
      </c>
      <c r="T62" t="n">
        <v>2919.8</v>
      </c>
      <c r="U62" t="n">
        <v>0.77</v>
      </c>
      <c r="V62" t="n">
        <v>0.88</v>
      </c>
      <c r="W62" t="n">
        <v>2.95</v>
      </c>
      <c r="X62" t="n">
        <v>0.18</v>
      </c>
      <c r="Y62" t="n">
        <v>1</v>
      </c>
      <c r="Z62" t="n">
        <v>10</v>
      </c>
      <c r="AA62" t="n">
        <v>491.0861034732412</v>
      </c>
      <c r="AB62" t="n">
        <v>671.9256719619224</v>
      </c>
      <c r="AC62" t="n">
        <v>607.7980288834793</v>
      </c>
      <c r="AD62" t="n">
        <v>491086.1034732412</v>
      </c>
      <c r="AE62" t="n">
        <v>671925.6719619224</v>
      </c>
      <c r="AF62" t="n">
        <v>1.455324064212758e-05</v>
      </c>
      <c r="AG62" t="n">
        <v>37</v>
      </c>
      <c r="AH62" t="n">
        <v>607798.0288834793</v>
      </c>
    </row>
    <row r="63">
      <c r="A63" t="n">
        <v>61</v>
      </c>
      <c r="B63" t="n">
        <v>140</v>
      </c>
      <c r="C63" t="inlineStr">
        <is>
          <t xml:space="preserve">CONCLUIDO	</t>
        </is>
      </c>
      <c r="D63" t="n">
        <v>7.1497</v>
      </c>
      <c r="E63" t="n">
        <v>13.99</v>
      </c>
      <c r="F63" t="n">
        <v>10.56</v>
      </c>
      <c r="G63" t="n">
        <v>63.38</v>
      </c>
      <c r="H63" t="n">
        <v>0.95</v>
      </c>
      <c r="I63" t="n">
        <v>10</v>
      </c>
      <c r="J63" t="n">
        <v>305.06</v>
      </c>
      <c r="K63" t="n">
        <v>60.56</v>
      </c>
      <c r="L63" t="n">
        <v>16.25</v>
      </c>
      <c r="M63" t="n">
        <v>8</v>
      </c>
      <c r="N63" t="n">
        <v>88.25</v>
      </c>
      <c r="O63" t="n">
        <v>37858.02</v>
      </c>
      <c r="P63" t="n">
        <v>184.11</v>
      </c>
      <c r="Q63" t="n">
        <v>197.78</v>
      </c>
      <c r="R63" t="n">
        <v>32.73</v>
      </c>
      <c r="S63" t="n">
        <v>25.4</v>
      </c>
      <c r="T63" t="n">
        <v>2810.17</v>
      </c>
      <c r="U63" t="n">
        <v>0.78</v>
      </c>
      <c r="V63" t="n">
        <v>0.88</v>
      </c>
      <c r="W63" t="n">
        <v>2.96</v>
      </c>
      <c r="X63" t="n">
        <v>0.17</v>
      </c>
      <c r="Y63" t="n">
        <v>1</v>
      </c>
      <c r="Z63" t="n">
        <v>10</v>
      </c>
      <c r="AA63" t="n">
        <v>490.8317807460722</v>
      </c>
      <c r="AB63" t="n">
        <v>671.577696386683</v>
      </c>
      <c r="AC63" t="n">
        <v>607.4832636087539</v>
      </c>
      <c r="AD63" t="n">
        <v>490831.7807460722</v>
      </c>
      <c r="AE63" t="n">
        <v>671577.696386683</v>
      </c>
      <c r="AF63" t="n">
        <v>1.455772012857917e-05</v>
      </c>
      <c r="AG63" t="n">
        <v>37</v>
      </c>
      <c r="AH63" t="n">
        <v>607483.2636087539</v>
      </c>
    </row>
    <row r="64">
      <c r="A64" t="n">
        <v>62</v>
      </c>
      <c r="B64" t="n">
        <v>140</v>
      </c>
      <c r="C64" t="inlineStr">
        <is>
          <t xml:space="preserve">CONCLUIDO	</t>
        </is>
      </c>
      <c r="D64" t="n">
        <v>7.1863</v>
      </c>
      <c r="E64" t="n">
        <v>13.92</v>
      </c>
      <c r="F64" t="n">
        <v>10.54</v>
      </c>
      <c r="G64" t="n">
        <v>70.29000000000001</v>
      </c>
      <c r="H64" t="n">
        <v>0.96</v>
      </c>
      <c r="I64" t="n">
        <v>9</v>
      </c>
      <c r="J64" t="n">
        <v>305.59</v>
      </c>
      <c r="K64" t="n">
        <v>60.56</v>
      </c>
      <c r="L64" t="n">
        <v>16.5</v>
      </c>
      <c r="M64" t="n">
        <v>7</v>
      </c>
      <c r="N64" t="n">
        <v>88.54000000000001</v>
      </c>
      <c r="O64" t="n">
        <v>37924.08</v>
      </c>
      <c r="P64" t="n">
        <v>183.54</v>
      </c>
      <c r="Q64" t="n">
        <v>197.76</v>
      </c>
      <c r="R64" t="n">
        <v>32.11</v>
      </c>
      <c r="S64" t="n">
        <v>25.4</v>
      </c>
      <c r="T64" t="n">
        <v>2505.4</v>
      </c>
      <c r="U64" t="n">
        <v>0.79</v>
      </c>
      <c r="V64" t="n">
        <v>0.88</v>
      </c>
      <c r="W64" t="n">
        <v>2.95</v>
      </c>
      <c r="X64" t="n">
        <v>0.15</v>
      </c>
      <c r="Y64" t="n">
        <v>1</v>
      </c>
      <c r="Z64" t="n">
        <v>10</v>
      </c>
      <c r="AA64" t="n">
        <v>489.5705477704082</v>
      </c>
      <c r="AB64" t="n">
        <v>669.8520217877076</v>
      </c>
      <c r="AC64" t="n">
        <v>605.9222849715052</v>
      </c>
      <c r="AD64" t="n">
        <v>489570.5477704082</v>
      </c>
      <c r="AE64" t="n">
        <v>669852.0217877076</v>
      </c>
      <c r="AF64" t="n">
        <v>1.463224249409184e-05</v>
      </c>
      <c r="AG64" t="n">
        <v>37</v>
      </c>
      <c r="AH64" t="n">
        <v>605922.2849715052</v>
      </c>
    </row>
    <row r="65">
      <c r="A65" t="n">
        <v>63</v>
      </c>
      <c r="B65" t="n">
        <v>140</v>
      </c>
      <c r="C65" t="inlineStr">
        <is>
          <t xml:space="preserve">CONCLUIDO	</t>
        </is>
      </c>
      <c r="D65" t="n">
        <v>7.1805</v>
      </c>
      <c r="E65" t="n">
        <v>13.93</v>
      </c>
      <c r="F65" t="n">
        <v>10.56</v>
      </c>
      <c r="G65" t="n">
        <v>70.37</v>
      </c>
      <c r="H65" t="n">
        <v>0.97</v>
      </c>
      <c r="I65" t="n">
        <v>9</v>
      </c>
      <c r="J65" t="n">
        <v>306.13</v>
      </c>
      <c r="K65" t="n">
        <v>60.56</v>
      </c>
      <c r="L65" t="n">
        <v>16.75</v>
      </c>
      <c r="M65" t="n">
        <v>7</v>
      </c>
      <c r="N65" t="n">
        <v>88.83</v>
      </c>
      <c r="O65" t="n">
        <v>37990.27</v>
      </c>
      <c r="P65" t="n">
        <v>183.95</v>
      </c>
      <c r="Q65" t="n">
        <v>197.75</v>
      </c>
      <c r="R65" t="n">
        <v>32.58</v>
      </c>
      <c r="S65" t="n">
        <v>25.4</v>
      </c>
      <c r="T65" t="n">
        <v>2740.19</v>
      </c>
      <c r="U65" t="n">
        <v>0.78</v>
      </c>
      <c r="V65" t="n">
        <v>0.88</v>
      </c>
      <c r="W65" t="n">
        <v>2.95</v>
      </c>
      <c r="X65" t="n">
        <v>0.17</v>
      </c>
      <c r="Y65" t="n">
        <v>1</v>
      </c>
      <c r="Z65" t="n">
        <v>10</v>
      </c>
      <c r="AA65" t="n">
        <v>490.0381881683951</v>
      </c>
      <c r="AB65" t="n">
        <v>670.4918680110716</v>
      </c>
      <c r="AC65" t="n">
        <v>606.501065169341</v>
      </c>
      <c r="AD65" t="n">
        <v>490038.1881683951</v>
      </c>
      <c r="AE65" t="n">
        <v>670491.8680110716</v>
      </c>
      <c r="AF65" t="n">
        <v>1.462043293890131e-05</v>
      </c>
      <c r="AG65" t="n">
        <v>37</v>
      </c>
      <c r="AH65" t="n">
        <v>606501.065169341</v>
      </c>
    </row>
    <row r="66">
      <c r="A66" t="n">
        <v>64</v>
      </c>
      <c r="B66" t="n">
        <v>140</v>
      </c>
      <c r="C66" t="inlineStr">
        <is>
          <t xml:space="preserve">CONCLUIDO	</t>
        </is>
      </c>
      <c r="D66" t="n">
        <v>7.18</v>
      </c>
      <c r="E66" t="n">
        <v>13.93</v>
      </c>
      <c r="F66" t="n">
        <v>10.56</v>
      </c>
      <c r="G66" t="n">
        <v>70.38</v>
      </c>
      <c r="H66" t="n">
        <v>0.99</v>
      </c>
      <c r="I66" t="n">
        <v>9</v>
      </c>
      <c r="J66" t="n">
        <v>306.67</v>
      </c>
      <c r="K66" t="n">
        <v>60.56</v>
      </c>
      <c r="L66" t="n">
        <v>17</v>
      </c>
      <c r="M66" t="n">
        <v>7</v>
      </c>
      <c r="N66" t="n">
        <v>89.11</v>
      </c>
      <c r="O66" t="n">
        <v>38056.58</v>
      </c>
      <c r="P66" t="n">
        <v>184.14</v>
      </c>
      <c r="Q66" t="n">
        <v>197.76</v>
      </c>
      <c r="R66" t="n">
        <v>32.59</v>
      </c>
      <c r="S66" t="n">
        <v>25.4</v>
      </c>
      <c r="T66" t="n">
        <v>2747.15</v>
      </c>
      <c r="U66" t="n">
        <v>0.78</v>
      </c>
      <c r="V66" t="n">
        <v>0.88</v>
      </c>
      <c r="W66" t="n">
        <v>2.95</v>
      </c>
      <c r="X66" t="n">
        <v>0.17</v>
      </c>
      <c r="Y66" t="n">
        <v>1</v>
      </c>
      <c r="Z66" t="n">
        <v>10</v>
      </c>
      <c r="AA66" t="n">
        <v>490.193055400944</v>
      </c>
      <c r="AB66" t="n">
        <v>670.7037641909051</v>
      </c>
      <c r="AC66" t="n">
        <v>606.6927382751695</v>
      </c>
      <c r="AD66" t="n">
        <v>490193.055400944</v>
      </c>
      <c r="AE66" t="n">
        <v>670703.764190905</v>
      </c>
      <c r="AF66" t="n">
        <v>1.461941487379868e-05</v>
      </c>
      <c r="AG66" t="n">
        <v>37</v>
      </c>
      <c r="AH66" t="n">
        <v>606692.7382751695</v>
      </c>
    </row>
    <row r="67">
      <c r="A67" t="n">
        <v>65</v>
      </c>
      <c r="B67" t="n">
        <v>140</v>
      </c>
      <c r="C67" t="inlineStr">
        <is>
          <t xml:space="preserve">CONCLUIDO	</t>
        </is>
      </c>
      <c r="D67" t="n">
        <v>7.1815</v>
      </c>
      <c r="E67" t="n">
        <v>13.92</v>
      </c>
      <c r="F67" t="n">
        <v>10.55</v>
      </c>
      <c r="G67" t="n">
        <v>70.36</v>
      </c>
      <c r="H67" t="n">
        <v>1</v>
      </c>
      <c r="I67" t="n">
        <v>9</v>
      </c>
      <c r="J67" t="n">
        <v>307.21</v>
      </c>
      <c r="K67" t="n">
        <v>60.56</v>
      </c>
      <c r="L67" t="n">
        <v>17.25</v>
      </c>
      <c r="M67" t="n">
        <v>7</v>
      </c>
      <c r="N67" t="n">
        <v>89.40000000000001</v>
      </c>
      <c r="O67" t="n">
        <v>38123.01</v>
      </c>
      <c r="P67" t="n">
        <v>184.16</v>
      </c>
      <c r="Q67" t="n">
        <v>197.8</v>
      </c>
      <c r="R67" t="n">
        <v>32.39</v>
      </c>
      <c r="S67" t="n">
        <v>25.4</v>
      </c>
      <c r="T67" t="n">
        <v>2644.77</v>
      </c>
      <c r="U67" t="n">
        <v>0.78</v>
      </c>
      <c r="V67" t="n">
        <v>0.88</v>
      </c>
      <c r="W67" t="n">
        <v>2.96</v>
      </c>
      <c r="X67" t="n">
        <v>0.16</v>
      </c>
      <c r="Y67" t="n">
        <v>1</v>
      </c>
      <c r="Z67" t="n">
        <v>10</v>
      </c>
      <c r="AA67" t="n">
        <v>490.1599474382943</v>
      </c>
      <c r="AB67" t="n">
        <v>670.6584644157876</v>
      </c>
      <c r="AC67" t="n">
        <v>606.6517618470106</v>
      </c>
      <c r="AD67" t="n">
        <v>490159.9474382943</v>
      </c>
      <c r="AE67" t="n">
        <v>670658.4644157876</v>
      </c>
      <c r="AF67" t="n">
        <v>1.462246906910658e-05</v>
      </c>
      <c r="AG67" t="n">
        <v>37</v>
      </c>
      <c r="AH67" t="n">
        <v>606651.7618470106</v>
      </c>
    </row>
    <row r="68">
      <c r="A68" t="n">
        <v>66</v>
      </c>
      <c r="B68" t="n">
        <v>140</v>
      </c>
      <c r="C68" t="inlineStr">
        <is>
          <t xml:space="preserve">CONCLUIDO	</t>
        </is>
      </c>
      <c r="D68" t="n">
        <v>7.1816</v>
      </c>
      <c r="E68" t="n">
        <v>13.92</v>
      </c>
      <c r="F68" t="n">
        <v>10.55</v>
      </c>
      <c r="G68" t="n">
        <v>70.36</v>
      </c>
      <c r="H68" t="n">
        <v>1.01</v>
      </c>
      <c r="I68" t="n">
        <v>9</v>
      </c>
      <c r="J68" t="n">
        <v>307.75</v>
      </c>
      <c r="K68" t="n">
        <v>60.56</v>
      </c>
      <c r="L68" t="n">
        <v>17.5</v>
      </c>
      <c r="M68" t="n">
        <v>7</v>
      </c>
      <c r="N68" t="n">
        <v>89.69</v>
      </c>
      <c r="O68" t="n">
        <v>38189.58</v>
      </c>
      <c r="P68" t="n">
        <v>184.27</v>
      </c>
      <c r="Q68" t="n">
        <v>197.75</v>
      </c>
      <c r="R68" t="n">
        <v>32.42</v>
      </c>
      <c r="S68" t="n">
        <v>25.4</v>
      </c>
      <c r="T68" t="n">
        <v>2659.92</v>
      </c>
      <c r="U68" t="n">
        <v>0.78</v>
      </c>
      <c r="V68" t="n">
        <v>0.88</v>
      </c>
      <c r="W68" t="n">
        <v>2.96</v>
      </c>
      <c r="X68" t="n">
        <v>0.16</v>
      </c>
      <c r="Y68" t="n">
        <v>1</v>
      </c>
      <c r="Z68" t="n">
        <v>10</v>
      </c>
      <c r="AA68" t="n">
        <v>490.2411282818449</v>
      </c>
      <c r="AB68" t="n">
        <v>670.7695396273795</v>
      </c>
      <c r="AC68" t="n">
        <v>606.7522361963031</v>
      </c>
      <c r="AD68" t="n">
        <v>490241.1282818449</v>
      </c>
      <c r="AE68" t="n">
        <v>670769.5396273795</v>
      </c>
      <c r="AF68" t="n">
        <v>1.46226726821271e-05</v>
      </c>
      <c r="AG68" t="n">
        <v>37</v>
      </c>
      <c r="AH68" t="n">
        <v>606752.2361963032</v>
      </c>
    </row>
    <row r="69">
      <c r="A69" t="n">
        <v>67</v>
      </c>
      <c r="B69" t="n">
        <v>140</v>
      </c>
      <c r="C69" t="inlineStr">
        <is>
          <t xml:space="preserve">CONCLUIDO	</t>
        </is>
      </c>
      <c r="D69" t="n">
        <v>7.1855</v>
      </c>
      <c r="E69" t="n">
        <v>13.92</v>
      </c>
      <c r="F69" t="n">
        <v>10.55</v>
      </c>
      <c r="G69" t="n">
        <v>70.31</v>
      </c>
      <c r="H69" t="n">
        <v>1.03</v>
      </c>
      <c r="I69" t="n">
        <v>9</v>
      </c>
      <c r="J69" t="n">
        <v>308.29</v>
      </c>
      <c r="K69" t="n">
        <v>60.56</v>
      </c>
      <c r="L69" t="n">
        <v>17.75</v>
      </c>
      <c r="M69" t="n">
        <v>7</v>
      </c>
      <c r="N69" t="n">
        <v>89.98</v>
      </c>
      <c r="O69" t="n">
        <v>38256.26</v>
      </c>
      <c r="P69" t="n">
        <v>184.09</v>
      </c>
      <c r="Q69" t="n">
        <v>197.77</v>
      </c>
      <c r="R69" t="n">
        <v>32.23</v>
      </c>
      <c r="S69" t="n">
        <v>25.4</v>
      </c>
      <c r="T69" t="n">
        <v>2565.52</v>
      </c>
      <c r="U69" t="n">
        <v>0.79</v>
      </c>
      <c r="V69" t="n">
        <v>0.88</v>
      </c>
      <c r="W69" t="n">
        <v>2.95</v>
      </c>
      <c r="X69" t="n">
        <v>0.16</v>
      </c>
      <c r="Y69" t="n">
        <v>1</v>
      </c>
      <c r="Z69" t="n">
        <v>10</v>
      </c>
      <c r="AA69" t="n">
        <v>490.0200516825921</v>
      </c>
      <c r="AB69" t="n">
        <v>670.4670528710706</v>
      </c>
      <c r="AC69" t="n">
        <v>606.4786183514736</v>
      </c>
      <c r="AD69" t="n">
        <v>490020.0516825921</v>
      </c>
      <c r="AE69" t="n">
        <v>670467.0528710706</v>
      </c>
      <c r="AF69" t="n">
        <v>1.463061358992763e-05</v>
      </c>
      <c r="AG69" t="n">
        <v>37</v>
      </c>
      <c r="AH69" t="n">
        <v>606478.6183514736</v>
      </c>
    </row>
    <row r="70">
      <c r="A70" t="n">
        <v>68</v>
      </c>
      <c r="B70" t="n">
        <v>140</v>
      </c>
      <c r="C70" t="inlineStr">
        <is>
          <t xml:space="preserve">CONCLUIDO	</t>
        </is>
      </c>
      <c r="D70" t="n">
        <v>7.182</v>
      </c>
      <c r="E70" t="n">
        <v>13.92</v>
      </c>
      <c r="F70" t="n">
        <v>10.55</v>
      </c>
      <c r="G70" t="n">
        <v>70.34999999999999</v>
      </c>
      <c r="H70" t="n">
        <v>1.04</v>
      </c>
      <c r="I70" t="n">
        <v>9</v>
      </c>
      <c r="J70" t="n">
        <v>308.83</v>
      </c>
      <c r="K70" t="n">
        <v>60.56</v>
      </c>
      <c r="L70" t="n">
        <v>18</v>
      </c>
      <c r="M70" t="n">
        <v>7</v>
      </c>
      <c r="N70" t="n">
        <v>90.27</v>
      </c>
      <c r="O70" t="n">
        <v>38323.08</v>
      </c>
      <c r="P70" t="n">
        <v>184.14</v>
      </c>
      <c r="Q70" t="n">
        <v>197.76</v>
      </c>
      <c r="R70" t="n">
        <v>32.48</v>
      </c>
      <c r="S70" t="n">
        <v>25.4</v>
      </c>
      <c r="T70" t="n">
        <v>2691.64</v>
      </c>
      <c r="U70" t="n">
        <v>0.78</v>
      </c>
      <c r="V70" t="n">
        <v>0.88</v>
      </c>
      <c r="W70" t="n">
        <v>2.95</v>
      </c>
      <c r="X70" t="n">
        <v>0.16</v>
      </c>
      <c r="Y70" t="n">
        <v>1</v>
      </c>
      <c r="Z70" t="n">
        <v>10</v>
      </c>
      <c r="AA70" t="n">
        <v>490.1339275757277</v>
      </c>
      <c r="AB70" t="n">
        <v>670.6228628919088</v>
      </c>
      <c r="AC70" t="n">
        <v>606.6195580826036</v>
      </c>
      <c r="AD70" t="n">
        <v>490133.9275757277</v>
      </c>
      <c r="AE70" t="n">
        <v>670622.8628919087</v>
      </c>
      <c r="AF70" t="n">
        <v>1.462348713420921e-05</v>
      </c>
      <c r="AG70" t="n">
        <v>37</v>
      </c>
      <c r="AH70" t="n">
        <v>606619.5580826036</v>
      </c>
    </row>
    <row r="71">
      <c r="A71" t="n">
        <v>69</v>
      </c>
      <c r="B71" t="n">
        <v>140</v>
      </c>
      <c r="C71" t="inlineStr">
        <is>
          <t xml:space="preserve">CONCLUIDO	</t>
        </is>
      </c>
      <c r="D71" t="n">
        <v>7.1816</v>
      </c>
      <c r="E71" t="n">
        <v>13.92</v>
      </c>
      <c r="F71" t="n">
        <v>10.55</v>
      </c>
      <c r="G71" t="n">
        <v>70.36</v>
      </c>
      <c r="H71" t="n">
        <v>1.05</v>
      </c>
      <c r="I71" t="n">
        <v>9</v>
      </c>
      <c r="J71" t="n">
        <v>309.37</v>
      </c>
      <c r="K71" t="n">
        <v>60.56</v>
      </c>
      <c r="L71" t="n">
        <v>18.25</v>
      </c>
      <c r="M71" t="n">
        <v>7</v>
      </c>
      <c r="N71" t="n">
        <v>90.56999999999999</v>
      </c>
      <c r="O71" t="n">
        <v>38390.02</v>
      </c>
      <c r="P71" t="n">
        <v>184.18</v>
      </c>
      <c r="Q71" t="n">
        <v>197.77</v>
      </c>
      <c r="R71" t="n">
        <v>32.51</v>
      </c>
      <c r="S71" t="n">
        <v>25.4</v>
      </c>
      <c r="T71" t="n">
        <v>2706.07</v>
      </c>
      <c r="U71" t="n">
        <v>0.78</v>
      </c>
      <c r="V71" t="n">
        <v>0.88</v>
      </c>
      <c r="W71" t="n">
        <v>2.95</v>
      </c>
      <c r="X71" t="n">
        <v>0.16</v>
      </c>
      <c r="Y71" t="n">
        <v>1</v>
      </c>
      <c r="Z71" t="n">
        <v>10</v>
      </c>
      <c r="AA71" t="n">
        <v>490.1729295140179</v>
      </c>
      <c r="AB71" t="n">
        <v>670.6762270645213</v>
      </c>
      <c r="AC71" t="n">
        <v>606.6678292534791</v>
      </c>
      <c r="AD71" t="n">
        <v>490172.9295140179</v>
      </c>
      <c r="AE71" t="n">
        <v>670676.2270645213</v>
      </c>
      <c r="AF71" t="n">
        <v>1.46226726821271e-05</v>
      </c>
      <c r="AG71" t="n">
        <v>37</v>
      </c>
      <c r="AH71" t="n">
        <v>606667.8292534791</v>
      </c>
    </row>
    <row r="72">
      <c r="A72" t="n">
        <v>70</v>
      </c>
      <c r="B72" t="n">
        <v>140</v>
      </c>
      <c r="C72" t="inlineStr">
        <is>
          <t xml:space="preserve">CONCLUIDO	</t>
        </is>
      </c>
      <c r="D72" t="n">
        <v>7.1836</v>
      </c>
      <c r="E72" t="n">
        <v>13.92</v>
      </c>
      <c r="F72" t="n">
        <v>10.55</v>
      </c>
      <c r="G72" t="n">
        <v>70.33</v>
      </c>
      <c r="H72" t="n">
        <v>1.06</v>
      </c>
      <c r="I72" t="n">
        <v>9</v>
      </c>
      <c r="J72" t="n">
        <v>309.91</v>
      </c>
      <c r="K72" t="n">
        <v>60.56</v>
      </c>
      <c r="L72" t="n">
        <v>18.5</v>
      </c>
      <c r="M72" t="n">
        <v>7</v>
      </c>
      <c r="N72" t="n">
        <v>90.86</v>
      </c>
      <c r="O72" t="n">
        <v>38457.09</v>
      </c>
      <c r="P72" t="n">
        <v>184.06</v>
      </c>
      <c r="Q72" t="n">
        <v>197.78</v>
      </c>
      <c r="R72" t="n">
        <v>32.4</v>
      </c>
      <c r="S72" t="n">
        <v>25.4</v>
      </c>
      <c r="T72" t="n">
        <v>2652.77</v>
      </c>
      <c r="U72" t="n">
        <v>0.78</v>
      </c>
      <c r="V72" t="n">
        <v>0.88</v>
      </c>
      <c r="W72" t="n">
        <v>2.95</v>
      </c>
      <c r="X72" t="n">
        <v>0.16</v>
      </c>
      <c r="Y72" t="n">
        <v>1</v>
      </c>
      <c r="Z72" t="n">
        <v>10</v>
      </c>
      <c r="AA72" t="n">
        <v>490.0385675063</v>
      </c>
      <c r="AB72" t="n">
        <v>670.4923870379283</v>
      </c>
      <c r="AC72" t="n">
        <v>606.5015346610031</v>
      </c>
      <c r="AD72" t="n">
        <v>490038.5675063</v>
      </c>
      <c r="AE72" t="n">
        <v>670492.3870379283</v>
      </c>
      <c r="AF72" t="n">
        <v>1.462674494253763e-05</v>
      </c>
      <c r="AG72" t="n">
        <v>37</v>
      </c>
      <c r="AH72" t="n">
        <v>606501.5346610032</v>
      </c>
    </row>
    <row r="73">
      <c r="A73" t="n">
        <v>71</v>
      </c>
      <c r="B73" t="n">
        <v>140</v>
      </c>
      <c r="C73" t="inlineStr">
        <is>
          <t xml:space="preserve">CONCLUIDO	</t>
        </is>
      </c>
      <c r="D73" t="n">
        <v>7.222</v>
      </c>
      <c r="E73" t="n">
        <v>13.85</v>
      </c>
      <c r="F73" t="n">
        <v>10.53</v>
      </c>
      <c r="G73" t="n">
        <v>78.95999999999999</v>
      </c>
      <c r="H73" t="n">
        <v>1.08</v>
      </c>
      <c r="I73" t="n">
        <v>8</v>
      </c>
      <c r="J73" t="n">
        <v>310.46</v>
      </c>
      <c r="K73" t="n">
        <v>60.56</v>
      </c>
      <c r="L73" t="n">
        <v>18.75</v>
      </c>
      <c r="M73" t="n">
        <v>6</v>
      </c>
      <c r="N73" t="n">
        <v>91.16</v>
      </c>
      <c r="O73" t="n">
        <v>38524.29</v>
      </c>
      <c r="P73" t="n">
        <v>183.49</v>
      </c>
      <c r="Q73" t="n">
        <v>197.79</v>
      </c>
      <c r="R73" t="n">
        <v>31.6</v>
      </c>
      <c r="S73" t="n">
        <v>25.4</v>
      </c>
      <c r="T73" t="n">
        <v>2254.15</v>
      </c>
      <c r="U73" t="n">
        <v>0.8</v>
      </c>
      <c r="V73" t="n">
        <v>0.88</v>
      </c>
      <c r="W73" t="n">
        <v>2.95</v>
      </c>
      <c r="X73" t="n">
        <v>0.14</v>
      </c>
      <c r="Y73" t="n">
        <v>1</v>
      </c>
      <c r="Z73" t="n">
        <v>10</v>
      </c>
      <c r="AA73" t="n">
        <v>488.7487203478438</v>
      </c>
      <c r="AB73" t="n">
        <v>668.7275612516879</v>
      </c>
      <c r="AC73" t="n">
        <v>604.9051413708529</v>
      </c>
      <c r="AD73" t="n">
        <v>488748.7203478438</v>
      </c>
      <c r="AE73" t="n">
        <v>668727.5612516879</v>
      </c>
      <c r="AF73" t="n">
        <v>1.470493234241979e-05</v>
      </c>
      <c r="AG73" t="n">
        <v>37</v>
      </c>
      <c r="AH73" t="n">
        <v>604905.1413708529</v>
      </c>
    </row>
    <row r="74">
      <c r="A74" t="n">
        <v>72</v>
      </c>
      <c r="B74" t="n">
        <v>140</v>
      </c>
      <c r="C74" t="inlineStr">
        <is>
          <t xml:space="preserve">CONCLUIDO	</t>
        </is>
      </c>
      <c r="D74" t="n">
        <v>7.2231</v>
      </c>
      <c r="E74" t="n">
        <v>13.84</v>
      </c>
      <c r="F74" t="n">
        <v>10.53</v>
      </c>
      <c r="G74" t="n">
        <v>78.94</v>
      </c>
      <c r="H74" t="n">
        <v>1.09</v>
      </c>
      <c r="I74" t="n">
        <v>8</v>
      </c>
      <c r="J74" t="n">
        <v>311.01</v>
      </c>
      <c r="K74" t="n">
        <v>60.56</v>
      </c>
      <c r="L74" t="n">
        <v>19</v>
      </c>
      <c r="M74" t="n">
        <v>6</v>
      </c>
      <c r="N74" t="n">
        <v>91.45</v>
      </c>
      <c r="O74" t="n">
        <v>38591.62</v>
      </c>
      <c r="P74" t="n">
        <v>183.6</v>
      </c>
      <c r="Q74" t="n">
        <v>197.8</v>
      </c>
      <c r="R74" t="n">
        <v>31.53</v>
      </c>
      <c r="S74" t="n">
        <v>25.4</v>
      </c>
      <c r="T74" t="n">
        <v>2223.32</v>
      </c>
      <c r="U74" t="n">
        <v>0.8100000000000001</v>
      </c>
      <c r="V74" t="n">
        <v>0.88</v>
      </c>
      <c r="W74" t="n">
        <v>2.95</v>
      </c>
      <c r="X74" t="n">
        <v>0.14</v>
      </c>
      <c r="Y74" t="n">
        <v>1</v>
      </c>
      <c r="Z74" t="n">
        <v>10</v>
      </c>
      <c r="AA74" t="n">
        <v>488.8080424855151</v>
      </c>
      <c r="AB74" t="n">
        <v>668.8087284175579</v>
      </c>
      <c r="AC74" t="n">
        <v>604.9785620563312</v>
      </c>
      <c r="AD74" t="n">
        <v>488808.0424855151</v>
      </c>
      <c r="AE74" t="n">
        <v>668808.7284175579</v>
      </c>
      <c r="AF74" t="n">
        <v>1.470717208564558e-05</v>
      </c>
      <c r="AG74" t="n">
        <v>37</v>
      </c>
      <c r="AH74" t="n">
        <v>604978.5620563312</v>
      </c>
    </row>
    <row r="75">
      <c r="A75" t="n">
        <v>73</v>
      </c>
      <c r="B75" t="n">
        <v>140</v>
      </c>
      <c r="C75" t="inlineStr">
        <is>
          <t xml:space="preserve">CONCLUIDO	</t>
        </is>
      </c>
      <c r="D75" t="n">
        <v>7.2244</v>
      </c>
      <c r="E75" t="n">
        <v>13.84</v>
      </c>
      <c r="F75" t="n">
        <v>10.52</v>
      </c>
      <c r="G75" t="n">
        <v>78.92</v>
      </c>
      <c r="H75" t="n">
        <v>1.1</v>
      </c>
      <c r="I75" t="n">
        <v>8</v>
      </c>
      <c r="J75" t="n">
        <v>311.55</v>
      </c>
      <c r="K75" t="n">
        <v>60.56</v>
      </c>
      <c r="L75" t="n">
        <v>19.25</v>
      </c>
      <c r="M75" t="n">
        <v>6</v>
      </c>
      <c r="N75" t="n">
        <v>91.75</v>
      </c>
      <c r="O75" t="n">
        <v>38659.08</v>
      </c>
      <c r="P75" t="n">
        <v>183.66</v>
      </c>
      <c r="Q75" t="n">
        <v>197.76</v>
      </c>
      <c r="R75" t="n">
        <v>31.48</v>
      </c>
      <c r="S75" t="n">
        <v>25.4</v>
      </c>
      <c r="T75" t="n">
        <v>2194.51</v>
      </c>
      <c r="U75" t="n">
        <v>0.8100000000000001</v>
      </c>
      <c r="V75" t="n">
        <v>0.88</v>
      </c>
      <c r="W75" t="n">
        <v>2.95</v>
      </c>
      <c r="X75" t="n">
        <v>0.13</v>
      </c>
      <c r="Y75" t="n">
        <v>1</v>
      </c>
      <c r="Z75" t="n">
        <v>10</v>
      </c>
      <c r="AA75" t="n">
        <v>488.8098329234668</v>
      </c>
      <c r="AB75" t="n">
        <v>668.811178173752</v>
      </c>
      <c r="AC75" t="n">
        <v>604.9807780112322</v>
      </c>
      <c r="AD75" t="n">
        <v>488809.8329234668</v>
      </c>
      <c r="AE75" t="n">
        <v>668811.1781737519</v>
      </c>
      <c r="AF75" t="n">
        <v>1.470981905491242e-05</v>
      </c>
      <c r="AG75" t="n">
        <v>37</v>
      </c>
      <c r="AH75" t="n">
        <v>604980.7780112323</v>
      </c>
    </row>
    <row r="76">
      <c r="A76" t="n">
        <v>74</v>
      </c>
      <c r="B76" t="n">
        <v>140</v>
      </c>
      <c r="C76" t="inlineStr">
        <is>
          <t xml:space="preserve">CONCLUIDO	</t>
        </is>
      </c>
      <c r="D76" t="n">
        <v>7.2246</v>
      </c>
      <c r="E76" t="n">
        <v>13.84</v>
      </c>
      <c r="F76" t="n">
        <v>10.52</v>
      </c>
      <c r="G76" t="n">
        <v>78.92</v>
      </c>
      <c r="H76" t="n">
        <v>1.11</v>
      </c>
      <c r="I76" t="n">
        <v>8</v>
      </c>
      <c r="J76" t="n">
        <v>312.1</v>
      </c>
      <c r="K76" t="n">
        <v>60.56</v>
      </c>
      <c r="L76" t="n">
        <v>19.5</v>
      </c>
      <c r="M76" t="n">
        <v>6</v>
      </c>
      <c r="N76" t="n">
        <v>92.05</v>
      </c>
      <c r="O76" t="n">
        <v>38726.8</v>
      </c>
      <c r="P76" t="n">
        <v>183.8</v>
      </c>
      <c r="Q76" t="n">
        <v>197.75</v>
      </c>
      <c r="R76" t="n">
        <v>31.53</v>
      </c>
      <c r="S76" t="n">
        <v>25.4</v>
      </c>
      <c r="T76" t="n">
        <v>2218.99</v>
      </c>
      <c r="U76" t="n">
        <v>0.8100000000000001</v>
      </c>
      <c r="V76" t="n">
        <v>0.88</v>
      </c>
      <c r="W76" t="n">
        <v>2.95</v>
      </c>
      <c r="X76" t="n">
        <v>0.13</v>
      </c>
      <c r="Y76" t="n">
        <v>1</v>
      </c>
      <c r="Z76" t="n">
        <v>10</v>
      </c>
      <c r="AA76" t="n">
        <v>488.9110053108145</v>
      </c>
      <c r="AB76" t="n">
        <v>668.9496066975316</v>
      </c>
      <c r="AC76" t="n">
        <v>605.1059951109881</v>
      </c>
      <c r="AD76" t="n">
        <v>488911.0053108145</v>
      </c>
      <c r="AE76" t="n">
        <v>668949.6066975316</v>
      </c>
      <c r="AF76" t="n">
        <v>1.471022628095347e-05</v>
      </c>
      <c r="AG76" t="n">
        <v>37</v>
      </c>
      <c r="AH76" t="n">
        <v>605105.9951109882</v>
      </c>
    </row>
    <row r="77">
      <c r="A77" t="n">
        <v>75</v>
      </c>
      <c r="B77" t="n">
        <v>140</v>
      </c>
      <c r="C77" t="inlineStr">
        <is>
          <t xml:space="preserve">CONCLUIDO	</t>
        </is>
      </c>
      <c r="D77" t="n">
        <v>7.2215</v>
      </c>
      <c r="E77" t="n">
        <v>13.85</v>
      </c>
      <c r="F77" t="n">
        <v>10.53</v>
      </c>
      <c r="G77" t="n">
        <v>78.95999999999999</v>
      </c>
      <c r="H77" t="n">
        <v>1.13</v>
      </c>
      <c r="I77" t="n">
        <v>8</v>
      </c>
      <c r="J77" t="n">
        <v>312.65</v>
      </c>
      <c r="K77" t="n">
        <v>60.56</v>
      </c>
      <c r="L77" t="n">
        <v>19.75</v>
      </c>
      <c r="M77" t="n">
        <v>6</v>
      </c>
      <c r="N77" t="n">
        <v>92.34999999999999</v>
      </c>
      <c r="O77" t="n">
        <v>38794.53</v>
      </c>
      <c r="P77" t="n">
        <v>184.01</v>
      </c>
      <c r="Q77" t="n">
        <v>197.76</v>
      </c>
      <c r="R77" t="n">
        <v>31.6</v>
      </c>
      <c r="S77" t="n">
        <v>25.4</v>
      </c>
      <c r="T77" t="n">
        <v>2257.05</v>
      </c>
      <c r="U77" t="n">
        <v>0.8</v>
      </c>
      <c r="V77" t="n">
        <v>0.88</v>
      </c>
      <c r="W77" t="n">
        <v>2.95</v>
      </c>
      <c r="X77" t="n">
        <v>0.14</v>
      </c>
      <c r="Y77" t="n">
        <v>1</v>
      </c>
      <c r="Z77" t="n">
        <v>10</v>
      </c>
      <c r="AA77" t="n">
        <v>489.1512888340151</v>
      </c>
      <c r="AB77" t="n">
        <v>669.2783732145359</v>
      </c>
      <c r="AC77" t="n">
        <v>605.4033846130362</v>
      </c>
      <c r="AD77" t="n">
        <v>489151.2888340151</v>
      </c>
      <c r="AE77" t="n">
        <v>669278.3732145359</v>
      </c>
      <c r="AF77" t="n">
        <v>1.470391427731715e-05</v>
      </c>
      <c r="AG77" t="n">
        <v>37</v>
      </c>
      <c r="AH77" t="n">
        <v>605403.3846130362</v>
      </c>
    </row>
    <row r="78">
      <c r="A78" t="n">
        <v>76</v>
      </c>
      <c r="B78" t="n">
        <v>140</v>
      </c>
      <c r="C78" t="inlineStr">
        <is>
          <t xml:space="preserve">CONCLUIDO	</t>
        </is>
      </c>
      <c r="D78" t="n">
        <v>7.2237</v>
      </c>
      <c r="E78" t="n">
        <v>13.84</v>
      </c>
      <c r="F78" t="n">
        <v>10.52</v>
      </c>
      <c r="G78" t="n">
        <v>78.93000000000001</v>
      </c>
      <c r="H78" t="n">
        <v>1.14</v>
      </c>
      <c r="I78" t="n">
        <v>8</v>
      </c>
      <c r="J78" t="n">
        <v>313.2</v>
      </c>
      <c r="K78" t="n">
        <v>60.56</v>
      </c>
      <c r="L78" t="n">
        <v>20</v>
      </c>
      <c r="M78" t="n">
        <v>6</v>
      </c>
      <c r="N78" t="n">
        <v>92.65000000000001</v>
      </c>
      <c r="O78" t="n">
        <v>38862.4</v>
      </c>
      <c r="P78" t="n">
        <v>184.01</v>
      </c>
      <c r="Q78" t="n">
        <v>197.81</v>
      </c>
      <c r="R78" t="n">
        <v>31.47</v>
      </c>
      <c r="S78" t="n">
        <v>25.4</v>
      </c>
      <c r="T78" t="n">
        <v>2193.31</v>
      </c>
      <c r="U78" t="n">
        <v>0.8100000000000001</v>
      </c>
      <c r="V78" t="n">
        <v>0.88</v>
      </c>
      <c r="W78" t="n">
        <v>2.95</v>
      </c>
      <c r="X78" t="n">
        <v>0.13</v>
      </c>
      <c r="Y78" t="n">
        <v>1</v>
      </c>
      <c r="Z78" t="n">
        <v>10</v>
      </c>
      <c r="AA78" t="n">
        <v>489.0884976095051</v>
      </c>
      <c r="AB78" t="n">
        <v>669.1924594910078</v>
      </c>
      <c r="AC78" t="n">
        <v>605.325670374701</v>
      </c>
      <c r="AD78" t="n">
        <v>489088.4976095051</v>
      </c>
      <c r="AE78" t="n">
        <v>669192.4594910077</v>
      </c>
      <c r="AF78" t="n">
        <v>1.470839376376873e-05</v>
      </c>
      <c r="AG78" t="n">
        <v>37</v>
      </c>
      <c r="AH78" t="n">
        <v>605325.6703747009</v>
      </c>
    </row>
    <row r="79">
      <c r="A79" t="n">
        <v>77</v>
      </c>
      <c r="B79" t="n">
        <v>140</v>
      </c>
      <c r="C79" t="inlineStr">
        <is>
          <t xml:space="preserve">CONCLUIDO	</t>
        </is>
      </c>
      <c r="D79" t="n">
        <v>7.224</v>
      </c>
      <c r="E79" t="n">
        <v>13.84</v>
      </c>
      <c r="F79" t="n">
        <v>10.52</v>
      </c>
      <c r="G79" t="n">
        <v>78.93000000000001</v>
      </c>
      <c r="H79" t="n">
        <v>1.15</v>
      </c>
      <c r="I79" t="n">
        <v>8</v>
      </c>
      <c r="J79" t="n">
        <v>313.75</v>
      </c>
      <c r="K79" t="n">
        <v>60.56</v>
      </c>
      <c r="L79" t="n">
        <v>20.25</v>
      </c>
      <c r="M79" t="n">
        <v>6</v>
      </c>
      <c r="N79" t="n">
        <v>92.95</v>
      </c>
      <c r="O79" t="n">
        <v>38930.39</v>
      </c>
      <c r="P79" t="n">
        <v>184.04</v>
      </c>
      <c r="Q79" t="n">
        <v>197.76</v>
      </c>
      <c r="R79" t="n">
        <v>31.55</v>
      </c>
      <c r="S79" t="n">
        <v>25.4</v>
      </c>
      <c r="T79" t="n">
        <v>2229.31</v>
      </c>
      <c r="U79" t="n">
        <v>0.8100000000000001</v>
      </c>
      <c r="V79" t="n">
        <v>0.88</v>
      </c>
      <c r="W79" t="n">
        <v>2.95</v>
      </c>
      <c r="X79" t="n">
        <v>0.13</v>
      </c>
      <c r="Y79" t="n">
        <v>1</v>
      </c>
      <c r="Z79" t="n">
        <v>10</v>
      </c>
      <c r="AA79" t="n">
        <v>489.1046602483464</v>
      </c>
      <c r="AB79" t="n">
        <v>669.2145739265156</v>
      </c>
      <c r="AC79" t="n">
        <v>605.3456742395217</v>
      </c>
      <c r="AD79" t="n">
        <v>489104.6602483463</v>
      </c>
      <c r="AE79" t="n">
        <v>669214.5739265156</v>
      </c>
      <c r="AF79" t="n">
        <v>1.470900460283031e-05</v>
      </c>
      <c r="AG79" t="n">
        <v>37</v>
      </c>
      <c r="AH79" t="n">
        <v>605345.6742395217</v>
      </c>
    </row>
    <row r="80">
      <c r="A80" t="n">
        <v>78</v>
      </c>
      <c r="B80" t="n">
        <v>140</v>
      </c>
      <c r="C80" t="inlineStr">
        <is>
          <t xml:space="preserve">CONCLUIDO	</t>
        </is>
      </c>
      <c r="D80" t="n">
        <v>7.224</v>
      </c>
      <c r="E80" t="n">
        <v>13.84</v>
      </c>
      <c r="F80" t="n">
        <v>10.52</v>
      </c>
      <c r="G80" t="n">
        <v>78.93000000000001</v>
      </c>
      <c r="H80" t="n">
        <v>1.16</v>
      </c>
      <c r="I80" t="n">
        <v>8</v>
      </c>
      <c r="J80" t="n">
        <v>314.3</v>
      </c>
      <c r="K80" t="n">
        <v>60.56</v>
      </c>
      <c r="L80" t="n">
        <v>20.5</v>
      </c>
      <c r="M80" t="n">
        <v>6</v>
      </c>
      <c r="N80" t="n">
        <v>93.25</v>
      </c>
      <c r="O80" t="n">
        <v>38998.53</v>
      </c>
      <c r="P80" t="n">
        <v>183.96</v>
      </c>
      <c r="Q80" t="n">
        <v>197.78</v>
      </c>
      <c r="R80" t="n">
        <v>31.47</v>
      </c>
      <c r="S80" t="n">
        <v>25.4</v>
      </c>
      <c r="T80" t="n">
        <v>2188.8</v>
      </c>
      <c r="U80" t="n">
        <v>0.8100000000000001</v>
      </c>
      <c r="V80" t="n">
        <v>0.88</v>
      </c>
      <c r="W80" t="n">
        <v>2.95</v>
      </c>
      <c r="X80" t="n">
        <v>0.13</v>
      </c>
      <c r="Y80" t="n">
        <v>1</v>
      </c>
      <c r="Z80" t="n">
        <v>10</v>
      </c>
      <c r="AA80" t="n">
        <v>489.0443949264532</v>
      </c>
      <c r="AB80" t="n">
        <v>669.132116254383</v>
      </c>
      <c r="AC80" t="n">
        <v>605.2710862118873</v>
      </c>
      <c r="AD80" t="n">
        <v>489044.3949264531</v>
      </c>
      <c r="AE80" t="n">
        <v>669132.116254383</v>
      </c>
      <c r="AF80" t="n">
        <v>1.470900460283031e-05</v>
      </c>
      <c r="AG80" t="n">
        <v>37</v>
      </c>
      <c r="AH80" t="n">
        <v>605271.0862118873</v>
      </c>
    </row>
    <row r="81">
      <c r="A81" t="n">
        <v>79</v>
      </c>
      <c r="B81" t="n">
        <v>140</v>
      </c>
      <c r="C81" t="inlineStr">
        <is>
          <t xml:space="preserve">CONCLUIDO	</t>
        </is>
      </c>
      <c r="D81" t="n">
        <v>7.2266</v>
      </c>
      <c r="E81" t="n">
        <v>13.84</v>
      </c>
      <c r="F81" t="n">
        <v>10.52</v>
      </c>
      <c r="G81" t="n">
        <v>78.89</v>
      </c>
      <c r="H81" t="n">
        <v>1.17</v>
      </c>
      <c r="I81" t="n">
        <v>8</v>
      </c>
      <c r="J81" t="n">
        <v>314.86</v>
      </c>
      <c r="K81" t="n">
        <v>60.56</v>
      </c>
      <c r="L81" t="n">
        <v>20.75</v>
      </c>
      <c r="M81" t="n">
        <v>6</v>
      </c>
      <c r="N81" t="n">
        <v>93.55</v>
      </c>
      <c r="O81" t="n">
        <v>39066.8</v>
      </c>
      <c r="P81" t="n">
        <v>183.85</v>
      </c>
      <c r="Q81" t="n">
        <v>197.76</v>
      </c>
      <c r="R81" t="n">
        <v>31.39</v>
      </c>
      <c r="S81" t="n">
        <v>25.4</v>
      </c>
      <c r="T81" t="n">
        <v>2150.84</v>
      </c>
      <c r="U81" t="n">
        <v>0.8100000000000001</v>
      </c>
      <c r="V81" t="n">
        <v>0.88</v>
      </c>
      <c r="W81" t="n">
        <v>2.95</v>
      </c>
      <c r="X81" t="n">
        <v>0.13</v>
      </c>
      <c r="Y81" t="n">
        <v>1</v>
      </c>
      <c r="Z81" t="n">
        <v>10</v>
      </c>
      <c r="AA81" t="n">
        <v>488.9058097674257</v>
      </c>
      <c r="AB81" t="n">
        <v>668.9424979258559</v>
      </c>
      <c r="AC81" t="n">
        <v>605.0995647905039</v>
      </c>
      <c r="AD81" t="n">
        <v>488905.8097674257</v>
      </c>
      <c r="AE81" t="n">
        <v>668942.4979258559</v>
      </c>
      <c r="AF81" t="n">
        <v>1.4714298541364e-05</v>
      </c>
      <c r="AG81" t="n">
        <v>37</v>
      </c>
      <c r="AH81" t="n">
        <v>605099.5647905039</v>
      </c>
    </row>
    <row r="82">
      <c r="A82" t="n">
        <v>80</v>
      </c>
      <c r="B82" t="n">
        <v>140</v>
      </c>
      <c r="C82" t="inlineStr">
        <is>
          <t xml:space="preserve">CONCLUIDO	</t>
        </is>
      </c>
      <c r="D82" t="n">
        <v>7.2231</v>
      </c>
      <c r="E82" t="n">
        <v>13.84</v>
      </c>
      <c r="F82" t="n">
        <v>10.53</v>
      </c>
      <c r="G82" t="n">
        <v>78.94</v>
      </c>
      <c r="H82" t="n">
        <v>1.19</v>
      </c>
      <c r="I82" t="n">
        <v>8</v>
      </c>
      <c r="J82" t="n">
        <v>315.41</v>
      </c>
      <c r="K82" t="n">
        <v>60.56</v>
      </c>
      <c r="L82" t="n">
        <v>21</v>
      </c>
      <c r="M82" t="n">
        <v>6</v>
      </c>
      <c r="N82" t="n">
        <v>93.86</v>
      </c>
      <c r="O82" t="n">
        <v>39135.2</v>
      </c>
      <c r="P82" t="n">
        <v>184</v>
      </c>
      <c r="Q82" t="n">
        <v>197.77</v>
      </c>
      <c r="R82" t="n">
        <v>31.69</v>
      </c>
      <c r="S82" t="n">
        <v>25.4</v>
      </c>
      <c r="T82" t="n">
        <v>2301.96</v>
      </c>
      <c r="U82" t="n">
        <v>0.8</v>
      </c>
      <c r="V82" t="n">
        <v>0.88</v>
      </c>
      <c r="W82" t="n">
        <v>2.95</v>
      </c>
      <c r="X82" t="n">
        <v>0.14</v>
      </c>
      <c r="Y82" t="n">
        <v>1</v>
      </c>
      <c r="Z82" t="n">
        <v>10</v>
      </c>
      <c r="AA82" t="n">
        <v>489.1094066403494</v>
      </c>
      <c r="AB82" t="n">
        <v>669.2210681494504</v>
      </c>
      <c r="AC82" t="n">
        <v>605.3515486629342</v>
      </c>
      <c r="AD82" t="n">
        <v>489109.4066403494</v>
      </c>
      <c r="AE82" t="n">
        <v>669221.0681494504</v>
      </c>
      <c r="AF82" t="n">
        <v>1.470717208564558e-05</v>
      </c>
      <c r="AG82" t="n">
        <v>37</v>
      </c>
      <c r="AH82" t="n">
        <v>605351.5486629342</v>
      </c>
    </row>
    <row r="83">
      <c r="A83" t="n">
        <v>81</v>
      </c>
      <c r="B83" t="n">
        <v>140</v>
      </c>
      <c r="C83" t="inlineStr">
        <is>
          <t xml:space="preserve">CONCLUIDO	</t>
        </is>
      </c>
      <c r="D83" t="n">
        <v>7.2244</v>
      </c>
      <c r="E83" t="n">
        <v>13.84</v>
      </c>
      <c r="F83" t="n">
        <v>10.52</v>
      </c>
      <c r="G83" t="n">
        <v>78.92</v>
      </c>
      <c r="H83" t="n">
        <v>1.2</v>
      </c>
      <c r="I83" t="n">
        <v>8</v>
      </c>
      <c r="J83" t="n">
        <v>315.97</v>
      </c>
      <c r="K83" t="n">
        <v>60.56</v>
      </c>
      <c r="L83" t="n">
        <v>21.25</v>
      </c>
      <c r="M83" t="n">
        <v>6</v>
      </c>
      <c r="N83" t="n">
        <v>94.16</v>
      </c>
      <c r="O83" t="n">
        <v>39203.74</v>
      </c>
      <c r="P83" t="n">
        <v>183.81</v>
      </c>
      <c r="Q83" t="n">
        <v>197.75</v>
      </c>
      <c r="R83" t="n">
        <v>31.48</v>
      </c>
      <c r="S83" t="n">
        <v>25.4</v>
      </c>
      <c r="T83" t="n">
        <v>2193.77</v>
      </c>
      <c r="U83" t="n">
        <v>0.8100000000000001</v>
      </c>
      <c r="V83" t="n">
        <v>0.88</v>
      </c>
      <c r="W83" t="n">
        <v>2.95</v>
      </c>
      <c r="X83" t="n">
        <v>0.13</v>
      </c>
      <c r="Y83" t="n">
        <v>1</v>
      </c>
      <c r="Z83" t="n">
        <v>10</v>
      </c>
      <c r="AA83" t="n">
        <v>488.9228241455813</v>
      </c>
      <c r="AB83" t="n">
        <v>668.96577774867</v>
      </c>
      <c r="AC83" t="n">
        <v>605.1206228197019</v>
      </c>
      <c r="AD83" t="n">
        <v>488922.8241455813</v>
      </c>
      <c r="AE83" t="n">
        <v>668965.77774867</v>
      </c>
      <c r="AF83" t="n">
        <v>1.470981905491242e-05</v>
      </c>
      <c r="AG83" t="n">
        <v>37</v>
      </c>
      <c r="AH83" t="n">
        <v>605120.6228197019</v>
      </c>
    </row>
    <row r="84">
      <c r="A84" t="n">
        <v>82</v>
      </c>
      <c r="B84" t="n">
        <v>140</v>
      </c>
      <c r="C84" t="inlineStr">
        <is>
          <t xml:space="preserve">CONCLUIDO	</t>
        </is>
      </c>
      <c r="D84" t="n">
        <v>7.2247</v>
      </c>
      <c r="E84" t="n">
        <v>13.84</v>
      </c>
      <c r="F84" t="n">
        <v>10.52</v>
      </c>
      <c r="G84" t="n">
        <v>78.92</v>
      </c>
      <c r="H84" t="n">
        <v>1.21</v>
      </c>
      <c r="I84" t="n">
        <v>8</v>
      </c>
      <c r="J84" t="n">
        <v>316.53</v>
      </c>
      <c r="K84" t="n">
        <v>60.56</v>
      </c>
      <c r="L84" t="n">
        <v>21.5</v>
      </c>
      <c r="M84" t="n">
        <v>6</v>
      </c>
      <c r="N84" t="n">
        <v>94.47</v>
      </c>
      <c r="O84" t="n">
        <v>39272.42</v>
      </c>
      <c r="P84" t="n">
        <v>183.67</v>
      </c>
      <c r="Q84" t="n">
        <v>197.76</v>
      </c>
      <c r="R84" t="n">
        <v>31.49</v>
      </c>
      <c r="S84" t="n">
        <v>25.4</v>
      </c>
      <c r="T84" t="n">
        <v>2201.96</v>
      </c>
      <c r="U84" t="n">
        <v>0.8100000000000001</v>
      </c>
      <c r="V84" t="n">
        <v>0.88</v>
      </c>
      <c r="W84" t="n">
        <v>2.95</v>
      </c>
      <c r="X84" t="n">
        <v>0.13</v>
      </c>
      <c r="Y84" t="n">
        <v>1</v>
      </c>
      <c r="Z84" t="n">
        <v>10</v>
      </c>
      <c r="AA84" t="n">
        <v>488.8109406969461</v>
      </c>
      <c r="AB84" t="n">
        <v>668.8126938782979</v>
      </c>
      <c r="AC84" t="n">
        <v>604.9821490590635</v>
      </c>
      <c r="AD84" t="n">
        <v>488810.9406969461</v>
      </c>
      <c r="AE84" t="n">
        <v>668812.6938782978</v>
      </c>
      <c r="AF84" t="n">
        <v>1.4710429893974e-05</v>
      </c>
      <c r="AG84" t="n">
        <v>37</v>
      </c>
      <c r="AH84" t="n">
        <v>604982.1490590635</v>
      </c>
    </row>
    <row r="85">
      <c r="A85" t="n">
        <v>83</v>
      </c>
      <c r="B85" t="n">
        <v>140</v>
      </c>
      <c r="C85" t="inlineStr">
        <is>
          <t xml:space="preserve">CONCLUIDO	</t>
        </is>
      </c>
      <c r="D85" t="n">
        <v>7.2198</v>
      </c>
      <c r="E85" t="n">
        <v>13.85</v>
      </c>
      <c r="F85" t="n">
        <v>10.53</v>
      </c>
      <c r="G85" t="n">
        <v>78.98999999999999</v>
      </c>
      <c r="H85" t="n">
        <v>1.22</v>
      </c>
      <c r="I85" t="n">
        <v>8</v>
      </c>
      <c r="J85" t="n">
        <v>317.08</v>
      </c>
      <c r="K85" t="n">
        <v>60.56</v>
      </c>
      <c r="L85" t="n">
        <v>21.75</v>
      </c>
      <c r="M85" t="n">
        <v>6</v>
      </c>
      <c r="N85" t="n">
        <v>94.78</v>
      </c>
      <c r="O85" t="n">
        <v>39341.24</v>
      </c>
      <c r="P85" t="n">
        <v>183.67</v>
      </c>
      <c r="Q85" t="n">
        <v>197.78</v>
      </c>
      <c r="R85" t="n">
        <v>31.88</v>
      </c>
      <c r="S85" t="n">
        <v>25.4</v>
      </c>
      <c r="T85" t="n">
        <v>2394.09</v>
      </c>
      <c r="U85" t="n">
        <v>0.8</v>
      </c>
      <c r="V85" t="n">
        <v>0.88</v>
      </c>
      <c r="W85" t="n">
        <v>2.95</v>
      </c>
      <c r="X85" t="n">
        <v>0.14</v>
      </c>
      <c r="Y85" t="n">
        <v>1</v>
      </c>
      <c r="Z85" t="n">
        <v>10</v>
      </c>
      <c r="AA85" t="n">
        <v>488.931523744275</v>
      </c>
      <c r="AB85" t="n">
        <v>668.9776809234019</v>
      </c>
      <c r="AC85" t="n">
        <v>605.1313899721437</v>
      </c>
      <c r="AD85" t="n">
        <v>488931.523744275</v>
      </c>
      <c r="AE85" t="n">
        <v>668977.6809234018</v>
      </c>
      <c r="AF85" t="n">
        <v>1.47004528559682e-05</v>
      </c>
      <c r="AG85" t="n">
        <v>37</v>
      </c>
      <c r="AH85" t="n">
        <v>605131.3899721437</v>
      </c>
    </row>
    <row r="86">
      <c r="A86" t="n">
        <v>84</v>
      </c>
      <c r="B86" t="n">
        <v>140</v>
      </c>
      <c r="C86" t="inlineStr">
        <is>
          <t xml:space="preserve">CONCLUIDO	</t>
        </is>
      </c>
      <c r="D86" t="n">
        <v>7.2588</v>
      </c>
      <c r="E86" t="n">
        <v>13.78</v>
      </c>
      <c r="F86" t="n">
        <v>10.51</v>
      </c>
      <c r="G86" t="n">
        <v>90.08</v>
      </c>
      <c r="H86" t="n">
        <v>1.23</v>
      </c>
      <c r="I86" t="n">
        <v>7</v>
      </c>
      <c r="J86" t="n">
        <v>317.64</v>
      </c>
      <c r="K86" t="n">
        <v>60.56</v>
      </c>
      <c r="L86" t="n">
        <v>22</v>
      </c>
      <c r="M86" t="n">
        <v>5</v>
      </c>
      <c r="N86" t="n">
        <v>95.09</v>
      </c>
      <c r="O86" t="n">
        <v>39410.2</v>
      </c>
      <c r="P86" t="n">
        <v>183.37</v>
      </c>
      <c r="Q86" t="n">
        <v>197.76</v>
      </c>
      <c r="R86" t="n">
        <v>31.1</v>
      </c>
      <c r="S86" t="n">
        <v>25.4</v>
      </c>
      <c r="T86" t="n">
        <v>2009.44</v>
      </c>
      <c r="U86" t="n">
        <v>0.82</v>
      </c>
      <c r="V86" t="n">
        <v>0.89</v>
      </c>
      <c r="W86" t="n">
        <v>2.95</v>
      </c>
      <c r="X86" t="n">
        <v>0.12</v>
      </c>
      <c r="Y86" t="n">
        <v>1</v>
      </c>
      <c r="Z86" t="n">
        <v>10</v>
      </c>
      <c r="AA86" t="n">
        <v>478.8377715535104</v>
      </c>
      <c r="AB86" t="n">
        <v>655.166963871079</v>
      </c>
      <c r="AC86" t="n">
        <v>592.6387483718314</v>
      </c>
      <c r="AD86" t="n">
        <v>478837.7715535104</v>
      </c>
      <c r="AE86" t="n">
        <v>655166.963871079</v>
      </c>
      <c r="AF86" t="n">
        <v>1.477986193397352e-05</v>
      </c>
      <c r="AG86" t="n">
        <v>36</v>
      </c>
      <c r="AH86" t="n">
        <v>592638.7483718314</v>
      </c>
    </row>
    <row r="87">
      <c r="A87" t="n">
        <v>85</v>
      </c>
      <c r="B87" t="n">
        <v>140</v>
      </c>
      <c r="C87" t="inlineStr">
        <is>
          <t xml:space="preserve">CONCLUIDO	</t>
        </is>
      </c>
      <c r="D87" t="n">
        <v>7.2619</v>
      </c>
      <c r="E87" t="n">
        <v>13.77</v>
      </c>
      <c r="F87" t="n">
        <v>10.5</v>
      </c>
      <c r="G87" t="n">
        <v>90.03</v>
      </c>
      <c r="H87" t="n">
        <v>1.25</v>
      </c>
      <c r="I87" t="n">
        <v>7</v>
      </c>
      <c r="J87" t="n">
        <v>318.2</v>
      </c>
      <c r="K87" t="n">
        <v>60.56</v>
      </c>
      <c r="L87" t="n">
        <v>22.25</v>
      </c>
      <c r="M87" t="n">
        <v>5</v>
      </c>
      <c r="N87" t="n">
        <v>95.40000000000001</v>
      </c>
      <c r="O87" t="n">
        <v>39479.3</v>
      </c>
      <c r="P87" t="n">
        <v>183.59</v>
      </c>
      <c r="Q87" t="n">
        <v>197.78</v>
      </c>
      <c r="R87" t="n">
        <v>30.94</v>
      </c>
      <c r="S87" t="n">
        <v>25.4</v>
      </c>
      <c r="T87" t="n">
        <v>1931.6</v>
      </c>
      <c r="U87" t="n">
        <v>0.82</v>
      </c>
      <c r="V87" t="n">
        <v>0.89</v>
      </c>
      <c r="W87" t="n">
        <v>2.95</v>
      </c>
      <c r="X87" t="n">
        <v>0.11</v>
      </c>
      <c r="Y87" t="n">
        <v>1</v>
      </c>
      <c r="Z87" t="n">
        <v>10</v>
      </c>
      <c r="AA87" t="n">
        <v>478.9215159437815</v>
      </c>
      <c r="AB87" t="n">
        <v>655.2815466403897</v>
      </c>
      <c r="AC87" t="n">
        <v>592.7423955224571</v>
      </c>
      <c r="AD87" t="n">
        <v>478921.5159437815</v>
      </c>
      <c r="AE87" t="n">
        <v>655281.5466403897</v>
      </c>
      <c r="AF87" t="n">
        <v>1.478617393760984e-05</v>
      </c>
      <c r="AG87" t="n">
        <v>36</v>
      </c>
      <c r="AH87" t="n">
        <v>592742.3955224571</v>
      </c>
    </row>
    <row r="88">
      <c r="A88" t="n">
        <v>86</v>
      </c>
      <c r="B88" t="n">
        <v>140</v>
      </c>
      <c r="C88" t="inlineStr">
        <is>
          <t xml:space="preserve">CONCLUIDO	</t>
        </is>
      </c>
      <c r="D88" t="n">
        <v>7.2585</v>
      </c>
      <c r="E88" t="n">
        <v>13.78</v>
      </c>
      <c r="F88" t="n">
        <v>10.51</v>
      </c>
      <c r="G88" t="n">
        <v>90.09</v>
      </c>
      <c r="H88" t="n">
        <v>1.26</v>
      </c>
      <c r="I88" t="n">
        <v>7</v>
      </c>
      <c r="J88" t="n">
        <v>318.76</v>
      </c>
      <c r="K88" t="n">
        <v>60.56</v>
      </c>
      <c r="L88" t="n">
        <v>22.5</v>
      </c>
      <c r="M88" t="n">
        <v>5</v>
      </c>
      <c r="N88" t="n">
        <v>95.70999999999999</v>
      </c>
      <c r="O88" t="n">
        <v>39548.54</v>
      </c>
      <c r="P88" t="n">
        <v>183.98</v>
      </c>
      <c r="Q88" t="n">
        <v>197.75</v>
      </c>
      <c r="R88" t="n">
        <v>31.16</v>
      </c>
      <c r="S88" t="n">
        <v>25.4</v>
      </c>
      <c r="T88" t="n">
        <v>2041.34</v>
      </c>
      <c r="U88" t="n">
        <v>0.82</v>
      </c>
      <c r="V88" t="n">
        <v>0.89</v>
      </c>
      <c r="W88" t="n">
        <v>2.95</v>
      </c>
      <c r="X88" t="n">
        <v>0.12</v>
      </c>
      <c r="Y88" t="n">
        <v>1</v>
      </c>
      <c r="Z88" t="n">
        <v>10</v>
      </c>
      <c r="AA88" t="n">
        <v>479.301465310984</v>
      </c>
      <c r="AB88" t="n">
        <v>655.8014101267793</v>
      </c>
      <c r="AC88" t="n">
        <v>593.2126439673385</v>
      </c>
      <c r="AD88" t="n">
        <v>479301.465310984</v>
      </c>
      <c r="AE88" t="n">
        <v>655801.4101267792</v>
      </c>
      <c r="AF88" t="n">
        <v>1.477925109491194e-05</v>
      </c>
      <c r="AG88" t="n">
        <v>36</v>
      </c>
      <c r="AH88" t="n">
        <v>593212.6439673385</v>
      </c>
    </row>
    <row r="89">
      <c r="A89" t="n">
        <v>87</v>
      </c>
      <c r="B89" t="n">
        <v>140</v>
      </c>
      <c r="C89" t="inlineStr">
        <is>
          <t xml:space="preserve">CONCLUIDO	</t>
        </is>
      </c>
      <c r="D89" t="n">
        <v>7.2638</v>
      </c>
      <c r="E89" t="n">
        <v>13.77</v>
      </c>
      <c r="F89" t="n">
        <v>10.5</v>
      </c>
      <c r="G89" t="n">
        <v>90</v>
      </c>
      <c r="H89" t="n">
        <v>1.27</v>
      </c>
      <c r="I89" t="n">
        <v>7</v>
      </c>
      <c r="J89" t="n">
        <v>319.33</v>
      </c>
      <c r="K89" t="n">
        <v>60.56</v>
      </c>
      <c r="L89" t="n">
        <v>22.75</v>
      </c>
      <c r="M89" t="n">
        <v>5</v>
      </c>
      <c r="N89" t="n">
        <v>96.02</v>
      </c>
      <c r="O89" t="n">
        <v>39617.93</v>
      </c>
      <c r="P89" t="n">
        <v>183.89</v>
      </c>
      <c r="Q89" t="n">
        <v>197.76</v>
      </c>
      <c r="R89" t="n">
        <v>30.95</v>
      </c>
      <c r="S89" t="n">
        <v>25.4</v>
      </c>
      <c r="T89" t="n">
        <v>1935.66</v>
      </c>
      <c r="U89" t="n">
        <v>0.82</v>
      </c>
      <c r="V89" t="n">
        <v>0.89</v>
      </c>
      <c r="W89" t="n">
        <v>2.95</v>
      </c>
      <c r="X89" t="n">
        <v>0.11</v>
      </c>
      <c r="Y89" t="n">
        <v>1</v>
      </c>
      <c r="Z89" t="n">
        <v>10</v>
      </c>
      <c r="AA89" t="n">
        <v>479.1060329332576</v>
      </c>
      <c r="AB89" t="n">
        <v>655.534010925706</v>
      </c>
      <c r="AC89" t="n">
        <v>592.9707649707186</v>
      </c>
      <c r="AD89" t="n">
        <v>479106.0329332576</v>
      </c>
      <c r="AE89" t="n">
        <v>655534.010925706</v>
      </c>
      <c r="AF89" t="n">
        <v>1.479004258499984e-05</v>
      </c>
      <c r="AG89" t="n">
        <v>36</v>
      </c>
      <c r="AH89" t="n">
        <v>592970.7649707187</v>
      </c>
    </row>
    <row r="90">
      <c r="A90" t="n">
        <v>88</v>
      </c>
      <c r="B90" t="n">
        <v>140</v>
      </c>
      <c r="C90" t="inlineStr">
        <is>
          <t xml:space="preserve">CONCLUIDO	</t>
        </is>
      </c>
      <c r="D90" t="n">
        <v>7.2625</v>
      </c>
      <c r="E90" t="n">
        <v>13.77</v>
      </c>
      <c r="F90" t="n">
        <v>10.5</v>
      </c>
      <c r="G90" t="n">
        <v>90.02</v>
      </c>
      <c r="H90" t="n">
        <v>1.28</v>
      </c>
      <c r="I90" t="n">
        <v>7</v>
      </c>
      <c r="J90" t="n">
        <v>319.89</v>
      </c>
      <c r="K90" t="n">
        <v>60.56</v>
      </c>
      <c r="L90" t="n">
        <v>23</v>
      </c>
      <c r="M90" t="n">
        <v>5</v>
      </c>
      <c r="N90" t="n">
        <v>96.34</v>
      </c>
      <c r="O90" t="n">
        <v>39687.46</v>
      </c>
      <c r="P90" t="n">
        <v>184.05</v>
      </c>
      <c r="Q90" t="n">
        <v>197.75</v>
      </c>
      <c r="R90" t="n">
        <v>30.89</v>
      </c>
      <c r="S90" t="n">
        <v>25.4</v>
      </c>
      <c r="T90" t="n">
        <v>1904.31</v>
      </c>
      <c r="U90" t="n">
        <v>0.82</v>
      </c>
      <c r="V90" t="n">
        <v>0.89</v>
      </c>
      <c r="W90" t="n">
        <v>2.95</v>
      </c>
      <c r="X90" t="n">
        <v>0.11</v>
      </c>
      <c r="Y90" t="n">
        <v>1</v>
      </c>
      <c r="Z90" t="n">
        <v>10</v>
      </c>
      <c r="AA90" t="n">
        <v>479.2534949962582</v>
      </c>
      <c r="AB90" t="n">
        <v>655.7357750258705</v>
      </c>
      <c r="AC90" t="n">
        <v>593.1532729883411</v>
      </c>
      <c r="AD90" t="n">
        <v>479253.4949962582</v>
      </c>
      <c r="AE90" t="n">
        <v>655735.7750258704</v>
      </c>
      <c r="AF90" t="n">
        <v>1.4787395615733e-05</v>
      </c>
      <c r="AG90" t="n">
        <v>36</v>
      </c>
      <c r="AH90" t="n">
        <v>593153.2729883411</v>
      </c>
    </row>
    <row r="91">
      <c r="A91" t="n">
        <v>89</v>
      </c>
      <c r="B91" t="n">
        <v>140</v>
      </c>
      <c r="C91" t="inlineStr">
        <is>
          <t xml:space="preserve">CONCLUIDO	</t>
        </is>
      </c>
      <c r="D91" t="n">
        <v>7.2649</v>
      </c>
      <c r="E91" t="n">
        <v>13.76</v>
      </c>
      <c r="F91" t="n">
        <v>10.5</v>
      </c>
      <c r="G91" t="n">
        <v>89.98</v>
      </c>
      <c r="H91" t="n">
        <v>1.29</v>
      </c>
      <c r="I91" t="n">
        <v>7</v>
      </c>
      <c r="J91" t="n">
        <v>320.46</v>
      </c>
      <c r="K91" t="n">
        <v>60.56</v>
      </c>
      <c r="L91" t="n">
        <v>23.25</v>
      </c>
      <c r="M91" t="n">
        <v>5</v>
      </c>
      <c r="N91" t="n">
        <v>96.65000000000001</v>
      </c>
      <c r="O91" t="n">
        <v>39757.13</v>
      </c>
      <c r="P91" t="n">
        <v>184.02</v>
      </c>
      <c r="Q91" t="n">
        <v>197.77</v>
      </c>
      <c r="R91" t="n">
        <v>30.81</v>
      </c>
      <c r="S91" t="n">
        <v>25.4</v>
      </c>
      <c r="T91" t="n">
        <v>1865.77</v>
      </c>
      <c r="U91" t="n">
        <v>0.82</v>
      </c>
      <c r="V91" t="n">
        <v>0.89</v>
      </c>
      <c r="W91" t="n">
        <v>2.95</v>
      </c>
      <c r="X91" t="n">
        <v>0.11</v>
      </c>
      <c r="Y91" t="n">
        <v>1</v>
      </c>
      <c r="Z91" t="n">
        <v>10</v>
      </c>
      <c r="AA91" t="n">
        <v>479.180091674053</v>
      </c>
      <c r="AB91" t="n">
        <v>655.6353413621031</v>
      </c>
      <c r="AC91" t="n">
        <v>593.0624245724842</v>
      </c>
      <c r="AD91" t="n">
        <v>479180.0916740529</v>
      </c>
      <c r="AE91" t="n">
        <v>655635.3413621031</v>
      </c>
      <c r="AF91" t="n">
        <v>1.479228232822563e-05</v>
      </c>
      <c r="AG91" t="n">
        <v>36</v>
      </c>
      <c r="AH91" t="n">
        <v>593062.4245724842</v>
      </c>
    </row>
    <row r="92">
      <c r="A92" t="n">
        <v>90</v>
      </c>
      <c r="B92" t="n">
        <v>140</v>
      </c>
      <c r="C92" t="inlineStr">
        <is>
          <t xml:space="preserve">CONCLUIDO	</t>
        </is>
      </c>
      <c r="D92" t="n">
        <v>7.261</v>
      </c>
      <c r="E92" t="n">
        <v>13.77</v>
      </c>
      <c r="F92" t="n">
        <v>10.51</v>
      </c>
      <c r="G92" t="n">
        <v>90.05</v>
      </c>
      <c r="H92" t="n">
        <v>1.3</v>
      </c>
      <c r="I92" t="n">
        <v>7</v>
      </c>
      <c r="J92" t="n">
        <v>321.02</v>
      </c>
      <c r="K92" t="n">
        <v>60.56</v>
      </c>
      <c r="L92" t="n">
        <v>23.5</v>
      </c>
      <c r="M92" t="n">
        <v>5</v>
      </c>
      <c r="N92" t="n">
        <v>96.97</v>
      </c>
      <c r="O92" t="n">
        <v>39826.95</v>
      </c>
      <c r="P92" t="n">
        <v>184.19</v>
      </c>
      <c r="Q92" t="n">
        <v>197.75</v>
      </c>
      <c r="R92" t="n">
        <v>31.04</v>
      </c>
      <c r="S92" t="n">
        <v>25.4</v>
      </c>
      <c r="T92" t="n">
        <v>1981.5</v>
      </c>
      <c r="U92" t="n">
        <v>0.82</v>
      </c>
      <c r="V92" t="n">
        <v>0.89</v>
      </c>
      <c r="W92" t="n">
        <v>2.95</v>
      </c>
      <c r="X92" t="n">
        <v>0.12</v>
      </c>
      <c r="Y92" t="n">
        <v>1</v>
      </c>
      <c r="Z92" t="n">
        <v>10</v>
      </c>
      <c r="AA92" t="n">
        <v>479.4057574596582</v>
      </c>
      <c r="AB92" t="n">
        <v>655.9441072456401</v>
      </c>
      <c r="AC92" t="n">
        <v>593.341722273452</v>
      </c>
      <c r="AD92" t="n">
        <v>479405.7574596582</v>
      </c>
      <c r="AE92" t="n">
        <v>655944.1072456401</v>
      </c>
      <c r="AF92" t="n">
        <v>1.47843414204251e-05</v>
      </c>
      <c r="AG92" t="n">
        <v>36</v>
      </c>
      <c r="AH92" t="n">
        <v>593341.722273452</v>
      </c>
    </row>
    <row r="93">
      <c r="A93" t="n">
        <v>91</v>
      </c>
      <c r="B93" t="n">
        <v>140</v>
      </c>
      <c r="C93" t="inlineStr">
        <is>
          <t xml:space="preserve">CONCLUIDO	</t>
        </is>
      </c>
      <c r="D93" t="n">
        <v>7.2576</v>
      </c>
      <c r="E93" t="n">
        <v>13.78</v>
      </c>
      <c r="F93" t="n">
        <v>10.51</v>
      </c>
      <c r="G93" t="n">
        <v>90.09999999999999</v>
      </c>
      <c r="H93" t="n">
        <v>1.32</v>
      </c>
      <c r="I93" t="n">
        <v>7</v>
      </c>
      <c r="J93" t="n">
        <v>321.59</v>
      </c>
      <c r="K93" t="n">
        <v>60.56</v>
      </c>
      <c r="L93" t="n">
        <v>23.75</v>
      </c>
      <c r="M93" t="n">
        <v>5</v>
      </c>
      <c r="N93" t="n">
        <v>97.28</v>
      </c>
      <c r="O93" t="n">
        <v>39896.91</v>
      </c>
      <c r="P93" t="n">
        <v>184.37</v>
      </c>
      <c r="Q93" t="n">
        <v>197.75</v>
      </c>
      <c r="R93" t="n">
        <v>31.17</v>
      </c>
      <c r="S93" t="n">
        <v>25.4</v>
      </c>
      <c r="T93" t="n">
        <v>2046.6</v>
      </c>
      <c r="U93" t="n">
        <v>0.8100000000000001</v>
      </c>
      <c r="V93" t="n">
        <v>0.89</v>
      </c>
      <c r="W93" t="n">
        <v>2.95</v>
      </c>
      <c r="X93" t="n">
        <v>0.12</v>
      </c>
      <c r="Y93" t="n">
        <v>1</v>
      </c>
      <c r="Z93" t="n">
        <v>10</v>
      </c>
      <c r="AA93" t="n">
        <v>479.6130229063085</v>
      </c>
      <c r="AB93" t="n">
        <v>656.2276969736532</v>
      </c>
      <c r="AC93" t="n">
        <v>593.5982465958442</v>
      </c>
      <c r="AD93" t="n">
        <v>479613.0229063085</v>
      </c>
      <c r="AE93" t="n">
        <v>656227.6969736533</v>
      </c>
      <c r="AF93" t="n">
        <v>1.47774185777272e-05</v>
      </c>
      <c r="AG93" t="n">
        <v>36</v>
      </c>
      <c r="AH93" t="n">
        <v>593598.2465958442</v>
      </c>
    </row>
    <row r="94">
      <c r="A94" t="n">
        <v>92</v>
      </c>
      <c r="B94" t="n">
        <v>140</v>
      </c>
      <c r="C94" t="inlineStr">
        <is>
          <t xml:space="preserve">CONCLUIDO	</t>
        </is>
      </c>
      <c r="D94" t="n">
        <v>7.255</v>
      </c>
      <c r="E94" t="n">
        <v>13.78</v>
      </c>
      <c r="F94" t="n">
        <v>10.52</v>
      </c>
      <c r="G94" t="n">
        <v>90.15000000000001</v>
      </c>
      <c r="H94" t="n">
        <v>1.33</v>
      </c>
      <c r="I94" t="n">
        <v>7</v>
      </c>
      <c r="J94" t="n">
        <v>322.16</v>
      </c>
      <c r="K94" t="n">
        <v>60.56</v>
      </c>
      <c r="L94" t="n">
        <v>24</v>
      </c>
      <c r="M94" t="n">
        <v>5</v>
      </c>
      <c r="N94" t="n">
        <v>97.59999999999999</v>
      </c>
      <c r="O94" t="n">
        <v>39967.02</v>
      </c>
      <c r="P94" t="n">
        <v>184.54</v>
      </c>
      <c r="Q94" t="n">
        <v>197.75</v>
      </c>
      <c r="R94" t="n">
        <v>31.32</v>
      </c>
      <c r="S94" t="n">
        <v>25.4</v>
      </c>
      <c r="T94" t="n">
        <v>2118.94</v>
      </c>
      <c r="U94" t="n">
        <v>0.8100000000000001</v>
      </c>
      <c r="V94" t="n">
        <v>0.88</v>
      </c>
      <c r="W94" t="n">
        <v>2.95</v>
      </c>
      <c r="X94" t="n">
        <v>0.13</v>
      </c>
      <c r="Y94" t="n">
        <v>1</v>
      </c>
      <c r="Z94" t="n">
        <v>10</v>
      </c>
      <c r="AA94" t="n">
        <v>479.8114183235783</v>
      </c>
      <c r="AB94" t="n">
        <v>656.4991503361498</v>
      </c>
      <c r="AC94" t="n">
        <v>593.8437928304113</v>
      </c>
      <c r="AD94" t="n">
        <v>479811.4183235783</v>
      </c>
      <c r="AE94" t="n">
        <v>656499.1503361498</v>
      </c>
      <c r="AF94" t="n">
        <v>1.477212463919351e-05</v>
      </c>
      <c r="AG94" t="n">
        <v>36</v>
      </c>
      <c r="AH94" t="n">
        <v>593843.7928304113</v>
      </c>
    </row>
    <row r="95">
      <c r="A95" t="n">
        <v>93</v>
      </c>
      <c r="B95" t="n">
        <v>140</v>
      </c>
      <c r="C95" t="inlineStr">
        <is>
          <t xml:space="preserve">CONCLUIDO	</t>
        </is>
      </c>
      <c r="D95" t="n">
        <v>7.26</v>
      </c>
      <c r="E95" t="n">
        <v>13.77</v>
      </c>
      <c r="F95" t="n">
        <v>10.51</v>
      </c>
      <c r="G95" t="n">
        <v>90.06</v>
      </c>
      <c r="H95" t="n">
        <v>1.34</v>
      </c>
      <c r="I95" t="n">
        <v>7</v>
      </c>
      <c r="J95" t="n">
        <v>322.73</v>
      </c>
      <c r="K95" t="n">
        <v>60.56</v>
      </c>
      <c r="L95" t="n">
        <v>24.25</v>
      </c>
      <c r="M95" t="n">
        <v>5</v>
      </c>
      <c r="N95" t="n">
        <v>97.92</v>
      </c>
      <c r="O95" t="n">
        <v>40037.28</v>
      </c>
      <c r="P95" t="n">
        <v>184.29</v>
      </c>
      <c r="Q95" t="n">
        <v>197.77</v>
      </c>
      <c r="R95" t="n">
        <v>31.03</v>
      </c>
      <c r="S95" t="n">
        <v>25.4</v>
      </c>
      <c r="T95" t="n">
        <v>1976.06</v>
      </c>
      <c r="U95" t="n">
        <v>0.82</v>
      </c>
      <c r="V95" t="n">
        <v>0.89</v>
      </c>
      <c r="W95" t="n">
        <v>2.95</v>
      </c>
      <c r="X95" t="n">
        <v>0.12</v>
      </c>
      <c r="Y95" t="n">
        <v>1</v>
      </c>
      <c r="Z95" t="n">
        <v>10</v>
      </c>
      <c r="AA95" t="n">
        <v>479.5019721362229</v>
      </c>
      <c r="AB95" t="n">
        <v>656.0757524108079</v>
      </c>
      <c r="AC95" t="n">
        <v>593.4608034088213</v>
      </c>
      <c r="AD95" t="n">
        <v>479501.9721362229</v>
      </c>
      <c r="AE95" t="n">
        <v>656075.7524108079</v>
      </c>
      <c r="AF95" t="n">
        <v>1.478230529021983e-05</v>
      </c>
      <c r="AG95" t="n">
        <v>36</v>
      </c>
      <c r="AH95" t="n">
        <v>593460.8034088213</v>
      </c>
    </row>
    <row r="96">
      <c r="A96" t="n">
        <v>94</v>
      </c>
      <c r="B96" t="n">
        <v>140</v>
      </c>
      <c r="C96" t="inlineStr">
        <is>
          <t xml:space="preserve">CONCLUIDO	</t>
        </is>
      </c>
      <c r="D96" t="n">
        <v>7.2589</v>
      </c>
      <c r="E96" t="n">
        <v>13.78</v>
      </c>
      <c r="F96" t="n">
        <v>10.51</v>
      </c>
      <c r="G96" t="n">
        <v>90.08</v>
      </c>
      <c r="H96" t="n">
        <v>1.35</v>
      </c>
      <c r="I96" t="n">
        <v>7</v>
      </c>
      <c r="J96" t="n">
        <v>323.3</v>
      </c>
      <c r="K96" t="n">
        <v>60.56</v>
      </c>
      <c r="L96" t="n">
        <v>24.5</v>
      </c>
      <c r="M96" t="n">
        <v>5</v>
      </c>
      <c r="N96" t="n">
        <v>98.23999999999999</v>
      </c>
      <c r="O96" t="n">
        <v>40107.81</v>
      </c>
      <c r="P96" t="n">
        <v>184.24</v>
      </c>
      <c r="Q96" t="n">
        <v>197.75</v>
      </c>
      <c r="R96" t="n">
        <v>31.06</v>
      </c>
      <c r="S96" t="n">
        <v>25.4</v>
      </c>
      <c r="T96" t="n">
        <v>1993.27</v>
      </c>
      <c r="U96" t="n">
        <v>0.82</v>
      </c>
      <c r="V96" t="n">
        <v>0.89</v>
      </c>
      <c r="W96" t="n">
        <v>2.95</v>
      </c>
      <c r="X96" t="n">
        <v>0.12</v>
      </c>
      <c r="Y96" t="n">
        <v>1</v>
      </c>
      <c r="Z96" t="n">
        <v>10</v>
      </c>
      <c r="AA96" t="n">
        <v>479.4878877532553</v>
      </c>
      <c r="AB96" t="n">
        <v>656.0564815366724</v>
      </c>
      <c r="AC96" t="n">
        <v>593.4433717198665</v>
      </c>
      <c r="AD96" t="n">
        <v>479487.8877532553</v>
      </c>
      <c r="AE96" t="n">
        <v>656056.4815366725</v>
      </c>
      <c r="AF96" t="n">
        <v>1.478006554699404e-05</v>
      </c>
      <c r="AG96" t="n">
        <v>36</v>
      </c>
      <c r="AH96" t="n">
        <v>593443.3717198665</v>
      </c>
    </row>
    <row r="97">
      <c r="A97" t="n">
        <v>95</v>
      </c>
      <c r="B97" t="n">
        <v>140</v>
      </c>
      <c r="C97" t="inlineStr">
        <is>
          <t xml:space="preserve">CONCLUIDO	</t>
        </is>
      </c>
      <c r="D97" t="n">
        <v>7.2579</v>
      </c>
      <c r="E97" t="n">
        <v>13.78</v>
      </c>
      <c r="F97" t="n">
        <v>10.51</v>
      </c>
      <c r="G97" t="n">
        <v>90.09999999999999</v>
      </c>
      <c r="H97" t="n">
        <v>1.36</v>
      </c>
      <c r="I97" t="n">
        <v>7</v>
      </c>
      <c r="J97" t="n">
        <v>323.87</v>
      </c>
      <c r="K97" t="n">
        <v>60.56</v>
      </c>
      <c r="L97" t="n">
        <v>24.75</v>
      </c>
      <c r="M97" t="n">
        <v>5</v>
      </c>
      <c r="N97" t="n">
        <v>98.56999999999999</v>
      </c>
      <c r="O97" t="n">
        <v>40178.37</v>
      </c>
      <c r="P97" t="n">
        <v>184.16</v>
      </c>
      <c r="Q97" t="n">
        <v>197.75</v>
      </c>
      <c r="R97" t="n">
        <v>31.13</v>
      </c>
      <c r="S97" t="n">
        <v>25.4</v>
      </c>
      <c r="T97" t="n">
        <v>2023.84</v>
      </c>
      <c r="U97" t="n">
        <v>0.82</v>
      </c>
      <c r="V97" t="n">
        <v>0.89</v>
      </c>
      <c r="W97" t="n">
        <v>2.95</v>
      </c>
      <c r="X97" t="n">
        <v>0.12</v>
      </c>
      <c r="Y97" t="n">
        <v>1</v>
      </c>
      <c r="Z97" t="n">
        <v>10</v>
      </c>
      <c r="AA97" t="n">
        <v>479.4491779529137</v>
      </c>
      <c r="AB97" t="n">
        <v>656.0035170800893</v>
      </c>
      <c r="AC97" t="n">
        <v>593.3954621166836</v>
      </c>
      <c r="AD97" t="n">
        <v>479449.1779529137</v>
      </c>
      <c r="AE97" t="n">
        <v>656003.5170800893</v>
      </c>
      <c r="AF97" t="n">
        <v>1.477802941678878e-05</v>
      </c>
      <c r="AG97" t="n">
        <v>36</v>
      </c>
      <c r="AH97" t="n">
        <v>593395.4621166836</v>
      </c>
    </row>
    <row r="98">
      <c r="A98" t="n">
        <v>96</v>
      </c>
      <c r="B98" t="n">
        <v>140</v>
      </c>
      <c r="C98" t="inlineStr">
        <is>
          <t xml:space="preserve">CONCLUIDO	</t>
        </is>
      </c>
      <c r="D98" t="n">
        <v>7.257</v>
      </c>
      <c r="E98" t="n">
        <v>13.78</v>
      </c>
      <c r="F98" t="n">
        <v>10.51</v>
      </c>
      <c r="G98" t="n">
        <v>90.11</v>
      </c>
      <c r="H98" t="n">
        <v>1.37</v>
      </c>
      <c r="I98" t="n">
        <v>7</v>
      </c>
      <c r="J98" t="n">
        <v>324.44</v>
      </c>
      <c r="K98" t="n">
        <v>60.56</v>
      </c>
      <c r="L98" t="n">
        <v>25</v>
      </c>
      <c r="M98" t="n">
        <v>5</v>
      </c>
      <c r="N98" t="n">
        <v>98.89</v>
      </c>
      <c r="O98" t="n">
        <v>40249.08</v>
      </c>
      <c r="P98" t="n">
        <v>184.16</v>
      </c>
      <c r="Q98" t="n">
        <v>197.75</v>
      </c>
      <c r="R98" t="n">
        <v>31.16</v>
      </c>
      <c r="S98" t="n">
        <v>25.4</v>
      </c>
      <c r="T98" t="n">
        <v>2040.71</v>
      </c>
      <c r="U98" t="n">
        <v>0.82</v>
      </c>
      <c r="V98" t="n">
        <v>0.89</v>
      </c>
      <c r="W98" t="n">
        <v>2.95</v>
      </c>
      <c r="X98" t="n">
        <v>0.12</v>
      </c>
      <c r="Y98" t="n">
        <v>1</v>
      </c>
      <c r="Z98" t="n">
        <v>10</v>
      </c>
      <c r="AA98" t="n">
        <v>479.4683221590721</v>
      </c>
      <c r="AB98" t="n">
        <v>656.0297110275379</v>
      </c>
      <c r="AC98" t="n">
        <v>593.4191561505512</v>
      </c>
      <c r="AD98" t="n">
        <v>479468.3221590721</v>
      </c>
      <c r="AE98" t="n">
        <v>656029.7110275379</v>
      </c>
      <c r="AF98" t="n">
        <v>1.477619689960404e-05</v>
      </c>
      <c r="AG98" t="n">
        <v>36</v>
      </c>
      <c r="AH98" t="n">
        <v>593419.1561505512</v>
      </c>
    </row>
    <row r="99">
      <c r="A99" t="n">
        <v>97</v>
      </c>
      <c r="B99" t="n">
        <v>140</v>
      </c>
      <c r="C99" t="inlineStr">
        <is>
          <t xml:space="preserve">CONCLUIDO	</t>
        </is>
      </c>
      <c r="D99" t="n">
        <v>7.256</v>
      </c>
      <c r="E99" t="n">
        <v>13.78</v>
      </c>
      <c r="F99" t="n">
        <v>10.52</v>
      </c>
      <c r="G99" t="n">
        <v>90.13</v>
      </c>
      <c r="H99" t="n">
        <v>1.38</v>
      </c>
      <c r="I99" t="n">
        <v>7</v>
      </c>
      <c r="J99" t="n">
        <v>325.02</v>
      </c>
      <c r="K99" t="n">
        <v>60.56</v>
      </c>
      <c r="L99" t="n">
        <v>25.25</v>
      </c>
      <c r="M99" t="n">
        <v>5</v>
      </c>
      <c r="N99" t="n">
        <v>99.20999999999999</v>
      </c>
      <c r="O99" t="n">
        <v>40319.95</v>
      </c>
      <c r="P99" t="n">
        <v>184.12</v>
      </c>
      <c r="Q99" t="n">
        <v>197.76</v>
      </c>
      <c r="R99" t="n">
        <v>31.29</v>
      </c>
      <c r="S99" t="n">
        <v>25.4</v>
      </c>
      <c r="T99" t="n">
        <v>2105.27</v>
      </c>
      <c r="U99" t="n">
        <v>0.8100000000000001</v>
      </c>
      <c r="V99" t="n">
        <v>0.88</v>
      </c>
      <c r="W99" t="n">
        <v>2.95</v>
      </c>
      <c r="X99" t="n">
        <v>0.12</v>
      </c>
      <c r="Y99" t="n">
        <v>1</v>
      </c>
      <c r="Z99" t="n">
        <v>10</v>
      </c>
      <c r="AA99" t="n">
        <v>479.4750965272511</v>
      </c>
      <c r="AB99" t="n">
        <v>656.0389800169445</v>
      </c>
      <c r="AC99" t="n">
        <v>593.4275405206179</v>
      </c>
      <c r="AD99" t="n">
        <v>479475.0965272511</v>
      </c>
      <c r="AE99" t="n">
        <v>656038.9800169445</v>
      </c>
      <c r="AF99" t="n">
        <v>1.477416076939878e-05</v>
      </c>
      <c r="AG99" t="n">
        <v>36</v>
      </c>
      <c r="AH99" t="n">
        <v>593427.5405206179</v>
      </c>
    </row>
    <row r="100">
      <c r="A100" t="n">
        <v>98</v>
      </c>
      <c r="B100" t="n">
        <v>140</v>
      </c>
      <c r="C100" t="inlineStr">
        <is>
          <t xml:space="preserve">CONCLUIDO	</t>
        </is>
      </c>
      <c r="D100" t="n">
        <v>7.2576</v>
      </c>
      <c r="E100" t="n">
        <v>13.78</v>
      </c>
      <c r="F100" t="n">
        <v>10.51</v>
      </c>
      <c r="G100" t="n">
        <v>90.09999999999999</v>
      </c>
      <c r="H100" t="n">
        <v>1.4</v>
      </c>
      <c r="I100" t="n">
        <v>7</v>
      </c>
      <c r="J100" t="n">
        <v>325.59</v>
      </c>
      <c r="K100" t="n">
        <v>60.56</v>
      </c>
      <c r="L100" t="n">
        <v>25.5</v>
      </c>
      <c r="M100" t="n">
        <v>5</v>
      </c>
      <c r="N100" t="n">
        <v>99.54000000000001</v>
      </c>
      <c r="O100" t="n">
        <v>40390.96</v>
      </c>
      <c r="P100" t="n">
        <v>184</v>
      </c>
      <c r="Q100" t="n">
        <v>197.79</v>
      </c>
      <c r="R100" t="n">
        <v>31.19</v>
      </c>
      <c r="S100" t="n">
        <v>25.4</v>
      </c>
      <c r="T100" t="n">
        <v>2055.02</v>
      </c>
      <c r="U100" t="n">
        <v>0.8100000000000001</v>
      </c>
      <c r="V100" t="n">
        <v>0.89</v>
      </c>
      <c r="W100" t="n">
        <v>2.95</v>
      </c>
      <c r="X100" t="n">
        <v>0.12</v>
      </c>
      <c r="Y100" t="n">
        <v>1</v>
      </c>
      <c r="Z100" t="n">
        <v>10</v>
      </c>
      <c r="AA100" t="n">
        <v>479.3355861958568</v>
      </c>
      <c r="AB100" t="n">
        <v>655.8480958267693</v>
      </c>
      <c r="AC100" t="n">
        <v>593.2548740496454</v>
      </c>
      <c r="AD100" t="n">
        <v>479335.5861958568</v>
      </c>
      <c r="AE100" t="n">
        <v>655848.0958267692</v>
      </c>
      <c r="AF100" t="n">
        <v>1.47774185777272e-05</v>
      </c>
      <c r="AG100" t="n">
        <v>36</v>
      </c>
      <c r="AH100" t="n">
        <v>593254.8740496454</v>
      </c>
    </row>
    <row r="101">
      <c r="A101" t="n">
        <v>99</v>
      </c>
      <c r="B101" t="n">
        <v>140</v>
      </c>
      <c r="C101" t="inlineStr">
        <is>
          <t xml:space="preserve">CONCLUIDO	</t>
        </is>
      </c>
      <c r="D101" t="n">
        <v>7.2566</v>
      </c>
      <c r="E101" t="n">
        <v>13.78</v>
      </c>
      <c r="F101" t="n">
        <v>10.51</v>
      </c>
      <c r="G101" t="n">
        <v>90.12</v>
      </c>
      <c r="H101" t="n">
        <v>1.41</v>
      </c>
      <c r="I101" t="n">
        <v>7</v>
      </c>
      <c r="J101" t="n">
        <v>326.17</v>
      </c>
      <c r="K101" t="n">
        <v>60.56</v>
      </c>
      <c r="L101" t="n">
        <v>25.75</v>
      </c>
      <c r="M101" t="n">
        <v>5</v>
      </c>
      <c r="N101" t="n">
        <v>99.87</v>
      </c>
      <c r="O101" t="n">
        <v>40462.13</v>
      </c>
      <c r="P101" t="n">
        <v>183.88</v>
      </c>
      <c r="Q101" t="n">
        <v>197.75</v>
      </c>
      <c r="R101" t="n">
        <v>31.22</v>
      </c>
      <c r="S101" t="n">
        <v>25.4</v>
      </c>
      <c r="T101" t="n">
        <v>2069.83</v>
      </c>
      <c r="U101" t="n">
        <v>0.8100000000000001</v>
      </c>
      <c r="V101" t="n">
        <v>0.88</v>
      </c>
      <c r="W101" t="n">
        <v>2.95</v>
      </c>
      <c r="X101" t="n">
        <v>0.12</v>
      </c>
      <c r="Y101" t="n">
        <v>1</v>
      </c>
      <c r="Z101" t="n">
        <v>10</v>
      </c>
      <c r="AA101" t="n">
        <v>479.2668511816441</v>
      </c>
      <c r="AB101" t="n">
        <v>655.7540495479489</v>
      </c>
      <c r="AC101" t="n">
        <v>593.1698034156808</v>
      </c>
      <c r="AD101" t="n">
        <v>479266.8511816441</v>
      </c>
      <c r="AE101" t="n">
        <v>655754.0495479489</v>
      </c>
      <c r="AF101" t="n">
        <v>1.477538244752194e-05</v>
      </c>
      <c r="AG101" t="n">
        <v>36</v>
      </c>
      <c r="AH101" t="n">
        <v>593169.8034156808</v>
      </c>
    </row>
    <row r="102">
      <c r="A102" t="n">
        <v>100</v>
      </c>
      <c r="B102" t="n">
        <v>140</v>
      </c>
      <c r="C102" t="inlineStr">
        <is>
          <t xml:space="preserve">CONCLUIDO	</t>
        </is>
      </c>
      <c r="D102" t="n">
        <v>7.2597</v>
      </c>
      <c r="E102" t="n">
        <v>13.77</v>
      </c>
      <c r="F102" t="n">
        <v>10.51</v>
      </c>
      <c r="G102" t="n">
        <v>90.06999999999999</v>
      </c>
      <c r="H102" t="n">
        <v>1.42</v>
      </c>
      <c r="I102" t="n">
        <v>7</v>
      </c>
      <c r="J102" t="n">
        <v>326.75</v>
      </c>
      <c r="K102" t="n">
        <v>60.56</v>
      </c>
      <c r="L102" t="n">
        <v>26</v>
      </c>
      <c r="M102" t="n">
        <v>5</v>
      </c>
      <c r="N102" t="n">
        <v>100.2</v>
      </c>
      <c r="O102" t="n">
        <v>40533.46</v>
      </c>
      <c r="P102" t="n">
        <v>183.67</v>
      </c>
      <c r="Q102" t="n">
        <v>197.75</v>
      </c>
      <c r="R102" t="n">
        <v>31.05</v>
      </c>
      <c r="S102" t="n">
        <v>25.4</v>
      </c>
      <c r="T102" t="n">
        <v>1986.28</v>
      </c>
      <c r="U102" t="n">
        <v>0.82</v>
      </c>
      <c r="V102" t="n">
        <v>0.89</v>
      </c>
      <c r="W102" t="n">
        <v>2.95</v>
      </c>
      <c r="X102" t="n">
        <v>0.12</v>
      </c>
      <c r="Y102" t="n">
        <v>1</v>
      </c>
      <c r="Z102" t="n">
        <v>10</v>
      </c>
      <c r="AA102" t="n">
        <v>479.0435938783662</v>
      </c>
      <c r="AB102" t="n">
        <v>655.4485790561869</v>
      </c>
      <c r="AC102" t="n">
        <v>592.893486598922</v>
      </c>
      <c r="AD102" t="n">
        <v>479043.5938783662</v>
      </c>
      <c r="AE102" t="n">
        <v>655448.5790561868</v>
      </c>
      <c r="AF102" t="n">
        <v>1.478169445115825e-05</v>
      </c>
      <c r="AG102" t="n">
        <v>36</v>
      </c>
      <c r="AH102" t="n">
        <v>592893.4865989219</v>
      </c>
    </row>
    <row r="103">
      <c r="A103" t="n">
        <v>101</v>
      </c>
      <c r="B103" t="n">
        <v>140</v>
      </c>
      <c r="C103" t="inlineStr">
        <is>
          <t xml:space="preserve">CONCLUIDO	</t>
        </is>
      </c>
      <c r="D103" t="n">
        <v>7.2973</v>
      </c>
      <c r="E103" t="n">
        <v>13.7</v>
      </c>
      <c r="F103" t="n">
        <v>10.49</v>
      </c>
      <c r="G103" t="n">
        <v>104.89</v>
      </c>
      <c r="H103" t="n">
        <v>1.43</v>
      </c>
      <c r="I103" t="n">
        <v>6</v>
      </c>
      <c r="J103" t="n">
        <v>327.33</v>
      </c>
      <c r="K103" t="n">
        <v>60.56</v>
      </c>
      <c r="L103" t="n">
        <v>26.25</v>
      </c>
      <c r="M103" t="n">
        <v>4</v>
      </c>
      <c r="N103" t="n">
        <v>100.52</v>
      </c>
      <c r="O103" t="n">
        <v>40604.94</v>
      </c>
      <c r="P103" t="n">
        <v>183.22</v>
      </c>
      <c r="Q103" t="n">
        <v>197.77</v>
      </c>
      <c r="R103" t="n">
        <v>30.52</v>
      </c>
      <c r="S103" t="n">
        <v>25.4</v>
      </c>
      <c r="T103" t="n">
        <v>1724.81</v>
      </c>
      <c r="U103" t="n">
        <v>0.83</v>
      </c>
      <c r="V103" t="n">
        <v>0.89</v>
      </c>
      <c r="W103" t="n">
        <v>2.95</v>
      </c>
      <c r="X103" t="n">
        <v>0.1</v>
      </c>
      <c r="Y103" t="n">
        <v>1</v>
      </c>
      <c r="Z103" t="n">
        <v>10</v>
      </c>
      <c r="AA103" t="n">
        <v>477.8838919147251</v>
      </c>
      <c r="AB103" t="n">
        <v>653.8618236670934</v>
      </c>
      <c r="AC103" t="n">
        <v>591.4581689171383</v>
      </c>
      <c r="AD103" t="n">
        <v>477883.8919147251</v>
      </c>
      <c r="AE103" t="n">
        <v>653861.8236670934</v>
      </c>
      <c r="AF103" t="n">
        <v>1.48582529468762e-05</v>
      </c>
      <c r="AG103" t="n">
        <v>36</v>
      </c>
      <c r="AH103" t="n">
        <v>591458.1689171384</v>
      </c>
    </row>
    <row r="104">
      <c r="A104" t="n">
        <v>102</v>
      </c>
      <c r="B104" t="n">
        <v>140</v>
      </c>
      <c r="C104" t="inlineStr">
        <is>
          <t xml:space="preserve">CONCLUIDO	</t>
        </is>
      </c>
      <c r="D104" t="n">
        <v>7.2999</v>
      </c>
      <c r="E104" t="n">
        <v>13.7</v>
      </c>
      <c r="F104" t="n">
        <v>10.48</v>
      </c>
      <c r="G104" t="n">
        <v>104.84</v>
      </c>
      <c r="H104" t="n">
        <v>1.44</v>
      </c>
      <c r="I104" t="n">
        <v>6</v>
      </c>
      <c r="J104" t="n">
        <v>327.91</v>
      </c>
      <c r="K104" t="n">
        <v>60.56</v>
      </c>
      <c r="L104" t="n">
        <v>26.5</v>
      </c>
      <c r="M104" t="n">
        <v>4</v>
      </c>
      <c r="N104" t="n">
        <v>100.86</v>
      </c>
      <c r="O104" t="n">
        <v>40676.58</v>
      </c>
      <c r="P104" t="n">
        <v>183.28</v>
      </c>
      <c r="Q104" t="n">
        <v>197.78</v>
      </c>
      <c r="R104" t="n">
        <v>30.37</v>
      </c>
      <c r="S104" t="n">
        <v>25.4</v>
      </c>
      <c r="T104" t="n">
        <v>1652.79</v>
      </c>
      <c r="U104" t="n">
        <v>0.84</v>
      </c>
      <c r="V104" t="n">
        <v>0.89</v>
      </c>
      <c r="W104" t="n">
        <v>2.95</v>
      </c>
      <c r="X104" t="n">
        <v>0.09</v>
      </c>
      <c r="Y104" t="n">
        <v>1</v>
      </c>
      <c r="Z104" t="n">
        <v>10</v>
      </c>
      <c r="AA104" t="n">
        <v>477.8587939625183</v>
      </c>
      <c r="AB104" t="n">
        <v>653.8274835416406</v>
      </c>
      <c r="AC104" t="n">
        <v>591.4271061650621</v>
      </c>
      <c r="AD104" t="n">
        <v>477858.7939625183</v>
      </c>
      <c r="AE104" t="n">
        <v>653827.4835416406</v>
      </c>
      <c r="AF104" t="n">
        <v>1.486354688540989e-05</v>
      </c>
      <c r="AG104" t="n">
        <v>36</v>
      </c>
      <c r="AH104" t="n">
        <v>591427.1061650622</v>
      </c>
    </row>
    <row r="105">
      <c r="A105" t="n">
        <v>103</v>
      </c>
      <c r="B105" t="n">
        <v>140</v>
      </c>
      <c r="C105" t="inlineStr">
        <is>
          <t xml:space="preserve">CONCLUIDO	</t>
        </is>
      </c>
      <c r="D105" t="n">
        <v>7.3008</v>
      </c>
      <c r="E105" t="n">
        <v>13.7</v>
      </c>
      <c r="F105" t="n">
        <v>10.48</v>
      </c>
      <c r="G105" t="n">
        <v>104.83</v>
      </c>
      <c r="H105" t="n">
        <v>1.45</v>
      </c>
      <c r="I105" t="n">
        <v>6</v>
      </c>
      <c r="J105" t="n">
        <v>328.49</v>
      </c>
      <c r="K105" t="n">
        <v>60.56</v>
      </c>
      <c r="L105" t="n">
        <v>26.75</v>
      </c>
      <c r="M105" t="n">
        <v>4</v>
      </c>
      <c r="N105" t="n">
        <v>101.19</v>
      </c>
      <c r="O105" t="n">
        <v>40748.37</v>
      </c>
      <c r="P105" t="n">
        <v>183.34</v>
      </c>
      <c r="Q105" t="n">
        <v>197.76</v>
      </c>
      <c r="R105" t="n">
        <v>30.24</v>
      </c>
      <c r="S105" t="n">
        <v>25.4</v>
      </c>
      <c r="T105" t="n">
        <v>1583.85</v>
      </c>
      <c r="U105" t="n">
        <v>0.84</v>
      </c>
      <c r="V105" t="n">
        <v>0.89</v>
      </c>
      <c r="W105" t="n">
        <v>2.95</v>
      </c>
      <c r="X105" t="n">
        <v>0.09</v>
      </c>
      <c r="Y105" t="n">
        <v>1</v>
      </c>
      <c r="Z105" t="n">
        <v>10</v>
      </c>
      <c r="AA105" t="n">
        <v>477.8846841876331</v>
      </c>
      <c r="AB105" t="n">
        <v>653.8629076898387</v>
      </c>
      <c r="AC105" t="n">
        <v>591.4591494822743</v>
      </c>
      <c r="AD105" t="n">
        <v>477884.6841876331</v>
      </c>
      <c r="AE105" t="n">
        <v>653862.9076898387</v>
      </c>
      <c r="AF105" t="n">
        <v>1.486537940259462e-05</v>
      </c>
      <c r="AG105" t="n">
        <v>36</v>
      </c>
      <c r="AH105" t="n">
        <v>591459.1494822743</v>
      </c>
    </row>
    <row r="106">
      <c r="A106" t="n">
        <v>104</v>
      </c>
      <c r="B106" t="n">
        <v>140</v>
      </c>
      <c r="C106" t="inlineStr">
        <is>
          <t xml:space="preserve">CONCLUIDO	</t>
        </is>
      </c>
      <c r="D106" t="n">
        <v>7.3022</v>
      </c>
      <c r="E106" t="n">
        <v>13.69</v>
      </c>
      <c r="F106" t="n">
        <v>10.48</v>
      </c>
      <c r="G106" t="n">
        <v>104.8</v>
      </c>
      <c r="H106" t="n">
        <v>1.46</v>
      </c>
      <c r="I106" t="n">
        <v>6</v>
      </c>
      <c r="J106" t="n">
        <v>329.08</v>
      </c>
      <c r="K106" t="n">
        <v>60.56</v>
      </c>
      <c r="L106" t="n">
        <v>27</v>
      </c>
      <c r="M106" t="n">
        <v>4</v>
      </c>
      <c r="N106" t="n">
        <v>101.52</v>
      </c>
      <c r="O106" t="n">
        <v>40820.32</v>
      </c>
      <c r="P106" t="n">
        <v>183.48</v>
      </c>
      <c r="Q106" t="n">
        <v>197.75</v>
      </c>
      <c r="R106" t="n">
        <v>30.16</v>
      </c>
      <c r="S106" t="n">
        <v>25.4</v>
      </c>
      <c r="T106" t="n">
        <v>1547.4</v>
      </c>
      <c r="U106" t="n">
        <v>0.84</v>
      </c>
      <c r="V106" t="n">
        <v>0.89</v>
      </c>
      <c r="W106" t="n">
        <v>2.95</v>
      </c>
      <c r="X106" t="n">
        <v>0.09</v>
      </c>
      <c r="Y106" t="n">
        <v>1</v>
      </c>
      <c r="Z106" t="n">
        <v>10</v>
      </c>
      <c r="AA106" t="n">
        <v>477.9597234810961</v>
      </c>
      <c r="AB106" t="n">
        <v>653.9655797616547</v>
      </c>
      <c r="AC106" t="n">
        <v>591.5520226756574</v>
      </c>
      <c r="AD106" t="n">
        <v>477959.7234810961</v>
      </c>
      <c r="AE106" t="n">
        <v>653965.5797616547</v>
      </c>
      <c r="AF106" t="n">
        <v>1.486822998488199e-05</v>
      </c>
      <c r="AG106" t="n">
        <v>36</v>
      </c>
      <c r="AH106" t="n">
        <v>591552.0226756574</v>
      </c>
    </row>
    <row r="107">
      <c r="A107" t="n">
        <v>105</v>
      </c>
      <c r="B107" t="n">
        <v>140</v>
      </c>
      <c r="C107" t="inlineStr">
        <is>
          <t xml:space="preserve">CONCLUIDO	</t>
        </is>
      </c>
      <c r="D107" t="n">
        <v>7.2985</v>
      </c>
      <c r="E107" t="n">
        <v>13.7</v>
      </c>
      <c r="F107" t="n">
        <v>10.49</v>
      </c>
      <c r="G107" t="n">
        <v>104.87</v>
      </c>
      <c r="H107" t="n">
        <v>1.47</v>
      </c>
      <c r="I107" t="n">
        <v>6</v>
      </c>
      <c r="J107" t="n">
        <v>329.66</v>
      </c>
      <c r="K107" t="n">
        <v>60.56</v>
      </c>
      <c r="L107" t="n">
        <v>27.25</v>
      </c>
      <c r="M107" t="n">
        <v>4</v>
      </c>
      <c r="N107" t="n">
        <v>101.86</v>
      </c>
      <c r="O107" t="n">
        <v>40892.44</v>
      </c>
      <c r="P107" t="n">
        <v>183.78</v>
      </c>
      <c r="Q107" t="n">
        <v>197.76</v>
      </c>
      <c r="R107" t="n">
        <v>30.39</v>
      </c>
      <c r="S107" t="n">
        <v>25.4</v>
      </c>
      <c r="T107" t="n">
        <v>1661.91</v>
      </c>
      <c r="U107" t="n">
        <v>0.84</v>
      </c>
      <c r="V107" t="n">
        <v>0.89</v>
      </c>
      <c r="W107" t="n">
        <v>2.95</v>
      </c>
      <c r="X107" t="n">
        <v>0.1</v>
      </c>
      <c r="Y107" t="n">
        <v>1</v>
      </c>
      <c r="Z107" t="n">
        <v>10</v>
      </c>
      <c r="AA107" t="n">
        <v>478.2763199207474</v>
      </c>
      <c r="AB107" t="n">
        <v>654.3987609776348</v>
      </c>
      <c r="AC107" t="n">
        <v>591.943861684358</v>
      </c>
      <c r="AD107" t="n">
        <v>478276.3199207474</v>
      </c>
      <c r="AE107" t="n">
        <v>654398.7609776348</v>
      </c>
      <c r="AF107" t="n">
        <v>1.486069630312251e-05</v>
      </c>
      <c r="AG107" t="n">
        <v>36</v>
      </c>
      <c r="AH107" t="n">
        <v>591943.861684358</v>
      </c>
    </row>
    <row r="108">
      <c r="A108" t="n">
        <v>106</v>
      </c>
      <c r="B108" t="n">
        <v>140</v>
      </c>
      <c r="C108" t="inlineStr">
        <is>
          <t xml:space="preserve">CONCLUIDO	</t>
        </is>
      </c>
      <c r="D108" t="n">
        <v>7.2987</v>
      </c>
      <c r="E108" t="n">
        <v>13.7</v>
      </c>
      <c r="F108" t="n">
        <v>10.49</v>
      </c>
      <c r="G108" t="n">
        <v>104.87</v>
      </c>
      <c r="H108" t="n">
        <v>1.48</v>
      </c>
      <c r="I108" t="n">
        <v>6</v>
      </c>
      <c r="J108" t="n">
        <v>330.25</v>
      </c>
      <c r="K108" t="n">
        <v>60.56</v>
      </c>
      <c r="L108" t="n">
        <v>27.5</v>
      </c>
      <c r="M108" t="n">
        <v>4</v>
      </c>
      <c r="N108" t="n">
        <v>102.19</v>
      </c>
      <c r="O108" t="n">
        <v>40964.71</v>
      </c>
      <c r="P108" t="n">
        <v>183.92</v>
      </c>
      <c r="Q108" t="n">
        <v>197.8</v>
      </c>
      <c r="R108" t="n">
        <v>30.38</v>
      </c>
      <c r="S108" t="n">
        <v>25.4</v>
      </c>
      <c r="T108" t="n">
        <v>1655.52</v>
      </c>
      <c r="U108" t="n">
        <v>0.84</v>
      </c>
      <c r="V108" t="n">
        <v>0.89</v>
      </c>
      <c r="W108" t="n">
        <v>2.95</v>
      </c>
      <c r="X108" t="n">
        <v>0.1</v>
      </c>
      <c r="Y108" t="n">
        <v>1</v>
      </c>
      <c r="Z108" t="n">
        <v>10</v>
      </c>
      <c r="AA108" t="n">
        <v>478.3765070154148</v>
      </c>
      <c r="AB108" t="n">
        <v>654.5358413805014</v>
      </c>
      <c r="AC108" t="n">
        <v>592.0678593259687</v>
      </c>
      <c r="AD108" t="n">
        <v>478376.5070154148</v>
      </c>
      <c r="AE108" t="n">
        <v>654535.8413805014</v>
      </c>
      <c r="AF108" t="n">
        <v>1.486110352916357e-05</v>
      </c>
      <c r="AG108" t="n">
        <v>36</v>
      </c>
      <c r="AH108" t="n">
        <v>592067.8593259687</v>
      </c>
    </row>
    <row r="109">
      <c r="A109" t="n">
        <v>107</v>
      </c>
      <c r="B109" t="n">
        <v>140</v>
      </c>
      <c r="C109" t="inlineStr">
        <is>
          <t xml:space="preserve">CONCLUIDO	</t>
        </is>
      </c>
      <c r="D109" t="n">
        <v>7.3018</v>
      </c>
      <c r="E109" t="n">
        <v>13.7</v>
      </c>
      <c r="F109" t="n">
        <v>10.48</v>
      </c>
      <c r="G109" t="n">
        <v>104.81</v>
      </c>
      <c r="H109" t="n">
        <v>1.49</v>
      </c>
      <c r="I109" t="n">
        <v>6</v>
      </c>
      <c r="J109" t="n">
        <v>330.83</v>
      </c>
      <c r="K109" t="n">
        <v>60.56</v>
      </c>
      <c r="L109" t="n">
        <v>27.75</v>
      </c>
      <c r="M109" t="n">
        <v>4</v>
      </c>
      <c r="N109" t="n">
        <v>102.53</v>
      </c>
      <c r="O109" t="n">
        <v>41037.15</v>
      </c>
      <c r="P109" t="n">
        <v>184.14</v>
      </c>
      <c r="Q109" t="n">
        <v>197.76</v>
      </c>
      <c r="R109" t="n">
        <v>30.28</v>
      </c>
      <c r="S109" t="n">
        <v>25.4</v>
      </c>
      <c r="T109" t="n">
        <v>1603.62</v>
      </c>
      <c r="U109" t="n">
        <v>0.84</v>
      </c>
      <c r="V109" t="n">
        <v>0.89</v>
      </c>
      <c r="W109" t="n">
        <v>2.95</v>
      </c>
      <c r="X109" t="n">
        <v>0.09</v>
      </c>
      <c r="Y109" t="n">
        <v>1</v>
      </c>
      <c r="Z109" t="n">
        <v>10</v>
      </c>
      <c r="AA109" t="n">
        <v>478.4599896235085</v>
      </c>
      <c r="AB109" t="n">
        <v>654.6500659678879</v>
      </c>
      <c r="AC109" t="n">
        <v>592.1711824790501</v>
      </c>
      <c r="AD109" t="n">
        <v>478459.9896235085</v>
      </c>
      <c r="AE109" t="n">
        <v>654650.065967888</v>
      </c>
      <c r="AF109" t="n">
        <v>1.486741553279989e-05</v>
      </c>
      <c r="AG109" t="n">
        <v>36</v>
      </c>
      <c r="AH109" t="n">
        <v>592171.1824790501</v>
      </c>
    </row>
    <row r="110">
      <c r="A110" t="n">
        <v>108</v>
      </c>
      <c r="B110" t="n">
        <v>140</v>
      </c>
      <c r="C110" t="inlineStr">
        <is>
          <t xml:space="preserve">CONCLUIDO	</t>
        </is>
      </c>
      <c r="D110" t="n">
        <v>7.2968</v>
      </c>
      <c r="E110" t="n">
        <v>13.7</v>
      </c>
      <c r="F110" t="n">
        <v>10.49</v>
      </c>
      <c r="G110" t="n">
        <v>104.9</v>
      </c>
      <c r="H110" t="n">
        <v>1.51</v>
      </c>
      <c r="I110" t="n">
        <v>6</v>
      </c>
      <c r="J110" t="n">
        <v>331.42</v>
      </c>
      <c r="K110" t="n">
        <v>60.56</v>
      </c>
      <c r="L110" t="n">
        <v>28</v>
      </c>
      <c r="M110" t="n">
        <v>4</v>
      </c>
      <c r="N110" t="n">
        <v>102.87</v>
      </c>
      <c r="O110" t="n">
        <v>41109.75</v>
      </c>
      <c r="P110" t="n">
        <v>184.45</v>
      </c>
      <c r="Q110" t="n">
        <v>197.76</v>
      </c>
      <c r="R110" t="n">
        <v>30.45</v>
      </c>
      <c r="S110" t="n">
        <v>25.4</v>
      </c>
      <c r="T110" t="n">
        <v>1693.53</v>
      </c>
      <c r="U110" t="n">
        <v>0.83</v>
      </c>
      <c r="V110" t="n">
        <v>0.89</v>
      </c>
      <c r="W110" t="n">
        <v>2.95</v>
      </c>
      <c r="X110" t="n">
        <v>0.1</v>
      </c>
      <c r="Y110" t="n">
        <v>1</v>
      </c>
      <c r="Z110" t="n">
        <v>10</v>
      </c>
      <c r="AA110" t="n">
        <v>478.8116971789736</v>
      </c>
      <c r="AB110" t="n">
        <v>655.1312877615175</v>
      </c>
      <c r="AC110" t="n">
        <v>592.6064771400947</v>
      </c>
      <c r="AD110" t="n">
        <v>478811.6971789736</v>
      </c>
      <c r="AE110" t="n">
        <v>655131.2877615175</v>
      </c>
      <c r="AF110" t="n">
        <v>1.485723488177357e-05</v>
      </c>
      <c r="AG110" t="n">
        <v>36</v>
      </c>
      <c r="AH110" t="n">
        <v>592606.4771400947</v>
      </c>
    </row>
    <row r="111">
      <c r="A111" t="n">
        <v>109</v>
      </c>
      <c r="B111" t="n">
        <v>140</v>
      </c>
      <c r="C111" t="inlineStr">
        <is>
          <t xml:space="preserve">CONCLUIDO	</t>
        </is>
      </c>
      <c r="D111" t="n">
        <v>7.2979</v>
      </c>
      <c r="E111" t="n">
        <v>13.7</v>
      </c>
      <c r="F111" t="n">
        <v>10.49</v>
      </c>
      <c r="G111" t="n">
        <v>104.88</v>
      </c>
      <c r="H111" t="n">
        <v>1.52</v>
      </c>
      <c r="I111" t="n">
        <v>6</v>
      </c>
      <c r="J111" t="n">
        <v>332.01</v>
      </c>
      <c r="K111" t="n">
        <v>60.56</v>
      </c>
      <c r="L111" t="n">
        <v>28.25</v>
      </c>
      <c r="M111" t="n">
        <v>4</v>
      </c>
      <c r="N111" t="n">
        <v>103.21</v>
      </c>
      <c r="O111" t="n">
        <v>41182.52</v>
      </c>
      <c r="P111" t="n">
        <v>184.66</v>
      </c>
      <c r="Q111" t="n">
        <v>197.79</v>
      </c>
      <c r="R111" t="n">
        <v>30.45</v>
      </c>
      <c r="S111" t="n">
        <v>25.4</v>
      </c>
      <c r="T111" t="n">
        <v>1691.41</v>
      </c>
      <c r="U111" t="n">
        <v>0.83</v>
      </c>
      <c r="V111" t="n">
        <v>0.89</v>
      </c>
      <c r="W111" t="n">
        <v>2.95</v>
      </c>
      <c r="X111" t="n">
        <v>0.1</v>
      </c>
      <c r="Y111" t="n">
        <v>1</v>
      </c>
      <c r="Z111" t="n">
        <v>10</v>
      </c>
      <c r="AA111" t="n">
        <v>478.9451204652189</v>
      </c>
      <c r="AB111" t="n">
        <v>655.3138433879783</v>
      </c>
      <c r="AC111" t="n">
        <v>592.7716099137846</v>
      </c>
      <c r="AD111" t="n">
        <v>478945.1204652189</v>
      </c>
      <c r="AE111" t="n">
        <v>655313.8433879783</v>
      </c>
      <c r="AF111" t="n">
        <v>1.485947462499936e-05</v>
      </c>
      <c r="AG111" t="n">
        <v>36</v>
      </c>
      <c r="AH111" t="n">
        <v>592771.6099137845</v>
      </c>
    </row>
    <row r="112">
      <c r="A112" t="n">
        <v>110</v>
      </c>
      <c r="B112" t="n">
        <v>140</v>
      </c>
      <c r="C112" t="inlineStr">
        <is>
          <t xml:space="preserve">CONCLUIDO	</t>
        </is>
      </c>
      <c r="D112" t="n">
        <v>7.3005</v>
      </c>
      <c r="E112" t="n">
        <v>13.7</v>
      </c>
      <c r="F112" t="n">
        <v>10.48</v>
      </c>
      <c r="G112" t="n">
        <v>104.83</v>
      </c>
      <c r="H112" t="n">
        <v>1.53</v>
      </c>
      <c r="I112" t="n">
        <v>6</v>
      </c>
      <c r="J112" t="n">
        <v>332.6</v>
      </c>
      <c r="K112" t="n">
        <v>60.56</v>
      </c>
      <c r="L112" t="n">
        <v>28.5</v>
      </c>
      <c r="M112" t="n">
        <v>4</v>
      </c>
      <c r="N112" t="n">
        <v>103.55</v>
      </c>
      <c r="O112" t="n">
        <v>41255.45</v>
      </c>
      <c r="P112" t="n">
        <v>184.56</v>
      </c>
      <c r="Q112" t="n">
        <v>197.76</v>
      </c>
      <c r="R112" t="n">
        <v>30.3</v>
      </c>
      <c r="S112" t="n">
        <v>25.4</v>
      </c>
      <c r="T112" t="n">
        <v>1615.54</v>
      </c>
      <c r="U112" t="n">
        <v>0.84</v>
      </c>
      <c r="V112" t="n">
        <v>0.89</v>
      </c>
      <c r="W112" t="n">
        <v>2.95</v>
      </c>
      <c r="X112" t="n">
        <v>0.09</v>
      </c>
      <c r="Y112" t="n">
        <v>1</v>
      </c>
      <c r="Z112" t="n">
        <v>10</v>
      </c>
      <c r="AA112" t="n">
        <v>478.8003789945993</v>
      </c>
      <c r="AB112" t="n">
        <v>655.1158017223336</v>
      </c>
      <c r="AC112" t="n">
        <v>592.5924690667557</v>
      </c>
      <c r="AD112" t="n">
        <v>478800.3789945993</v>
      </c>
      <c r="AE112" t="n">
        <v>655115.8017223335</v>
      </c>
      <c r="AF112" t="n">
        <v>1.486476856353304e-05</v>
      </c>
      <c r="AG112" t="n">
        <v>36</v>
      </c>
      <c r="AH112" t="n">
        <v>592592.4690667557</v>
      </c>
    </row>
    <row r="113">
      <c r="A113" t="n">
        <v>111</v>
      </c>
      <c r="B113" t="n">
        <v>140</v>
      </c>
      <c r="C113" t="inlineStr">
        <is>
          <t xml:space="preserve">CONCLUIDO	</t>
        </is>
      </c>
      <c r="D113" t="n">
        <v>7.3027</v>
      </c>
      <c r="E113" t="n">
        <v>13.69</v>
      </c>
      <c r="F113" t="n">
        <v>10.48</v>
      </c>
      <c r="G113" t="n">
        <v>104.79</v>
      </c>
      <c r="H113" t="n">
        <v>1.54</v>
      </c>
      <c r="I113" t="n">
        <v>6</v>
      </c>
      <c r="J113" t="n">
        <v>333.2</v>
      </c>
      <c r="K113" t="n">
        <v>60.56</v>
      </c>
      <c r="L113" t="n">
        <v>28.75</v>
      </c>
      <c r="M113" t="n">
        <v>4</v>
      </c>
      <c r="N113" t="n">
        <v>103.89</v>
      </c>
      <c r="O113" t="n">
        <v>41328.54</v>
      </c>
      <c r="P113" t="n">
        <v>184.46</v>
      </c>
      <c r="Q113" t="n">
        <v>197.79</v>
      </c>
      <c r="R113" t="n">
        <v>30.08</v>
      </c>
      <c r="S113" t="n">
        <v>25.4</v>
      </c>
      <c r="T113" t="n">
        <v>1507.83</v>
      </c>
      <c r="U113" t="n">
        <v>0.84</v>
      </c>
      <c r="V113" t="n">
        <v>0.89</v>
      </c>
      <c r="W113" t="n">
        <v>2.95</v>
      </c>
      <c r="X113" t="n">
        <v>0.09</v>
      </c>
      <c r="Y113" t="n">
        <v>1</v>
      </c>
      <c r="Z113" t="n">
        <v>10</v>
      </c>
      <c r="AA113" t="n">
        <v>478.6795505402697</v>
      </c>
      <c r="AB113" t="n">
        <v>654.9504789005446</v>
      </c>
      <c r="AC113" t="n">
        <v>592.4429244230463</v>
      </c>
      <c r="AD113" t="n">
        <v>478679.5505402697</v>
      </c>
      <c r="AE113" t="n">
        <v>654950.4789005446</v>
      </c>
      <c r="AF113" t="n">
        <v>1.486924804998462e-05</v>
      </c>
      <c r="AG113" t="n">
        <v>36</v>
      </c>
      <c r="AH113" t="n">
        <v>592442.9244230463</v>
      </c>
    </row>
    <row r="114">
      <c r="A114" t="n">
        <v>112</v>
      </c>
      <c r="B114" t="n">
        <v>140</v>
      </c>
      <c r="C114" t="inlineStr">
        <is>
          <t xml:space="preserve">CONCLUIDO	</t>
        </is>
      </c>
      <c r="D114" t="n">
        <v>7.301</v>
      </c>
      <c r="E114" t="n">
        <v>13.7</v>
      </c>
      <c r="F114" t="n">
        <v>10.48</v>
      </c>
      <c r="G114" t="n">
        <v>104.82</v>
      </c>
      <c r="H114" t="n">
        <v>1.55</v>
      </c>
      <c r="I114" t="n">
        <v>6</v>
      </c>
      <c r="J114" t="n">
        <v>333.79</v>
      </c>
      <c r="K114" t="n">
        <v>60.56</v>
      </c>
      <c r="L114" t="n">
        <v>29</v>
      </c>
      <c r="M114" t="n">
        <v>4</v>
      </c>
      <c r="N114" t="n">
        <v>104.24</v>
      </c>
      <c r="O114" t="n">
        <v>41401.93</v>
      </c>
      <c r="P114" t="n">
        <v>184.7</v>
      </c>
      <c r="Q114" t="n">
        <v>197.75</v>
      </c>
      <c r="R114" t="n">
        <v>30.22</v>
      </c>
      <c r="S114" t="n">
        <v>25.4</v>
      </c>
      <c r="T114" t="n">
        <v>1577.93</v>
      </c>
      <c r="U114" t="n">
        <v>0.84</v>
      </c>
      <c r="V114" t="n">
        <v>0.89</v>
      </c>
      <c r="W114" t="n">
        <v>2.95</v>
      </c>
      <c r="X114" t="n">
        <v>0.09</v>
      </c>
      <c r="Y114" t="n">
        <v>1</v>
      </c>
      <c r="Z114" t="n">
        <v>10</v>
      </c>
      <c r="AA114" t="n">
        <v>478.8942038872202</v>
      </c>
      <c r="AB114" t="n">
        <v>655.2441770796797</v>
      </c>
      <c r="AC114" t="n">
        <v>592.7085924601726</v>
      </c>
      <c r="AD114" t="n">
        <v>478894.2038872202</v>
      </c>
      <c r="AE114" t="n">
        <v>655244.1770796797</v>
      </c>
      <c r="AF114" t="n">
        <v>1.486578662863568e-05</v>
      </c>
      <c r="AG114" t="n">
        <v>36</v>
      </c>
      <c r="AH114" t="n">
        <v>592708.5924601726</v>
      </c>
    </row>
    <row r="115">
      <c r="A115" t="n">
        <v>113</v>
      </c>
      <c r="B115" t="n">
        <v>140</v>
      </c>
      <c r="C115" t="inlineStr">
        <is>
          <t xml:space="preserve">CONCLUIDO	</t>
        </is>
      </c>
      <c r="D115" t="n">
        <v>7.2988</v>
      </c>
      <c r="E115" t="n">
        <v>13.7</v>
      </c>
      <c r="F115" t="n">
        <v>10.49</v>
      </c>
      <c r="G115" t="n">
        <v>104.86</v>
      </c>
      <c r="H115" t="n">
        <v>1.56</v>
      </c>
      <c r="I115" t="n">
        <v>6</v>
      </c>
      <c r="J115" t="n">
        <v>334.39</v>
      </c>
      <c r="K115" t="n">
        <v>60.56</v>
      </c>
      <c r="L115" t="n">
        <v>29.25</v>
      </c>
      <c r="M115" t="n">
        <v>4</v>
      </c>
      <c r="N115" t="n">
        <v>104.58</v>
      </c>
      <c r="O115" t="n">
        <v>41475.37</v>
      </c>
      <c r="P115" t="n">
        <v>184.83</v>
      </c>
      <c r="Q115" t="n">
        <v>197.75</v>
      </c>
      <c r="R115" t="n">
        <v>30.38</v>
      </c>
      <c r="S115" t="n">
        <v>25.4</v>
      </c>
      <c r="T115" t="n">
        <v>1653.71</v>
      </c>
      <c r="U115" t="n">
        <v>0.84</v>
      </c>
      <c r="V115" t="n">
        <v>0.89</v>
      </c>
      <c r="W115" t="n">
        <v>2.95</v>
      </c>
      <c r="X115" t="n">
        <v>0.1</v>
      </c>
      <c r="Y115" t="n">
        <v>1</v>
      </c>
      <c r="Z115" t="n">
        <v>10</v>
      </c>
      <c r="AA115" t="n">
        <v>479.0528994294364</v>
      </c>
      <c r="AB115" t="n">
        <v>655.4613113216931</v>
      </c>
      <c r="AC115" t="n">
        <v>592.9050037148781</v>
      </c>
      <c r="AD115" t="n">
        <v>479052.8994294364</v>
      </c>
      <c r="AE115" t="n">
        <v>655461.3113216931</v>
      </c>
      <c r="AF115" t="n">
        <v>1.486130714218409e-05</v>
      </c>
      <c r="AG115" t="n">
        <v>36</v>
      </c>
      <c r="AH115" t="n">
        <v>592905.0037148781</v>
      </c>
    </row>
    <row r="116">
      <c r="A116" t="n">
        <v>114</v>
      </c>
      <c r="B116" t="n">
        <v>140</v>
      </c>
      <c r="C116" t="inlineStr">
        <is>
          <t xml:space="preserve">CONCLUIDO	</t>
        </is>
      </c>
      <c r="D116" t="n">
        <v>7.2994</v>
      </c>
      <c r="E116" t="n">
        <v>13.7</v>
      </c>
      <c r="F116" t="n">
        <v>10.49</v>
      </c>
      <c r="G116" t="n">
        <v>104.85</v>
      </c>
      <c r="H116" t="n">
        <v>1.57</v>
      </c>
      <c r="I116" t="n">
        <v>6</v>
      </c>
      <c r="J116" t="n">
        <v>334.98</v>
      </c>
      <c r="K116" t="n">
        <v>60.56</v>
      </c>
      <c r="L116" t="n">
        <v>29.5</v>
      </c>
      <c r="M116" t="n">
        <v>4</v>
      </c>
      <c r="N116" t="n">
        <v>104.93</v>
      </c>
      <c r="O116" t="n">
        <v>41548.98</v>
      </c>
      <c r="P116" t="n">
        <v>184.91</v>
      </c>
      <c r="Q116" t="n">
        <v>197.76</v>
      </c>
      <c r="R116" t="n">
        <v>30.36</v>
      </c>
      <c r="S116" t="n">
        <v>25.4</v>
      </c>
      <c r="T116" t="n">
        <v>1648.48</v>
      </c>
      <c r="U116" t="n">
        <v>0.84</v>
      </c>
      <c r="V116" t="n">
        <v>0.89</v>
      </c>
      <c r="W116" t="n">
        <v>2.95</v>
      </c>
      <c r="X116" t="n">
        <v>0.1</v>
      </c>
      <c r="Y116" t="n">
        <v>1</v>
      </c>
      <c r="Z116" t="n">
        <v>10</v>
      </c>
      <c r="AA116" t="n">
        <v>479.0998861383544</v>
      </c>
      <c r="AB116" t="n">
        <v>655.525600609742</v>
      </c>
      <c r="AC116" t="n">
        <v>592.9631573235062</v>
      </c>
      <c r="AD116" t="n">
        <v>479099.8861383544</v>
      </c>
      <c r="AE116" t="n">
        <v>655525.600609742</v>
      </c>
      <c r="AF116" t="n">
        <v>1.486252882030725e-05</v>
      </c>
      <c r="AG116" t="n">
        <v>36</v>
      </c>
      <c r="AH116" t="n">
        <v>592963.1573235062</v>
      </c>
    </row>
    <row r="117">
      <c r="A117" t="n">
        <v>115</v>
      </c>
      <c r="B117" t="n">
        <v>140</v>
      </c>
      <c r="C117" t="inlineStr">
        <is>
          <t xml:space="preserve">CONCLUIDO	</t>
        </is>
      </c>
      <c r="D117" t="n">
        <v>7.2994</v>
      </c>
      <c r="E117" t="n">
        <v>13.7</v>
      </c>
      <c r="F117" t="n">
        <v>10.49</v>
      </c>
      <c r="G117" t="n">
        <v>104.85</v>
      </c>
      <c r="H117" t="n">
        <v>1.58</v>
      </c>
      <c r="I117" t="n">
        <v>6</v>
      </c>
      <c r="J117" t="n">
        <v>335.58</v>
      </c>
      <c r="K117" t="n">
        <v>60.56</v>
      </c>
      <c r="L117" t="n">
        <v>29.75</v>
      </c>
      <c r="M117" t="n">
        <v>4</v>
      </c>
      <c r="N117" t="n">
        <v>105.28</v>
      </c>
      <c r="O117" t="n">
        <v>41622.76</v>
      </c>
      <c r="P117" t="n">
        <v>184.84</v>
      </c>
      <c r="Q117" t="n">
        <v>197.75</v>
      </c>
      <c r="R117" t="n">
        <v>30.4</v>
      </c>
      <c r="S117" t="n">
        <v>25.4</v>
      </c>
      <c r="T117" t="n">
        <v>1668.28</v>
      </c>
      <c r="U117" t="n">
        <v>0.84</v>
      </c>
      <c r="V117" t="n">
        <v>0.89</v>
      </c>
      <c r="W117" t="n">
        <v>2.95</v>
      </c>
      <c r="X117" t="n">
        <v>0.1</v>
      </c>
      <c r="Y117" t="n">
        <v>1</v>
      </c>
      <c r="Z117" t="n">
        <v>10</v>
      </c>
      <c r="AA117" t="n">
        <v>479.0476986846339</v>
      </c>
      <c r="AB117" t="n">
        <v>655.4541954332136</v>
      </c>
      <c r="AC117" t="n">
        <v>592.8985669568081</v>
      </c>
      <c r="AD117" t="n">
        <v>479047.6986846339</v>
      </c>
      <c r="AE117" t="n">
        <v>655454.1954332136</v>
      </c>
      <c r="AF117" t="n">
        <v>1.486252882030725e-05</v>
      </c>
      <c r="AG117" t="n">
        <v>36</v>
      </c>
      <c r="AH117" t="n">
        <v>592898.5669568081</v>
      </c>
    </row>
    <row r="118">
      <c r="A118" t="n">
        <v>116</v>
      </c>
      <c r="B118" t="n">
        <v>140</v>
      </c>
      <c r="C118" t="inlineStr">
        <is>
          <t xml:space="preserve">CONCLUIDO	</t>
        </is>
      </c>
      <c r="D118" t="n">
        <v>7.2988</v>
      </c>
      <c r="E118" t="n">
        <v>13.7</v>
      </c>
      <c r="F118" t="n">
        <v>10.49</v>
      </c>
      <c r="G118" t="n">
        <v>104.86</v>
      </c>
      <c r="H118" t="n">
        <v>1.59</v>
      </c>
      <c r="I118" t="n">
        <v>6</v>
      </c>
      <c r="J118" t="n">
        <v>336.18</v>
      </c>
      <c r="K118" t="n">
        <v>60.56</v>
      </c>
      <c r="L118" t="n">
        <v>30</v>
      </c>
      <c r="M118" t="n">
        <v>4</v>
      </c>
      <c r="N118" t="n">
        <v>105.63</v>
      </c>
      <c r="O118" t="n">
        <v>41696.71</v>
      </c>
      <c r="P118" t="n">
        <v>184.94</v>
      </c>
      <c r="Q118" t="n">
        <v>197.75</v>
      </c>
      <c r="R118" t="n">
        <v>30.43</v>
      </c>
      <c r="S118" t="n">
        <v>25.4</v>
      </c>
      <c r="T118" t="n">
        <v>1680.38</v>
      </c>
      <c r="U118" t="n">
        <v>0.83</v>
      </c>
      <c r="V118" t="n">
        <v>0.89</v>
      </c>
      <c r="W118" t="n">
        <v>2.95</v>
      </c>
      <c r="X118" t="n">
        <v>0.1</v>
      </c>
      <c r="Y118" t="n">
        <v>1</v>
      </c>
      <c r="Z118" t="n">
        <v>10</v>
      </c>
      <c r="AA118" t="n">
        <v>479.134915026845</v>
      </c>
      <c r="AB118" t="n">
        <v>655.5735286803401</v>
      </c>
      <c r="AC118" t="n">
        <v>593.0065112063139</v>
      </c>
      <c r="AD118" t="n">
        <v>479134.9150268449</v>
      </c>
      <c r="AE118" t="n">
        <v>655573.5286803402</v>
      </c>
      <c r="AF118" t="n">
        <v>1.486130714218409e-05</v>
      </c>
      <c r="AG118" t="n">
        <v>36</v>
      </c>
      <c r="AH118" t="n">
        <v>593006.511206314</v>
      </c>
    </row>
    <row r="119">
      <c r="A119" t="n">
        <v>117</v>
      </c>
      <c r="B119" t="n">
        <v>140</v>
      </c>
      <c r="C119" t="inlineStr">
        <is>
          <t xml:space="preserve">CONCLUIDO	</t>
        </is>
      </c>
      <c r="D119" t="n">
        <v>7.299</v>
      </c>
      <c r="E119" t="n">
        <v>13.7</v>
      </c>
      <c r="F119" t="n">
        <v>10.49</v>
      </c>
      <c r="G119" t="n">
        <v>104.86</v>
      </c>
      <c r="H119" t="n">
        <v>1.6</v>
      </c>
      <c r="I119" t="n">
        <v>6</v>
      </c>
      <c r="J119" t="n">
        <v>336.78</v>
      </c>
      <c r="K119" t="n">
        <v>60.56</v>
      </c>
      <c r="L119" t="n">
        <v>30.25</v>
      </c>
      <c r="M119" t="n">
        <v>4</v>
      </c>
      <c r="N119" t="n">
        <v>105.98</v>
      </c>
      <c r="O119" t="n">
        <v>41770.83</v>
      </c>
      <c r="P119" t="n">
        <v>184.96</v>
      </c>
      <c r="Q119" t="n">
        <v>197.75</v>
      </c>
      <c r="R119" t="n">
        <v>30.41</v>
      </c>
      <c r="S119" t="n">
        <v>25.4</v>
      </c>
      <c r="T119" t="n">
        <v>1673.25</v>
      </c>
      <c r="U119" t="n">
        <v>0.84</v>
      </c>
      <c r="V119" t="n">
        <v>0.89</v>
      </c>
      <c r="W119" t="n">
        <v>2.95</v>
      </c>
      <c r="X119" t="n">
        <v>0.1</v>
      </c>
      <c r="Y119" t="n">
        <v>1</v>
      </c>
      <c r="Z119" t="n">
        <v>10</v>
      </c>
      <c r="AA119" t="n">
        <v>479.1456053680962</v>
      </c>
      <c r="AB119" t="n">
        <v>655.5881556768646</v>
      </c>
      <c r="AC119" t="n">
        <v>593.0197422228193</v>
      </c>
      <c r="AD119" t="n">
        <v>479145.6053680962</v>
      </c>
      <c r="AE119" t="n">
        <v>655588.1556768647</v>
      </c>
      <c r="AF119" t="n">
        <v>1.486171436822515e-05</v>
      </c>
      <c r="AG119" t="n">
        <v>36</v>
      </c>
      <c r="AH119" t="n">
        <v>593019.7422228194</v>
      </c>
    </row>
    <row r="120">
      <c r="A120" t="n">
        <v>118</v>
      </c>
      <c r="B120" t="n">
        <v>140</v>
      </c>
      <c r="C120" t="inlineStr">
        <is>
          <t xml:space="preserve">CONCLUIDO	</t>
        </is>
      </c>
      <c r="D120" t="n">
        <v>7.299</v>
      </c>
      <c r="E120" t="n">
        <v>13.7</v>
      </c>
      <c r="F120" t="n">
        <v>10.49</v>
      </c>
      <c r="G120" t="n">
        <v>104.86</v>
      </c>
      <c r="H120" t="n">
        <v>1.61</v>
      </c>
      <c r="I120" t="n">
        <v>6</v>
      </c>
      <c r="J120" t="n">
        <v>337.39</v>
      </c>
      <c r="K120" t="n">
        <v>60.56</v>
      </c>
      <c r="L120" t="n">
        <v>30.5</v>
      </c>
      <c r="M120" t="n">
        <v>4</v>
      </c>
      <c r="N120" t="n">
        <v>106.33</v>
      </c>
      <c r="O120" t="n">
        <v>41845.13</v>
      </c>
      <c r="P120" t="n">
        <v>184.98</v>
      </c>
      <c r="Q120" t="n">
        <v>197.75</v>
      </c>
      <c r="R120" t="n">
        <v>30.34</v>
      </c>
      <c r="S120" t="n">
        <v>25.4</v>
      </c>
      <c r="T120" t="n">
        <v>1638.14</v>
      </c>
      <c r="U120" t="n">
        <v>0.84</v>
      </c>
      <c r="V120" t="n">
        <v>0.89</v>
      </c>
      <c r="W120" t="n">
        <v>2.95</v>
      </c>
      <c r="X120" t="n">
        <v>0.1</v>
      </c>
      <c r="Y120" t="n">
        <v>1</v>
      </c>
      <c r="Z120" t="n">
        <v>10</v>
      </c>
      <c r="AA120" t="n">
        <v>479.1605168862958</v>
      </c>
      <c r="AB120" t="n">
        <v>655.6085582739152</v>
      </c>
      <c r="AC120" t="n">
        <v>593.0381976246426</v>
      </c>
      <c r="AD120" t="n">
        <v>479160.5168862958</v>
      </c>
      <c r="AE120" t="n">
        <v>655608.5582739152</v>
      </c>
      <c r="AF120" t="n">
        <v>1.486171436822515e-05</v>
      </c>
      <c r="AG120" t="n">
        <v>36</v>
      </c>
      <c r="AH120" t="n">
        <v>593038.1976246426</v>
      </c>
    </row>
    <row r="121">
      <c r="A121" t="n">
        <v>119</v>
      </c>
      <c r="B121" t="n">
        <v>140</v>
      </c>
      <c r="C121" t="inlineStr">
        <is>
          <t xml:space="preserve">CONCLUIDO	</t>
        </is>
      </c>
      <c r="D121" t="n">
        <v>7.2997</v>
      </c>
      <c r="E121" t="n">
        <v>13.7</v>
      </c>
      <c r="F121" t="n">
        <v>10.48</v>
      </c>
      <c r="G121" t="n">
        <v>104.85</v>
      </c>
      <c r="H121" t="n">
        <v>1.62</v>
      </c>
      <c r="I121" t="n">
        <v>6</v>
      </c>
      <c r="J121" t="n">
        <v>337.99</v>
      </c>
      <c r="K121" t="n">
        <v>60.56</v>
      </c>
      <c r="L121" t="n">
        <v>30.75</v>
      </c>
      <c r="M121" t="n">
        <v>4</v>
      </c>
      <c r="N121" t="n">
        <v>106.68</v>
      </c>
      <c r="O121" t="n">
        <v>41919.61</v>
      </c>
      <c r="P121" t="n">
        <v>184.88</v>
      </c>
      <c r="Q121" t="n">
        <v>197.77</v>
      </c>
      <c r="R121" t="n">
        <v>30.4</v>
      </c>
      <c r="S121" t="n">
        <v>25.4</v>
      </c>
      <c r="T121" t="n">
        <v>1664.53</v>
      </c>
      <c r="U121" t="n">
        <v>0.84</v>
      </c>
      <c r="V121" t="n">
        <v>0.89</v>
      </c>
      <c r="W121" t="n">
        <v>2.95</v>
      </c>
      <c r="X121" t="n">
        <v>0.09</v>
      </c>
      <c r="Y121" t="n">
        <v>1</v>
      </c>
      <c r="Z121" t="n">
        <v>10</v>
      </c>
      <c r="AA121" t="n">
        <v>479.0557868325633</v>
      </c>
      <c r="AB121" t="n">
        <v>655.4652619940346</v>
      </c>
      <c r="AC121" t="n">
        <v>592.9085773405961</v>
      </c>
      <c r="AD121" t="n">
        <v>479055.7868325633</v>
      </c>
      <c r="AE121" t="n">
        <v>655465.2619940345</v>
      </c>
      <c r="AF121" t="n">
        <v>1.486313965936883e-05</v>
      </c>
      <c r="AG121" t="n">
        <v>36</v>
      </c>
      <c r="AH121" t="n">
        <v>592908.5773405961</v>
      </c>
    </row>
    <row r="122">
      <c r="A122" t="n">
        <v>120</v>
      </c>
      <c r="B122" t="n">
        <v>140</v>
      </c>
      <c r="C122" t="inlineStr">
        <is>
          <t xml:space="preserve">CONCLUIDO	</t>
        </is>
      </c>
      <c r="D122" t="n">
        <v>7.2988</v>
      </c>
      <c r="E122" t="n">
        <v>13.7</v>
      </c>
      <c r="F122" t="n">
        <v>10.49</v>
      </c>
      <c r="G122" t="n">
        <v>104.86</v>
      </c>
      <c r="H122" t="n">
        <v>1.63</v>
      </c>
      <c r="I122" t="n">
        <v>6</v>
      </c>
      <c r="J122" t="n">
        <v>338.59</v>
      </c>
      <c r="K122" t="n">
        <v>60.56</v>
      </c>
      <c r="L122" t="n">
        <v>31</v>
      </c>
      <c r="M122" t="n">
        <v>4</v>
      </c>
      <c r="N122" t="n">
        <v>107.04</v>
      </c>
      <c r="O122" t="n">
        <v>41994.26</v>
      </c>
      <c r="P122" t="n">
        <v>184.87</v>
      </c>
      <c r="Q122" t="n">
        <v>197.76</v>
      </c>
      <c r="R122" t="n">
        <v>30.33</v>
      </c>
      <c r="S122" t="n">
        <v>25.4</v>
      </c>
      <c r="T122" t="n">
        <v>1629.23</v>
      </c>
      <c r="U122" t="n">
        <v>0.84</v>
      </c>
      <c r="V122" t="n">
        <v>0.89</v>
      </c>
      <c r="W122" t="n">
        <v>2.95</v>
      </c>
      <c r="X122" t="n">
        <v>0.1</v>
      </c>
      <c r="Y122" t="n">
        <v>1</v>
      </c>
      <c r="Z122" t="n">
        <v>10</v>
      </c>
      <c r="AA122" t="n">
        <v>479.0827232830395</v>
      </c>
      <c r="AB122" t="n">
        <v>655.5021176339283</v>
      </c>
      <c r="AC122" t="n">
        <v>592.9419155299456</v>
      </c>
      <c r="AD122" t="n">
        <v>479082.7232830395</v>
      </c>
      <c r="AE122" t="n">
        <v>655502.1176339283</v>
      </c>
      <c r="AF122" t="n">
        <v>1.486130714218409e-05</v>
      </c>
      <c r="AG122" t="n">
        <v>36</v>
      </c>
      <c r="AH122" t="n">
        <v>592941.9155299456</v>
      </c>
    </row>
    <row r="123">
      <c r="A123" t="n">
        <v>121</v>
      </c>
      <c r="B123" t="n">
        <v>140</v>
      </c>
      <c r="C123" t="inlineStr">
        <is>
          <t xml:space="preserve">CONCLUIDO	</t>
        </is>
      </c>
      <c r="D123" t="n">
        <v>7.2991</v>
      </c>
      <c r="E123" t="n">
        <v>13.7</v>
      </c>
      <c r="F123" t="n">
        <v>10.49</v>
      </c>
      <c r="G123" t="n">
        <v>104.86</v>
      </c>
      <c r="H123" t="n">
        <v>1.64</v>
      </c>
      <c r="I123" t="n">
        <v>6</v>
      </c>
      <c r="J123" t="n">
        <v>339.2</v>
      </c>
      <c r="K123" t="n">
        <v>60.56</v>
      </c>
      <c r="L123" t="n">
        <v>31.25</v>
      </c>
      <c r="M123" t="n">
        <v>4</v>
      </c>
      <c r="N123" t="n">
        <v>107.4</v>
      </c>
      <c r="O123" t="n">
        <v>42069.09</v>
      </c>
      <c r="P123" t="n">
        <v>184.82</v>
      </c>
      <c r="Q123" t="n">
        <v>197.76</v>
      </c>
      <c r="R123" t="n">
        <v>30.32</v>
      </c>
      <c r="S123" t="n">
        <v>25.4</v>
      </c>
      <c r="T123" t="n">
        <v>1627.06</v>
      </c>
      <c r="U123" t="n">
        <v>0.84</v>
      </c>
      <c r="V123" t="n">
        <v>0.89</v>
      </c>
      <c r="W123" t="n">
        <v>2.95</v>
      </c>
      <c r="X123" t="n">
        <v>0.1</v>
      </c>
      <c r="Y123" t="n">
        <v>1</v>
      </c>
      <c r="Z123" t="n">
        <v>10</v>
      </c>
      <c r="AA123" t="n">
        <v>479.0391154647271</v>
      </c>
      <c r="AB123" t="n">
        <v>655.4424514930722</v>
      </c>
      <c r="AC123" t="n">
        <v>592.8879438418309</v>
      </c>
      <c r="AD123" t="n">
        <v>479039.1154647271</v>
      </c>
      <c r="AE123" t="n">
        <v>655442.4514930722</v>
      </c>
      <c r="AF123" t="n">
        <v>1.486191798124567e-05</v>
      </c>
      <c r="AG123" t="n">
        <v>36</v>
      </c>
      <c r="AH123" t="n">
        <v>592887.9438418308</v>
      </c>
    </row>
    <row r="124">
      <c r="A124" t="n">
        <v>122</v>
      </c>
      <c r="B124" t="n">
        <v>140</v>
      </c>
      <c r="C124" t="inlineStr">
        <is>
          <t xml:space="preserve">CONCLUIDO	</t>
        </is>
      </c>
      <c r="D124" t="n">
        <v>7.2975</v>
      </c>
      <c r="E124" t="n">
        <v>13.7</v>
      </c>
      <c r="F124" t="n">
        <v>10.49</v>
      </c>
      <c r="G124" t="n">
        <v>104.89</v>
      </c>
      <c r="H124" t="n">
        <v>1.65</v>
      </c>
      <c r="I124" t="n">
        <v>6</v>
      </c>
      <c r="J124" t="n">
        <v>339.81</v>
      </c>
      <c r="K124" t="n">
        <v>60.56</v>
      </c>
      <c r="L124" t="n">
        <v>31.5</v>
      </c>
      <c r="M124" t="n">
        <v>4</v>
      </c>
      <c r="N124" t="n">
        <v>107.75</v>
      </c>
      <c r="O124" t="n">
        <v>42144.11</v>
      </c>
      <c r="P124" t="n">
        <v>184.78</v>
      </c>
      <c r="Q124" t="n">
        <v>197.76</v>
      </c>
      <c r="R124" t="n">
        <v>30.4</v>
      </c>
      <c r="S124" t="n">
        <v>25.4</v>
      </c>
      <c r="T124" t="n">
        <v>1666.9</v>
      </c>
      <c r="U124" t="n">
        <v>0.84</v>
      </c>
      <c r="V124" t="n">
        <v>0.89</v>
      </c>
      <c r="W124" t="n">
        <v>2.95</v>
      </c>
      <c r="X124" t="n">
        <v>0.1</v>
      </c>
      <c r="Y124" t="n">
        <v>1</v>
      </c>
      <c r="Z124" t="n">
        <v>10</v>
      </c>
      <c r="AA124" t="n">
        <v>479.0430416507349</v>
      </c>
      <c r="AB124" t="n">
        <v>655.4478234739792</v>
      </c>
      <c r="AC124" t="n">
        <v>592.8928031284197</v>
      </c>
      <c r="AD124" t="n">
        <v>479043.041650735</v>
      </c>
      <c r="AE124" t="n">
        <v>655447.8234739791</v>
      </c>
      <c r="AF124" t="n">
        <v>1.485866017291725e-05</v>
      </c>
      <c r="AG124" t="n">
        <v>36</v>
      </c>
      <c r="AH124" t="n">
        <v>592892.8031284197</v>
      </c>
    </row>
    <row r="125">
      <c r="A125" t="n">
        <v>123</v>
      </c>
      <c r="B125" t="n">
        <v>140</v>
      </c>
      <c r="C125" t="inlineStr">
        <is>
          <t xml:space="preserve">CONCLUIDO	</t>
        </is>
      </c>
      <c r="D125" t="n">
        <v>7.2984</v>
      </c>
      <c r="E125" t="n">
        <v>13.7</v>
      </c>
      <c r="F125" t="n">
        <v>10.49</v>
      </c>
      <c r="G125" t="n">
        <v>104.87</v>
      </c>
      <c r="H125" t="n">
        <v>1.66</v>
      </c>
      <c r="I125" t="n">
        <v>6</v>
      </c>
      <c r="J125" t="n">
        <v>340.42</v>
      </c>
      <c r="K125" t="n">
        <v>60.56</v>
      </c>
      <c r="L125" t="n">
        <v>31.75</v>
      </c>
      <c r="M125" t="n">
        <v>4</v>
      </c>
      <c r="N125" t="n">
        <v>108.11</v>
      </c>
      <c r="O125" t="n">
        <v>42219.3</v>
      </c>
      <c r="P125" t="n">
        <v>184.66</v>
      </c>
      <c r="Q125" t="n">
        <v>197.76</v>
      </c>
      <c r="R125" t="n">
        <v>30.33</v>
      </c>
      <c r="S125" t="n">
        <v>25.4</v>
      </c>
      <c r="T125" t="n">
        <v>1632.61</v>
      </c>
      <c r="U125" t="n">
        <v>0.84</v>
      </c>
      <c r="V125" t="n">
        <v>0.89</v>
      </c>
      <c r="W125" t="n">
        <v>2.95</v>
      </c>
      <c r="X125" t="n">
        <v>0.1</v>
      </c>
      <c r="Y125" t="n">
        <v>1</v>
      </c>
      <c r="Z125" t="n">
        <v>10</v>
      </c>
      <c r="AA125" t="n">
        <v>478.93457965777</v>
      </c>
      <c r="AB125" t="n">
        <v>655.2994209901992</v>
      </c>
      <c r="AC125" t="n">
        <v>592.7585639694074</v>
      </c>
      <c r="AD125" t="n">
        <v>478934.57965777</v>
      </c>
      <c r="AE125" t="n">
        <v>655299.4209901992</v>
      </c>
      <c r="AF125" t="n">
        <v>1.486049269010199e-05</v>
      </c>
      <c r="AG125" t="n">
        <v>36</v>
      </c>
      <c r="AH125" t="n">
        <v>592758.5639694075</v>
      </c>
    </row>
    <row r="126">
      <c r="A126" t="n">
        <v>124</v>
      </c>
      <c r="B126" t="n">
        <v>140</v>
      </c>
      <c r="C126" t="inlineStr">
        <is>
          <t xml:space="preserve">CONCLUIDO	</t>
        </is>
      </c>
      <c r="D126" t="n">
        <v>7.2988</v>
      </c>
      <c r="E126" t="n">
        <v>13.7</v>
      </c>
      <c r="F126" t="n">
        <v>10.49</v>
      </c>
      <c r="G126" t="n">
        <v>104.86</v>
      </c>
      <c r="H126" t="n">
        <v>1.67</v>
      </c>
      <c r="I126" t="n">
        <v>6</v>
      </c>
      <c r="J126" t="n">
        <v>341.03</v>
      </c>
      <c r="K126" t="n">
        <v>60.56</v>
      </c>
      <c r="L126" t="n">
        <v>32</v>
      </c>
      <c r="M126" t="n">
        <v>4</v>
      </c>
      <c r="N126" t="n">
        <v>108.48</v>
      </c>
      <c r="O126" t="n">
        <v>42294.68</v>
      </c>
      <c r="P126" t="n">
        <v>184.64</v>
      </c>
      <c r="Q126" t="n">
        <v>197.75</v>
      </c>
      <c r="R126" t="n">
        <v>30.4</v>
      </c>
      <c r="S126" t="n">
        <v>25.4</v>
      </c>
      <c r="T126" t="n">
        <v>1665.94</v>
      </c>
      <c r="U126" t="n">
        <v>0.84</v>
      </c>
      <c r="V126" t="n">
        <v>0.89</v>
      </c>
      <c r="W126" t="n">
        <v>2.95</v>
      </c>
      <c r="X126" t="n">
        <v>0.1</v>
      </c>
      <c r="Y126" t="n">
        <v>1</v>
      </c>
      <c r="Z126" t="n">
        <v>10</v>
      </c>
      <c r="AA126" t="n">
        <v>478.9112361248216</v>
      </c>
      <c r="AB126" t="n">
        <v>655.2674813385753</v>
      </c>
      <c r="AC126" t="n">
        <v>592.729672593307</v>
      </c>
      <c r="AD126" t="n">
        <v>478911.2361248216</v>
      </c>
      <c r="AE126" t="n">
        <v>655267.4813385752</v>
      </c>
      <c r="AF126" t="n">
        <v>1.486130714218409e-05</v>
      </c>
      <c r="AG126" t="n">
        <v>36</v>
      </c>
      <c r="AH126" t="n">
        <v>592729.672593307</v>
      </c>
    </row>
    <row r="127">
      <c r="A127" t="n">
        <v>125</v>
      </c>
      <c r="B127" t="n">
        <v>140</v>
      </c>
      <c r="C127" t="inlineStr">
        <is>
          <t xml:space="preserve">CONCLUIDO	</t>
        </is>
      </c>
      <c r="D127" t="n">
        <v>7.3018</v>
      </c>
      <c r="E127" t="n">
        <v>13.7</v>
      </c>
      <c r="F127" t="n">
        <v>10.48</v>
      </c>
      <c r="G127" t="n">
        <v>104.81</v>
      </c>
      <c r="H127" t="n">
        <v>1.68</v>
      </c>
      <c r="I127" t="n">
        <v>6</v>
      </c>
      <c r="J127" t="n">
        <v>341.64</v>
      </c>
      <c r="K127" t="n">
        <v>60.56</v>
      </c>
      <c r="L127" t="n">
        <v>32.25</v>
      </c>
      <c r="M127" t="n">
        <v>4</v>
      </c>
      <c r="N127" t="n">
        <v>108.84</v>
      </c>
      <c r="O127" t="n">
        <v>42370.23</v>
      </c>
      <c r="P127" t="n">
        <v>184.42</v>
      </c>
      <c r="Q127" t="n">
        <v>197.75</v>
      </c>
      <c r="R127" t="n">
        <v>30.28</v>
      </c>
      <c r="S127" t="n">
        <v>25.4</v>
      </c>
      <c r="T127" t="n">
        <v>1607.25</v>
      </c>
      <c r="U127" t="n">
        <v>0.84</v>
      </c>
      <c r="V127" t="n">
        <v>0.89</v>
      </c>
      <c r="W127" t="n">
        <v>2.95</v>
      </c>
      <c r="X127" t="n">
        <v>0.09</v>
      </c>
      <c r="Y127" t="n">
        <v>1</v>
      </c>
      <c r="Z127" t="n">
        <v>10</v>
      </c>
      <c r="AA127" t="n">
        <v>478.6686708252325</v>
      </c>
      <c r="AB127" t="n">
        <v>654.9355927944516</v>
      </c>
      <c r="AC127" t="n">
        <v>592.4294590260259</v>
      </c>
      <c r="AD127" t="n">
        <v>478668.6708252325</v>
      </c>
      <c r="AE127" t="n">
        <v>654935.5927944516</v>
      </c>
      <c r="AF127" t="n">
        <v>1.486741553279989e-05</v>
      </c>
      <c r="AG127" t="n">
        <v>36</v>
      </c>
      <c r="AH127" t="n">
        <v>592429.459026026</v>
      </c>
    </row>
    <row r="128">
      <c r="A128" t="n">
        <v>126</v>
      </c>
      <c r="B128" t="n">
        <v>140</v>
      </c>
      <c r="C128" t="inlineStr">
        <is>
          <t xml:space="preserve">CONCLUIDO	</t>
        </is>
      </c>
      <c r="D128" t="n">
        <v>7.2975</v>
      </c>
      <c r="E128" t="n">
        <v>13.7</v>
      </c>
      <c r="F128" t="n">
        <v>10.49</v>
      </c>
      <c r="G128" t="n">
        <v>104.89</v>
      </c>
      <c r="H128" t="n">
        <v>1.69</v>
      </c>
      <c r="I128" t="n">
        <v>6</v>
      </c>
      <c r="J128" t="n">
        <v>342.26</v>
      </c>
      <c r="K128" t="n">
        <v>60.56</v>
      </c>
      <c r="L128" t="n">
        <v>32.5</v>
      </c>
      <c r="M128" t="n">
        <v>4</v>
      </c>
      <c r="N128" t="n">
        <v>109.2</v>
      </c>
      <c r="O128" t="n">
        <v>42445.98</v>
      </c>
      <c r="P128" t="n">
        <v>184.4</v>
      </c>
      <c r="Q128" t="n">
        <v>197.77</v>
      </c>
      <c r="R128" t="n">
        <v>30.41</v>
      </c>
      <c r="S128" t="n">
        <v>25.4</v>
      </c>
      <c r="T128" t="n">
        <v>1669.45</v>
      </c>
      <c r="U128" t="n">
        <v>0.84</v>
      </c>
      <c r="V128" t="n">
        <v>0.89</v>
      </c>
      <c r="W128" t="n">
        <v>2.95</v>
      </c>
      <c r="X128" t="n">
        <v>0.1</v>
      </c>
      <c r="Y128" t="n">
        <v>1</v>
      </c>
      <c r="Z128" t="n">
        <v>10</v>
      </c>
      <c r="AA128" t="n">
        <v>478.7596645687967</v>
      </c>
      <c r="AB128" t="n">
        <v>655.0600944487567</v>
      </c>
      <c r="AC128" t="n">
        <v>592.5420784171833</v>
      </c>
      <c r="AD128" t="n">
        <v>478759.6645687966</v>
      </c>
      <c r="AE128" t="n">
        <v>655060.0944487567</v>
      </c>
      <c r="AF128" t="n">
        <v>1.485866017291725e-05</v>
      </c>
      <c r="AG128" t="n">
        <v>36</v>
      </c>
      <c r="AH128" t="n">
        <v>592542.0784171834</v>
      </c>
    </row>
    <row r="129">
      <c r="A129" t="n">
        <v>127</v>
      </c>
      <c r="B129" t="n">
        <v>140</v>
      </c>
      <c r="C129" t="inlineStr">
        <is>
          <t xml:space="preserve">CONCLUIDO	</t>
        </is>
      </c>
      <c r="D129" t="n">
        <v>7.2956</v>
      </c>
      <c r="E129" t="n">
        <v>13.71</v>
      </c>
      <c r="F129" t="n">
        <v>10.49</v>
      </c>
      <c r="G129" t="n">
        <v>104.92</v>
      </c>
      <c r="H129" t="n">
        <v>1.7</v>
      </c>
      <c r="I129" t="n">
        <v>6</v>
      </c>
      <c r="J129" t="n">
        <v>342.87</v>
      </c>
      <c r="K129" t="n">
        <v>60.56</v>
      </c>
      <c r="L129" t="n">
        <v>32.75</v>
      </c>
      <c r="M129" t="n">
        <v>4</v>
      </c>
      <c r="N129" t="n">
        <v>109.57</v>
      </c>
      <c r="O129" t="n">
        <v>42521.91</v>
      </c>
      <c r="P129" t="n">
        <v>184.23</v>
      </c>
      <c r="Q129" t="n">
        <v>197.75</v>
      </c>
      <c r="R129" t="n">
        <v>30.66</v>
      </c>
      <c r="S129" t="n">
        <v>25.4</v>
      </c>
      <c r="T129" t="n">
        <v>1796.73</v>
      </c>
      <c r="U129" t="n">
        <v>0.83</v>
      </c>
      <c r="V129" t="n">
        <v>0.89</v>
      </c>
      <c r="W129" t="n">
        <v>2.95</v>
      </c>
      <c r="X129" t="n">
        <v>0.1</v>
      </c>
      <c r="Y129" t="n">
        <v>1</v>
      </c>
      <c r="Z129" t="n">
        <v>10</v>
      </c>
      <c r="AA129" t="n">
        <v>478.6728797379308</v>
      </c>
      <c r="AB129" t="n">
        <v>654.9413516144896</v>
      </c>
      <c r="AC129" t="n">
        <v>592.434668232362</v>
      </c>
      <c r="AD129" t="n">
        <v>478672.8797379308</v>
      </c>
      <c r="AE129" t="n">
        <v>654941.3516144896</v>
      </c>
      <c r="AF129" t="n">
        <v>1.485479152552725e-05</v>
      </c>
      <c r="AG129" t="n">
        <v>36</v>
      </c>
      <c r="AH129" t="n">
        <v>592434.668232362</v>
      </c>
    </row>
    <row r="130">
      <c r="A130" t="n">
        <v>128</v>
      </c>
      <c r="B130" t="n">
        <v>140</v>
      </c>
      <c r="C130" t="inlineStr">
        <is>
          <t xml:space="preserve">CONCLUIDO	</t>
        </is>
      </c>
      <c r="D130" t="n">
        <v>7.3327</v>
      </c>
      <c r="E130" t="n">
        <v>13.64</v>
      </c>
      <c r="F130" t="n">
        <v>10.48</v>
      </c>
      <c r="G130" t="n">
        <v>125.7</v>
      </c>
      <c r="H130" t="n">
        <v>1.71</v>
      </c>
      <c r="I130" t="n">
        <v>5</v>
      </c>
      <c r="J130" t="n">
        <v>343.49</v>
      </c>
      <c r="K130" t="n">
        <v>60.56</v>
      </c>
      <c r="L130" t="n">
        <v>33</v>
      </c>
      <c r="M130" t="n">
        <v>3</v>
      </c>
      <c r="N130" t="n">
        <v>109.94</v>
      </c>
      <c r="O130" t="n">
        <v>42598.03</v>
      </c>
      <c r="P130" t="n">
        <v>184.02</v>
      </c>
      <c r="Q130" t="n">
        <v>197.75</v>
      </c>
      <c r="R130" t="n">
        <v>30.03</v>
      </c>
      <c r="S130" t="n">
        <v>25.4</v>
      </c>
      <c r="T130" t="n">
        <v>1487.91</v>
      </c>
      <c r="U130" t="n">
        <v>0.85</v>
      </c>
      <c r="V130" t="n">
        <v>0.89</v>
      </c>
      <c r="W130" t="n">
        <v>2.95</v>
      </c>
      <c r="X130" t="n">
        <v>0.09</v>
      </c>
      <c r="Y130" t="n">
        <v>1</v>
      </c>
      <c r="Z130" t="n">
        <v>10</v>
      </c>
      <c r="AA130" t="n">
        <v>477.724601283271</v>
      </c>
      <c r="AB130" t="n">
        <v>653.6438751977309</v>
      </c>
      <c r="AC130" t="n">
        <v>591.2610211437994</v>
      </c>
      <c r="AD130" t="n">
        <v>477724.601283271</v>
      </c>
      <c r="AE130" t="n">
        <v>653643.875197731</v>
      </c>
      <c r="AF130" t="n">
        <v>1.493033195614256e-05</v>
      </c>
      <c r="AG130" t="n">
        <v>36</v>
      </c>
      <c r="AH130" t="n">
        <v>591261.0211437994</v>
      </c>
    </row>
    <row r="131">
      <c r="A131" t="n">
        <v>129</v>
      </c>
      <c r="B131" t="n">
        <v>140</v>
      </c>
      <c r="C131" t="inlineStr">
        <is>
          <t xml:space="preserve">CONCLUIDO	</t>
        </is>
      </c>
      <c r="D131" t="n">
        <v>7.3344</v>
      </c>
      <c r="E131" t="n">
        <v>13.63</v>
      </c>
      <c r="F131" t="n">
        <v>10.47</v>
      </c>
      <c r="G131" t="n">
        <v>125.67</v>
      </c>
      <c r="H131" t="n">
        <v>1.72</v>
      </c>
      <c r="I131" t="n">
        <v>5</v>
      </c>
      <c r="J131" t="n">
        <v>344.11</v>
      </c>
      <c r="K131" t="n">
        <v>60.56</v>
      </c>
      <c r="L131" t="n">
        <v>33.25</v>
      </c>
      <c r="M131" t="n">
        <v>3</v>
      </c>
      <c r="N131" t="n">
        <v>110.3</v>
      </c>
      <c r="O131" t="n">
        <v>42674.47</v>
      </c>
      <c r="P131" t="n">
        <v>184.23</v>
      </c>
      <c r="Q131" t="n">
        <v>197.75</v>
      </c>
      <c r="R131" t="n">
        <v>29.97</v>
      </c>
      <c r="S131" t="n">
        <v>25.4</v>
      </c>
      <c r="T131" t="n">
        <v>1455</v>
      </c>
      <c r="U131" t="n">
        <v>0.85</v>
      </c>
      <c r="V131" t="n">
        <v>0.89</v>
      </c>
      <c r="W131" t="n">
        <v>2.95</v>
      </c>
      <c r="X131" t="n">
        <v>0.08</v>
      </c>
      <c r="Y131" t="n">
        <v>1</v>
      </c>
      <c r="Z131" t="n">
        <v>10</v>
      </c>
      <c r="AA131" t="n">
        <v>477.8297050115187</v>
      </c>
      <c r="AB131" t="n">
        <v>653.7876827555689</v>
      </c>
      <c r="AC131" t="n">
        <v>591.3911039101524</v>
      </c>
      <c r="AD131" t="n">
        <v>477829.7050115187</v>
      </c>
      <c r="AE131" t="n">
        <v>653787.6827555689</v>
      </c>
      <c r="AF131" t="n">
        <v>1.493379337749151e-05</v>
      </c>
      <c r="AG131" t="n">
        <v>36</v>
      </c>
      <c r="AH131" t="n">
        <v>591391.1039101525</v>
      </c>
    </row>
    <row r="132">
      <c r="A132" t="n">
        <v>130</v>
      </c>
      <c r="B132" t="n">
        <v>140</v>
      </c>
      <c r="C132" t="inlineStr">
        <is>
          <t xml:space="preserve">CONCLUIDO	</t>
        </is>
      </c>
      <c r="D132" t="n">
        <v>7.3333</v>
      </c>
      <c r="E132" t="n">
        <v>13.64</v>
      </c>
      <c r="F132" t="n">
        <v>10.47</v>
      </c>
      <c r="G132" t="n">
        <v>125.69</v>
      </c>
      <c r="H132" t="n">
        <v>1.73</v>
      </c>
      <c r="I132" t="n">
        <v>5</v>
      </c>
      <c r="J132" t="n">
        <v>344.73</v>
      </c>
      <c r="K132" t="n">
        <v>60.56</v>
      </c>
      <c r="L132" t="n">
        <v>33.5</v>
      </c>
      <c r="M132" t="n">
        <v>3</v>
      </c>
      <c r="N132" t="n">
        <v>110.67</v>
      </c>
      <c r="O132" t="n">
        <v>42750.97</v>
      </c>
      <c r="P132" t="n">
        <v>184.55</v>
      </c>
      <c r="Q132" t="n">
        <v>197.75</v>
      </c>
      <c r="R132" t="n">
        <v>30.06</v>
      </c>
      <c r="S132" t="n">
        <v>25.4</v>
      </c>
      <c r="T132" t="n">
        <v>1502.97</v>
      </c>
      <c r="U132" t="n">
        <v>0.84</v>
      </c>
      <c r="V132" t="n">
        <v>0.89</v>
      </c>
      <c r="W132" t="n">
        <v>2.95</v>
      </c>
      <c r="X132" t="n">
        <v>0.08</v>
      </c>
      <c r="Y132" t="n">
        <v>1</v>
      </c>
      <c r="Z132" t="n">
        <v>10</v>
      </c>
      <c r="AA132" t="n">
        <v>478.0900854743955</v>
      </c>
      <c r="AB132" t="n">
        <v>654.1439467920522</v>
      </c>
      <c r="AC132" t="n">
        <v>591.7133666070134</v>
      </c>
      <c r="AD132" t="n">
        <v>478090.0854743955</v>
      </c>
      <c r="AE132" t="n">
        <v>654143.9467920522</v>
      </c>
      <c r="AF132" t="n">
        <v>1.493155363426572e-05</v>
      </c>
      <c r="AG132" t="n">
        <v>36</v>
      </c>
      <c r="AH132" t="n">
        <v>591713.3666070134</v>
      </c>
    </row>
    <row r="133">
      <c r="A133" t="n">
        <v>131</v>
      </c>
      <c r="B133" t="n">
        <v>140</v>
      </c>
      <c r="C133" t="inlineStr">
        <is>
          <t xml:space="preserve">CONCLUIDO	</t>
        </is>
      </c>
      <c r="D133" t="n">
        <v>7.3321</v>
      </c>
      <c r="E133" t="n">
        <v>13.64</v>
      </c>
      <c r="F133" t="n">
        <v>10.48</v>
      </c>
      <c r="G133" t="n">
        <v>125.72</v>
      </c>
      <c r="H133" t="n">
        <v>1.74</v>
      </c>
      <c r="I133" t="n">
        <v>5</v>
      </c>
      <c r="J133" t="n">
        <v>345.35</v>
      </c>
      <c r="K133" t="n">
        <v>60.56</v>
      </c>
      <c r="L133" t="n">
        <v>33.75</v>
      </c>
      <c r="M133" t="n">
        <v>3</v>
      </c>
      <c r="N133" t="n">
        <v>111.05</v>
      </c>
      <c r="O133" t="n">
        <v>42827.67</v>
      </c>
      <c r="P133" t="n">
        <v>184.77</v>
      </c>
      <c r="Q133" t="n">
        <v>197.76</v>
      </c>
      <c r="R133" t="n">
        <v>30.17</v>
      </c>
      <c r="S133" t="n">
        <v>25.4</v>
      </c>
      <c r="T133" t="n">
        <v>1553.75</v>
      </c>
      <c r="U133" t="n">
        <v>0.84</v>
      </c>
      <c r="V133" t="n">
        <v>0.89</v>
      </c>
      <c r="W133" t="n">
        <v>2.95</v>
      </c>
      <c r="X133" t="n">
        <v>0.09</v>
      </c>
      <c r="Y133" t="n">
        <v>1</v>
      </c>
      <c r="Z133" t="n">
        <v>10</v>
      </c>
      <c r="AA133" t="n">
        <v>478.2937498012415</v>
      </c>
      <c r="AB133" t="n">
        <v>654.4226093090788</v>
      </c>
      <c r="AC133" t="n">
        <v>591.9654339645202</v>
      </c>
      <c r="AD133" t="n">
        <v>478293.7498012414</v>
      </c>
      <c r="AE133" t="n">
        <v>654422.6093090788</v>
      </c>
      <c r="AF133" t="n">
        <v>1.49291102780194e-05</v>
      </c>
      <c r="AG133" t="n">
        <v>36</v>
      </c>
      <c r="AH133" t="n">
        <v>591965.4339645202</v>
      </c>
    </row>
    <row r="134">
      <c r="A134" t="n">
        <v>132</v>
      </c>
      <c r="B134" t="n">
        <v>140</v>
      </c>
      <c r="C134" t="inlineStr">
        <is>
          <t xml:space="preserve">CONCLUIDO	</t>
        </is>
      </c>
      <c r="D134" t="n">
        <v>7.3311</v>
      </c>
      <c r="E134" t="n">
        <v>13.64</v>
      </c>
      <c r="F134" t="n">
        <v>10.48</v>
      </c>
      <c r="G134" t="n">
        <v>125.74</v>
      </c>
      <c r="H134" t="n">
        <v>1.75</v>
      </c>
      <c r="I134" t="n">
        <v>5</v>
      </c>
      <c r="J134" t="n">
        <v>345.97</v>
      </c>
      <c r="K134" t="n">
        <v>60.56</v>
      </c>
      <c r="L134" t="n">
        <v>34</v>
      </c>
      <c r="M134" t="n">
        <v>3</v>
      </c>
      <c r="N134" t="n">
        <v>111.42</v>
      </c>
      <c r="O134" t="n">
        <v>42904.56</v>
      </c>
      <c r="P134" t="n">
        <v>185.03</v>
      </c>
      <c r="Q134" t="n">
        <v>197.76</v>
      </c>
      <c r="R134" t="n">
        <v>30.16</v>
      </c>
      <c r="S134" t="n">
        <v>25.4</v>
      </c>
      <c r="T134" t="n">
        <v>1550.46</v>
      </c>
      <c r="U134" t="n">
        <v>0.84</v>
      </c>
      <c r="V134" t="n">
        <v>0.89</v>
      </c>
      <c r="W134" t="n">
        <v>2.95</v>
      </c>
      <c r="X134" t="n">
        <v>0.09</v>
      </c>
      <c r="Y134" t="n">
        <v>1</v>
      </c>
      <c r="Z134" t="n">
        <v>10</v>
      </c>
      <c r="AA134" t="n">
        <v>478.5076494772675</v>
      </c>
      <c r="AB134" t="n">
        <v>654.7152762824053</v>
      </c>
      <c r="AC134" t="n">
        <v>592.2301692126732</v>
      </c>
      <c r="AD134" t="n">
        <v>478507.6494772675</v>
      </c>
      <c r="AE134" t="n">
        <v>654715.2762824052</v>
      </c>
      <c r="AF134" t="n">
        <v>1.492707414781414e-05</v>
      </c>
      <c r="AG134" t="n">
        <v>36</v>
      </c>
      <c r="AH134" t="n">
        <v>592230.1692126732</v>
      </c>
    </row>
    <row r="135">
      <c r="A135" t="n">
        <v>133</v>
      </c>
      <c r="B135" t="n">
        <v>140</v>
      </c>
      <c r="C135" t="inlineStr">
        <is>
          <t xml:space="preserve">CONCLUIDO	</t>
        </is>
      </c>
      <c r="D135" t="n">
        <v>7.332</v>
      </c>
      <c r="E135" t="n">
        <v>13.64</v>
      </c>
      <c r="F135" t="n">
        <v>10.48</v>
      </c>
      <c r="G135" t="n">
        <v>125.72</v>
      </c>
      <c r="H135" t="n">
        <v>1.76</v>
      </c>
      <c r="I135" t="n">
        <v>5</v>
      </c>
      <c r="J135" t="n">
        <v>346.6</v>
      </c>
      <c r="K135" t="n">
        <v>60.56</v>
      </c>
      <c r="L135" t="n">
        <v>34.25</v>
      </c>
      <c r="M135" t="n">
        <v>3</v>
      </c>
      <c r="N135" t="n">
        <v>111.8</v>
      </c>
      <c r="O135" t="n">
        <v>42981.64</v>
      </c>
      <c r="P135" t="n">
        <v>185.19</v>
      </c>
      <c r="Q135" t="n">
        <v>197.76</v>
      </c>
      <c r="R135" t="n">
        <v>30.1</v>
      </c>
      <c r="S135" t="n">
        <v>25.4</v>
      </c>
      <c r="T135" t="n">
        <v>1519.72</v>
      </c>
      <c r="U135" t="n">
        <v>0.84</v>
      </c>
      <c r="V135" t="n">
        <v>0.89</v>
      </c>
      <c r="W135" t="n">
        <v>2.95</v>
      </c>
      <c r="X135" t="n">
        <v>0.09</v>
      </c>
      <c r="Y135" t="n">
        <v>1</v>
      </c>
      <c r="Z135" t="n">
        <v>10</v>
      </c>
      <c r="AA135" t="n">
        <v>478.6075719052885</v>
      </c>
      <c r="AB135" t="n">
        <v>654.8519945566901</v>
      </c>
      <c r="AC135" t="n">
        <v>592.3538392867455</v>
      </c>
      <c r="AD135" t="n">
        <v>478607.5719052885</v>
      </c>
      <c r="AE135" t="n">
        <v>654851.9945566901</v>
      </c>
      <c r="AF135" t="n">
        <v>1.492890666499887e-05</v>
      </c>
      <c r="AG135" t="n">
        <v>36</v>
      </c>
      <c r="AH135" t="n">
        <v>592353.8392867455</v>
      </c>
    </row>
    <row r="136">
      <c r="A136" t="n">
        <v>134</v>
      </c>
      <c r="B136" t="n">
        <v>140</v>
      </c>
      <c r="C136" t="inlineStr">
        <is>
          <t xml:space="preserve">CONCLUIDO	</t>
        </is>
      </c>
      <c r="D136" t="n">
        <v>7.3348</v>
      </c>
      <c r="E136" t="n">
        <v>13.63</v>
      </c>
      <c r="F136" t="n">
        <v>10.47</v>
      </c>
      <c r="G136" t="n">
        <v>125.66</v>
      </c>
      <c r="H136" t="n">
        <v>1.77</v>
      </c>
      <c r="I136" t="n">
        <v>5</v>
      </c>
      <c r="J136" t="n">
        <v>347.23</v>
      </c>
      <c r="K136" t="n">
        <v>60.56</v>
      </c>
      <c r="L136" t="n">
        <v>34.5</v>
      </c>
      <c r="M136" t="n">
        <v>3</v>
      </c>
      <c r="N136" t="n">
        <v>112.17</v>
      </c>
      <c r="O136" t="n">
        <v>43058.93</v>
      </c>
      <c r="P136" t="n">
        <v>185.24</v>
      </c>
      <c r="Q136" t="n">
        <v>197.75</v>
      </c>
      <c r="R136" t="n">
        <v>29.94</v>
      </c>
      <c r="S136" t="n">
        <v>25.4</v>
      </c>
      <c r="T136" t="n">
        <v>1441.56</v>
      </c>
      <c r="U136" t="n">
        <v>0.85</v>
      </c>
      <c r="V136" t="n">
        <v>0.89</v>
      </c>
      <c r="W136" t="n">
        <v>2.95</v>
      </c>
      <c r="X136" t="n">
        <v>0.08</v>
      </c>
      <c r="Y136" t="n">
        <v>1</v>
      </c>
      <c r="Z136" t="n">
        <v>10</v>
      </c>
      <c r="AA136" t="n">
        <v>478.5707312829293</v>
      </c>
      <c r="AB136" t="n">
        <v>654.8015875918846</v>
      </c>
      <c r="AC136" t="n">
        <v>592.3082430919145</v>
      </c>
      <c r="AD136" t="n">
        <v>478570.7312829293</v>
      </c>
      <c r="AE136" t="n">
        <v>654801.5875918847</v>
      </c>
      <c r="AF136" t="n">
        <v>1.493460782957362e-05</v>
      </c>
      <c r="AG136" t="n">
        <v>36</v>
      </c>
      <c r="AH136" t="n">
        <v>592308.2430919145</v>
      </c>
    </row>
    <row r="137">
      <c r="A137" t="n">
        <v>135</v>
      </c>
      <c r="B137" t="n">
        <v>140</v>
      </c>
      <c r="C137" t="inlineStr">
        <is>
          <t xml:space="preserve">CONCLUIDO	</t>
        </is>
      </c>
      <c r="D137" t="n">
        <v>7.3354</v>
      </c>
      <c r="E137" t="n">
        <v>13.63</v>
      </c>
      <c r="F137" t="n">
        <v>10.47</v>
      </c>
      <c r="G137" t="n">
        <v>125.64</v>
      </c>
      <c r="H137" t="n">
        <v>1.78</v>
      </c>
      <c r="I137" t="n">
        <v>5</v>
      </c>
      <c r="J137" t="n">
        <v>347.85</v>
      </c>
      <c r="K137" t="n">
        <v>60.56</v>
      </c>
      <c r="L137" t="n">
        <v>34.75</v>
      </c>
      <c r="M137" t="n">
        <v>3</v>
      </c>
      <c r="N137" t="n">
        <v>112.55</v>
      </c>
      <c r="O137" t="n">
        <v>43136.41</v>
      </c>
      <c r="P137" t="n">
        <v>185.4</v>
      </c>
      <c r="Q137" t="n">
        <v>197.75</v>
      </c>
      <c r="R137" t="n">
        <v>29.93</v>
      </c>
      <c r="S137" t="n">
        <v>25.4</v>
      </c>
      <c r="T137" t="n">
        <v>1434.38</v>
      </c>
      <c r="U137" t="n">
        <v>0.85</v>
      </c>
      <c r="V137" t="n">
        <v>0.89</v>
      </c>
      <c r="W137" t="n">
        <v>2.95</v>
      </c>
      <c r="X137" t="n">
        <v>0.08</v>
      </c>
      <c r="Y137" t="n">
        <v>1</v>
      </c>
      <c r="Z137" t="n">
        <v>10</v>
      </c>
      <c r="AA137" t="n">
        <v>478.6768769286092</v>
      </c>
      <c r="AB137" t="n">
        <v>654.9468207471193</v>
      </c>
      <c r="AC137" t="n">
        <v>592.4396153986497</v>
      </c>
      <c r="AD137" t="n">
        <v>478676.8769286092</v>
      </c>
      <c r="AE137" t="n">
        <v>654946.8207471194</v>
      </c>
      <c r="AF137" t="n">
        <v>1.493582950769677e-05</v>
      </c>
      <c r="AG137" t="n">
        <v>36</v>
      </c>
      <c r="AH137" t="n">
        <v>592439.6153986497</v>
      </c>
    </row>
    <row r="138">
      <c r="A138" t="n">
        <v>136</v>
      </c>
      <c r="B138" t="n">
        <v>140</v>
      </c>
      <c r="C138" t="inlineStr">
        <is>
          <t xml:space="preserve">CONCLUIDO	</t>
        </is>
      </c>
      <c r="D138" t="n">
        <v>7.3339</v>
      </c>
      <c r="E138" t="n">
        <v>13.64</v>
      </c>
      <c r="F138" t="n">
        <v>10.47</v>
      </c>
      <c r="G138" t="n">
        <v>125.68</v>
      </c>
      <c r="H138" t="n">
        <v>1.79</v>
      </c>
      <c r="I138" t="n">
        <v>5</v>
      </c>
      <c r="J138" t="n">
        <v>348.48</v>
      </c>
      <c r="K138" t="n">
        <v>60.56</v>
      </c>
      <c r="L138" t="n">
        <v>35</v>
      </c>
      <c r="M138" t="n">
        <v>3</v>
      </c>
      <c r="N138" t="n">
        <v>112.93</v>
      </c>
      <c r="O138" t="n">
        <v>43214.09</v>
      </c>
      <c r="P138" t="n">
        <v>185.59</v>
      </c>
      <c r="Q138" t="n">
        <v>197.76</v>
      </c>
      <c r="R138" t="n">
        <v>29.89</v>
      </c>
      <c r="S138" t="n">
        <v>25.4</v>
      </c>
      <c r="T138" t="n">
        <v>1414.02</v>
      </c>
      <c r="U138" t="n">
        <v>0.85</v>
      </c>
      <c r="V138" t="n">
        <v>0.89</v>
      </c>
      <c r="W138" t="n">
        <v>2.95</v>
      </c>
      <c r="X138" t="n">
        <v>0.08</v>
      </c>
      <c r="Y138" t="n">
        <v>1</v>
      </c>
      <c r="Z138" t="n">
        <v>10</v>
      </c>
      <c r="AA138" t="n">
        <v>478.8492767226712</v>
      </c>
      <c r="AB138" t="n">
        <v>655.182705751097</v>
      </c>
      <c r="AC138" t="n">
        <v>592.6529878689144</v>
      </c>
      <c r="AD138" t="n">
        <v>478849.2767226712</v>
      </c>
      <c r="AE138" t="n">
        <v>655182.7057510971</v>
      </c>
      <c r="AF138" t="n">
        <v>1.493277531238888e-05</v>
      </c>
      <c r="AG138" t="n">
        <v>36</v>
      </c>
      <c r="AH138" t="n">
        <v>592652.9878689144</v>
      </c>
    </row>
    <row r="139">
      <c r="A139" t="n">
        <v>137</v>
      </c>
      <c r="B139" t="n">
        <v>140</v>
      </c>
      <c r="C139" t="inlineStr">
        <is>
          <t xml:space="preserve">CONCLUIDO	</t>
        </is>
      </c>
      <c r="D139" t="n">
        <v>7.3339</v>
      </c>
      <c r="E139" t="n">
        <v>13.64</v>
      </c>
      <c r="F139" t="n">
        <v>10.47</v>
      </c>
      <c r="G139" t="n">
        <v>125.68</v>
      </c>
      <c r="H139" t="n">
        <v>1.8</v>
      </c>
      <c r="I139" t="n">
        <v>5</v>
      </c>
      <c r="J139" t="n">
        <v>349.12</v>
      </c>
      <c r="K139" t="n">
        <v>60.56</v>
      </c>
      <c r="L139" t="n">
        <v>35.25</v>
      </c>
      <c r="M139" t="n">
        <v>3</v>
      </c>
      <c r="N139" t="n">
        <v>113.31</v>
      </c>
      <c r="O139" t="n">
        <v>43291.97</v>
      </c>
      <c r="P139" t="n">
        <v>185.78</v>
      </c>
      <c r="Q139" t="n">
        <v>197.75</v>
      </c>
      <c r="R139" t="n">
        <v>29.99</v>
      </c>
      <c r="S139" t="n">
        <v>25.4</v>
      </c>
      <c r="T139" t="n">
        <v>1464.8</v>
      </c>
      <c r="U139" t="n">
        <v>0.85</v>
      </c>
      <c r="V139" t="n">
        <v>0.89</v>
      </c>
      <c r="W139" t="n">
        <v>2.95</v>
      </c>
      <c r="X139" t="n">
        <v>0.08</v>
      </c>
      <c r="Y139" t="n">
        <v>1</v>
      </c>
      <c r="Z139" t="n">
        <v>10</v>
      </c>
      <c r="AA139" t="n">
        <v>478.9902620275871</v>
      </c>
      <c r="AB139" t="n">
        <v>655.3756080651157</v>
      </c>
      <c r="AC139" t="n">
        <v>592.8274798568231</v>
      </c>
      <c r="AD139" t="n">
        <v>478990.262027587</v>
      </c>
      <c r="AE139" t="n">
        <v>655375.6080651156</v>
      </c>
      <c r="AF139" t="n">
        <v>1.493277531238888e-05</v>
      </c>
      <c r="AG139" t="n">
        <v>36</v>
      </c>
      <c r="AH139" t="n">
        <v>592827.4798568231</v>
      </c>
    </row>
    <row r="140">
      <c r="A140" t="n">
        <v>138</v>
      </c>
      <c r="B140" t="n">
        <v>140</v>
      </c>
      <c r="C140" t="inlineStr">
        <is>
          <t xml:space="preserve">CONCLUIDO	</t>
        </is>
      </c>
      <c r="D140" t="n">
        <v>7.3335</v>
      </c>
      <c r="E140" t="n">
        <v>13.64</v>
      </c>
      <c r="F140" t="n">
        <v>10.47</v>
      </c>
      <c r="G140" t="n">
        <v>125.69</v>
      </c>
      <c r="H140" t="n">
        <v>1.81</v>
      </c>
      <c r="I140" t="n">
        <v>5</v>
      </c>
      <c r="J140" t="n">
        <v>349.75</v>
      </c>
      <c r="K140" t="n">
        <v>60.56</v>
      </c>
      <c r="L140" t="n">
        <v>35.5</v>
      </c>
      <c r="M140" t="n">
        <v>3</v>
      </c>
      <c r="N140" t="n">
        <v>113.69</v>
      </c>
      <c r="O140" t="n">
        <v>43370.05</v>
      </c>
      <c r="P140" t="n">
        <v>185.99</v>
      </c>
      <c r="Q140" t="n">
        <v>197.75</v>
      </c>
      <c r="R140" t="n">
        <v>29.95</v>
      </c>
      <c r="S140" t="n">
        <v>25.4</v>
      </c>
      <c r="T140" t="n">
        <v>1445.87</v>
      </c>
      <c r="U140" t="n">
        <v>0.85</v>
      </c>
      <c r="V140" t="n">
        <v>0.89</v>
      </c>
      <c r="W140" t="n">
        <v>2.95</v>
      </c>
      <c r="X140" t="n">
        <v>0.08</v>
      </c>
      <c r="Y140" t="n">
        <v>1</v>
      </c>
      <c r="Z140" t="n">
        <v>10</v>
      </c>
      <c r="AA140" t="n">
        <v>479.1544911376919</v>
      </c>
      <c r="AB140" t="n">
        <v>655.6003135788382</v>
      </c>
      <c r="AC140" t="n">
        <v>593.0307397916922</v>
      </c>
      <c r="AD140" t="n">
        <v>479154.4911376919</v>
      </c>
      <c r="AE140" t="n">
        <v>655600.3135788381</v>
      </c>
      <c r="AF140" t="n">
        <v>1.493196086030677e-05</v>
      </c>
      <c r="AG140" t="n">
        <v>36</v>
      </c>
      <c r="AH140" t="n">
        <v>593030.7397916922</v>
      </c>
    </row>
    <row r="141">
      <c r="A141" t="n">
        <v>139</v>
      </c>
      <c r="B141" t="n">
        <v>140</v>
      </c>
      <c r="C141" t="inlineStr">
        <is>
          <t xml:space="preserve">CONCLUIDO	</t>
        </is>
      </c>
      <c r="D141" t="n">
        <v>7.3387</v>
      </c>
      <c r="E141" t="n">
        <v>13.63</v>
      </c>
      <c r="F141" t="n">
        <v>10.46</v>
      </c>
      <c r="G141" t="n">
        <v>125.57</v>
      </c>
      <c r="H141" t="n">
        <v>1.82</v>
      </c>
      <c r="I141" t="n">
        <v>5</v>
      </c>
      <c r="J141" t="n">
        <v>350.38</v>
      </c>
      <c r="K141" t="n">
        <v>60.56</v>
      </c>
      <c r="L141" t="n">
        <v>35.75</v>
      </c>
      <c r="M141" t="n">
        <v>3</v>
      </c>
      <c r="N141" t="n">
        <v>114.08</v>
      </c>
      <c r="O141" t="n">
        <v>43448.34</v>
      </c>
      <c r="P141" t="n">
        <v>185.91</v>
      </c>
      <c r="Q141" t="n">
        <v>197.75</v>
      </c>
      <c r="R141" t="n">
        <v>29.69</v>
      </c>
      <c r="S141" t="n">
        <v>25.4</v>
      </c>
      <c r="T141" t="n">
        <v>1316.5</v>
      </c>
      <c r="U141" t="n">
        <v>0.86</v>
      </c>
      <c r="V141" t="n">
        <v>0.89</v>
      </c>
      <c r="W141" t="n">
        <v>2.95</v>
      </c>
      <c r="X141" t="n">
        <v>0.07000000000000001</v>
      </c>
      <c r="Y141" t="n">
        <v>1</v>
      </c>
      <c r="Z141" t="n">
        <v>10</v>
      </c>
      <c r="AA141" t="n">
        <v>478.9706743835453</v>
      </c>
      <c r="AB141" t="n">
        <v>655.3488073863916</v>
      </c>
      <c r="AC141" t="n">
        <v>592.8032369972616</v>
      </c>
      <c r="AD141" t="n">
        <v>478970.6743835452</v>
      </c>
      <c r="AE141" t="n">
        <v>655348.8073863917</v>
      </c>
      <c r="AF141" t="n">
        <v>1.494254873737415e-05</v>
      </c>
      <c r="AG141" t="n">
        <v>36</v>
      </c>
      <c r="AH141" t="n">
        <v>592803.2369972616</v>
      </c>
    </row>
    <row r="142">
      <c r="A142" t="n">
        <v>140</v>
      </c>
      <c r="B142" t="n">
        <v>140</v>
      </c>
      <c r="C142" t="inlineStr">
        <is>
          <t xml:space="preserve">CONCLUIDO	</t>
        </is>
      </c>
      <c r="D142" t="n">
        <v>7.3381</v>
      </c>
      <c r="E142" t="n">
        <v>13.63</v>
      </c>
      <c r="F142" t="n">
        <v>10.47</v>
      </c>
      <c r="G142" t="n">
        <v>125.58</v>
      </c>
      <c r="H142" t="n">
        <v>1.83</v>
      </c>
      <c r="I142" t="n">
        <v>5</v>
      </c>
      <c r="J142" t="n">
        <v>351.02</v>
      </c>
      <c r="K142" t="n">
        <v>60.56</v>
      </c>
      <c r="L142" t="n">
        <v>36</v>
      </c>
      <c r="M142" t="n">
        <v>3</v>
      </c>
      <c r="N142" t="n">
        <v>114.47</v>
      </c>
      <c r="O142" t="n">
        <v>43526.84</v>
      </c>
      <c r="P142" t="n">
        <v>186.08</v>
      </c>
      <c r="Q142" t="n">
        <v>197.75</v>
      </c>
      <c r="R142" t="n">
        <v>29.75</v>
      </c>
      <c r="S142" t="n">
        <v>25.4</v>
      </c>
      <c r="T142" t="n">
        <v>1345.34</v>
      </c>
      <c r="U142" t="n">
        <v>0.85</v>
      </c>
      <c r="V142" t="n">
        <v>0.89</v>
      </c>
      <c r="W142" t="n">
        <v>2.95</v>
      </c>
      <c r="X142" t="n">
        <v>0.08</v>
      </c>
      <c r="Y142" t="n">
        <v>1</v>
      </c>
      <c r="Z142" t="n">
        <v>10</v>
      </c>
      <c r="AA142" t="n">
        <v>479.1246534001787</v>
      </c>
      <c r="AB142" t="n">
        <v>655.5594882700243</v>
      </c>
      <c r="AC142" t="n">
        <v>592.9938107930529</v>
      </c>
      <c r="AD142" t="n">
        <v>479124.6534001786</v>
      </c>
      <c r="AE142" t="n">
        <v>655559.4882700243</v>
      </c>
      <c r="AF142" t="n">
        <v>1.494132705925099e-05</v>
      </c>
      <c r="AG142" t="n">
        <v>36</v>
      </c>
      <c r="AH142" t="n">
        <v>592993.8107930529</v>
      </c>
    </row>
    <row r="143">
      <c r="A143" t="n">
        <v>141</v>
      </c>
      <c r="B143" t="n">
        <v>140</v>
      </c>
      <c r="C143" t="inlineStr">
        <is>
          <t xml:space="preserve">CONCLUIDO	</t>
        </is>
      </c>
      <c r="D143" t="n">
        <v>7.3362</v>
      </c>
      <c r="E143" t="n">
        <v>13.63</v>
      </c>
      <c r="F143" t="n">
        <v>10.47</v>
      </c>
      <c r="G143" t="n">
        <v>125.63</v>
      </c>
      <c r="H143" t="n">
        <v>1.84</v>
      </c>
      <c r="I143" t="n">
        <v>5</v>
      </c>
      <c r="J143" t="n">
        <v>351.66</v>
      </c>
      <c r="K143" t="n">
        <v>60.56</v>
      </c>
      <c r="L143" t="n">
        <v>36.25</v>
      </c>
      <c r="M143" t="n">
        <v>3</v>
      </c>
      <c r="N143" t="n">
        <v>114.85</v>
      </c>
      <c r="O143" t="n">
        <v>43605.54</v>
      </c>
      <c r="P143" t="n">
        <v>186.23</v>
      </c>
      <c r="Q143" t="n">
        <v>197.76</v>
      </c>
      <c r="R143" t="n">
        <v>29.8</v>
      </c>
      <c r="S143" t="n">
        <v>25.4</v>
      </c>
      <c r="T143" t="n">
        <v>1369.72</v>
      </c>
      <c r="U143" t="n">
        <v>0.85</v>
      </c>
      <c r="V143" t="n">
        <v>0.89</v>
      </c>
      <c r="W143" t="n">
        <v>2.95</v>
      </c>
      <c r="X143" t="n">
        <v>0.08</v>
      </c>
      <c r="Y143" t="n">
        <v>1</v>
      </c>
      <c r="Z143" t="n">
        <v>10</v>
      </c>
      <c r="AA143" t="n">
        <v>479.2758178733585</v>
      </c>
      <c r="AB143" t="n">
        <v>655.7663181711349</v>
      </c>
      <c r="AC143" t="n">
        <v>593.180901138689</v>
      </c>
      <c r="AD143" t="n">
        <v>479275.8178733585</v>
      </c>
      <c r="AE143" t="n">
        <v>655766.3181711349</v>
      </c>
      <c r="AF143" t="n">
        <v>1.493745841186098e-05</v>
      </c>
      <c r="AG143" t="n">
        <v>36</v>
      </c>
      <c r="AH143" t="n">
        <v>593180.901138689</v>
      </c>
    </row>
    <row r="144">
      <c r="A144" t="n">
        <v>142</v>
      </c>
      <c r="B144" t="n">
        <v>140</v>
      </c>
      <c r="C144" t="inlineStr">
        <is>
          <t xml:space="preserve">CONCLUIDO	</t>
        </is>
      </c>
      <c r="D144" t="n">
        <v>7.3363</v>
      </c>
      <c r="E144" t="n">
        <v>13.63</v>
      </c>
      <c r="F144" t="n">
        <v>10.47</v>
      </c>
      <c r="G144" t="n">
        <v>125.62</v>
      </c>
      <c r="H144" t="n">
        <v>1.85</v>
      </c>
      <c r="I144" t="n">
        <v>5</v>
      </c>
      <c r="J144" t="n">
        <v>352.3</v>
      </c>
      <c r="K144" t="n">
        <v>60.56</v>
      </c>
      <c r="L144" t="n">
        <v>36.5</v>
      </c>
      <c r="M144" t="n">
        <v>3</v>
      </c>
      <c r="N144" t="n">
        <v>115.24</v>
      </c>
      <c r="O144" t="n">
        <v>43684.46</v>
      </c>
      <c r="P144" t="n">
        <v>186.39</v>
      </c>
      <c r="Q144" t="n">
        <v>197.75</v>
      </c>
      <c r="R144" t="n">
        <v>29.81</v>
      </c>
      <c r="S144" t="n">
        <v>25.4</v>
      </c>
      <c r="T144" t="n">
        <v>1376.85</v>
      </c>
      <c r="U144" t="n">
        <v>0.85</v>
      </c>
      <c r="V144" t="n">
        <v>0.89</v>
      </c>
      <c r="W144" t="n">
        <v>2.95</v>
      </c>
      <c r="X144" t="n">
        <v>0.08</v>
      </c>
      <c r="Y144" t="n">
        <v>1</v>
      </c>
      <c r="Z144" t="n">
        <v>10</v>
      </c>
      <c r="AA144" t="n">
        <v>479.3924017228679</v>
      </c>
      <c r="AB144" t="n">
        <v>655.92583333735</v>
      </c>
      <c r="AC144" t="n">
        <v>593.3251924013216</v>
      </c>
      <c r="AD144" t="n">
        <v>479392.4017228679</v>
      </c>
      <c r="AE144" t="n">
        <v>655925.83333735</v>
      </c>
      <c r="AF144" t="n">
        <v>1.493766202488151e-05</v>
      </c>
      <c r="AG144" t="n">
        <v>36</v>
      </c>
      <c r="AH144" t="n">
        <v>593325.1924013216</v>
      </c>
    </row>
    <row r="145">
      <c r="A145" t="n">
        <v>143</v>
      </c>
      <c r="B145" t="n">
        <v>140</v>
      </c>
      <c r="C145" t="inlineStr">
        <is>
          <t xml:space="preserve">CONCLUIDO	</t>
        </is>
      </c>
      <c r="D145" t="n">
        <v>7.3362</v>
      </c>
      <c r="E145" t="n">
        <v>13.63</v>
      </c>
      <c r="F145" t="n">
        <v>10.47</v>
      </c>
      <c r="G145" t="n">
        <v>125.63</v>
      </c>
      <c r="H145" t="n">
        <v>1.86</v>
      </c>
      <c r="I145" t="n">
        <v>5</v>
      </c>
      <c r="J145" t="n">
        <v>352.94</v>
      </c>
      <c r="K145" t="n">
        <v>60.56</v>
      </c>
      <c r="L145" t="n">
        <v>36.75</v>
      </c>
      <c r="M145" t="n">
        <v>3</v>
      </c>
      <c r="N145" t="n">
        <v>115.64</v>
      </c>
      <c r="O145" t="n">
        <v>43763.7</v>
      </c>
      <c r="P145" t="n">
        <v>186.56</v>
      </c>
      <c r="Q145" t="n">
        <v>197.75</v>
      </c>
      <c r="R145" t="n">
        <v>29.92</v>
      </c>
      <c r="S145" t="n">
        <v>25.4</v>
      </c>
      <c r="T145" t="n">
        <v>1430.42</v>
      </c>
      <c r="U145" t="n">
        <v>0.85</v>
      </c>
      <c r="V145" t="n">
        <v>0.89</v>
      </c>
      <c r="W145" t="n">
        <v>2.95</v>
      </c>
      <c r="X145" t="n">
        <v>0.08</v>
      </c>
      <c r="Y145" t="n">
        <v>1</v>
      </c>
      <c r="Z145" t="n">
        <v>10</v>
      </c>
      <c r="AA145" t="n">
        <v>479.5206103172799</v>
      </c>
      <c r="AB145" t="n">
        <v>656.1012539923886</v>
      </c>
      <c r="AC145" t="n">
        <v>593.4838711552477</v>
      </c>
      <c r="AD145" t="n">
        <v>479520.6103172799</v>
      </c>
      <c r="AE145" t="n">
        <v>656101.2539923886</v>
      </c>
      <c r="AF145" t="n">
        <v>1.493745841186098e-05</v>
      </c>
      <c r="AG145" t="n">
        <v>36</v>
      </c>
      <c r="AH145" t="n">
        <v>593483.8711552477</v>
      </c>
    </row>
    <row r="146">
      <c r="A146" t="n">
        <v>144</v>
      </c>
      <c r="B146" t="n">
        <v>140</v>
      </c>
      <c r="C146" t="inlineStr">
        <is>
          <t xml:space="preserve">CONCLUIDO	</t>
        </is>
      </c>
      <c r="D146" t="n">
        <v>7.3351</v>
      </c>
      <c r="E146" t="n">
        <v>13.63</v>
      </c>
      <c r="F146" t="n">
        <v>10.47</v>
      </c>
      <c r="G146" t="n">
        <v>125.65</v>
      </c>
      <c r="H146" t="n">
        <v>1.87</v>
      </c>
      <c r="I146" t="n">
        <v>5</v>
      </c>
      <c r="J146" t="n">
        <v>353.58</v>
      </c>
      <c r="K146" t="n">
        <v>60.56</v>
      </c>
      <c r="L146" t="n">
        <v>37</v>
      </c>
      <c r="M146" t="n">
        <v>3</v>
      </c>
      <c r="N146" t="n">
        <v>116.03</v>
      </c>
      <c r="O146" t="n">
        <v>43843.04</v>
      </c>
      <c r="P146" t="n">
        <v>186.65</v>
      </c>
      <c r="Q146" t="n">
        <v>197.75</v>
      </c>
      <c r="R146" t="n">
        <v>29.95</v>
      </c>
      <c r="S146" t="n">
        <v>25.4</v>
      </c>
      <c r="T146" t="n">
        <v>1446.63</v>
      </c>
      <c r="U146" t="n">
        <v>0.85</v>
      </c>
      <c r="V146" t="n">
        <v>0.89</v>
      </c>
      <c r="W146" t="n">
        <v>2.95</v>
      </c>
      <c r="X146" t="n">
        <v>0.08</v>
      </c>
      <c r="Y146" t="n">
        <v>1</v>
      </c>
      <c r="Z146" t="n">
        <v>10</v>
      </c>
      <c r="AA146" t="n">
        <v>479.6105419574552</v>
      </c>
      <c r="AB146" t="n">
        <v>656.2243024299804</v>
      </c>
      <c r="AC146" t="n">
        <v>593.5951760226553</v>
      </c>
      <c r="AD146" t="n">
        <v>479610.5419574552</v>
      </c>
      <c r="AE146" t="n">
        <v>656224.3024299804</v>
      </c>
      <c r="AF146" t="n">
        <v>1.493521866863519e-05</v>
      </c>
      <c r="AG146" t="n">
        <v>36</v>
      </c>
      <c r="AH146" t="n">
        <v>593595.1760226553</v>
      </c>
    </row>
    <row r="147">
      <c r="A147" t="n">
        <v>145</v>
      </c>
      <c r="B147" t="n">
        <v>140</v>
      </c>
      <c r="C147" t="inlineStr">
        <is>
          <t xml:space="preserve">CONCLUIDO	</t>
        </is>
      </c>
      <c r="D147" t="n">
        <v>7.3359</v>
      </c>
      <c r="E147" t="n">
        <v>13.63</v>
      </c>
      <c r="F147" t="n">
        <v>10.47</v>
      </c>
      <c r="G147" t="n">
        <v>125.63</v>
      </c>
      <c r="H147" t="n">
        <v>1.87</v>
      </c>
      <c r="I147" t="n">
        <v>5</v>
      </c>
      <c r="J147" t="n">
        <v>354.23</v>
      </c>
      <c r="K147" t="n">
        <v>60.56</v>
      </c>
      <c r="L147" t="n">
        <v>37.25</v>
      </c>
      <c r="M147" t="n">
        <v>3</v>
      </c>
      <c r="N147" t="n">
        <v>116.42</v>
      </c>
      <c r="O147" t="n">
        <v>43922.6</v>
      </c>
      <c r="P147" t="n">
        <v>186.72</v>
      </c>
      <c r="Q147" t="n">
        <v>197.75</v>
      </c>
      <c r="R147" t="n">
        <v>29.93</v>
      </c>
      <c r="S147" t="n">
        <v>25.4</v>
      </c>
      <c r="T147" t="n">
        <v>1437.92</v>
      </c>
      <c r="U147" t="n">
        <v>0.85</v>
      </c>
      <c r="V147" t="n">
        <v>0.89</v>
      </c>
      <c r="W147" t="n">
        <v>2.95</v>
      </c>
      <c r="X147" t="n">
        <v>0.08</v>
      </c>
      <c r="Y147" t="n">
        <v>1</v>
      </c>
      <c r="Z147" t="n">
        <v>10</v>
      </c>
      <c r="AA147" t="n">
        <v>479.6456181057067</v>
      </c>
      <c r="AB147" t="n">
        <v>656.2722951634685</v>
      </c>
      <c r="AC147" t="n">
        <v>593.6385883970175</v>
      </c>
      <c r="AD147" t="n">
        <v>479645.6181057066</v>
      </c>
      <c r="AE147" t="n">
        <v>656272.2951634685</v>
      </c>
      <c r="AF147" t="n">
        <v>1.49368475727994e-05</v>
      </c>
      <c r="AG147" t="n">
        <v>36</v>
      </c>
      <c r="AH147" t="n">
        <v>593638.5883970176</v>
      </c>
    </row>
    <row r="148">
      <c r="A148" t="n">
        <v>146</v>
      </c>
      <c r="B148" t="n">
        <v>140</v>
      </c>
      <c r="C148" t="inlineStr">
        <is>
          <t xml:space="preserve">CONCLUIDO	</t>
        </is>
      </c>
      <c r="D148" t="n">
        <v>7.3335</v>
      </c>
      <c r="E148" t="n">
        <v>13.64</v>
      </c>
      <c r="F148" t="n">
        <v>10.47</v>
      </c>
      <c r="G148" t="n">
        <v>125.69</v>
      </c>
      <c r="H148" t="n">
        <v>1.88</v>
      </c>
      <c r="I148" t="n">
        <v>5</v>
      </c>
      <c r="J148" t="n">
        <v>354.88</v>
      </c>
      <c r="K148" t="n">
        <v>60.56</v>
      </c>
      <c r="L148" t="n">
        <v>37.5</v>
      </c>
      <c r="M148" t="n">
        <v>3</v>
      </c>
      <c r="N148" t="n">
        <v>116.82</v>
      </c>
      <c r="O148" t="n">
        <v>44002.37</v>
      </c>
      <c r="P148" t="n">
        <v>186.91</v>
      </c>
      <c r="Q148" t="n">
        <v>197.75</v>
      </c>
      <c r="R148" t="n">
        <v>29.92</v>
      </c>
      <c r="S148" t="n">
        <v>25.4</v>
      </c>
      <c r="T148" t="n">
        <v>1430.21</v>
      </c>
      <c r="U148" t="n">
        <v>0.85</v>
      </c>
      <c r="V148" t="n">
        <v>0.89</v>
      </c>
      <c r="W148" t="n">
        <v>2.95</v>
      </c>
      <c r="X148" t="n">
        <v>0.08</v>
      </c>
      <c r="Y148" t="n">
        <v>1</v>
      </c>
      <c r="Z148" t="n">
        <v>10</v>
      </c>
      <c r="AA148" t="n">
        <v>479.8371940601166</v>
      </c>
      <c r="AB148" t="n">
        <v>656.5344178360268</v>
      </c>
      <c r="AC148" t="n">
        <v>593.8756944495983</v>
      </c>
      <c r="AD148" t="n">
        <v>479837.1940601167</v>
      </c>
      <c r="AE148" t="n">
        <v>656534.4178360269</v>
      </c>
      <c r="AF148" t="n">
        <v>1.493196086030677e-05</v>
      </c>
      <c r="AG148" t="n">
        <v>36</v>
      </c>
      <c r="AH148" t="n">
        <v>593875.6944495983</v>
      </c>
    </row>
    <row r="149">
      <c r="A149" t="n">
        <v>147</v>
      </c>
      <c r="B149" t="n">
        <v>140</v>
      </c>
      <c r="C149" t="inlineStr">
        <is>
          <t xml:space="preserve">CONCLUIDO	</t>
        </is>
      </c>
      <c r="D149" t="n">
        <v>7.3353</v>
      </c>
      <c r="E149" t="n">
        <v>13.63</v>
      </c>
      <c r="F149" t="n">
        <v>10.47</v>
      </c>
      <c r="G149" t="n">
        <v>125.65</v>
      </c>
      <c r="H149" t="n">
        <v>1.89</v>
      </c>
      <c r="I149" t="n">
        <v>5</v>
      </c>
      <c r="J149" t="n">
        <v>355.52</v>
      </c>
      <c r="K149" t="n">
        <v>60.56</v>
      </c>
      <c r="L149" t="n">
        <v>37.75</v>
      </c>
      <c r="M149" t="n">
        <v>3</v>
      </c>
      <c r="N149" t="n">
        <v>117.22</v>
      </c>
      <c r="O149" t="n">
        <v>44082.36</v>
      </c>
      <c r="P149" t="n">
        <v>186.92</v>
      </c>
      <c r="Q149" t="n">
        <v>197.75</v>
      </c>
      <c r="R149" t="n">
        <v>29.89</v>
      </c>
      <c r="S149" t="n">
        <v>25.4</v>
      </c>
      <c r="T149" t="n">
        <v>1415.22</v>
      </c>
      <c r="U149" t="n">
        <v>0.85</v>
      </c>
      <c r="V149" t="n">
        <v>0.89</v>
      </c>
      <c r="W149" t="n">
        <v>2.95</v>
      </c>
      <c r="X149" t="n">
        <v>0.08</v>
      </c>
      <c r="Y149" t="n">
        <v>1</v>
      </c>
      <c r="Z149" t="n">
        <v>10</v>
      </c>
      <c r="AA149" t="n">
        <v>479.8066380022178</v>
      </c>
      <c r="AB149" t="n">
        <v>656.4926096895714</v>
      </c>
      <c r="AC149" t="n">
        <v>593.8378764139626</v>
      </c>
      <c r="AD149" t="n">
        <v>479806.6380022177</v>
      </c>
      <c r="AE149" t="n">
        <v>656492.6096895714</v>
      </c>
      <c r="AF149" t="n">
        <v>1.493562589467625e-05</v>
      </c>
      <c r="AG149" t="n">
        <v>36</v>
      </c>
      <c r="AH149" t="n">
        <v>593837.8764139626</v>
      </c>
    </row>
    <row r="150">
      <c r="A150" t="n">
        <v>148</v>
      </c>
      <c r="B150" t="n">
        <v>140</v>
      </c>
      <c r="C150" t="inlineStr">
        <is>
          <t xml:space="preserve">CONCLUIDO	</t>
        </is>
      </c>
      <c r="D150" t="n">
        <v>7.3369</v>
      </c>
      <c r="E150" t="n">
        <v>13.63</v>
      </c>
      <c r="F150" t="n">
        <v>10.47</v>
      </c>
      <c r="G150" t="n">
        <v>125.61</v>
      </c>
      <c r="H150" t="n">
        <v>1.9</v>
      </c>
      <c r="I150" t="n">
        <v>5</v>
      </c>
      <c r="J150" t="n">
        <v>356.17</v>
      </c>
      <c r="K150" t="n">
        <v>60.56</v>
      </c>
      <c r="L150" t="n">
        <v>38</v>
      </c>
      <c r="M150" t="n">
        <v>3</v>
      </c>
      <c r="N150" t="n">
        <v>117.62</v>
      </c>
      <c r="O150" t="n">
        <v>44162.57</v>
      </c>
      <c r="P150" t="n">
        <v>186.89</v>
      </c>
      <c r="Q150" t="n">
        <v>197.75</v>
      </c>
      <c r="R150" t="n">
        <v>29.86</v>
      </c>
      <c r="S150" t="n">
        <v>25.4</v>
      </c>
      <c r="T150" t="n">
        <v>1399.91</v>
      </c>
      <c r="U150" t="n">
        <v>0.85</v>
      </c>
      <c r="V150" t="n">
        <v>0.89</v>
      </c>
      <c r="W150" t="n">
        <v>2.95</v>
      </c>
      <c r="X150" t="n">
        <v>0.08</v>
      </c>
      <c r="Y150" t="n">
        <v>1</v>
      </c>
      <c r="Z150" t="n">
        <v>10</v>
      </c>
      <c r="AA150" t="n">
        <v>479.7506448064349</v>
      </c>
      <c r="AB150" t="n">
        <v>656.415997328856</v>
      </c>
      <c r="AC150" t="n">
        <v>593.7685758294276</v>
      </c>
      <c r="AD150" t="n">
        <v>479750.6448064349</v>
      </c>
      <c r="AE150" t="n">
        <v>656415.9973288559</v>
      </c>
      <c r="AF150" t="n">
        <v>1.493888370300467e-05</v>
      </c>
      <c r="AG150" t="n">
        <v>36</v>
      </c>
      <c r="AH150" t="n">
        <v>593768.5758294276</v>
      </c>
    </row>
    <row r="151">
      <c r="A151" t="n">
        <v>149</v>
      </c>
      <c r="B151" t="n">
        <v>140</v>
      </c>
      <c r="C151" t="inlineStr">
        <is>
          <t xml:space="preserve">CONCLUIDO	</t>
        </is>
      </c>
      <c r="D151" t="n">
        <v>7.3378</v>
      </c>
      <c r="E151" t="n">
        <v>13.63</v>
      </c>
      <c r="F151" t="n">
        <v>10.47</v>
      </c>
      <c r="G151" t="n">
        <v>125.59</v>
      </c>
      <c r="H151" t="n">
        <v>1.91</v>
      </c>
      <c r="I151" t="n">
        <v>5</v>
      </c>
      <c r="J151" t="n">
        <v>356.83</v>
      </c>
      <c r="K151" t="n">
        <v>60.56</v>
      </c>
      <c r="L151" t="n">
        <v>38.25</v>
      </c>
      <c r="M151" t="n">
        <v>3</v>
      </c>
      <c r="N151" t="n">
        <v>118.02</v>
      </c>
      <c r="O151" t="n">
        <v>44243</v>
      </c>
      <c r="P151" t="n">
        <v>187.01</v>
      </c>
      <c r="Q151" t="n">
        <v>197.75</v>
      </c>
      <c r="R151" t="n">
        <v>29.81</v>
      </c>
      <c r="S151" t="n">
        <v>25.4</v>
      </c>
      <c r="T151" t="n">
        <v>1376.07</v>
      </c>
      <c r="U151" t="n">
        <v>0.85</v>
      </c>
      <c r="V151" t="n">
        <v>0.89</v>
      </c>
      <c r="W151" t="n">
        <v>2.95</v>
      </c>
      <c r="X151" t="n">
        <v>0.08</v>
      </c>
      <c r="Y151" t="n">
        <v>1</v>
      </c>
      <c r="Z151" t="n">
        <v>10</v>
      </c>
      <c r="AA151" t="n">
        <v>479.8206704549638</v>
      </c>
      <c r="AB151" t="n">
        <v>656.5118095104867</v>
      </c>
      <c r="AC151" t="n">
        <v>593.8552438309168</v>
      </c>
      <c r="AD151" t="n">
        <v>479820.6704549638</v>
      </c>
      <c r="AE151" t="n">
        <v>656511.8095104868</v>
      </c>
      <c r="AF151" t="n">
        <v>1.494071622018941e-05</v>
      </c>
      <c r="AG151" t="n">
        <v>36</v>
      </c>
      <c r="AH151" t="n">
        <v>593855.2438309168</v>
      </c>
    </row>
    <row r="152">
      <c r="A152" t="n">
        <v>150</v>
      </c>
      <c r="B152" t="n">
        <v>140</v>
      </c>
      <c r="C152" t="inlineStr">
        <is>
          <t xml:space="preserve">CONCLUIDO	</t>
        </is>
      </c>
      <c r="D152" t="n">
        <v>7.3377</v>
      </c>
      <c r="E152" t="n">
        <v>13.63</v>
      </c>
      <c r="F152" t="n">
        <v>10.47</v>
      </c>
      <c r="G152" t="n">
        <v>125.59</v>
      </c>
      <c r="H152" t="n">
        <v>1.92</v>
      </c>
      <c r="I152" t="n">
        <v>5</v>
      </c>
      <c r="J152" t="n">
        <v>357.48</v>
      </c>
      <c r="K152" t="n">
        <v>60.56</v>
      </c>
      <c r="L152" t="n">
        <v>38.5</v>
      </c>
      <c r="M152" t="n">
        <v>3</v>
      </c>
      <c r="N152" t="n">
        <v>118.43</v>
      </c>
      <c r="O152" t="n">
        <v>44323.66</v>
      </c>
      <c r="P152" t="n">
        <v>187</v>
      </c>
      <c r="Q152" t="n">
        <v>197.75</v>
      </c>
      <c r="R152" t="n">
        <v>29.76</v>
      </c>
      <c r="S152" t="n">
        <v>25.4</v>
      </c>
      <c r="T152" t="n">
        <v>1351.77</v>
      </c>
      <c r="U152" t="n">
        <v>0.85</v>
      </c>
      <c r="V152" t="n">
        <v>0.89</v>
      </c>
      <c r="W152" t="n">
        <v>2.95</v>
      </c>
      <c r="X152" t="n">
        <v>0.08</v>
      </c>
      <c r="Y152" t="n">
        <v>1</v>
      </c>
      <c r="Z152" t="n">
        <v>10</v>
      </c>
      <c r="AA152" t="n">
        <v>479.8153628211203</v>
      </c>
      <c r="AB152" t="n">
        <v>656.5045473717057</v>
      </c>
      <c r="AC152" t="n">
        <v>593.8486747804686</v>
      </c>
      <c r="AD152" t="n">
        <v>479815.3628211203</v>
      </c>
      <c r="AE152" t="n">
        <v>656504.5473717058</v>
      </c>
      <c r="AF152" t="n">
        <v>1.494051260716888e-05</v>
      </c>
      <c r="AG152" t="n">
        <v>36</v>
      </c>
      <c r="AH152" t="n">
        <v>593848.6747804686</v>
      </c>
    </row>
    <row r="153">
      <c r="A153" t="n">
        <v>151</v>
      </c>
      <c r="B153" t="n">
        <v>140</v>
      </c>
      <c r="C153" t="inlineStr">
        <is>
          <t xml:space="preserve">CONCLUIDO	</t>
        </is>
      </c>
      <c r="D153" t="n">
        <v>7.3378</v>
      </c>
      <c r="E153" t="n">
        <v>13.63</v>
      </c>
      <c r="F153" t="n">
        <v>10.47</v>
      </c>
      <c r="G153" t="n">
        <v>125.59</v>
      </c>
      <c r="H153" t="n">
        <v>1.93</v>
      </c>
      <c r="I153" t="n">
        <v>5</v>
      </c>
      <c r="J153" t="n">
        <v>358.14</v>
      </c>
      <c r="K153" t="n">
        <v>60.56</v>
      </c>
      <c r="L153" t="n">
        <v>38.75</v>
      </c>
      <c r="M153" t="n">
        <v>3</v>
      </c>
      <c r="N153" t="n">
        <v>118.83</v>
      </c>
      <c r="O153" t="n">
        <v>44404.54</v>
      </c>
      <c r="P153" t="n">
        <v>187.06</v>
      </c>
      <c r="Q153" t="n">
        <v>197.75</v>
      </c>
      <c r="R153" t="n">
        <v>29.74</v>
      </c>
      <c r="S153" t="n">
        <v>25.4</v>
      </c>
      <c r="T153" t="n">
        <v>1339.75</v>
      </c>
      <c r="U153" t="n">
        <v>0.85</v>
      </c>
      <c r="V153" t="n">
        <v>0.89</v>
      </c>
      <c r="W153" t="n">
        <v>2.95</v>
      </c>
      <c r="X153" t="n">
        <v>0.08</v>
      </c>
      <c r="Y153" t="n">
        <v>1</v>
      </c>
      <c r="Z153" t="n">
        <v>10</v>
      </c>
      <c r="AA153" t="n">
        <v>479.8577521318081</v>
      </c>
      <c r="AB153" t="n">
        <v>656.5625462966732</v>
      </c>
      <c r="AC153" t="n">
        <v>593.9011383694392</v>
      </c>
      <c r="AD153" t="n">
        <v>479857.7521318081</v>
      </c>
      <c r="AE153" t="n">
        <v>656562.5462966732</v>
      </c>
      <c r="AF153" t="n">
        <v>1.494071622018941e-05</v>
      </c>
      <c r="AG153" t="n">
        <v>36</v>
      </c>
      <c r="AH153" t="n">
        <v>593901.1383694392</v>
      </c>
    </row>
    <row r="154">
      <c r="A154" t="n">
        <v>152</v>
      </c>
      <c r="B154" t="n">
        <v>140</v>
      </c>
      <c r="C154" t="inlineStr">
        <is>
          <t xml:space="preserve">CONCLUIDO	</t>
        </is>
      </c>
      <c r="D154" t="n">
        <v>7.3369</v>
      </c>
      <c r="E154" t="n">
        <v>13.63</v>
      </c>
      <c r="F154" t="n">
        <v>10.47</v>
      </c>
      <c r="G154" t="n">
        <v>125.61</v>
      </c>
      <c r="H154" t="n">
        <v>1.94</v>
      </c>
      <c r="I154" t="n">
        <v>5</v>
      </c>
      <c r="J154" t="n">
        <v>358.79</v>
      </c>
      <c r="K154" t="n">
        <v>60.56</v>
      </c>
      <c r="L154" t="n">
        <v>39</v>
      </c>
      <c r="M154" t="n">
        <v>3</v>
      </c>
      <c r="N154" t="n">
        <v>119.24</v>
      </c>
      <c r="O154" t="n">
        <v>44485.65</v>
      </c>
      <c r="P154" t="n">
        <v>187.1</v>
      </c>
      <c r="Q154" t="n">
        <v>197.77</v>
      </c>
      <c r="R154" t="n">
        <v>29.86</v>
      </c>
      <c r="S154" t="n">
        <v>25.4</v>
      </c>
      <c r="T154" t="n">
        <v>1400.81</v>
      </c>
      <c r="U154" t="n">
        <v>0.85</v>
      </c>
      <c r="V154" t="n">
        <v>0.89</v>
      </c>
      <c r="W154" t="n">
        <v>2.94</v>
      </c>
      <c r="X154" t="n">
        <v>0.08</v>
      </c>
      <c r="Y154" t="n">
        <v>1</v>
      </c>
      <c r="Z154" t="n">
        <v>10</v>
      </c>
      <c r="AA154" t="n">
        <v>479.906406953808</v>
      </c>
      <c r="AB154" t="n">
        <v>656.6291179706326</v>
      </c>
      <c r="AC154" t="n">
        <v>593.9613565362699</v>
      </c>
      <c r="AD154" t="n">
        <v>479906.406953808</v>
      </c>
      <c r="AE154" t="n">
        <v>656629.1179706326</v>
      </c>
      <c r="AF154" t="n">
        <v>1.493888370300467e-05</v>
      </c>
      <c r="AG154" t="n">
        <v>36</v>
      </c>
      <c r="AH154" t="n">
        <v>593961.3565362699</v>
      </c>
    </row>
    <row r="155">
      <c r="A155" t="n">
        <v>153</v>
      </c>
      <c r="B155" t="n">
        <v>140</v>
      </c>
      <c r="C155" t="inlineStr">
        <is>
          <t xml:space="preserve">CONCLUIDO	</t>
        </is>
      </c>
      <c r="D155" t="n">
        <v>7.3381</v>
      </c>
      <c r="E155" t="n">
        <v>13.63</v>
      </c>
      <c r="F155" t="n">
        <v>10.47</v>
      </c>
      <c r="G155" t="n">
        <v>125.58</v>
      </c>
      <c r="H155" t="n">
        <v>1.95</v>
      </c>
      <c r="I155" t="n">
        <v>5</v>
      </c>
      <c r="J155" t="n">
        <v>359.45</v>
      </c>
      <c r="K155" t="n">
        <v>60.56</v>
      </c>
      <c r="L155" t="n">
        <v>39.25</v>
      </c>
      <c r="M155" t="n">
        <v>3</v>
      </c>
      <c r="N155" t="n">
        <v>119.65</v>
      </c>
      <c r="O155" t="n">
        <v>44566.98</v>
      </c>
      <c r="P155" t="n">
        <v>187.17</v>
      </c>
      <c r="Q155" t="n">
        <v>197.75</v>
      </c>
      <c r="R155" t="n">
        <v>29.75</v>
      </c>
      <c r="S155" t="n">
        <v>25.4</v>
      </c>
      <c r="T155" t="n">
        <v>1347.25</v>
      </c>
      <c r="U155" t="n">
        <v>0.85</v>
      </c>
      <c r="V155" t="n">
        <v>0.89</v>
      </c>
      <c r="W155" t="n">
        <v>2.95</v>
      </c>
      <c r="X155" t="n">
        <v>0.08</v>
      </c>
      <c r="Y155" t="n">
        <v>1</v>
      </c>
      <c r="Z155" t="n">
        <v>10</v>
      </c>
      <c r="AA155" t="n">
        <v>479.9330009067518</v>
      </c>
      <c r="AB155" t="n">
        <v>656.6655049902928</v>
      </c>
      <c r="AC155" t="n">
        <v>593.9942708298432</v>
      </c>
      <c r="AD155" t="n">
        <v>479933.0009067518</v>
      </c>
      <c r="AE155" t="n">
        <v>656665.5049902928</v>
      </c>
      <c r="AF155" t="n">
        <v>1.494132705925099e-05</v>
      </c>
      <c r="AG155" t="n">
        <v>36</v>
      </c>
      <c r="AH155" t="n">
        <v>593994.2708298432</v>
      </c>
    </row>
    <row r="156">
      <c r="A156" t="n">
        <v>154</v>
      </c>
      <c r="B156" t="n">
        <v>140</v>
      </c>
      <c r="C156" t="inlineStr">
        <is>
          <t xml:space="preserve">CONCLUIDO	</t>
        </is>
      </c>
      <c r="D156" t="n">
        <v>7.342</v>
      </c>
      <c r="E156" t="n">
        <v>13.62</v>
      </c>
      <c r="F156" t="n">
        <v>10.46</v>
      </c>
      <c r="G156" t="n">
        <v>125.5</v>
      </c>
      <c r="H156" t="n">
        <v>1.96</v>
      </c>
      <c r="I156" t="n">
        <v>5</v>
      </c>
      <c r="J156" t="n">
        <v>360.12</v>
      </c>
      <c r="K156" t="n">
        <v>60.56</v>
      </c>
      <c r="L156" t="n">
        <v>39.5</v>
      </c>
      <c r="M156" t="n">
        <v>3</v>
      </c>
      <c r="N156" t="n">
        <v>120.06</v>
      </c>
      <c r="O156" t="n">
        <v>44648.55</v>
      </c>
      <c r="P156" t="n">
        <v>187</v>
      </c>
      <c r="Q156" t="n">
        <v>197.75</v>
      </c>
      <c r="R156" t="n">
        <v>29.55</v>
      </c>
      <c r="S156" t="n">
        <v>25.4</v>
      </c>
      <c r="T156" t="n">
        <v>1246.15</v>
      </c>
      <c r="U156" t="n">
        <v>0.86</v>
      </c>
      <c r="V156" t="n">
        <v>0.89</v>
      </c>
      <c r="W156" t="n">
        <v>2.94</v>
      </c>
      <c r="X156" t="n">
        <v>0.07000000000000001</v>
      </c>
      <c r="Y156" t="n">
        <v>1</v>
      </c>
      <c r="Z156" t="n">
        <v>10</v>
      </c>
      <c r="AA156" t="n">
        <v>479.7094248218584</v>
      </c>
      <c r="AB156" t="n">
        <v>656.359598327461</v>
      </c>
      <c r="AC156" t="n">
        <v>593.7175594695692</v>
      </c>
      <c r="AD156" t="n">
        <v>479709.4248218584</v>
      </c>
      <c r="AE156" t="n">
        <v>656359.5983274609</v>
      </c>
      <c r="AF156" t="n">
        <v>1.494926796705152e-05</v>
      </c>
      <c r="AG156" t="n">
        <v>36</v>
      </c>
      <c r="AH156" t="n">
        <v>593717.5594695692</v>
      </c>
    </row>
    <row r="157">
      <c r="A157" t="n">
        <v>155</v>
      </c>
      <c r="B157" t="n">
        <v>140</v>
      </c>
      <c r="C157" t="inlineStr">
        <is>
          <t xml:space="preserve">CONCLUIDO	</t>
        </is>
      </c>
      <c r="D157" t="n">
        <v>7.3384</v>
      </c>
      <c r="E157" t="n">
        <v>13.63</v>
      </c>
      <c r="F157" t="n">
        <v>10.46</v>
      </c>
      <c r="G157" t="n">
        <v>125.58</v>
      </c>
      <c r="H157" t="n">
        <v>1.96</v>
      </c>
      <c r="I157" t="n">
        <v>5</v>
      </c>
      <c r="J157" t="n">
        <v>360.78</v>
      </c>
      <c r="K157" t="n">
        <v>60.56</v>
      </c>
      <c r="L157" t="n">
        <v>39.75</v>
      </c>
      <c r="M157" t="n">
        <v>3</v>
      </c>
      <c r="N157" t="n">
        <v>120.47</v>
      </c>
      <c r="O157" t="n">
        <v>44730.35</v>
      </c>
      <c r="P157" t="n">
        <v>187.11</v>
      </c>
      <c r="Q157" t="n">
        <v>197.75</v>
      </c>
      <c r="R157" t="n">
        <v>29.69</v>
      </c>
      <c r="S157" t="n">
        <v>25.4</v>
      </c>
      <c r="T157" t="n">
        <v>1317.55</v>
      </c>
      <c r="U157" t="n">
        <v>0.86</v>
      </c>
      <c r="V157" t="n">
        <v>0.89</v>
      </c>
      <c r="W157" t="n">
        <v>2.95</v>
      </c>
      <c r="X157" t="n">
        <v>0.07000000000000001</v>
      </c>
      <c r="Y157" t="n">
        <v>1</v>
      </c>
      <c r="Z157" t="n">
        <v>10</v>
      </c>
      <c r="AA157" t="n">
        <v>479.8668529189177</v>
      </c>
      <c r="AB157" t="n">
        <v>656.5749983950949</v>
      </c>
      <c r="AC157" t="n">
        <v>593.9124020570641</v>
      </c>
      <c r="AD157" t="n">
        <v>479866.8529189177</v>
      </c>
      <c r="AE157" t="n">
        <v>656574.9983950949</v>
      </c>
      <c r="AF157" t="n">
        <v>1.494193789831257e-05</v>
      </c>
      <c r="AG157" t="n">
        <v>36</v>
      </c>
      <c r="AH157" t="n">
        <v>593912.4020570641</v>
      </c>
    </row>
    <row r="158">
      <c r="A158" t="n">
        <v>156</v>
      </c>
      <c r="B158" t="n">
        <v>140</v>
      </c>
      <c r="C158" t="inlineStr">
        <is>
          <t xml:space="preserve">CONCLUIDO	</t>
        </is>
      </c>
      <c r="D158" t="n">
        <v>7.3387</v>
      </c>
      <c r="E158" t="n">
        <v>13.63</v>
      </c>
      <c r="F158" t="n">
        <v>10.46</v>
      </c>
      <c r="G158" t="n">
        <v>125.57</v>
      </c>
      <c r="H158" t="n">
        <v>1.97</v>
      </c>
      <c r="I158" t="n">
        <v>5</v>
      </c>
      <c r="J158" t="n">
        <v>361.44</v>
      </c>
      <c r="K158" t="n">
        <v>60.56</v>
      </c>
      <c r="L158" t="n">
        <v>40</v>
      </c>
      <c r="M158" t="n">
        <v>3</v>
      </c>
      <c r="N158" t="n">
        <v>120.89</v>
      </c>
      <c r="O158" t="n">
        <v>44812.39</v>
      </c>
      <c r="P158" t="n">
        <v>187.21</v>
      </c>
      <c r="Q158" t="n">
        <v>197.75</v>
      </c>
      <c r="R158" t="n">
        <v>29.74</v>
      </c>
      <c r="S158" t="n">
        <v>25.4</v>
      </c>
      <c r="T158" t="n">
        <v>1339.23</v>
      </c>
      <c r="U158" t="n">
        <v>0.85</v>
      </c>
      <c r="V158" t="n">
        <v>0.89</v>
      </c>
      <c r="W158" t="n">
        <v>2.95</v>
      </c>
      <c r="X158" t="n">
        <v>0.07000000000000001</v>
      </c>
      <c r="Y158" t="n">
        <v>1</v>
      </c>
      <c r="Z158" t="n">
        <v>10</v>
      </c>
      <c r="AA158" t="n">
        <v>479.9346797437652</v>
      </c>
      <c r="AB158" t="n">
        <v>656.6678020491595</v>
      </c>
      <c r="AC158" t="n">
        <v>593.9963486606356</v>
      </c>
      <c r="AD158" t="n">
        <v>479934.6797437652</v>
      </c>
      <c r="AE158" t="n">
        <v>656667.8020491595</v>
      </c>
      <c r="AF158" t="n">
        <v>1.494254873737415e-05</v>
      </c>
      <c r="AG158" t="n">
        <v>36</v>
      </c>
      <c r="AH158" t="n">
        <v>593996.3486606356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7.133</v>
      </c>
      <c r="E2" t="n">
        <v>14.02</v>
      </c>
      <c r="F2" t="n">
        <v>11.47</v>
      </c>
      <c r="G2" t="n">
        <v>12.75</v>
      </c>
      <c r="H2" t="n">
        <v>0.28</v>
      </c>
      <c r="I2" t="n">
        <v>54</v>
      </c>
      <c r="J2" t="n">
        <v>61.76</v>
      </c>
      <c r="K2" t="n">
        <v>28.92</v>
      </c>
      <c r="L2" t="n">
        <v>1</v>
      </c>
      <c r="M2" t="n">
        <v>52</v>
      </c>
      <c r="N2" t="n">
        <v>6.84</v>
      </c>
      <c r="O2" t="n">
        <v>7851.41</v>
      </c>
      <c r="P2" t="n">
        <v>74.02</v>
      </c>
      <c r="Q2" t="n">
        <v>197.99</v>
      </c>
      <c r="R2" t="n">
        <v>60.87</v>
      </c>
      <c r="S2" t="n">
        <v>25.4</v>
      </c>
      <c r="T2" t="n">
        <v>16662.29</v>
      </c>
      <c r="U2" t="n">
        <v>0.42</v>
      </c>
      <c r="V2" t="n">
        <v>0.8100000000000001</v>
      </c>
      <c r="W2" t="n">
        <v>3.03</v>
      </c>
      <c r="X2" t="n">
        <v>1.08</v>
      </c>
      <c r="Y2" t="n">
        <v>1</v>
      </c>
      <c r="Z2" t="n">
        <v>10</v>
      </c>
      <c r="AA2" t="n">
        <v>392.7039627928404</v>
      </c>
      <c r="AB2" t="n">
        <v>537.3148867692752</v>
      </c>
      <c r="AC2" t="n">
        <v>486.0343081021948</v>
      </c>
      <c r="AD2" t="n">
        <v>392703.9627928404</v>
      </c>
      <c r="AE2" t="n">
        <v>537314.8867692752</v>
      </c>
      <c r="AF2" t="n">
        <v>2.910025674449064e-05</v>
      </c>
      <c r="AG2" t="n">
        <v>37</v>
      </c>
      <c r="AH2" t="n">
        <v>486034.3081021948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7.3275</v>
      </c>
      <c r="E3" t="n">
        <v>13.65</v>
      </c>
      <c r="F3" t="n">
        <v>11.25</v>
      </c>
      <c r="G3" t="n">
        <v>15.7</v>
      </c>
      <c r="H3" t="n">
        <v>0.35</v>
      </c>
      <c r="I3" t="n">
        <v>43</v>
      </c>
      <c r="J3" t="n">
        <v>62.05</v>
      </c>
      <c r="K3" t="n">
        <v>28.92</v>
      </c>
      <c r="L3" t="n">
        <v>1.25</v>
      </c>
      <c r="M3" t="n">
        <v>41</v>
      </c>
      <c r="N3" t="n">
        <v>6.88</v>
      </c>
      <c r="O3" t="n">
        <v>7887.12</v>
      </c>
      <c r="P3" t="n">
        <v>72.06</v>
      </c>
      <c r="Q3" t="n">
        <v>197.87</v>
      </c>
      <c r="R3" t="n">
        <v>54.26</v>
      </c>
      <c r="S3" t="n">
        <v>25.4</v>
      </c>
      <c r="T3" t="n">
        <v>13413.48</v>
      </c>
      <c r="U3" t="n">
        <v>0.47</v>
      </c>
      <c r="V3" t="n">
        <v>0.83</v>
      </c>
      <c r="W3" t="n">
        <v>3.01</v>
      </c>
      <c r="X3" t="n">
        <v>0.86</v>
      </c>
      <c r="Y3" t="n">
        <v>1</v>
      </c>
      <c r="Z3" t="n">
        <v>10</v>
      </c>
      <c r="AA3" t="n">
        <v>380.5213544386999</v>
      </c>
      <c r="AB3" t="n">
        <v>520.6461045603914</v>
      </c>
      <c r="AC3" t="n">
        <v>470.9563710725441</v>
      </c>
      <c r="AD3" t="n">
        <v>380521.3544386999</v>
      </c>
      <c r="AE3" t="n">
        <v>520646.1045603915</v>
      </c>
      <c r="AF3" t="n">
        <v>2.989375175876281e-05</v>
      </c>
      <c r="AG3" t="n">
        <v>36</v>
      </c>
      <c r="AH3" t="n">
        <v>470956.3710725441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7.4844</v>
      </c>
      <c r="E4" t="n">
        <v>13.36</v>
      </c>
      <c r="F4" t="n">
        <v>11.08</v>
      </c>
      <c r="G4" t="n">
        <v>18.99</v>
      </c>
      <c r="H4" t="n">
        <v>0.42</v>
      </c>
      <c r="I4" t="n">
        <v>35</v>
      </c>
      <c r="J4" t="n">
        <v>62.34</v>
      </c>
      <c r="K4" t="n">
        <v>28.92</v>
      </c>
      <c r="L4" t="n">
        <v>1.5</v>
      </c>
      <c r="M4" t="n">
        <v>33</v>
      </c>
      <c r="N4" t="n">
        <v>6.92</v>
      </c>
      <c r="O4" t="n">
        <v>7922.85</v>
      </c>
      <c r="P4" t="n">
        <v>70.39</v>
      </c>
      <c r="Q4" t="n">
        <v>197.8</v>
      </c>
      <c r="R4" t="n">
        <v>48.83</v>
      </c>
      <c r="S4" t="n">
        <v>25.4</v>
      </c>
      <c r="T4" t="n">
        <v>10735.45</v>
      </c>
      <c r="U4" t="n">
        <v>0.52</v>
      </c>
      <c r="V4" t="n">
        <v>0.84</v>
      </c>
      <c r="W4" t="n">
        <v>2.99</v>
      </c>
      <c r="X4" t="n">
        <v>0.6899999999999999</v>
      </c>
      <c r="Y4" t="n">
        <v>1</v>
      </c>
      <c r="Z4" t="n">
        <v>10</v>
      </c>
      <c r="AA4" t="n">
        <v>369.0571265328627</v>
      </c>
      <c r="AB4" t="n">
        <v>504.9602421735851</v>
      </c>
      <c r="AC4" t="n">
        <v>456.7675453766884</v>
      </c>
      <c r="AD4" t="n">
        <v>369057.1265328627</v>
      </c>
      <c r="AE4" t="n">
        <v>504960.2421735851</v>
      </c>
      <c r="AF4" t="n">
        <v>3.053385133582865e-05</v>
      </c>
      <c r="AG4" t="n">
        <v>35</v>
      </c>
      <c r="AH4" t="n">
        <v>456767.5453766884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7.5901</v>
      </c>
      <c r="E5" t="n">
        <v>13.18</v>
      </c>
      <c r="F5" t="n">
        <v>10.96</v>
      </c>
      <c r="G5" t="n">
        <v>21.93</v>
      </c>
      <c r="H5" t="n">
        <v>0.49</v>
      </c>
      <c r="I5" t="n">
        <v>30</v>
      </c>
      <c r="J5" t="n">
        <v>62.63</v>
      </c>
      <c r="K5" t="n">
        <v>28.92</v>
      </c>
      <c r="L5" t="n">
        <v>1.75</v>
      </c>
      <c r="M5" t="n">
        <v>28</v>
      </c>
      <c r="N5" t="n">
        <v>6.96</v>
      </c>
      <c r="O5" t="n">
        <v>7958.6</v>
      </c>
      <c r="P5" t="n">
        <v>69.06</v>
      </c>
      <c r="Q5" t="n">
        <v>197.92</v>
      </c>
      <c r="R5" t="n">
        <v>45.04</v>
      </c>
      <c r="S5" t="n">
        <v>25.4</v>
      </c>
      <c r="T5" t="n">
        <v>8866.530000000001</v>
      </c>
      <c r="U5" t="n">
        <v>0.5600000000000001</v>
      </c>
      <c r="V5" t="n">
        <v>0.85</v>
      </c>
      <c r="W5" t="n">
        <v>2.99</v>
      </c>
      <c r="X5" t="n">
        <v>0.57</v>
      </c>
      <c r="Y5" t="n">
        <v>1</v>
      </c>
      <c r="Z5" t="n">
        <v>10</v>
      </c>
      <c r="AA5" t="n">
        <v>367.1863609423556</v>
      </c>
      <c r="AB5" t="n">
        <v>502.4005781603004</v>
      </c>
      <c r="AC5" t="n">
        <v>454.4521721043205</v>
      </c>
      <c r="AD5" t="n">
        <v>367186.3609423556</v>
      </c>
      <c r="AE5" t="n">
        <v>502400.5781603004</v>
      </c>
      <c r="AF5" t="n">
        <v>3.096507201967733e-05</v>
      </c>
      <c r="AG5" t="n">
        <v>35</v>
      </c>
      <c r="AH5" t="n">
        <v>454452.1721043205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7.6576</v>
      </c>
      <c r="E6" t="n">
        <v>13.06</v>
      </c>
      <c r="F6" t="n">
        <v>10.9</v>
      </c>
      <c r="G6" t="n">
        <v>25.16</v>
      </c>
      <c r="H6" t="n">
        <v>0.55</v>
      </c>
      <c r="I6" t="n">
        <v>26</v>
      </c>
      <c r="J6" t="n">
        <v>62.92</v>
      </c>
      <c r="K6" t="n">
        <v>28.92</v>
      </c>
      <c r="L6" t="n">
        <v>2</v>
      </c>
      <c r="M6" t="n">
        <v>24</v>
      </c>
      <c r="N6" t="n">
        <v>7</v>
      </c>
      <c r="O6" t="n">
        <v>7994.37</v>
      </c>
      <c r="P6" t="n">
        <v>68.03</v>
      </c>
      <c r="Q6" t="n">
        <v>197.76</v>
      </c>
      <c r="R6" t="n">
        <v>43.09</v>
      </c>
      <c r="S6" t="n">
        <v>25.4</v>
      </c>
      <c r="T6" t="n">
        <v>7909.48</v>
      </c>
      <c r="U6" t="n">
        <v>0.59</v>
      </c>
      <c r="V6" t="n">
        <v>0.85</v>
      </c>
      <c r="W6" t="n">
        <v>2.99</v>
      </c>
      <c r="X6" t="n">
        <v>0.51</v>
      </c>
      <c r="Y6" t="n">
        <v>1</v>
      </c>
      <c r="Z6" t="n">
        <v>10</v>
      </c>
      <c r="AA6" t="n">
        <v>365.902511307034</v>
      </c>
      <c r="AB6" t="n">
        <v>500.6439584498049</v>
      </c>
      <c r="AC6" t="n">
        <v>452.8632017135635</v>
      </c>
      <c r="AD6" t="n">
        <v>365902.511307034</v>
      </c>
      <c r="AE6" t="n">
        <v>500643.9584498049</v>
      </c>
      <c r="AF6" t="n">
        <v>3.124044946678979e-05</v>
      </c>
      <c r="AG6" t="n">
        <v>35</v>
      </c>
      <c r="AH6" t="n">
        <v>452863.2017135635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7.7172</v>
      </c>
      <c r="E7" t="n">
        <v>12.96</v>
      </c>
      <c r="F7" t="n">
        <v>10.84</v>
      </c>
      <c r="G7" t="n">
        <v>28.29</v>
      </c>
      <c r="H7" t="n">
        <v>0.62</v>
      </c>
      <c r="I7" t="n">
        <v>23</v>
      </c>
      <c r="J7" t="n">
        <v>63.21</v>
      </c>
      <c r="K7" t="n">
        <v>28.92</v>
      </c>
      <c r="L7" t="n">
        <v>2.25</v>
      </c>
      <c r="M7" t="n">
        <v>21</v>
      </c>
      <c r="N7" t="n">
        <v>7.04</v>
      </c>
      <c r="O7" t="n">
        <v>8030.17</v>
      </c>
      <c r="P7" t="n">
        <v>67.29000000000001</v>
      </c>
      <c r="Q7" t="n">
        <v>197.81</v>
      </c>
      <c r="R7" t="n">
        <v>41.35</v>
      </c>
      <c r="S7" t="n">
        <v>25.4</v>
      </c>
      <c r="T7" t="n">
        <v>7056.35</v>
      </c>
      <c r="U7" t="n">
        <v>0.61</v>
      </c>
      <c r="V7" t="n">
        <v>0.86</v>
      </c>
      <c r="W7" t="n">
        <v>2.98</v>
      </c>
      <c r="X7" t="n">
        <v>0.45</v>
      </c>
      <c r="Y7" t="n">
        <v>1</v>
      </c>
      <c r="Z7" t="n">
        <v>10</v>
      </c>
      <c r="AA7" t="n">
        <v>356.0820371248718</v>
      </c>
      <c r="AB7" t="n">
        <v>487.2071524250265</v>
      </c>
      <c r="AC7" t="n">
        <v>440.7087855971143</v>
      </c>
      <c r="AD7" t="n">
        <v>356082.0371248717</v>
      </c>
      <c r="AE7" t="n">
        <v>487207.1524250265</v>
      </c>
      <c r="AF7" t="n">
        <v>3.148359755342537e-05</v>
      </c>
      <c r="AG7" t="n">
        <v>34</v>
      </c>
      <c r="AH7" t="n">
        <v>440708.7855971144</v>
      </c>
    </row>
    <row r="8">
      <c r="A8" t="n">
        <v>6</v>
      </c>
      <c r="B8" t="n">
        <v>25</v>
      </c>
      <c r="C8" t="inlineStr">
        <is>
          <t xml:space="preserve">CONCLUIDO	</t>
        </is>
      </c>
      <c r="D8" t="n">
        <v>7.7877</v>
      </c>
      <c r="E8" t="n">
        <v>12.84</v>
      </c>
      <c r="F8" t="n">
        <v>10.77</v>
      </c>
      <c r="G8" t="n">
        <v>32.3</v>
      </c>
      <c r="H8" t="n">
        <v>0.6899999999999999</v>
      </c>
      <c r="I8" t="n">
        <v>20</v>
      </c>
      <c r="J8" t="n">
        <v>63.5</v>
      </c>
      <c r="K8" t="n">
        <v>28.92</v>
      </c>
      <c r="L8" t="n">
        <v>2.5</v>
      </c>
      <c r="M8" t="n">
        <v>18</v>
      </c>
      <c r="N8" t="n">
        <v>7.08</v>
      </c>
      <c r="O8" t="n">
        <v>8065.98</v>
      </c>
      <c r="P8" t="n">
        <v>66.09</v>
      </c>
      <c r="Q8" t="n">
        <v>197.85</v>
      </c>
      <c r="R8" t="n">
        <v>38.99</v>
      </c>
      <c r="S8" t="n">
        <v>25.4</v>
      </c>
      <c r="T8" t="n">
        <v>5888.74</v>
      </c>
      <c r="U8" t="n">
        <v>0.65</v>
      </c>
      <c r="V8" t="n">
        <v>0.86</v>
      </c>
      <c r="W8" t="n">
        <v>2.97</v>
      </c>
      <c r="X8" t="n">
        <v>0.38</v>
      </c>
      <c r="Y8" t="n">
        <v>1</v>
      </c>
      <c r="Z8" t="n">
        <v>10</v>
      </c>
      <c r="AA8" t="n">
        <v>354.6921185903719</v>
      </c>
      <c r="AB8" t="n">
        <v>485.3054045672458</v>
      </c>
      <c r="AC8" t="n">
        <v>438.9885378857603</v>
      </c>
      <c r="AD8" t="n">
        <v>354692.1185903719</v>
      </c>
      <c r="AE8" t="n">
        <v>485305.4045672458</v>
      </c>
      <c r="AF8" t="n">
        <v>3.177121399818726e-05</v>
      </c>
      <c r="AG8" t="n">
        <v>34</v>
      </c>
      <c r="AH8" t="n">
        <v>438988.5378857603</v>
      </c>
    </row>
    <row r="9">
      <c r="A9" t="n">
        <v>7</v>
      </c>
      <c r="B9" t="n">
        <v>25</v>
      </c>
      <c r="C9" t="inlineStr">
        <is>
          <t xml:space="preserve">CONCLUIDO	</t>
        </is>
      </c>
      <c r="D9" t="n">
        <v>7.8305</v>
      </c>
      <c r="E9" t="n">
        <v>12.77</v>
      </c>
      <c r="F9" t="n">
        <v>10.72</v>
      </c>
      <c r="G9" t="n">
        <v>35.75</v>
      </c>
      <c r="H9" t="n">
        <v>0.75</v>
      </c>
      <c r="I9" t="n">
        <v>18</v>
      </c>
      <c r="J9" t="n">
        <v>63.79</v>
      </c>
      <c r="K9" t="n">
        <v>28.92</v>
      </c>
      <c r="L9" t="n">
        <v>2.75</v>
      </c>
      <c r="M9" t="n">
        <v>16</v>
      </c>
      <c r="N9" t="n">
        <v>7.12</v>
      </c>
      <c r="O9" t="n">
        <v>8101.81</v>
      </c>
      <c r="P9" t="n">
        <v>65.22</v>
      </c>
      <c r="Q9" t="n">
        <v>197.77</v>
      </c>
      <c r="R9" t="n">
        <v>37.75</v>
      </c>
      <c r="S9" t="n">
        <v>25.4</v>
      </c>
      <c r="T9" t="n">
        <v>5281.91</v>
      </c>
      <c r="U9" t="n">
        <v>0.67</v>
      </c>
      <c r="V9" t="n">
        <v>0.87</v>
      </c>
      <c r="W9" t="n">
        <v>2.97</v>
      </c>
      <c r="X9" t="n">
        <v>0.33</v>
      </c>
      <c r="Y9" t="n">
        <v>1</v>
      </c>
      <c r="Z9" t="n">
        <v>10</v>
      </c>
      <c r="AA9" t="n">
        <v>353.7568103654863</v>
      </c>
      <c r="AB9" t="n">
        <v>484.0256745910706</v>
      </c>
      <c r="AC9" t="n">
        <v>437.830943542399</v>
      </c>
      <c r="AD9" t="n">
        <v>353756.8103654863</v>
      </c>
      <c r="AE9" t="n">
        <v>484025.6745910706</v>
      </c>
      <c r="AF9" t="n">
        <v>3.194582369798598e-05</v>
      </c>
      <c r="AG9" t="n">
        <v>34</v>
      </c>
      <c r="AH9" t="n">
        <v>437830.943542399</v>
      </c>
    </row>
    <row r="10">
      <c r="A10" t="n">
        <v>8</v>
      </c>
      <c r="B10" t="n">
        <v>25</v>
      </c>
      <c r="C10" t="inlineStr">
        <is>
          <t xml:space="preserve">CONCLUIDO	</t>
        </is>
      </c>
      <c r="D10" t="n">
        <v>7.8366</v>
      </c>
      <c r="E10" t="n">
        <v>12.76</v>
      </c>
      <c r="F10" t="n">
        <v>10.73</v>
      </c>
      <c r="G10" t="n">
        <v>37.87</v>
      </c>
      <c r="H10" t="n">
        <v>0.8100000000000001</v>
      </c>
      <c r="I10" t="n">
        <v>17</v>
      </c>
      <c r="J10" t="n">
        <v>64.08</v>
      </c>
      <c r="K10" t="n">
        <v>28.92</v>
      </c>
      <c r="L10" t="n">
        <v>3</v>
      </c>
      <c r="M10" t="n">
        <v>15</v>
      </c>
      <c r="N10" t="n">
        <v>7.16</v>
      </c>
      <c r="O10" t="n">
        <v>8137.65</v>
      </c>
      <c r="P10" t="n">
        <v>64.7</v>
      </c>
      <c r="Q10" t="n">
        <v>197.82</v>
      </c>
      <c r="R10" t="n">
        <v>37.91</v>
      </c>
      <c r="S10" t="n">
        <v>25.4</v>
      </c>
      <c r="T10" t="n">
        <v>5365.43</v>
      </c>
      <c r="U10" t="n">
        <v>0.67</v>
      </c>
      <c r="V10" t="n">
        <v>0.87</v>
      </c>
      <c r="W10" t="n">
        <v>2.97</v>
      </c>
      <c r="X10" t="n">
        <v>0.34</v>
      </c>
      <c r="Y10" t="n">
        <v>1</v>
      </c>
      <c r="Z10" t="n">
        <v>10</v>
      </c>
      <c r="AA10" t="n">
        <v>353.3616068788515</v>
      </c>
      <c r="AB10" t="n">
        <v>483.4849397455096</v>
      </c>
      <c r="AC10" t="n">
        <v>437.3418156715722</v>
      </c>
      <c r="AD10" t="n">
        <v>353361.6068788515</v>
      </c>
      <c r="AE10" t="n">
        <v>483484.9397455096</v>
      </c>
      <c r="AF10" t="n">
        <v>3.197070965987318e-05</v>
      </c>
      <c r="AG10" t="n">
        <v>34</v>
      </c>
      <c r="AH10" t="n">
        <v>437341.8156715722</v>
      </c>
    </row>
    <row r="11">
      <c r="A11" t="n">
        <v>9</v>
      </c>
      <c r="B11" t="n">
        <v>25</v>
      </c>
      <c r="C11" t="inlineStr">
        <is>
          <t xml:space="preserve">CONCLUIDO	</t>
        </is>
      </c>
      <c r="D11" t="n">
        <v>7.8701</v>
      </c>
      <c r="E11" t="n">
        <v>12.71</v>
      </c>
      <c r="F11" t="n">
        <v>10.69</v>
      </c>
      <c r="G11" t="n">
        <v>40.08</v>
      </c>
      <c r="H11" t="n">
        <v>0.88</v>
      </c>
      <c r="I11" t="n">
        <v>16</v>
      </c>
      <c r="J11" t="n">
        <v>64.38</v>
      </c>
      <c r="K11" t="n">
        <v>28.92</v>
      </c>
      <c r="L11" t="n">
        <v>3.25</v>
      </c>
      <c r="M11" t="n">
        <v>14</v>
      </c>
      <c r="N11" t="n">
        <v>7.2</v>
      </c>
      <c r="O11" t="n">
        <v>8173.52</v>
      </c>
      <c r="P11" t="n">
        <v>64</v>
      </c>
      <c r="Q11" t="n">
        <v>197.8</v>
      </c>
      <c r="R11" t="n">
        <v>36.6</v>
      </c>
      <c r="S11" t="n">
        <v>25.4</v>
      </c>
      <c r="T11" t="n">
        <v>4714.59</v>
      </c>
      <c r="U11" t="n">
        <v>0.6899999999999999</v>
      </c>
      <c r="V11" t="n">
        <v>0.87</v>
      </c>
      <c r="W11" t="n">
        <v>2.97</v>
      </c>
      <c r="X11" t="n">
        <v>0.3</v>
      </c>
      <c r="Y11" t="n">
        <v>1</v>
      </c>
      <c r="Z11" t="n">
        <v>10</v>
      </c>
      <c r="AA11" t="n">
        <v>352.6250950523069</v>
      </c>
      <c r="AB11" t="n">
        <v>482.4772117718226</v>
      </c>
      <c r="AC11" t="n">
        <v>436.4302638413388</v>
      </c>
      <c r="AD11" t="n">
        <v>352625.0950523069</v>
      </c>
      <c r="AE11" t="n">
        <v>482477.2117718227</v>
      </c>
      <c r="AF11" t="n">
        <v>3.210737846695862e-05</v>
      </c>
      <c r="AG11" t="n">
        <v>34</v>
      </c>
      <c r="AH11" t="n">
        <v>436430.2638413388</v>
      </c>
    </row>
    <row r="12">
      <c r="A12" t="n">
        <v>10</v>
      </c>
      <c r="B12" t="n">
        <v>25</v>
      </c>
      <c r="C12" t="inlineStr">
        <is>
          <t xml:space="preserve">CONCLUIDO	</t>
        </is>
      </c>
      <c r="D12" t="n">
        <v>7.9138</v>
      </c>
      <c r="E12" t="n">
        <v>12.64</v>
      </c>
      <c r="F12" t="n">
        <v>10.65</v>
      </c>
      <c r="G12" t="n">
        <v>45.62</v>
      </c>
      <c r="H12" t="n">
        <v>0.9399999999999999</v>
      </c>
      <c r="I12" t="n">
        <v>14</v>
      </c>
      <c r="J12" t="n">
        <v>64.67</v>
      </c>
      <c r="K12" t="n">
        <v>28.92</v>
      </c>
      <c r="L12" t="n">
        <v>3.5</v>
      </c>
      <c r="M12" t="n">
        <v>12</v>
      </c>
      <c r="N12" t="n">
        <v>7.24</v>
      </c>
      <c r="O12" t="n">
        <v>8209.41</v>
      </c>
      <c r="P12" t="n">
        <v>63.11</v>
      </c>
      <c r="Q12" t="n">
        <v>197.78</v>
      </c>
      <c r="R12" t="n">
        <v>35.22</v>
      </c>
      <c r="S12" t="n">
        <v>25.4</v>
      </c>
      <c r="T12" t="n">
        <v>4037.53</v>
      </c>
      <c r="U12" t="n">
        <v>0.72</v>
      </c>
      <c r="V12" t="n">
        <v>0.87</v>
      </c>
      <c r="W12" t="n">
        <v>2.96</v>
      </c>
      <c r="X12" t="n">
        <v>0.25</v>
      </c>
      <c r="Y12" t="n">
        <v>1</v>
      </c>
      <c r="Z12" t="n">
        <v>10</v>
      </c>
      <c r="AA12" t="n">
        <v>342.8783111692594</v>
      </c>
      <c r="AB12" t="n">
        <v>469.14123206528</v>
      </c>
      <c r="AC12" t="n">
        <v>424.3670513208236</v>
      </c>
      <c r="AD12" t="n">
        <v>342878.3111692594</v>
      </c>
      <c r="AE12" t="n">
        <v>469141.23206528</v>
      </c>
      <c r="AF12" t="n">
        <v>3.228565986605216e-05</v>
      </c>
      <c r="AG12" t="n">
        <v>33</v>
      </c>
      <c r="AH12" t="n">
        <v>424367.0513208236</v>
      </c>
    </row>
    <row r="13">
      <c r="A13" t="n">
        <v>11</v>
      </c>
      <c r="B13" t="n">
        <v>25</v>
      </c>
      <c r="C13" t="inlineStr">
        <is>
          <t xml:space="preserve">CONCLUIDO	</t>
        </is>
      </c>
      <c r="D13" t="n">
        <v>7.9274</v>
      </c>
      <c r="E13" t="n">
        <v>12.61</v>
      </c>
      <c r="F13" t="n">
        <v>10.64</v>
      </c>
      <c r="G13" t="n">
        <v>49.1</v>
      </c>
      <c r="H13" t="n">
        <v>1.01</v>
      </c>
      <c r="I13" t="n">
        <v>13</v>
      </c>
      <c r="J13" t="n">
        <v>64.95999999999999</v>
      </c>
      <c r="K13" t="n">
        <v>28.92</v>
      </c>
      <c r="L13" t="n">
        <v>3.75</v>
      </c>
      <c r="M13" t="n">
        <v>11</v>
      </c>
      <c r="N13" t="n">
        <v>7.28</v>
      </c>
      <c r="O13" t="n">
        <v>8245.32</v>
      </c>
      <c r="P13" t="n">
        <v>62.51</v>
      </c>
      <c r="Q13" t="n">
        <v>197.78</v>
      </c>
      <c r="R13" t="n">
        <v>35.06</v>
      </c>
      <c r="S13" t="n">
        <v>25.4</v>
      </c>
      <c r="T13" t="n">
        <v>3959.02</v>
      </c>
      <c r="U13" t="n">
        <v>0.72</v>
      </c>
      <c r="V13" t="n">
        <v>0.87</v>
      </c>
      <c r="W13" t="n">
        <v>2.96</v>
      </c>
      <c r="X13" t="n">
        <v>0.25</v>
      </c>
      <c r="Y13" t="n">
        <v>1</v>
      </c>
      <c r="Z13" t="n">
        <v>10</v>
      </c>
      <c r="AA13" t="n">
        <v>342.3719379063872</v>
      </c>
      <c r="AB13" t="n">
        <v>468.4483898274067</v>
      </c>
      <c r="AC13" t="n">
        <v>423.7403329737227</v>
      </c>
      <c r="AD13" t="n">
        <v>342371.9379063873</v>
      </c>
      <c r="AE13" t="n">
        <v>468448.3898274067</v>
      </c>
      <c r="AF13" t="n">
        <v>3.234114332206296e-05</v>
      </c>
      <c r="AG13" t="n">
        <v>33</v>
      </c>
      <c r="AH13" t="n">
        <v>423740.3329737227</v>
      </c>
    </row>
    <row r="14">
      <c r="A14" t="n">
        <v>12</v>
      </c>
      <c r="B14" t="n">
        <v>25</v>
      </c>
      <c r="C14" t="inlineStr">
        <is>
          <t xml:space="preserve">CONCLUIDO	</t>
        </is>
      </c>
      <c r="D14" t="n">
        <v>7.9498</v>
      </c>
      <c r="E14" t="n">
        <v>12.58</v>
      </c>
      <c r="F14" t="n">
        <v>10.62</v>
      </c>
      <c r="G14" t="n">
        <v>53.08</v>
      </c>
      <c r="H14" t="n">
        <v>1.07</v>
      </c>
      <c r="I14" t="n">
        <v>12</v>
      </c>
      <c r="J14" t="n">
        <v>65.25</v>
      </c>
      <c r="K14" t="n">
        <v>28.92</v>
      </c>
      <c r="L14" t="n">
        <v>4</v>
      </c>
      <c r="M14" t="n">
        <v>10</v>
      </c>
      <c r="N14" t="n">
        <v>7.33</v>
      </c>
      <c r="O14" t="n">
        <v>8281.25</v>
      </c>
      <c r="P14" t="n">
        <v>61.49</v>
      </c>
      <c r="Q14" t="n">
        <v>197.76</v>
      </c>
      <c r="R14" t="n">
        <v>34.5</v>
      </c>
      <c r="S14" t="n">
        <v>25.4</v>
      </c>
      <c r="T14" t="n">
        <v>3688.54</v>
      </c>
      <c r="U14" t="n">
        <v>0.74</v>
      </c>
      <c r="V14" t="n">
        <v>0.88</v>
      </c>
      <c r="W14" t="n">
        <v>2.96</v>
      </c>
      <c r="X14" t="n">
        <v>0.23</v>
      </c>
      <c r="Y14" t="n">
        <v>1</v>
      </c>
      <c r="Z14" t="n">
        <v>10</v>
      </c>
      <c r="AA14" t="n">
        <v>341.5174523525833</v>
      </c>
      <c r="AB14" t="n">
        <v>467.27924499545</v>
      </c>
      <c r="AC14" t="n">
        <v>422.6827696836228</v>
      </c>
      <c r="AD14" t="n">
        <v>341517.4523525833</v>
      </c>
      <c r="AE14" t="n">
        <v>467279.24499545</v>
      </c>
      <c r="AF14" t="n">
        <v>3.243252783784546e-05</v>
      </c>
      <c r="AG14" t="n">
        <v>33</v>
      </c>
      <c r="AH14" t="n">
        <v>422682.7696836228</v>
      </c>
    </row>
    <row r="15">
      <c r="A15" t="n">
        <v>13</v>
      </c>
      <c r="B15" t="n">
        <v>25</v>
      </c>
      <c r="C15" t="inlineStr">
        <is>
          <t xml:space="preserve">CONCLUIDO	</t>
        </is>
      </c>
      <c r="D15" t="n">
        <v>7.9565</v>
      </c>
      <c r="E15" t="n">
        <v>12.57</v>
      </c>
      <c r="F15" t="n">
        <v>10.61</v>
      </c>
      <c r="G15" t="n">
        <v>53.03</v>
      </c>
      <c r="H15" t="n">
        <v>1.13</v>
      </c>
      <c r="I15" t="n">
        <v>12</v>
      </c>
      <c r="J15" t="n">
        <v>65.54000000000001</v>
      </c>
      <c r="K15" t="n">
        <v>28.92</v>
      </c>
      <c r="L15" t="n">
        <v>4.25</v>
      </c>
      <c r="M15" t="n">
        <v>10</v>
      </c>
      <c r="N15" t="n">
        <v>7.37</v>
      </c>
      <c r="O15" t="n">
        <v>8317.200000000001</v>
      </c>
      <c r="P15" t="n">
        <v>60.62</v>
      </c>
      <c r="Q15" t="n">
        <v>197.78</v>
      </c>
      <c r="R15" t="n">
        <v>34.22</v>
      </c>
      <c r="S15" t="n">
        <v>25.4</v>
      </c>
      <c r="T15" t="n">
        <v>3544.34</v>
      </c>
      <c r="U15" t="n">
        <v>0.74</v>
      </c>
      <c r="V15" t="n">
        <v>0.88</v>
      </c>
      <c r="W15" t="n">
        <v>2.95</v>
      </c>
      <c r="X15" t="n">
        <v>0.21</v>
      </c>
      <c r="Y15" t="n">
        <v>1</v>
      </c>
      <c r="Z15" t="n">
        <v>10</v>
      </c>
      <c r="AA15" t="n">
        <v>340.8735918323083</v>
      </c>
      <c r="AB15" t="n">
        <v>466.3982866264883</v>
      </c>
      <c r="AC15" t="n">
        <v>421.8858887449621</v>
      </c>
      <c r="AD15" t="n">
        <v>340873.5918323083</v>
      </c>
      <c r="AE15" t="n">
        <v>466398.2866264883</v>
      </c>
      <c r="AF15" t="n">
        <v>3.245986159926255e-05</v>
      </c>
      <c r="AG15" t="n">
        <v>33</v>
      </c>
      <c r="AH15" t="n">
        <v>421885.8887449621</v>
      </c>
    </row>
    <row r="16">
      <c r="A16" t="n">
        <v>14</v>
      </c>
      <c r="B16" t="n">
        <v>25</v>
      </c>
      <c r="C16" t="inlineStr">
        <is>
          <t xml:space="preserve">CONCLUIDO	</t>
        </is>
      </c>
      <c r="D16" t="n">
        <v>7.983</v>
      </c>
      <c r="E16" t="n">
        <v>12.53</v>
      </c>
      <c r="F16" t="n">
        <v>10.58</v>
      </c>
      <c r="G16" t="n">
        <v>57.7</v>
      </c>
      <c r="H16" t="n">
        <v>1.19</v>
      </c>
      <c r="I16" t="n">
        <v>11</v>
      </c>
      <c r="J16" t="n">
        <v>65.83</v>
      </c>
      <c r="K16" t="n">
        <v>28.92</v>
      </c>
      <c r="L16" t="n">
        <v>4.5</v>
      </c>
      <c r="M16" t="n">
        <v>9</v>
      </c>
      <c r="N16" t="n">
        <v>7.41</v>
      </c>
      <c r="O16" t="n">
        <v>8353.17</v>
      </c>
      <c r="P16" t="n">
        <v>59.99</v>
      </c>
      <c r="Q16" t="n">
        <v>197.76</v>
      </c>
      <c r="R16" t="n">
        <v>33.37</v>
      </c>
      <c r="S16" t="n">
        <v>25.4</v>
      </c>
      <c r="T16" t="n">
        <v>3126</v>
      </c>
      <c r="U16" t="n">
        <v>0.76</v>
      </c>
      <c r="V16" t="n">
        <v>0.88</v>
      </c>
      <c r="W16" t="n">
        <v>2.95</v>
      </c>
      <c r="X16" t="n">
        <v>0.19</v>
      </c>
      <c r="Y16" t="n">
        <v>1</v>
      </c>
      <c r="Z16" t="n">
        <v>10</v>
      </c>
      <c r="AA16" t="n">
        <v>340.2605563913552</v>
      </c>
      <c r="AB16" t="n">
        <v>465.5595044909613</v>
      </c>
      <c r="AC16" t="n">
        <v>421.1271587992116</v>
      </c>
      <c r="AD16" t="n">
        <v>340260.5563913552</v>
      </c>
      <c r="AE16" t="n">
        <v>465559.5044909613</v>
      </c>
      <c r="AF16" t="n">
        <v>3.256797274516596e-05</v>
      </c>
      <c r="AG16" t="n">
        <v>33</v>
      </c>
      <c r="AH16" t="n">
        <v>421127.1587992116</v>
      </c>
    </row>
    <row r="17">
      <c r="A17" t="n">
        <v>15</v>
      </c>
      <c r="B17" t="n">
        <v>25</v>
      </c>
      <c r="C17" t="inlineStr">
        <is>
          <t xml:space="preserve">CONCLUIDO	</t>
        </is>
      </c>
      <c r="D17" t="n">
        <v>8.000400000000001</v>
      </c>
      <c r="E17" t="n">
        <v>12.5</v>
      </c>
      <c r="F17" t="n">
        <v>10.56</v>
      </c>
      <c r="G17" t="n">
        <v>63.39</v>
      </c>
      <c r="H17" t="n">
        <v>1.25</v>
      </c>
      <c r="I17" t="n">
        <v>10</v>
      </c>
      <c r="J17" t="n">
        <v>66.12</v>
      </c>
      <c r="K17" t="n">
        <v>28.92</v>
      </c>
      <c r="L17" t="n">
        <v>4.75</v>
      </c>
      <c r="M17" t="n">
        <v>7</v>
      </c>
      <c r="N17" t="n">
        <v>7.45</v>
      </c>
      <c r="O17" t="n">
        <v>8389.16</v>
      </c>
      <c r="P17" t="n">
        <v>59.36</v>
      </c>
      <c r="Q17" t="n">
        <v>197.78</v>
      </c>
      <c r="R17" t="n">
        <v>32.75</v>
      </c>
      <c r="S17" t="n">
        <v>25.4</v>
      </c>
      <c r="T17" t="n">
        <v>2821.98</v>
      </c>
      <c r="U17" t="n">
        <v>0.78</v>
      </c>
      <c r="V17" t="n">
        <v>0.88</v>
      </c>
      <c r="W17" t="n">
        <v>2.96</v>
      </c>
      <c r="X17" t="n">
        <v>0.17</v>
      </c>
      <c r="Y17" t="n">
        <v>1</v>
      </c>
      <c r="Z17" t="n">
        <v>10</v>
      </c>
      <c r="AA17" t="n">
        <v>339.7128754129878</v>
      </c>
      <c r="AB17" t="n">
        <v>464.8101432143795</v>
      </c>
      <c r="AC17" t="n">
        <v>420.4493155111317</v>
      </c>
      <c r="AD17" t="n">
        <v>339712.8754129878</v>
      </c>
      <c r="AE17" t="n">
        <v>464810.1432143796</v>
      </c>
      <c r="AF17" t="n">
        <v>3.263895893153273e-05</v>
      </c>
      <c r="AG17" t="n">
        <v>33</v>
      </c>
      <c r="AH17" t="n">
        <v>420449.3155111317</v>
      </c>
    </row>
    <row r="18">
      <c r="A18" t="n">
        <v>16</v>
      </c>
      <c r="B18" t="n">
        <v>25</v>
      </c>
      <c r="C18" t="inlineStr">
        <is>
          <t xml:space="preserve">CONCLUIDO	</t>
        </is>
      </c>
      <c r="D18" t="n">
        <v>7.9991</v>
      </c>
      <c r="E18" t="n">
        <v>12.5</v>
      </c>
      <c r="F18" t="n">
        <v>10.57</v>
      </c>
      <c r="G18" t="n">
        <v>63.4</v>
      </c>
      <c r="H18" t="n">
        <v>1.31</v>
      </c>
      <c r="I18" t="n">
        <v>10</v>
      </c>
      <c r="J18" t="n">
        <v>66.42</v>
      </c>
      <c r="K18" t="n">
        <v>28.92</v>
      </c>
      <c r="L18" t="n">
        <v>5</v>
      </c>
      <c r="M18" t="n">
        <v>7</v>
      </c>
      <c r="N18" t="n">
        <v>7.49</v>
      </c>
      <c r="O18" t="n">
        <v>8425.16</v>
      </c>
      <c r="P18" t="n">
        <v>59.09</v>
      </c>
      <c r="Q18" t="n">
        <v>197.79</v>
      </c>
      <c r="R18" t="n">
        <v>32.81</v>
      </c>
      <c r="S18" t="n">
        <v>25.4</v>
      </c>
      <c r="T18" t="n">
        <v>2850.94</v>
      </c>
      <c r="U18" t="n">
        <v>0.77</v>
      </c>
      <c r="V18" t="n">
        <v>0.88</v>
      </c>
      <c r="W18" t="n">
        <v>2.96</v>
      </c>
      <c r="X18" t="n">
        <v>0.18</v>
      </c>
      <c r="Y18" t="n">
        <v>1</v>
      </c>
      <c r="Z18" t="n">
        <v>10</v>
      </c>
      <c r="AA18" t="n">
        <v>339.543970613727</v>
      </c>
      <c r="AB18" t="n">
        <v>464.579040216477</v>
      </c>
      <c r="AC18" t="n">
        <v>420.2402686589939</v>
      </c>
      <c r="AD18" t="n">
        <v>339543.970613727</v>
      </c>
      <c r="AE18" t="n">
        <v>464579.0402164771</v>
      </c>
      <c r="AF18" t="n">
        <v>3.263365536588464e-05</v>
      </c>
      <c r="AG18" t="n">
        <v>33</v>
      </c>
      <c r="AH18" t="n">
        <v>420240.2686589939</v>
      </c>
    </row>
    <row r="19">
      <c r="A19" t="n">
        <v>17</v>
      </c>
      <c r="B19" t="n">
        <v>25</v>
      </c>
      <c r="C19" t="inlineStr">
        <is>
          <t xml:space="preserve">CONCLUIDO	</t>
        </is>
      </c>
      <c r="D19" t="n">
        <v>7.9952</v>
      </c>
      <c r="E19" t="n">
        <v>12.51</v>
      </c>
      <c r="F19" t="n">
        <v>10.57</v>
      </c>
      <c r="G19" t="n">
        <v>63.44</v>
      </c>
      <c r="H19" t="n">
        <v>1.37</v>
      </c>
      <c r="I19" t="n">
        <v>10</v>
      </c>
      <c r="J19" t="n">
        <v>66.70999999999999</v>
      </c>
      <c r="K19" t="n">
        <v>28.92</v>
      </c>
      <c r="L19" t="n">
        <v>5.25</v>
      </c>
      <c r="M19" t="n">
        <v>4</v>
      </c>
      <c r="N19" t="n">
        <v>7.54</v>
      </c>
      <c r="O19" t="n">
        <v>8461.190000000001</v>
      </c>
      <c r="P19" t="n">
        <v>58.81</v>
      </c>
      <c r="Q19" t="n">
        <v>197.77</v>
      </c>
      <c r="R19" t="n">
        <v>32.88</v>
      </c>
      <c r="S19" t="n">
        <v>25.4</v>
      </c>
      <c r="T19" t="n">
        <v>2886.55</v>
      </c>
      <c r="U19" t="n">
        <v>0.77</v>
      </c>
      <c r="V19" t="n">
        <v>0.88</v>
      </c>
      <c r="W19" t="n">
        <v>2.96</v>
      </c>
      <c r="X19" t="n">
        <v>0.18</v>
      </c>
      <c r="Y19" t="n">
        <v>1</v>
      </c>
      <c r="Z19" t="n">
        <v>10</v>
      </c>
      <c r="AA19" t="n">
        <v>339.376614512658</v>
      </c>
      <c r="AB19" t="n">
        <v>464.3500562157645</v>
      </c>
      <c r="AC19" t="n">
        <v>420.0331385699282</v>
      </c>
      <c r="AD19" t="n">
        <v>339376.614512658</v>
      </c>
      <c r="AE19" t="n">
        <v>464350.0562157645</v>
      </c>
      <c r="AF19" t="n">
        <v>3.261774466894036e-05</v>
      </c>
      <c r="AG19" t="n">
        <v>33</v>
      </c>
      <c r="AH19" t="n">
        <v>420033.1385699282</v>
      </c>
    </row>
    <row r="20">
      <c r="A20" t="n">
        <v>18</v>
      </c>
      <c r="B20" t="n">
        <v>25</v>
      </c>
      <c r="C20" t="inlineStr">
        <is>
          <t xml:space="preserve">CONCLUIDO	</t>
        </is>
      </c>
      <c r="D20" t="n">
        <v>7.9945</v>
      </c>
      <c r="E20" t="n">
        <v>12.51</v>
      </c>
      <c r="F20" t="n">
        <v>10.57</v>
      </c>
      <c r="G20" t="n">
        <v>63.44</v>
      </c>
      <c r="H20" t="n">
        <v>1.43</v>
      </c>
      <c r="I20" t="n">
        <v>10</v>
      </c>
      <c r="J20" t="n">
        <v>67</v>
      </c>
      <c r="K20" t="n">
        <v>28.92</v>
      </c>
      <c r="L20" t="n">
        <v>5.5</v>
      </c>
      <c r="M20" t="n">
        <v>2</v>
      </c>
      <c r="N20" t="n">
        <v>7.58</v>
      </c>
      <c r="O20" t="n">
        <v>8497.24</v>
      </c>
      <c r="P20" t="n">
        <v>58.52</v>
      </c>
      <c r="Q20" t="n">
        <v>197.77</v>
      </c>
      <c r="R20" t="n">
        <v>32.94</v>
      </c>
      <c r="S20" t="n">
        <v>25.4</v>
      </c>
      <c r="T20" t="n">
        <v>2914.66</v>
      </c>
      <c r="U20" t="n">
        <v>0.77</v>
      </c>
      <c r="V20" t="n">
        <v>0.88</v>
      </c>
      <c r="W20" t="n">
        <v>2.96</v>
      </c>
      <c r="X20" t="n">
        <v>0.18</v>
      </c>
      <c r="Y20" t="n">
        <v>1</v>
      </c>
      <c r="Z20" t="n">
        <v>10</v>
      </c>
      <c r="AA20" t="n">
        <v>339.1833624213405</v>
      </c>
      <c r="AB20" t="n">
        <v>464.0856401787432</v>
      </c>
      <c r="AC20" t="n">
        <v>419.7939580283701</v>
      </c>
      <c r="AD20" t="n">
        <v>339183.3624213405</v>
      </c>
      <c r="AE20" t="n">
        <v>464085.6401787432</v>
      </c>
      <c r="AF20" t="n">
        <v>3.261488890282215e-05</v>
      </c>
      <c r="AG20" t="n">
        <v>33</v>
      </c>
      <c r="AH20" t="n">
        <v>419793.95802837</v>
      </c>
    </row>
    <row r="21">
      <c r="A21" t="n">
        <v>19</v>
      </c>
      <c r="B21" t="n">
        <v>25</v>
      </c>
      <c r="C21" t="inlineStr">
        <is>
          <t xml:space="preserve">CONCLUIDO	</t>
        </is>
      </c>
      <c r="D21" t="n">
        <v>8.012600000000001</v>
      </c>
      <c r="E21" t="n">
        <v>12.48</v>
      </c>
      <c r="F21" t="n">
        <v>10.56</v>
      </c>
      <c r="G21" t="n">
        <v>70.40000000000001</v>
      </c>
      <c r="H21" t="n">
        <v>1.49</v>
      </c>
      <c r="I21" t="n">
        <v>9</v>
      </c>
      <c r="J21" t="n">
        <v>67.29000000000001</v>
      </c>
      <c r="K21" t="n">
        <v>28.92</v>
      </c>
      <c r="L21" t="n">
        <v>5.75</v>
      </c>
      <c r="M21" t="n">
        <v>0</v>
      </c>
      <c r="N21" t="n">
        <v>7.62</v>
      </c>
      <c r="O21" t="n">
        <v>8533.309999999999</v>
      </c>
      <c r="P21" t="n">
        <v>58.45</v>
      </c>
      <c r="Q21" t="n">
        <v>197.75</v>
      </c>
      <c r="R21" t="n">
        <v>32.4</v>
      </c>
      <c r="S21" t="n">
        <v>25.4</v>
      </c>
      <c r="T21" t="n">
        <v>2648.83</v>
      </c>
      <c r="U21" t="n">
        <v>0.78</v>
      </c>
      <c r="V21" t="n">
        <v>0.88</v>
      </c>
      <c r="W21" t="n">
        <v>2.96</v>
      </c>
      <c r="X21" t="n">
        <v>0.17</v>
      </c>
      <c r="Y21" t="n">
        <v>1</v>
      </c>
      <c r="Z21" t="n">
        <v>10</v>
      </c>
      <c r="AA21" t="n">
        <v>339.0220684717995</v>
      </c>
      <c r="AB21" t="n">
        <v>463.8649506811943</v>
      </c>
      <c r="AC21" t="n">
        <v>419.5943308267276</v>
      </c>
      <c r="AD21" t="n">
        <v>339022.0684717994</v>
      </c>
      <c r="AE21" t="n">
        <v>463864.9506811943</v>
      </c>
      <c r="AF21" t="n">
        <v>3.268873085530713e-05</v>
      </c>
      <c r="AG21" t="n">
        <v>33</v>
      </c>
      <c r="AH21" t="n">
        <v>419594.3308267276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13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5.1995</v>
      </c>
      <c r="E2" t="n">
        <v>19.23</v>
      </c>
      <c r="F2" t="n">
        <v>12.83</v>
      </c>
      <c r="G2" t="n">
        <v>6.47</v>
      </c>
      <c r="H2" t="n">
        <v>0.11</v>
      </c>
      <c r="I2" t="n">
        <v>119</v>
      </c>
      <c r="J2" t="n">
        <v>167.88</v>
      </c>
      <c r="K2" t="n">
        <v>51.39</v>
      </c>
      <c r="L2" t="n">
        <v>1</v>
      </c>
      <c r="M2" t="n">
        <v>117</v>
      </c>
      <c r="N2" t="n">
        <v>30.49</v>
      </c>
      <c r="O2" t="n">
        <v>20939.59</v>
      </c>
      <c r="P2" t="n">
        <v>164.45</v>
      </c>
      <c r="Q2" t="n">
        <v>198.14</v>
      </c>
      <c r="R2" t="n">
        <v>103</v>
      </c>
      <c r="S2" t="n">
        <v>25.4</v>
      </c>
      <c r="T2" t="n">
        <v>37401.65</v>
      </c>
      <c r="U2" t="n">
        <v>0.25</v>
      </c>
      <c r="V2" t="n">
        <v>0.73</v>
      </c>
      <c r="W2" t="n">
        <v>3.14</v>
      </c>
      <c r="X2" t="n">
        <v>2.43</v>
      </c>
      <c r="Y2" t="n">
        <v>1</v>
      </c>
      <c r="Z2" t="n">
        <v>10</v>
      </c>
      <c r="AA2" t="n">
        <v>651.525830331908</v>
      </c>
      <c r="AB2" t="n">
        <v>891.4463843511518</v>
      </c>
      <c r="AC2" t="n">
        <v>806.3679925815356</v>
      </c>
      <c r="AD2" t="n">
        <v>651525.830331908</v>
      </c>
      <c r="AE2" t="n">
        <v>891446.3843511518</v>
      </c>
      <c r="AF2" t="n">
        <v>1.294754961961806e-05</v>
      </c>
      <c r="AG2" t="n">
        <v>51</v>
      </c>
      <c r="AH2" t="n">
        <v>806367.9925815356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5.6566</v>
      </c>
      <c r="E3" t="n">
        <v>17.68</v>
      </c>
      <c r="F3" t="n">
        <v>12.22</v>
      </c>
      <c r="G3" t="n">
        <v>8.06</v>
      </c>
      <c r="H3" t="n">
        <v>0.13</v>
      </c>
      <c r="I3" t="n">
        <v>91</v>
      </c>
      <c r="J3" t="n">
        <v>168.25</v>
      </c>
      <c r="K3" t="n">
        <v>51.39</v>
      </c>
      <c r="L3" t="n">
        <v>1.25</v>
      </c>
      <c r="M3" t="n">
        <v>89</v>
      </c>
      <c r="N3" t="n">
        <v>30.6</v>
      </c>
      <c r="O3" t="n">
        <v>20984.25</v>
      </c>
      <c r="P3" t="n">
        <v>156.57</v>
      </c>
      <c r="Q3" t="n">
        <v>197.96</v>
      </c>
      <c r="R3" t="n">
        <v>84.27</v>
      </c>
      <c r="S3" t="n">
        <v>25.4</v>
      </c>
      <c r="T3" t="n">
        <v>28175.82</v>
      </c>
      <c r="U3" t="n">
        <v>0.3</v>
      </c>
      <c r="V3" t="n">
        <v>0.76</v>
      </c>
      <c r="W3" t="n">
        <v>3.09</v>
      </c>
      <c r="X3" t="n">
        <v>1.83</v>
      </c>
      <c r="Y3" t="n">
        <v>1</v>
      </c>
      <c r="Z3" t="n">
        <v>10</v>
      </c>
      <c r="AA3" t="n">
        <v>591.4584380363253</v>
      </c>
      <c r="AB3" t="n">
        <v>809.2595282260145</v>
      </c>
      <c r="AC3" t="n">
        <v>732.0249346550041</v>
      </c>
      <c r="AD3" t="n">
        <v>591458.4380363254</v>
      </c>
      <c r="AE3" t="n">
        <v>809259.5282260145</v>
      </c>
      <c r="AF3" t="n">
        <v>1.408579847645572e-05</v>
      </c>
      <c r="AG3" t="n">
        <v>47</v>
      </c>
      <c r="AH3" t="n">
        <v>732024.9346550042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5.9631</v>
      </c>
      <c r="E4" t="n">
        <v>16.77</v>
      </c>
      <c r="F4" t="n">
        <v>11.89</v>
      </c>
      <c r="G4" t="n">
        <v>9.640000000000001</v>
      </c>
      <c r="H4" t="n">
        <v>0.16</v>
      </c>
      <c r="I4" t="n">
        <v>74</v>
      </c>
      <c r="J4" t="n">
        <v>168.61</v>
      </c>
      <c r="K4" t="n">
        <v>51.39</v>
      </c>
      <c r="L4" t="n">
        <v>1.5</v>
      </c>
      <c r="M4" t="n">
        <v>72</v>
      </c>
      <c r="N4" t="n">
        <v>30.71</v>
      </c>
      <c r="O4" t="n">
        <v>21028.94</v>
      </c>
      <c r="P4" t="n">
        <v>152.22</v>
      </c>
      <c r="Q4" t="n">
        <v>198.02</v>
      </c>
      <c r="R4" t="n">
        <v>73.86</v>
      </c>
      <c r="S4" t="n">
        <v>25.4</v>
      </c>
      <c r="T4" t="n">
        <v>23053.87</v>
      </c>
      <c r="U4" t="n">
        <v>0.34</v>
      </c>
      <c r="V4" t="n">
        <v>0.78</v>
      </c>
      <c r="W4" t="n">
        <v>3.06</v>
      </c>
      <c r="X4" t="n">
        <v>1.49</v>
      </c>
      <c r="Y4" t="n">
        <v>1</v>
      </c>
      <c r="Z4" t="n">
        <v>10</v>
      </c>
      <c r="AA4" t="n">
        <v>551.4019057242147</v>
      </c>
      <c r="AB4" t="n">
        <v>754.4524135470994</v>
      </c>
      <c r="AC4" t="n">
        <v>682.4485340787763</v>
      </c>
      <c r="AD4" t="n">
        <v>551401.9057242146</v>
      </c>
      <c r="AE4" t="n">
        <v>754452.4135470993</v>
      </c>
      <c r="AF4" t="n">
        <v>1.48490303176737e-05</v>
      </c>
      <c r="AG4" t="n">
        <v>44</v>
      </c>
      <c r="AH4" t="n">
        <v>682448.5340787764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6.2111</v>
      </c>
      <c r="E5" t="n">
        <v>16.1</v>
      </c>
      <c r="F5" t="n">
        <v>11.63</v>
      </c>
      <c r="G5" t="n">
        <v>11.25</v>
      </c>
      <c r="H5" t="n">
        <v>0.18</v>
      </c>
      <c r="I5" t="n">
        <v>62</v>
      </c>
      <c r="J5" t="n">
        <v>168.97</v>
      </c>
      <c r="K5" t="n">
        <v>51.39</v>
      </c>
      <c r="L5" t="n">
        <v>1.75</v>
      </c>
      <c r="M5" t="n">
        <v>60</v>
      </c>
      <c r="N5" t="n">
        <v>30.83</v>
      </c>
      <c r="O5" t="n">
        <v>21073.68</v>
      </c>
      <c r="P5" t="n">
        <v>148.68</v>
      </c>
      <c r="Q5" t="n">
        <v>197.89</v>
      </c>
      <c r="R5" t="n">
        <v>66.03</v>
      </c>
      <c r="S5" t="n">
        <v>25.4</v>
      </c>
      <c r="T5" t="n">
        <v>19200.7</v>
      </c>
      <c r="U5" t="n">
        <v>0.38</v>
      </c>
      <c r="V5" t="n">
        <v>0.8</v>
      </c>
      <c r="W5" t="n">
        <v>3.03</v>
      </c>
      <c r="X5" t="n">
        <v>1.23</v>
      </c>
      <c r="Y5" t="n">
        <v>1</v>
      </c>
      <c r="Z5" t="n">
        <v>10</v>
      </c>
      <c r="AA5" t="n">
        <v>523.7601723496884</v>
      </c>
      <c r="AB5" t="n">
        <v>716.6317744768618</v>
      </c>
      <c r="AC5" t="n">
        <v>648.2374437198018</v>
      </c>
      <c r="AD5" t="n">
        <v>523760.1723496884</v>
      </c>
      <c r="AE5" t="n">
        <v>716631.7744768618</v>
      </c>
      <c r="AF5" t="n">
        <v>1.546658821856134e-05</v>
      </c>
      <c r="AG5" t="n">
        <v>42</v>
      </c>
      <c r="AH5" t="n">
        <v>648237.4437198018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6.382</v>
      </c>
      <c r="E6" t="n">
        <v>15.67</v>
      </c>
      <c r="F6" t="n">
        <v>11.47</v>
      </c>
      <c r="G6" t="n">
        <v>12.74</v>
      </c>
      <c r="H6" t="n">
        <v>0.21</v>
      </c>
      <c r="I6" t="n">
        <v>54</v>
      </c>
      <c r="J6" t="n">
        <v>169.33</v>
      </c>
      <c r="K6" t="n">
        <v>51.39</v>
      </c>
      <c r="L6" t="n">
        <v>2</v>
      </c>
      <c r="M6" t="n">
        <v>52</v>
      </c>
      <c r="N6" t="n">
        <v>30.94</v>
      </c>
      <c r="O6" t="n">
        <v>21118.46</v>
      </c>
      <c r="P6" t="n">
        <v>146.51</v>
      </c>
      <c r="Q6" t="n">
        <v>197.86</v>
      </c>
      <c r="R6" t="n">
        <v>60.99</v>
      </c>
      <c r="S6" t="n">
        <v>25.4</v>
      </c>
      <c r="T6" t="n">
        <v>16719.74</v>
      </c>
      <c r="U6" t="n">
        <v>0.42</v>
      </c>
      <c r="V6" t="n">
        <v>0.8100000000000001</v>
      </c>
      <c r="W6" t="n">
        <v>3.02</v>
      </c>
      <c r="X6" t="n">
        <v>1.07</v>
      </c>
      <c r="Y6" t="n">
        <v>1</v>
      </c>
      <c r="Z6" t="n">
        <v>10</v>
      </c>
      <c r="AA6" t="n">
        <v>508.7916527587758</v>
      </c>
      <c r="AB6" t="n">
        <v>696.1511856080969</v>
      </c>
      <c r="AC6" t="n">
        <v>629.711493507985</v>
      </c>
      <c r="AD6" t="n">
        <v>508791.6527587758</v>
      </c>
      <c r="AE6" t="n">
        <v>696151.1856080969</v>
      </c>
      <c r="AF6" t="n">
        <v>1.589215533655206e-05</v>
      </c>
      <c r="AG6" t="n">
        <v>41</v>
      </c>
      <c r="AH6" t="n">
        <v>629711.493507985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6.5437</v>
      </c>
      <c r="E7" t="n">
        <v>15.28</v>
      </c>
      <c r="F7" t="n">
        <v>11.32</v>
      </c>
      <c r="G7" t="n">
        <v>14.45</v>
      </c>
      <c r="H7" t="n">
        <v>0.24</v>
      </c>
      <c r="I7" t="n">
        <v>47</v>
      </c>
      <c r="J7" t="n">
        <v>169.7</v>
      </c>
      <c r="K7" t="n">
        <v>51.39</v>
      </c>
      <c r="L7" t="n">
        <v>2.25</v>
      </c>
      <c r="M7" t="n">
        <v>45</v>
      </c>
      <c r="N7" t="n">
        <v>31.05</v>
      </c>
      <c r="O7" t="n">
        <v>21163.27</v>
      </c>
      <c r="P7" t="n">
        <v>144.45</v>
      </c>
      <c r="Q7" t="n">
        <v>197.77</v>
      </c>
      <c r="R7" t="n">
        <v>56.26</v>
      </c>
      <c r="S7" t="n">
        <v>25.4</v>
      </c>
      <c r="T7" t="n">
        <v>14392.01</v>
      </c>
      <c r="U7" t="n">
        <v>0.45</v>
      </c>
      <c r="V7" t="n">
        <v>0.82</v>
      </c>
      <c r="W7" t="n">
        <v>3.01</v>
      </c>
      <c r="X7" t="n">
        <v>0.92</v>
      </c>
      <c r="Y7" t="n">
        <v>1</v>
      </c>
      <c r="Z7" t="n">
        <v>10</v>
      </c>
      <c r="AA7" t="n">
        <v>494.4340442476117</v>
      </c>
      <c r="AB7" t="n">
        <v>676.5064722301387</v>
      </c>
      <c r="AC7" t="n">
        <v>611.9416440032907</v>
      </c>
      <c r="AD7" t="n">
        <v>494434.0442476117</v>
      </c>
      <c r="AE7" t="n">
        <v>676506.4722301387</v>
      </c>
      <c r="AF7" t="n">
        <v>1.629481304854211e-05</v>
      </c>
      <c r="AG7" t="n">
        <v>40</v>
      </c>
      <c r="AH7" t="n">
        <v>611941.6440032907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6.6564</v>
      </c>
      <c r="E8" t="n">
        <v>15.02</v>
      </c>
      <c r="F8" t="n">
        <v>11.23</v>
      </c>
      <c r="G8" t="n">
        <v>16.04</v>
      </c>
      <c r="H8" t="n">
        <v>0.26</v>
      </c>
      <c r="I8" t="n">
        <v>42</v>
      </c>
      <c r="J8" t="n">
        <v>170.06</v>
      </c>
      <c r="K8" t="n">
        <v>51.39</v>
      </c>
      <c r="L8" t="n">
        <v>2.5</v>
      </c>
      <c r="M8" t="n">
        <v>40</v>
      </c>
      <c r="N8" t="n">
        <v>31.17</v>
      </c>
      <c r="O8" t="n">
        <v>21208.12</v>
      </c>
      <c r="P8" t="n">
        <v>143.16</v>
      </c>
      <c r="Q8" t="n">
        <v>197.81</v>
      </c>
      <c r="R8" t="n">
        <v>53.4</v>
      </c>
      <c r="S8" t="n">
        <v>25.4</v>
      </c>
      <c r="T8" t="n">
        <v>12987.06</v>
      </c>
      <c r="U8" t="n">
        <v>0.48</v>
      </c>
      <c r="V8" t="n">
        <v>0.83</v>
      </c>
      <c r="W8" t="n">
        <v>3.01</v>
      </c>
      <c r="X8" t="n">
        <v>0.84</v>
      </c>
      <c r="Y8" t="n">
        <v>1</v>
      </c>
      <c r="Z8" t="n">
        <v>10</v>
      </c>
      <c r="AA8" t="n">
        <v>490.9518616721973</v>
      </c>
      <c r="AB8" t="n">
        <v>671.7419964074037</v>
      </c>
      <c r="AC8" t="n">
        <v>607.6318830660937</v>
      </c>
      <c r="AD8" t="n">
        <v>490951.8616721972</v>
      </c>
      <c r="AE8" t="n">
        <v>671741.9964074037</v>
      </c>
      <c r="AF8" t="n">
        <v>1.657545327205032e-05</v>
      </c>
      <c r="AG8" t="n">
        <v>40</v>
      </c>
      <c r="AH8" t="n">
        <v>607631.8830660937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6.762</v>
      </c>
      <c r="E9" t="n">
        <v>14.79</v>
      </c>
      <c r="F9" t="n">
        <v>11.13</v>
      </c>
      <c r="G9" t="n">
        <v>17.57</v>
      </c>
      <c r="H9" t="n">
        <v>0.29</v>
      </c>
      <c r="I9" t="n">
        <v>38</v>
      </c>
      <c r="J9" t="n">
        <v>170.42</v>
      </c>
      <c r="K9" t="n">
        <v>51.39</v>
      </c>
      <c r="L9" t="n">
        <v>2.75</v>
      </c>
      <c r="M9" t="n">
        <v>36</v>
      </c>
      <c r="N9" t="n">
        <v>31.28</v>
      </c>
      <c r="O9" t="n">
        <v>21253.01</v>
      </c>
      <c r="P9" t="n">
        <v>141.75</v>
      </c>
      <c r="Q9" t="n">
        <v>197.8</v>
      </c>
      <c r="R9" t="n">
        <v>50.19</v>
      </c>
      <c r="S9" t="n">
        <v>25.4</v>
      </c>
      <c r="T9" t="n">
        <v>11402.98</v>
      </c>
      <c r="U9" t="n">
        <v>0.51</v>
      </c>
      <c r="V9" t="n">
        <v>0.84</v>
      </c>
      <c r="W9" t="n">
        <v>3</v>
      </c>
      <c r="X9" t="n">
        <v>0.74</v>
      </c>
      <c r="Y9" t="n">
        <v>1</v>
      </c>
      <c r="Z9" t="n">
        <v>10</v>
      </c>
      <c r="AA9" t="n">
        <v>478.6728775346794</v>
      </c>
      <c r="AB9" t="n">
        <v>654.9413485999037</v>
      </c>
      <c r="AC9" t="n">
        <v>592.4346655054842</v>
      </c>
      <c r="AD9" t="n">
        <v>478672.8775346794</v>
      </c>
      <c r="AE9" t="n">
        <v>654941.3485999036</v>
      </c>
      <c r="AF9" t="n">
        <v>1.68384134104928e-05</v>
      </c>
      <c r="AG9" t="n">
        <v>39</v>
      </c>
      <c r="AH9" t="n">
        <v>592434.6655054842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6.8274</v>
      </c>
      <c r="E10" t="n">
        <v>14.65</v>
      </c>
      <c r="F10" t="n">
        <v>11.09</v>
      </c>
      <c r="G10" t="n">
        <v>19.01</v>
      </c>
      <c r="H10" t="n">
        <v>0.31</v>
      </c>
      <c r="I10" t="n">
        <v>35</v>
      </c>
      <c r="J10" t="n">
        <v>170.79</v>
      </c>
      <c r="K10" t="n">
        <v>51.39</v>
      </c>
      <c r="L10" t="n">
        <v>3</v>
      </c>
      <c r="M10" t="n">
        <v>33</v>
      </c>
      <c r="N10" t="n">
        <v>31.4</v>
      </c>
      <c r="O10" t="n">
        <v>21297.94</v>
      </c>
      <c r="P10" t="n">
        <v>141.15</v>
      </c>
      <c r="Q10" t="n">
        <v>197.88</v>
      </c>
      <c r="R10" t="n">
        <v>48.85</v>
      </c>
      <c r="S10" t="n">
        <v>25.4</v>
      </c>
      <c r="T10" t="n">
        <v>10746.15</v>
      </c>
      <c r="U10" t="n">
        <v>0.52</v>
      </c>
      <c r="V10" t="n">
        <v>0.84</v>
      </c>
      <c r="W10" t="n">
        <v>3</v>
      </c>
      <c r="X10" t="n">
        <v>0.7</v>
      </c>
      <c r="Y10" t="n">
        <v>1</v>
      </c>
      <c r="Z10" t="n">
        <v>10</v>
      </c>
      <c r="AA10" t="n">
        <v>476.9030329386941</v>
      </c>
      <c r="AB10" t="n">
        <v>652.5197691436435</v>
      </c>
      <c r="AC10" t="n">
        <v>590.2441981938215</v>
      </c>
      <c r="AD10" t="n">
        <v>476903.0329386941</v>
      </c>
      <c r="AE10" t="n">
        <v>652519.7691436436</v>
      </c>
      <c r="AF10" t="n">
        <v>1.700126940532365e-05</v>
      </c>
      <c r="AG10" t="n">
        <v>39</v>
      </c>
      <c r="AH10" t="n">
        <v>590244.1981938215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6.9107</v>
      </c>
      <c r="E11" t="n">
        <v>14.47</v>
      </c>
      <c r="F11" t="n">
        <v>11.01</v>
      </c>
      <c r="G11" t="n">
        <v>20.65</v>
      </c>
      <c r="H11" t="n">
        <v>0.34</v>
      </c>
      <c r="I11" t="n">
        <v>32</v>
      </c>
      <c r="J11" t="n">
        <v>171.15</v>
      </c>
      <c r="K11" t="n">
        <v>51.39</v>
      </c>
      <c r="L11" t="n">
        <v>3.25</v>
      </c>
      <c r="M11" t="n">
        <v>30</v>
      </c>
      <c r="N11" t="n">
        <v>31.51</v>
      </c>
      <c r="O11" t="n">
        <v>21342.91</v>
      </c>
      <c r="P11" t="n">
        <v>140.03</v>
      </c>
      <c r="Q11" t="n">
        <v>197.87</v>
      </c>
      <c r="R11" t="n">
        <v>46.89</v>
      </c>
      <c r="S11" t="n">
        <v>25.4</v>
      </c>
      <c r="T11" t="n">
        <v>9780.6</v>
      </c>
      <c r="U11" t="n">
        <v>0.54</v>
      </c>
      <c r="V11" t="n">
        <v>0.85</v>
      </c>
      <c r="W11" t="n">
        <v>2.99</v>
      </c>
      <c r="X11" t="n">
        <v>0.62</v>
      </c>
      <c r="Y11" t="n">
        <v>1</v>
      </c>
      <c r="Z11" t="n">
        <v>10</v>
      </c>
      <c r="AA11" t="n">
        <v>465.4402432313229</v>
      </c>
      <c r="AB11" t="n">
        <v>636.8358745634273</v>
      </c>
      <c r="AC11" t="n">
        <v>576.0571524998567</v>
      </c>
      <c r="AD11" t="n">
        <v>465440.243231323</v>
      </c>
      <c r="AE11" t="n">
        <v>636835.8745634273</v>
      </c>
      <c r="AF11" t="n">
        <v>1.720869913574277e-05</v>
      </c>
      <c r="AG11" t="n">
        <v>38</v>
      </c>
      <c r="AH11" t="n">
        <v>576057.1524998567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6.9668</v>
      </c>
      <c r="E12" t="n">
        <v>14.35</v>
      </c>
      <c r="F12" t="n">
        <v>10.96</v>
      </c>
      <c r="G12" t="n">
        <v>21.93</v>
      </c>
      <c r="H12" t="n">
        <v>0.36</v>
      </c>
      <c r="I12" t="n">
        <v>30</v>
      </c>
      <c r="J12" t="n">
        <v>171.52</v>
      </c>
      <c r="K12" t="n">
        <v>51.39</v>
      </c>
      <c r="L12" t="n">
        <v>3.5</v>
      </c>
      <c r="M12" t="n">
        <v>28</v>
      </c>
      <c r="N12" t="n">
        <v>31.63</v>
      </c>
      <c r="O12" t="n">
        <v>21387.92</v>
      </c>
      <c r="P12" t="n">
        <v>139.27</v>
      </c>
      <c r="Q12" t="n">
        <v>197.83</v>
      </c>
      <c r="R12" t="n">
        <v>45.27</v>
      </c>
      <c r="S12" t="n">
        <v>25.4</v>
      </c>
      <c r="T12" t="n">
        <v>8981.77</v>
      </c>
      <c r="U12" t="n">
        <v>0.5600000000000001</v>
      </c>
      <c r="V12" t="n">
        <v>0.85</v>
      </c>
      <c r="W12" t="n">
        <v>2.98</v>
      </c>
      <c r="X12" t="n">
        <v>0.57</v>
      </c>
      <c r="Y12" t="n">
        <v>1</v>
      </c>
      <c r="Z12" t="n">
        <v>10</v>
      </c>
      <c r="AA12" t="n">
        <v>463.774700097512</v>
      </c>
      <c r="AB12" t="n">
        <v>634.5570049691698</v>
      </c>
      <c r="AC12" t="n">
        <v>573.9957750212616</v>
      </c>
      <c r="AD12" t="n">
        <v>463774.700097512</v>
      </c>
      <c r="AE12" t="n">
        <v>634557.0049691699</v>
      </c>
      <c r="AF12" t="n">
        <v>1.734839670929033e-05</v>
      </c>
      <c r="AG12" t="n">
        <v>38</v>
      </c>
      <c r="AH12" t="n">
        <v>573995.7750212615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7.0128</v>
      </c>
      <c r="E13" t="n">
        <v>14.26</v>
      </c>
      <c r="F13" t="n">
        <v>10.94</v>
      </c>
      <c r="G13" t="n">
        <v>23.44</v>
      </c>
      <c r="H13" t="n">
        <v>0.39</v>
      </c>
      <c r="I13" t="n">
        <v>28</v>
      </c>
      <c r="J13" t="n">
        <v>171.88</v>
      </c>
      <c r="K13" t="n">
        <v>51.39</v>
      </c>
      <c r="L13" t="n">
        <v>3.75</v>
      </c>
      <c r="M13" t="n">
        <v>26</v>
      </c>
      <c r="N13" t="n">
        <v>31.74</v>
      </c>
      <c r="O13" t="n">
        <v>21432.96</v>
      </c>
      <c r="P13" t="n">
        <v>138.84</v>
      </c>
      <c r="Q13" t="n">
        <v>197.77</v>
      </c>
      <c r="R13" t="n">
        <v>44.33</v>
      </c>
      <c r="S13" t="n">
        <v>25.4</v>
      </c>
      <c r="T13" t="n">
        <v>8522.26</v>
      </c>
      <c r="U13" t="n">
        <v>0.57</v>
      </c>
      <c r="V13" t="n">
        <v>0.85</v>
      </c>
      <c r="W13" t="n">
        <v>2.99</v>
      </c>
      <c r="X13" t="n">
        <v>0.55</v>
      </c>
      <c r="Y13" t="n">
        <v>1</v>
      </c>
      <c r="Z13" t="n">
        <v>10</v>
      </c>
      <c r="AA13" t="n">
        <v>462.606331130046</v>
      </c>
      <c r="AB13" t="n">
        <v>632.9583910030819</v>
      </c>
      <c r="AC13" t="n">
        <v>572.5497305284283</v>
      </c>
      <c r="AD13" t="n">
        <v>462606.331130046</v>
      </c>
      <c r="AE13" t="n">
        <v>632958.3910030819</v>
      </c>
      <c r="AF13" t="n">
        <v>1.746294373929369e-05</v>
      </c>
      <c r="AG13" t="n">
        <v>38</v>
      </c>
      <c r="AH13" t="n">
        <v>572549.7305284283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7.0673</v>
      </c>
      <c r="E14" t="n">
        <v>14.15</v>
      </c>
      <c r="F14" t="n">
        <v>10.9</v>
      </c>
      <c r="G14" t="n">
        <v>25.14</v>
      </c>
      <c r="H14" t="n">
        <v>0.41</v>
      </c>
      <c r="I14" t="n">
        <v>26</v>
      </c>
      <c r="J14" t="n">
        <v>172.25</v>
      </c>
      <c r="K14" t="n">
        <v>51.39</v>
      </c>
      <c r="L14" t="n">
        <v>4</v>
      </c>
      <c r="M14" t="n">
        <v>24</v>
      </c>
      <c r="N14" t="n">
        <v>31.86</v>
      </c>
      <c r="O14" t="n">
        <v>21478.05</v>
      </c>
      <c r="P14" t="n">
        <v>138.09</v>
      </c>
      <c r="Q14" t="n">
        <v>197.82</v>
      </c>
      <c r="R14" t="n">
        <v>43.13</v>
      </c>
      <c r="S14" t="n">
        <v>25.4</v>
      </c>
      <c r="T14" t="n">
        <v>7929.48</v>
      </c>
      <c r="U14" t="n">
        <v>0.59</v>
      </c>
      <c r="V14" t="n">
        <v>0.85</v>
      </c>
      <c r="W14" t="n">
        <v>2.98</v>
      </c>
      <c r="X14" t="n">
        <v>0.5</v>
      </c>
      <c r="Y14" t="n">
        <v>1</v>
      </c>
      <c r="Z14" t="n">
        <v>10</v>
      </c>
      <c r="AA14" t="n">
        <v>452.097092476805</v>
      </c>
      <c r="AB14" t="n">
        <v>618.5791870428301</v>
      </c>
      <c r="AC14" t="n">
        <v>559.5428576128032</v>
      </c>
      <c r="AD14" t="n">
        <v>452097.092476805</v>
      </c>
      <c r="AE14" t="n">
        <v>618579.18704283</v>
      </c>
      <c r="AF14" t="n">
        <v>1.759865706831939e-05</v>
      </c>
      <c r="AG14" t="n">
        <v>37</v>
      </c>
      <c r="AH14" t="n">
        <v>559542.8576128032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7.1007</v>
      </c>
      <c r="E15" t="n">
        <v>14.08</v>
      </c>
      <c r="F15" t="n">
        <v>10.86</v>
      </c>
      <c r="G15" t="n">
        <v>26.07</v>
      </c>
      <c r="H15" t="n">
        <v>0.44</v>
      </c>
      <c r="I15" t="n">
        <v>25</v>
      </c>
      <c r="J15" t="n">
        <v>172.61</v>
      </c>
      <c r="K15" t="n">
        <v>51.39</v>
      </c>
      <c r="L15" t="n">
        <v>4.25</v>
      </c>
      <c r="M15" t="n">
        <v>23</v>
      </c>
      <c r="N15" t="n">
        <v>31.97</v>
      </c>
      <c r="O15" t="n">
        <v>21523.17</v>
      </c>
      <c r="P15" t="n">
        <v>137.57</v>
      </c>
      <c r="Q15" t="n">
        <v>197.8</v>
      </c>
      <c r="R15" t="n">
        <v>41.93</v>
      </c>
      <c r="S15" t="n">
        <v>25.4</v>
      </c>
      <c r="T15" t="n">
        <v>7335.74</v>
      </c>
      <c r="U15" t="n">
        <v>0.61</v>
      </c>
      <c r="V15" t="n">
        <v>0.86</v>
      </c>
      <c r="W15" t="n">
        <v>2.98</v>
      </c>
      <c r="X15" t="n">
        <v>0.47</v>
      </c>
      <c r="Y15" t="n">
        <v>1</v>
      </c>
      <c r="Z15" t="n">
        <v>10</v>
      </c>
      <c r="AA15" t="n">
        <v>451.0799066600508</v>
      </c>
      <c r="AB15" t="n">
        <v>617.1874285332757</v>
      </c>
      <c r="AC15" t="n">
        <v>558.2839265820555</v>
      </c>
      <c r="AD15" t="n">
        <v>451079.9066600508</v>
      </c>
      <c r="AE15" t="n">
        <v>617187.4285332757</v>
      </c>
      <c r="AF15" t="n">
        <v>1.768182817271313e-05</v>
      </c>
      <c r="AG15" t="n">
        <v>37</v>
      </c>
      <c r="AH15" t="n">
        <v>558283.9265820555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7.1514</v>
      </c>
      <c r="E16" t="n">
        <v>13.98</v>
      </c>
      <c r="F16" t="n">
        <v>10.83</v>
      </c>
      <c r="G16" t="n">
        <v>28.26</v>
      </c>
      <c r="H16" t="n">
        <v>0.46</v>
      </c>
      <c r="I16" t="n">
        <v>23</v>
      </c>
      <c r="J16" t="n">
        <v>172.98</v>
      </c>
      <c r="K16" t="n">
        <v>51.39</v>
      </c>
      <c r="L16" t="n">
        <v>4.5</v>
      </c>
      <c r="M16" t="n">
        <v>21</v>
      </c>
      <c r="N16" t="n">
        <v>32.09</v>
      </c>
      <c r="O16" t="n">
        <v>21568.34</v>
      </c>
      <c r="P16" t="n">
        <v>137.05</v>
      </c>
      <c r="Q16" t="n">
        <v>197.76</v>
      </c>
      <c r="R16" t="n">
        <v>41.05</v>
      </c>
      <c r="S16" t="n">
        <v>25.4</v>
      </c>
      <c r="T16" t="n">
        <v>6903.58</v>
      </c>
      <c r="U16" t="n">
        <v>0.62</v>
      </c>
      <c r="V16" t="n">
        <v>0.86</v>
      </c>
      <c r="W16" t="n">
        <v>2.98</v>
      </c>
      <c r="X16" t="n">
        <v>0.44</v>
      </c>
      <c r="Y16" t="n">
        <v>1</v>
      </c>
      <c r="Z16" t="n">
        <v>10</v>
      </c>
      <c r="AA16" t="n">
        <v>449.7984670231273</v>
      </c>
      <c r="AB16" t="n">
        <v>615.4341062889101</v>
      </c>
      <c r="AC16" t="n">
        <v>556.6979389518889</v>
      </c>
      <c r="AD16" t="n">
        <v>449798.4670231273</v>
      </c>
      <c r="AE16" t="n">
        <v>615434.1062889101</v>
      </c>
      <c r="AF16" t="n">
        <v>1.780807892099943e-05</v>
      </c>
      <c r="AG16" t="n">
        <v>37</v>
      </c>
      <c r="AH16" t="n">
        <v>556697.9389518889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7.1839</v>
      </c>
      <c r="E17" t="n">
        <v>13.92</v>
      </c>
      <c r="F17" t="n">
        <v>10.8</v>
      </c>
      <c r="G17" t="n">
        <v>29.46</v>
      </c>
      <c r="H17" t="n">
        <v>0.49</v>
      </c>
      <c r="I17" t="n">
        <v>22</v>
      </c>
      <c r="J17" t="n">
        <v>173.35</v>
      </c>
      <c r="K17" t="n">
        <v>51.39</v>
      </c>
      <c r="L17" t="n">
        <v>4.75</v>
      </c>
      <c r="M17" t="n">
        <v>20</v>
      </c>
      <c r="N17" t="n">
        <v>32.2</v>
      </c>
      <c r="O17" t="n">
        <v>21613.54</v>
      </c>
      <c r="P17" t="n">
        <v>136.53</v>
      </c>
      <c r="Q17" t="n">
        <v>197.78</v>
      </c>
      <c r="R17" t="n">
        <v>40.15</v>
      </c>
      <c r="S17" t="n">
        <v>25.4</v>
      </c>
      <c r="T17" t="n">
        <v>6460.3</v>
      </c>
      <c r="U17" t="n">
        <v>0.63</v>
      </c>
      <c r="V17" t="n">
        <v>0.86</v>
      </c>
      <c r="W17" t="n">
        <v>2.97</v>
      </c>
      <c r="X17" t="n">
        <v>0.41</v>
      </c>
      <c r="Y17" t="n">
        <v>1</v>
      </c>
      <c r="Z17" t="n">
        <v>10</v>
      </c>
      <c r="AA17" t="n">
        <v>448.8313574010355</v>
      </c>
      <c r="AB17" t="n">
        <v>614.1108642380988</v>
      </c>
      <c r="AC17" t="n">
        <v>555.5009852652252</v>
      </c>
      <c r="AD17" t="n">
        <v>448831.3574010355</v>
      </c>
      <c r="AE17" t="n">
        <v>614110.8642380987</v>
      </c>
      <c r="AF17" t="n">
        <v>1.788900888784963e-05</v>
      </c>
      <c r="AG17" t="n">
        <v>37</v>
      </c>
      <c r="AH17" t="n">
        <v>555500.9852652252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7.2022</v>
      </c>
      <c r="E18" t="n">
        <v>13.88</v>
      </c>
      <c r="F18" t="n">
        <v>10.8</v>
      </c>
      <c r="G18" t="n">
        <v>30.86</v>
      </c>
      <c r="H18" t="n">
        <v>0.51</v>
      </c>
      <c r="I18" t="n">
        <v>21</v>
      </c>
      <c r="J18" t="n">
        <v>173.71</v>
      </c>
      <c r="K18" t="n">
        <v>51.39</v>
      </c>
      <c r="L18" t="n">
        <v>5</v>
      </c>
      <c r="M18" t="n">
        <v>19</v>
      </c>
      <c r="N18" t="n">
        <v>32.32</v>
      </c>
      <c r="O18" t="n">
        <v>21658.78</v>
      </c>
      <c r="P18" t="n">
        <v>136.42</v>
      </c>
      <c r="Q18" t="n">
        <v>197.78</v>
      </c>
      <c r="R18" t="n">
        <v>40.01</v>
      </c>
      <c r="S18" t="n">
        <v>25.4</v>
      </c>
      <c r="T18" t="n">
        <v>6398.23</v>
      </c>
      <c r="U18" t="n">
        <v>0.63</v>
      </c>
      <c r="V18" t="n">
        <v>0.86</v>
      </c>
      <c r="W18" t="n">
        <v>2.98</v>
      </c>
      <c r="X18" t="n">
        <v>0.41</v>
      </c>
      <c r="Y18" t="n">
        <v>1</v>
      </c>
      <c r="Z18" t="n">
        <v>10</v>
      </c>
      <c r="AA18" t="n">
        <v>448.4503296069589</v>
      </c>
      <c r="AB18" t="n">
        <v>613.5895252004833</v>
      </c>
      <c r="AC18" t="n">
        <v>555.0294020936557</v>
      </c>
      <c r="AD18" t="n">
        <v>448450.3296069589</v>
      </c>
      <c r="AE18" t="n">
        <v>613589.5252004833</v>
      </c>
      <c r="AF18" t="n">
        <v>1.793457868456836e-05</v>
      </c>
      <c r="AG18" t="n">
        <v>37</v>
      </c>
      <c r="AH18" t="n">
        <v>555029.4020936557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7.24</v>
      </c>
      <c r="E19" t="n">
        <v>13.81</v>
      </c>
      <c r="F19" t="n">
        <v>10.76</v>
      </c>
      <c r="G19" t="n">
        <v>32.29</v>
      </c>
      <c r="H19" t="n">
        <v>0.53</v>
      </c>
      <c r="I19" t="n">
        <v>20</v>
      </c>
      <c r="J19" t="n">
        <v>174.08</v>
      </c>
      <c r="K19" t="n">
        <v>51.39</v>
      </c>
      <c r="L19" t="n">
        <v>5.25</v>
      </c>
      <c r="M19" t="n">
        <v>18</v>
      </c>
      <c r="N19" t="n">
        <v>32.44</v>
      </c>
      <c r="O19" t="n">
        <v>21704.07</v>
      </c>
      <c r="P19" t="n">
        <v>135.83</v>
      </c>
      <c r="Q19" t="n">
        <v>197.8</v>
      </c>
      <c r="R19" t="n">
        <v>38.74</v>
      </c>
      <c r="S19" t="n">
        <v>25.4</v>
      </c>
      <c r="T19" t="n">
        <v>5765.03</v>
      </c>
      <c r="U19" t="n">
        <v>0.66</v>
      </c>
      <c r="V19" t="n">
        <v>0.86</v>
      </c>
      <c r="W19" t="n">
        <v>2.98</v>
      </c>
      <c r="X19" t="n">
        <v>0.37</v>
      </c>
      <c r="Y19" t="n">
        <v>1</v>
      </c>
      <c r="Z19" t="n">
        <v>10</v>
      </c>
      <c r="AA19" t="n">
        <v>438.4076739023732</v>
      </c>
      <c r="AB19" t="n">
        <v>599.8487206147684</v>
      </c>
      <c r="AC19" t="n">
        <v>542.6000006122611</v>
      </c>
      <c r="AD19" t="n">
        <v>438407.6739023732</v>
      </c>
      <c r="AE19" t="n">
        <v>599848.7206147683</v>
      </c>
      <c r="AF19" t="n">
        <v>1.80287064613972e-05</v>
      </c>
      <c r="AG19" t="n">
        <v>36</v>
      </c>
      <c r="AH19" t="n">
        <v>542600.000612261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7.2611</v>
      </c>
      <c r="E20" t="n">
        <v>13.77</v>
      </c>
      <c r="F20" t="n">
        <v>10.76</v>
      </c>
      <c r="G20" t="n">
        <v>33.96</v>
      </c>
      <c r="H20" t="n">
        <v>0.5600000000000001</v>
      </c>
      <c r="I20" t="n">
        <v>19</v>
      </c>
      <c r="J20" t="n">
        <v>174.45</v>
      </c>
      <c r="K20" t="n">
        <v>51.39</v>
      </c>
      <c r="L20" t="n">
        <v>5.5</v>
      </c>
      <c r="M20" t="n">
        <v>17</v>
      </c>
      <c r="N20" t="n">
        <v>32.56</v>
      </c>
      <c r="O20" t="n">
        <v>21749.39</v>
      </c>
      <c r="P20" t="n">
        <v>135.62</v>
      </c>
      <c r="Q20" t="n">
        <v>197.78</v>
      </c>
      <c r="R20" t="n">
        <v>38.63</v>
      </c>
      <c r="S20" t="n">
        <v>25.4</v>
      </c>
      <c r="T20" t="n">
        <v>5715.03</v>
      </c>
      <c r="U20" t="n">
        <v>0.66</v>
      </c>
      <c r="V20" t="n">
        <v>0.87</v>
      </c>
      <c r="W20" t="n">
        <v>2.97</v>
      </c>
      <c r="X20" t="n">
        <v>0.37</v>
      </c>
      <c r="Y20" t="n">
        <v>1</v>
      </c>
      <c r="Z20" t="n">
        <v>10</v>
      </c>
      <c r="AA20" t="n">
        <v>437.9138942963731</v>
      </c>
      <c r="AB20" t="n">
        <v>599.1731095738203</v>
      </c>
      <c r="AC20" t="n">
        <v>541.988868940835</v>
      </c>
      <c r="AD20" t="n">
        <v>437913.8942963731</v>
      </c>
      <c r="AE20" t="n">
        <v>599173.1095738203</v>
      </c>
      <c r="AF20" t="n">
        <v>1.808124868602917e-05</v>
      </c>
      <c r="AG20" t="n">
        <v>36</v>
      </c>
      <c r="AH20" t="n">
        <v>541988.868940835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7.2953</v>
      </c>
      <c r="E21" t="n">
        <v>13.71</v>
      </c>
      <c r="F21" t="n">
        <v>10.72</v>
      </c>
      <c r="G21" t="n">
        <v>35.75</v>
      </c>
      <c r="H21" t="n">
        <v>0.58</v>
      </c>
      <c r="I21" t="n">
        <v>18</v>
      </c>
      <c r="J21" t="n">
        <v>174.82</v>
      </c>
      <c r="K21" t="n">
        <v>51.39</v>
      </c>
      <c r="L21" t="n">
        <v>5.75</v>
      </c>
      <c r="M21" t="n">
        <v>16</v>
      </c>
      <c r="N21" t="n">
        <v>32.67</v>
      </c>
      <c r="O21" t="n">
        <v>21794.75</v>
      </c>
      <c r="P21" t="n">
        <v>134.99</v>
      </c>
      <c r="Q21" t="n">
        <v>197.77</v>
      </c>
      <c r="R21" t="n">
        <v>37.85</v>
      </c>
      <c r="S21" t="n">
        <v>25.4</v>
      </c>
      <c r="T21" t="n">
        <v>5330.32</v>
      </c>
      <c r="U21" t="n">
        <v>0.67</v>
      </c>
      <c r="V21" t="n">
        <v>0.87</v>
      </c>
      <c r="W21" t="n">
        <v>2.97</v>
      </c>
      <c r="X21" t="n">
        <v>0.33</v>
      </c>
      <c r="Y21" t="n">
        <v>1</v>
      </c>
      <c r="Z21" t="n">
        <v>10</v>
      </c>
      <c r="AA21" t="n">
        <v>436.8531594390799</v>
      </c>
      <c r="AB21" t="n">
        <v>597.7217653457526</v>
      </c>
      <c r="AC21" t="n">
        <v>540.6760389689198</v>
      </c>
      <c r="AD21" t="n">
        <v>436853.1594390799</v>
      </c>
      <c r="AE21" t="n">
        <v>597721.7653457526</v>
      </c>
      <c r="AF21" t="n">
        <v>1.816641191268384e-05</v>
      </c>
      <c r="AG21" t="n">
        <v>36</v>
      </c>
      <c r="AH21" t="n">
        <v>540676.0389689198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7.2911</v>
      </c>
      <c r="E22" t="n">
        <v>13.72</v>
      </c>
      <c r="F22" t="n">
        <v>10.73</v>
      </c>
      <c r="G22" t="n">
        <v>35.78</v>
      </c>
      <c r="H22" t="n">
        <v>0.61</v>
      </c>
      <c r="I22" t="n">
        <v>18</v>
      </c>
      <c r="J22" t="n">
        <v>175.18</v>
      </c>
      <c r="K22" t="n">
        <v>51.39</v>
      </c>
      <c r="L22" t="n">
        <v>6</v>
      </c>
      <c r="M22" t="n">
        <v>16</v>
      </c>
      <c r="N22" t="n">
        <v>32.79</v>
      </c>
      <c r="O22" t="n">
        <v>21840.16</v>
      </c>
      <c r="P22" t="n">
        <v>134.78</v>
      </c>
      <c r="Q22" t="n">
        <v>197.8</v>
      </c>
      <c r="R22" t="n">
        <v>37.86</v>
      </c>
      <c r="S22" t="n">
        <v>25.4</v>
      </c>
      <c r="T22" t="n">
        <v>5333.73</v>
      </c>
      <c r="U22" t="n">
        <v>0.67</v>
      </c>
      <c r="V22" t="n">
        <v>0.87</v>
      </c>
      <c r="W22" t="n">
        <v>2.97</v>
      </c>
      <c r="X22" t="n">
        <v>0.34</v>
      </c>
      <c r="Y22" t="n">
        <v>1</v>
      </c>
      <c r="Z22" t="n">
        <v>10</v>
      </c>
      <c r="AA22" t="n">
        <v>436.7748179614512</v>
      </c>
      <c r="AB22" t="n">
        <v>597.6145750798789</v>
      </c>
      <c r="AC22" t="n">
        <v>540.5790787915786</v>
      </c>
      <c r="AD22" t="n">
        <v>436774.8179614512</v>
      </c>
      <c r="AE22" t="n">
        <v>597614.5750798789</v>
      </c>
      <c r="AF22" t="n">
        <v>1.815595327081397e-05</v>
      </c>
      <c r="AG22" t="n">
        <v>36</v>
      </c>
      <c r="AH22" t="n">
        <v>540579.0787915785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7.316</v>
      </c>
      <c r="E23" t="n">
        <v>13.67</v>
      </c>
      <c r="F23" t="n">
        <v>10.72</v>
      </c>
      <c r="G23" t="n">
        <v>37.84</v>
      </c>
      <c r="H23" t="n">
        <v>0.63</v>
      </c>
      <c r="I23" t="n">
        <v>17</v>
      </c>
      <c r="J23" t="n">
        <v>175.55</v>
      </c>
      <c r="K23" t="n">
        <v>51.39</v>
      </c>
      <c r="L23" t="n">
        <v>6.25</v>
      </c>
      <c r="M23" t="n">
        <v>15</v>
      </c>
      <c r="N23" t="n">
        <v>32.91</v>
      </c>
      <c r="O23" t="n">
        <v>21885.6</v>
      </c>
      <c r="P23" t="n">
        <v>134.65</v>
      </c>
      <c r="Q23" t="n">
        <v>197.77</v>
      </c>
      <c r="R23" t="n">
        <v>37.85</v>
      </c>
      <c r="S23" t="n">
        <v>25.4</v>
      </c>
      <c r="T23" t="n">
        <v>5334.2</v>
      </c>
      <c r="U23" t="n">
        <v>0.67</v>
      </c>
      <c r="V23" t="n">
        <v>0.87</v>
      </c>
      <c r="W23" t="n">
        <v>2.96</v>
      </c>
      <c r="X23" t="n">
        <v>0.33</v>
      </c>
      <c r="Y23" t="n">
        <v>1</v>
      </c>
      <c r="Z23" t="n">
        <v>10</v>
      </c>
      <c r="AA23" t="n">
        <v>436.2771131593089</v>
      </c>
      <c r="AB23" t="n">
        <v>596.9335934124015</v>
      </c>
      <c r="AC23" t="n">
        <v>539.9630890586815</v>
      </c>
      <c r="AD23" t="n">
        <v>436277.1131593089</v>
      </c>
      <c r="AE23" t="n">
        <v>596933.5934124015</v>
      </c>
      <c r="AF23" t="n">
        <v>1.821795807618535e-05</v>
      </c>
      <c r="AG23" t="n">
        <v>36</v>
      </c>
      <c r="AH23" t="n">
        <v>539963.0890586815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7.3565</v>
      </c>
      <c r="E24" t="n">
        <v>13.59</v>
      </c>
      <c r="F24" t="n">
        <v>10.68</v>
      </c>
      <c r="G24" t="n">
        <v>40.04</v>
      </c>
      <c r="H24" t="n">
        <v>0.66</v>
      </c>
      <c r="I24" t="n">
        <v>16</v>
      </c>
      <c r="J24" t="n">
        <v>175.92</v>
      </c>
      <c r="K24" t="n">
        <v>51.39</v>
      </c>
      <c r="L24" t="n">
        <v>6.5</v>
      </c>
      <c r="M24" t="n">
        <v>14</v>
      </c>
      <c r="N24" t="n">
        <v>33.03</v>
      </c>
      <c r="O24" t="n">
        <v>21931.08</v>
      </c>
      <c r="P24" t="n">
        <v>133.94</v>
      </c>
      <c r="Q24" t="n">
        <v>197.83</v>
      </c>
      <c r="R24" t="n">
        <v>36.43</v>
      </c>
      <c r="S24" t="n">
        <v>25.4</v>
      </c>
      <c r="T24" t="n">
        <v>4633.25</v>
      </c>
      <c r="U24" t="n">
        <v>0.7</v>
      </c>
      <c r="V24" t="n">
        <v>0.87</v>
      </c>
      <c r="W24" t="n">
        <v>2.96</v>
      </c>
      <c r="X24" t="n">
        <v>0.29</v>
      </c>
      <c r="Y24" t="n">
        <v>1</v>
      </c>
      <c r="Z24" t="n">
        <v>10</v>
      </c>
      <c r="AA24" t="n">
        <v>435.0763201285579</v>
      </c>
      <c r="AB24" t="n">
        <v>595.2906154124782</v>
      </c>
      <c r="AC24" t="n">
        <v>538.4769145731367</v>
      </c>
      <c r="AD24" t="n">
        <v>435076.3201285579</v>
      </c>
      <c r="AE24" t="n">
        <v>595290.6154124782</v>
      </c>
      <c r="AF24" t="n">
        <v>1.831880926564482e-05</v>
      </c>
      <c r="AG24" t="n">
        <v>36</v>
      </c>
      <c r="AH24" t="n">
        <v>538476.9145731367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7.3495</v>
      </c>
      <c r="E25" t="n">
        <v>13.61</v>
      </c>
      <c r="F25" t="n">
        <v>10.69</v>
      </c>
      <c r="G25" t="n">
        <v>40.09</v>
      </c>
      <c r="H25" t="n">
        <v>0.68</v>
      </c>
      <c r="I25" t="n">
        <v>16</v>
      </c>
      <c r="J25" t="n">
        <v>176.29</v>
      </c>
      <c r="K25" t="n">
        <v>51.39</v>
      </c>
      <c r="L25" t="n">
        <v>6.75</v>
      </c>
      <c r="M25" t="n">
        <v>14</v>
      </c>
      <c r="N25" t="n">
        <v>33.15</v>
      </c>
      <c r="O25" t="n">
        <v>21976.61</v>
      </c>
      <c r="P25" t="n">
        <v>134.15</v>
      </c>
      <c r="Q25" t="n">
        <v>197.75</v>
      </c>
      <c r="R25" t="n">
        <v>36.83</v>
      </c>
      <c r="S25" t="n">
        <v>25.4</v>
      </c>
      <c r="T25" t="n">
        <v>4830.57</v>
      </c>
      <c r="U25" t="n">
        <v>0.6899999999999999</v>
      </c>
      <c r="V25" t="n">
        <v>0.87</v>
      </c>
      <c r="W25" t="n">
        <v>2.96</v>
      </c>
      <c r="X25" t="n">
        <v>0.3</v>
      </c>
      <c r="Y25" t="n">
        <v>1</v>
      </c>
      <c r="Z25" t="n">
        <v>10</v>
      </c>
      <c r="AA25" t="n">
        <v>435.3514094931904</v>
      </c>
      <c r="AB25" t="n">
        <v>595.6670048172547</v>
      </c>
      <c r="AC25" t="n">
        <v>538.8173819013871</v>
      </c>
      <c r="AD25" t="n">
        <v>435351.4094931904</v>
      </c>
      <c r="AE25" t="n">
        <v>595667.0048172547</v>
      </c>
      <c r="AF25" t="n">
        <v>1.83013781958617e-05</v>
      </c>
      <c r="AG25" t="n">
        <v>36</v>
      </c>
      <c r="AH25" t="n">
        <v>538817.3819013871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7.3775</v>
      </c>
      <c r="E26" t="n">
        <v>13.55</v>
      </c>
      <c r="F26" t="n">
        <v>10.67</v>
      </c>
      <c r="G26" t="n">
        <v>42.7</v>
      </c>
      <c r="H26" t="n">
        <v>0.7</v>
      </c>
      <c r="I26" t="n">
        <v>15</v>
      </c>
      <c r="J26" t="n">
        <v>176.66</v>
      </c>
      <c r="K26" t="n">
        <v>51.39</v>
      </c>
      <c r="L26" t="n">
        <v>7</v>
      </c>
      <c r="M26" t="n">
        <v>13</v>
      </c>
      <c r="N26" t="n">
        <v>33.27</v>
      </c>
      <c r="O26" t="n">
        <v>22022.17</v>
      </c>
      <c r="P26" t="n">
        <v>133.78</v>
      </c>
      <c r="Q26" t="n">
        <v>197.79</v>
      </c>
      <c r="R26" t="n">
        <v>36.22</v>
      </c>
      <c r="S26" t="n">
        <v>25.4</v>
      </c>
      <c r="T26" t="n">
        <v>4530.88</v>
      </c>
      <c r="U26" t="n">
        <v>0.7</v>
      </c>
      <c r="V26" t="n">
        <v>0.87</v>
      </c>
      <c r="W26" t="n">
        <v>2.96</v>
      </c>
      <c r="X26" t="n">
        <v>0.28</v>
      </c>
      <c r="Y26" t="n">
        <v>1</v>
      </c>
      <c r="Z26" t="n">
        <v>10</v>
      </c>
      <c r="AA26" t="n">
        <v>434.6258021812238</v>
      </c>
      <c r="AB26" t="n">
        <v>594.6741968814866</v>
      </c>
      <c r="AC26" t="n">
        <v>537.9193261615942</v>
      </c>
      <c r="AD26" t="n">
        <v>434625.8021812238</v>
      </c>
      <c r="AE26" t="n">
        <v>594674.1968814867</v>
      </c>
      <c r="AF26" t="n">
        <v>1.837110247499418e-05</v>
      </c>
      <c r="AG26" t="n">
        <v>36</v>
      </c>
      <c r="AH26" t="n">
        <v>537919.3261615942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7.3839</v>
      </c>
      <c r="E27" t="n">
        <v>13.54</v>
      </c>
      <c r="F27" t="n">
        <v>10.66</v>
      </c>
      <c r="G27" t="n">
        <v>42.65</v>
      </c>
      <c r="H27" t="n">
        <v>0.73</v>
      </c>
      <c r="I27" t="n">
        <v>15</v>
      </c>
      <c r="J27" t="n">
        <v>177.03</v>
      </c>
      <c r="K27" t="n">
        <v>51.39</v>
      </c>
      <c r="L27" t="n">
        <v>7.25</v>
      </c>
      <c r="M27" t="n">
        <v>13</v>
      </c>
      <c r="N27" t="n">
        <v>33.39</v>
      </c>
      <c r="O27" t="n">
        <v>22067.77</v>
      </c>
      <c r="P27" t="n">
        <v>133.4</v>
      </c>
      <c r="Q27" t="n">
        <v>197.8</v>
      </c>
      <c r="R27" t="n">
        <v>35.78</v>
      </c>
      <c r="S27" t="n">
        <v>25.4</v>
      </c>
      <c r="T27" t="n">
        <v>4310.65</v>
      </c>
      <c r="U27" t="n">
        <v>0.71</v>
      </c>
      <c r="V27" t="n">
        <v>0.87</v>
      </c>
      <c r="W27" t="n">
        <v>2.96</v>
      </c>
      <c r="X27" t="n">
        <v>0.27</v>
      </c>
      <c r="Y27" t="n">
        <v>1</v>
      </c>
      <c r="Z27" t="n">
        <v>10</v>
      </c>
      <c r="AA27" t="n">
        <v>434.2362301771071</v>
      </c>
      <c r="AB27" t="n">
        <v>594.1411672787506</v>
      </c>
      <c r="AC27" t="n">
        <v>537.4371681560314</v>
      </c>
      <c r="AD27" t="n">
        <v>434236.2301771072</v>
      </c>
      <c r="AE27" t="n">
        <v>594141.1672787506</v>
      </c>
      <c r="AF27" t="n">
        <v>1.83870394530816e-05</v>
      </c>
      <c r="AG27" t="n">
        <v>36</v>
      </c>
      <c r="AH27" t="n">
        <v>537437.1681560314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7.4092</v>
      </c>
      <c r="E28" t="n">
        <v>13.5</v>
      </c>
      <c r="F28" t="n">
        <v>10.65</v>
      </c>
      <c r="G28" t="n">
        <v>45.64</v>
      </c>
      <c r="H28" t="n">
        <v>0.75</v>
      </c>
      <c r="I28" t="n">
        <v>14</v>
      </c>
      <c r="J28" t="n">
        <v>177.4</v>
      </c>
      <c r="K28" t="n">
        <v>51.39</v>
      </c>
      <c r="L28" t="n">
        <v>7.5</v>
      </c>
      <c r="M28" t="n">
        <v>12</v>
      </c>
      <c r="N28" t="n">
        <v>33.51</v>
      </c>
      <c r="O28" t="n">
        <v>22113.42</v>
      </c>
      <c r="P28" t="n">
        <v>133.17</v>
      </c>
      <c r="Q28" t="n">
        <v>197.84</v>
      </c>
      <c r="R28" t="n">
        <v>35.24</v>
      </c>
      <c r="S28" t="n">
        <v>25.4</v>
      </c>
      <c r="T28" t="n">
        <v>4047.88</v>
      </c>
      <c r="U28" t="n">
        <v>0.72</v>
      </c>
      <c r="V28" t="n">
        <v>0.87</v>
      </c>
      <c r="W28" t="n">
        <v>2.97</v>
      </c>
      <c r="X28" t="n">
        <v>0.26</v>
      </c>
      <c r="Y28" t="n">
        <v>1</v>
      </c>
      <c r="Z28" t="n">
        <v>10</v>
      </c>
      <c r="AA28" t="n">
        <v>433.6738442981344</v>
      </c>
      <c r="AB28" t="n">
        <v>593.371686108426</v>
      </c>
      <c r="AC28" t="n">
        <v>536.741125188629</v>
      </c>
      <c r="AD28" t="n">
        <v>433673.8442981344</v>
      </c>
      <c r="AE28" t="n">
        <v>593371.6861084261</v>
      </c>
      <c r="AF28" t="n">
        <v>1.845004031958344e-05</v>
      </c>
      <c r="AG28" t="n">
        <v>36</v>
      </c>
      <c r="AH28" t="n">
        <v>536741.125188629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7.41</v>
      </c>
      <c r="E29" t="n">
        <v>13.5</v>
      </c>
      <c r="F29" t="n">
        <v>10.65</v>
      </c>
      <c r="G29" t="n">
        <v>45.64</v>
      </c>
      <c r="H29" t="n">
        <v>0.77</v>
      </c>
      <c r="I29" t="n">
        <v>14</v>
      </c>
      <c r="J29" t="n">
        <v>177.77</v>
      </c>
      <c r="K29" t="n">
        <v>51.39</v>
      </c>
      <c r="L29" t="n">
        <v>7.75</v>
      </c>
      <c r="M29" t="n">
        <v>12</v>
      </c>
      <c r="N29" t="n">
        <v>33.63</v>
      </c>
      <c r="O29" t="n">
        <v>22159.1</v>
      </c>
      <c r="P29" t="n">
        <v>132.91</v>
      </c>
      <c r="Q29" t="n">
        <v>197.77</v>
      </c>
      <c r="R29" t="n">
        <v>35.39</v>
      </c>
      <c r="S29" t="n">
        <v>25.4</v>
      </c>
      <c r="T29" t="n">
        <v>4122.05</v>
      </c>
      <c r="U29" t="n">
        <v>0.72</v>
      </c>
      <c r="V29" t="n">
        <v>0.87</v>
      </c>
      <c r="W29" t="n">
        <v>2.96</v>
      </c>
      <c r="X29" t="n">
        <v>0.26</v>
      </c>
      <c r="Y29" t="n">
        <v>1</v>
      </c>
      <c r="Z29" t="n">
        <v>10</v>
      </c>
      <c r="AA29" t="n">
        <v>433.4709115692548</v>
      </c>
      <c r="AB29" t="n">
        <v>593.0940245960128</v>
      </c>
      <c r="AC29" t="n">
        <v>536.4899633012601</v>
      </c>
      <c r="AD29" t="n">
        <v>433470.9115692548</v>
      </c>
      <c r="AE29" t="n">
        <v>593094.0245960128</v>
      </c>
      <c r="AF29" t="n">
        <v>1.845203244184437e-05</v>
      </c>
      <c r="AG29" t="n">
        <v>36</v>
      </c>
      <c r="AH29" t="n">
        <v>536489.9633012601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7.4368</v>
      </c>
      <c r="E30" t="n">
        <v>13.45</v>
      </c>
      <c r="F30" t="n">
        <v>10.63</v>
      </c>
      <c r="G30" t="n">
        <v>49.08</v>
      </c>
      <c r="H30" t="n">
        <v>0.8</v>
      </c>
      <c r="I30" t="n">
        <v>13</v>
      </c>
      <c r="J30" t="n">
        <v>178.14</v>
      </c>
      <c r="K30" t="n">
        <v>51.39</v>
      </c>
      <c r="L30" t="n">
        <v>8</v>
      </c>
      <c r="M30" t="n">
        <v>11</v>
      </c>
      <c r="N30" t="n">
        <v>33.75</v>
      </c>
      <c r="O30" t="n">
        <v>22204.83</v>
      </c>
      <c r="P30" t="n">
        <v>132.76</v>
      </c>
      <c r="Q30" t="n">
        <v>197.84</v>
      </c>
      <c r="R30" t="n">
        <v>34.95</v>
      </c>
      <c r="S30" t="n">
        <v>25.4</v>
      </c>
      <c r="T30" t="n">
        <v>3907.25</v>
      </c>
      <c r="U30" t="n">
        <v>0.73</v>
      </c>
      <c r="V30" t="n">
        <v>0.88</v>
      </c>
      <c r="W30" t="n">
        <v>2.96</v>
      </c>
      <c r="X30" t="n">
        <v>0.24</v>
      </c>
      <c r="Y30" t="n">
        <v>1</v>
      </c>
      <c r="Z30" t="n">
        <v>10</v>
      </c>
      <c r="AA30" t="n">
        <v>432.937040388596</v>
      </c>
      <c r="AB30" t="n">
        <v>592.3635584939012</v>
      </c>
      <c r="AC30" t="n">
        <v>535.8292118587185</v>
      </c>
      <c r="AD30" t="n">
        <v>432937.040388596</v>
      </c>
      <c r="AE30" t="n">
        <v>592363.5584939013</v>
      </c>
      <c r="AF30" t="n">
        <v>1.851876853758545e-05</v>
      </c>
      <c r="AG30" t="n">
        <v>36</v>
      </c>
      <c r="AH30" t="n">
        <v>535829.2118587185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7.4405</v>
      </c>
      <c r="E31" t="n">
        <v>13.44</v>
      </c>
      <c r="F31" t="n">
        <v>10.63</v>
      </c>
      <c r="G31" t="n">
        <v>49.05</v>
      </c>
      <c r="H31" t="n">
        <v>0.82</v>
      </c>
      <c r="I31" t="n">
        <v>13</v>
      </c>
      <c r="J31" t="n">
        <v>178.51</v>
      </c>
      <c r="K31" t="n">
        <v>51.39</v>
      </c>
      <c r="L31" t="n">
        <v>8.25</v>
      </c>
      <c r="M31" t="n">
        <v>11</v>
      </c>
      <c r="N31" t="n">
        <v>33.87</v>
      </c>
      <c r="O31" t="n">
        <v>22250.6</v>
      </c>
      <c r="P31" t="n">
        <v>132.62</v>
      </c>
      <c r="Q31" t="n">
        <v>197.77</v>
      </c>
      <c r="R31" t="n">
        <v>34.82</v>
      </c>
      <c r="S31" t="n">
        <v>25.4</v>
      </c>
      <c r="T31" t="n">
        <v>3839.82</v>
      </c>
      <c r="U31" t="n">
        <v>0.73</v>
      </c>
      <c r="V31" t="n">
        <v>0.88</v>
      </c>
      <c r="W31" t="n">
        <v>2.96</v>
      </c>
      <c r="X31" t="n">
        <v>0.24</v>
      </c>
      <c r="Y31" t="n">
        <v>1</v>
      </c>
      <c r="Z31" t="n">
        <v>10</v>
      </c>
      <c r="AA31" t="n">
        <v>423.8415743500323</v>
      </c>
      <c r="AB31" t="n">
        <v>579.9187405962965</v>
      </c>
      <c r="AC31" t="n">
        <v>524.5721099148495</v>
      </c>
      <c r="AD31" t="n">
        <v>423841.5743500323</v>
      </c>
      <c r="AE31" t="n">
        <v>579918.7405962965</v>
      </c>
      <c r="AF31" t="n">
        <v>1.852798210304225e-05</v>
      </c>
      <c r="AG31" t="n">
        <v>35</v>
      </c>
      <c r="AH31" t="n">
        <v>524572.1099148495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7.4359</v>
      </c>
      <c r="E32" t="n">
        <v>13.45</v>
      </c>
      <c r="F32" t="n">
        <v>10.64</v>
      </c>
      <c r="G32" t="n">
        <v>49.09</v>
      </c>
      <c r="H32" t="n">
        <v>0.84</v>
      </c>
      <c r="I32" t="n">
        <v>13</v>
      </c>
      <c r="J32" t="n">
        <v>178.88</v>
      </c>
      <c r="K32" t="n">
        <v>51.39</v>
      </c>
      <c r="L32" t="n">
        <v>8.5</v>
      </c>
      <c r="M32" t="n">
        <v>11</v>
      </c>
      <c r="N32" t="n">
        <v>33.99</v>
      </c>
      <c r="O32" t="n">
        <v>22296.41</v>
      </c>
      <c r="P32" t="n">
        <v>132.42</v>
      </c>
      <c r="Q32" t="n">
        <v>197.76</v>
      </c>
      <c r="R32" t="n">
        <v>34.88</v>
      </c>
      <c r="S32" t="n">
        <v>25.4</v>
      </c>
      <c r="T32" t="n">
        <v>3871.1</v>
      </c>
      <c r="U32" t="n">
        <v>0.73</v>
      </c>
      <c r="V32" t="n">
        <v>0.87</v>
      </c>
      <c r="W32" t="n">
        <v>2.96</v>
      </c>
      <c r="X32" t="n">
        <v>0.24</v>
      </c>
      <c r="Y32" t="n">
        <v>1</v>
      </c>
      <c r="Z32" t="n">
        <v>10</v>
      </c>
      <c r="AA32" t="n">
        <v>432.7139257193011</v>
      </c>
      <c r="AB32" t="n">
        <v>592.0582831602475</v>
      </c>
      <c r="AC32" t="n">
        <v>535.5530715744521</v>
      </c>
      <c r="AD32" t="n">
        <v>432713.9257193011</v>
      </c>
      <c r="AE32" t="n">
        <v>592058.2831602475</v>
      </c>
      <c r="AF32" t="n">
        <v>1.851652740004191e-05</v>
      </c>
      <c r="AG32" t="n">
        <v>36</v>
      </c>
      <c r="AH32" t="n">
        <v>535553.0715744521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7.4714</v>
      </c>
      <c r="E33" t="n">
        <v>13.38</v>
      </c>
      <c r="F33" t="n">
        <v>10.61</v>
      </c>
      <c r="G33" t="n">
        <v>53.03</v>
      </c>
      <c r="H33" t="n">
        <v>0.87</v>
      </c>
      <c r="I33" t="n">
        <v>12</v>
      </c>
      <c r="J33" t="n">
        <v>179.26</v>
      </c>
      <c r="K33" t="n">
        <v>51.39</v>
      </c>
      <c r="L33" t="n">
        <v>8.75</v>
      </c>
      <c r="M33" t="n">
        <v>10</v>
      </c>
      <c r="N33" t="n">
        <v>34.11</v>
      </c>
      <c r="O33" t="n">
        <v>22342.26</v>
      </c>
      <c r="P33" t="n">
        <v>131.91</v>
      </c>
      <c r="Q33" t="n">
        <v>197.75</v>
      </c>
      <c r="R33" t="n">
        <v>34.06</v>
      </c>
      <c r="S33" t="n">
        <v>25.4</v>
      </c>
      <c r="T33" t="n">
        <v>3466.67</v>
      </c>
      <c r="U33" t="n">
        <v>0.75</v>
      </c>
      <c r="V33" t="n">
        <v>0.88</v>
      </c>
      <c r="W33" t="n">
        <v>2.96</v>
      </c>
      <c r="X33" t="n">
        <v>0.21</v>
      </c>
      <c r="Y33" t="n">
        <v>1</v>
      </c>
      <c r="Z33" t="n">
        <v>10</v>
      </c>
      <c r="AA33" t="n">
        <v>422.8443292741313</v>
      </c>
      <c r="AB33" t="n">
        <v>578.5542658881012</v>
      </c>
      <c r="AC33" t="n">
        <v>523.3378587577521</v>
      </c>
      <c r="AD33" t="n">
        <v>422844.3292741313</v>
      </c>
      <c r="AE33" t="n">
        <v>578554.2658881012</v>
      </c>
      <c r="AF33" t="n">
        <v>1.860492782537058e-05</v>
      </c>
      <c r="AG33" t="n">
        <v>35</v>
      </c>
      <c r="AH33" t="n">
        <v>523337.8587577521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7.4645</v>
      </c>
      <c r="E34" t="n">
        <v>13.4</v>
      </c>
      <c r="F34" t="n">
        <v>10.62</v>
      </c>
      <c r="G34" t="n">
        <v>53.09</v>
      </c>
      <c r="H34" t="n">
        <v>0.89</v>
      </c>
      <c r="I34" t="n">
        <v>12</v>
      </c>
      <c r="J34" t="n">
        <v>179.63</v>
      </c>
      <c r="K34" t="n">
        <v>51.39</v>
      </c>
      <c r="L34" t="n">
        <v>9</v>
      </c>
      <c r="M34" t="n">
        <v>10</v>
      </c>
      <c r="N34" t="n">
        <v>34.24</v>
      </c>
      <c r="O34" t="n">
        <v>22388.15</v>
      </c>
      <c r="P34" t="n">
        <v>131.93</v>
      </c>
      <c r="Q34" t="n">
        <v>197.78</v>
      </c>
      <c r="R34" t="n">
        <v>34.4</v>
      </c>
      <c r="S34" t="n">
        <v>25.4</v>
      </c>
      <c r="T34" t="n">
        <v>3634.93</v>
      </c>
      <c r="U34" t="n">
        <v>0.74</v>
      </c>
      <c r="V34" t="n">
        <v>0.88</v>
      </c>
      <c r="W34" t="n">
        <v>2.96</v>
      </c>
      <c r="X34" t="n">
        <v>0.23</v>
      </c>
      <c r="Y34" t="n">
        <v>1</v>
      </c>
      <c r="Z34" t="n">
        <v>10</v>
      </c>
      <c r="AA34" t="n">
        <v>422.9721110598804</v>
      </c>
      <c r="AB34" t="n">
        <v>578.7291025646975</v>
      </c>
      <c r="AC34" t="n">
        <v>523.4960092673189</v>
      </c>
      <c r="AD34" t="n">
        <v>422972.1110598803</v>
      </c>
      <c r="AE34" t="n">
        <v>578729.1025646975</v>
      </c>
      <c r="AF34" t="n">
        <v>1.858774577087008e-05</v>
      </c>
      <c r="AG34" t="n">
        <v>35</v>
      </c>
      <c r="AH34" t="n">
        <v>523496.0092673188</v>
      </c>
    </row>
    <row r="35">
      <c r="A35" t="n">
        <v>33</v>
      </c>
      <c r="B35" t="n">
        <v>85</v>
      </c>
      <c r="C35" t="inlineStr">
        <is>
          <t xml:space="preserve">CONCLUIDO	</t>
        </is>
      </c>
      <c r="D35" t="n">
        <v>7.4692</v>
      </c>
      <c r="E35" t="n">
        <v>13.39</v>
      </c>
      <c r="F35" t="n">
        <v>10.61</v>
      </c>
      <c r="G35" t="n">
        <v>53.05</v>
      </c>
      <c r="H35" t="n">
        <v>0.91</v>
      </c>
      <c r="I35" t="n">
        <v>12</v>
      </c>
      <c r="J35" t="n">
        <v>180</v>
      </c>
      <c r="K35" t="n">
        <v>51.39</v>
      </c>
      <c r="L35" t="n">
        <v>9.25</v>
      </c>
      <c r="M35" t="n">
        <v>10</v>
      </c>
      <c r="N35" t="n">
        <v>34.36</v>
      </c>
      <c r="O35" t="n">
        <v>22434.08</v>
      </c>
      <c r="P35" t="n">
        <v>131.47</v>
      </c>
      <c r="Q35" t="n">
        <v>197.81</v>
      </c>
      <c r="R35" t="n">
        <v>34.32</v>
      </c>
      <c r="S35" t="n">
        <v>25.4</v>
      </c>
      <c r="T35" t="n">
        <v>3597.43</v>
      </c>
      <c r="U35" t="n">
        <v>0.74</v>
      </c>
      <c r="V35" t="n">
        <v>0.88</v>
      </c>
      <c r="W35" t="n">
        <v>2.95</v>
      </c>
      <c r="X35" t="n">
        <v>0.22</v>
      </c>
      <c r="Y35" t="n">
        <v>1</v>
      </c>
      <c r="Z35" t="n">
        <v>10</v>
      </c>
      <c r="AA35" t="n">
        <v>422.5558966039788</v>
      </c>
      <c r="AB35" t="n">
        <v>578.1596195840473</v>
      </c>
      <c r="AC35" t="n">
        <v>522.9808769430674</v>
      </c>
      <c r="AD35" t="n">
        <v>422555.8966039788</v>
      </c>
      <c r="AE35" t="n">
        <v>578159.6195840472</v>
      </c>
      <c r="AF35" t="n">
        <v>1.859944948915303e-05</v>
      </c>
      <c r="AG35" t="n">
        <v>35</v>
      </c>
      <c r="AH35" t="n">
        <v>522980.8769430674</v>
      </c>
    </row>
    <row r="36">
      <c r="A36" t="n">
        <v>34</v>
      </c>
      <c r="B36" t="n">
        <v>85</v>
      </c>
      <c r="C36" t="inlineStr">
        <is>
          <t xml:space="preserve">CONCLUIDO	</t>
        </is>
      </c>
      <c r="D36" t="n">
        <v>7.5066</v>
      </c>
      <c r="E36" t="n">
        <v>13.32</v>
      </c>
      <c r="F36" t="n">
        <v>10.58</v>
      </c>
      <c r="G36" t="n">
        <v>57.69</v>
      </c>
      <c r="H36" t="n">
        <v>0.93</v>
      </c>
      <c r="I36" t="n">
        <v>11</v>
      </c>
      <c r="J36" t="n">
        <v>180.37</v>
      </c>
      <c r="K36" t="n">
        <v>51.39</v>
      </c>
      <c r="L36" t="n">
        <v>9.5</v>
      </c>
      <c r="M36" t="n">
        <v>9</v>
      </c>
      <c r="N36" t="n">
        <v>34.48</v>
      </c>
      <c r="O36" t="n">
        <v>22480.05</v>
      </c>
      <c r="P36" t="n">
        <v>130.92</v>
      </c>
      <c r="Q36" t="n">
        <v>197.79</v>
      </c>
      <c r="R36" t="n">
        <v>33.23</v>
      </c>
      <c r="S36" t="n">
        <v>25.4</v>
      </c>
      <c r="T36" t="n">
        <v>3054.17</v>
      </c>
      <c r="U36" t="n">
        <v>0.76</v>
      </c>
      <c r="V36" t="n">
        <v>0.88</v>
      </c>
      <c r="W36" t="n">
        <v>2.95</v>
      </c>
      <c r="X36" t="n">
        <v>0.19</v>
      </c>
      <c r="Y36" t="n">
        <v>1</v>
      </c>
      <c r="Z36" t="n">
        <v>10</v>
      </c>
      <c r="AA36" t="n">
        <v>421.5781124444102</v>
      </c>
      <c r="AB36" t="n">
        <v>576.8217721601327</v>
      </c>
      <c r="AC36" t="n">
        <v>521.7707117996107</v>
      </c>
      <c r="AD36" t="n">
        <v>421578.1124444102</v>
      </c>
      <c r="AE36" t="n">
        <v>576821.7721601326</v>
      </c>
      <c r="AF36" t="n">
        <v>1.869258120485141e-05</v>
      </c>
      <c r="AG36" t="n">
        <v>35</v>
      </c>
      <c r="AH36" t="n">
        <v>521770.7117996106</v>
      </c>
    </row>
    <row r="37">
      <c r="A37" t="n">
        <v>35</v>
      </c>
      <c r="B37" t="n">
        <v>85</v>
      </c>
      <c r="C37" t="inlineStr">
        <is>
          <t xml:space="preserve">CONCLUIDO	</t>
        </is>
      </c>
      <c r="D37" t="n">
        <v>7.5047</v>
      </c>
      <c r="E37" t="n">
        <v>13.32</v>
      </c>
      <c r="F37" t="n">
        <v>10.58</v>
      </c>
      <c r="G37" t="n">
        <v>57.71</v>
      </c>
      <c r="H37" t="n">
        <v>0.96</v>
      </c>
      <c r="I37" t="n">
        <v>11</v>
      </c>
      <c r="J37" t="n">
        <v>180.75</v>
      </c>
      <c r="K37" t="n">
        <v>51.39</v>
      </c>
      <c r="L37" t="n">
        <v>9.75</v>
      </c>
      <c r="M37" t="n">
        <v>9</v>
      </c>
      <c r="N37" t="n">
        <v>34.6</v>
      </c>
      <c r="O37" t="n">
        <v>22526.07</v>
      </c>
      <c r="P37" t="n">
        <v>130.87</v>
      </c>
      <c r="Q37" t="n">
        <v>197.8</v>
      </c>
      <c r="R37" t="n">
        <v>33.38</v>
      </c>
      <c r="S37" t="n">
        <v>25.4</v>
      </c>
      <c r="T37" t="n">
        <v>3130.76</v>
      </c>
      <c r="U37" t="n">
        <v>0.76</v>
      </c>
      <c r="V37" t="n">
        <v>0.88</v>
      </c>
      <c r="W37" t="n">
        <v>2.95</v>
      </c>
      <c r="X37" t="n">
        <v>0.19</v>
      </c>
      <c r="Y37" t="n">
        <v>1</v>
      </c>
      <c r="Z37" t="n">
        <v>10</v>
      </c>
      <c r="AA37" t="n">
        <v>421.5691654853196</v>
      </c>
      <c r="AB37" t="n">
        <v>576.809530535993</v>
      </c>
      <c r="AC37" t="n">
        <v>521.7596384988975</v>
      </c>
      <c r="AD37" t="n">
        <v>421569.1654853196</v>
      </c>
      <c r="AE37" t="n">
        <v>576809.5305359929</v>
      </c>
      <c r="AF37" t="n">
        <v>1.868784991448171e-05</v>
      </c>
      <c r="AG37" t="n">
        <v>35</v>
      </c>
      <c r="AH37" t="n">
        <v>521759.6384988975</v>
      </c>
    </row>
    <row r="38">
      <c r="A38" t="n">
        <v>36</v>
      </c>
      <c r="B38" t="n">
        <v>85</v>
      </c>
      <c r="C38" t="inlineStr">
        <is>
          <t xml:space="preserve">CONCLUIDO	</t>
        </is>
      </c>
      <c r="D38" t="n">
        <v>7.4997</v>
      </c>
      <c r="E38" t="n">
        <v>13.33</v>
      </c>
      <c r="F38" t="n">
        <v>10.59</v>
      </c>
      <c r="G38" t="n">
        <v>57.76</v>
      </c>
      <c r="H38" t="n">
        <v>0.98</v>
      </c>
      <c r="I38" t="n">
        <v>11</v>
      </c>
      <c r="J38" t="n">
        <v>181.12</v>
      </c>
      <c r="K38" t="n">
        <v>51.39</v>
      </c>
      <c r="L38" t="n">
        <v>10</v>
      </c>
      <c r="M38" t="n">
        <v>9</v>
      </c>
      <c r="N38" t="n">
        <v>34.73</v>
      </c>
      <c r="O38" t="n">
        <v>22572.13</v>
      </c>
      <c r="P38" t="n">
        <v>131.08</v>
      </c>
      <c r="Q38" t="n">
        <v>197.75</v>
      </c>
      <c r="R38" t="n">
        <v>33.62</v>
      </c>
      <c r="S38" t="n">
        <v>25.4</v>
      </c>
      <c r="T38" t="n">
        <v>3250.83</v>
      </c>
      <c r="U38" t="n">
        <v>0.76</v>
      </c>
      <c r="V38" t="n">
        <v>0.88</v>
      </c>
      <c r="W38" t="n">
        <v>2.96</v>
      </c>
      <c r="X38" t="n">
        <v>0.2</v>
      </c>
      <c r="Y38" t="n">
        <v>1</v>
      </c>
      <c r="Z38" t="n">
        <v>10</v>
      </c>
      <c r="AA38" t="n">
        <v>421.8057168076477</v>
      </c>
      <c r="AB38" t="n">
        <v>577.1331904911101</v>
      </c>
      <c r="AC38" t="n">
        <v>522.0524088021579</v>
      </c>
      <c r="AD38" t="n">
        <v>421805.7168076477</v>
      </c>
      <c r="AE38" t="n">
        <v>577133.1904911101</v>
      </c>
      <c r="AF38" t="n">
        <v>1.86753991503509e-05</v>
      </c>
      <c r="AG38" t="n">
        <v>35</v>
      </c>
      <c r="AH38" t="n">
        <v>522052.4088021579</v>
      </c>
    </row>
    <row r="39">
      <c r="A39" t="n">
        <v>37</v>
      </c>
      <c r="B39" t="n">
        <v>85</v>
      </c>
      <c r="C39" t="inlineStr">
        <is>
          <t xml:space="preserve">CONCLUIDO	</t>
        </is>
      </c>
      <c r="D39" t="n">
        <v>7.5022</v>
      </c>
      <c r="E39" t="n">
        <v>13.33</v>
      </c>
      <c r="F39" t="n">
        <v>10.58</v>
      </c>
      <c r="G39" t="n">
        <v>57.73</v>
      </c>
      <c r="H39" t="n">
        <v>1</v>
      </c>
      <c r="I39" t="n">
        <v>11</v>
      </c>
      <c r="J39" t="n">
        <v>181.49</v>
      </c>
      <c r="K39" t="n">
        <v>51.39</v>
      </c>
      <c r="L39" t="n">
        <v>10.25</v>
      </c>
      <c r="M39" t="n">
        <v>9</v>
      </c>
      <c r="N39" t="n">
        <v>34.85</v>
      </c>
      <c r="O39" t="n">
        <v>22618.23</v>
      </c>
      <c r="P39" t="n">
        <v>130.72</v>
      </c>
      <c r="Q39" t="n">
        <v>197.79</v>
      </c>
      <c r="R39" t="n">
        <v>33.22</v>
      </c>
      <c r="S39" t="n">
        <v>25.4</v>
      </c>
      <c r="T39" t="n">
        <v>3051.52</v>
      </c>
      <c r="U39" t="n">
        <v>0.76</v>
      </c>
      <c r="V39" t="n">
        <v>0.88</v>
      </c>
      <c r="W39" t="n">
        <v>2.96</v>
      </c>
      <c r="X39" t="n">
        <v>0.19</v>
      </c>
      <c r="Y39" t="n">
        <v>1</v>
      </c>
      <c r="Z39" t="n">
        <v>10</v>
      </c>
      <c r="AA39" t="n">
        <v>421.4963014918462</v>
      </c>
      <c r="AB39" t="n">
        <v>576.70983480559</v>
      </c>
      <c r="AC39" t="n">
        <v>521.6694575890806</v>
      </c>
      <c r="AD39" t="n">
        <v>421496.3014918462</v>
      </c>
      <c r="AE39" t="n">
        <v>576709.8348055901</v>
      </c>
      <c r="AF39" t="n">
        <v>1.868162453241631e-05</v>
      </c>
      <c r="AG39" t="n">
        <v>35</v>
      </c>
      <c r="AH39" t="n">
        <v>521669.4575890806</v>
      </c>
    </row>
    <row r="40">
      <c r="A40" t="n">
        <v>38</v>
      </c>
      <c r="B40" t="n">
        <v>85</v>
      </c>
      <c r="C40" t="inlineStr">
        <is>
          <t xml:space="preserve">CONCLUIDO	</t>
        </is>
      </c>
      <c r="D40" t="n">
        <v>7.5339</v>
      </c>
      <c r="E40" t="n">
        <v>13.27</v>
      </c>
      <c r="F40" t="n">
        <v>10.56</v>
      </c>
      <c r="G40" t="n">
        <v>63.37</v>
      </c>
      <c r="H40" t="n">
        <v>1.02</v>
      </c>
      <c r="I40" t="n">
        <v>10</v>
      </c>
      <c r="J40" t="n">
        <v>181.87</v>
      </c>
      <c r="K40" t="n">
        <v>51.39</v>
      </c>
      <c r="L40" t="n">
        <v>10.5</v>
      </c>
      <c r="M40" t="n">
        <v>8</v>
      </c>
      <c r="N40" t="n">
        <v>34.98</v>
      </c>
      <c r="O40" t="n">
        <v>22664.49</v>
      </c>
      <c r="P40" t="n">
        <v>130.42</v>
      </c>
      <c r="Q40" t="n">
        <v>197.75</v>
      </c>
      <c r="R40" t="n">
        <v>32.76</v>
      </c>
      <c r="S40" t="n">
        <v>25.4</v>
      </c>
      <c r="T40" t="n">
        <v>2827.92</v>
      </c>
      <c r="U40" t="n">
        <v>0.78</v>
      </c>
      <c r="V40" t="n">
        <v>0.88</v>
      </c>
      <c r="W40" t="n">
        <v>2.95</v>
      </c>
      <c r="X40" t="n">
        <v>0.17</v>
      </c>
      <c r="Y40" t="n">
        <v>1</v>
      </c>
      <c r="Z40" t="n">
        <v>10</v>
      </c>
      <c r="AA40" t="n">
        <v>420.8016578470213</v>
      </c>
      <c r="AB40" t="n">
        <v>575.759392725226</v>
      </c>
      <c r="AC40" t="n">
        <v>520.8097243669125</v>
      </c>
      <c r="AD40" t="n">
        <v>420801.6578470213</v>
      </c>
      <c r="AE40" t="n">
        <v>575759.392725226</v>
      </c>
      <c r="AF40" t="n">
        <v>1.876056237700557e-05</v>
      </c>
      <c r="AG40" t="n">
        <v>35</v>
      </c>
      <c r="AH40" t="n">
        <v>520809.7243669125</v>
      </c>
    </row>
    <row r="41">
      <c r="A41" t="n">
        <v>39</v>
      </c>
      <c r="B41" t="n">
        <v>85</v>
      </c>
      <c r="C41" t="inlineStr">
        <is>
          <t xml:space="preserve">CONCLUIDO	</t>
        </is>
      </c>
      <c r="D41" t="n">
        <v>7.5355</v>
      </c>
      <c r="E41" t="n">
        <v>13.27</v>
      </c>
      <c r="F41" t="n">
        <v>10.56</v>
      </c>
      <c r="G41" t="n">
        <v>63.36</v>
      </c>
      <c r="H41" t="n">
        <v>1.05</v>
      </c>
      <c r="I41" t="n">
        <v>10</v>
      </c>
      <c r="J41" t="n">
        <v>182.24</v>
      </c>
      <c r="K41" t="n">
        <v>51.39</v>
      </c>
      <c r="L41" t="n">
        <v>10.75</v>
      </c>
      <c r="M41" t="n">
        <v>8</v>
      </c>
      <c r="N41" t="n">
        <v>35.1</v>
      </c>
      <c r="O41" t="n">
        <v>22710.68</v>
      </c>
      <c r="P41" t="n">
        <v>130.41</v>
      </c>
      <c r="Q41" t="n">
        <v>197.76</v>
      </c>
      <c r="R41" t="n">
        <v>32.59</v>
      </c>
      <c r="S41" t="n">
        <v>25.4</v>
      </c>
      <c r="T41" t="n">
        <v>2743.38</v>
      </c>
      <c r="U41" t="n">
        <v>0.78</v>
      </c>
      <c r="V41" t="n">
        <v>0.88</v>
      </c>
      <c r="W41" t="n">
        <v>2.96</v>
      </c>
      <c r="X41" t="n">
        <v>0.17</v>
      </c>
      <c r="Y41" t="n">
        <v>1</v>
      </c>
      <c r="Z41" t="n">
        <v>10</v>
      </c>
      <c r="AA41" t="n">
        <v>420.7716970169899</v>
      </c>
      <c r="AB41" t="n">
        <v>575.7183989957986</v>
      </c>
      <c r="AC41" t="n">
        <v>520.7726430214865</v>
      </c>
      <c r="AD41" t="n">
        <v>420771.6970169899</v>
      </c>
      <c r="AE41" t="n">
        <v>575718.3989957985</v>
      </c>
      <c r="AF41" t="n">
        <v>1.876454662152743e-05</v>
      </c>
      <c r="AG41" t="n">
        <v>35</v>
      </c>
      <c r="AH41" t="n">
        <v>520772.6430214865</v>
      </c>
    </row>
    <row r="42">
      <c r="A42" t="n">
        <v>40</v>
      </c>
      <c r="B42" t="n">
        <v>85</v>
      </c>
      <c r="C42" t="inlineStr">
        <is>
          <t xml:space="preserve">CONCLUIDO	</t>
        </is>
      </c>
      <c r="D42" t="n">
        <v>7.536</v>
      </c>
      <c r="E42" t="n">
        <v>13.27</v>
      </c>
      <c r="F42" t="n">
        <v>10.56</v>
      </c>
      <c r="G42" t="n">
        <v>63.35</v>
      </c>
      <c r="H42" t="n">
        <v>1.07</v>
      </c>
      <c r="I42" t="n">
        <v>10</v>
      </c>
      <c r="J42" t="n">
        <v>182.62</v>
      </c>
      <c r="K42" t="n">
        <v>51.39</v>
      </c>
      <c r="L42" t="n">
        <v>11</v>
      </c>
      <c r="M42" t="n">
        <v>8</v>
      </c>
      <c r="N42" t="n">
        <v>35.22</v>
      </c>
      <c r="O42" t="n">
        <v>22756.91</v>
      </c>
      <c r="P42" t="n">
        <v>130.23</v>
      </c>
      <c r="Q42" t="n">
        <v>197.76</v>
      </c>
      <c r="R42" t="n">
        <v>32.58</v>
      </c>
      <c r="S42" t="n">
        <v>25.4</v>
      </c>
      <c r="T42" t="n">
        <v>2736.14</v>
      </c>
      <c r="U42" t="n">
        <v>0.78</v>
      </c>
      <c r="V42" t="n">
        <v>0.88</v>
      </c>
      <c r="W42" t="n">
        <v>2.95</v>
      </c>
      <c r="X42" t="n">
        <v>0.17</v>
      </c>
      <c r="Y42" t="n">
        <v>1</v>
      </c>
      <c r="Z42" t="n">
        <v>10</v>
      </c>
      <c r="AA42" t="n">
        <v>420.6346104306763</v>
      </c>
      <c r="AB42" t="n">
        <v>575.5308310805708</v>
      </c>
      <c r="AC42" t="n">
        <v>520.6029763248349</v>
      </c>
      <c r="AD42" t="n">
        <v>420634.6104306763</v>
      </c>
      <c r="AE42" t="n">
        <v>575530.8310805708</v>
      </c>
      <c r="AF42" t="n">
        <v>1.876579169794051e-05</v>
      </c>
      <c r="AG42" t="n">
        <v>35</v>
      </c>
      <c r="AH42" t="n">
        <v>520602.9763248349</v>
      </c>
    </row>
    <row r="43">
      <c r="A43" t="n">
        <v>41</v>
      </c>
      <c r="B43" t="n">
        <v>85</v>
      </c>
      <c r="C43" t="inlineStr">
        <is>
          <t xml:space="preserve">CONCLUIDO	</t>
        </is>
      </c>
      <c r="D43" t="n">
        <v>7.5293</v>
      </c>
      <c r="E43" t="n">
        <v>13.28</v>
      </c>
      <c r="F43" t="n">
        <v>10.57</v>
      </c>
      <c r="G43" t="n">
        <v>63.42</v>
      </c>
      <c r="H43" t="n">
        <v>1.09</v>
      </c>
      <c r="I43" t="n">
        <v>10</v>
      </c>
      <c r="J43" t="n">
        <v>182.99</v>
      </c>
      <c r="K43" t="n">
        <v>51.39</v>
      </c>
      <c r="L43" t="n">
        <v>11.25</v>
      </c>
      <c r="M43" t="n">
        <v>8</v>
      </c>
      <c r="N43" t="n">
        <v>35.35</v>
      </c>
      <c r="O43" t="n">
        <v>22803.18</v>
      </c>
      <c r="P43" t="n">
        <v>130.18</v>
      </c>
      <c r="Q43" t="n">
        <v>197.76</v>
      </c>
      <c r="R43" t="n">
        <v>32.93</v>
      </c>
      <c r="S43" t="n">
        <v>25.4</v>
      </c>
      <c r="T43" t="n">
        <v>2913.5</v>
      </c>
      <c r="U43" t="n">
        <v>0.77</v>
      </c>
      <c r="V43" t="n">
        <v>0.88</v>
      </c>
      <c r="W43" t="n">
        <v>2.96</v>
      </c>
      <c r="X43" t="n">
        <v>0.18</v>
      </c>
      <c r="Y43" t="n">
        <v>1</v>
      </c>
      <c r="Z43" t="n">
        <v>10</v>
      </c>
      <c r="AA43" t="n">
        <v>420.7058332015009</v>
      </c>
      <c r="AB43" t="n">
        <v>575.62828121774</v>
      </c>
      <c r="AC43" t="n">
        <v>520.6911259576849</v>
      </c>
      <c r="AD43" t="n">
        <v>420705.8332015009</v>
      </c>
      <c r="AE43" t="n">
        <v>575628.28121774</v>
      </c>
      <c r="AF43" t="n">
        <v>1.874910767400524e-05</v>
      </c>
      <c r="AG43" t="n">
        <v>35</v>
      </c>
      <c r="AH43" t="n">
        <v>520691.1259576849</v>
      </c>
    </row>
    <row r="44">
      <c r="A44" t="n">
        <v>42</v>
      </c>
      <c r="B44" t="n">
        <v>85</v>
      </c>
      <c r="C44" t="inlineStr">
        <is>
          <t xml:space="preserve">CONCLUIDO	</t>
        </is>
      </c>
      <c r="D44" t="n">
        <v>7.5271</v>
      </c>
      <c r="E44" t="n">
        <v>13.29</v>
      </c>
      <c r="F44" t="n">
        <v>10.57</v>
      </c>
      <c r="G44" t="n">
        <v>63.44</v>
      </c>
      <c r="H44" t="n">
        <v>1.11</v>
      </c>
      <c r="I44" t="n">
        <v>10</v>
      </c>
      <c r="J44" t="n">
        <v>183.37</v>
      </c>
      <c r="K44" t="n">
        <v>51.39</v>
      </c>
      <c r="L44" t="n">
        <v>11.5</v>
      </c>
      <c r="M44" t="n">
        <v>8</v>
      </c>
      <c r="N44" t="n">
        <v>35.48</v>
      </c>
      <c r="O44" t="n">
        <v>22849.49</v>
      </c>
      <c r="P44" t="n">
        <v>129.64</v>
      </c>
      <c r="Q44" t="n">
        <v>197.76</v>
      </c>
      <c r="R44" t="n">
        <v>33.07</v>
      </c>
      <c r="S44" t="n">
        <v>25.4</v>
      </c>
      <c r="T44" t="n">
        <v>2981.65</v>
      </c>
      <c r="U44" t="n">
        <v>0.77</v>
      </c>
      <c r="V44" t="n">
        <v>0.88</v>
      </c>
      <c r="W44" t="n">
        <v>2.96</v>
      </c>
      <c r="X44" t="n">
        <v>0.18</v>
      </c>
      <c r="Y44" t="n">
        <v>1</v>
      </c>
      <c r="Z44" t="n">
        <v>10</v>
      </c>
      <c r="AA44" t="n">
        <v>420.3466959709661</v>
      </c>
      <c r="AB44" t="n">
        <v>575.1368938149058</v>
      </c>
      <c r="AC44" t="n">
        <v>520.2466358789105</v>
      </c>
      <c r="AD44" t="n">
        <v>420346.6959709661</v>
      </c>
      <c r="AE44" t="n">
        <v>575136.8938149058</v>
      </c>
      <c r="AF44" t="n">
        <v>1.874362933778769e-05</v>
      </c>
      <c r="AG44" t="n">
        <v>35</v>
      </c>
      <c r="AH44" t="n">
        <v>520246.6358789105</v>
      </c>
    </row>
    <row r="45">
      <c r="A45" t="n">
        <v>43</v>
      </c>
      <c r="B45" t="n">
        <v>85</v>
      </c>
      <c r="C45" t="inlineStr">
        <is>
          <t xml:space="preserve">CONCLUIDO	</t>
        </is>
      </c>
      <c r="D45" t="n">
        <v>7.5572</v>
      </c>
      <c r="E45" t="n">
        <v>13.23</v>
      </c>
      <c r="F45" t="n">
        <v>10.55</v>
      </c>
      <c r="G45" t="n">
        <v>70.37</v>
      </c>
      <c r="H45" t="n">
        <v>1.13</v>
      </c>
      <c r="I45" t="n">
        <v>9</v>
      </c>
      <c r="J45" t="n">
        <v>183.74</v>
      </c>
      <c r="K45" t="n">
        <v>51.39</v>
      </c>
      <c r="L45" t="n">
        <v>11.75</v>
      </c>
      <c r="M45" t="n">
        <v>7</v>
      </c>
      <c r="N45" t="n">
        <v>35.6</v>
      </c>
      <c r="O45" t="n">
        <v>22895.85</v>
      </c>
      <c r="P45" t="n">
        <v>129.43</v>
      </c>
      <c r="Q45" t="n">
        <v>197.76</v>
      </c>
      <c r="R45" t="n">
        <v>32.47</v>
      </c>
      <c r="S45" t="n">
        <v>25.4</v>
      </c>
      <c r="T45" t="n">
        <v>2684.43</v>
      </c>
      <c r="U45" t="n">
        <v>0.78</v>
      </c>
      <c r="V45" t="n">
        <v>0.88</v>
      </c>
      <c r="W45" t="n">
        <v>2.96</v>
      </c>
      <c r="X45" t="n">
        <v>0.17</v>
      </c>
      <c r="Y45" t="n">
        <v>1</v>
      </c>
      <c r="Z45" t="n">
        <v>10</v>
      </c>
      <c r="AA45" t="n">
        <v>419.7464029153796</v>
      </c>
      <c r="AB45" t="n">
        <v>574.3155463731919</v>
      </c>
      <c r="AC45" t="n">
        <v>519.5036766842655</v>
      </c>
      <c r="AD45" t="n">
        <v>419746.4029153796</v>
      </c>
      <c r="AE45" t="n">
        <v>574315.5463731919</v>
      </c>
      <c r="AF45" t="n">
        <v>1.88185829378551e-05</v>
      </c>
      <c r="AG45" t="n">
        <v>35</v>
      </c>
      <c r="AH45" t="n">
        <v>519503.6766842655</v>
      </c>
    </row>
    <row r="46">
      <c r="A46" t="n">
        <v>44</v>
      </c>
      <c r="B46" t="n">
        <v>85</v>
      </c>
      <c r="C46" t="inlineStr">
        <is>
          <t xml:space="preserve">CONCLUIDO	</t>
        </is>
      </c>
      <c r="D46" t="n">
        <v>7.5576</v>
      </c>
      <c r="E46" t="n">
        <v>13.23</v>
      </c>
      <c r="F46" t="n">
        <v>10.55</v>
      </c>
      <c r="G46" t="n">
        <v>70.36</v>
      </c>
      <c r="H46" t="n">
        <v>1.16</v>
      </c>
      <c r="I46" t="n">
        <v>9</v>
      </c>
      <c r="J46" t="n">
        <v>184.12</v>
      </c>
      <c r="K46" t="n">
        <v>51.39</v>
      </c>
      <c r="L46" t="n">
        <v>12</v>
      </c>
      <c r="M46" t="n">
        <v>7</v>
      </c>
      <c r="N46" t="n">
        <v>35.73</v>
      </c>
      <c r="O46" t="n">
        <v>22942.24</v>
      </c>
      <c r="P46" t="n">
        <v>129.46</v>
      </c>
      <c r="Q46" t="n">
        <v>197.78</v>
      </c>
      <c r="R46" t="n">
        <v>32.55</v>
      </c>
      <c r="S46" t="n">
        <v>25.4</v>
      </c>
      <c r="T46" t="n">
        <v>2724.27</v>
      </c>
      <c r="U46" t="n">
        <v>0.78</v>
      </c>
      <c r="V46" t="n">
        <v>0.88</v>
      </c>
      <c r="W46" t="n">
        <v>2.95</v>
      </c>
      <c r="X46" t="n">
        <v>0.16</v>
      </c>
      <c r="Y46" t="n">
        <v>1</v>
      </c>
      <c r="Z46" t="n">
        <v>10</v>
      </c>
      <c r="AA46" t="n">
        <v>419.7623925545142</v>
      </c>
      <c r="AB46" t="n">
        <v>574.3374241028689</v>
      </c>
      <c r="AC46" t="n">
        <v>519.5234664341277</v>
      </c>
      <c r="AD46" t="n">
        <v>419762.3925545142</v>
      </c>
      <c r="AE46" t="n">
        <v>574337.4241028689</v>
      </c>
      <c r="AF46" t="n">
        <v>1.881957899898556e-05</v>
      </c>
      <c r="AG46" t="n">
        <v>35</v>
      </c>
      <c r="AH46" t="n">
        <v>519523.4664341278</v>
      </c>
    </row>
    <row r="47">
      <c r="A47" t="n">
        <v>45</v>
      </c>
      <c r="B47" t="n">
        <v>85</v>
      </c>
      <c r="C47" t="inlineStr">
        <is>
          <t xml:space="preserve">CONCLUIDO	</t>
        </is>
      </c>
      <c r="D47" t="n">
        <v>7.5567</v>
      </c>
      <c r="E47" t="n">
        <v>13.23</v>
      </c>
      <c r="F47" t="n">
        <v>10.56</v>
      </c>
      <c r="G47" t="n">
        <v>70.37</v>
      </c>
      <c r="H47" t="n">
        <v>1.18</v>
      </c>
      <c r="I47" t="n">
        <v>9</v>
      </c>
      <c r="J47" t="n">
        <v>184.5</v>
      </c>
      <c r="K47" t="n">
        <v>51.39</v>
      </c>
      <c r="L47" t="n">
        <v>12.25</v>
      </c>
      <c r="M47" t="n">
        <v>7</v>
      </c>
      <c r="N47" t="n">
        <v>35.85</v>
      </c>
      <c r="O47" t="n">
        <v>22988.69</v>
      </c>
      <c r="P47" t="n">
        <v>129.53</v>
      </c>
      <c r="Q47" t="n">
        <v>197.76</v>
      </c>
      <c r="R47" t="n">
        <v>32.45</v>
      </c>
      <c r="S47" t="n">
        <v>25.4</v>
      </c>
      <c r="T47" t="n">
        <v>2676.31</v>
      </c>
      <c r="U47" t="n">
        <v>0.78</v>
      </c>
      <c r="V47" t="n">
        <v>0.88</v>
      </c>
      <c r="W47" t="n">
        <v>2.96</v>
      </c>
      <c r="X47" t="n">
        <v>0.17</v>
      </c>
      <c r="Y47" t="n">
        <v>1</v>
      </c>
      <c r="Z47" t="n">
        <v>10</v>
      </c>
      <c r="AA47" t="n">
        <v>419.8376015561407</v>
      </c>
      <c r="AB47" t="n">
        <v>574.4403283768813</v>
      </c>
      <c r="AC47" t="n">
        <v>519.6165496686554</v>
      </c>
      <c r="AD47" t="n">
        <v>419837.6015561407</v>
      </c>
      <c r="AE47" t="n">
        <v>574440.3283768813</v>
      </c>
      <c r="AF47" t="n">
        <v>1.881733786144202e-05</v>
      </c>
      <c r="AG47" t="n">
        <v>35</v>
      </c>
      <c r="AH47" t="n">
        <v>519616.5496686554</v>
      </c>
    </row>
    <row r="48">
      <c r="A48" t="n">
        <v>46</v>
      </c>
      <c r="B48" t="n">
        <v>85</v>
      </c>
      <c r="C48" t="inlineStr">
        <is>
          <t xml:space="preserve">CONCLUIDO	</t>
        </is>
      </c>
      <c r="D48" t="n">
        <v>7.5605</v>
      </c>
      <c r="E48" t="n">
        <v>13.23</v>
      </c>
      <c r="F48" t="n">
        <v>10.55</v>
      </c>
      <c r="G48" t="n">
        <v>70.33</v>
      </c>
      <c r="H48" t="n">
        <v>1.2</v>
      </c>
      <c r="I48" t="n">
        <v>9</v>
      </c>
      <c r="J48" t="n">
        <v>184.87</v>
      </c>
      <c r="K48" t="n">
        <v>51.39</v>
      </c>
      <c r="L48" t="n">
        <v>12.5</v>
      </c>
      <c r="M48" t="n">
        <v>7</v>
      </c>
      <c r="N48" t="n">
        <v>35.98</v>
      </c>
      <c r="O48" t="n">
        <v>23035.17</v>
      </c>
      <c r="P48" t="n">
        <v>129.09</v>
      </c>
      <c r="Q48" t="n">
        <v>197.76</v>
      </c>
      <c r="R48" t="n">
        <v>32.26</v>
      </c>
      <c r="S48" t="n">
        <v>25.4</v>
      </c>
      <c r="T48" t="n">
        <v>2580.09</v>
      </c>
      <c r="U48" t="n">
        <v>0.79</v>
      </c>
      <c r="V48" t="n">
        <v>0.88</v>
      </c>
      <c r="W48" t="n">
        <v>2.95</v>
      </c>
      <c r="X48" t="n">
        <v>0.16</v>
      </c>
      <c r="Y48" t="n">
        <v>1</v>
      </c>
      <c r="Z48" t="n">
        <v>10</v>
      </c>
      <c r="AA48" t="n">
        <v>419.4553912812126</v>
      </c>
      <c r="AB48" t="n">
        <v>573.9173714167974</v>
      </c>
      <c r="AC48" t="n">
        <v>519.1435029868672</v>
      </c>
      <c r="AD48" t="n">
        <v>419455.3912812126</v>
      </c>
      <c r="AE48" t="n">
        <v>573917.3714167974</v>
      </c>
      <c r="AF48" t="n">
        <v>1.882680044218142e-05</v>
      </c>
      <c r="AG48" t="n">
        <v>35</v>
      </c>
      <c r="AH48" t="n">
        <v>519143.5029868672</v>
      </c>
    </row>
    <row r="49">
      <c r="A49" t="n">
        <v>47</v>
      </c>
      <c r="B49" t="n">
        <v>85</v>
      </c>
      <c r="C49" t="inlineStr">
        <is>
          <t xml:space="preserve">CONCLUIDO	</t>
        </is>
      </c>
      <c r="D49" t="n">
        <v>7.5589</v>
      </c>
      <c r="E49" t="n">
        <v>13.23</v>
      </c>
      <c r="F49" t="n">
        <v>10.55</v>
      </c>
      <c r="G49" t="n">
        <v>70.34999999999999</v>
      </c>
      <c r="H49" t="n">
        <v>1.22</v>
      </c>
      <c r="I49" t="n">
        <v>9</v>
      </c>
      <c r="J49" t="n">
        <v>185.25</v>
      </c>
      <c r="K49" t="n">
        <v>51.39</v>
      </c>
      <c r="L49" t="n">
        <v>12.75</v>
      </c>
      <c r="M49" t="n">
        <v>7</v>
      </c>
      <c r="N49" t="n">
        <v>36.11</v>
      </c>
      <c r="O49" t="n">
        <v>23081.7</v>
      </c>
      <c r="P49" t="n">
        <v>129.06</v>
      </c>
      <c r="Q49" t="n">
        <v>197.75</v>
      </c>
      <c r="R49" t="n">
        <v>32.47</v>
      </c>
      <c r="S49" t="n">
        <v>25.4</v>
      </c>
      <c r="T49" t="n">
        <v>2686.14</v>
      </c>
      <c r="U49" t="n">
        <v>0.78</v>
      </c>
      <c r="V49" t="n">
        <v>0.88</v>
      </c>
      <c r="W49" t="n">
        <v>2.95</v>
      </c>
      <c r="X49" t="n">
        <v>0.16</v>
      </c>
      <c r="Y49" t="n">
        <v>1</v>
      </c>
      <c r="Z49" t="n">
        <v>10</v>
      </c>
      <c r="AA49" t="n">
        <v>419.4561767745408</v>
      </c>
      <c r="AB49" t="n">
        <v>573.9184461634225</v>
      </c>
      <c r="AC49" t="n">
        <v>519.1444751611828</v>
      </c>
      <c r="AD49" t="n">
        <v>419456.1767745408</v>
      </c>
      <c r="AE49" t="n">
        <v>573918.4461634224</v>
      </c>
      <c r="AF49" t="n">
        <v>1.882281619765957e-05</v>
      </c>
      <c r="AG49" t="n">
        <v>35</v>
      </c>
      <c r="AH49" t="n">
        <v>519144.4751611828</v>
      </c>
    </row>
    <row r="50">
      <c r="A50" t="n">
        <v>48</v>
      </c>
      <c r="B50" t="n">
        <v>85</v>
      </c>
      <c r="C50" t="inlineStr">
        <is>
          <t xml:space="preserve">CONCLUIDO	</t>
        </is>
      </c>
      <c r="D50" t="n">
        <v>7.5616</v>
      </c>
      <c r="E50" t="n">
        <v>13.22</v>
      </c>
      <c r="F50" t="n">
        <v>10.55</v>
      </c>
      <c r="G50" t="n">
        <v>70.31</v>
      </c>
      <c r="H50" t="n">
        <v>1.24</v>
      </c>
      <c r="I50" t="n">
        <v>9</v>
      </c>
      <c r="J50" t="n">
        <v>185.63</v>
      </c>
      <c r="K50" t="n">
        <v>51.39</v>
      </c>
      <c r="L50" t="n">
        <v>13</v>
      </c>
      <c r="M50" t="n">
        <v>7</v>
      </c>
      <c r="N50" t="n">
        <v>36.24</v>
      </c>
      <c r="O50" t="n">
        <v>23128.27</v>
      </c>
      <c r="P50" t="n">
        <v>128.79</v>
      </c>
      <c r="Q50" t="n">
        <v>197.76</v>
      </c>
      <c r="R50" t="n">
        <v>32.25</v>
      </c>
      <c r="S50" t="n">
        <v>25.4</v>
      </c>
      <c r="T50" t="n">
        <v>2575.76</v>
      </c>
      <c r="U50" t="n">
        <v>0.79</v>
      </c>
      <c r="V50" t="n">
        <v>0.88</v>
      </c>
      <c r="W50" t="n">
        <v>2.95</v>
      </c>
      <c r="X50" t="n">
        <v>0.16</v>
      </c>
      <c r="Y50" t="n">
        <v>1</v>
      </c>
      <c r="Z50" t="n">
        <v>10</v>
      </c>
      <c r="AA50" t="n">
        <v>419.2241029331018</v>
      </c>
      <c r="AB50" t="n">
        <v>573.6009124951904</v>
      </c>
      <c r="AC50" t="n">
        <v>518.8572464605855</v>
      </c>
      <c r="AD50" t="n">
        <v>419224.1029331018</v>
      </c>
      <c r="AE50" t="n">
        <v>573600.9124951904</v>
      </c>
      <c r="AF50" t="n">
        <v>1.88295396102902e-05</v>
      </c>
      <c r="AG50" t="n">
        <v>35</v>
      </c>
      <c r="AH50" t="n">
        <v>518857.2464605855</v>
      </c>
    </row>
    <row r="51">
      <c r="A51" t="n">
        <v>49</v>
      </c>
      <c r="B51" t="n">
        <v>85</v>
      </c>
      <c r="C51" t="inlineStr">
        <is>
          <t xml:space="preserve">CONCLUIDO	</t>
        </is>
      </c>
      <c r="D51" t="n">
        <v>7.5957</v>
      </c>
      <c r="E51" t="n">
        <v>13.17</v>
      </c>
      <c r="F51" t="n">
        <v>10.52</v>
      </c>
      <c r="G51" t="n">
        <v>78.91</v>
      </c>
      <c r="H51" t="n">
        <v>1.26</v>
      </c>
      <c r="I51" t="n">
        <v>8</v>
      </c>
      <c r="J51" t="n">
        <v>186.01</v>
      </c>
      <c r="K51" t="n">
        <v>51.39</v>
      </c>
      <c r="L51" t="n">
        <v>13.25</v>
      </c>
      <c r="M51" t="n">
        <v>6</v>
      </c>
      <c r="N51" t="n">
        <v>36.36</v>
      </c>
      <c r="O51" t="n">
        <v>23174.88</v>
      </c>
      <c r="P51" t="n">
        <v>128.28</v>
      </c>
      <c r="Q51" t="n">
        <v>197.8</v>
      </c>
      <c r="R51" t="n">
        <v>31.49</v>
      </c>
      <c r="S51" t="n">
        <v>25.4</v>
      </c>
      <c r="T51" t="n">
        <v>2200.39</v>
      </c>
      <c r="U51" t="n">
        <v>0.8100000000000001</v>
      </c>
      <c r="V51" t="n">
        <v>0.88</v>
      </c>
      <c r="W51" t="n">
        <v>2.95</v>
      </c>
      <c r="X51" t="n">
        <v>0.13</v>
      </c>
      <c r="Y51" t="n">
        <v>1</v>
      </c>
      <c r="Z51" t="n">
        <v>10</v>
      </c>
      <c r="AA51" t="n">
        <v>418.348694058497</v>
      </c>
      <c r="AB51" t="n">
        <v>572.4031394526421</v>
      </c>
      <c r="AC51" t="n">
        <v>517.7737871961331</v>
      </c>
      <c r="AD51" t="n">
        <v>418348.694058497</v>
      </c>
      <c r="AE51" t="n">
        <v>572403.1394526421</v>
      </c>
      <c r="AF51" t="n">
        <v>1.891445382166225e-05</v>
      </c>
      <c r="AG51" t="n">
        <v>35</v>
      </c>
      <c r="AH51" t="n">
        <v>517773.7871961331</v>
      </c>
    </row>
    <row r="52">
      <c r="A52" t="n">
        <v>50</v>
      </c>
      <c r="B52" t="n">
        <v>85</v>
      </c>
      <c r="C52" t="inlineStr">
        <is>
          <t xml:space="preserve">CONCLUIDO	</t>
        </is>
      </c>
      <c r="D52" t="n">
        <v>7.5967</v>
      </c>
      <c r="E52" t="n">
        <v>13.16</v>
      </c>
      <c r="F52" t="n">
        <v>10.52</v>
      </c>
      <c r="G52" t="n">
        <v>78.90000000000001</v>
      </c>
      <c r="H52" t="n">
        <v>1.29</v>
      </c>
      <c r="I52" t="n">
        <v>8</v>
      </c>
      <c r="J52" t="n">
        <v>186.38</v>
      </c>
      <c r="K52" t="n">
        <v>51.39</v>
      </c>
      <c r="L52" t="n">
        <v>13.5</v>
      </c>
      <c r="M52" t="n">
        <v>6</v>
      </c>
      <c r="N52" t="n">
        <v>36.49</v>
      </c>
      <c r="O52" t="n">
        <v>23221.54</v>
      </c>
      <c r="P52" t="n">
        <v>128.26</v>
      </c>
      <c r="Q52" t="n">
        <v>197.76</v>
      </c>
      <c r="R52" t="n">
        <v>31.42</v>
      </c>
      <c r="S52" t="n">
        <v>25.4</v>
      </c>
      <c r="T52" t="n">
        <v>2167.07</v>
      </c>
      <c r="U52" t="n">
        <v>0.8100000000000001</v>
      </c>
      <c r="V52" t="n">
        <v>0.88</v>
      </c>
      <c r="W52" t="n">
        <v>2.95</v>
      </c>
      <c r="X52" t="n">
        <v>0.13</v>
      </c>
      <c r="Y52" t="n">
        <v>1</v>
      </c>
      <c r="Z52" t="n">
        <v>10</v>
      </c>
      <c r="AA52" t="n">
        <v>418.3205923678686</v>
      </c>
      <c r="AB52" t="n">
        <v>572.3646894797655</v>
      </c>
      <c r="AC52" t="n">
        <v>517.7390068347028</v>
      </c>
      <c r="AD52" t="n">
        <v>418320.5923678686</v>
      </c>
      <c r="AE52" t="n">
        <v>572364.6894797655</v>
      </c>
      <c r="AF52" t="n">
        <v>1.891694397448841e-05</v>
      </c>
      <c r="AG52" t="n">
        <v>35</v>
      </c>
      <c r="AH52" t="n">
        <v>517739.0068347028</v>
      </c>
    </row>
    <row r="53">
      <c r="A53" t="n">
        <v>51</v>
      </c>
      <c r="B53" t="n">
        <v>85</v>
      </c>
      <c r="C53" t="inlineStr">
        <is>
          <t xml:space="preserve">CONCLUIDO	</t>
        </is>
      </c>
      <c r="D53" t="n">
        <v>7.5929</v>
      </c>
      <c r="E53" t="n">
        <v>13.17</v>
      </c>
      <c r="F53" t="n">
        <v>10.53</v>
      </c>
      <c r="G53" t="n">
        <v>78.95</v>
      </c>
      <c r="H53" t="n">
        <v>1.31</v>
      </c>
      <c r="I53" t="n">
        <v>8</v>
      </c>
      <c r="J53" t="n">
        <v>186.76</v>
      </c>
      <c r="K53" t="n">
        <v>51.39</v>
      </c>
      <c r="L53" t="n">
        <v>13.75</v>
      </c>
      <c r="M53" t="n">
        <v>6</v>
      </c>
      <c r="N53" t="n">
        <v>36.62</v>
      </c>
      <c r="O53" t="n">
        <v>23268.24</v>
      </c>
      <c r="P53" t="n">
        <v>128.38</v>
      </c>
      <c r="Q53" t="n">
        <v>197.82</v>
      </c>
      <c r="R53" t="n">
        <v>31.62</v>
      </c>
      <c r="S53" t="n">
        <v>25.4</v>
      </c>
      <c r="T53" t="n">
        <v>2264.19</v>
      </c>
      <c r="U53" t="n">
        <v>0.8</v>
      </c>
      <c r="V53" t="n">
        <v>0.88</v>
      </c>
      <c r="W53" t="n">
        <v>2.95</v>
      </c>
      <c r="X53" t="n">
        <v>0.14</v>
      </c>
      <c r="Y53" t="n">
        <v>1</v>
      </c>
      <c r="Z53" t="n">
        <v>10</v>
      </c>
      <c r="AA53" t="n">
        <v>418.471063124398</v>
      </c>
      <c r="AB53" t="n">
        <v>572.5705702071502</v>
      </c>
      <c r="AC53" t="n">
        <v>517.9252385944213</v>
      </c>
      <c r="AD53" t="n">
        <v>418471.063124398</v>
      </c>
      <c r="AE53" t="n">
        <v>572570.5702071502</v>
      </c>
      <c r="AF53" t="n">
        <v>1.8907481393749e-05</v>
      </c>
      <c r="AG53" t="n">
        <v>35</v>
      </c>
      <c r="AH53" t="n">
        <v>517925.2385944214</v>
      </c>
    </row>
    <row r="54">
      <c r="A54" t="n">
        <v>52</v>
      </c>
      <c r="B54" t="n">
        <v>85</v>
      </c>
      <c r="C54" t="inlineStr">
        <is>
          <t xml:space="preserve">CONCLUIDO	</t>
        </is>
      </c>
      <c r="D54" t="n">
        <v>7.5927</v>
      </c>
      <c r="E54" t="n">
        <v>13.17</v>
      </c>
      <c r="F54" t="n">
        <v>10.53</v>
      </c>
      <c r="G54" t="n">
        <v>78.95</v>
      </c>
      <c r="H54" t="n">
        <v>1.33</v>
      </c>
      <c r="I54" t="n">
        <v>8</v>
      </c>
      <c r="J54" t="n">
        <v>187.14</v>
      </c>
      <c r="K54" t="n">
        <v>51.39</v>
      </c>
      <c r="L54" t="n">
        <v>14</v>
      </c>
      <c r="M54" t="n">
        <v>6</v>
      </c>
      <c r="N54" t="n">
        <v>36.75</v>
      </c>
      <c r="O54" t="n">
        <v>23314.98</v>
      </c>
      <c r="P54" t="n">
        <v>128.32</v>
      </c>
      <c r="Q54" t="n">
        <v>197.77</v>
      </c>
      <c r="R54" t="n">
        <v>31.64</v>
      </c>
      <c r="S54" t="n">
        <v>25.4</v>
      </c>
      <c r="T54" t="n">
        <v>2276.57</v>
      </c>
      <c r="U54" t="n">
        <v>0.8</v>
      </c>
      <c r="V54" t="n">
        <v>0.88</v>
      </c>
      <c r="W54" t="n">
        <v>2.95</v>
      </c>
      <c r="X54" t="n">
        <v>0.14</v>
      </c>
      <c r="Y54" t="n">
        <v>1</v>
      </c>
      <c r="Z54" t="n">
        <v>10</v>
      </c>
      <c r="AA54" t="n">
        <v>418.4308185668845</v>
      </c>
      <c r="AB54" t="n">
        <v>572.5155058280956</v>
      </c>
      <c r="AC54" t="n">
        <v>517.8754294824205</v>
      </c>
      <c r="AD54" t="n">
        <v>418430.8185668845</v>
      </c>
      <c r="AE54" t="n">
        <v>572515.5058280956</v>
      </c>
      <c r="AF54" t="n">
        <v>1.890698336318377e-05</v>
      </c>
      <c r="AG54" t="n">
        <v>35</v>
      </c>
      <c r="AH54" t="n">
        <v>517875.4294824204</v>
      </c>
    </row>
    <row r="55">
      <c r="A55" t="n">
        <v>53</v>
      </c>
      <c r="B55" t="n">
        <v>85</v>
      </c>
      <c r="C55" t="inlineStr">
        <is>
          <t xml:space="preserve">CONCLUIDO	</t>
        </is>
      </c>
      <c r="D55" t="n">
        <v>7.5975</v>
      </c>
      <c r="E55" t="n">
        <v>13.16</v>
      </c>
      <c r="F55" t="n">
        <v>10.52</v>
      </c>
      <c r="G55" t="n">
        <v>78.89</v>
      </c>
      <c r="H55" t="n">
        <v>1.35</v>
      </c>
      <c r="I55" t="n">
        <v>8</v>
      </c>
      <c r="J55" t="n">
        <v>187.52</v>
      </c>
      <c r="K55" t="n">
        <v>51.39</v>
      </c>
      <c r="L55" t="n">
        <v>14.25</v>
      </c>
      <c r="M55" t="n">
        <v>6</v>
      </c>
      <c r="N55" t="n">
        <v>36.88</v>
      </c>
      <c r="O55" t="n">
        <v>23361.77</v>
      </c>
      <c r="P55" t="n">
        <v>128.02</v>
      </c>
      <c r="Q55" t="n">
        <v>197.77</v>
      </c>
      <c r="R55" t="n">
        <v>31.43</v>
      </c>
      <c r="S55" t="n">
        <v>25.4</v>
      </c>
      <c r="T55" t="n">
        <v>2173.31</v>
      </c>
      <c r="U55" t="n">
        <v>0.8100000000000001</v>
      </c>
      <c r="V55" t="n">
        <v>0.88</v>
      </c>
      <c r="W55" t="n">
        <v>2.95</v>
      </c>
      <c r="X55" t="n">
        <v>0.13</v>
      </c>
      <c r="Y55" t="n">
        <v>1</v>
      </c>
      <c r="Z55" t="n">
        <v>10</v>
      </c>
      <c r="AA55" t="n">
        <v>418.1376689946271</v>
      </c>
      <c r="AB55" t="n">
        <v>572.1144056504867</v>
      </c>
      <c r="AC55" t="n">
        <v>517.5126097428149</v>
      </c>
      <c r="AD55" t="n">
        <v>418137.6689946271</v>
      </c>
      <c r="AE55" t="n">
        <v>572114.4056504867</v>
      </c>
      <c r="AF55" t="n">
        <v>1.891893609674934e-05</v>
      </c>
      <c r="AG55" t="n">
        <v>35</v>
      </c>
      <c r="AH55" t="n">
        <v>517512.6097428149</v>
      </c>
    </row>
    <row r="56">
      <c r="A56" t="n">
        <v>54</v>
      </c>
      <c r="B56" t="n">
        <v>85</v>
      </c>
      <c r="C56" t="inlineStr">
        <is>
          <t xml:space="preserve">CONCLUIDO	</t>
        </is>
      </c>
      <c r="D56" t="n">
        <v>7.5905</v>
      </c>
      <c r="E56" t="n">
        <v>13.17</v>
      </c>
      <c r="F56" t="n">
        <v>10.53</v>
      </c>
      <c r="G56" t="n">
        <v>78.98</v>
      </c>
      <c r="H56" t="n">
        <v>1.37</v>
      </c>
      <c r="I56" t="n">
        <v>8</v>
      </c>
      <c r="J56" t="n">
        <v>187.9</v>
      </c>
      <c r="K56" t="n">
        <v>51.39</v>
      </c>
      <c r="L56" t="n">
        <v>14.5</v>
      </c>
      <c r="M56" t="n">
        <v>6</v>
      </c>
      <c r="N56" t="n">
        <v>37.01</v>
      </c>
      <c r="O56" t="n">
        <v>23408.6</v>
      </c>
      <c r="P56" t="n">
        <v>128.03</v>
      </c>
      <c r="Q56" t="n">
        <v>197.8</v>
      </c>
      <c r="R56" t="n">
        <v>31.71</v>
      </c>
      <c r="S56" t="n">
        <v>25.4</v>
      </c>
      <c r="T56" t="n">
        <v>2312.46</v>
      </c>
      <c r="U56" t="n">
        <v>0.8</v>
      </c>
      <c r="V56" t="n">
        <v>0.88</v>
      </c>
      <c r="W56" t="n">
        <v>2.95</v>
      </c>
      <c r="X56" t="n">
        <v>0.14</v>
      </c>
      <c r="Y56" t="n">
        <v>1</v>
      </c>
      <c r="Z56" t="n">
        <v>10</v>
      </c>
      <c r="AA56" t="n">
        <v>418.2532575052396</v>
      </c>
      <c r="AB56" t="n">
        <v>572.2725589501119</v>
      </c>
      <c r="AC56" t="n">
        <v>517.6556691134934</v>
      </c>
      <c r="AD56" t="n">
        <v>418253.2575052396</v>
      </c>
      <c r="AE56" t="n">
        <v>572272.558950112</v>
      </c>
      <c r="AF56" t="n">
        <v>1.890150502696622e-05</v>
      </c>
      <c r="AG56" t="n">
        <v>35</v>
      </c>
      <c r="AH56" t="n">
        <v>517655.6691134934</v>
      </c>
    </row>
    <row r="57">
      <c r="A57" t="n">
        <v>55</v>
      </c>
      <c r="B57" t="n">
        <v>85</v>
      </c>
      <c r="C57" t="inlineStr">
        <is>
          <t xml:space="preserve">CONCLUIDO	</t>
        </is>
      </c>
      <c r="D57" t="n">
        <v>7.5922</v>
      </c>
      <c r="E57" t="n">
        <v>13.17</v>
      </c>
      <c r="F57" t="n">
        <v>10.53</v>
      </c>
      <c r="G57" t="n">
        <v>78.95999999999999</v>
      </c>
      <c r="H57" t="n">
        <v>1.39</v>
      </c>
      <c r="I57" t="n">
        <v>8</v>
      </c>
      <c r="J57" t="n">
        <v>188.28</v>
      </c>
      <c r="K57" t="n">
        <v>51.39</v>
      </c>
      <c r="L57" t="n">
        <v>14.75</v>
      </c>
      <c r="M57" t="n">
        <v>6</v>
      </c>
      <c r="N57" t="n">
        <v>37.14</v>
      </c>
      <c r="O57" t="n">
        <v>23455.48</v>
      </c>
      <c r="P57" t="n">
        <v>127.65</v>
      </c>
      <c r="Q57" t="n">
        <v>197.81</v>
      </c>
      <c r="R57" t="n">
        <v>31.49</v>
      </c>
      <c r="S57" t="n">
        <v>25.4</v>
      </c>
      <c r="T57" t="n">
        <v>2201.09</v>
      </c>
      <c r="U57" t="n">
        <v>0.8100000000000001</v>
      </c>
      <c r="V57" t="n">
        <v>0.88</v>
      </c>
      <c r="W57" t="n">
        <v>2.96</v>
      </c>
      <c r="X57" t="n">
        <v>0.14</v>
      </c>
      <c r="Y57" t="n">
        <v>1</v>
      </c>
      <c r="Z57" t="n">
        <v>10</v>
      </c>
      <c r="AA57" t="n">
        <v>417.9574708275363</v>
      </c>
      <c r="AB57" t="n">
        <v>571.8678505684909</v>
      </c>
      <c r="AC57" t="n">
        <v>517.2895855318025</v>
      </c>
      <c r="AD57" t="n">
        <v>417957.4708275362</v>
      </c>
      <c r="AE57" t="n">
        <v>571867.8505684909</v>
      </c>
      <c r="AF57" t="n">
        <v>1.890573828677069e-05</v>
      </c>
      <c r="AG57" t="n">
        <v>35</v>
      </c>
      <c r="AH57" t="n">
        <v>517289.5855318025</v>
      </c>
    </row>
    <row r="58">
      <c r="A58" t="n">
        <v>56</v>
      </c>
      <c r="B58" t="n">
        <v>85</v>
      </c>
      <c r="C58" t="inlineStr">
        <is>
          <t xml:space="preserve">CONCLUIDO	</t>
        </is>
      </c>
      <c r="D58" t="n">
        <v>7.5916</v>
      </c>
      <c r="E58" t="n">
        <v>13.17</v>
      </c>
      <c r="F58" t="n">
        <v>10.53</v>
      </c>
      <c r="G58" t="n">
        <v>78.97</v>
      </c>
      <c r="H58" t="n">
        <v>1.41</v>
      </c>
      <c r="I58" t="n">
        <v>8</v>
      </c>
      <c r="J58" t="n">
        <v>188.66</v>
      </c>
      <c r="K58" t="n">
        <v>51.39</v>
      </c>
      <c r="L58" t="n">
        <v>15</v>
      </c>
      <c r="M58" t="n">
        <v>6</v>
      </c>
      <c r="N58" t="n">
        <v>37.27</v>
      </c>
      <c r="O58" t="n">
        <v>23502.4</v>
      </c>
      <c r="P58" t="n">
        <v>127.19</v>
      </c>
      <c r="Q58" t="n">
        <v>197.75</v>
      </c>
      <c r="R58" t="n">
        <v>31.8</v>
      </c>
      <c r="S58" t="n">
        <v>25.4</v>
      </c>
      <c r="T58" t="n">
        <v>2354.03</v>
      </c>
      <c r="U58" t="n">
        <v>0.8</v>
      </c>
      <c r="V58" t="n">
        <v>0.88</v>
      </c>
      <c r="W58" t="n">
        <v>2.95</v>
      </c>
      <c r="X58" t="n">
        <v>0.14</v>
      </c>
      <c r="Y58" t="n">
        <v>1</v>
      </c>
      <c r="Z58" t="n">
        <v>10</v>
      </c>
      <c r="AA58" t="n">
        <v>417.6359640161097</v>
      </c>
      <c r="AB58" t="n">
        <v>571.4279507652177</v>
      </c>
      <c r="AC58" t="n">
        <v>516.8916691483504</v>
      </c>
      <c r="AD58" t="n">
        <v>417635.9640161097</v>
      </c>
      <c r="AE58" t="n">
        <v>571427.9507652177</v>
      </c>
      <c r="AF58" t="n">
        <v>1.8904244195075e-05</v>
      </c>
      <c r="AG58" t="n">
        <v>35</v>
      </c>
      <c r="AH58" t="n">
        <v>516891.6691483504</v>
      </c>
    </row>
    <row r="59">
      <c r="A59" t="n">
        <v>57</v>
      </c>
      <c r="B59" t="n">
        <v>85</v>
      </c>
      <c r="C59" t="inlineStr">
        <is>
          <t xml:space="preserve">CONCLUIDO	</t>
        </is>
      </c>
      <c r="D59" t="n">
        <v>7.6216</v>
      </c>
      <c r="E59" t="n">
        <v>13.12</v>
      </c>
      <c r="F59" t="n">
        <v>10.51</v>
      </c>
      <c r="G59" t="n">
        <v>90.09</v>
      </c>
      <c r="H59" t="n">
        <v>1.43</v>
      </c>
      <c r="I59" t="n">
        <v>7</v>
      </c>
      <c r="J59" t="n">
        <v>189.04</v>
      </c>
      <c r="K59" t="n">
        <v>51.39</v>
      </c>
      <c r="L59" t="n">
        <v>15.25</v>
      </c>
      <c r="M59" t="n">
        <v>5</v>
      </c>
      <c r="N59" t="n">
        <v>37.4</v>
      </c>
      <c r="O59" t="n">
        <v>23549.36</v>
      </c>
      <c r="P59" t="n">
        <v>126.99</v>
      </c>
      <c r="Q59" t="n">
        <v>197.8</v>
      </c>
      <c r="R59" t="n">
        <v>31.09</v>
      </c>
      <c r="S59" t="n">
        <v>25.4</v>
      </c>
      <c r="T59" t="n">
        <v>2005.77</v>
      </c>
      <c r="U59" t="n">
        <v>0.82</v>
      </c>
      <c r="V59" t="n">
        <v>0.89</v>
      </c>
      <c r="W59" t="n">
        <v>2.95</v>
      </c>
      <c r="X59" t="n">
        <v>0.12</v>
      </c>
      <c r="Y59" t="n">
        <v>1</v>
      </c>
      <c r="Z59" t="n">
        <v>10</v>
      </c>
      <c r="AA59" t="n">
        <v>417.0599525170824</v>
      </c>
      <c r="AB59" t="n">
        <v>570.6398264204147</v>
      </c>
      <c r="AC59" t="n">
        <v>516.178762284876</v>
      </c>
      <c r="AD59" t="n">
        <v>417059.9525170824</v>
      </c>
      <c r="AE59" t="n">
        <v>570639.8264204147</v>
      </c>
      <c r="AF59" t="n">
        <v>1.897894877985979e-05</v>
      </c>
      <c r="AG59" t="n">
        <v>35</v>
      </c>
      <c r="AH59" t="n">
        <v>516178.762284876</v>
      </c>
    </row>
    <row r="60">
      <c r="A60" t="n">
        <v>58</v>
      </c>
      <c r="B60" t="n">
        <v>85</v>
      </c>
      <c r="C60" t="inlineStr">
        <is>
          <t xml:space="preserve">CONCLUIDO	</t>
        </is>
      </c>
      <c r="D60" t="n">
        <v>7.6228</v>
      </c>
      <c r="E60" t="n">
        <v>13.12</v>
      </c>
      <c r="F60" t="n">
        <v>10.51</v>
      </c>
      <c r="G60" t="n">
        <v>90.08</v>
      </c>
      <c r="H60" t="n">
        <v>1.45</v>
      </c>
      <c r="I60" t="n">
        <v>7</v>
      </c>
      <c r="J60" t="n">
        <v>189.42</v>
      </c>
      <c r="K60" t="n">
        <v>51.39</v>
      </c>
      <c r="L60" t="n">
        <v>15.5</v>
      </c>
      <c r="M60" t="n">
        <v>5</v>
      </c>
      <c r="N60" t="n">
        <v>37.53</v>
      </c>
      <c r="O60" t="n">
        <v>23596.37</v>
      </c>
      <c r="P60" t="n">
        <v>127.31</v>
      </c>
      <c r="Q60" t="n">
        <v>197.75</v>
      </c>
      <c r="R60" t="n">
        <v>31.09</v>
      </c>
      <c r="S60" t="n">
        <v>25.4</v>
      </c>
      <c r="T60" t="n">
        <v>2003.78</v>
      </c>
      <c r="U60" t="n">
        <v>0.82</v>
      </c>
      <c r="V60" t="n">
        <v>0.89</v>
      </c>
      <c r="W60" t="n">
        <v>2.95</v>
      </c>
      <c r="X60" t="n">
        <v>0.12</v>
      </c>
      <c r="Y60" t="n">
        <v>1</v>
      </c>
      <c r="Z60" t="n">
        <v>10</v>
      </c>
      <c r="AA60" t="n">
        <v>417.2721323067987</v>
      </c>
      <c r="AB60" t="n">
        <v>570.9301401694161</v>
      </c>
      <c r="AC60" t="n">
        <v>516.4413688971307</v>
      </c>
      <c r="AD60" t="n">
        <v>417272.1323067987</v>
      </c>
      <c r="AE60" t="n">
        <v>570930.1401694161</v>
      </c>
      <c r="AF60" t="n">
        <v>1.898193696325118e-05</v>
      </c>
      <c r="AG60" t="n">
        <v>35</v>
      </c>
      <c r="AH60" t="n">
        <v>516441.3688971307</v>
      </c>
    </row>
    <row r="61">
      <c r="A61" t="n">
        <v>59</v>
      </c>
      <c r="B61" t="n">
        <v>85</v>
      </c>
      <c r="C61" t="inlineStr">
        <is>
          <t xml:space="preserve">CONCLUIDO	</t>
        </is>
      </c>
      <c r="D61" t="n">
        <v>7.6228</v>
      </c>
      <c r="E61" t="n">
        <v>13.12</v>
      </c>
      <c r="F61" t="n">
        <v>10.51</v>
      </c>
      <c r="G61" t="n">
        <v>90.08</v>
      </c>
      <c r="H61" t="n">
        <v>1.47</v>
      </c>
      <c r="I61" t="n">
        <v>7</v>
      </c>
      <c r="J61" t="n">
        <v>189.81</v>
      </c>
      <c r="K61" t="n">
        <v>51.39</v>
      </c>
      <c r="L61" t="n">
        <v>15.75</v>
      </c>
      <c r="M61" t="n">
        <v>5</v>
      </c>
      <c r="N61" t="n">
        <v>37.66</v>
      </c>
      <c r="O61" t="n">
        <v>23643.43</v>
      </c>
      <c r="P61" t="n">
        <v>127.32</v>
      </c>
      <c r="Q61" t="n">
        <v>197.78</v>
      </c>
      <c r="R61" t="n">
        <v>31.09</v>
      </c>
      <c r="S61" t="n">
        <v>25.4</v>
      </c>
      <c r="T61" t="n">
        <v>2005.49</v>
      </c>
      <c r="U61" t="n">
        <v>0.82</v>
      </c>
      <c r="V61" t="n">
        <v>0.89</v>
      </c>
      <c r="W61" t="n">
        <v>2.95</v>
      </c>
      <c r="X61" t="n">
        <v>0.12</v>
      </c>
      <c r="Y61" t="n">
        <v>1</v>
      </c>
      <c r="Z61" t="n">
        <v>10</v>
      </c>
      <c r="AA61" t="n">
        <v>417.2792713614334</v>
      </c>
      <c r="AB61" t="n">
        <v>570.9399081389203</v>
      </c>
      <c r="AC61" t="n">
        <v>516.4502046253347</v>
      </c>
      <c r="AD61" t="n">
        <v>417279.2713614334</v>
      </c>
      <c r="AE61" t="n">
        <v>570939.9081389202</v>
      </c>
      <c r="AF61" t="n">
        <v>1.898193696325118e-05</v>
      </c>
      <c r="AG61" t="n">
        <v>35</v>
      </c>
      <c r="AH61" t="n">
        <v>516450.2046253347</v>
      </c>
    </row>
    <row r="62">
      <c r="A62" t="n">
        <v>60</v>
      </c>
      <c r="B62" t="n">
        <v>85</v>
      </c>
      <c r="C62" t="inlineStr">
        <is>
          <t xml:space="preserve">CONCLUIDO	</t>
        </is>
      </c>
      <c r="D62" t="n">
        <v>7.6286</v>
      </c>
      <c r="E62" t="n">
        <v>13.11</v>
      </c>
      <c r="F62" t="n">
        <v>10.5</v>
      </c>
      <c r="G62" t="n">
        <v>89.98999999999999</v>
      </c>
      <c r="H62" t="n">
        <v>1.49</v>
      </c>
      <c r="I62" t="n">
        <v>7</v>
      </c>
      <c r="J62" t="n">
        <v>190.19</v>
      </c>
      <c r="K62" t="n">
        <v>51.39</v>
      </c>
      <c r="L62" t="n">
        <v>16</v>
      </c>
      <c r="M62" t="n">
        <v>5</v>
      </c>
      <c r="N62" t="n">
        <v>37.79</v>
      </c>
      <c r="O62" t="n">
        <v>23690.52</v>
      </c>
      <c r="P62" t="n">
        <v>127.08</v>
      </c>
      <c r="Q62" t="n">
        <v>197.77</v>
      </c>
      <c r="R62" t="n">
        <v>30.83</v>
      </c>
      <c r="S62" t="n">
        <v>25.4</v>
      </c>
      <c r="T62" t="n">
        <v>1873.99</v>
      </c>
      <c r="U62" t="n">
        <v>0.82</v>
      </c>
      <c r="V62" t="n">
        <v>0.89</v>
      </c>
      <c r="W62" t="n">
        <v>2.95</v>
      </c>
      <c r="X62" t="n">
        <v>0.11</v>
      </c>
      <c r="Y62" t="n">
        <v>1</v>
      </c>
      <c r="Z62" t="n">
        <v>10</v>
      </c>
      <c r="AA62" t="n">
        <v>417.0172664779973</v>
      </c>
      <c r="AB62" t="n">
        <v>570.5814214985633</v>
      </c>
      <c r="AC62" t="n">
        <v>516.1259314467942</v>
      </c>
      <c r="AD62" t="n">
        <v>417017.2664779973</v>
      </c>
      <c r="AE62" t="n">
        <v>570581.4214985633</v>
      </c>
      <c r="AF62" t="n">
        <v>1.899637984964291e-05</v>
      </c>
      <c r="AG62" t="n">
        <v>35</v>
      </c>
      <c r="AH62" t="n">
        <v>516125.9314467942</v>
      </c>
    </row>
    <row r="63">
      <c r="A63" t="n">
        <v>61</v>
      </c>
      <c r="B63" t="n">
        <v>85</v>
      </c>
      <c r="C63" t="inlineStr">
        <is>
          <t xml:space="preserve">CONCLUIDO	</t>
        </is>
      </c>
      <c r="D63" t="n">
        <v>7.6208</v>
      </c>
      <c r="E63" t="n">
        <v>13.12</v>
      </c>
      <c r="F63" t="n">
        <v>10.51</v>
      </c>
      <c r="G63" t="n">
        <v>90.09999999999999</v>
      </c>
      <c r="H63" t="n">
        <v>1.51</v>
      </c>
      <c r="I63" t="n">
        <v>7</v>
      </c>
      <c r="J63" t="n">
        <v>190.57</v>
      </c>
      <c r="K63" t="n">
        <v>51.39</v>
      </c>
      <c r="L63" t="n">
        <v>16.25</v>
      </c>
      <c r="M63" t="n">
        <v>5</v>
      </c>
      <c r="N63" t="n">
        <v>37.93</v>
      </c>
      <c r="O63" t="n">
        <v>23737.67</v>
      </c>
      <c r="P63" t="n">
        <v>127.26</v>
      </c>
      <c r="Q63" t="n">
        <v>197.77</v>
      </c>
      <c r="R63" t="n">
        <v>31.17</v>
      </c>
      <c r="S63" t="n">
        <v>25.4</v>
      </c>
      <c r="T63" t="n">
        <v>2044.98</v>
      </c>
      <c r="U63" t="n">
        <v>0.8100000000000001</v>
      </c>
      <c r="V63" t="n">
        <v>0.89</v>
      </c>
      <c r="W63" t="n">
        <v>2.95</v>
      </c>
      <c r="X63" t="n">
        <v>0.12</v>
      </c>
      <c r="Y63" t="n">
        <v>1</v>
      </c>
      <c r="Z63" t="n">
        <v>10</v>
      </c>
      <c r="AA63" t="n">
        <v>417.2636070642864</v>
      </c>
      <c r="AB63" t="n">
        <v>570.9184755565035</v>
      </c>
      <c r="AC63" t="n">
        <v>516.430817538503</v>
      </c>
      <c r="AD63" t="n">
        <v>417263.6070642864</v>
      </c>
      <c r="AE63" t="n">
        <v>570918.4755565035</v>
      </c>
      <c r="AF63" t="n">
        <v>1.897695665759886e-05</v>
      </c>
      <c r="AG63" t="n">
        <v>35</v>
      </c>
      <c r="AH63" t="n">
        <v>516430.817538503</v>
      </c>
    </row>
    <row r="64">
      <c r="A64" t="n">
        <v>62</v>
      </c>
      <c r="B64" t="n">
        <v>85</v>
      </c>
      <c r="C64" t="inlineStr">
        <is>
          <t xml:space="preserve">CONCLUIDO	</t>
        </is>
      </c>
      <c r="D64" t="n">
        <v>7.6192</v>
      </c>
      <c r="E64" t="n">
        <v>13.12</v>
      </c>
      <c r="F64" t="n">
        <v>10.52</v>
      </c>
      <c r="G64" t="n">
        <v>90.13</v>
      </c>
      <c r="H64" t="n">
        <v>1.53</v>
      </c>
      <c r="I64" t="n">
        <v>7</v>
      </c>
      <c r="J64" t="n">
        <v>190.95</v>
      </c>
      <c r="K64" t="n">
        <v>51.39</v>
      </c>
      <c r="L64" t="n">
        <v>16.5</v>
      </c>
      <c r="M64" t="n">
        <v>5</v>
      </c>
      <c r="N64" t="n">
        <v>38.06</v>
      </c>
      <c r="O64" t="n">
        <v>23784.85</v>
      </c>
      <c r="P64" t="n">
        <v>127.17</v>
      </c>
      <c r="Q64" t="n">
        <v>197.79</v>
      </c>
      <c r="R64" t="n">
        <v>31.26</v>
      </c>
      <c r="S64" t="n">
        <v>25.4</v>
      </c>
      <c r="T64" t="n">
        <v>2091.04</v>
      </c>
      <c r="U64" t="n">
        <v>0.8100000000000001</v>
      </c>
      <c r="V64" t="n">
        <v>0.88</v>
      </c>
      <c r="W64" t="n">
        <v>2.95</v>
      </c>
      <c r="X64" t="n">
        <v>0.12</v>
      </c>
      <c r="Y64" t="n">
        <v>1</v>
      </c>
      <c r="Z64" t="n">
        <v>10</v>
      </c>
      <c r="AA64" t="n">
        <v>417.2331391258334</v>
      </c>
      <c r="AB64" t="n">
        <v>570.8767879789617</v>
      </c>
      <c r="AC64" t="n">
        <v>516.3931085648529</v>
      </c>
      <c r="AD64" t="n">
        <v>417233.1391258334</v>
      </c>
      <c r="AE64" t="n">
        <v>570876.7879789617</v>
      </c>
      <c r="AF64" t="n">
        <v>1.897297241307701e-05</v>
      </c>
      <c r="AG64" t="n">
        <v>35</v>
      </c>
      <c r="AH64" t="n">
        <v>516393.108564853</v>
      </c>
    </row>
    <row r="65">
      <c r="A65" t="n">
        <v>63</v>
      </c>
      <c r="B65" t="n">
        <v>85</v>
      </c>
      <c r="C65" t="inlineStr">
        <is>
          <t xml:space="preserve">CONCLUIDO	</t>
        </is>
      </c>
      <c r="D65" t="n">
        <v>7.6249</v>
      </c>
      <c r="E65" t="n">
        <v>13.12</v>
      </c>
      <c r="F65" t="n">
        <v>10.51</v>
      </c>
      <c r="G65" t="n">
        <v>90.05</v>
      </c>
      <c r="H65" t="n">
        <v>1.55</v>
      </c>
      <c r="I65" t="n">
        <v>7</v>
      </c>
      <c r="J65" t="n">
        <v>191.34</v>
      </c>
      <c r="K65" t="n">
        <v>51.39</v>
      </c>
      <c r="L65" t="n">
        <v>16.75</v>
      </c>
      <c r="M65" t="n">
        <v>5</v>
      </c>
      <c r="N65" t="n">
        <v>38.19</v>
      </c>
      <c r="O65" t="n">
        <v>23832.09</v>
      </c>
      <c r="P65" t="n">
        <v>126.79</v>
      </c>
      <c r="Q65" t="n">
        <v>197.75</v>
      </c>
      <c r="R65" t="n">
        <v>30.89</v>
      </c>
      <c r="S65" t="n">
        <v>25.4</v>
      </c>
      <c r="T65" t="n">
        <v>1905.24</v>
      </c>
      <c r="U65" t="n">
        <v>0.82</v>
      </c>
      <c r="V65" t="n">
        <v>0.89</v>
      </c>
      <c r="W65" t="n">
        <v>2.95</v>
      </c>
      <c r="X65" t="n">
        <v>0.12</v>
      </c>
      <c r="Y65" t="n">
        <v>1</v>
      </c>
      <c r="Z65" t="n">
        <v>10</v>
      </c>
      <c r="AA65" t="n">
        <v>416.8724806847396</v>
      </c>
      <c r="AB65" t="n">
        <v>570.3833191887296</v>
      </c>
      <c r="AC65" t="n">
        <v>515.9467357433729</v>
      </c>
      <c r="AD65" t="n">
        <v>416872.4806847397</v>
      </c>
      <c r="AE65" t="n">
        <v>570383.3191887296</v>
      </c>
      <c r="AF65" t="n">
        <v>1.898716628418612e-05</v>
      </c>
      <c r="AG65" t="n">
        <v>35</v>
      </c>
      <c r="AH65" t="n">
        <v>515946.7357433728</v>
      </c>
    </row>
    <row r="66">
      <c r="A66" t="n">
        <v>64</v>
      </c>
      <c r="B66" t="n">
        <v>85</v>
      </c>
      <c r="C66" t="inlineStr">
        <is>
          <t xml:space="preserve">CONCLUIDO	</t>
        </is>
      </c>
      <c r="D66" t="n">
        <v>7.621</v>
      </c>
      <c r="E66" t="n">
        <v>13.12</v>
      </c>
      <c r="F66" t="n">
        <v>10.51</v>
      </c>
      <c r="G66" t="n">
        <v>90.09999999999999</v>
      </c>
      <c r="H66" t="n">
        <v>1.57</v>
      </c>
      <c r="I66" t="n">
        <v>7</v>
      </c>
      <c r="J66" t="n">
        <v>191.72</v>
      </c>
      <c r="K66" t="n">
        <v>51.39</v>
      </c>
      <c r="L66" t="n">
        <v>17</v>
      </c>
      <c r="M66" t="n">
        <v>5</v>
      </c>
      <c r="N66" t="n">
        <v>38.33</v>
      </c>
      <c r="O66" t="n">
        <v>23879.37</v>
      </c>
      <c r="P66" t="n">
        <v>126.5</v>
      </c>
      <c r="Q66" t="n">
        <v>197.76</v>
      </c>
      <c r="R66" t="n">
        <v>31.12</v>
      </c>
      <c r="S66" t="n">
        <v>25.4</v>
      </c>
      <c r="T66" t="n">
        <v>2021.2</v>
      </c>
      <c r="U66" t="n">
        <v>0.82</v>
      </c>
      <c r="V66" t="n">
        <v>0.89</v>
      </c>
      <c r="W66" t="n">
        <v>2.95</v>
      </c>
      <c r="X66" t="n">
        <v>0.12</v>
      </c>
      <c r="Y66" t="n">
        <v>1</v>
      </c>
      <c r="Z66" t="n">
        <v>10</v>
      </c>
      <c r="AA66" t="n">
        <v>416.7181931183657</v>
      </c>
      <c r="AB66" t="n">
        <v>570.1722161337298</v>
      </c>
      <c r="AC66" t="n">
        <v>515.7557800676573</v>
      </c>
      <c r="AD66" t="n">
        <v>416718.1931183657</v>
      </c>
      <c r="AE66" t="n">
        <v>570172.2161337298</v>
      </c>
      <c r="AF66" t="n">
        <v>1.897745468816409e-05</v>
      </c>
      <c r="AG66" t="n">
        <v>35</v>
      </c>
      <c r="AH66" t="n">
        <v>515755.7800676572</v>
      </c>
    </row>
    <row r="67">
      <c r="A67" t="n">
        <v>65</v>
      </c>
      <c r="B67" t="n">
        <v>85</v>
      </c>
      <c r="C67" t="inlineStr">
        <is>
          <t xml:space="preserve">CONCLUIDO	</t>
        </is>
      </c>
      <c r="D67" t="n">
        <v>7.6203</v>
      </c>
      <c r="E67" t="n">
        <v>13.12</v>
      </c>
      <c r="F67" t="n">
        <v>10.51</v>
      </c>
      <c r="G67" t="n">
        <v>90.11</v>
      </c>
      <c r="H67" t="n">
        <v>1.59</v>
      </c>
      <c r="I67" t="n">
        <v>7</v>
      </c>
      <c r="J67" t="n">
        <v>192.1</v>
      </c>
      <c r="K67" t="n">
        <v>51.39</v>
      </c>
      <c r="L67" t="n">
        <v>17.25</v>
      </c>
      <c r="M67" t="n">
        <v>5</v>
      </c>
      <c r="N67" t="n">
        <v>38.46</v>
      </c>
      <c r="O67" t="n">
        <v>23926.69</v>
      </c>
      <c r="P67" t="n">
        <v>126.21</v>
      </c>
      <c r="Q67" t="n">
        <v>197.75</v>
      </c>
      <c r="R67" t="n">
        <v>31.27</v>
      </c>
      <c r="S67" t="n">
        <v>25.4</v>
      </c>
      <c r="T67" t="n">
        <v>2097.76</v>
      </c>
      <c r="U67" t="n">
        <v>0.8100000000000001</v>
      </c>
      <c r="V67" t="n">
        <v>0.89</v>
      </c>
      <c r="W67" t="n">
        <v>2.95</v>
      </c>
      <c r="X67" t="n">
        <v>0.12</v>
      </c>
      <c r="Y67" t="n">
        <v>1</v>
      </c>
      <c r="Z67" t="n">
        <v>10</v>
      </c>
      <c r="AA67" t="n">
        <v>416.5205551414125</v>
      </c>
      <c r="AB67" t="n">
        <v>569.9017991344903</v>
      </c>
      <c r="AC67" t="n">
        <v>515.5111712872924</v>
      </c>
      <c r="AD67" t="n">
        <v>416520.5551414125</v>
      </c>
      <c r="AE67" t="n">
        <v>569901.7991344903</v>
      </c>
      <c r="AF67" t="n">
        <v>1.897571158118578e-05</v>
      </c>
      <c r="AG67" t="n">
        <v>35</v>
      </c>
      <c r="AH67" t="n">
        <v>515511.1712872924</v>
      </c>
    </row>
    <row r="68">
      <c r="A68" t="n">
        <v>66</v>
      </c>
      <c r="B68" t="n">
        <v>85</v>
      </c>
      <c r="C68" t="inlineStr">
        <is>
          <t xml:space="preserve">CONCLUIDO	</t>
        </is>
      </c>
      <c r="D68" t="n">
        <v>7.6194</v>
      </c>
      <c r="E68" t="n">
        <v>13.12</v>
      </c>
      <c r="F68" t="n">
        <v>10.51</v>
      </c>
      <c r="G68" t="n">
        <v>90.13</v>
      </c>
      <c r="H68" t="n">
        <v>1.61</v>
      </c>
      <c r="I68" t="n">
        <v>7</v>
      </c>
      <c r="J68" t="n">
        <v>192.49</v>
      </c>
      <c r="K68" t="n">
        <v>51.39</v>
      </c>
      <c r="L68" t="n">
        <v>17.5</v>
      </c>
      <c r="M68" t="n">
        <v>5</v>
      </c>
      <c r="N68" t="n">
        <v>38.59</v>
      </c>
      <c r="O68" t="n">
        <v>23974.06</v>
      </c>
      <c r="P68" t="n">
        <v>125.85</v>
      </c>
      <c r="Q68" t="n">
        <v>197.76</v>
      </c>
      <c r="R68" t="n">
        <v>31.24</v>
      </c>
      <c r="S68" t="n">
        <v>25.4</v>
      </c>
      <c r="T68" t="n">
        <v>2081.55</v>
      </c>
      <c r="U68" t="n">
        <v>0.8100000000000001</v>
      </c>
      <c r="V68" t="n">
        <v>0.88</v>
      </c>
      <c r="W68" t="n">
        <v>2.95</v>
      </c>
      <c r="X68" t="n">
        <v>0.12</v>
      </c>
      <c r="Y68" t="n">
        <v>1</v>
      </c>
      <c r="Z68" t="n">
        <v>10</v>
      </c>
      <c r="AA68" t="n">
        <v>416.2755786916317</v>
      </c>
      <c r="AB68" t="n">
        <v>569.566611548302</v>
      </c>
      <c r="AC68" t="n">
        <v>515.2079735338912</v>
      </c>
      <c r="AD68" t="n">
        <v>416275.5786916317</v>
      </c>
      <c r="AE68" t="n">
        <v>569566.611548302</v>
      </c>
      <c r="AF68" t="n">
        <v>1.897347044364224e-05</v>
      </c>
      <c r="AG68" t="n">
        <v>35</v>
      </c>
      <c r="AH68" t="n">
        <v>515207.9735338912</v>
      </c>
    </row>
    <row r="69">
      <c r="A69" t="n">
        <v>67</v>
      </c>
      <c r="B69" t="n">
        <v>85</v>
      </c>
      <c r="C69" t="inlineStr">
        <is>
          <t xml:space="preserve">CONCLUIDO	</t>
        </is>
      </c>
      <c r="D69" t="n">
        <v>7.6239</v>
      </c>
      <c r="E69" t="n">
        <v>13.12</v>
      </c>
      <c r="F69" t="n">
        <v>10.51</v>
      </c>
      <c r="G69" t="n">
        <v>90.06</v>
      </c>
      <c r="H69" t="n">
        <v>1.63</v>
      </c>
      <c r="I69" t="n">
        <v>7</v>
      </c>
      <c r="J69" t="n">
        <v>192.87</v>
      </c>
      <c r="K69" t="n">
        <v>51.39</v>
      </c>
      <c r="L69" t="n">
        <v>17.75</v>
      </c>
      <c r="M69" t="n">
        <v>5</v>
      </c>
      <c r="N69" t="n">
        <v>38.73</v>
      </c>
      <c r="O69" t="n">
        <v>24021.47</v>
      </c>
      <c r="P69" t="n">
        <v>125.41</v>
      </c>
      <c r="Q69" t="n">
        <v>197.76</v>
      </c>
      <c r="R69" t="n">
        <v>31.06</v>
      </c>
      <c r="S69" t="n">
        <v>25.4</v>
      </c>
      <c r="T69" t="n">
        <v>1990.31</v>
      </c>
      <c r="U69" t="n">
        <v>0.82</v>
      </c>
      <c r="V69" t="n">
        <v>0.89</v>
      </c>
      <c r="W69" t="n">
        <v>2.95</v>
      </c>
      <c r="X69" t="n">
        <v>0.12</v>
      </c>
      <c r="Y69" t="n">
        <v>1</v>
      </c>
      <c r="Z69" t="n">
        <v>10</v>
      </c>
      <c r="AA69" t="n">
        <v>415.9009650439363</v>
      </c>
      <c r="AB69" t="n">
        <v>569.0540486287374</v>
      </c>
      <c r="AC69" t="n">
        <v>514.7443288999833</v>
      </c>
      <c r="AD69" t="n">
        <v>415900.9650439363</v>
      </c>
      <c r="AE69" t="n">
        <v>569054.0486287375</v>
      </c>
      <c r="AF69" t="n">
        <v>1.898467613135996e-05</v>
      </c>
      <c r="AG69" t="n">
        <v>35</v>
      </c>
      <c r="AH69" t="n">
        <v>514744.3288999833</v>
      </c>
    </row>
    <row r="70">
      <c r="A70" t="n">
        <v>68</v>
      </c>
      <c r="B70" t="n">
        <v>85</v>
      </c>
      <c r="C70" t="inlineStr">
        <is>
          <t xml:space="preserve">CONCLUIDO	</t>
        </is>
      </c>
      <c r="D70" t="n">
        <v>7.6537</v>
      </c>
      <c r="E70" t="n">
        <v>13.07</v>
      </c>
      <c r="F70" t="n">
        <v>10.49</v>
      </c>
      <c r="G70" t="n">
        <v>104.9</v>
      </c>
      <c r="H70" t="n">
        <v>1.65</v>
      </c>
      <c r="I70" t="n">
        <v>6</v>
      </c>
      <c r="J70" t="n">
        <v>193.26</v>
      </c>
      <c r="K70" t="n">
        <v>51.39</v>
      </c>
      <c r="L70" t="n">
        <v>18</v>
      </c>
      <c r="M70" t="n">
        <v>4</v>
      </c>
      <c r="N70" t="n">
        <v>38.86</v>
      </c>
      <c r="O70" t="n">
        <v>24068.93</v>
      </c>
      <c r="P70" t="n">
        <v>125.04</v>
      </c>
      <c r="Q70" t="n">
        <v>197.77</v>
      </c>
      <c r="R70" t="n">
        <v>30.48</v>
      </c>
      <c r="S70" t="n">
        <v>25.4</v>
      </c>
      <c r="T70" t="n">
        <v>1706.19</v>
      </c>
      <c r="U70" t="n">
        <v>0.83</v>
      </c>
      <c r="V70" t="n">
        <v>0.89</v>
      </c>
      <c r="W70" t="n">
        <v>2.95</v>
      </c>
      <c r="X70" t="n">
        <v>0.1</v>
      </c>
      <c r="Y70" t="n">
        <v>1</v>
      </c>
      <c r="Z70" t="n">
        <v>10</v>
      </c>
      <c r="AA70" t="n">
        <v>415.215966469961</v>
      </c>
      <c r="AB70" t="n">
        <v>568.1168033598202</v>
      </c>
      <c r="AC70" t="n">
        <v>513.8965330040995</v>
      </c>
      <c r="AD70" t="n">
        <v>415215.966469961</v>
      </c>
      <c r="AE70" t="n">
        <v>568116.8033598202</v>
      </c>
      <c r="AF70" t="n">
        <v>1.905888268557952e-05</v>
      </c>
      <c r="AG70" t="n">
        <v>35</v>
      </c>
      <c r="AH70" t="n">
        <v>513896.5330040995</v>
      </c>
    </row>
    <row r="71">
      <c r="A71" t="n">
        <v>69</v>
      </c>
      <c r="B71" t="n">
        <v>85</v>
      </c>
      <c r="C71" t="inlineStr">
        <is>
          <t xml:space="preserve">CONCLUIDO	</t>
        </is>
      </c>
      <c r="D71" t="n">
        <v>7.6586</v>
      </c>
      <c r="E71" t="n">
        <v>13.06</v>
      </c>
      <c r="F71" t="n">
        <v>10.48</v>
      </c>
      <c r="G71" t="n">
        <v>104.81</v>
      </c>
      <c r="H71" t="n">
        <v>1.67</v>
      </c>
      <c r="I71" t="n">
        <v>6</v>
      </c>
      <c r="J71" t="n">
        <v>193.64</v>
      </c>
      <c r="K71" t="n">
        <v>51.39</v>
      </c>
      <c r="L71" t="n">
        <v>18.25</v>
      </c>
      <c r="M71" t="n">
        <v>4</v>
      </c>
      <c r="N71" t="n">
        <v>39</v>
      </c>
      <c r="O71" t="n">
        <v>24116.44</v>
      </c>
      <c r="P71" t="n">
        <v>124.95</v>
      </c>
      <c r="Q71" t="n">
        <v>197.75</v>
      </c>
      <c r="R71" t="n">
        <v>30.21</v>
      </c>
      <c r="S71" t="n">
        <v>25.4</v>
      </c>
      <c r="T71" t="n">
        <v>1570.51</v>
      </c>
      <c r="U71" t="n">
        <v>0.84</v>
      </c>
      <c r="V71" t="n">
        <v>0.89</v>
      </c>
      <c r="W71" t="n">
        <v>2.95</v>
      </c>
      <c r="X71" t="n">
        <v>0.09</v>
      </c>
      <c r="Y71" t="n">
        <v>1</v>
      </c>
      <c r="Z71" t="n">
        <v>10</v>
      </c>
      <c r="AA71" t="n">
        <v>415.0750644633899</v>
      </c>
      <c r="AB71" t="n">
        <v>567.9240150182718</v>
      </c>
      <c r="AC71" t="n">
        <v>513.7221441112883</v>
      </c>
      <c r="AD71" t="n">
        <v>415075.0644633899</v>
      </c>
      <c r="AE71" t="n">
        <v>567924.0150182717</v>
      </c>
      <c r="AF71" t="n">
        <v>1.907108443442771e-05</v>
      </c>
      <c r="AG71" t="n">
        <v>35</v>
      </c>
      <c r="AH71" t="n">
        <v>513722.1441112883</v>
      </c>
    </row>
    <row r="72">
      <c r="A72" t="n">
        <v>70</v>
      </c>
      <c r="B72" t="n">
        <v>85</v>
      </c>
      <c r="C72" t="inlineStr">
        <is>
          <t xml:space="preserve">CONCLUIDO	</t>
        </is>
      </c>
      <c r="D72" t="n">
        <v>7.6571</v>
      </c>
      <c r="E72" t="n">
        <v>13.06</v>
      </c>
      <c r="F72" t="n">
        <v>10.48</v>
      </c>
      <c r="G72" t="n">
        <v>104.84</v>
      </c>
      <c r="H72" t="n">
        <v>1.69</v>
      </c>
      <c r="I72" t="n">
        <v>6</v>
      </c>
      <c r="J72" t="n">
        <v>194.03</v>
      </c>
      <c r="K72" t="n">
        <v>51.39</v>
      </c>
      <c r="L72" t="n">
        <v>18.5</v>
      </c>
      <c r="M72" t="n">
        <v>4</v>
      </c>
      <c r="N72" t="n">
        <v>39.13</v>
      </c>
      <c r="O72" t="n">
        <v>24163.99</v>
      </c>
      <c r="P72" t="n">
        <v>125.01</v>
      </c>
      <c r="Q72" t="n">
        <v>197.8</v>
      </c>
      <c r="R72" t="n">
        <v>30.36</v>
      </c>
      <c r="S72" t="n">
        <v>25.4</v>
      </c>
      <c r="T72" t="n">
        <v>1643.64</v>
      </c>
      <c r="U72" t="n">
        <v>0.84</v>
      </c>
      <c r="V72" t="n">
        <v>0.89</v>
      </c>
      <c r="W72" t="n">
        <v>2.95</v>
      </c>
      <c r="X72" t="n">
        <v>0.09</v>
      </c>
      <c r="Y72" t="n">
        <v>1</v>
      </c>
      <c r="Z72" t="n">
        <v>10</v>
      </c>
      <c r="AA72" t="n">
        <v>415.1375644284432</v>
      </c>
      <c r="AB72" t="n">
        <v>568.0095302277615</v>
      </c>
      <c r="AC72" t="n">
        <v>513.7994978692058</v>
      </c>
      <c r="AD72" t="n">
        <v>415137.5644284431</v>
      </c>
      <c r="AE72" t="n">
        <v>568009.5302277615</v>
      </c>
      <c r="AF72" t="n">
        <v>1.906734920518846e-05</v>
      </c>
      <c r="AG72" t="n">
        <v>35</v>
      </c>
      <c r="AH72" t="n">
        <v>513799.4978692057</v>
      </c>
    </row>
    <row r="73">
      <c r="A73" t="n">
        <v>71</v>
      </c>
      <c r="B73" t="n">
        <v>85</v>
      </c>
      <c r="C73" t="inlineStr">
        <is>
          <t xml:space="preserve">CONCLUIDO	</t>
        </is>
      </c>
      <c r="D73" t="n">
        <v>7.6566</v>
      </c>
      <c r="E73" t="n">
        <v>13.06</v>
      </c>
      <c r="F73" t="n">
        <v>10.48</v>
      </c>
      <c r="G73" t="n">
        <v>104.85</v>
      </c>
      <c r="H73" t="n">
        <v>1.71</v>
      </c>
      <c r="I73" t="n">
        <v>6</v>
      </c>
      <c r="J73" t="n">
        <v>194.41</v>
      </c>
      <c r="K73" t="n">
        <v>51.39</v>
      </c>
      <c r="L73" t="n">
        <v>18.75</v>
      </c>
      <c r="M73" t="n">
        <v>4</v>
      </c>
      <c r="N73" t="n">
        <v>39.27</v>
      </c>
      <c r="O73" t="n">
        <v>24211.59</v>
      </c>
      <c r="P73" t="n">
        <v>125.29</v>
      </c>
      <c r="Q73" t="n">
        <v>197.77</v>
      </c>
      <c r="R73" t="n">
        <v>30.31</v>
      </c>
      <c r="S73" t="n">
        <v>25.4</v>
      </c>
      <c r="T73" t="n">
        <v>1619.07</v>
      </c>
      <c r="U73" t="n">
        <v>0.84</v>
      </c>
      <c r="V73" t="n">
        <v>0.89</v>
      </c>
      <c r="W73" t="n">
        <v>2.95</v>
      </c>
      <c r="X73" t="n">
        <v>0.09</v>
      </c>
      <c r="Y73" t="n">
        <v>1</v>
      </c>
      <c r="Z73" t="n">
        <v>10</v>
      </c>
      <c r="AA73" t="n">
        <v>415.3431992147532</v>
      </c>
      <c r="AB73" t="n">
        <v>568.2908888143573</v>
      </c>
      <c r="AC73" t="n">
        <v>514.0540039871861</v>
      </c>
      <c r="AD73" t="n">
        <v>415343.1992147532</v>
      </c>
      <c r="AE73" t="n">
        <v>568290.8888143573</v>
      </c>
      <c r="AF73" t="n">
        <v>1.906610412877539e-05</v>
      </c>
      <c r="AG73" t="n">
        <v>35</v>
      </c>
      <c r="AH73" t="n">
        <v>514054.0039871861</v>
      </c>
    </row>
    <row r="74">
      <c r="A74" t="n">
        <v>72</v>
      </c>
      <c r="B74" t="n">
        <v>85</v>
      </c>
      <c r="C74" t="inlineStr">
        <is>
          <t xml:space="preserve">CONCLUIDO	</t>
        </is>
      </c>
      <c r="D74" t="n">
        <v>7.6529</v>
      </c>
      <c r="E74" t="n">
        <v>13.07</v>
      </c>
      <c r="F74" t="n">
        <v>10.49</v>
      </c>
      <c r="G74" t="n">
        <v>104.91</v>
      </c>
      <c r="H74" t="n">
        <v>1.73</v>
      </c>
      <c r="I74" t="n">
        <v>6</v>
      </c>
      <c r="J74" t="n">
        <v>194.8</v>
      </c>
      <c r="K74" t="n">
        <v>51.39</v>
      </c>
      <c r="L74" t="n">
        <v>19</v>
      </c>
      <c r="M74" t="n">
        <v>4</v>
      </c>
      <c r="N74" t="n">
        <v>39.41</v>
      </c>
      <c r="O74" t="n">
        <v>24259.23</v>
      </c>
      <c r="P74" t="n">
        <v>125.47</v>
      </c>
      <c r="Q74" t="n">
        <v>197.77</v>
      </c>
      <c r="R74" t="n">
        <v>30.49</v>
      </c>
      <c r="S74" t="n">
        <v>25.4</v>
      </c>
      <c r="T74" t="n">
        <v>1712.68</v>
      </c>
      <c r="U74" t="n">
        <v>0.83</v>
      </c>
      <c r="V74" t="n">
        <v>0.89</v>
      </c>
      <c r="W74" t="n">
        <v>2.95</v>
      </c>
      <c r="X74" t="n">
        <v>0.1</v>
      </c>
      <c r="Y74" t="n">
        <v>1</v>
      </c>
      <c r="Z74" t="n">
        <v>10</v>
      </c>
      <c r="AA74" t="n">
        <v>415.5323496391134</v>
      </c>
      <c r="AB74" t="n">
        <v>568.5496927696948</v>
      </c>
      <c r="AC74" t="n">
        <v>514.2881080562598</v>
      </c>
      <c r="AD74" t="n">
        <v>415532.3496391134</v>
      </c>
      <c r="AE74" t="n">
        <v>568549.6927696948</v>
      </c>
      <c r="AF74" t="n">
        <v>1.905689056331859e-05</v>
      </c>
      <c r="AG74" t="n">
        <v>35</v>
      </c>
      <c r="AH74" t="n">
        <v>514288.1080562598</v>
      </c>
    </row>
    <row r="75">
      <c r="A75" t="n">
        <v>73</v>
      </c>
      <c r="B75" t="n">
        <v>85</v>
      </c>
      <c r="C75" t="inlineStr">
        <is>
          <t xml:space="preserve">CONCLUIDO	</t>
        </is>
      </c>
      <c r="D75" t="n">
        <v>7.6581</v>
      </c>
      <c r="E75" t="n">
        <v>13.06</v>
      </c>
      <c r="F75" t="n">
        <v>10.48</v>
      </c>
      <c r="G75" t="n">
        <v>104.82</v>
      </c>
      <c r="H75" t="n">
        <v>1.75</v>
      </c>
      <c r="I75" t="n">
        <v>6</v>
      </c>
      <c r="J75" t="n">
        <v>195.19</v>
      </c>
      <c r="K75" t="n">
        <v>51.39</v>
      </c>
      <c r="L75" t="n">
        <v>19.25</v>
      </c>
      <c r="M75" t="n">
        <v>4</v>
      </c>
      <c r="N75" t="n">
        <v>39.54</v>
      </c>
      <c r="O75" t="n">
        <v>24306.92</v>
      </c>
      <c r="P75" t="n">
        <v>125.34</v>
      </c>
      <c r="Q75" t="n">
        <v>197.75</v>
      </c>
      <c r="R75" t="n">
        <v>30.31</v>
      </c>
      <c r="S75" t="n">
        <v>25.4</v>
      </c>
      <c r="T75" t="n">
        <v>1623.46</v>
      </c>
      <c r="U75" t="n">
        <v>0.84</v>
      </c>
      <c r="V75" t="n">
        <v>0.89</v>
      </c>
      <c r="W75" t="n">
        <v>2.95</v>
      </c>
      <c r="X75" t="n">
        <v>0.09</v>
      </c>
      <c r="Y75" t="n">
        <v>1</v>
      </c>
      <c r="Z75" t="n">
        <v>10</v>
      </c>
      <c r="AA75" t="n">
        <v>415.3588225100653</v>
      </c>
      <c r="AB75" t="n">
        <v>568.3122652962545</v>
      </c>
      <c r="AC75" t="n">
        <v>514.0733403276531</v>
      </c>
      <c r="AD75" t="n">
        <v>415358.8225100653</v>
      </c>
      <c r="AE75" t="n">
        <v>568312.2652962545</v>
      </c>
      <c r="AF75" t="n">
        <v>1.906983935801462e-05</v>
      </c>
      <c r="AG75" t="n">
        <v>35</v>
      </c>
      <c r="AH75" t="n">
        <v>514073.3403276531</v>
      </c>
    </row>
    <row r="76">
      <c r="A76" t="n">
        <v>74</v>
      </c>
      <c r="B76" t="n">
        <v>85</v>
      </c>
      <c r="C76" t="inlineStr">
        <is>
          <t xml:space="preserve">CONCLUIDO	</t>
        </is>
      </c>
      <c r="D76" t="n">
        <v>7.6576</v>
      </c>
      <c r="E76" t="n">
        <v>13.06</v>
      </c>
      <c r="F76" t="n">
        <v>10.48</v>
      </c>
      <c r="G76" t="n">
        <v>104.83</v>
      </c>
      <c r="H76" t="n">
        <v>1.77</v>
      </c>
      <c r="I76" t="n">
        <v>6</v>
      </c>
      <c r="J76" t="n">
        <v>195.57</v>
      </c>
      <c r="K76" t="n">
        <v>51.39</v>
      </c>
      <c r="L76" t="n">
        <v>19.5</v>
      </c>
      <c r="M76" t="n">
        <v>4</v>
      </c>
      <c r="N76" t="n">
        <v>39.68</v>
      </c>
      <c r="O76" t="n">
        <v>24354.66</v>
      </c>
      <c r="P76" t="n">
        <v>125.2</v>
      </c>
      <c r="Q76" t="n">
        <v>197.76</v>
      </c>
      <c r="R76" t="n">
        <v>30.2</v>
      </c>
      <c r="S76" t="n">
        <v>25.4</v>
      </c>
      <c r="T76" t="n">
        <v>1565.2</v>
      </c>
      <c r="U76" t="n">
        <v>0.84</v>
      </c>
      <c r="V76" t="n">
        <v>0.89</v>
      </c>
      <c r="W76" t="n">
        <v>2.95</v>
      </c>
      <c r="X76" t="n">
        <v>0.09</v>
      </c>
      <c r="Y76" t="n">
        <v>1</v>
      </c>
      <c r="Z76" t="n">
        <v>10</v>
      </c>
      <c r="AA76" t="n">
        <v>415.2659672206507</v>
      </c>
      <c r="AB76" t="n">
        <v>568.1852165927913</v>
      </c>
      <c r="AC76" t="n">
        <v>513.9584169741345</v>
      </c>
      <c r="AD76" t="n">
        <v>415265.9672206508</v>
      </c>
      <c r="AE76" t="n">
        <v>568185.2165927914</v>
      </c>
      <c r="AF76" t="n">
        <v>1.906859428160155e-05</v>
      </c>
      <c r="AG76" t="n">
        <v>35</v>
      </c>
      <c r="AH76" t="n">
        <v>513958.4169741345</v>
      </c>
    </row>
    <row r="77">
      <c r="A77" t="n">
        <v>75</v>
      </c>
      <c r="B77" t="n">
        <v>85</v>
      </c>
      <c r="C77" t="inlineStr">
        <is>
          <t xml:space="preserve">CONCLUIDO	</t>
        </is>
      </c>
      <c r="D77" t="n">
        <v>7.6553</v>
      </c>
      <c r="E77" t="n">
        <v>13.06</v>
      </c>
      <c r="F77" t="n">
        <v>10.49</v>
      </c>
      <c r="G77" t="n">
        <v>104.87</v>
      </c>
      <c r="H77" t="n">
        <v>1.79</v>
      </c>
      <c r="I77" t="n">
        <v>6</v>
      </c>
      <c r="J77" t="n">
        <v>195.96</v>
      </c>
      <c r="K77" t="n">
        <v>51.39</v>
      </c>
      <c r="L77" t="n">
        <v>19.75</v>
      </c>
      <c r="M77" t="n">
        <v>4</v>
      </c>
      <c r="N77" t="n">
        <v>39.82</v>
      </c>
      <c r="O77" t="n">
        <v>24402.44</v>
      </c>
      <c r="P77" t="n">
        <v>125.23</v>
      </c>
      <c r="Q77" t="n">
        <v>197.75</v>
      </c>
      <c r="R77" t="n">
        <v>30.41</v>
      </c>
      <c r="S77" t="n">
        <v>25.4</v>
      </c>
      <c r="T77" t="n">
        <v>1669.95</v>
      </c>
      <c r="U77" t="n">
        <v>0.84</v>
      </c>
      <c r="V77" t="n">
        <v>0.89</v>
      </c>
      <c r="W77" t="n">
        <v>2.95</v>
      </c>
      <c r="X77" t="n">
        <v>0.1</v>
      </c>
      <c r="Y77" t="n">
        <v>1</v>
      </c>
      <c r="Z77" t="n">
        <v>10</v>
      </c>
      <c r="AA77" t="n">
        <v>415.3298168722827</v>
      </c>
      <c r="AB77" t="n">
        <v>568.2725785030019</v>
      </c>
      <c r="AC77" t="n">
        <v>514.0374411862479</v>
      </c>
      <c r="AD77" t="n">
        <v>415329.8168722827</v>
      </c>
      <c r="AE77" t="n">
        <v>568272.5785030019</v>
      </c>
      <c r="AF77" t="n">
        <v>1.906286693010138e-05</v>
      </c>
      <c r="AG77" t="n">
        <v>35</v>
      </c>
      <c r="AH77" t="n">
        <v>514037.4411862479</v>
      </c>
    </row>
    <row r="78">
      <c r="A78" t="n">
        <v>76</v>
      </c>
      <c r="B78" t="n">
        <v>85</v>
      </c>
      <c r="C78" t="inlineStr">
        <is>
          <t xml:space="preserve">CONCLUIDO	</t>
        </is>
      </c>
      <c r="D78" t="n">
        <v>7.656</v>
      </c>
      <c r="E78" t="n">
        <v>13.06</v>
      </c>
      <c r="F78" t="n">
        <v>10.49</v>
      </c>
      <c r="G78" t="n">
        <v>104.86</v>
      </c>
      <c r="H78" t="n">
        <v>1.81</v>
      </c>
      <c r="I78" t="n">
        <v>6</v>
      </c>
      <c r="J78" t="n">
        <v>196.35</v>
      </c>
      <c r="K78" t="n">
        <v>51.39</v>
      </c>
      <c r="L78" t="n">
        <v>20</v>
      </c>
      <c r="M78" t="n">
        <v>4</v>
      </c>
      <c r="N78" t="n">
        <v>39.96</v>
      </c>
      <c r="O78" t="n">
        <v>24450.27</v>
      </c>
      <c r="P78" t="n">
        <v>125.04</v>
      </c>
      <c r="Q78" t="n">
        <v>197.75</v>
      </c>
      <c r="R78" t="n">
        <v>30.32</v>
      </c>
      <c r="S78" t="n">
        <v>25.4</v>
      </c>
      <c r="T78" t="n">
        <v>1626.75</v>
      </c>
      <c r="U78" t="n">
        <v>0.84</v>
      </c>
      <c r="V78" t="n">
        <v>0.89</v>
      </c>
      <c r="W78" t="n">
        <v>2.95</v>
      </c>
      <c r="X78" t="n">
        <v>0.1</v>
      </c>
      <c r="Y78" t="n">
        <v>1</v>
      </c>
      <c r="Z78" t="n">
        <v>10</v>
      </c>
      <c r="AA78" t="n">
        <v>415.1854715780049</v>
      </c>
      <c r="AB78" t="n">
        <v>568.075078903306</v>
      </c>
      <c r="AC78" t="n">
        <v>513.8587906711545</v>
      </c>
      <c r="AD78" t="n">
        <v>415185.4715780049</v>
      </c>
      <c r="AE78" t="n">
        <v>568075.078903306</v>
      </c>
      <c r="AF78" t="n">
        <v>1.906461003707969e-05</v>
      </c>
      <c r="AG78" t="n">
        <v>35</v>
      </c>
      <c r="AH78" t="n">
        <v>513858.7906711545</v>
      </c>
    </row>
    <row r="79">
      <c r="A79" t="n">
        <v>77</v>
      </c>
      <c r="B79" t="n">
        <v>85</v>
      </c>
      <c r="C79" t="inlineStr">
        <is>
          <t xml:space="preserve">CONCLUIDO	</t>
        </is>
      </c>
      <c r="D79" t="n">
        <v>7.655</v>
      </c>
      <c r="E79" t="n">
        <v>13.06</v>
      </c>
      <c r="F79" t="n">
        <v>10.49</v>
      </c>
      <c r="G79" t="n">
        <v>104.88</v>
      </c>
      <c r="H79" t="n">
        <v>1.83</v>
      </c>
      <c r="I79" t="n">
        <v>6</v>
      </c>
      <c r="J79" t="n">
        <v>196.74</v>
      </c>
      <c r="K79" t="n">
        <v>51.39</v>
      </c>
      <c r="L79" t="n">
        <v>20.25</v>
      </c>
      <c r="M79" t="n">
        <v>4</v>
      </c>
      <c r="N79" t="n">
        <v>40.09</v>
      </c>
      <c r="O79" t="n">
        <v>24498.15</v>
      </c>
      <c r="P79" t="n">
        <v>124.97</v>
      </c>
      <c r="Q79" t="n">
        <v>197.77</v>
      </c>
      <c r="R79" t="n">
        <v>30.44</v>
      </c>
      <c r="S79" t="n">
        <v>25.4</v>
      </c>
      <c r="T79" t="n">
        <v>1684.28</v>
      </c>
      <c r="U79" t="n">
        <v>0.83</v>
      </c>
      <c r="V79" t="n">
        <v>0.89</v>
      </c>
      <c r="W79" t="n">
        <v>2.95</v>
      </c>
      <c r="X79" t="n">
        <v>0.1</v>
      </c>
      <c r="Y79" t="n">
        <v>1</v>
      </c>
      <c r="Z79" t="n">
        <v>10</v>
      </c>
      <c r="AA79" t="n">
        <v>415.1489648006945</v>
      </c>
      <c r="AB79" t="n">
        <v>568.0251287200246</v>
      </c>
      <c r="AC79" t="n">
        <v>513.81360766326</v>
      </c>
      <c r="AD79" t="n">
        <v>415148.9648006945</v>
      </c>
      <c r="AE79" t="n">
        <v>568025.1287200246</v>
      </c>
      <c r="AF79" t="n">
        <v>1.906211988425353e-05</v>
      </c>
      <c r="AG79" t="n">
        <v>35</v>
      </c>
      <c r="AH79" t="n">
        <v>513813.60766326</v>
      </c>
    </row>
    <row r="80">
      <c r="A80" t="n">
        <v>78</v>
      </c>
      <c r="B80" t="n">
        <v>85</v>
      </c>
      <c r="C80" t="inlineStr">
        <is>
          <t xml:space="preserve">CONCLUIDO	</t>
        </is>
      </c>
      <c r="D80" t="n">
        <v>7.655</v>
      </c>
      <c r="E80" t="n">
        <v>13.06</v>
      </c>
      <c r="F80" t="n">
        <v>10.49</v>
      </c>
      <c r="G80" t="n">
        <v>104.88</v>
      </c>
      <c r="H80" t="n">
        <v>1.85</v>
      </c>
      <c r="I80" t="n">
        <v>6</v>
      </c>
      <c r="J80" t="n">
        <v>197.12</v>
      </c>
      <c r="K80" t="n">
        <v>51.39</v>
      </c>
      <c r="L80" t="n">
        <v>20.5</v>
      </c>
      <c r="M80" t="n">
        <v>4</v>
      </c>
      <c r="N80" t="n">
        <v>40.23</v>
      </c>
      <c r="O80" t="n">
        <v>24546.08</v>
      </c>
      <c r="P80" t="n">
        <v>124.75</v>
      </c>
      <c r="Q80" t="n">
        <v>197.76</v>
      </c>
      <c r="R80" t="n">
        <v>30.4</v>
      </c>
      <c r="S80" t="n">
        <v>25.4</v>
      </c>
      <c r="T80" t="n">
        <v>1666.02</v>
      </c>
      <c r="U80" t="n">
        <v>0.84</v>
      </c>
      <c r="V80" t="n">
        <v>0.89</v>
      </c>
      <c r="W80" t="n">
        <v>2.95</v>
      </c>
      <c r="X80" t="n">
        <v>0.1</v>
      </c>
      <c r="Y80" t="n">
        <v>1</v>
      </c>
      <c r="Z80" t="n">
        <v>10</v>
      </c>
      <c r="AA80" t="n">
        <v>414.9925662527218</v>
      </c>
      <c r="AB80" t="n">
        <v>567.8111373268715</v>
      </c>
      <c r="AC80" t="n">
        <v>513.6200393083305</v>
      </c>
      <c r="AD80" t="n">
        <v>414992.5662527218</v>
      </c>
      <c r="AE80" t="n">
        <v>567811.1373268715</v>
      </c>
      <c r="AF80" t="n">
        <v>1.906211988425353e-05</v>
      </c>
      <c r="AG80" t="n">
        <v>35</v>
      </c>
      <c r="AH80" t="n">
        <v>513620.0393083305</v>
      </c>
    </row>
    <row r="81">
      <c r="A81" t="n">
        <v>79</v>
      </c>
      <c r="B81" t="n">
        <v>85</v>
      </c>
      <c r="C81" t="inlineStr">
        <is>
          <t xml:space="preserve">CONCLUIDO	</t>
        </is>
      </c>
      <c r="D81" t="n">
        <v>7.6563</v>
      </c>
      <c r="E81" t="n">
        <v>13.06</v>
      </c>
      <c r="F81" t="n">
        <v>10.49</v>
      </c>
      <c r="G81" t="n">
        <v>104.85</v>
      </c>
      <c r="H81" t="n">
        <v>1.87</v>
      </c>
      <c r="I81" t="n">
        <v>6</v>
      </c>
      <c r="J81" t="n">
        <v>197.51</v>
      </c>
      <c r="K81" t="n">
        <v>51.39</v>
      </c>
      <c r="L81" t="n">
        <v>20.75</v>
      </c>
      <c r="M81" t="n">
        <v>4</v>
      </c>
      <c r="N81" t="n">
        <v>40.37</v>
      </c>
      <c r="O81" t="n">
        <v>24594.05</v>
      </c>
      <c r="P81" t="n">
        <v>124.45</v>
      </c>
      <c r="Q81" t="n">
        <v>197.75</v>
      </c>
      <c r="R81" t="n">
        <v>30.41</v>
      </c>
      <c r="S81" t="n">
        <v>25.4</v>
      </c>
      <c r="T81" t="n">
        <v>1669.44</v>
      </c>
      <c r="U81" t="n">
        <v>0.84</v>
      </c>
      <c r="V81" t="n">
        <v>0.89</v>
      </c>
      <c r="W81" t="n">
        <v>2.95</v>
      </c>
      <c r="X81" t="n">
        <v>0.1</v>
      </c>
      <c r="Y81" t="n">
        <v>1</v>
      </c>
      <c r="Z81" t="n">
        <v>10</v>
      </c>
      <c r="AA81" t="n">
        <v>414.7621340820449</v>
      </c>
      <c r="AB81" t="n">
        <v>567.4958498650014</v>
      </c>
      <c r="AC81" t="n">
        <v>513.3348424393126</v>
      </c>
      <c r="AD81" t="n">
        <v>414762.1340820449</v>
      </c>
      <c r="AE81" t="n">
        <v>567495.8498650014</v>
      </c>
      <c r="AF81" t="n">
        <v>1.906535708292754e-05</v>
      </c>
      <c r="AG81" t="n">
        <v>35</v>
      </c>
      <c r="AH81" t="n">
        <v>513334.8424393126</v>
      </c>
    </row>
    <row r="82">
      <c r="A82" t="n">
        <v>80</v>
      </c>
      <c r="B82" t="n">
        <v>85</v>
      </c>
      <c r="C82" t="inlineStr">
        <is>
          <t xml:space="preserve">CONCLUIDO	</t>
        </is>
      </c>
      <c r="D82" t="n">
        <v>7.6565</v>
      </c>
      <c r="E82" t="n">
        <v>13.06</v>
      </c>
      <c r="F82" t="n">
        <v>10.48</v>
      </c>
      <c r="G82" t="n">
        <v>104.85</v>
      </c>
      <c r="H82" t="n">
        <v>1.88</v>
      </c>
      <c r="I82" t="n">
        <v>6</v>
      </c>
      <c r="J82" t="n">
        <v>197.9</v>
      </c>
      <c r="K82" t="n">
        <v>51.39</v>
      </c>
      <c r="L82" t="n">
        <v>21</v>
      </c>
      <c r="M82" t="n">
        <v>4</v>
      </c>
      <c r="N82" t="n">
        <v>40.51</v>
      </c>
      <c r="O82" t="n">
        <v>24642.07</v>
      </c>
      <c r="P82" t="n">
        <v>124.07</v>
      </c>
      <c r="Q82" t="n">
        <v>197.75</v>
      </c>
      <c r="R82" t="n">
        <v>30.39</v>
      </c>
      <c r="S82" t="n">
        <v>25.4</v>
      </c>
      <c r="T82" t="n">
        <v>1660.47</v>
      </c>
      <c r="U82" t="n">
        <v>0.84</v>
      </c>
      <c r="V82" t="n">
        <v>0.89</v>
      </c>
      <c r="W82" t="n">
        <v>2.95</v>
      </c>
      <c r="X82" t="n">
        <v>0.1</v>
      </c>
      <c r="Y82" t="n">
        <v>1</v>
      </c>
      <c r="Z82" t="n">
        <v>10</v>
      </c>
      <c r="AA82" t="n">
        <v>414.4773955306954</v>
      </c>
      <c r="AB82" t="n">
        <v>567.1062580172668</v>
      </c>
      <c r="AC82" t="n">
        <v>512.9824326907301</v>
      </c>
      <c r="AD82" t="n">
        <v>414477.3955306954</v>
      </c>
      <c r="AE82" t="n">
        <v>567106.2580172668</v>
      </c>
      <c r="AF82" t="n">
        <v>1.906585511349277e-05</v>
      </c>
      <c r="AG82" t="n">
        <v>35</v>
      </c>
      <c r="AH82" t="n">
        <v>512982.4326907301</v>
      </c>
    </row>
    <row r="83">
      <c r="A83" t="n">
        <v>81</v>
      </c>
      <c r="B83" t="n">
        <v>85</v>
      </c>
      <c r="C83" t="inlineStr">
        <is>
          <t xml:space="preserve">CONCLUIDO	</t>
        </is>
      </c>
      <c r="D83" t="n">
        <v>7.6558</v>
      </c>
      <c r="E83" t="n">
        <v>13.06</v>
      </c>
      <c r="F83" t="n">
        <v>10.49</v>
      </c>
      <c r="G83" t="n">
        <v>104.86</v>
      </c>
      <c r="H83" t="n">
        <v>1.9</v>
      </c>
      <c r="I83" t="n">
        <v>6</v>
      </c>
      <c r="J83" t="n">
        <v>198.29</v>
      </c>
      <c r="K83" t="n">
        <v>51.39</v>
      </c>
      <c r="L83" t="n">
        <v>21.25</v>
      </c>
      <c r="M83" t="n">
        <v>4</v>
      </c>
      <c r="N83" t="n">
        <v>40.65</v>
      </c>
      <c r="O83" t="n">
        <v>24690.13</v>
      </c>
      <c r="P83" t="n">
        <v>123.81</v>
      </c>
      <c r="Q83" t="n">
        <v>197.79</v>
      </c>
      <c r="R83" t="n">
        <v>30.38</v>
      </c>
      <c r="S83" t="n">
        <v>25.4</v>
      </c>
      <c r="T83" t="n">
        <v>1654.33</v>
      </c>
      <c r="U83" t="n">
        <v>0.84</v>
      </c>
      <c r="V83" t="n">
        <v>0.89</v>
      </c>
      <c r="W83" t="n">
        <v>2.95</v>
      </c>
      <c r="X83" t="n">
        <v>0.1</v>
      </c>
      <c r="Y83" t="n">
        <v>1</v>
      </c>
      <c r="Z83" t="n">
        <v>10</v>
      </c>
      <c r="AA83" t="n">
        <v>414.313803889</v>
      </c>
      <c r="AB83" t="n">
        <v>566.8824247159451</v>
      </c>
      <c r="AC83" t="n">
        <v>512.7799617255347</v>
      </c>
      <c r="AD83" t="n">
        <v>414313.803889</v>
      </c>
      <c r="AE83" t="n">
        <v>566882.4247159451</v>
      </c>
      <c r="AF83" t="n">
        <v>1.906411200651446e-05</v>
      </c>
      <c r="AG83" t="n">
        <v>35</v>
      </c>
      <c r="AH83" t="n">
        <v>512779.9617255346</v>
      </c>
    </row>
    <row r="84">
      <c r="A84" t="n">
        <v>82</v>
      </c>
      <c r="B84" t="n">
        <v>85</v>
      </c>
      <c r="C84" t="inlineStr">
        <is>
          <t xml:space="preserve">CONCLUIDO	</t>
        </is>
      </c>
      <c r="D84" t="n">
        <v>7.6575</v>
      </c>
      <c r="E84" t="n">
        <v>13.06</v>
      </c>
      <c r="F84" t="n">
        <v>10.48</v>
      </c>
      <c r="G84" t="n">
        <v>104.83</v>
      </c>
      <c r="H84" t="n">
        <v>1.92</v>
      </c>
      <c r="I84" t="n">
        <v>6</v>
      </c>
      <c r="J84" t="n">
        <v>198.68</v>
      </c>
      <c r="K84" t="n">
        <v>51.39</v>
      </c>
      <c r="L84" t="n">
        <v>21.5</v>
      </c>
      <c r="M84" t="n">
        <v>4</v>
      </c>
      <c r="N84" t="n">
        <v>40.79</v>
      </c>
      <c r="O84" t="n">
        <v>24738.25</v>
      </c>
      <c r="P84" t="n">
        <v>123.44</v>
      </c>
      <c r="Q84" t="n">
        <v>197.8</v>
      </c>
      <c r="R84" t="n">
        <v>30.24</v>
      </c>
      <c r="S84" t="n">
        <v>25.4</v>
      </c>
      <c r="T84" t="n">
        <v>1588.17</v>
      </c>
      <c r="U84" t="n">
        <v>0.84</v>
      </c>
      <c r="V84" t="n">
        <v>0.89</v>
      </c>
      <c r="W84" t="n">
        <v>2.95</v>
      </c>
      <c r="X84" t="n">
        <v>0.09</v>
      </c>
      <c r="Y84" t="n">
        <v>1</v>
      </c>
      <c r="Z84" t="n">
        <v>10</v>
      </c>
      <c r="AA84" t="n">
        <v>414.0165135796001</v>
      </c>
      <c r="AB84" t="n">
        <v>566.4756589991015</v>
      </c>
      <c r="AC84" t="n">
        <v>512.4120171578072</v>
      </c>
      <c r="AD84" t="n">
        <v>414016.5135796001</v>
      </c>
      <c r="AE84" t="n">
        <v>566475.6589991015</v>
      </c>
      <c r="AF84" t="n">
        <v>1.906834526631893e-05</v>
      </c>
      <c r="AG84" t="n">
        <v>35</v>
      </c>
      <c r="AH84" t="n">
        <v>512412.0171578072</v>
      </c>
    </row>
    <row r="85">
      <c r="A85" t="n">
        <v>83</v>
      </c>
      <c r="B85" t="n">
        <v>85</v>
      </c>
      <c r="C85" t="inlineStr">
        <is>
          <t xml:space="preserve">CONCLUIDO	</t>
        </is>
      </c>
      <c r="D85" t="n">
        <v>7.6524</v>
      </c>
      <c r="E85" t="n">
        <v>13.07</v>
      </c>
      <c r="F85" t="n">
        <v>10.49</v>
      </c>
      <c r="G85" t="n">
        <v>104.92</v>
      </c>
      <c r="H85" t="n">
        <v>1.94</v>
      </c>
      <c r="I85" t="n">
        <v>6</v>
      </c>
      <c r="J85" t="n">
        <v>199.07</v>
      </c>
      <c r="K85" t="n">
        <v>51.39</v>
      </c>
      <c r="L85" t="n">
        <v>21.75</v>
      </c>
      <c r="M85" t="n">
        <v>4</v>
      </c>
      <c r="N85" t="n">
        <v>40.93</v>
      </c>
      <c r="O85" t="n">
        <v>24786.41</v>
      </c>
      <c r="P85" t="n">
        <v>122.88</v>
      </c>
      <c r="Q85" t="n">
        <v>197.75</v>
      </c>
      <c r="R85" t="n">
        <v>30.62</v>
      </c>
      <c r="S85" t="n">
        <v>25.4</v>
      </c>
      <c r="T85" t="n">
        <v>1777.67</v>
      </c>
      <c r="U85" t="n">
        <v>0.83</v>
      </c>
      <c r="V85" t="n">
        <v>0.89</v>
      </c>
      <c r="W85" t="n">
        <v>2.95</v>
      </c>
      <c r="X85" t="n">
        <v>0.1</v>
      </c>
      <c r="Y85" t="n">
        <v>1</v>
      </c>
      <c r="Z85" t="n">
        <v>10</v>
      </c>
      <c r="AA85" t="n">
        <v>413.6971397193883</v>
      </c>
      <c r="AB85" t="n">
        <v>566.0386775937794</v>
      </c>
      <c r="AC85" t="n">
        <v>512.0167406445019</v>
      </c>
      <c r="AD85" t="n">
        <v>413697.1397193883</v>
      </c>
      <c r="AE85" t="n">
        <v>566038.6775937794</v>
      </c>
      <c r="AF85" t="n">
        <v>1.905564548690552e-05</v>
      </c>
      <c r="AG85" t="n">
        <v>35</v>
      </c>
      <c r="AH85" t="n">
        <v>512016.7406445019</v>
      </c>
    </row>
    <row r="86">
      <c r="A86" t="n">
        <v>84</v>
      </c>
      <c r="B86" t="n">
        <v>85</v>
      </c>
      <c r="C86" t="inlineStr">
        <is>
          <t xml:space="preserve">CONCLUIDO	</t>
        </is>
      </c>
      <c r="D86" t="n">
        <v>7.6821</v>
      </c>
      <c r="E86" t="n">
        <v>13.02</v>
      </c>
      <c r="F86" t="n">
        <v>10.48</v>
      </c>
      <c r="G86" t="n">
        <v>125.7</v>
      </c>
      <c r="H86" t="n">
        <v>1.96</v>
      </c>
      <c r="I86" t="n">
        <v>5</v>
      </c>
      <c r="J86" t="n">
        <v>199.46</v>
      </c>
      <c r="K86" t="n">
        <v>51.39</v>
      </c>
      <c r="L86" t="n">
        <v>22</v>
      </c>
      <c r="M86" t="n">
        <v>3</v>
      </c>
      <c r="N86" t="n">
        <v>41.07</v>
      </c>
      <c r="O86" t="n">
        <v>24834.62</v>
      </c>
      <c r="P86" t="n">
        <v>122.51</v>
      </c>
      <c r="Q86" t="n">
        <v>197.75</v>
      </c>
      <c r="R86" t="n">
        <v>30.03</v>
      </c>
      <c r="S86" t="n">
        <v>25.4</v>
      </c>
      <c r="T86" t="n">
        <v>1486.32</v>
      </c>
      <c r="U86" t="n">
        <v>0.85</v>
      </c>
      <c r="V86" t="n">
        <v>0.89</v>
      </c>
      <c r="W86" t="n">
        <v>2.95</v>
      </c>
      <c r="X86" t="n">
        <v>0.09</v>
      </c>
      <c r="Y86" t="n">
        <v>1</v>
      </c>
      <c r="Z86" t="n">
        <v>10</v>
      </c>
      <c r="AA86" t="n">
        <v>404.0982677730125</v>
      </c>
      <c r="AB86" t="n">
        <v>552.905077524405</v>
      </c>
      <c r="AC86" t="n">
        <v>500.1365929326251</v>
      </c>
      <c r="AD86" t="n">
        <v>404098.2677730125</v>
      </c>
      <c r="AE86" t="n">
        <v>552905.077524405</v>
      </c>
      <c r="AF86" t="n">
        <v>1.912960302584246e-05</v>
      </c>
      <c r="AG86" t="n">
        <v>34</v>
      </c>
      <c r="AH86" t="n">
        <v>500136.5929326251</v>
      </c>
    </row>
    <row r="87">
      <c r="A87" t="n">
        <v>85</v>
      </c>
      <c r="B87" t="n">
        <v>85</v>
      </c>
      <c r="C87" t="inlineStr">
        <is>
          <t xml:space="preserve">CONCLUIDO	</t>
        </is>
      </c>
      <c r="D87" t="n">
        <v>7.6823</v>
      </c>
      <c r="E87" t="n">
        <v>13.02</v>
      </c>
      <c r="F87" t="n">
        <v>10.47</v>
      </c>
      <c r="G87" t="n">
        <v>125.7</v>
      </c>
      <c r="H87" t="n">
        <v>1.98</v>
      </c>
      <c r="I87" t="n">
        <v>5</v>
      </c>
      <c r="J87" t="n">
        <v>199.86</v>
      </c>
      <c r="K87" t="n">
        <v>51.39</v>
      </c>
      <c r="L87" t="n">
        <v>22.25</v>
      </c>
      <c r="M87" t="n">
        <v>3</v>
      </c>
      <c r="N87" t="n">
        <v>41.21</v>
      </c>
      <c r="O87" t="n">
        <v>24882.88</v>
      </c>
      <c r="P87" t="n">
        <v>122.84</v>
      </c>
      <c r="Q87" t="n">
        <v>197.81</v>
      </c>
      <c r="R87" t="n">
        <v>30.1</v>
      </c>
      <c r="S87" t="n">
        <v>25.4</v>
      </c>
      <c r="T87" t="n">
        <v>1520.49</v>
      </c>
      <c r="U87" t="n">
        <v>0.84</v>
      </c>
      <c r="V87" t="n">
        <v>0.89</v>
      </c>
      <c r="W87" t="n">
        <v>2.95</v>
      </c>
      <c r="X87" t="n">
        <v>0.08</v>
      </c>
      <c r="Y87" t="n">
        <v>1</v>
      </c>
      <c r="Z87" t="n">
        <v>10</v>
      </c>
      <c r="AA87" t="n">
        <v>404.317477513894</v>
      </c>
      <c r="AB87" t="n">
        <v>553.2050099627301</v>
      </c>
      <c r="AC87" t="n">
        <v>500.4079002399944</v>
      </c>
      <c r="AD87" t="n">
        <v>404317.477513894</v>
      </c>
      <c r="AE87" t="n">
        <v>553205.0099627301</v>
      </c>
      <c r="AF87" t="n">
        <v>1.913010105640769e-05</v>
      </c>
      <c r="AG87" t="n">
        <v>34</v>
      </c>
      <c r="AH87" t="n">
        <v>500407.9002399944</v>
      </c>
    </row>
    <row r="88">
      <c r="A88" t="n">
        <v>86</v>
      </c>
      <c r="B88" t="n">
        <v>85</v>
      </c>
      <c r="C88" t="inlineStr">
        <is>
          <t xml:space="preserve">CONCLUIDO	</t>
        </is>
      </c>
      <c r="D88" t="n">
        <v>7.6779</v>
      </c>
      <c r="E88" t="n">
        <v>13.02</v>
      </c>
      <c r="F88" t="n">
        <v>10.48</v>
      </c>
      <c r="G88" t="n">
        <v>125.79</v>
      </c>
      <c r="H88" t="n">
        <v>2</v>
      </c>
      <c r="I88" t="n">
        <v>5</v>
      </c>
      <c r="J88" t="n">
        <v>200.25</v>
      </c>
      <c r="K88" t="n">
        <v>51.39</v>
      </c>
      <c r="L88" t="n">
        <v>22.5</v>
      </c>
      <c r="M88" t="n">
        <v>3</v>
      </c>
      <c r="N88" t="n">
        <v>41.35</v>
      </c>
      <c r="O88" t="n">
        <v>24931.18</v>
      </c>
      <c r="P88" t="n">
        <v>123.13</v>
      </c>
      <c r="Q88" t="n">
        <v>197.76</v>
      </c>
      <c r="R88" t="n">
        <v>30.17</v>
      </c>
      <c r="S88" t="n">
        <v>25.4</v>
      </c>
      <c r="T88" t="n">
        <v>1557.94</v>
      </c>
      <c r="U88" t="n">
        <v>0.84</v>
      </c>
      <c r="V88" t="n">
        <v>0.89</v>
      </c>
      <c r="W88" t="n">
        <v>2.95</v>
      </c>
      <c r="X88" t="n">
        <v>0.09</v>
      </c>
      <c r="Y88" t="n">
        <v>1</v>
      </c>
      <c r="Z88" t="n">
        <v>10</v>
      </c>
      <c r="AA88" t="n">
        <v>404.5920479762416</v>
      </c>
      <c r="AB88" t="n">
        <v>553.5806893825079</v>
      </c>
      <c r="AC88" t="n">
        <v>500.747725343218</v>
      </c>
      <c r="AD88" t="n">
        <v>404592.0479762416</v>
      </c>
      <c r="AE88" t="n">
        <v>553580.6893825079</v>
      </c>
      <c r="AF88" t="n">
        <v>1.911914438397259e-05</v>
      </c>
      <c r="AG88" t="n">
        <v>34</v>
      </c>
      <c r="AH88" t="n">
        <v>500747.725343218</v>
      </c>
    </row>
    <row r="89">
      <c r="A89" t="n">
        <v>87</v>
      </c>
      <c r="B89" t="n">
        <v>85</v>
      </c>
      <c r="C89" t="inlineStr">
        <is>
          <t xml:space="preserve">CONCLUIDO	</t>
        </is>
      </c>
      <c r="D89" t="n">
        <v>7.6815</v>
      </c>
      <c r="E89" t="n">
        <v>13.02</v>
      </c>
      <c r="F89" t="n">
        <v>10.48</v>
      </c>
      <c r="G89" t="n">
        <v>125.72</v>
      </c>
      <c r="H89" t="n">
        <v>2.01</v>
      </c>
      <c r="I89" t="n">
        <v>5</v>
      </c>
      <c r="J89" t="n">
        <v>200.64</v>
      </c>
      <c r="K89" t="n">
        <v>51.39</v>
      </c>
      <c r="L89" t="n">
        <v>22.75</v>
      </c>
      <c r="M89" t="n">
        <v>3</v>
      </c>
      <c r="N89" t="n">
        <v>41.5</v>
      </c>
      <c r="O89" t="n">
        <v>24979.54</v>
      </c>
      <c r="P89" t="n">
        <v>123</v>
      </c>
      <c r="Q89" t="n">
        <v>197.76</v>
      </c>
      <c r="R89" t="n">
        <v>30.07</v>
      </c>
      <c r="S89" t="n">
        <v>25.4</v>
      </c>
      <c r="T89" t="n">
        <v>1506.11</v>
      </c>
      <c r="U89" t="n">
        <v>0.84</v>
      </c>
      <c r="V89" t="n">
        <v>0.89</v>
      </c>
      <c r="W89" t="n">
        <v>2.95</v>
      </c>
      <c r="X89" t="n">
        <v>0.09</v>
      </c>
      <c r="Y89" t="n">
        <v>1</v>
      </c>
      <c r="Z89" t="n">
        <v>10</v>
      </c>
      <c r="AA89" t="n">
        <v>404.453166808646</v>
      </c>
      <c r="AB89" t="n">
        <v>553.390666041999</v>
      </c>
      <c r="AC89" t="n">
        <v>500.5758375636278</v>
      </c>
      <c r="AD89" t="n">
        <v>404453.166808646</v>
      </c>
      <c r="AE89" t="n">
        <v>553390.666041999</v>
      </c>
      <c r="AF89" t="n">
        <v>1.912810893414676e-05</v>
      </c>
      <c r="AG89" t="n">
        <v>34</v>
      </c>
      <c r="AH89" t="n">
        <v>500575.8375636277</v>
      </c>
    </row>
    <row r="90">
      <c r="A90" t="n">
        <v>88</v>
      </c>
      <c r="B90" t="n">
        <v>85</v>
      </c>
      <c r="C90" t="inlineStr">
        <is>
          <t xml:space="preserve">CONCLUIDO	</t>
        </is>
      </c>
      <c r="D90" t="n">
        <v>7.6851</v>
      </c>
      <c r="E90" t="n">
        <v>13.01</v>
      </c>
      <c r="F90" t="n">
        <v>10.47</v>
      </c>
      <c r="G90" t="n">
        <v>125.64</v>
      </c>
      <c r="H90" t="n">
        <v>2.03</v>
      </c>
      <c r="I90" t="n">
        <v>5</v>
      </c>
      <c r="J90" t="n">
        <v>201.03</v>
      </c>
      <c r="K90" t="n">
        <v>51.39</v>
      </c>
      <c r="L90" t="n">
        <v>23</v>
      </c>
      <c r="M90" t="n">
        <v>3</v>
      </c>
      <c r="N90" t="n">
        <v>41.64</v>
      </c>
      <c r="O90" t="n">
        <v>25027.94</v>
      </c>
      <c r="P90" t="n">
        <v>122.99</v>
      </c>
      <c r="Q90" t="n">
        <v>197.75</v>
      </c>
      <c r="R90" t="n">
        <v>29.85</v>
      </c>
      <c r="S90" t="n">
        <v>25.4</v>
      </c>
      <c r="T90" t="n">
        <v>1397.16</v>
      </c>
      <c r="U90" t="n">
        <v>0.85</v>
      </c>
      <c r="V90" t="n">
        <v>0.89</v>
      </c>
      <c r="W90" t="n">
        <v>2.95</v>
      </c>
      <c r="X90" t="n">
        <v>0.08</v>
      </c>
      <c r="Y90" t="n">
        <v>1</v>
      </c>
      <c r="Z90" t="n">
        <v>10</v>
      </c>
      <c r="AA90" t="n">
        <v>404.3874257935344</v>
      </c>
      <c r="AB90" t="n">
        <v>553.3007162848344</v>
      </c>
      <c r="AC90" t="n">
        <v>500.4944724850416</v>
      </c>
      <c r="AD90" t="n">
        <v>404387.4257935344</v>
      </c>
      <c r="AE90" t="n">
        <v>553300.7162848344</v>
      </c>
      <c r="AF90" t="n">
        <v>1.913707348432094e-05</v>
      </c>
      <c r="AG90" t="n">
        <v>34</v>
      </c>
      <c r="AH90" t="n">
        <v>500494.4724850417</v>
      </c>
    </row>
    <row r="91">
      <c r="A91" t="n">
        <v>89</v>
      </c>
      <c r="B91" t="n">
        <v>85</v>
      </c>
      <c r="C91" t="inlineStr">
        <is>
          <t xml:space="preserve">CONCLUIDO	</t>
        </is>
      </c>
      <c r="D91" t="n">
        <v>7.6836</v>
      </c>
      <c r="E91" t="n">
        <v>13.01</v>
      </c>
      <c r="F91" t="n">
        <v>10.47</v>
      </c>
      <c r="G91" t="n">
        <v>125.67</v>
      </c>
      <c r="H91" t="n">
        <v>2.05</v>
      </c>
      <c r="I91" t="n">
        <v>5</v>
      </c>
      <c r="J91" t="n">
        <v>201.42</v>
      </c>
      <c r="K91" t="n">
        <v>51.39</v>
      </c>
      <c r="L91" t="n">
        <v>23.25</v>
      </c>
      <c r="M91" t="n">
        <v>3</v>
      </c>
      <c r="N91" t="n">
        <v>41.78</v>
      </c>
      <c r="O91" t="n">
        <v>25076.39</v>
      </c>
      <c r="P91" t="n">
        <v>123.11</v>
      </c>
      <c r="Q91" t="n">
        <v>197.75</v>
      </c>
      <c r="R91" t="n">
        <v>29.99</v>
      </c>
      <c r="S91" t="n">
        <v>25.4</v>
      </c>
      <c r="T91" t="n">
        <v>1467.27</v>
      </c>
      <c r="U91" t="n">
        <v>0.85</v>
      </c>
      <c r="V91" t="n">
        <v>0.89</v>
      </c>
      <c r="W91" t="n">
        <v>2.95</v>
      </c>
      <c r="X91" t="n">
        <v>0.08</v>
      </c>
      <c r="Y91" t="n">
        <v>1</v>
      </c>
      <c r="Z91" t="n">
        <v>10</v>
      </c>
      <c r="AA91" t="n">
        <v>404.491864061545</v>
      </c>
      <c r="AB91" t="n">
        <v>553.4436133306178</v>
      </c>
      <c r="AC91" t="n">
        <v>500.6237316373327</v>
      </c>
      <c r="AD91" t="n">
        <v>404491.864061545</v>
      </c>
      <c r="AE91" t="n">
        <v>553443.6133306178</v>
      </c>
      <c r="AF91" t="n">
        <v>1.91333382550817e-05</v>
      </c>
      <c r="AG91" t="n">
        <v>34</v>
      </c>
      <c r="AH91" t="n">
        <v>500623.7316373327</v>
      </c>
    </row>
    <row r="92">
      <c r="A92" t="n">
        <v>90</v>
      </c>
      <c r="B92" t="n">
        <v>85</v>
      </c>
      <c r="C92" t="inlineStr">
        <is>
          <t xml:space="preserve">CONCLUIDO	</t>
        </is>
      </c>
      <c r="D92" t="n">
        <v>7.689</v>
      </c>
      <c r="E92" t="n">
        <v>13.01</v>
      </c>
      <c r="F92" t="n">
        <v>10.46</v>
      </c>
      <c r="G92" t="n">
        <v>125.56</v>
      </c>
      <c r="H92" t="n">
        <v>2.07</v>
      </c>
      <c r="I92" t="n">
        <v>5</v>
      </c>
      <c r="J92" t="n">
        <v>201.82</v>
      </c>
      <c r="K92" t="n">
        <v>51.39</v>
      </c>
      <c r="L92" t="n">
        <v>23.5</v>
      </c>
      <c r="M92" t="n">
        <v>3</v>
      </c>
      <c r="N92" t="n">
        <v>41.93</v>
      </c>
      <c r="O92" t="n">
        <v>25124.89</v>
      </c>
      <c r="P92" t="n">
        <v>123.03</v>
      </c>
      <c r="Q92" t="n">
        <v>197.75</v>
      </c>
      <c r="R92" t="n">
        <v>29.64</v>
      </c>
      <c r="S92" t="n">
        <v>25.4</v>
      </c>
      <c r="T92" t="n">
        <v>1289.96</v>
      </c>
      <c r="U92" t="n">
        <v>0.86</v>
      </c>
      <c r="V92" t="n">
        <v>0.89</v>
      </c>
      <c r="W92" t="n">
        <v>2.95</v>
      </c>
      <c r="X92" t="n">
        <v>0.07000000000000001</v>
      </c>
      <c r="Y92" t="n">
        <v>1</v>
      </c>
      <c r="Z92" t="n">
        <v>10</v>
      </c>
      <c r="AA92" t="n">
        <v>404.3532500816288</v>
      </c>
      <c r="AB92" t="n">
        <v>553.2539555680792</v>
      </c>
      <c r="AC92" t="n">
        <v>500.4521745454645</v>
      </c>
      <c r="AD92" t="n">
        <v>404353.2500816288</v>
      </c>
      <c r="AE92" t="n">
        <v>553253.9555680791</v>
      </c>
      <c r="AF92" t="n">
        <v>1.914678508034296e-05</v>
      </c>
      <c r="AG92" t="n">
        <v>34</v>
      </c>
      <c r="AH92" t="n">
        <v>500452.1745454645</v>
      </c>
    </row>
    <row r="93">
      <c r="A93" t="n">
        <v>91</v>
      </c>
      <c r="B93" t="n">
        <v>85</v>
      </c>
      <c r="C93" t="inlineStr">
        <is>
          <t xml:space="preserve">CONCLUIDO	</t>
        </is>
      </c>
      <c r="D93" t="n">
        <v>7.6852</v>
      </c>
      <c r="E93" t="n">
        <v>13.01</v>
      </c>
      <c r="F93" t="n">
        <v>10.47</v>
      </c>
      <c r="G93" t="n">
        <v>125.64</v>
      </c>
      <c r="H93" t="n">
        <v>2.09</v>
      </c>
      <c r="I93" t="n">
        <v>5</v>
      </c>
      <c r="J93" t="n">
        <v>202.21</v>
      </c>
      <c r="K93" t="n">
        <v>51.39</v>
      </c>
      <c r="L93" t="n">
        <v>23.75</v>
      </c>
      <c r="M93" t="n">
        <v>3</v>
      </c>
      <c r="N93" t="n">
        <v>42.07</v>
      </c>
      <c r="O93" t="n">
        <v>25173.44</v>
      </c>
      <c r="P93" t="n">
        <v>123.14</v>
      </c>
      <c r="Q93" t="n">
        <v>197.75</v>
      </c>
      <c r="R93" t="n">
        <v>29.8</v>
      </c>
      <c r="S93" t="n">
        <v>25.4</v>
      </c>
      <c r="T93" t="n">
        <v>1372.45</v>
      </c>
      <c r="U93" t="n">
        <v>0.85</v>
      </c>
      <c r="V93" t="n">
        <v>0.89</v>
      </c>
      <c r="W93" t="n">
        <v>2.95</v>
      </c>
      <c r="X93" t="n">
        <v>0.08</v>
      </c>
      <c r="Y93" t="n">
        <v>1</v>
      </c>
      <c r="Z93" t="n">
        <v>10</v>
      </c>
      <c r="AA93" t="n">
        <v>404.4923458990845</v>
      </c>
      <c r="AB93" t="n">
        <v>553.4442726019964</v>
      </c>
      <c r="AC93" t="n">
        <v>500.6243279887763</v>
      </c>
      <c r="AD93" t="n">
        <v>404492.3458990845</v>
      </c>
      <c r="AE93" t="n">
        <v>553444.2726019964</v>
      </c>
      <c r="AF93" t="n">
        <v>1.913732249960356e-05</v>
      </c>
      <c r="AG93" t="n">
        <v>34</v>
      </c>
      <c r="AH93" t="n">
        <v>500624.3279887763</v>
      </c>
    </row>
    <row r="94">
      <c r="A94" t="n">
        <v>92</v>
      </c>
      <c r="B94" t="n">
        <v>85</v>
      </c>
      <c r="C94" t="inlineStr">
        <is>
          <t xml:space="preserve">CONCLUIDO	</t>
        </is>
      </c>
      <c r="D94" t="n">
        <v>7.6854</v>
      </c>
      <c r="E94" t="n">
        <v>13.01</v>
      </c>
      <c r="F94" t="n">
        <v>10.47</v>
      </c>
      <c r="G94" t="n">
        <v>125.64</v>
      </c>
      <c r="H94" t="n">
        <v>2.1</v>
      </c>
      <c r="I94" t="n">
        <v>5</v>
      </c>
      <c r="J94" t="n">
        <v>202.61</v>
      </c>
      <c r="K94" t="n">
        <v>51.39</v>
      </c>
      <c r="L94" t="n">
        <v>24</v>
      </c>
      <c r="M94" t="n">
        <v>3</v>
      </c>
      <c r="N94" t="n">
        <v>42.21</v>
      </c>
      <c r="O94" t="n">
        <v>25222.04</v>
      </c>
      <c r="P94" t="n">
        <v>123.08</v>
      </c>
      <c r="Q94" t="n">
        <v>197.75</v>
      </c>
      <c r="R94" t="n">
        <v>29.87</v>
      </c>
      <c r="S94" t="n">
        <v>25.4</v>
      </c>
      <c r="T94" t="n">
        <v>1403.64</v>
      </c>
      <c r="U94" t="n">
        <v>0.85</v>
      </c>
      <c r="V94" t="n">
        <v>0.89</v>
      </c>
      <c r="W94" t="n">
        <v>2.95</v>
      </c>
      <c r="X94" t="n">
        <v>0.08</v>
      </c>
      <c r="Y94" t="n">
        <v>1</v>
      </c>
      <c r="Z94" t="n">
        <v>10</v>
      </c>
      <c r="AA94" t="n">
        <v>404.4472653466371</v>
      </c>
      <c r="AB94" t="n">
        <v>553.3825914013244</v>
      </c>
      <c r="AC94" t="n">
        <v>500.5685335553263</v>
      </c>
      <c r="AD94" t="n">
        <v>404447.2653466371</v>
      </c>
      <c r="AE94" t="n">
        <v>553382.5914013244</v>
      </c>
      <c r="AF94" t="n">
        <v>1.913782053016879e-05</v>
      </c>
      <c r="AG94" t="n">
        <v>34</v>
      </c>
      <c r="AH94" t="n">
        <v>500568.5335553263</v>
      </c>
    </row>
    <row r="95">
      <c r="A95" t="n">
        <v>93</v>
      </c>
      <c r="B95" t="n">
        <v>85</v>
      </c>
      <c r="C95" t="inlineStr">
        <is>
          <t xml:space="preserve">CONCLUIDO	</t>
        </is>
      </c>
      <c r="D95" t="n">
        <v>7.6852</v>
      </c>
      <c r="E95" t="n">
        <v>13.01</v>
      </c>
      <c r="F95" t="n">
        <v>10.47</v>
      </c>
      <c r="G95" t="n">
        <v>125.64</v>
      </c>
      <c r="H95" t="n">
        <v>2.12</v>
      </c>
      <c r="I95" t="n">
        <v>5</v>
      </c>
      <c r="J95" t="n">
        <v>203</v>
      </c>
      <c r="K95" t="n">
        <v>51.39</v>
      </c>
      <c r="L95" t="n">
        <v>24.25</v>
      </c>
      <c r="M95" t="n">
        <v>3</v>
      </c>
      <c r="N95" t="n">
        <v>42.36</v>
      </c>
      <c r="O95" t="n">
        <v>25270.81</v>
      </c>
      <c r="P95" t="n">
        <v>123.06</v>
      </c>
      <c r="Q95" t="n">
        <v>197.76</v>
      </c>
      <c r="R95" t="n">
        <v>29.91</v>
      </c>
      <c r="S95" t="n">
        <v>25.4</v>
      </c>
      <c r="T95" t="n">
        <v>1428.17</v>
      </c>
      <c r="U95" t="n">
        <v>0.85</v>
      </c>
      <c r="V95" t="n">
        <v>0.89</v>
      </c>
      <c r="W95" t="n">
        <v>2.95</v>
      </c>
      <c r="X95" t="n">
        <v>0.08</v>
      </c>
      <c r="Y95" t="n">
        <v>1</v>
      </c>
      <c r="Z95" t="n">
        <v>10</v>
      </c>
      <c r="AA95" t="n">
        <v>404.4356971865778</v>
      </c>
      <c r="AB95" t="n">
        <v>553.36676333438</v>
      </c>
      <c r="AC95" t="n">
        <v>500.5542160968762</v>
      </c>
      <c r="AD95" t="n">
        <v>404435.6971865778</v>
      </c>
      <c r="AE95" t="n">
        <v>553366.76333438</v>
      </c>
      <c r="AF95" t="n">
        <v>1.913732249960356e-05</v>
      </c>
      <c r="AG95" t="n">
        <v>34</v>
      </c>
      <c r="AH95" t="n">
        <v>500554.2160968762</v>
      </c>
    </row>
    <row r="96">
      <c r="A96" t="n">
        <v>94</v>
      </c>
      <c r="B96" t="n">
        <v>85</v>
      </c>
      <c r="C96" t="inlineStr">
        <is>
          <t xml:space="preserve">CONCLUIDO	</t>
        </is>
      </c>
      <c r="D96" t="n">
        <v>7.6869</v>
      </c>
      <c r="E96" t="n">
        <v>13.01</v>
      </c>
      <c r="F96" t="n">
        <v>10.47</v>
      </c>
      <c r="G96" t="n">
        <v>125.61</v>
      </c>
      <c r="H96" t="n">
        <v>2.14</v>
      </c>
      <c r="I96" t="n">
        <v>5</v>
      </c>
      <c r="J96" t="n">
        <v>203.4</v>
      </c>
      <c r="K96" t="n">
        <v>51.39</v>
      </c>
      <c r="L96" t="n">
        <v>24.5</v>
      </c>
      <c r="M96" t="n">
        <v>3</v>
      </c>
      <c r="N96" t="n">
        <v>42.5</v>
      </c>
      <c r="O96" t="n">
        <v>25319.51</v>
      </c>
      <c r="P96" t="n">
        <v>122.85</v>
      </c>
      <c r="Q96" t="n">
        <v>197.75</v>
      </c>
      <c r="R96" t="n">
        <v>29.87</v>
      </c>
      <c r="S96" t="n">
        <v>25.4</v>
      </c>
      <c r="T96" t="n">
        <v>1404.21</v>
      </c>
      <c r="U96" t="n">
        <v>0.85</v>
      </c>
      <c r="V96" t="n">
        <v>0.89</v>
      </c>
      <c r="W96" t="n">
        <v>2.94</v>
      </c>
      <c r="X96" t="n">
        <v>0.08</v>
      </c>
      <c r="Y96" t="n">
        <v>1</v>
      </c>
      <c r="Z96" t="n">
        <v>10</v>
      </c>
      <c r="AA96" t="n">
        <v>404.264985483782</v>
      </c>
      <c r="AB96" t="n">
        <v>553.133188051346</v>
      </c>
      <c r="AC96" t="n">
        <v>500.3429329110299</v>
      </c>
      <c r="AD96" t="n">
        <v>404264.985483782</v>
      </c>
      <c r="AE96" t="n">
        <v>553133.188051346</v>
      </c>
      <c r="AF96" t="n">
        <v>1.914155575940803e-05</v>
      </c>
      <c r="AG96" t="n">
        <v>34</v>
      </c>
      <c r="AH96" t="n">
        <v>500342.93291103</v>
      </c>
    </row>
    <row r="97">
      <c r="A97" t="n">
        <v>95</v>
      </c>
      <c r="B97" t="n">
        <v>85</v>
      </c>
      <c r="C97" t="inlineStr">
        <is>
          <t xml:space="preserve">CONCLUIDO	</t>
        </is>
      </c>
      <c r="D97" t="n">
        <v>7.6872</v>
      </c>
      <c r="E97" t="n">
        <v>13.01</v>
      </c>
      <c r="F97" t="n">
        <v>10.47</v>
      </c>
      <c r="G97" t="n">
        <v>125.6</v>
      </c>
      <c r="H97" t="n">
        <v>2.16</v>
      </c>
      <c r="I97" t="n">
        <v>5</v>
      </c>
      <c r="J97" t="n">
        <v>203.79</v>
      </c>
      <c r="K97" t="n">
        <v>51.39</v>
      </c>
      <c r="L97" t="n">
        <v>24.75</v>
      </c>
      <c r="M97" t="n">
        <v>3</v>
      </c>
      <c r="N97" t="n">
        <v>42.65</v>
      </c>
      <c r="O97" t="n">
        <v>25368.26</v>
      </c>
      <c r="P97" t="n">
        <v>122.83</v>
      </c>
      <c r="Q97" t="n">
        <v>197.75</v>
      </c>
      <c r="R97" t="n">
        <v>29.83</v>
      </c>
      <c r="S97" t="n">
        <v>25.4</v>
      </c>
      <c r="T97" t="n">
        <v>1388.43</v>
      </c>
      <c r="U97" t="n">
        <v>0.85</v>
      </c>
      <c r="V97" t="n">
        <v>0.89</v>
      </c>
      <c r="W97" t="n">
        <v>2.94</v>
      </c>
      <c r="X97" t="n">
        <v>0.08</v>
      </c>
      <c r="Y97" t="n">
        <v>1</v>
      </c>
      <c r="Z97" t="n">
        <v>10</v>
      </c>
      <c r="AA97" t="n">
        <v>404.2469440891446</v>
      </c>
      <c r="AB97" t="n">
        <v>553.1085030192728</v>
      </c>
      <c r="AC97" t="n">
        <v>500.3206037837723</v>
      </c>
      <c r="AD97" t="n">
        <v>404246.9440891446</v>
      </c>
      <c r="AE97" t="n">
        <v>553108.5030192728</v>
      </c>
      <c r="AF97" t="n">
        <v>1.914230280525588e-05</v>
      </c>
      <c r="AG97" t="n">
        <v>34</v>
      </c>
      <c r="AH97" t="n">
        <v>500320.6037837723</v>
      </c>
    </row>
    <row r="98">
      <c r="A98" t="n">
        <v>96</v>
      </c>
      <c r="B98" t="n">
        <v>85</v>
      </c>
      <c r="C98" t="inlineStr">
        <is>
          <t xml:space="preserve">CONCLUIDO	</t>
        </is>
      </c>
      <c r="D98" t="n">
        <v>7.6851</v>
      </c>
      <c r="E98" t="n">
        <v>13.01</v>
      </c>
      <c r="F98" t="n">
        <v>10.47</v>
      </c>
      <c r="G98" t="n">
        <v>125.64</v>
      </c>
      <c r="H98" t="n">
        <v>2.17</v>
      </c>
      <c r="I98" t="n">
        <v>5</v>
      </c>
      <c r="J98" t="n">
        <v>204.19</v>
      </c>
      <c r="K98" t="n">
        <v>51.39</v>
      </c>
      <c r="L98" t="n">
        <v>25</v>
      </c>
      <c r="M98" t="n">
        <v>3</v>
      </c>
      <c r="N98" t="n">
        <v>42.79</v>
      </c>
      <c r="O98" t="n">
        <v>25417.05</v>
      </c>
      <c r="P98" t="n">
        <v>122.67</v>
      </c>
      <c r="Q98" t="n">
        <v>197.75</v>
      </c>
      <c r="R98" t="n">
        <v>29.88</v>
      </c>
      <c r="S98" t="n">
        <v>25.4</v>
      </c>
      <c r="T98" t="n">
        <v>1409.05</v>
      </c>
      <c r="U98" t="n">
        <v>0.85</v>
      </c>
      <c r="V98" t="n">
        <v>0.89</v>
      </c>
      <c r="W98" t="n">
        <v>2.95</v>
      </c>
      <c r="X98" t="n">
        <v>0.08</v>
      </c>
      <c r="Y98" t="n">
        <v>1</v>
      </c>
      <c r="Z98" t="n">
        <v>10</v>
      </c>
      <c r="AA98" t="n">
        <v>404.1608279950117</v>
      </c>
      <c r="AB98" t="n">
        <v>552.9906751801065</v>
      </c>
      <c r="AC98" t="n">
        <v>500.2140212682034</v>
      </c>
      <c r="AD98" t="n">
        <v>404160.8279950117</v>
      </c>
      <c r="AE98" t="n">
        <v>552990.6751801064</v>
      </c>
      <c r="AF98" t="n">
        <v>1.913707348432094e-05</v>
      </c>
      <c r="AG98" t="n">
        <v>34</v>
      </c>
      <c r="AH98" t="n">
        <v>500214.0212682034</v>
      </c>
    </row>
    <row r="99">
      <c r="A99" t="n">
        <v>97</v>
      </c>
      <c r="B99" t="n">
        <v>85</v>
      </c>
      <c r="C99" t="inlineStr">
        <is>
          <t xml:space="preserve">CONCLUIDO	</t>
        </is>
      </c>
      <c r="D99" t="n">
        <v>7.688</v>
      </c>
      <c r="E99" t="n">
        <v>13.01</v>
      </c>
      <c r="F99" t="n">
        <v>10.47</v>
      </c>
      <c r="G99" t="n">
        <v>125.58</v>
      </c>
      <c r="H99" t="n">
        <v>2.19</v>
      </c>
      <c r="I99" t="n">
        <v>5</v>
      </c>
      <c r="J99" t="n">
        <v>204.58</v>
      </c>
      <c r="K99" t="n">
        <v>51.39</v>
      </c>
      <c r="L99" t="n">
        <v>25.25</v>
      </c>
      <c r="M99" t="n">
        <v>3</v>
      </c>
      <c r="N99" t="n">
        <v>42.94</v>
      </c>
      <c r="O99" t="n">
        <v>25465.9</v>
      </c>
      <c r="P99" t="n">
        <v>122.47</v>
      </c>
      <c r="Q99" t="n">
        <v>197.77</v>
      </c>
      <c r="R99" t="n">
        <v>29.77</v>
      </c>
      <c r="S99" t="n">
        <v>25.4</v>
      </c>
      <c r="T99" t="n">
        <v>1356.43</v>
      </c>
      <c r="U99" t="n">
        <v>0.85</v>
      </c>
      <c r="V99" t="n">
        <v>0.89</v>
      </c>
      <c r="W99" t="n">
        <v>2.95</v>
      </c>
      <c r="X99" t="n">
        <v>0.08</v>
      </c>
      <c r="Y99" t="n">
        <v>1</v>
      </c>
      <c r="Z99" t="n">
        <v>10</v>
      </c>
      <c r="AA99" t="n">
        <v>403.9817662772687</v>
      </c>
      <c r="AB99" t="n">
        <v>552.7456750382448</v>
      </c>
      <c r="AC99" t="n">
        <v>499.9924035960213</v>
      </c>
      <c r="AD99" t="n">
        <v>403981.7662772686</v>
      </c>
      <c r="AE99" t="n">
        <v>552745.6750382448</v>
      </c>
      <c r="AF99" t="n">
        <v>1.91442949275168e-05</v>
      </c>
      <c r="AG99" t="n">
        <v>34</v>
      </c>
      <c r="AH99" t="n">
        <v>499992.4035960213</v>
      </c>
    </row>
    <row r="100">
      <c r="A100" t="n">
        <v>98</v>
      </c>
      <c r="B100" t="n">
        <v>85</v>
      </c>
      <c r="C100" t="inlineStr">
        <is>
          <t xml:space="preserve">CONCLUIDO	</t>
        </is>
      </c>
      <c r="D100" t="n">
        <v>7.6894</v>
      </c>
      <c r="E100" t="n">
        <v>13</v>
      </c>
      <c r="F100" t="n">
        <v>10.46</v>
      </c>
      <c r="G100" t="n">
        <v>125.56</v>
      </c>
      <c r="H100" t="n">
        <v>2.21</v>
      </c>
      <c r="I100" t="n">
        <v>5</v>
      </c>
      <c r="J100" t="n">
        <v>204.98</v>
      </c>
      <c r="K100" t="n">
        <v>51.39</v>
      </c>
      <c r="L100" t="n">
        <v>25.5</v>
      </c>
      <c r="M100" t="n">
        <v>3</v>
      </c>
      <c r="N100" t="n">
        <v>43.09</v>
      </c>
      <c r="O100" t="n">
        <v>25514.8</v>
      </c>
      <c r="P100" t="n">
        <v>122.09</v>
      </c>
      <c r="Q100" t="n">
        <v>197.75</v>
      </c>
      <c r="R100" t="n">
        <v>29.66</v>
      </c>
      <c r="S100" t="n">
        <v>25.4</v>
      </c>
      <c r="T100" t="n">
        <v>1299.6</v>
      </c>
      <c r="U100" t="n">
        <v>0.86</v>
      </c>
      <c r="V100" t="n">
        <v>0.89</v>
      </c>
      <c r="W100" t="n">
        <v>2.95</v>
      </c>
      <c r="X100" t="n">
        <v>0.07000000000000001</v>
      </c>
      <c r="Y100" t="n">
        <v>1</v>
      </c>
      <c r="Z100" t="n">
        <v>10</v>
      </c>
      <c r="AA100" t="n">
        <v>403.682810965165</v>
      </c>
      <c r="AB100" t="n">
        <v>552.3366311912472</v>
      </c>
      <c r="AC100" t="n">
        <v>499.6223983196844</v>
      </c>
      <c r="AD100" t="n">
        <v>403682.810965165</v>
      </c>
      <c r="AE100" t="n">
        <v>552336.6311912471</v>
      </c>
      <c r="AF100" t="n">
        <v>1.914778114147343e-05</v>
      </c>
      <c r="AG100" t="n">
        <v>34</v>
      </c>
      <c r="AH100" t="n">
        <v>499622.3983196844</v>
      </c>
    </row>
    <row r="101">
      <c r="A101" t="n">
        <v>99</v>
      </c>
      <c r="B101" t="n">
        <v>85</v>
      </c>
      <c r="C101" t="inlineStr">
        <is>
          <t xml:space="preserve">CONCLUIDO	</t>
        </is>
      </c>
      <c r="D101" t="n">
        <v>7.6895</v>
      </c>
      <c r="E101" t="n">
        <v>13</v>
      </c>
      <c r="F101" t="n">
        <v>10.46</v>
      </c>
      <c r="G101" t="n">
        <v>125.55</v>
      </c>
      <c r="H101" t="n">
        <v>2.23</v>
      </c>
      <c r="I101" t="n">
        <v>5</v>
      </c>
      <c r="J101" t="n">
        <v>205.38</v>
      </c>
      <c r="K101" t="n">
        <v>51.39</v>
      </c>
      <c r="L101" t="n">
        <v>25.75</v>
      </c>
      <c r="M101" t="n">
        <v>3</v>
      </c>
      <c r="N101" t="n">
        <v>43.23</v>
      </c>
      <c r="O101" t="n">
        <v>25563.75</v>
      </c>
      <c r="P101" t="n">
        <v>121.91</v>
      </c>
      <c r="Q101" t="n">
        <v>197.75</v>
      </c>
      <c r="R101" t="n">
        <v>29.64</v>
      </c>
      <c r="S101" t="n">
        <v>25.4</v>
      </c>
      <c r="T101" t="n">
        <v>1292.04</v>
      </c>
      <c r="U101" t="n">
        <v>0.86</v>
      </c>
      <c r="V101" t="n">
        <v>0.89</v>
      </c>
      <c r="W101" t="n">
        <v>2.95</v>
      </c>
      <c r="X101" t="n">
        <v>0.07000000000000001</v>
      </c>
      <c r="Y101" t="n">
        <v>1</v>
      </c>
      <c r="Z101" t="n">
        <v>10</v>
      </c>
      <c r="AA101" t="n">
        <v>403.5541362957535</v>
      </c>
      <c r="AB101" t="n">
        <v>552.1605728318325</v>
      </c>
      <c r="AC101" t="n">
        <v>499.4631427229929</v>
      </c>
      <c r="AD101" t="n">
        <v>403554.1362957535</v>
      </c>
      <c r="AE101" t="n">
        <v>552160.5728318325</v>
      </c>
      <c r="AF101" t="n">
        <v>1.914803015675605e-05</v>
      </c>
      <c r="AG101" t="n">
        <v>34</v>
      </c>
      <c r="AH101" t="n">
        <v>499463.1427229929</v>
      </c>
    </row>
    <row r="102">
      <c r="A102" t="n">
        <v>100</v>
      </c>
      <c r="B102" t="n">
        <v>85</v>
      </c>
      <c r="C102" t="inlineStr">
        <is>
          <t xml:space="preserve">CONCLUIDO	</t>
        </is>
      </c>
      <c r="D102" t="n">
        <v>7.6913</v>
      </c>
      <c r="E102" t="n">
        <v>13</v>
      </c>
      <c r="F102" t="n">
        <v>10.46</v>
      </c>
      <c r="G102" t="n">
        <v>125.52</v>
      </c>
      <c r="H102" t="n">
        <v>2.24</v>
      </c>
      <c r="I102" t="n">
        <v>5</v>
      </c>
      <c r="J102" t="n">
        <v>205.77</v>
      </c>
      <c r="K102" t="n">
        <v>51.39</v>
      </c>
      <c r="L102" t="n">
        <v>26</v>
      </c>
      <c r="M102" t="n">
        <v>3</v>
      </c>
      <c r="N102" t="n">
        <v>43.38</v>
      </c>
      <c r="O102" t="n">
        <v>25612.75</v>
      </c>
      <c r="P102" t="n">
        <v>121.63</v>
      </c>
      <c r="Q102" t="n">
        <v>197.77</v>
      </c>
      <c r="R102" t="n">
        <v>29.56</v>
      </c>
      <c r="S102" t="n">
        <v>25.4</v>
      </c>
      <c r="T102" t="n">
        <v>1252.71</v>
      </c>
      <c r="U102" t="n">
        <v>0.86</v>
      </c>
      <c r="V102" t="n">
        <v>0.89</v>
      </c>
      <c r="W102" t="n">
        <v>2.94</v>
      </c>
      <c r="X102" t="n">
        <v>0.07000000000000001</v>
      </c>
      <c r="Y102" t="n">
        <v>1</v>
      </c>
      <c r="Z102" t="n">
        <v>10</v>
      </c>
      <c r="AA102" t="n">
        <v>403.3329044239875</v>
      </c>
      <c r="AB102" t="n">
        <v>551.857873624821</v>
      </c>
      <c r="AC102" t="n">
        <v>499.1893327034575</v>
      </c>
      <c r="AD102" t="n">
        <v>403332.9044239875</v>
      </c>
      <c r="AE102" t="n">
        <v>551857.873624821</v>
      </c>
      <c r="AF102" t="n">
        <v>1.915251243184313e-05</v>
      </c>
      <c r="AG102" t="n">
        <v>34</v>
      </c>
      <c r="AH102" t="n">
        <v>499189.3327034574</v>
      </c>
    </row>
    <row r="103">
      <c r="A103" t="n">
        <v>101</v>
      </c>
      <c r="B103" t="n">
        <v>85</v>
      </c>
      <c r="C103" t="inlineStr">
        <is>
          <t xml:space="preserve">CONCLUIDO	</t>
        </is>
      </c>
      <c r="D103" t="n">
        <v>7.6902</v>
      </c>
      <c r="E103" t="n">
        <v>13</v>
      </c>
      <c r="F103" t="n">
        <v>10.46</v>
      </c>
      <c r="G103" t="n">
        <v>125.54</v>
      </c>
      <c r="H103" t="n">
        <v>2.26</v>
      </c>
      <c r="I103" t="n">
        <v>5</v>
      </c>
      <c r="J103" t="n">
        <v>206.17</v>
      </c>
      <c r="K103" t="n">
        <v>51.39</v>
      </c>
      <c r="L103" t="n">
        <v>26.25</v>
      </c>
      <c r="M103" t="n">
        <v>3</v>
      </c>
      <c r="N103" t="n">
        <v>43.53</v>
      </c>
      <c r="O103" t="n">
        <v>25661.8</v>
      </c>
      <c r="P103" t="n">
        <v>121.42</v>
      </c>
      <c r="Q103" t="n">
        <v>197.76</v>
      </c>
      <c r="R103" t="n">
        <v>29.59</v>
      </c>
      <c r="S103" t="n">
        <v>25.4</v>
      </c>
      <c r="T103" t="n">
        <v>1267.97</v>
      </c>
      <c r="U103" t="n">
        <v>0.86</v>
      </c>
      <c r="V103" t="n">
        <v>0.89</v>
      </c>
      <c r="W103" t="n">
        <v>2.95</v>
      </c>
      <c r="X103" t="n">
        <v>0.07000000000000001</v>
      </c>
      <c r="Y103" t="n">
        <v>1</v>
      </c>
      <c r="Z103" t="n">
        <v>10</v>
      </c>
      <c r="AA103" t="n">
        <v>403.1983966629413</v>
      </c>
      <c r="AB103" t="n">
        <v>551.673834172094</v>
      </c>
      <c r="AC103" t="n">
        <v>499.0228577177978</v>
      </c>
      <c r="AD103" t="n">
        <v>403198.3966629413</v>
      </c>
      <c r="AE103" t="n">
        <v>551673.834172094</v>
      </c>
      <c r="AF103" t="n">
        <v>1.914977326373435e-05</v>
      </c>
      <c r="AG103" t="n">
        <v>34</v>
      </c>
      <c r="AH103" t="n">
        <v>499022.8577177977</v>
      </c>
    </row>
    <row r="104">
      <c r="A104" t="n">
        <v>102</v>
      </c>
      <c r="B104" t="n">
        <v>85</v>
      </c>
      <c r="C104" t="inlineStr">
        <is>
          <t xml:space="preserve">CONCLUIDO	</t>
        </is>
      </c>
      <c r="D104" t="n">
        <v>7.6897</v>
      </c>
      <c r="E104" t="n">
        <v>13</v>
      </c>
      <c r="F104" t="n">
        <v>10.46</v>
      </c>
      <c r="G104" t="n">
        <v>125.55</v>
      </c>
      <c r="H104" t="n">
        <v>2.28</v>
      </c>
      <c r="I104" t="n">
        <v>5</v>
      </c>
      <c r="J104" t="n">
        <v>206.57</v>
      </c>
      <c r="K104" t="n">
        <v>51.39</v>
      </c>
      <c r="L104" t="n">
        <v>26.5</v>
      </c>
      <c r="M104" t="n">
        <v>3</v>
      </c>
      <c r="N104" t="n">
        <v>43.68</v>
      </c>
      <c r="O104" t="n">
        <v>25710.89</v>
      </c>
      <c r="P104" t="n">
        <v>120.85</v>
      </c>
      <c r="Q104" t="n">
        <v>197.75</v>
      </c>
      <c r="R104" t="n">
        <v>29.62</v>
      </c>
      <c r="S104" t="n">
        <v>25.4</v>
      </c>
      <c r="T104" t="n">
        <v>1279.84</v>
      </c>
      <c r="U104" t="n">
        <v>0.86</v>
      </c>
      <c r="V104" t="n">
        <v>0.89</v>
      </c>
      <c r="W104" t="n">
        <v>2.95</v>
      </c>
      <c r="X104" t="n">
        <v>0.07000000000000001</v>
      </c>
      <c r="Y104" t="n">
        <v>1</v>
      </c>
      <c r="Z104" t="n">
        <v>10</v>
      </c>
      <c r="AA104" t="n">
        <v>402.8014108314549</v>
      </c>
      <c r="AB104" t="n">
        <v>551.1306606436754</v>
      </c>
      <c r="AC104" t="n">
        <v>498.5315239085826</v>
      </c>
      <c r="AD104" t="n">
        <v>402801.4108314549</v>
      </c>
      <c r="AE104" t="n">
        <v>551130.6606436754</v>
      </c>
      <c r="AF104" t="n">
        <v>1.914852818732128e-05</v>
      </c>
      <c r="AG104" t="n">
        <v>34</v>
      </c>
      <c r="AH104" t="n">
        <v>498531.5239085826</v>
      </c>
    </row>
    <row r="105">
      <c r="A105" t="n">
        <v>103</v>
      </c>
      <c r="B105" t="n">
        <v>85</v>
      </c>
      <c r="C105" t="inlineStr">
        <is>
          <t xml:space="preserve">CONCLUIDO	</t>
        </is>
      </c>
      <c r="D105" t="n">
        <v>7.6892</v>
      </c>
      <c r="E105" t="n">
        <v>13.01</v>
      </c>
      <c r="F105" t="n">
        <v>10.46</v>
      </c>
      <c r="G105" t="n">
        <v>125.56</v>
      </c>
      <c r="H105" t="n">
        <v>2.3</v>
      </c>
      <c r="I105" t="n">
        <v>5</v>
      </c>
      <c r="J105" t="n">
        <v>206.97</v>
      </c>
      <c r="K105" t="n">
        <v>51.39</v>
      </c>
      <c r="L105" t="n">
        <v>26.75</v>
      </c>
      <c r="M105" t="n">
        <v>3</v>
      </c>
      <c r="N105" t="n">
        <v>43.82</v>
      </c>
      <c r="O105" t="n">
        <v>25760.05</v>
      </c>
      <c r="P105" t="n">
        <v>120.42</v>
      </c>
      <c r="Q105" t="n">
        <v>197.78</v>
      </c>
      <c r="R105" t="n">
        <v>29.61</v>
      </c>
      <c r="S105" t="n">
        <v>25.4</v>
      </c>
      <c r="T105" t="n">
        <v>1274.28</v>
      </c>
      <c r="U105" t="n">
        <v>0.86</v>
      </c>
      <c r="V105" t="n">
        <v>0.89</v>
      </c>
      <c r="W105" t="n">
        <v>2.95</v>
      </c>
      <c r="X105" t="n">
        <v>0.07000000000000001</v>
      </c>
      <c r="Y105" t="n">
        <v>1</v>
      </c>
      <c r="Z105" t="n">
        <v>10</v>
      </c>
      <c r="AA105" t="n">
        <v>402.5034570466759</v>
      </c>
      <c r="AB105" t="n">
        <v>550.7229871305475</v>
      </c>
      <c r="AC105" t="n">
        <v>498.1627581833743</v>
      </c>
      <c r="AD105" t="n">
        <v>402503.4570466759</v>
      </c>
      <c r="AE105" t="n">
        <v>550722.9871305475</v>
      </c>
      <c r="AF105" t="n">
        <v>1.91472831109082e-05</v>
      </c>
      <c r="AG105" t="n">
        <v>34</v>
      </c>
      <c r="AH105" t="n">
        <v>498162.7581833743</v>
      </c>
    </row>
    <row r="106">
      <c r="A106" t="n">
        <v>104</v>
      </c>
      <c r="B106" t="n">
        <v>85</v>
      </c>
      <c r="C106" t="inlineStr">
        <is>
          <t xml:space="preserve">CONCLUIDO	</t>
        </is>
      </c>
      <c r="D106" t="n">
        <v>7.688</v>
      </c>
      <c r="E106" t="n">
        <v>13.01</v>
      </c>
      <c r="F106" t="n">
        <v>10.47</v>
      </c>
      <c r="G106" t="n">
        <v>125.58</v>
      </c>
      <c r="H106" t="n">
        <v>2.31</v>
      </c>
      <c r="I106" t="n">
        <v>5</v>
      </c>
      <c r="J106" t="n">
        <v>207.37</v>
      </c>
      <c r="K106" t="n">
        <v>51.39</v>
      </c>
      <c r="L106" t="n">
        <v>27</v>
      </c>
      <c r="M106" t="n">
        <v>3</v>
      </c>
      <c r="N106" t="n">
        <v>43.97</v>
      </c>
      <c r="O106" t="n">
        <v>25809.25</v>
      </c>
      <c r="P106" t="n">
        <v>120.25</v>
      </c>
      <c r="Q106" t="n">
        <v>197.75</v>
      </c>
      <c r="R106" t="n">
        <v>29.75</v>
      </c>
      <c r="S106" t="n">
        <v>25.4</v>
      </c>
      <c r="T106" t="n">
        <v>1347.31</v>
      </c>
      <c r="U106" t="n">
        <v>0.85</v>
      </c>
      <c r="V106" t="n">
        <v>0.89</v>
      </c>
      <c r="W106" t="n">
        <v>2.95</v>
      </c>
      <c r="X106" t="n">
        <v>0.08</v>
      </c>
      <c r="Y106" t="n">
        <v>1</v>
      </c>
      <c r="Z106" t="n">
        <v>10</v>
      </c>
      <c r="AA106" t="n">
        <v>402.4103370344684</v>
      </c>
      <c r="AB106" t="n">
        <v>550.5955762216803</v>
      </c>
      <c r="AC106" t="n">
        <v>498.047507192827</v>
      </c>
      <c r="AD106" t="n">
        <v>402410.3370344684</v>
      </c>
      <c r="AE106" t="n">
        <v>550595.5762216803</v>
      </c>
      <c r="AF106" t="n">
        <v>1.91442949275168e-05</v>
      </c>
      <c r="AG106" t="n">
        <v>34</v>
      </c>
      <c r="AH106" t="n">
        <v>498047.5071928269</v>
      </c>
    </row>
    <row r="107">
      <c r="A107" t="n">
        <v>105</v>
      </c>
      <c r="B107" t="n">
        <v>85</v>
      </c>
      <c r="C107" t="inlineStr">
        <is>
          <t xml:space="preserve">CONCLUIDO	</t>
        </is>
      </c>
      <c r="D107" t="n">
        <v>7.6848</v>
      </c>
      <c r="E107" t="n">
        <v>13.01</v>
      </c>
      <c r="F107" t="n">
        <v>10.47</v>
      </c>
      <c r="G107" t="n">
        <v>125.65</v>
      </c>
      <c r="H107" t="n">
        <v>2.33</v>
      </c>
      <c r="I107" t="n">
        <v>5</v>
      </c>
      <c r="J107" t="n">
        <v>207.77</v>
      </c>
      <c r="K107" t="n">
        <v>51.39</v>
      </c>
      <c r="L107" t="n">
        <v>27.25</v>
      </c>
      <c r="M107" t="n">
        <v>3</v>
      </c>
      <c r="N107" t="n">
        <v>44.12</v>
      </c>
      <c r="O107" t="n">
        <v>25858.5</v>
      </c>
      <c r="P107" t="n">
        <v>120.14</v>
      </c>
      <c r="Q107" t="n">
        <v>197.75</v>
      </c>
      <c r="R107" t="n">
        <v>29.88</v>
      </c>
      <c r="S107" t="n">
        <v>25.4</v>
      </c>
      <c r="T107" t="n">
        <v>1413.35</v>
      </c>
      <c r="U107" t="n">
        <v>0.85</v>
      </c>
      <c r="V107" t="n">
        <v>0.89</v>
      </c>
      <c r="W107" t="n">
        <v>2.95</v>
      </c>
      <c r="X107" t="n">
        <v>0.08</v>
      </c>
      <c r="Y107" t="n">
        <v>1</v>
      </c>
      <c r="Z107" t="n">
        <v>10</v>
      </c>
      <c r="AA107" t="n">
        <v>402.3730992598287</v>
      </c>
      <c r="AB107" t="n">
        <v>550.5446258556034</v>
      </c>
      <c r="AC107" t="n">
        <v>498.0014194581793</v>
      </c>
      <c r="AD107" t="n">
        <v>402373.0992598287</v>
      </c>
      <c r="AE107" t="n">
        <v>550544.6258556034</v>
      </c>
      <c r="AF107" t="n">
        <v>1.913632643847309e-05</v>
      </c>
      <c r="AG107" t="n">
        <v>34</v>
      </c>
      <c r="AH107" t="n">
        <v>498001.4194581793</v>
      </c>
    </row>
    <row r="108">
      <c r="A108" t="n">
        <v>106</v>
      </c>
      <c r="B108" t="n">
        <v>85</v>
      </c>
      <c r="C108" t="inlineStr">
        <is>
          <t xml:space="preserve">CONCLUIDO	</t>
        </is>
      </c>
      <c r="D108" t="n">
        <v>7.6877</v>
      </c>
      <c r="E108" t="n">
        <v>13.01</v>
      </c>
      <c r="F108" t="n">
        <v>10.47</v>
      </c>
      <c r="G108" t="n">
        <v>125.59</v>
      </c>
      <c r="H108" t="n">
        <v>2.35</v>
      </c>
      <c r="I108" t="n">
        <v>5</v>
      </c>
      <c r="J108" t="n">
        <v>208.17</v>
      </c>
      <c r="K108" t="n">
        <v>51.39</v>
      </c>
      <c r="L108" t="n">
        <v>27.5</v>
      </c>
      <c r="M108" t="n">
        <v>3</v>
      </c>
      <c r="N108" t="n">
        <v>44.27</v>
      </c>
      <c r="O108" t="n">
        <v>25907.8</v>
      </c>
      <c r="P108" t="n">
        <v>119.81</v>
      </c>
      <c r="Q108" t="n">
        <v>197.75</v>
      </c>
      <c r="R108" t="n">
        <v>29.77</v>
      </c>
      <c r="S108" t="n">
        <v>25.4</v>
      </c>
      <c r="T108" t="n">
        <v>1353.94</v>
      </c>
      <c r="U108" t="n">
        <v>0.85</v>
      </c>
      <c r="V108" t="n">
        <v>0.89</v>
      </c>
      <c r="W108" t="n">
        <v>2.95</v>
      </c>
      <c r="X108" t="n">
        <v>0.08</v>
      </c>
      <c r="Y108" t="n">
        <v>1</v>
      </c>
      <c r="Z108" t="n">
        <v>10</v>
      </c>
      <c r="AA108" t="n">
        <v>402.1026807098877</v>
      </c>
      <c r="AB108" t="n">
        <v>550.1746272655497</v>
      </c>
      <c r="AC108" t="n">
        <v>497.666733014264</v>
      </c>
      <c r="AD108" t="n">
        <v>402102.6807098877</v>
      </c>
      <c r="AE108" t="n">
        <v>550174.6272655497</v>
      </c>
      <c r="AF108" t="n">
        <v>1.914354788166896e-05</v>
      </c>
      <c r="AG108" t="n">
        <v>34</v>
      </c>
      <c r="AH108" t="n">
        <v>497666.733014264</v>
      </c>
    </row>
    <row r="109">
      <c r="A109" t="n">
        <v>107</v>
      </c>
      <c r="B109" t="n">
        <v>85</v>
      </c>
      <c r="C109" t="inlineStr">
        <is>
          <t xml:space="preserve">CONCLUIDO	</t>
        </is>
      </c>
      <c r="D109" t="n">
        <v>7.6859</v>
      </c>
      <c r="E109" t="n">
        <v>13.01</v>
      </c>
      <c r="F109" t="n">
        <v>10.47</v>
      </c>
      <c r="G109" t="n">
        <v>125.63</v>
      </c>
      <c r="H109" t="n">
        <v>2.36</v>
      </c>
      <c r="I109" t="n">
        <v>5</v>
      </c>
      <c r="J109" t="n">
        <v>208.57</v>
      </c>
      <c r="K109" t="n">
        <v>51.39</v>
      </c>
      <c r="L109" t="n">
        <v>27.75</v>
      </c>
      <c r="M109" t="n">
        <v>3</v>
      </c>
      <c r="N109" t="n">
        <v>44.42</v>
      </c>
      <c r="O109" t="n">
        <v>25957.16</v>
      </c>
      <c r="P109" t="n">
        <v>119.34</v>
      </c>
      <c r="Q109" t="n">
        <v>197.75</v>
      </c>
      <c r="R109" t="n">
        <v>29.8</v>
      </c>
      <c r="S109" t="n">
        <v>25.4</v>
      </c>
      <c r="T109" t="n">
        <v>1369.34</v>
      </c>
      <c r="U109" t="n">
        <v>0.85</v>
      </c>
      <c r="V109" t="n">
        <v>0.89</v>
      </c>
      <c r="W109" t="n">
        <v>2.95</v>
      </c>
      <c r="X109" t="n">
        <v>0.08</v>
      </c>
      <c r="Y109" t="n">
        <v>1</v>
      </c>
      <c r="Z109" t="n">
        <v>10</v>
      </c>
      <c r="AA109" t="n">
        <v>401.7926947811143</v>
      </c>
      <c r="AB109" t="n">
        <v>549.750490842188</v>
      </c>
      <c r="AC109" t="n">
        <v>497.2830755758687</v>
      </c>
      <c r="AD109" t="n">
        <v>401792.6947811143</v>
      </c>
      <c r="AE109" t="n">
        <v>549750.490842188</v>
      </c>
      <c r="AF109" t="n">
        <v>1.913906560658187e-05</v>
      </c>
      <c r="AG109" t="n">
        <v>34</v>
      </c>
      <c r="AH109" t="n">
        <v>497283.0755758687</v>
      </c>
    </row>
    <row r="110">
      <c r="A110" t="n">
        <v>108</v>
      </c>
      <c r="B110" t="n">
        <v>85</v>
      </c>
      <c r="C110" t="inlineStr">
        <is>
          <t xml:space="preserve">CONCLUIDO	</t>
        </is>
      </c>
      <c r="D110" t="n">
        <v>7.6885</v>
      </c>
      <c r="E110" t="n">
        <v>13.01</v>
      </c>
      <c r="F110" t="n">
        <v>10.46</v>
      </c>
      <c r="G110" t="n">
        <v>125.57</v>
      </c>
      <c r="H110" t="n">
        <v>2.38</v>
      </c>
      <c r="I110" t="n">
        <v>5</v>
      </c>
      <c r="J110" t="n">
        <v>208.97</v>
      </c>
      <c r="K110" t="n">
        <v>51.39</v>
      </c>
      <c r="L110" t="n">
        <v>28</v>
      </c>
      <c r="M110" t="n">
        <v>3</v>
      </c>
      <c r="N110" t="n">
        <v>44.57</v>
      </c>
      <c r="O110" t="n">
        <v>26006.56</v>
      </c>
      <c r="P110" t="n">
        <v>119.15</v>
      </c>
      <c r="Q110" t="n">
        <v>197.76</v>
      </c>
      <c r="R110" t="n">
        <v>29.74</v>
      </c>
      <c r="S110" t="n">
        <v>25.4</v>
      </c>
      <c r="T110" t="n">
        <v>1339.19</v>
      </c>
      <c r="U110" t="n">
        <v>0.85</v>
      </c>
      <c r="V110" t="n">
        <v>0.89</v>
      </c>
      <c r="W110" t="n">
        <v>2.94</v>
      </c>
      <c r="X110" t="n">
        <v>0.07000000000000001</v>
      </c>
      <c r="Y110" t="n">
        <v>1</v>
      </c>
      <c r="Z110" t="n">
        <v>10</v>
      </c>
      <c r="AA110" t="n">
        <v>401.6134429179031</v>
      </c>
      <c r="AB110" t="n">
        <v>549.5052305349084</v>
      </c>
      <c r="AC110" t="n">
        <v>497.0612225680909</v>
      </c>
      <c r="AD110" t="n">
        <v>401613.4429179031</v>
      </c>
      <c r="AE110" t="n">
        <v>549505.2305349084</v>
      </c>
      <c r="AF110" t="n">
        <v>1.914554000392988e-05</v>
      </c>
      <c r="AG110" t="n">
        <v>34</v>
      </c>
      <c r="AH110" t="n">
        <v>497061.2225680909</v>
      </c>
    </row>
    <row r="111">
      <c r="A111" t="n">
        <v>109</v>
      </c>
      <c r="B111" t="n">
        <v>85</v>
      </c>
      <c r="C111" t="inlineStr">
        <is>
          <t xml:space="preserve">CONCLUIDO	</t>
        </is>
      </c>
      <c r="D111" t="n">
        <v>7.719</v>
      </c>
      <c r="E111" t="n">
        <v>12.96</v>
      </c>
      <c r="F111" t="n">
        <v>10.45</v>
      </c>
      <c r="G111" t="n">
        <v>156.7</v>
      </c>
      <c r="H111" t="n">
        <v>2.4</v>
      </c>
      <c r="I111" t="n">
        <v>4</v>
      </c>
      <c r="J111" t="n">
        <v>209.37</v>
      </c>
      <c r="K111" t="n">
        <v>51.39</v>
      </c>
      <c r="L111" t="n">
        <v>28.25</v>
      </c>
      <c r="M111" t="n">
        <v>2</v>
      </c>
      <c r="N111" t="n">
        <v>44.72</v>
      </c>
      <c r="O111" t="n">
        <v>26056.02</v>
      </c>
      <c r="P111" t="n">
        <v>118.5</v>
      </c>
      <c r="Q111" t="n">
        <v>197.75</v>
      </c>
      <c r="R111" t="n">
        <v>29.12</v>
      </c>
      <c r="S111" t="n">
        <v>25.4</v>
      </c>
      <c r="T111" t="n">
        <v>1035.26</v>
      </c>
      <c r="U111" t="n">
        <v>0.87</v>
      </c>
      <c r="V111" t="n">
        <v>0.89</v>
      </c>
      <c r="W111" t="n">
        <v>2.95</v>
      </c>
      <c r="X111" t="n">
        <v>0.06</v>
      </c>
      <c r="Y111" t="n">
        <v>1</v>
      </c>
      <c r="Z111" t="n">
        <v>10</v>
      </c>
      <c r="AA111" t="n">
        <v>400.7606176701014</v>
      </c>
      <c r="AB111" t="n">
        <v>548.3383574068715</v>
      </c>
      <c r="AC111" t="n">
        <v>496.0057141736771</v>
      </c>
      <c r="AD111" t="n">
        <v>400760.6176701014</v>
      </c>
      <c r="AE111" t="n">
        <v>548338.3574068715</v>
      </c>
      <c r="AF111" t="n">
        <v>1.922148966512776e-05</v>
      </c>
      <c r="AG111" t="n">
        <v>34</v>
      </c>
      <c r="AH111" t="n">
        <v>496005.7141736771</v>
      </c>
    </row>
    <row r="112">
      <c r="A112" t="n">
        <v>110</v>
      </c>
      <c r="B112" t="n">
        <v>85</v>
      </c>
      <c r="C112" t="inlineStr">
        <is>
          <t xml:space="preserve">CONCLUIDO	</t>
        </is>
      </c>
      <c r="D112" t="n">
        <v>7.7218</v>
      </c>
      <c r="E112" t="n">
        <v>12.95</v>
      </c>
      <c r="F112" t="n">
        <v>10.44</v>
      </c>
      <c r="G112" t="n">
        <v>156.63</v>
      </c>
      <c r="H112" t="n">
        <v>2.41</v>
      </c>
      <c r="I112" t="n">
        <v>4</v>
      </c>
      <c r="J112" t="n">
        <v>209.77</v>
      </c>
      <c r="K112" t="n">
        <v>51.39</v>
      </c>
      <c r="L112" t="n">
        <v>28.5</v>
      </c>
      <c r="M112" t="n">
        <v>2</v>
      </c>
      <c r="N112" t="n">
        <v>44.88</v>
      </c>
      <c r="O112" t="n">
        <v>26105.53</v>
      </c>
      <c r="P112" t="n">
        <v>118.65</v>
      </c>
      <c r="Q112" t="n">
        <v>197.77</v>
      </c>
      <c r="R112" t="n">
        <v>28.98</v>
      </c>
      <c r="S112" t="n">
        <v>25.4</v>
      </c>
      <c r="T112" t="n">
        <v>964.54</v>
      </c>
      <c r="U112" t="n">
        <v>0.88</v>
      </c>
      <c r="V112" t="n">
        <v>0.89</v>
      </c>
      <c r="W112" t="n">
        <v>2.95</v>
      </c>
      <c r="X112" t="n">
        <v>0.05</v>
      </c>
      <c r="Y112" t="n">
        <v>1</v>
      </c>
      <c r="Z112" t="n">
        <v>10</v>
      </c>
      <c r="AA112" t="n">
        <v>400.8196159794127</v>
      </c>
      <c r="AB112" t="n">
        <v>548.4190814964929</v>
      </c>
      <c r="AC112" t="n">
        <v>496.0787340694821</v>
      </c>
      <c r="AD112" t="n">
        <v>400819.6159794127</v>
      </c>
      <c r="AE112" t="n">
        <v>548419.081496493</v>
      </c>
      <c r="AF112" t="n">
        <v>1.922846209304101e-05</v>
      </c>
      <c r="AG112" t="n">
        <v>34</v>
      </c>
      <c r="AH112" t="n">
        <v>496078.7340694821</v>
      </c>
    </row>
    <row r="113">
      <c r="A113" t="n">
        <v>111</v>
      </c>
      <c r="B113" t="n">
        <v>85</v>
      </c>
      <c r="C113" t="inlineStr">
        <is>
          <t xml:space="preserve">CONCLUIDO	</t>
        </is>
      </c>
      <c r="D113" t="n">
        <v>7.721</v>
      </c>
      <c r="E113" t="n">
        <v>12.95</v>
      </c>
      <c r="F113" t="n">
        <v>10.44</v>
      </c>
      <c r="G113" t="n">
        <v>156.65</v>
      </c>
      <c r="H113" t="n">
        <v>2.43</v>
      </c>
      <c r="I113" t="n">
        <v>4</v>
      </c>
      <c r="J113" t="n">
        <v>210.17</v>
      </c>
      <c r="K113" t="n">
        <v>51.39</v>
      </c>
      <c r="L113" t="n">
        <v>28.75</v>
      </c>
      <c r="M113" t="n">
        <v>2</v>
      </c>
      <c r="N113" t="n">
        <v>45.03</v>
      </c>
      <c r="O113" t="n">
        <v>26155.09</v>
      </c>
      <c r="P113" t="n">
        <v>118.8</v>
      </c>
      <c r="Q113" t="n">
        <v>197.75</v>
      </c>
      <c r="R113" t="n">
        <v>29.01</v>
      </c>
      <c r="S113" t="n">
        <v>25.4</v>
      </c>
      <c r="T113" t="n">
        <v>980.26</v>
      </c>
      <c r="U113" t="n">
        <v>0.88</v>
      </c>
      <c r="V113" t="n">
        <v>0.89</v>
      </c>
      <c r="W113" t="n">
        <v>2.95</v>
      </c>
      <c r="X113" t="n">
        <v>0.05</v>
      </c>
      <c r="Y113" t="n">
        <v>1</v>
      </c>
      <c r="Z113" t="n">
        <v>10</v>
      </c>
      <c r="AA113" t="n">
        <v>400.9352919094934</v>
      </c>
      <c r="AB113" t="n">
        <v>548.5773544072912</v>
      </c>
      <c r="AC113" t="n">
        <v>496.2219016358112</v>
      </c>
      <c r="AD113" t="n">
        <v>400935.2919094934</v>
      </c>
      <c r="AE113" t="n">
        <v>548577.3544072912</v>
      </c>
      <c r="AF113" t="n">
        <v>1.922646997078008e-05</v>
      </c>
      <c r="AG113" t="n">
        <v>34</v>
      </c>
      <c r="AH113" t="n">
        <v>496221.9016358112</v>
      </c>
    </row>
    <row r="114">
      <c r="A114" t="n">
        <v>112</v>
      </c>
      <c r="B114" t="n">
        <v>85</v>
      </c>
      <c r="C114" t="inlineStr">
        <is>
          <t xml:space="preserve">CONCLUIDO	</t>
        </is>
      </c>
      <c r="D114" t="n">
        <v>7.72</v>
      </c>
      <c r="E114" t="n">
        <v>12.95</v>
      </c>
      <c r="F114" t="n">
        <v>10.45</v>
      </c>
      <c r="G114" t="n">
        <v>156.68</v>
      </c>
      <c r="H114" t="n">
        <v>2.45</v>
      </c>
      <c r="I114" t="n">
        <v>4</v>
      </c>
      <c r="J114" t="n">
        <v>210.57</v>
      </c>
      <c r="K114" t="n">
        <v>51.39</v>
      </c>
      <c r="L114" t="n">
        <v>29</v>
      </c>
      <c r="M114" t="n">
        <v>2</v>
      </c>
      <c r="N114" t="n">
        <v>45.18</v>
      </c>
      <c r="O114" t="n">
        <v>26204.71</v>
      </c>
      <c r="P114" t="n">
        <v>119.06</v>
      </c>
      <c r="Q114" t="n">
        <v>197.76</v>
      </c>
      <c r="R114" t="n">
        <v>29.08</v>
      </c>
      <c r="S114" t="n">
        <v>25.4</v>
      </c>
      <c r="T114" t="n">
        <v>1015.46</v>
      </c>
      <c r="U114" t="n">
        <v>0.87</v>
      </c>
      <c r="V114" t="n">
        <v>0.89</v>
      </c>
      <c r="W114" t="n">
        <v>2.95</v>
      </c>
      <c r="X114" t="n">
        <v>0.06</v>
      </c>
      <c r="Y114" t="n">
        <v>1</v>
      </c>
      <c r="Z114" t="n">
        <v>10</v>
      </c>
      <c r="AA114" t="n">
        <v>401.1429370621894</v>
      </c>
      <c r="AB114" t="n">
        <v>548.8614636658674</v>
      </c>
      <c r="AC114" t="n">
        <v>496.4788959054987</v>
      </c>
      <c r="AD114" t="n">
        <v>401142.9370621894</v>
      </c>
      <c r="AE114" t="n">
        <v>548861.4636658675</v>
      </c>
      <c r="AF114" t="n">
        <v>1.922397981795392e-05</v>
      </c>
      <c r="AG114" t="n">
        <v>34</v>
      </c>
      <c r="AH114" t="n">
        <v>496478.8959054988</v>
      </c>
    </row>
    <row r="115">
      <c r="A115" t="n">
        <v>113</v>
      </c>
      <c r="B115" t="n">
        <v>85</v>
      </c>
      <c r="C115" t="inlineStr">
        <is>
          <t xml:space="preserve">CONCLUIDO	</t>
        </is>
      </c>
      <c r="D115" t="n">
        <v>7.722</v>
      </c>
      <c r="E115" t="n">
        <v>12.95</v>
      </c>
      <c r="F115" t="n">
        <v>10.44</v>
      </c>
      <c r="G115" t="n">
        <v>156.63</v>
      </c>
      <c r="H115" t="n">
        <v>2.46</v>
      </c>
      <c r="I115" t="n">
        <v>4</v>
      </c>
      <c r="J115" t="n">
        <v>210.98</v>
      </c>
      <c r="K115" t="n">
        <v>51.39</v>
      </c>
      <c r="L115" t="n">
        <v>29.25</v>
      </c>
      <c r="M115" t="n">
        <v>2</v>
      </c>
      <c r="N115" t="n">
        <v>45.33</v>
      </c>
      <c r="O115" t="n">
        <v>26254.37</v>
      </c>
      <c r="P115" t="n">
        <v>119.09</v>
      </c>
      <c r="Q115" t="n">
        <v>197.75</v>
      </c>
      <c r="R115" t="n">
        <v>29.01</v>
      </c>
      <c r="S115" t="n">
        <v>25.4</v>
      </c>
      <c r="T115" t="n">
        <v>981.97</v>
      </c>
      <c r="U115" t="n">
        <v>0.88</v>
      </c>
      <c r="V115" t="n">
        <v>0.89</v>
      </c>
      <c r="W115" t="n">
        <v>2.94</v>
      </c>
      <c r="X115" t="n">
        <v>0.05</v>
      </c>
      <c r="Y115" t="n">
        <v>1</v>
      </c>
      <c r="Z115" t="n">
        <v>10</v>
      </c>
      <c r="AA115" t="n">
        <v>401.1272113888513</v>
      </c>
      <c r="AB115" t="n">
        <v>548.8399471058384</v>
      </c>
      <c r="AC115" t="n">
        <v>496.4594328557602</v>
      </c>
      <c r="AD115" t="n">
        <v>401127.2113888513</v>
      </c>
      <c r="AE115" t="n">
        <v>548839.9471058385</v>
      </c>
      <c r="AF115" t="n">
        <v>1.922896012360624e-05</v>
      </c>
      <c r="AG115" t="n">
        <v>34</v>
      </c>
      <c r="AH115" t="n">
        <v>496459.4328557602</v>
      </c>
    </row>
    <row r="116">
      <c r="A116" t="n">
        <v>114</v>
      </c>
      <c r="B116" t="n">
        <v>85</v>
      </c>
      <c r="C116" t="inlineStr">
        <is>
          <t xml:space="preserve">CONCLUIDO	</t>
        </is>
      </c>
      <c r="D116" t="n">
        <v>7.721</v>
      </c>
      <c r="E116" t="n">
        <v>12.95</v>
      </c>
      <c r="F116" t="n">
        <v>10.44</v>
      </c>
      <c r="G116" t="n">
        <v>156.65</v>
      </c>
      <c r="H116" t="n">
        <v>2.48</v>
      </c>
      <c r="I116" t="n">
        <v>4</v>
      </c>
      <c r="J116" t="n">
        <v>211.38</v>
      </c>
      <c r="K116" t="n">
        <v>51.39</v>
      </c>
      <c r="L116" t="n">
        <v>29.5</v>
      </c>
      <c r="M116" t="n">
        <v>2</v>
      </c>
      <c r="N116" t="n">
        <v>45.49</v>
      </c>
      <c r="O116" t="n">
        <v>26304.09</v>
      </c>
      <c r="P116" t="n">
        <v>119.3</v>
      </c>
      <c r="Q116" t="n">
        <v>197.75</v>
      </c>
      <c r="R116" t="n">
        <v>29.06</v>
      </c>
      <c r="S116" t="n">
        <v>25.4</v>
      </c>
      <c r="T116" t="n">
        <v>1008.28</v>
      </c>
      <c r="U116" t="n">
        <v>0.87</v>
      </c>
      <c r="V116" t="n">
        <v>0.89</v>
      </c>
      <c r="W116" t="n">
        <v>2.94</v>
      </c>
      <c r="X116" t="n">
        <v>0.05</v>
      </c>
      <c r="Y116" t="n">
        <v>1</v>
      </c>
      <c r="Z116" t="n">
        <v>10</v>
      </c>
      <c r="AA116" t="n">
        <v>401.2877047165753</v>
      </c>
      <c r="AB116" t="n">
        <v>549.0595411572964</v>
      </c>
      <c r="AC116" t="n">
        <v>496.6580691591493</v>
      </c>
      <c r="AD116" t="n">
        <v>401287.7047165753</v>
      </c>
      <c r="AE116" t="n">
        <v>549059.5411572964</v>
      </c>
      <c r="AF116" t="n">
        <v>1.922646997078008e-05</v>
      </c>
      <c r="AG116" t="n">
        <v>34</v>
      </c>
      <c r="AH116" t="n">
        <v>496658.0691591493</v>
      </c>
    </row>
    <row r="117">
      <c r="A117" t="n">
        <v>115</v>
      </c>
      <c r="B117" t="n">
        <v>85</v>
      </c>
      <c r="C117" t="inlineStr">
        <is>
          <t xml:space="preserve">CONCLUIDO	</t>
        </is>
      </c>
      <c r="D117" t="n">
        <v>7.7208</v>
      </c>
      <c r="E117" t="n">
        <v>12.95</v>
      </c>
      <c r="F117" t="n">
        <v>10.44</v>
      </c>
      <c r="G117" t="n">
        <v>156.66</v>
      </c>
      <c r="H117" t="n">
        <v>2.5</v>
      </c>
      <c r="I117" t="n">
        <v>4</v>
      </c>
      <c r="J117" t="n">
        <v>211.78</v>
      </c>
      <c r="K117" t="n">
        <v>51.39</v>
      </c>
      <c r="L117" t="n">
        <v>29.75</v>
      </c>
      <c r="M117" t="n">
        <v>2</v>
      </c>
      <c r="N117" t="n">
        <v>45.64</v>
      </c>
      <c r="O117" t="n">
        <v>26353.87</v>
      </c>
      <c r="P117" t="n">
        <v>119.32</v>
      </c>
      <c r="Q117" t="n">
        <v>197.75</v>
      </c>
      <c r="R117" t="n">
        <v>29.03</v>
      </c>
      <c r="S117" t="n">
        <v>25.4</v>
      </c>
      <c r="T117" t="n">
        <v>993.4299999999999</v>
      </c>
      <c r="U117" t="n">
        <v>0.87</v>
      </c>
      <c r="V117" t="n">
        <v>0.89</v>
      </c>
      <c r="W117" t="n">
        <v>2.95</v>
      </c>
      <c r="X117" t="n">
        <v>0.05</v>
      </c>
      <c r="Y117" t="n">
        <v>1</v>
      </c>
      <c r="Z117" t="n">
        <v>10</v>
      </c>
      <c r="AA117" t="n">
        <v>401.304301805849</v>
      </c>
      <c r="AB117" t="n">
        <v>549.0822500270526</v>
      </c>
      <c r="AC117" t="n">
        <v>496.678610726248</v>
      </c>
      <c r="AD117" t="n">
        <v>401304.301805849</v>
      </c>
      <c r="AE117" t="n">
        <v>549082.2500270526</v>
      </c>
      <c r="AF117" t="n">
        <v>1.922597194021484e-05</v>
      </c>
      <c r="AG117" t="n">
        <v>34</v>
      </c>
      <c r="AH117" t="n">
        <v>496678.610726248</v>
      </c>
    </row>
    <row r="118">
      <c r="A118" t="n">
        <v>116</v>
      </c>
      <c r="B118" t="n">
        <v>85</v>
      </c>
      <c r="C118" t="inlineStr">
        <is>
          <t xml:space="preserve">CONCLUIDO	</t>
        </is>
      </c>
      <c r="D118" t="n">
        <v>7.7189</v>
      </c>
      <c r="E118" t="n">
        <v>12.96</v>
      </c>
      <c r="F118" t="n">
        <v>10.45</v>
      </c>
      <c r="G118" t="n">
        <v>156.71</v>
      </c>
      <c r="H118" t="n">
        <v>2.51</v>
      </c>
      <c r="I118" t="n">
        <v>4</v>
      </c>
      <c r="J118" t="n">
        <v>212.19</v>
      </c>
      <c r="K118" t="n">
        <v>51.39</v>
      </c>
      <c r="L118" t="n">
        <v>30</v>
      </c>
      <c r="M118" t="n">
        <v>2</v>
      </c>
      <c r="N118" t="n">
        <v>45.79</v>
      </c>
      <c r="O118" t="n">
        <v>26403.69</v>
      </c>
      <c r="P118" t="n">
        <v>119.4</v>
      </c>
      <c r="Q118" t="n">
        <v>197.75</v>
      </c>
      <c r="R118" t="n">
        <v>29.21</v>
      </c>
      <c r="S118" t="n">
        <v>25.4</v>
      </c>
      <c r="T118" t="n">
        <v>1079.58</v>
      </c>
      <c r="U118" t="n">
        <v>0.87</v>
      </c>
      <c r="V118" t="n">
        <v>0.89</v>
      </c>
      <c r="W118" t="n">
        <v>2.94</v>
      </c>
      <c r="X118" t="n">
        <v>0.06</v>
      </c>
      <c r="Y118" t="n">
        <v>1</v>
      </c>
      <c r="Z118" t="n">
        <v>10</v>
      </c>
      <c r="AA118" t="n">
        <v>401.3963768870003</v>
      </c>
      <c r="AB118" t="n">
        <v>549.2082312151497</v>
      </c>
      <c r="AC118" t="n">
        <v>496.7925684465688</v>
      </c>
      <c r="AD118" t="n">
        <v>401396.3768870003</v>
      </c>
      <c r="AE118" t="n">
        <v>549208.2312151496</v>
      </c>
      <c r="AF118" t="n">
        <v>1.922124064984514e-05</v>
      </c>
      <c r="AG118" t="n">
        <v>34</v>
      </c>
      <c r="AH118" t="n">
        <v>496792.5684465688</v>
      </c>
    </row>
    <row r="119">
      <c r="A119" t="n">
        <v>117</v>
      </c>
      <c r="B119" t="n">
        <v>85</v>
      </c>
      <c r="C119" t="inlineStr">
        <is>
          <t xml:space="preserve">CONCLUIDO	</t>
        </is>
      </c>
      <c r="D119" t="n">
        <v>7.7169</v>
      </c>
      <c r="E119" t="n">
        <v>12.96</v>
      </c>
      <c r="F119" t="n">
        <v>10.45</v>
      </c>
      <c r="G119" t="n">
        <v>156.76</v>
      </c>
      <c r="H119" t="n">
        <v>2.53</v>
      </c>
      <c r="I119" t="n">
        <v>4</v>
      </c>
      <c r="J119" t="n">
        <v>212.59</v>
      </c>
      <c r="K119" t="n">
        <v>51.39</v>
      </c>
      <c r="L119" t="n">
        <v>30.25</v>
      </c>
      <c r="M119" t="n">
        <v>2</v>
      </c>
      <c r="N119" t="n">
        <v>45.95</v>
      </c>
      <c r="O119" t="n">
        <v>26453.57</v>
      </c>
      <c r="P119" t="n">
        <v>119.46</v>
      </c>
      <c r="Q119" t="n">
        <v>197.75</v>
      </c>
      <c r="R119" t="n">
        <v>29.24</v>
      </c>
      <c r="S119" t="n">
        <v>25.4</v>
      </c>
      <c r="T119" t="n">
        <v>1094.74</v>
      </c>
      <c r="U119" t="n">
        <v>0.87</v>
      </c>
      <c r="V119" t="n">
        <v>0.89</v>
      </c>
      <c r="W119" t="n">
        <v>2.95</v>
      </c>
      <c r="X119" t="n">
        <v>0.06</v>
      </c>
      <c r="Y119" t="n">
        <v>1</v>
      </c>
      <c r="Z119" t="n">
        <v>10</v>
      </c>
      <c r="AA119" t="n">
        <v>401.4637318110768</v>
      </c>
      <c r="AB119" t="n">
        <v>549.3003891937607</v>
      </c>
      <c r="AC119" t="n">
        <v>496.8759309970457</v>
      </c>
      <c r="AD119" t="n">
        <v>401463.7318110768</v>
      </c>
      <c r="AE119" t="n">
        <v>549300.3891937607</v>
      </c>
      <c r="AF119" t="n">
        <v>1.921626034419282e-05</v>
      </c>
      <c r="AG119" t="n">
        <v>34</v>
      </c>
      <c r="AH119" t="n">
        <v>496875.9309970457</v>
      </c>
    </row>
    <row r="120">
      <c r="A120" t="n">
        <v>118</v>
      </c>
      <c r="B120" t="n">
        <v>85</v>
      </c>
      <c r="C120" t="inlineStr">
        <is>
          <t xml:space="preserve">CONCLUIDO	</t>
        </is>
      </c>
      <c r="D120" t="n">
        <v>7.7205</v>
      </c>
      <c r="E120" t="n">
        <v>12.95</v>
      </c>
      <c r="F120" t="n">
        <v>10.44</v>
      </c>
      <c r="G120" t="n">
        <v>156.67</v>
      </c>
      <c r="H120" t="n">
        <v>2.54</v>
      </c>
      <c r="I120" t="n">
        <v>4</v>
      </c>
      <c r="J120" t="n">
        <v>213</v>
      </c>
      <c r="K120" t="n">
        <v>51.39</v>
      </c>
      <c r="L120" t="n">
        <v>30.5</v>
      </c>
      <c r="M120" t="n">
        <v>2</v>
      </c>
      <c r="N120" t="n">
        <v>46.1</v>
      </c>
      <c r="O120" t="n">
        <v>26503.5</v>
      </c>
      <c r="P120" t="n">
        <v>119.3</v>
      </c>
      <c r="Q120" t="n">
        <v>197.75</v>
      </c>
      <c r="R120" t="n">
        <v>29.11</v>
      </c>
      <c r="S120" t="n">
        <v>25.4</v>
      </c>
      <c r="T120" t="n">
        <v>1029.84</v>
      </c>
      <c r="U120" t="n">
        <v>0.87</v>
      </c>
      <c r="V120" t="n">
        <v>0.89</v>
      </c>
      <c r="W120" t="n">
        <v>2.94</v>
      </c>
      <c r="X120" t="n">
        <v>0.05</v>
      </c>
      <c r="Y120" t="n">
        <v>1</v>
      </c>
      <c r="Z120" t="n">
        <v>10</v>
      </c>
      <c r="AA120" t="n">
        <v>401.2939554890398</v>
      </c>
      <c r="AB120" t="n">
        <v>549.0680937399469</v>
      </c>
      <c r="AC120" t="n">
        <v>496.6658054953152</v>
      </c>
      <c r="AD120" t="n">
        <v>401293.9554890398</v>
      </c>
      <c r="AE120" t="n">
        <v>549068.093739947</v>
      </c>
      <c r="AF120" t="n">
        <v>1.9225224894367e-05</v>
      </c>
      <c r="AG120" t="n">
        <v>34</v>
      </c>
      <c r="AH120" t="n">
        <v>496665.8054953152</v>
      </c>
    </row>
    <row r="121">
      <c r="A121" t="n">
        <v>119</v>
      </c>
      <c r="B121" t="n">
        <v>85</v>
      </c>
      <c r="C121" t="inlineStr">
        <is>
          <t xml:space="preserve">CONCLUIDO	</t>
        </is>
      </c>
      <c r="D121" t="n">
        <v>7.7215</v>
      </c>
      <c r="E121" t="n">
        <v>12.95</v>
      </c>
      <c r="F121" t="n">
        <v>10.44</v>
      </c>
      <c r="G121" t="n">
        <v>156.64</v>
      </c>
      <c r="H121" t="n">
        <v>2.56</v>
      </c>
      <c r="I121" t="n">
        <v>4</v>
      </c>
      <c r="J121" t="n">
        <v>213.4</v>
      </c>
      <c r="K121" t="n">
        <v>51.39</v>
      </c>
      <c r="L121" t="n">
        <v>30.75</v>
      </c>
      <c r="M121" t="n">
        <v>2</v>
      </c>
      <c r="N121" t="n">
        <v>46.26</v>
      </c>
      <c r="O121" t="n">
        <v>26553.48</v>
      </c>
      <c r="P121" t="n">
        <v>119.24</v>
      </c>
      <c r="Q121" t="n">
        <v>197.77</v>
      </c>
      <c r="R121" t="n">
        <v>28.94</v>
      </c>
      <c r="S121" t="n">
        <v>25.4</v>
      </c>
      <c r="T121" t="n">
        <v>946.87</v>
      </c>
      <c r="U121" t="n">
        <v>0.88</v>
      </c>
      <c r="V121" t="n">
        <v>0.89</v>
      </c>
      <c r="W121" t="n">
        <v>2.95</v>
      </c>
      <c r="X121" t="n">
        <v>0.05</v>
      </c>
      <c r="Y121" t="n">
        <v>1</v>
      </c>
      <c r="Z121" t="n">
        <v>10</v>
      </c>
      <c r="AA121" t="n">
        <v>401.2391679552168</v>
      </c>
      <c r="AB121" t="n">
        <v>548.993131019115</v>
      </c>
      <c r="AC121" t="n">
        <v>496.5979971113485</v>
      </c>
      <c r="AD121" t="n">
        <v>401239.1679552168</v>
      </c>
      <c r="AE121" t="n">
        <v>548993.131019115</v>
      </c>
      <c r="AF121" t="n">
        <v>1.922771504719316e-05</v>
      </c>
      <c r="AG121" t="n">
        <v>34</v>
      </c>
      <c r="AH121" t="n">
        <v>496597.9971113486</v>
      </c>
    </row>
    <row r="122">
      <c r="A122" t="n">
        <v>120</v>
      </c>
      <c r="B122" t="n">
        <v>85</v>
      </c>
      <c r="C122" t="inlineStr">
        <is>
          <t xml:space="preserve">CONCLUIDO	</t>
        </is>
      </c>
      <c r="D122" t="n">
        <v>7.7208</v>
      </c>
      <c r="E122" t="n">
        <v>12.95</v>
      </c>
      <c r="F122" t="n">
        <v>10.44</v>
      </c>
      <c r="G122" t="n">
        <v>156.66</v>
      </c>
      <c r="H122" t="n">
        <v>2.58</v>
      </c>
      <c r="I122" t="n">
        <v>4</v>
      </c>
      <c r="J122" t="n">
        <v>213.81</v>
      </c>
      <c r="K122" t="n">
        <v>51.39</v>
      </c>
      <c r="L122" t="n">
        <v>31</v>
      </c>
      <c r="M122" t="n">
        <v>2</v>
      </c>
      <c r="N122" t="n">
        <v>46.41</v>
      </c>
      <c r="O122" t="n">
        <v>26603.52</v>
      </c>
      <c r="P122" t="n">
        <v>119.14</v>
      </c>
      <c r="Q122" t="n">
        <v>197.75</v>
      </c>
      <c r="R122" t="n">
        <v>29</v>
      </c>
      <c r="S122" t="n">
        <v>25.4</v>
      </c>
      <c r="T122" t="n">
        <v>977.33</v>
      </c>
      <c r="U122" t="n">
        <v>0.88</v>
      </c>
      <c r="V122" t="n">
        <v>0.89</v>
      </c>
      <c r="W122" t="n">
        <v>2.95</v>
      </c>
      <c r="X122" t="n">
        <v>0.05</v>
      </c>
      <c r="Y122" t="n">
        <v>1</v>
      </c>
      <c r="Z122" t="n">
        <v>10</v>
      </c>
      <c r="AA122" t="n">
        <v>401.1774299088885</v>
      </c>
      <c r="AB122" t="n">
        <v>548.9086583004382</v>
      </c>
      <c r="AC122" t="n">
        <v>496.5215863503841</v>
      </c>
      <c r="AD122" t="n">
        <v>401177.4299088885</v>
      </c>
      <c r="AE122" t="n">
        <v>548908.6583004382</v>
      </c>
      <c r="AF122" t="n">
        <v>1.922597194021484e-05</v>
      </c>
      <c r="AG122" t="n">
        <v>34</v>
      </c>
      <c r="AH122" t="n">
        <v>496521.5863503841</v>
      </c>
    </row>
    <row r="123">
      <c r="A123" t="n">
        <v>121</v>
      </c>
      <c r="B123" t="n">
        <v>85</v>
      </c>
      <c r="C123" t="inlineStr">
        <is>
          <t xml:space="preserve">CONCLUIDO	</t>
        </is>
      </c>
      <c r="D123" t="n">
        <v>7.7197</v>
      </c>
      <c r="E123" t="n">
        <v>12.95</v>
      </c>
      <c r="F123" t="n">
        <v>10.45</v>
      </c>
      <c r="G123" t="n">
        <v>156.69</v>
      </c>
      <c r="H123" t="n">
        <v>2.59</v>
      </c>
      <c r="I123" t="n">
        <v>4</v>
      </c>
      <c r="J123" t="n">
        <v>214.21</v>
      </c>
      <c r="K123" t="n">
        <v>51.39</v>
      </c>
      <c r="L123" t="n">
        <v>31.25</v>
      </c>
      <c r="M123" t="n">
        <v>2</v>
      </c>
      <c r="N123" t="n">
        <v>46.57</v>
      </c>
      <c r="O123" t="n">
        <v>26653.61</v>
      </c>
      <c r="P123" t="n">
        <v>119.14</v>
      </c>
      <c r="Q123" t="n">
        <v>197.76</v>
      </c>
      <c r="R123" t="n">
        <v>29.08</v>
      </c>
      <c r="S123" t="n">
        <v>25.4</v>
      </c>
      <c r="T123" t="n">
        <v>1016.77</v>
      </c>
      <c r="U123" t="n">
        <v>0.87</v>
      </c>
      <c r="V123" t="n">
        <v>0.89</v>
      </c>
      <c r="W123" t="n">
        <v>2.95</v>
      </c>
      <c r="X123" t="n">
        <v>0.06</v>
      </c>
      <c r="Y123" t="n">
        <v>1</v>
      </c>
      <c r="Z123" t="n">
        <v>10</v>
      </c>
      <c r="AA123" t="n">
        <v>401.2030778329897</v>
      </c>
      <c r="AB123" t="n">
        <v>548.9437509217</v>
      </c>
      <c r="AC123" t="n">
        <v>496.5533297811256</v>
      </c>
      <c r="AD123" t="n">
        <v>401203.0778329897</v>
      </c>
      <c r="AE123" t="n">
        <v>548943.7509217</v>
      </c>
      <c r="AF123" t="n">
        <v>1.922323277210607e-05</v>
      </c>
      <c r="AG123" t="n">
        <v>34</v>
      </c>
      <c r="AH123" t="n">
        <v>496553.3297811256</v>
      </c>
    </row>
    <row r="124">
      <c r="A124" t="n">
        <v>122</v>
      </c>
      <c r="B124" t="n">
        <v>85</v>
      </c>
      <c r="C124" t="inlineStr">
        <is>
          <t xml:space="preserve">CONCLUIDO	</t>
        </is>
      </c>
      <c r="D124" t="n">
        <v>7.7184</v>
      </c>
      <c r="E124" t="n">
        <v>12.96</v>
      </c>
      <c r="F124" t="n">
        <v>10.45</v>
      </c>
      <c r="G124" t="n">
        <v>156.72</v>
      </c>
      <c r="H124" t="n">
        <v>2.61</v>
      </c>
      <c r="I124" t="n">
        <v>4</v>
      </c>
      <c r="J124" t="n">
        <v>214.62</v>
      </c>
      <c r="K124" t="n">
        <v>51.39</v>
      </c>
      <c r="L124" t="n">
        <v>31.5</v>
      </c>
      <c r="M124" t="n">
        <v>2</v>
      </c>
      <c r="N124" t="n">
        <v>46.73</v>
      </c>
      <c r="O124" t="n">
        <v>26703.76</v>
      </c>
      <c r="P124" t="n">
        <v>119.11</v>
      </c>
      <c r="Q124" t="n">
        <v>197.75</v>
      </c>
      <c r="R124" t="n">
        <v>29.18</v>
      </c>
      <c r="S124" t="n">
        <v>25.4</v>
      </c>
      <c r="T124" t="n">
        <v>1066.73</v>
      </c>
      <c r="U124" t="n">
        <v>0.87</v>
      </c>
      <c r="V124" t="n">
        <v>0.89</v>
      </c>
      <c r="W124" t="n">
        <v>2.95</v>
      </c>
      <c r="X124" t="n">
        <v>0.06</v>
      </c>
      <c r="Y124" t="n">
        <v>1</v>
      </c>
      <c r="Z124" t="n">
        <v>10</v>
      </c>
      <c r="AA124" t="n">
        <v>401.1981681184056</v>
      </c>
      <c r="AB124" t="n">
        <v>548.9370332336048</v>
      </c>
      <c r="AC124" t="n">
        <v>496.5472532197537</v>
      </c>
      <c r="AD124" t="n">
        <v>401198.1681184056</v>
      </c>
      <c r="AE124" t="n">
        <v>548937.0332336047</v>
      </c>
      <c r="AF124" t="n">
        <v>1.921999557343206e-05</v>
      </c>
      <c r="AG124" t="n">
        <v>34</v>
      </c>
      <c r="AH124" t="n">
        <v>496547.2532197537</v>
      </c>
    </row>
    <row r="125">
      <c r="A125" t="n">
        <v>123</v>
      </c>
      <c r="B125" t="n">
        <v>85</v>
      </c>
      <c r="C125" t="inlineStr">
        <is>
          <t xml:space="preserve">CONCLUIDO	</t>
        </is>
      </c>
      <c r="D125" t="n">
        <v>7.7192</v>
      </c>
      <c r="E125" t="n">
        <v>12.95</v>
      </c>
      <c r="F125" t="n">
        <v>10.45</v>
      </c>
      <c r="G125" t="n">
        <v>156.7</v>
      </c>
      <c r="H125" t="n">
        <v>2.62</v>
      </c>
      <c r="I125" t="n">
        <v>4</v>
      </c>
      <c r="J125" t="n">
        <v>215.03</v>
      </c>
      <c r="K125" t="n">
        <v>51.39</v>
      </c>
      <c r="L125" t="n">
        <v>31.75</v>
      </c>
      <c r="M125" t="n">
        <v>2</v>
      </c>
      <c r="N125" t="n">
        <v>46.88</v>
      </c>
      <c r="O125" t="n">
        <v>26753.96</v>
      </c>
      <c r="P125" t="n">
        <v>119.08</v>
      </c>
      <c r="Q125" t="n">
        <v>197.75</v>
      </c>
      <c r="R125" t="n">
        <v>29.15</v>
      </c>
      <c r="S125" t="n">
        <v>25.4</v>
      </c>
      <c r="T125" t="n">
        <v>1053.32</v>
      </c>
      <c r="U125" t="n">
        <v>0.87</v>
      </c>
      <c r="V125" t="n">
        <v>0.89</v>
      </c>
      <c r="W125" t="n">
        <v>2.94</v>
      </c>
      <c r="X125" t="n">
        <v>0.06</v>
      </c>
      <c r="Y125" t="n">
        <v>1</v>
      </c>
      <c r="Z125" t="n">
        <v>10</v>
      </c>
      <c r="AA125" t="n">
        <v>401.1670247784443</v>
      </c>
      <c r="AB125" t="n">
        <v>548.8944215419225</v>
      </c>
      <c r="AC125" t="n">
        <v>496.5087083281197</v>
      </c>
      <c r="AD125" t="n">
        <v>401167.0247784443</v>
      </c>
      <c r="AE125" t="n">
        <v>548894.4215419225</v>
      </c>
      <c r="AF125" t="n">
        <v>1.922198769569299e-05</v>
      </c>
      <c r="AG125" t="n">
        <v>34</v>
      </c>
      <c r="AH125" t="n">
        <v>496508.7083281197</v>
      </c>
    </row>
    <row r="126">
      <c r="A126" t="n">
        <v>124</v>
      </c>
      <c r="B126" t="n">
        <v>85</v>
      </c>
      <c r="C126" t="inlineStr">
        <is>
          <t xml:space="preserve">CONCLUIDO	</t>
        </is>
      </c>
      <c r="D126" t="n">
        <v>7.7195</v>
      </c>
      <c r="E126" t="n">
        <v>12.95</v>
      </c>
      <c r="F126" t="n">
        <v>10.45</v>
      </c>
      <c r="G126" t="n">
        <v>156.69</v>
      </c>
      <c r="H126" t="n">
        <v>2.64</v>
      </c>
      <c r="I126" t="n">
        <v>4</v>
      </c>
      <c r="J126" t="n">
        <v>215.43</v>
      </c>
      <c r="K126" t="n">
        <v>51.39</v>
      </c>
      <c r="L126" t="n">
        <v>32</v>
      </c>
      <c r="M126" t="n">
        <v>2</v>
      </c>
      <c r="N126" t="n">
        <v>47.04</v>
      </c>
      <c r="O126" t="n">
        <v>26804.21</v>
      </c>
      <c r="P126" t="n">
        <v>118.98</v>
      </c>
      <c r="Q126" t="n">
        <v>197.76</v>
      </c>
      <c r="R126" t="n">
        <v>29.05</v>
      </c>
      <c r="S126" t="n">
        <v>25.4</v>
      </c>
      <c r="T126" t="n">
        <v>1002.31</v>
      </c>
      <c r="U126" t="n">
        <v>0.87</v>
      </c>
      <c r="V126" t="n">
        <v>0.89</v>
      </c>
      <c r="W126" t="n">
        <v>2.95</v>
      </c>
      <c r="X126" t="n">
        <v>0.06</v>
      </c>
      <c r="Y126" t="n">
        <v>1</v>
      </c>
      <c r="Z126" t="n">
        <v>10</v>
      </c>
      <c r="AA126" t="n">
        <v>401.0927822619599</v>
      </c>
      <c r="AB126" t="n">
        <v>548.7928396555199</v>
      </c>
      <c r="AC126" t="n">
        <v>496.4168212743843</v>
      </c>
      <c r="AD126" t="n">
        <v>401092.7822619599</v>
      </c>
      <c r="AE126" t="n">
        <v>548792.8396555198</v>
      </c>
      <c r="AF126" t="n">
        <v>1.922273474154084e-05</v>
      </c>
      <c r="AG126" t="n">
        <v>34</v>
      </c>
      <c r="AH126" t="n">
        <v>496416.8212743843</v>
      </c>
    </row>
    <row r="127">
      <c r="A127" t="n">
        <v>125</v>
      </c>
      <c r="B127" t="n">
        <v>85</v>
      </c>
      <c r="C127" t="inlineStr">
        <is>
          <t xml:space="preserve">CONCLUIDO	</t>
        </is>
      </c>
      <c r="D127" t="n">
        <v>7.7213</v>
      </c>
      <c r="E127" t="n">
        <v>12.95</v>
      </c>
      <c r="F127" t="n">
        <v>10.44</v>
      </c>
      <c r="G127" t="n">
        <v>156.65</v>
      </c>
      <c r="H127" t="n">
        <v>2.65</v>
      </c>
      <c r="I127" t="n">
        <v>4</v>
      </c>
      <c r="J127" t="n">
        <v>215.84</v>
      </c>
      <c r="K127" t="n">
        <v>51.39</v>
      </c>
      <c r="L127" t="n">
        <v>32.25</v>
      </c>
      <c r="M127" t="n">
        <v>2</v>
      </c>
      <c r="N127" t="n">
        <v>47.2</v>
      </c>
      <c r="O127" t="n">
        <v>26854.52</v>
      </c>
      <c r="P127" t="n">
        <v>118.91</v>
      </c>
      <c r="Q127" t="n">
        <v>197.75</v>
      </c>
      <c r="R127" t="n">
        <v>29.06</v>
      </c>
      <c r="S127" t="n">
        <v>25.4</v>
      </c>
      <c r="T127" t="n">
        <v>1007.05</v>
      </c>
      <c r="U127" t="n">
        <v>0.87</v>
      </c>
      <c r="V127" t="n">
        <v>0.89</v>
      </c>
      <c r="W127" t="n">
        <v>2.94</v>
      </c>
      <c r="X127" t="n">
        <v>0.05</v>
      </c>
      <c r="Y127" t="n">
        <v>1</v>
      </c>
      <c r="Z127" t="n">
        <v>10</v>
      </c>
      <c r="AA127" t="n">
        <v>401.0090833323005</v>
      </c>
      <c r="AB127" t="n">
        <v>548.6783190874237</v>
      </c>
      <c r="AC127" t="n">
        <v>496.3132303885766</v>
      </c>
      <c r="AD127" t="n">
        <v>401009.0833323005</v>
      </c>
      <c r="AE127" t="n">
        <v>548678.3190874237</v>
      </c>
      <c r="AF127" t="n">
        <v>1.922721701662793e-05</v>
      </c>
      <c r="AG127" t="n">
        <v>34</v>
      </c>
      <c r="AH127" t="n">
        <v>496313.2303885766</v>
      </c>
    </row>
    <row r="128">
      <c r="A128" t="n">
        <v>126</v>
      </c>
      <c r="B128" t="n">
        <v>85</v>
      </c>
      <c r="C128" t="inlineStr">
        <is>
          <t xml:space="preserve">CONCLUIDO	</t>
        </is>
      </c>
      <c r="D128" t="n">
        <v>7.7217</v>
      </c>
      <c r="E128" t="n">
        <v>12.95</v>
      </c>
      <c r="F128" t="n">
        <v>10.44</v>
      </c>
      <c r="G128" t="n">
        <v>156.64</v>
      </c>
      <c r="H128" t="n">
        <v>2.67</v>
      </c>
      <c r="I128" t="n">
        <v>4</v>
      </c>
      <c r="J128" t="n">
        <v>216.25</v>
      </c>
      <c r="K128" t="n">
        <v>51.39</v>
      </c>
      <c r="L128" t="n">
        <v>32.5</v>
      </c>
      <c r="M128" t="n">
        <v>2</v>
      </c>
      <c r="N128" t="n">
        <v>47.36</v>
      </c>
      <c r="O128" t="n">
        <v>26904.88</v>
      </c>
      <c r="P128" t="n">
        <v>118.79</v>
      </c>
      <c r="Q128" t="n">
        <v>197.8</v>
      </c>
      <c r="R128" t="n">
        <v>29.02</v>
      </c>
      <c r="S128" t="n">
        <v>25.4</v>
      </c>
      <c r="T128" t="n">
        <v>984.01</v>
      </c>
      <c r="U128" t="n">
        <v>0.88</v>
      </c>
      <c r="V128" t="n">
        <v>0.89</v>
      </c>
      <c r="W128" t="n">
        <v>2.94</v>
      </c>
      <c r="X128" t="n">
        <v>0.05</v>
      </c>
      <c r="Y128" t="n">
        <v>1</v>
      </c>
      <c r="Z128" t="n">
        <v>10</v>
      </c>
      <c r="AA128" t="n">
        <v>400.9195265183178</v>
      </c>
      <c r="AB128" t="n">
        <v>548.5557835035646</v>
      </c>
      <c r="AC128" t="n">
        <v>496.2023894288613</v>
      </c>
      <c r="AD128" t="n">
        <v>400919.5265183178</v>
      </c>
      <c r="AE128" t="n">
        <v>548555.7835035647</v>
      </c>
      <c r="AF128" t="n">
        <v>1.922821307775839e-05</v>
      </c>
      <c r="AG128" t="n">
        <v>34</v>
      </c>
      <c r="AH128" t="n">
        <v>496202.3894288613</v>
      </c>
    </row>
    <row r="129">
      <c r="A129" t="n">
        <v>127</v>
      </c>
      <c r="B129" t="n">
        <v>85</v>
      </c>
      <c r="C129" t="inlineStr">
        <is>
          <t xml:space="preserve">CONCLUIDO	</t>
        </is>
      </c>
      <c r="D129" t="n">
        <v>7.7182</v>
      </c>
      <c r="E129" t="n">
        <v>12.96</v>
      </c>
      <c r="F129" t="n">
        <v>10.45</v>
      </c>
      <c r="G129" t="n">
        <v>156.72</v>
      </c>
      <c r="H129" t="n">
        <v>2.69</v>
      </c>
      <c r="I129" t="n">
        <v>4</v>
      </c>
      <c r="J129" t="n">
        <v>216.66</v>
      </c>
      <c r="K129" t="n">
        <v>51.39</v>
      </c>
      <c r="L129" t="n">
        <v>32.75</v>
      </c>
      <c r="M129" t="n">
        <v>2</v>
      </c>
      <c r="N129" t="n">
        <v>47.52</v>
      </c>
      <c r="O129" t="n">
        <v>26955.3</v>
      </c>
      <c r="P129" t="n">
        <v>118.8</v>
      </c>
      <c r="Q129" t="n">
        <v>197.75</v>
      </c>
      <c r="R129" t="n">
        <v>29.2</v>
      </c>
      <c r="S129" t="n">
        <v>25.4</v>
      </c>
      <c r="T129" t="n">
        <v>1073.92</v>
      </c>
      <c r="U129" t="n">
        <v>0.87</v>
      </c>
      <c r="V129" t="n">
        <v>0.89</v>
      </c>
      <c r="W129" t="n">
        <v>2.95</v>
      </c>
      <c r="X129" t="n">
        <v>0.06</v>
      </c>
      <c r="Y129" t="n">
        <v>1</v>
      </c>
      <c r="Z129" t="n">
        <v>10</v>
      </c>
      <c r="AA129" t="n">
        <v>400.9820916462292</v>
      </c>
      <c r="AB129" t="n">
        <v>548.6413878717518</v>
      </c>
      <c r="AC129" t="n">
        <v>496.2798238362952</v>
      </c>
      <c r="AD129" t="n">
        <v>400982.0916462291</v>
      </c>
      <c r="AE129" t="n">
        <v>548641.3878717518</v>
      </c>
      <c r="AF129" t="n">
        <v>1.921949754286683e-05</v>
      </c>
      <c r="AG129" t="n">
        <v>34</v>
      </c>
      <c r="AH129" t="n">
        <v>496279.8238362952</v>
      </c>
    </row>
    <row r="130">
      <c r="A130" t="n">
        <v>128</v>
      </c>
      <c r="B130" t="n">
        <v>85</v>
      </c>
      <c r="C130" t="inlineStr">
        <is>
          <t xml:space="preserve">CONCLUIDO	</t>
        </is>
      </c>
      <c r="D130" t="n">
        <v>7.7215</v>
      </c>
      <c r="E130" t="n">
        <v>12.95</v>
      </c>
      <c r="F130" t="n">
        <v>10.44</v>
      </c>
      <c r="G130" t="n">
        <v>156.64</v>
      </c>
      <c r="H130" t="n">
        <v>2.7</v>
      </c>
      <c r="I130" t="n">
        <v>4</v>
      </c>
      <c r="J130" t="n">
        <v>217.07</v>
      </c>
      <c r="K130" t="n">
        <v>51.39</v>
      </c>
      <c r="L130" t="n">
        <v>33</v>
      </c>
      <c r="M130" t="n">
        <v>2</v>
      </c>
      <c r="N130" t="n">
        <v>47.68</v>
      </c>
      <c r="O130" t="n">
        <v>27005.77</v>
      </c>
      <c r="P130" t="n">
        <v>118.47</v>
      </c>
      <c r="Q130" t="n">
        <v>197.75</v>
      </c>
      <c r="R130" t="n">
        <v>29.07</v>
      </c>
      <c r="S130" t="n">
        <v>25.4</v>
      </c>
      <c r="T130" t="n">
        <v>1010.96</v>
      </c>
      <c r="U130" t="n">
        <v>0.87</v>
      </c>
      <c r="V130" t="n">
        <v>0.89</v>
      </c>
      <c r="W130" t="n">
        <v>2.94</v>
      </c>
      <c r="X130" t="n">
        <v>0.05</v>
      </c>
      <c r="Y130" t="n">
        <v>1</v>
      </c>
      <c r="Z130" t="n">
        <v>10</v>
      </c>
      <c r="AA130" t="n">
        <v>400.6964873754645</v>
      </c>
      <c r="AB130" t="n">
        <v>548.2506115085204</v>
      </c>
      <c r="AC130" t="n">
        <v>495.9263426207124</v>
      </c>
      <c r="AD130" t="n">
        <v>400696.4873754645</v>
      </c>
      <c r="AE130" t="n">
        <v>548250.6115085203</v>
      </c>
      <c r="AF130" t="n">
        <v>1.922771504719316e-05</v>
      </c>
      <c r="AG130" t="n">
        <v>34</v>
      </c>
      <c r="AH130" t="n">
        <v>495926.3426207124</v>
      </c>
    </row>
    <row r="131">
      <c r="A131" t="n">
        <v>129</v>
      </c>
      <c r="B131" t="n">
        <v>85</v>
      </c>
      <c r="C131" t="inlineStr">
        <is>
          <t xml:space="preserve">CONCLUIDO	</t>
        </is>
      </c>
      <c r="D131" t="n">
        <v>7.7217</v>
      </c>
      <c r="E131" t="n">
        <v>12.95</v>
      </c>
      <c r="F131" t="n">
        <v>10.44</v>
      </c>
      <c r="G131" t="n">
        <v>156.64</v>
      </c>
      <c r="H131" t="n">
        <v>2.72</v>
      </c>
      <c r="I131" t="n">
        <v>4</v>
      </c>
      <c r="J131" t="n">
        <v>217.48</v>
      </c>
      <c r="K131" t="n">
        <v>51.39</v>
      </c>
      <c r="L131" t="n">
        <v>33.25</v>
      </c>
      <c r="M131" t="n">
        <v>2</v>
      </c>
      <c r="N131" t="n">
        <v>47.83</v>
      </c>
      <c r="O131" t="n">
        <v>27056.3</v>
      </c>
      <c r="P131" t="n">
        <v>118.19</v>
      </c>
      <c r="Q131" t="n">
        <v>197.75</v>
      </c>
      <c r="R131" t="n">
        <v>29</v>
      </c>
      <c r="S131" t="n">
        <v>25.4</v>
      </c>
      <c r="T131" t="n">
        <v>976.4</v>
      </c>
      <c r="U131" t="n">
        <v>0.88</v>
      </c>
      <c r="V131" t="n">
        <v>0.89</v>
      </c>
      <c r="W131" t="n">
        <v>2.94</v>
      </c>
      <c r="X131" t="n">
        <v>0.05</v>
      </c>
      <c r="Y131" t="n">
        <v>1</v>
      </c>
      <c r="Z131" t="n">
        <v>10</v>
      </c>
      <c r="AA131" t="n">
        <v>400.4966694868123</v>
      </c>
      <c r="AB131" t="n">
        <v>547.9772118579233</v>
      </c>
      <c r="AC131" t="n">
        <v>495.6790358490496</v>
      </c>
      <c r="AD131" t="n">
        <v>400496.6694868123</v>
      </c>
      <c r="AE131" t="n">
        <v>547977.2118579233</v>
      </c>
      <c r="AF131" t="n">
        <v>1.922821307775839e-05</v>
      </c>
      <c r="AG131" t="n">
        <v>34</v>
      </c>
      <c r="AH131" t="n">
        <v>495679.0358490496</v>
      </c>
    </row>
    <row r="132">
      <c r="A132" t="n">
        <v>130</v>
      </c>
      <c r="B132" t="n">
        <v>85</v>
      </c>
      <c r="C132" t="inlineStr">
        <is>
          <t xml:space="preserve">CONCLUIDO	</t>
        </is>
      </c>
      <c r="D132" t="n">
        <v>7.7222</v>
      </c>
      <c r="E132" t="n">
        <v>12.95</v>
      </c>
      <c r="F132" t="n">
        <v>10.44</v>
      </c>
      <c r="G132" t="n">
        <v>156.62</v>
      </c>
      <c r="H132" t="n">
        <v>2.73</v>
      </c>
      <c r="I132" t="n">
        <v>4</v>
      </c>
      <c r="J132" t="n">
        <v>217.89</v>
      </c>
      <c r="K132" t="n">
        <v>51.39</v>
      </c>
      <c r="L132" t="n">
        <v>33.5</v>
      </c>
      <c r="M132" t="n">
        <v>2</v>
      </c>
      <c r="N132" t="n">
        <v>47.99</v>
      </c>
      <c r="O132" t="n">
        <v>27106.88</v>
      </c>
      <c r="P132" t="n">
        <v>118.06</v>
      </c>
      <c r="Q132" t="n">
        <v>197.75</v>
      </c>
      <c r="R132" t="n">
        <v>28.97</v>
      </c>
      <c r="S132" t="n">
        <v>25.4</v>
      </c>
      <c r="T132" t="n">
        <v>961.66</v>
      </c>
      <c r="U132" t="n">
        <v>0.88</v>
      </c>
      <c r="V132" t="n">
        <v>0.89</v>
      </c>
      <c r="W132" t="n">
        <v>2.95</v>
      </c>
      <c r="X132" t="n">
        <v>0.05</v>
      </c>
      <c r="Y132" t="n">
        <v>1</v>
      </c>
      <c r="Z132" t="n">
        <v>10</v>
      </c>
      <c r="AA132" t="n">
        <v>400.3988582173682</v>
      </c>
      <c r="AB132" t="n">
        <v>547.8433821639413</v>
      </c>
      <c r="AC132" t="n">
        <v>495.55797867323</v>
      </c>
      <c r="AD132" t="n">
        <v>400398.8582173682</v>
      </c>
      <c r="AE132" t="n">
        <v>547843.3821639413</v>
      </c>
      <c r="AF132" t="n">
        <v>1.922945815417147e-05</v>
      </c>
      <c r="AG132" t="n">
        <v>34</v>
      </c>
      <c r="AH132" t="n">
        <v>495557.97867323</v>
      </c>
    </row>
    <row r="133">
      <c r="A133" t="n">
        <v>131</v>
      </c>
      <c r="B133" t="n">
        <v>85</v>
      </c>
      <c r="C133" t="inlineStr">
        <is>
          <t xml:space="preserve">CONCLUIDO	</t>
        </is>
      </c>
      <c r="D133" t="n">
        <v>7.7205</v>
      </c>
      <c r="E133" t="n">
        <v>12.95</v>
      </c>
      <c r="F133" t="n">
        <v>10.44</v>
      </c>
      <c r="G133" t="n">
        <v>156.67</v>
      </c>
      <c r="H133" t="n">
        <v>2.75</v>
      </c>
      <c r="I133" t="n">
        <v>4</v>
      </c>
      <c r="J133" t="n">
        <v>218.3</v>
      </c>
      <c r="K133" t="n">
        <v>51.39</v>
      </c>
      <c r="L133" t="n">
        <v>33.75</v>
      </c>
      <c r="M133" t="n">
        <v>2</v>
      </c>
      <c r="N133" t="n">
        <v>48.16</v>
      </c>
      <c r="O133" t="n">
        <v>27157.52</v>
      </c>
      <c r="P133" t="n">
        <v>118.12</v>
      </c>
      <c r="Q133" t="n">
        <v>197.76</v>
      </c>
      <c r="R133" t="n">
        <v>29.08</v>
      </c>
      <c r="S133" t="n">
        <v>25.4</v>
      </c>
      <c r="T133" t="n">
        <v>1013.9</v>
      </c>
      <c r="U133" t="n">
        <v>0.87</v>
      </c>
      <c r="V133" t="n">
        <v>0.89</v>
      </c>
      <c r="W133" t="n">
        <v>2.94</v>
      </c>
      <c r="X133" t="n">
        <v>0.05</v>
      </c>
      <c r="Y133" t="n">
        <v>1</v>
      </c>
      <c r="Z133" t="n">
        <v>10</v>
      </c>
      <c r="AA133" t="n">
        <v>400.4622074016087</v>
      </c>
      <c r="AB133" t="n">
        <v>547.9300593125879</v>
      </c>
      <c r="AC133" t="n">
        <v>495.636383476462</v>
      </c>
      <c r="AD133" t="n">
        <v>400462.2074016088</v>
      </c>
      <c r="AE133" t="n">
        <v>547930.059312588</v>
      </c>
      <c r="AF133" t="n">
        <v>1.9225224894367e-05</v>
      </c>
      <c r="AG133" t="n">
        <v>34</v>
      </c>
      <c r="AH133" t="n">
        <v>495636.383476462</v>
      </c>
    </row>
    <row r="134">
      <c r="A134" t="n">
        <v>132</v>
      </c>
      <c r="B134" t="n">
        <v>85</v>
      </c>
      <c r="C134" t="inlineStr">
        <is>
          <t xml:space="preserve">CONCLUIDO	</t>
        </is>
      </c>
      <c r="D134" t="n">
        <v>7.7202</v>
      </c>
      <c r="E134" t="n">
        <v>12.95</v>
      </c>
      <c r="F134" t="n">
        <v>10.45</v>
      </c>
      <c r="G134" t="n">
        <v>156.68</v>
      </c>
      <c r="H134" t="n">
        <v>2.76</v>
      </c>
      <c r="I134" t="n">
        <v>4</v>
      </c>
      <c r="J134" t="n">
        <v>218.71</v>
      </c>
      <c r="K134" t="n">
        <v>51.39</v>
      </c>
      <c r="L134" t="n">
        <v>34</v>
      </c>
      <c r="M134" t="n">
        <v>1</v>
      </c>
      <c r="N134" t="n">
        <v>48.32</v>
      </c>
      <c r="O134" t="n">
        <v>27208.22</v>
      </c>
      <c r="P134" t="n">
        <v>118.08</v>
      </c>
      <c r="Q134" t="n">
        <v>197.76</v>
      </c>
      <c r="R134" t="n">
        <v>29.03</v>
      </c>
      <c r="S134" t="n">
        <v>25.4</v>
      </c>
      <c r="T134" t="n">
        <v>989.26</v>
      </c>
      <c r="U134" t="n">
        <v>0.87</v>
      </c>
      <c r="V134" t="n">
        <v>0.89</v>
      </c>
      <c r="W134" t="n">
        <v>2.95</v>
      </c>
      <c r="X134" t="n">
        <v>0.06</v>
      </c>
      <c r="Y134" t="n">
        <v>1</v>
      </c>
      <c r="Z134" t="n">
        <v>10</v>
      </c>
      <c r="AA134" t="n">
        <v>400.4496397282326</v>
      </c>
      <c r="AB134" t="n">
        <v>547.912863667428</v>
      </c>
      <c r="AC134" t="n">
        <v>495.6208289595419</v>
      </c>
      <c r="AD134" t="n">
        <v>400449.6397282326</v>
      </c>
      <c r="AE134" t="n">
        <v>547912.863667428</v>
      </c>
      <c r="AF134" t="n">
        <v>1.922447784851915e-05</v>
      </c>
      <c r="AG134" t="n">
        <v>34</v>
      </c>
      <c r="AH134" t="n">
        <v>495620.8289595419</v>
      </c>
    </row>
    <row r="135">
      <c r="A135" t="n">
        <v>133</v>
      </c>
      <c r="B135" t="n">
        <v>85</v>
      </c>
      <c r="C135" t="inlineStr">
        <is>
          <t xml:space="preserve">CONCLUIDO	</t>
        </is>
      </c>
      <c r="D135" t="n">
        <v>7.7195</v>
      </c>
      <c r="E135" t="n">
        <v>12.95</v>
      </c>
      <c r="F135" t="n">
        <v>10.45</v>
      </c>
      <c r="G135" t="n">
        <v>156.69</v>
      </c>
      <c r="H135" t="n">
        <v>2.78</v>
      </c>
      <c r="I135" t="n">
        <v>4</v>
      </c>
      <c r="J135" t="n">
        <v>219.12</v>
      </c>
      <c r="K135" t="n">
        <v>51.39</v>
      </c>
      <c r="L135" t="n">
        <v>34.25</v>
      </c>
      <c r="M135" t="n">
        <v>1</v>
      </c>
      <c r="N135" t="n">
        <v>48.48</v>
      </c>
      <c r="O135" t="n">
        <v>27258.97</v>
      </c>
      <c r="P135" t="n">
        <v>118.13</v>
      </c>
      <c r="Q135" t="n">
        <v>197.76</v>
      </c>
      <c r="R135" t="n">
        <v>29.06</v>
      </c>
      <c r="S135" t="n">
        <v>25.4</v>
      </c>
      <c r="T135" t="n">
        <v>1003.78</v>
      </c>
      <c r="U135" t="n">
        <v>0.87</v>
      </c>
      <c r="V135" t="n">
        <v>0.89</v>
      </c>
      <c r="W135" t="n">
        <v>2.95</v>
      </c>
      <c r="X135" t="n">
        <v>0.06</v>
      </c>
      <c r="Y135" t="n">
        <v>1</v>
      </c>
      <c r="Z135" t="n">
        <v>10</v>
      </c>
      <c r="AA135" t="n">
        <v>400.4935640765962</v>
      </c>
      <c r="AB135" t="n">
        <v>547.9729628986646</v>
      </c>
      <c r="AC135" t="n">
        <v>495.6751924044991</v>
      </c>
      <c r="AD135" t="n">
        <v>400493.5640765962</v>
      </c>
      <c r="AE135" t="n">
        <v>547972.9628986646</v>
      </c>
      <c r="AF135" t="n">
        <v>1.922273474154084e-05</v>
      </c>
      <c r="AG135" t="n">
        <v>34</v>
      </c>
      <c r="AH135" t="n">
        <v>495675.1924044991</v>
      </c>
    </row>
    <row r="136">
      <c r="A136" t="n">
        <v>134</v>
      </c>
      <c r="B136" t="n">
        <v>85</v>
      </c>
      <c r="C136" t="inlineStr">
        <is>
          <t xml:space="preserve">CONCLUIDO	</t>
        </is>
      </c>
      <c r="D136" t="n">
        <v>7.7202</v>
      </c>
      <c r="E136" t="n">
        <v>12.95</v>
      </c>
      <c r="F136" t="n">
        <v>10.45</v>
      </c>
      <c r="G136" t="n">
        <v>156.68</v>
      </c>
      <c r="H136" t="n">
        <v>2.79</v>
      </c>
      <c r="I136" t="n">
        <v>4</v>
      </c>
      <c r="J136" t="n">
        <v>219.53</v>
      </c>
      <c r="K136" t="n">
        <v>51.39</v>
      </c>
      <c r="L136" t="n">
        <v>34.5</v>
      </c>
      <c r="M136" t="n">
        <v>0</v>
      </c>
      <c r="N136" t="n">
        <v>48.64</v>
      </c>
      <c r="O136" t="n">
        <v>27309.77</v>
      </c>
      <c r="P136" t="n">
        <v>118.18</v>
      </c>
      <c r="Q136" t="n">
        <v>197.76</v>
      </c>
      <c r="R136" t="n">
        <v>29</v>
      </c>
      <c r="S136" t="n">
        <v>25.4</v>
      </c>
      <c r="T136" t="n">
        <v>974.66</v>
      </c>
      <c r="U136" t="n">
        <v>0.88</v>
      </c>
      <c r="V136" t="n">
        <v>0.89</v>
      </c>
      <c r="W136" t="n">
        <v>2.95</v>
      </c>
      <c r="X136" t="n">
        <v>0.06</v>
      </c>
      <c r="Y136" t="n">
        <v>1</v>
      </c>
      <c r="Z136" t="n">
        <v>10</v>
      </c>
      <c r="AA136" t="n">
        <v>400.5201295933521</v>
      </c>
      <c r="AB136" t="n">
        <v>548.0093110106779</v>
      </c>
      <c r="AC136" t="n">
        <v>495.7080715037168</v>
      </c>
      <c r="AD136" t="n">
        <v>400520.1295933521</v>
      </c>
      <c r="AE136" t="n">
        <v>548009.3110106779</v>
      </c>
      <c r="AF136" t="n">
        <v>1.922447784851915e-05</v>
      </c>
      <c r="AG136" t="n">
        <v>34</v>
      </c>
      <c r="AH136" t="n">
        <v>495708.0715037168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7.3294</v>
      </c>
      <c r="E2" t="n">
        <v>13.64</v>
      </c>
      <c r="F2" t="n">
        <v>11.32</v>
      </c>
      <c r="G2" t="n">
        <v>14.45</v>
      </c>
      <c r="H2" t="n">
        <v>0.34</v>
      </c>
      <c r="I2" t="n">
        <v>47</v>
      </c>
      <c r="J2" t="n">
        <v>51.33</v>
      </c>
      <c r="K2" t="n">
        <v>24.83</v>
      </c>
      <c r="L2" t="n">
        <v>1</v>
      </c>
      <c r="M2" t="n">
        <v>45</v>
      </c>
      <c r="N2" t="n">
        <v>5.51</v>
      </c>
      <c r="O2" t="n">
        <v>6564.78</v>
      </c>
      <c r="P2" t="n">
        <v>63.27</v>
      </c>
      <c r="Q2" t="n">
        <v>197.85</v>
      </c>
      <c r="R2" t="n">
        <v>56.3</v>
      </c>
      <c r="S2" t="n">
        <v>25.4</v>
      </c>
      <c r="T2" t="n">
        <v>14409.21</v>
      </c>
      <c r="U2" t="n">
        <v>0.45</v>
      </c>
      <c r="V2" t="n">
        <v>0.82</v>
      </c>
      <c r="W2" t="n">
        <v>3.01</v>
      </c>
      <c r="X2" t="n">
        <v>0.93</v>
      </c>
      <c r="Y2" t="n">
        <v>1</v>
      </c>
      <c r="Z2" t="n">
        <v>10</v>
      </c>
      <c r="AA2" t="n">
        <v>372.7119844616025</v>
      </c>
      <c r="AB2" t="n">
        <v>509.9609800326388</v>
      </c>
      <c r="AC2" t="n">
        <v>461.2910198330536</v>
      </c>
      <c r="AD2" t="n">
        <v>372711.9844616025</v>
      </c>
      <c r="AE2" t="n">
        <v>509960.9800326388</v>
      </c>
      <c r="AF2" t="n">
        <v>3.271798279900481e-05</v>
      </c>
      <c r="AG2" t="n">
        <v>36</v>
      </c>
      <c r="AH2" t="n">
        <v>461291.0198330536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7.5058</v>
      </c>
      <c r="E3" t="n">
        <v>13.32</v>
      </c>
      <c r="F3" t="n">
        <v>11.12</v>
      </c>
      <c r="G3" t="n">
        <v>18.04</v>
      </c>
      <c r="H3" t="n">
        <v>0.42</v>
      </c>
      <c r="I3" t="n">
        <v>37</v>
      </c>
      <c r="J3" t="n">
        <v>51.62</v>
      </c>
      <c r="K3" t="n">
        <v>24.83</v>
      </c>
      <c r="L3" t="n">
        <v>1.25</v>
      </c>
      <c r="M3" t="n">
        <v>35</v>
      </c>
      <c r="N3" t="n">
        <v>5.54</v>
      </c>
      <c r="O3" t="n">
        <v>6599.8</v>
      </c>
      <c r="P3" t="n">
        <v>61.56</v>
      </c>
      <c r="Q3" t="n">
        <v>197.84</v>
      </c>
      <c r="R3" t="n">
        <v>50</v>
      </c>
      <c r="S3" t="n">
        <v>25.4</v>
      </c>
      <c r="T3" t="n">
        <v>11313.55</v>
      </c>
      <c r="U3" t="n">
        <v>0.51</v>
      </c>
      <c r="V3" t="n">
        <v>0.84</v>
      </c>
      <c r="W3" t="n">
        <v>3</v>
      </c>
      <c r="X3" t="n">
        <v>0.73</v>
      </c>
      <c r="Y3" t="n">
        <v>1</v>
      </c>
      <c r="Z3" t="n">
        <v>10</v>
      </c>
      <c r="AA3" t="n">
        <v>361.2413034167382</v>
      </c>
      <c r="AB3" t="n">
        <v>494.2662881763231</v>
      </c>
      <c r="AC3" t="n">
        <v>447.0942073398664</v>
      </c>
      <c r="AD3" t="n">
        <v>361241.3034167382</v>
      </c>
      <c r="AE3" t="n">
        <v>494266.2881763231</v>
      </c>
      <c r="AF3" t="n">
        <v>3.35054213568328e-05</v>
      </c>
      <c r="AG3" t="n">
        <v>35</v>
      </c>
      <c r="AH3" t="n">
        <v>447094.2073398664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7.6456</v>
      </c>
      <c r="E4" t="n">
        <v>13.08</v>
      </c>
      <c r="F4" t="n">
        <v>10.96</v>
      </c>
      <c r="G4" t="n">
        <v>21.93</v>
      </c>
      <c r="H4" t="n">
        <v>0.5</v>
      </c>
      <c r="I4" t="n">
        <v>30</v>
      </c>
      <c r="J4" t="n">
        <v>51.9</v>
      </c>
      <c r="K4" t="n">
        <v>24.83</v>
      </c>
      <c r="L4" t="n">
        <v>1.5</v>
      </c>
      <c r="M4" t="n">
        <v>28</v>
      </c>
      <c r="N4" t="n">
        <v>5.57</v>
      </c>
      <c r="O4" t="n">
        <v>6634.84</v>
      </c>
      <c r="P4" t="n">
        <v>59.92</v>
      </c>
      <c r="Q4" t="n">
        <v>197.78</v>
      </c>
      <c r="R4" t="n">
        <v>45.36</v>
      </c>
      <c r="S4" t="n">
        <v>25.4</v>
      </c>
      <c r="T4" t="n">
        <v>9023.93</v>
      </c>
      <c r="U4" t="n">
        <v>0.5600000000000001</v>
      </c>
      <c r="V4" t="n">
        <v>0.85</v>
      </c>
      <c r="W4" t="n">
        <v>2.98</v>
      </c>
      <c r="X4" t="n">
        <v>0.57</v>
      </c>
      <c r="Y4" t="n">
        <v>1</v>
      </c>
      <c r="Z4" t="n">
        <v>10</v>
      </c>
      <c r="AA4" t="n">
        <v>359.0115916603026</v>
      </c>
      <c r="AB4" t="n">
        <v>491.2154981832278</v>
      </c>
      <c r="AC4" t="n">
        <v>444.3345804619014</v>
      </c>
      <c r="AD4" t="n">
        <v>359011.5916603026</v>
      </c>
      <c r="AE4" t="n">
        <v>491215.4981832278</v>
      </c>
      <c r="AF4" t="n">
        <v>3.412947980572368e-05</v>
      </c>
      <c r="AG4" t="n">
        <v>35</v>
      </c>
      <c r="AH4" t="n">
        <v>444334.5804619014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7.7348</v>
      </c>
      <c r="E5" t="n">
        <v>12.93</v>
      </c>
      <c r="F5" t="n">
        <v>10.88</v>
      </c>
      <c r="G5" t="n">
        <v>26.1</v>
      </c>
      <c r="H5" t="n">
        <v>0.58</v>
      </c>
      <c r="I5" t="n">
        <v>25</v>
      </c>
      <c r="J5" t="n">
        <v>52.19</v>
      </c>
      <c r="K5" t="n">
        <v>24.83</v>
      </c>
      <c r="L5" t="n">
        <v>1.75</v>
      </c>
      <c r="M5" t="n">
        <v>23</v>
      </c>
      <c r="N5" t="n">
        <v>5.61</v>
      </c>
      <c r="O5" t="n">
        <v>6670.02</v>
      </c>
      <c r="P5" t="n">
        <v>58.63</v>
      </c>
      <c r="Q5" t="n">
        <v>197.86</v>
      </c>
      <c r="R5" t="n">
        <v>42.21</v>
      </c>
      <c r="S5" t="n">
        <v>25.4</v>
      </c>
      <c r="T5" t="n">
        <v>7474.19</v>
      </c>
      <c r="U5" t="n">
        <v>0.6</v>
      </c>
      <c r="V5" t="n">
        <v>0.86</v>
      </c>
      <c r="W5" t="n">
        <v>2.98</v>
      </c>
      <c r="X5" t="n">
        <v>0.48</v>
      </c>
      <c r="Y5" t="n">
        <v>1</v>
      </c>
      <c r="Z5" t="n">
        <v>10</v>
      </c>
      <c r="AA5" t="n">
        <v>348.6703130386355</v>
      </c>
      <c r="AB5" t="n">
        <v>477.0661045480488</v>
      </c>
      <c r="AC5" t="n">
        <v>431.5355850964652</v>
      </c>
      <c r="AD5" t="n">
        <v>348670.3130386355</v>
      </c>
      <c r="AE5" t="n">
        <v>477066.1045480488</v>
      </c>
      <c r="AF5" t="n">
        <v>3.452766302204033e-05</v>
      </c>
      <c r="AG5" t="n">
        <v>34</v>
      </c>
      <c r="AH5" t="n">
        <v>431535.5850964652</v>
      </c>
    </row>
    <row r="6">
      <c r="A6" t="n">
        <v>4</v>
      </c>
      <c r="B6" t="n">
        <v>20</v>
      </c>
      <c r="C6" t="inlineStr">
        <is>
          <t xml:space="preserve">CONCLUIDO	</t>
        </is>
      </c>
      <c r="D6" t="n">
        <v>7.8003</v>
      </c>
      <c r="E6" t="n">
        <v>12.82</v>
      </c>
      <c r="F6" t="n">
        <v>10.8</v>
      </c>
      <c r="G6" t="n">
        <v>29.46</v>
      </c>
      <c r="H6" t="n">
        <v>0.66</v>
      </c>
      <c r="I6" t="n">
        <v>22</v>
      </c>
      <c r="J6" t="n">
        <v>52.47</v>
      </c>
      <c r="K6" t="n">
        <v>24.83</v>
      </c>
      <c r="L6" t="n">
        <v>2</v>
      </c>
      <c r="M6" t="n">
        <v>20</v>
      </c>
      <c r="N6" t="n">
        <v>5.64</v>
      </c>
      <c r="O6" t="n">
        <v>6705.1</v>
      </c>
      <c r="P6" t="n">
        <v>57.63</v>
      </c>
      <c r="Q6" t="n">
        <v>197.78</v>
      </c>
      <c r="R6" t="n">
        <v>40.18</v>
      </c>
      <c r="S6" t="n">
        <v>25.4</v>
      </c>
      <c r="T6" t="n">
        <v>6476.03</v>
      </c>
      <c r="U6" t="n">
        <v>0.63</v>
      </c>
      <c r="V6" t="n">
        <v>0.86</v>
      </c>
      <c r="W6" t="n">
        <v>2.97</v>
      </c>
      <c r="X6" t="n">
        <v>0.41</v>
      </c>
      <c r="Y6" t="n">
        <v>1</v>
      </c>
      <c r="Z6" t="n">
        <v>10</v>
      </c>
      <c r="AA6" t="n">
        <v>347.513083766738</v>
      </c>
      <c r="AB6" t="n">
        <v>475.4827324048862</v>
      </c>
      <c r="AC6" t="n">
        <v>430.1033277683694</v>
      </c>
      <c r="AD6" t="n">
        <v>347513.083766738</v>
      </c>
      <c r="AE6" t="n">
        <v>475482.7324048862</v>
      </c>
      <c r="AF6" t="n">
        <v>3.48200509219141e-05</v>
      </c>
      <c r="AG6" t="n">
        <v>34</v>
      </c>
      <c r="AH6" t="n">
        <v>430103.3277683693</v>
      </c>
    </row>
    <row r="7">
      <c r="A7" t="n">
        <v>5</v>
      </c>
      <c r="B7" t="n">
        <v>20</v>
      </c>
      <c r="C7" t="inlineStr">
        <is>
          <t xml:space="preserve">CONCLUIDO	</t>
        </is>
      </c>
      <c r="D7" t="n">
        <v>7.8589</v>
      </c>
      <c r="E7" t="n">
        <v>12.72</v>
      </c>
      <c r="F7" t="n">
        <v>10.74</v>
      </c>
      <c r="G7" t="n">
        <v>33.93</v>
      </c>
      <c r="H7" t="n">
        <v>0.74</v>
      </c>
      <c r="I7" t="n">
        <v>19</v>
      </c>
      <c r="J7" t="n">
        <v>52.75</v>
      </c>
      <c r="K7" t="n">
        <v>24.83</v>
      </c>
      <c r="L7" t="n">
        <v>2.25</v>
      </c>
      <c r="M7" t="n">
        <v>17</v>
      </c>
      <c r="N7" t="n">
        <v>5.68</v>
      </c>
      <c r="O7" t="n">
        <v>6740.19</v>
      </c>
      <c r="P7" t="n">
        <v>56.5</v>
      </c>
      <c r="Q7" t="n">
        <v>197.77</v>
      </c>
      <c r="R7" t="n">
        <v>38.43</v>
      </c>
      <c r="S7" t="n">
        <v>25.4</v>
      </c>
      <c r="T7" t="n">
        <v>5613.94</v>
      </c>
      <c r="U7" t="n">
        <v>0.66</v>
      </c>
      <c r="V7" t="n">
        <v>0.87</v>
      </c>
      <c r="W7" t="n">
        <v>2.97</v>
      </c>
      <c r="X7" t="n">
        <v>0.35</v>
      </c>
      <c r="Y7" t="n">
        <v>1</v>
      </c>
      <c r="Z7" t="n">
        <v>10</v>
      </c>
      <c r="AA7" t="n">
        <v>346.3386971228251</v>
      </c>
      <c r="AB7" t="n">
        <v>473.8758847884024</v>
      </c>
      <c r="AC7" t="n">
        <v>428.649835433178</v>
      </c>
      <c r="AD7" t="n">
        <v>346338.6971228251</v>
      </c>
      <c r="AE7" t="n">
        <v>473875.8847884024</v>
      </c>
      <c r="AF7" t="n">
        <v>3.508163765370957e-05</v>
      </c>
      <c r="AG7" t="n">
        <v>34</v>
      </c>
      <c r="AH7" t="n">
        <v>428649.835433178</v>
      </c>
    </row>
    <row r="8">
      <c r="A8" t="n">
        <v>6</v>
      </c>
      <c r="B8" t="n">
        <v>20</v>
      </c>
      <c r="C8" t="inlineStr">
        <is>
          <t xml:space="preserve">CONCLUIDO	</t>
        </is>
      </c>
      <c r="D8" t="n">
        <v>7.8934</v>
      </c>
      <c r="E8" t="n">
        <v>12.67</v>
      </c>
      <c r="F8" t="n">
        <v>10.71</v>
      </c>
      <c r="G8" t="n">
        <v>37.81</v>
      </c>
      <c r="H8" t="n">
        <v>0.82</v>
      </c>
      <c r="I8" t="n">
        <v>17</v>
      </c>
      <c r="J8" t="n">
        <v>53.04</v>
      </c>
      <c r="K8" t="n">
        <v>24.83</v>
      </c>
      <c r="L8" t="n">
        <v>2.5</v>
      </c>
      <c r="M8" t="n">
        <v>15</v>
      </c>
      <c r="N8" t="n">
        <v>5.71</v>
      </c>
      <c r="O8" t="n">
        <v>6775.31</v>
      </c>
      <c r="P8" t="n">
        <v>55.43</v>
      </c>
      <c r="Q8" t="n">
        <v>197.84</v>
      </c>
      <c r="R8" t="n">
        <v>37.22</v>
      </c>
      <c r="S8" t="n">
        <v>25.4</v>
      </c>
      <c r="T8" t="n">
        <v>5020.12</v>
      </c>
      <c r="U8" t="n">
        <v>0.68</v>
      </c>
      <c r="V8" t="n">
        <v>0.87</v>
      </c>
      <c r="W8" t="n">
        <v>2.97</v>
      </c>
      <c r="X8" t="n">
        <v>0.32</v>
      </c>
      <c r="Y8" t="n">
        <v>1</v>
      </c>
      <c r="Z8" t="n">
        <v>10</v>
      </c>
      <c r="AA8" t="n">
        <v>336.5758886741063</v>
      </c>
      <c r="AB8" t="n">
        <v>460.5179795641542</v>
      </c>
      <c r="AC8" t="n">
        <v>416.5667899355943</v>
      </c>
      <c r="AD8" t="n">
        <v>336575.8886741063</v>
      </c>
      <c r="AE8" t="n">
        <v>460517.9795641542</v>
      </c>
      <c r="AF8" t="n">
        <v>3.523564349410109e-05</v>
      </c>
      <c r="AG8" t="n">
        <v>33</v>
      </c>
      <c r="AH8" t="n">
        <v>416566.7899355943</v>
      </c>
    </row>
    <row r="9">
      <c r="A9" t="n">
        <v>7</v>
      </c>
      <c r="B9" t="n">
        <v>20</v>
      </c>
      <c r="C9" t="inlineStr">
        <is>
          <t xml:space="preserve">CONCLUIDO	</t>
        </is>
      </c>
      <c r="D9" t="n">
        <v>7.914</v>
      </c>
      <c r="E9" t="n">
        <v>12.64</v>
      </c>
      <c r="F9" t="n">
        <v>10.69</v>
      </c>
      <c r="G9" t="n">
        <v>40.1</v>
      </c>
      <c r="H9" t="n">
        <v>0.89</v>
      </c>
      <c r="I9" t="n">
        <v>16</v>
      </c>
      <c r="J9" t="n">
        <v>53.32</v>
      </c>
      <c r="K9" t="n">
        <v>24.83</v>
      </c>
      <c r="L9" t="n">
        <v>2.75</v>
      </c>
      <c r="M9" t="n">
        <v>14</v>
      </c>
      <c r="N9" t="n">
        <v>5.75</v>
      </c>
      <c r="O9" t="n">
        <v>6810.44</v>
      </c>
      <c r="P9" t="n">
        <v>54.99</v>
      </c>
      <c r="Q9" t="n">
        <v>197.76</v>
      </c>
      <c r="R9" t="n">
        <v>36.88</v>
      </c>
      <c r="S9" t="n">
        <v>25.4</v>
      </c>
      <c r="T9" t="n">
        <v>4854.88</v>
      </c>
      <c r="U9" t="n">
        <v>0.6899999999999999</v>
      </c>
      <c r="V9" t="n">
        <v>0.87</v>
      </c>
      <c r="W9" t="n">
        <v>2.96</v>
      </c>
      <c r="X9" t="n">
        <v>0.3</v>
      </c>
      <c r="Y9" t="n">
        <v>1</v>
      </c>
      <c r="Z9" t="n">
        <v>10</v>
      </c>
      <c r="AA9" t="n">
        <v>336.1427780860773</v>
      </c>
      <c r="AB9" t="n">
        <v>459.9253785501223</v>
      </c>
      <c r="AC9" t="n">
        <v>416.0307459306208</v>
      </c>
      <c r="AD9" t="n">
        <v>336142.7780860772</v>
      </c>
      <c r="AE9" t="n">
        <v>459925.3785501223</v>
      </c>
      <c r="AF9" t="n">
        <v>3.532760060459575e-05</v>
      </c>
      <c r="AG9" t="n">
        <v>33</v>
      </c>
      <c r="AH9" t="n">
        <v>416030.7459306208</v>
      </c>
    </row>
    <row r="10">
      <c r="A10" t="n">
        <v>8</v>
      </c>
      <c r="B10" t="n">
        <v>20</v>
      </c>
      <c r="C10" t="inlineStr">
        <is>
          <t xml:space="preserve">CONCLUIDO	</t>
        </is>
      </c>
      <c r="D10" t="n">
        <v>7.9604</v>
      </c>
      <c r="E10" t="n">
        <v>12.56</v>
      </c>
      <c r="F10" t="n">
        <v>10.64</v>
      </c>
      <c r="G10" t="n">
        <v>45.61</v>
      </c>
      <c r="H10" t="n">
        <v>0.97</v>
      </c>
      <c r="I10" t="n">
        <v>14</v>
      </c>
      <c r="J10" t="n">
        <v>53.61</v>
      </c>
      <c r="K10" t="n">
        <v>24.83</v>
      </c>
      <c r="L10" t="n">
        <v>3</v>
      </c>
      <c r="M10" t="n">
        <v>12</v>
      </c>
      <c r="N10" t="n">
        <v>5.78</v>
      </c>
      <c r="O10" t="n">
        <v>6845.59</v>
      </c>
      <c r="P10" t="n">
        <v>53.83</v>
      </c>
      <c r="Q10" t="n">
        <v>197.79</v>
      </c>
      <c r="R10" t="n">
        <v>35.23</v>
      </c>
      <c r="S10" t="n">
        <v>25.4</v>
      </c>
      <c r="T10" t="n">
        <v>4041.11</v>
      </c>
      <c r="U10" t="n">
        <v>0.72</v>
      </c>
      <c r="V10" t="n">
        <v>0.87</v>
      </c>
      <c r="W10" t="n">
        <v>2.96</v>
      </c>
      <c r="X10" t="n">
        <v>0.25</v>
      </c>
      <c r="Y10" t="n">
        <v>1</v>
      </c>
      <c r="Z10" t="n">
        <v>10</v>
      </c>
      <c r="AA10" t="n">
        <v>335.0567617559965</v>
      </c>
      <c r="AB10" t="n">
        <v>458.4394430956468</v>
      </c>
      <c r="AC10" t="n">
        <v>414.686626070397</v>
      </c>
      <c r="AD10" t="n">
        <v>335056.7617559965</v>
      </c>
      <c r="AE10" t="n">
        <v>458439.4430956468</v>
      </c>
      <c r="AF10" t="n">
        <v>3.553472730007884e-05</v>
      </c>
      <c r="AG10" t="n">
        <v>33</v>
      </c>
      <c r="AH10" t="n">
        <v>414686.626070397</v>
      </c>
    </row>
    <row r="11">
      <c r="A11" t="n">
        <v>9</v>
      </c>
      <c r="B11" t="n">
        <v>20</v>
      </c>
      <c r="C11" t="inlineStr">
        <is>
          <t xml:space="preserve">CONCLUIDO	</t>
        </is>
      </c>
      <c r="D11" t="n">
        <v>7.9665</v>
      </c>
      <c r="E11" t="n">
        <v>12.55</v>
      </c>
      <c r="F11" t="n">
        <v>10.65</v>
      </c>
      <c r="G11" t="n">
        <v>49.13</v>
      </c>
      <c r="H11" t="n">
        <v>1.04</v>
      </c>
      <c r="I11" t="n">
        <v>13</v>
      </c>
      <c r="J11" t="n">
        <v>53.89</v>
      </c>
      <c r="K11" t="n">
        <v>24.83</v>
      </c>
      <c r="L11" t="n">
        <v>3.25</v>
      </c>
      <c r="M11" t="n">
        <v>11</v>
      </c>
      <c r="N11" t="n">
        <v>5.82</v>
      </c>
      <c r="O11" t="n">
        <v>6880.77</v>
      </c>
      <c r="P11" t="n">
        <v>53.38</v>
      </c>
      <c r="Q11" t="n">
        <v>197.78</v>
      </c>
      <c r="R11" t="n">
        <v>35.41</v>
      </c>
      <c r="S11" t="n">
        <v>25.4</v>
      </c>
      <c r="T11" t="n">
        <v>4136.46</v>
      </c>
      <c r="U11" t="n">
        <v>0.72</v>
      </c>
      <c r="V11" t="n">
        <v>0.87</v>
      </c>
      <c r="W11" t="n">
        <v>2.96</v>
      </c>
      <c r="X11" t="n">
        <v>0.26</v>
      </c>
      <c r="Y11" t="n">
        <v>1</v>
      </c>
      <c r="Z11" t="n">
        <v>10</v>
      </c>
      <c r="AA11" t="n">
        <v>334.7223754885802</v>
      </c>
      <c r="AB11" t="n">
        <v>457.9819210524869</v>
      </c>
      <c r="AC11" t="n">
        <v>414.2727692889</v>
      </c>
      <c r="AD11" t="n">
        <v>334722.3754885802</v>
      </c>
      <c r="AE11" t="n">
        <v>457981.9210524869</v>
      </c>
      <c r="AF11" t="n">
        <v>3.556195731823503e-05</v>
      </c>
      <c r="AG11" t="n">
        <v>33</v>
      </c>
      <c r="AH11" t="n">
        <v>414272.7692889</v>
      </c>
    </row>
    <row r="12">
      <c r="A12" t="n">
        <v>10</v>
      </c>
      <c r="B12" t="n">
        <v>20</v>
      </c>
      <c r="C12" t="inlineStr">
        <is>
          <t xml:space="preserve">CONCLUIDO	</t>
        </is>
      </c>
      <c r="D12" t="n">
        <v>7.9952</v>
      </c>
      <c r="E12" t="n">
        <v>12.51</v>
      </c>
      <c r="F12" t="n">
        <v>10.61</v>
      </c>
      <c r="G12" t="n">
        <v>53.07</v>
      </c>
      <c r="H12" t="n">
        <v>1.12</v>
      </c>
      <c r="I12" t="n">
        <v>12</v>
      </c>
      <c r="J12" t="n">
        <v>54.18</v>
      </c>
      <c r="K12" t="n">
        <v>24.83</v>
      </c>
      <c r="L12" t="n">
        <v>3.5</v>
      </c>
      <c r="M12" t="n">
        <v>9</v>
      </c>
      <c r="N12" t="n">
        <v>5.85</v>
      </c>
      <c r="O12" t="n">
        <v>6915.96</v>
      </c>
      <c r="P12" t="n">
        <v>52.09</v>
      </c>
      <c r="Q12" t="n">
        <v>197.75</v>
      </c>
      <c r="R12" t="n">
        <v>34.32</v>
      </c>
      <c r="S12" t="n">
        <v>25.4</v>
      </c>
      <c r="T12" t="n">
        <v>3594.53</v>
      </c>
      <c r="U12" t="n">
        <v>0.74</v>
      </c>
      <c r="V12" t="n">
        <v>0.88</v>
      </c>
      <c r="W12" t="n">
        <v>2.96</v>
      </c>
      <c r="X12" t="n">
        <v>0.22</v>
      </c>
      <c r="Y12" t="n">
        <v>1</v>
      </c>
      <c r="Z12" t="n">
        <v>10</v>
      </c>
      <c r="AA12" t="n">
        <v>333.663164867784</v>
      </c>
      <c r="AB12" t="n">
        <v>456.5326623520388</v>
      </c>
      <c r="AC12" t="n">
        <v>412.9618258047753</v>
      </c>
      <c r="AD12" t="n">
        <v>333663.164867784</v>
      </c>
      <c r="AE12" t="n">
        <v>456532.6623520388</v>
      </c>
      <c r="AF12" t="n">
        <v>3.569007232169117e-05</v>
      </c>
      <c r="AG12" t="n">
        <v>33</v>
      </c>
      <c r="AH12" t="n">
        <v>412961.8258047753</v>
      </c>
    </row>
    <row r="13">
      <c r="A13" t="n">
        <v>11</v>
      </c>
      <c r="B13" t="n">
        <v>20</v>
      </c>
      <c r="C13" t="inlineStr">
        <is>
          <t xml:space="preserve">CONCLUIDO	</t>
        </is>
      </c>
      <c r="D13" t="n">
        <v>7.9915</v>
      </c>
      <c r="E13" t="n">
        <v>12.51</v>
      </c>
      <c r="F13" t="n">
        <v>10.62</v>
      </c>
      <c r="G13" t="n">
        <v>53.09</v>
      </c>
      <c r="H13" t="n">
        <v>1.19</v>
      </c>
      <c r="I13" t="n">
        <v>12</v>
      </c>
      <c r="J13" t="n">
        <v>54.46</v>
      </c>
      <c r="K13" t="n">
        <v>24.83</v>
      </c>
      <c r="L13" t="n">
        <v>3.75</v>
      </c>
      <c r="M13" t="n">
        <v>3</v>
      </c>
      <c r="N13" t="n">
        <v>5.89</v>
      </c>
      <c r="O13" t="n">
        <v>6951.16</v>
      </c>
      <c r="P13" t="n">
        <v>51.48</v>
      </c>
      <c r="Q13" t="n">
        <v>197.91</v>
      </c>
      <c r="R13" t="n">
        <v>33.99</v>
      </c>
      <c r="S13" t="n">
        <v>25.4</v>
      </c>
      <c r="T13" t="n">
        <v>3433.19</v>
      </c>
      <c r="U13" t="n">
        <v>0.75</v>
      </c>
      <c r="V13" t="n">
        <v>0.88</v>
      </c>
      <c r="W13" t="n">
        <v>2.97</v>
      </c>
      <c r="X13" t="n">
        <v>0.23</v>
      </c>
      <c r="Y13" t="n">
        <v>1</v>
      </c>
      <c r="Z13" t="n">
        <v>10</v>
      </c>
      <c r="AA13" t="n">
        <v>333.2737591789075</v>
      </c>
      <c r="AB13" t="n">
        <v>455.9998603091516</v>
      </c>
      <c r="AC13" t="n">
        <v>412.4798736410689</v>
      </c>
      <c r="AD13" t="n">
        <v>333273.7591789076</v>
      </c>
      <c r="AE13" t="n">
        <v>455999.8603091516</v>
      </c>
      <c r="AF13" t="n">
        <v>3.567355575330135e-05</v>
      </c>
      <c r="AG13" t="n">
        <v>33</v>
      </c>
      <c r="AH13" t="n">
        <v>412479.8736410689</v>
      </c>
    </row>
    <row r="14">
      <c r="A14" t="n">
        <v>12</v>
      </c>
      <c r="B14" t="n">
        <v>20</v>
      </c>
      <c r="C14" t="inlineStr">
        <is>
          <t xml:space="preserve">CONCLUIDO	</t>
        </is>
      </c>
      <c r="D14" t="n">
        <v>8.006399999999999</v>
      </c>
      <c r="E14" t="n">
        <v>12.49</v>
      </c>
      <c r="F14" t="n">
        <v>10.61</v>
      </c>
      <c r="G14" t="n">
        <v>57.86</v>
      </c>
      <c r="H14" t="n">
        <v>1.27</v>
      </c>
      <c r="I14" t="n">
        <v>11</v>
      </c>
      <c r="J14" t="n">
        <v>54.75</v>
      </c>
      <c r="K14" t="n">
        <v>24.83</v>
      </c>
      <c r="L14" t="n">
        <v>4</v>
      </c>
      <c r="M14" t="n">
        <v>1</v>
      </c>
      <c r="N14" t="n">
        <v>5.92</v>
      </c>
      <c r="O14" t="n">
        <v>6986.39</v>
      </c>
      <c r="P14" t="n">
        <v>51.27</v>
      </c>
      <c r="Q14" t="n">
        <v>197.93</v>
      </c>
      <c r="R14" t="n">
        <v>33.76</v>
      </c>
      <c r="S14" t="n">
        <v>25.4</v>
      </c>
      <c r="T14" t="n">
        <v>3322.51</v>
      </c>
      <c r="U14" t="n">
        <v>0.75</v>
      </c>
      <c r="V14" t="n">
        <v>0.88</v>
      </c>
      <c r="W14" t="n">
        <v>2.97</v>
      </c>
      <c r="X14" t="n">
        <v>0.22</v>
      </c>
      <c r="Y14" t="n">
        <v>1</v>
      </c>
      <c r="Z14" t="n">
        <v>10</v>
      </c>
      <c r="AA14" t="n">
        <v>333.0466908558215</v>
      </c>
      <c r="AB14" t="n">
        <v>455.6891754119578</v>
      </c>
      <c r="AC14" t="n">
        <v>412.1988400744142</v>
      </c>
      <c r="AD14" t="n">
        <v>333046.6908558215</v>
      </c>
      <c r="AE14" t="n">
        <v>455689.1754119578</v>
      </c>
      <c r="AF14" t="n">
        <v>3.574006842060088e-05</v>
      </c>
      <c r="AG14" t="n">
        <v>33</v>
      </c>
      <c r="AH14" t="n">
        <v>412198.8400744143</v>
      </c>
    </row>
    <row r="15">
      <c r="A15" t="n">
        <v>13</v>
      </c>
      <c r="B15" t="n">
        <v>20</v>
      </c>
      <c r="C15" t="inlineStr">
        <is>
          <t xml:space="preserve">CONCLUIDO	</t>
        </is>
      </c>
      <c r="D15" t="n">
        <v>8.005699999999999</v>
      </c>
      <c r="E15" t="n">
        <v>12.49</v>
      </c>
      <c r="F15" t="n">
        <v>10.61</v>
      </c>
      <c r="G15" t="n">
        <v>57.87</v>
      </c>
      <c r="H15" t="n">
        <v>1.34</v>
      </c>
      <c r="I15" t="n">
        <v>11</v>
      </c>
      <c r="J15" t="n">
        <v>55.04</v>
      </c>
      <c r="K15" t="n">
        <v>24.83</v>
      </c>
      <c r="L15" t="n">
        <v>4.25</v>
      </c>
      <c r="M15" t="n">
        <v>0</v>
      </c>
      <c r="N15" t="n">
        <v>5.96</v>
      </c>
      <c r="O15" t="n">
        <v>7021.64</v>
      </c>
      <c r="P15" t="n">
        <v>51.51</v>
      </c>
      <c r="Q15" t="n">
        <v>197.93</v>
      </c>
      <c r="R15" t="n">
        <v>33.76</v>
      </c>
      <c r="S15" t="n">
        <v>25.4</v>
      </c>
      <c r="T15" t="n">
        <v>3319.4</v>
      </c>
      <c r="U15" t="n">
        <v>0.75</v>
      </c>
      <c r="V15" t="n">
        <v>0.88</v>
      </c>
      <c r="W15" t="n">
        <v>2.97</v>
      </c>
      <c r="X15" t="n">
        <v>0.22</v>
      </c>
      <c r="Y15" t="n">
        <v>1</v>
      </c>
      <c r="Z15" t="n">
        <v>10</v>
      </c>
      <c r="AA15" t="n">
        <v>333.2134747402152</v>
      </c>
      <c r="AB15" t="n">
        <v>455.917376480571</v>
      </c>
      <c r="AC15" t="n">
        <v>412.4052619533213</v>
      </c>
      <c r="AD15" t="n">
        <v>333213.4747402152</v>
      </c>
      <c r="AE15" t="n">
        <v>455917.376480571</v>
      </c>
      <c r="AF15" t="n">
        <v>3.573694366441902e-05</v>
      </c>
      <c r="AG15" t="n">
        <v>33</v>
      </c>
      <c r="AH15" t="n">
        <v>412405.2619533213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15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4.2959</v>
      </c>
      <c r="E2" t="n">
        <v>23.28</v>
      </c>
      <c r="F2" t="n">
        <v>13.55</v>
      </c>
      <c r="G2" t="n">
        <v>5.28</v>
      </c>
      <c r="H2" t="n">
        <v>0.08</v>
      </c>
      <c r="I2" t="n">
        <v>154</v>
      </c>
      <c r="J2" t="n">
        <v>232.68</v>
      </c>
      <c r="K2" t="n">
        <v>57.72</v>
      </c>
      <c r="L2" t="n">
        <v>1</v>
      </c>
      <c r="M2" t="n">
        <v>152</v>
      </c>
      <c r="N2" t="n">
        <v>53.95</v>
      </c>
      <c r="O2" t="n">
        <v>28931.02</v>
      </c>
      <c r="P2" t="n">
        <v>213.69</v>
      </c>
      <c r="Q2" t="n">
        <v>198.03</v>
      </c>
      <c r="R2" t="n">
        <v>125.77</v>
      </c>
      <c r="S2" t="n">
        <v>25.4</v>
      </c>
      <c r="T2" t="n">
        <v>48609.75</v>
      </c>
      <c r="U2" t="n">
        <v>0.2</v>
      </c>
      <c r="V2" t="n">
        <v>0.6899999999999999</v>
      </c>
      <c r="W2" t="n">
        <v>3.19</v>
      </c>
      <c r="X2" t="n">
        <v>3.15</v>
      </c>
      <c r="Y2" t="n">
        <v>1</v>
      </c>
      <c r="Z2" t="n">
        <v>10</v>
      </c>
      <c r="AA2" t="n">
        <v>852.8933406651079</v>
      </c>
      <c r="AB2" t="n">
        <v>1166.966295696611</v>
      </c>
      <c r="AC2" t="n">
        <v>1055.592670282808</v>
      </c>
      <c r="AD2" t="n">
        <v>852893.3406651078</v>
      </c>
      <c r="AE2" t="n">
        <v>1166966.295696611</v>
      </c>
      <c r="AF2" t="n">
        <v>9.308207258136344e-06</v>
      </c>
      <c r="AG2" t="n">
        <v>61</v>
      </c>
      <c r="AH2" t="n">
        <v>1055592.670282808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4.8008</v>
      </c>
      <c r="E3" t="n">
        <v>20.83</v>
      </c>
      <c r="F3" t="n">
        <v>12.79</v>
      </c>
      <c r="G3" t="n">
        <v>6.56</v>
      </c>
      <c r="H3" t="n">
        <v>0.1</v>
      </c>
      <c r="I3" t="n">
        <v>117</v>
      </c>
      <c r="J3" t="n">
        <v>233.1</v>
      </c>
      <c r="K3" t="n">
        <v>57.72</v>
      </c>
      <c r="L3" t="n">
        <v>1.25</v>
      </c>
      <c r="M3" t="n">
        <v>115</v>
      </c>
      <c r="N3" t="n">
        <v>54.13</v>
      </c>
      <c r="O3" t="n">
        <v>28983.75</v>
      </c>
      <c r="P3" t="n">
        <v>201.65</v>
      </c>
      <c r="Q3" t="n">
        <v>198.12</v>
      </c>
      <c r="R3" t="n">
        <v>101.92</v>
      </c>
      <c r="S3" t="n">
        <v>25.4</v>
      </c>
      <c r="T3" t="n">
        <v>36868.57</v>
      </c>
      <c r="U3" t="n">
        <v>0.25</v>
      </c>
      <c r="V3" t="n">
        <v>0.73</v>
      </c>
      <c r="W3" t="n">
        <v>3.13</v>
      </c>
      <c r="X3" t="n">
        <v>2.39</v>
      </c>
      <c r="Y3" t="n">
        <v>1</v>
      </c>
      <c r="Z3" t="n">
        <v>10</v>
      </c>
      <c r="AA3" t="n">
        <v>751.6967576519723</v>
      </c>
      <c r="AB3" t="n">
        <v>1028.504666339884</v>
      </c>
      <c r="AC3" t="n">
        <v>930.3456244997697</v>
      </c>
      <c r="AD3" t="n">
        <v>751696.7576519724</v>
      </c>
      <c r="AE3" t="n">
        <v>1028504.666339884</v>
      </c>
      <c r="AF3" t="n">
        <v>1.040220708230195e-05</v>
      </c>
      <c r="AG3" t="n">
        <v>55</v>
      </c>
      <c r="AH3" t="n">
        <v>930345.6244997696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5.1881</v>
      </c>
      <c r="E4" t="n">
        <v>19.27</v>
      </c>
      <c r="F4" t="n">
        <v>12.28</v>
      </c>
      <c r="G4" t="n">
        <v>7.84</v>
      </c>
      <c r="H4" t="n">
        <v>0.11</v>
      </c>
      <c r="I4" t="n">
        <v>94</v>
      </c>
      <c r="J4" t="n">
        <v>233.53</v>
      </c>
      <c r="K4" t="n">
        <v>57.72</v>
      </c>
      <c r="L4" t="n">
        <v>1.5</v>
      </c>
      <c r="M4" t="n">
        <v>92</v>
      </c>
      <c r="N4" t="n">
        <v>54.31</v>
      </c>
      <c r="O4" t="n">
        <v>29036.54</v>
      </c>
      <c r="P4" t="n">
        <v>193.64</v>
      </c>
      <c r="Q4" t="n">
        <v>198</v>
      </c>
      <c r="R4" t="n">
        <v>86.33</v>
      </c>
      <c r="S4" t="n">
        <v>25.4</v>
      </c>
      <c r="T4" t="n">
        <v>29188.99</v>
      </c>
      <c r="U4" t="n">
        <v>0.29</v>
      </c>
      <c r="V4" t="n">
        <v>0.76</v>
      </c>
      <c r="W4" t="n">
        <v>3.09</v>
      </c>
      <c r="X4" t="n">
        <v>1.89</v>
      </c>
      <c r="Y4" t="n">
        <v>1</v>
      </c>
      <c r="Z4" t="n">
        <v>10</v>
      </c>
      <c r="AA4" t="n">
        <v>687.1564505322032</v>
      </c>
      <c r="AB4" t="n">
        <v>940.197770821219</v>
      </c>
      <c r="AC4" t="n">
        <v>850.4666151499002</v>
      </c>
      <c r="AD4" t="n">
        <v>687156.4505322032</v>
      </c>
      <c r="AE4" t="n">
        <v>940197.7708212191</v>
      </c>
      <c r="AF4" t="n">
        <v>1.124139530155199e-05</v>
      </c>
      <c r="AG4" t="n">
        <v>51</v>
      </c>
      <c r="AH4" t="n">
        <v>850466.6151499002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5.4901</v>
      </c>
      <c r="E5" t="n">
        <v>18.21</v>
      </c>
      <c r="F5" t="n">
        <v>11.95</v>
      </c>
      <c r="G5" t="n">
        <v>9.19</v>
      </c>
      <c r="H5" t="n">
        <v>0.13</v>
      </c>
      <c r="I5" t="n">
        <v>78</v>
      </c>
      <c r="J5" t="n">
        <v>233.96</v>
      </c>
      <c r="K5" t="n">
        <v>57.72</v>
      </c>
      <c r="L5" t="n">
        <v>1.75</v>
      </c>
      <c r="M5" t="n">
        <v>76</v>
      </c>
      <c r="N5" t="n">
        <v>54.49</v>
      </c>
      <c r="O5" t="n">
        <v>29089.39</v>
      </c>
      <c r="P5" t="n">
        <v>188.34</v>
      </c>
      <c r="Q5" t="n">
        <v>197.98</v>
      </c>
      <c r="R5" t="n">
        <v>75.7</v>
      </c>
      <c r="S5" t="n">
        <v>25.4</v>
      </c>
      <c r="T5" t="n">
        <v>23956.09</v>
      </c>
      <c r="U5" t="n">
        <v>0.34</v>
      </c>
      <c r="V5" t="n">
        <v>0.78</v>
      </c>
      <c r="W5" t="n">
        <v>3.07</v>
      </c>
      <c r="X5" t="n">
        <v>1.56</v>
      </c>
      <c r="Y5" t="n">
        <v>1</v>
      </c>
      <c r="Z5" t="n">
        <v>10</v>
      </c>
      <c r="AA5" t="n">
        <v>641.7683710845921</v>
      </c>
      <c r="AB5" t="n">
        <v>878.0957981402531</v>
      </c>
      <c r="AC5" t="n">
        <v>794.2915675809397</v>
      </c>
      <c r="AD5" t="n">
        <v>641768.3710845921</v>
      </c>
      <c r="AE5" t="n">
        <v>878095.7981402532</v>
      </c>
      <c r="AF5" t="n">
        <v>1.18957584366243e-05</v>
      </c>
      <c r="AG5" t="n">
        <v>48</v>
      </c>
      <c r="AH5" t="n">
        <v>794291.5675809397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5.6929</v>
      </c>
      <c r="E6" t="n">
        <v>17.57</v>
      </c>
      <c r="F6" t="n">
        <v>11.76</v>
      </c>
      <c r="G6" t="n">
        <v>10.38</v>
      </c>
      <c r="H6" t="n">
        <v>0.15</v>
      </c>
      <c r="I6" t="n">
        <v>68</v>
      </c>
      <c r="J6" t="n">
        <v>234.39</v>
      </c>
      <c r="K6" t="n">
        <v>57.72</v>
      </c>
      <c r="L6" t="n">
        <v>2</v>
      </c>
      <c r="M6" t="n">
        <v>66</v>
      </c>
      <c r="N6" t="n">
        <v>54.67</v>
      </c>
      <c r="O6" t="n">
        <v>29142.31</v>
      </c>
      <c r="P6" t="n">
        <v>185.3</v>
      </c>
      <c r="Q6" t="n">
        <v>197.92</v>
      </c>
      <c r="R6" t="n">
        <v>70.03</v>
      </c>
      <c r="S6" t="n">
        <v>25.4</v>
      </c>
      <c r="T6" t="n">
        <v>21171.55</v>
      </c>
      <c r="U6" t="n">
        <v>0.36</v>
      </c>
      <c r="V6" t="n">
        <v>0.79</v>
      </c>
      <c r="W6" t="n">
        <v>3.05</v>
      </c>
      <c r="X6" t="n">
        <v>1.36</v>
      </c>
      <c r="Y6" t="n">
        <v>1</v>
      </c>
      <c r="Z6" t="n">
        <v>10</v>
      </c>
      <c r="AA6" t="n">
        <v>613.0728238922185</v>
      </c>
      <c r="AB6" t="n">
        <v>838.8332845134523</v>
      </c>
      <c r="AC6" t="n">
        <v>758.7762131493967</v>
      </c>
      <c r="AD6" t="n">
        <v>613072.8238922185</v>
      </c>
      <c r="AE6" t="n">
        <v>838833.2845134523</v>
      </c>
      <c r="AF6" t="n">
        <v>1.23351784491828e-05</v>
      </c>
      <c r="AG6" t="n">
        <v>46</v>
      </c>
      <c r="AH6" t="n">
        <v>758776.2131493967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5.8929</v>
      </c>
      <c r="E7" t="n">
        <v>16.97</v>
      </c>
      <c r="F7" t="n">
        <v>11.57</v>
      </c>
      <c r="G7" t="n">
        <v>11.77</v>
      </c>
      <c r="H7" t="n">
        <v>0.17</v>
      </c>
      <c r="I7" t="n">
        <v>59</v>
      </c>
      <c r="J7" t="n">
        <v>234.82</v>
      </c>
      <c r="K7" t="n">
        <v>57.72</v>
      </c>
      <c r="L7" t="n">
        <v>2.25</v>
      </c>
      <c r="M7" t="n">
        <v>57</v>
      </c>
      <c r="N7" t="n">
        <v>54.85</v>
      </c>
      <c r="O7" t="n">
        <v>29195.29</v>
      </c>
      <c r="P7" t="n">
        <v>182.27</v>
      </c>
      <c r="Q7" t="n">
        <v>198</v>
      </c>
      <c r="R7" t="n">
        <v>64.03</v>
      </c>
      <c r="S7" t="n">
        <v>25.4</v>
      </c>
      <c r="T7" t="n">
        <v>18216.41</v>
      </c>
      <c r="U7" t="n">
        <v>0.4</v>
      </c>
      <c r="V7" t="n">
        <v>0.8</v>
      </c>
      <c r="W7" t="n">
        <v>3.03</v>
      </c>
      <c r="X7" t="n">
        <v>1.18</v>
      </c>
      <c r="Y7" t="n">
        <v>1</v>
      </c>
      <c r="Z7" t="n">
        <v>10</v>
      </c>
      <c r="AA7" t="n">
        <v>594.1979117135863</v>
      </c>
      <c r="AB7" t="n">
        <v>813.0077969682917</v>
      </c>
      <c r="AC7" t="n">
        <v>735.4154738892469</v>
      </c>
      <c r="AD7" t="n">
        <v>594197.9117135863</v>
      </c>
      <c r="AE7" t="n">
        <v>813007.7969682917</v>
      </c>
      <c r="AF7" t="n">
        <v>1.276853151876712e-05</v>
      </c>
      <c r="AG7" t="n">
        <v>45</v>
      </c>
      <c r="AH7" t="n">
        <v>735415.4738892468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6.0337</v>
      </c>
      <c r="E8" t="n">
        <v>16.57</v>
      </c>
      <c r="F8" t="n">
        <v>11.45</v>
      </c>
      <c r="G8" t="n">
        <v>12.96</v>
      </c>
      <c r="H8" t="n">
        <v>0.19</v>
      </c>
      <c r="I8" t="n">
        <v>53</v>
      </c>
      <c r="J8" t="n">
        <v>235.25</v>
      </c>
      <c r="K8" t="n">
        <v>57.72</v>
      </c>
      <c r="L8" t="n">
        <v>2.5</v>
      </c>
      <c r="M8" t="n">
        <v>51</v>
      </c>
      <c r="N8" t="n">
        <v>55.03</v>
      </c>
      <c r="O8" t="n">
        <v>29248.33</v>
      </c>
      <c r="P8" t="n">
        <v>180.29</v>
      </c>
      <c r="Q8" t="n">
        <v>197.85</v>
      </c>
      <c r="R8" t="n">
        <v>60.31</v>
      </c>
      <c r="S8" t="n">
        <v>25.4</v>
      </c>
      <c r="T8" t="n">
        <v>16388.09</v>
      </c>
      <c r="U8" t="n">
        <v>0.42</v>
      </c>
      <c r="V8" t="n">
        <v>0.8100000000000001</v>
      </c>
      <c r="W8" t="n">
        <v>3.03</v>
      </c>
      <c r="X8" t="n">
        <v>1.06</v>
      </c>
      <c r="Y8" t="n">
        <v>1</v>
      </c>
      <c r="Z8" t="n">
        <v>10</v>
      </c>
      <c r="AA8" t="n">
        <v>578.806367037616</v>
      </c>
      <c r="AB8" t="n">
        <v>791.9484065156015</v>
      </c>
      <c r="AC8" t="n">
        <v>716.3659621043212</v>
      </c>
      <c r="AD8" t="n">
        <v>578806.3670376161</v>
      </c>
      <c r="AE8" t="n">
        <v>791948.4065156016</v>
      </c>
      <c r="AF8" t="n">
        <v>1.307361207975448e-05</v>
      </c>
      <c r="AG8" t="n">
        <v>44</v>
      </c>
      <c r="AH8" t="n">
        <v>716365.9621043212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6.1588</v>
      </c>
      <c r="E9" t="n">
        <v>16.24</v>
      </c>
      <c r="F9" t="n">
        <v>11.34</v>
      </c>
      <c r="G9" t="n">
        <v>14.18</v>
      </c>
      <c r="H9" t="n">
        <v>0.21</v>
      </c>
      <c r="I9" t="n">
        <v>48</v>
      </c>
      <c r="J9" t="n">
        <v>235.68</v>
      </c>
      <c r="K9" t="n">
        <v>57.72</v>
      </c>
      <c r="L9" t="n">
        <v>2.75</v>
      </c>
      <c r="M9" t="n">
        <v>46</v>
      </c>
      <c r="N9" t="n">
        <v>55.21</v>
      </c>
      <c r="O9" t="n">
        <v>29301.44</v>
      </c>
      <c r="P9" t="n">
        <v>178.52</v>
      </c>
      <c r="Q9" t="n">
        <v>197.97</v>
      </c>
      <c r="R9" t="n">
        <v>56.57</v>
      </c>
      <c r="S9" t="n">
        <v>25.4</v>
      </c>
      <c r="T9" t="n">
        <v>14541.37</v>
      </c>
      <c r="U9" t="n">
        <v>0.45</v>
      </c>
      <c r="V9" t="n">
        <v>0.82</v>
      </c>
      <c r="W9" t="n">
        <v>3.03</v>
      </c>
      <c r="X9" t="n">
        <v>0.95</v>
      </c>
      <c r="Y9" t="n">
        <v>1</v>
      </c>
      <c r="Z9" t="n">
        <v>10</v>
      </c>
      <c r="AA9" t="n">
        <v>564.3598351829285</v>
      </c>
      <c r="AB9" t="n">
        <v>772.1820242960134</v>
      </c>
      <c r="AC9" t="n">
        <v>698.4860556614789</v>
      </c>
      <c r="AD9" t="n">
        <v>564359.8351829285</v>
      </c>
      <c r="AE9" t="n">
        <v>772182.0242960134</v>
      </c>
      <c r="AF9" t="n">
        <v>1.334467442477947e-05</v>
      </c>
      <c r="AG9" t="n">
        <v>43</v>
      </c>
      <c r="AH9" t="n">
        <v>698486.0556614789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6.2633</v>
      </c>
      <c r="E10" t="n">
        <v>15.97</v>
      </c>
      <c r="F10" t="n">
        <v>11.25</v>
      </c>
      <c r="G10" t="n">
        <v>15.34</v>
      </c>
      <c r="H10" t="n">
        <v>0.23</v>
      </c>
      <c r="I10" t="n">
        <v>44</v>
      </c>
      <c r="J10" t="n">
        <v>236.11</v>
      </c>
      <c r="K10" t="n">
        <v>57.72</v>
      </c>
      <c r="L10" t="n">
        <v>3</v>
      </c>
      <c r="M10" t="n">
        <v>42</v>
      </c>
      <c r="N10" t="n">
        <v>55.39</v>
      </c>
      <c r="O10" t="n">
        <v>29354.61</v>
      </c>
      <c r="P10" t="n">
        <v>177.02</v>
      </c>
      <c r="Q10" t="n">
        <v>197.82</v>
      </c>
      <c r="R10" t="n">
        <v>53.99</v>
      </c>
      <c r="S10" t="n">
        <v>25.4</v>
      </c>
      <c r="T10" t="n">
        <v>13272.77</v>
      </c>
      <c r="U10" t="n">
        <v>0.47</v>
      </c>
      <c r="V10" t="n">
        <v>0.83</v>
      </c>
      <c r="W10" t="n">
        <v>3.01</v>
      </c>
      <c r="X10" t="n">
        <v>0.86</v>
      </c>
      <c r="Y10" t="n">
        <v>1</v>
      </c>
      <c r="Z10" t="n">
        <v>10</v>
      </c>
      <c r="AA10" t="n">
        <v>550.9647052808476</v>
      </c>
      <c r="AB10" t="n">
        <v>753.8542166125623</v>
      </c>
      <c r="AC10" t="n">
        <v>681.9074282200968</v>
      </c>
      <c r="AD10" t="n">
        <v>550964.7052808476</v>
      </c>
      <c r="AE10" t="n">
        <v>753854.2166125623</v>
      </c>
      <c r="AF10" t="n">
        <v>1.357110140363728e-05</v>
      </c>
      <c r="AG10" t="n">
        <v>42</v>
      </c>
      <c r="AH10" t="n">
        <v>681907.4282200967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6.3626</v>
      </c>
      <c r="E11" t="n">
        <v>15.72</v>
      </c>
      <c r="F11" t="n">
        <v>11.19</v>
      </c>
      <c r="G11" t="n">
        <v>16.78</v>
      </c>
      <c r="H11" t="n">
        <v>0.24</v>
      </c>
      <c r="I11" t="n">
        <v>40</v>
      </c>
      <c r="J11" t="n">
        <v>236.54</v>
      </c>
      <c r="K11" t="n">
        <v>57.72</v>
      </c>
      <c r="L11" t="n">
        <v>3.25</v>
      </c>
      <c r="M11" t="n">
        <v>38</v>
      </c>
      <c r="N11" t="n">
        <v>55.57</v>
      </c>
      <c r="O11" t="n">
        <v>29407.85</v>
      </c>
      <c r="P11" t="n">
        <v>175.93</v>
      </c>
      <c r="Q11" t="n">
        <v>197.82</v>
      </c>
      <c r="R11" t="n">
        <v>52.27</v>
      </c>
      <c r="S11" t="n">
        <v>25.4</v>
      </c>
      <c r="T11" t="n">
        <v>12430.37</v>
      </c>
      <c r="U11" t="n">
        <v>0.49</v>
      </c>
      <c r="V11" t="n">
        <v>0.83</v>
      </c>
      <c r="W11" t="n">
        <v>3</v>
      </c>
      <c r="X11" t="n">
        <v>0.79</v>
      </c>
      <c r="Y11" t="n">
        <v>1</v>
      </c>
      <c r="Z11" t="n">
        <v>10</v>
      </c>
      <c r="AA11" t="n">
        <v>538.2525948370017</v>
      </c>
      <c r="AB11" t="n">
        <v>736.4609462845601</v>
      </c>
      <c r="AC11" t="n">
        <v>666.1741472005909</v>
      </c>
      <c r="AD11" t="n">
        <v>538252.5948370016</v>
      </c>
      <c r="AE11" t="n">
        <v>736460.9462845601</v>
      </c>
      <c r="AF11" t="n">
        <v>1.378626120268589e-05</v>
      </c>
      <c r="AG11" t="n">
        <v>41</v>
      </c>
      <c r="AH11" t="n">
        <v>666174.1472005909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6.4484</v>
      </c>
      <c r="E12" t="n">
        <v>15.51</v>
      </c>
      <c r="F12" t="n">
        <v>11.11</v>
      </c>
      <c r="G12" t="n">
        <v>18.02</v>
      </c>
      <c r="H12" t="n">
        <v>0.26</v>
      </c>
      <c r="I12" t="n">
        <v>37</v>
      </c>
      <c r="J12" t="n">
        <v>236.98</v>
      </c>
      <c r="K12" t="n">
        <v>57.72</v>
      </c>
      <c r="L12" t="n">
        <v>3.5</v>
      </c>
      <c r="M12" t="n">
        <v>35</v>
      </c>
      <c r="N12" t="n">
        <v>55.75</v>
      </c>
      <c r="O12" t="n">
        <v>29461.15</v>
      </c>
      <c r="P12" t="n">
        <v>174.83</v>
      </c>
      <c r="Q12" t="n">
        <v>197.9</v>
      </c>
      <c r="R12" t="n">
        <v>49.79</v>
      </c>
      <c r="S12" t="n">
        <v>25.4</v>
      </c>
      <c r="T12" t="n">
        <v>11206.16</v>
      </c>
      <c r="U12" t="n">
        <v>0.51</v>
      </c>
      <c r="V12" t="n">
        <v>0.84</v>
      </c>
      <c r="W12" t="n">
        <v>3</v>
      </c>
      <c r="X12" t="n">
        <v>0.72</v>
      </c>
      <c r="Y12" t="n">
        <v>1</v>
      </c>
      <c r="Z12" t="n">
        <v>10</v>
      </c>
      <c r="AA12" t="n">
        <v>534.9437656502821</v>
      </c>
      <c r="AB12" t="n">
        <v>731.933660216049</v>
      </c>
      <c r="AC12" t="n">
        <v>662.0789389603727</v>
      </c>
      <c r="AD12" t="n">
        <v>534943.7656502821</v>
      </c>
      <c r="AE12" t="n">
        <v>731933.6602160491</v>
      </c>
      <c r="AF12" t="n">
        <v>1.397216966953756e-05</v>
      </c>
      <c r="AG12" t="n">
        <v>41</v>
      </c>
      <c r="AH12" t="n">
        <v>662078.9389603727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6.5024</v>
      </c>
      <c r="E13" t="n">
        <v>15.38</v>
      </c>
      <c r="F13" t="n">
        <v>11.08</v>
      </c>
      <c r="G13" t="n">
        <v>18.99</v>
      </c>
      <c r="H13" t="n">
        <v>0.28</v>
      </c>
      <c r="I13" t="n">
        <v>35</v>
      </c>
      <c r="J13" t="n">
        <v>237.41</v>
      </c>
      <c r="K13" t="n">
        <v>57.72</v>
      </c>
      <c r="L13" t="n">
        <v>3.75</v>
      </c>
      <c r="M13" t="n">
        <v>33</v>
      </c>
      <c r="N13" t="n">
        <v>55.93</v>
      </c>
      <c r="O13" t="n">
        <v>29514.51</v>
      </c>
      <c r="P13" t="n">
        <v>174.09</v>
      </c>
      <c r="Q13" t="n">
        <v>197.79</v>
      </c>
      <c r="R13" t="n">
        <v>48.7</v>
      </c>
      <c r="S13" t="n">
        <v>25.4</v>
      </c>
      <c r="T13" t="n">
        <v>10670.72</v>
      </c>
      <c r="U13" t="n">
        <v>0.52</v>
      </c>
      <c r="V13" t="n">
        <v>0.84</v>
      </c>
      <c r="W13" t="n">
        <v>2.99</v>
      </c>
      <c r="X13" t="n">
        <v>0.68</v>
      </c>
      <c r="Y13" t="n">
        <v>1</v>
      </c>
      <c r="Z13" t="n">
        <v>10</v>
      </c>
      <c r="AA13" t="n">
        <v>532.8992136717433</v>
      </c>
      <c r="AB13" t="n">
        <v>729.136213999745</v>
      </c>
      <c r="AC13" t="n">
        <v>659.5484770847123</v>
      </c>
      <c r="AD13" t="n">
        <v>532899.2136717433</v>
      </c>
      <c r="AE13" t="n">
        <v>729136.213999745</v>
      </c>
      <c r="AF13" t="n">
        <v>1.408917499832533e-05</v>
      </c>
      <c r="AG13" t="n">
        <v>41</v>
      </c>
      <c r="AH13" t="n">
        <v>659548.4770847124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6.5829</v>
      </c>
      <c r="E14" t="n">
        <v>15.19</v>
      </c>
      <c r="F14" t="n">
        <v>11.02</v>
      </c>
      <c r="G14" t="n">
        <v>20.67</v>
      </c>
      <c r="H14" t="n">
        <v>0.3</v>
      </c>
      <c r="I14" t="n">
        <v>32</v>
      </c>
      <c r="J14" t="n">
        <v>237.84</v>
      </c>
      <c r="K14" t="n">
        <v>57.72</v>
      </c>
      <c r="L14" t="n">
        <v>4</v>
      </c>
      <c r="M14" t="n">
        <v>30</v>
      </c>
      <c r="N14" t="n">
        <v>56.12</v>
      </c>
      <c r="O14" t="n">
        <v>29567.95</v>
      </c>
      <c r="P14" t="n">
        <v>173.25</v>
      </c>
      <c r="Q14" t="n">
        <v>197.88</v>
      </c>
      <c r="R14" t="n">
        <v>47.11</v>
      </c>
      <c r="S14" t="n">
        <v>25.4</v>
      </c>
      <c r="T14" t="n">
        <v>9893.23</v>
      </c>
      <c r="U14" t="n">
        <v>0.54</v>
      </c>
      <c r="V14" t="n">
        <v>0.84</v>
      </c>
      <c r="W14" t="n">
        <v>2.99</v>
      </c>
      <c r="X14" t="n">
        <v>0.63</v>
      </c>
      <c r="Y14" t="n">
        <v>1</v>
      </c>
      <c r="Z14" t="n">
        <v>10</v>
      </c>
      <c r="AA14" t="n">
        <v>521.1230697881617</v>
      </c>
      <c r="AB14" t="n">
        <v>713.0235744114271</v>
      </c>
      <c r="AC14" t="n">
        <v>644.9736052044716</v>
      </c>
      <c r="AD14" t="n">
        <v>521123.0697881618</v>
      </c>
      <c r="AE14" t="n">
        <v>713023.5744114271</v>
      </c>
      <c r="AF14" t="n">
        <v>1.426359960883301e-05</v>
      </c>
      <c r="AG14" t="n">
        <v>40</v>
      </c>
      <c r="AH14" t="n">
        <v>644973.6052044716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6.6497</v>
      </c>
      <c r="E15" t="n">
        <v>15.04</v>
      </c>
      <c r="F15" t="n">
        <v>10.96</v>
      </c>
      <c r="G15" t="n">
        <v>21.93</v>
      </c>
      <c r="H15" t="n">
        <v>0.32</v>
      </c>
      <c r="I15" t="n">
        <v>30</v>
      </c>
      <c r="J15" t="n">
        <v>238.28</v>
      </c>
      <c r="K15" t="n">
        <v>57.72</v>
      </c>
      <c r="L15" t="n">
        <v>4.25</v>
      </c>
      <c r="M15" t="n">
        <v>28</v>
      </c>
      <c r="N15" t="n">
        <v>56.3</v>
      </c>
      <c r="O15" t="n">
        <v>29621.44</v>
      </c>
      <c r="P15" t="n">
        <v>172.23</v>
      </c>
      <c r="Q15" t="n">
        <v>197.8</v>
      </c>
      <c r="R15" t="n">
        <v>45.2</v>
      </c>
      <c r="S15" t="n">
        <v>25.4</v>
      </c>
      <c r="T15" t="n">
        <v>8945.24</v>
      </c>
      <c r="U15" t="n">
        <v>0.5600000000000001</v>
      </c>
      <c r="V15" t="n">
        <v>0.85</v>
      </c>
      <c r="W15" t="n">
        <v>2.98</v>
      </c>
      <c r="X15" t="n">
        <v>0.57</v>
      </c>
      <c r="Y15" t="n">
        <v>1</v>
      </c>
      <c r="Z15" t="n">
        <v>10</v>
      </c>
      <c r="AA15" t="n">
        <v>518.576532063626</v>
      </c>
      <c r="AB15" t="n">
        <v>709.5392891514017</v>
      </c>
      <c r="AC15" t="n">
        <v>641.8218552394379</v>
      </c>
      <c r="AD15" t="n">
        <v>518576.532063626</v>
      </c>
      <c r="AE15" t="n">
        <v>709539.2891514017</v>
      </c>
      <c r="AF15" t="n">
        <v>1.440833953407418e-05</v>
      </c>
      <c r="AG15" t="n">
        <v>40</v>
      </c>
      <c r="AH15" t="n">
        <v>641821.8552394379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6.6668</v>
      </c>
      <c r="E16" t="n">
        <v>15</v>
      </c>
      <c r="F16" t="n">
        <v>10.97</v>
      </c>
      <c r="G16" t="n">
        <v>22.7</v>
      </c>
      <c r="H16" t="n">
        <v>0.34</v>
      </c>
      <c r="I16" t="n">
        <v>29</v>
      </c>
      <c r="J16" t="n">
        <v>238.71</v>
      </c>
      <c r="K16" t="n">
        <v>57.72</v>
      </c>
      <c r="L16" t="n">
        <v>4.5</v>
      </c>
      <c r="M16" t="n">
        <v>27</v>
      </c>
      <c r="N16" t="n">
        <v>56.49</v>
      </c>
      <c r="O16" t="n">
        <v>29675.01</v>
      </c>
      <c r="P16" t="n">
        <v>172.32</v>
      </c>
      <c r="Q16" t="n">
        <v>197.92</v>
      </c>
      <c r="R16" t="n">
        <v>45.15</v>
      </c>
      <c r="S16" t="n">
        <v>25.4</v>
      </c>
      <c r="T16" t="n">
        <v>8925.73</v>
      </c>
      <c r="U16" t="n">
        <v>0.5600000000000001</v>
      </c>
      <c r="V16" t="n">
        <v>0.85</v>
      </c>
      <c r="W16" t="n">
        <v>2.99</v>
      </c>
      <c r="X16" t="n">
        <v>0.58</v>
      </c>
      <c r="Y16" t="n">
        <v>1</v>
      </c>
      <c r="Z16" t="n">
        <v>10</v>
      </c>
      <c r="AA16" t="n">
        <v>518.2596483644671</v>
      </c>
      <c r="AB16" t="n">
        <v>709.1057148942903</v>
      </c>
      <c r="AC16" t="n">
        <v>641.4296607009001</v>
      </c>
      <c r="AD16" t="n">
        <v>518259.6483644671</v>
      </c>
      <c r="AE16" t="n">
        <v>709105.7148942903</v>
      </c>
      <c r="AF16" t="n">
        <v>1.444539122152364e-05</v>
      </c>
      <c r="AG16" t="n">
        <v>40</v>
      </c>
      <c r="AH16" t="n">
        <v>641429.6607009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6.7354</v>
      </c>
      <c r="E17" t="n">
        <v>14.85</v>
      </c>
      <c r="F17" t="n">
        <v>10.91</v>
      </c>
      <c r="G17" t="n">
        <v>24.24</v>
      </c>
      <c r="H17" t="n">
        <v>0.35</v>
      </c>
      <c r="I17" t="n">
        <v>27</v>
      </c>
      <c r="J17" t="n">
        <v>239.14</v>
      </c>
      <c r="K17" t="n">
        <v>57.72</v>
      </c>
      <c r="L17" t="n">
        <v>4.75</v>
      </c>
      <c r="M17" t="n">
        <v>25</v>
      </c>
      <c r="N17" t="n">
        <v>56.67</v>
      </c>
      <c r="O17" t="n">
        <v>29728.63</v>
      </c>
      <c r="P17" t="n">
        <v>171.27</v>
      </c>
      <c r="Q17" t="n">
        <v>197.78</v>
      </c>
      <c r="R17" t="n">
        <v>43.76</v>
      </c>
      <c r="S17" t="n">
        <v>25.4</v>
      </c>
      <c r="T17" t="n">
        <v>8242.74</v>
      </c>
      <c r="U17" t="n">
        <v>0.58</v>
      </c>
      <c r="V17" t="n">
        <v>0.85</v>
      </c>
      <c r="W17" t="n">
        <v>2.97</v>
      </c>
      <c r="X17" t="n">
        <v>0.52</v>
      </c>
      <c r="Y17" t="n">
        <v>1</v>
      </c>
      <c r="Z17" t="n">
        <v>10</v>
      </c>
      <c r="AA17" t="n">
        <v>506.7238980110059</v>
      </c>
      <c r="AB17" t="n">
        <v>693.3219923392973</v>
      </c>
      <c r="AC17" t="n">
        <v>627.1523144739617</v>
      </c>
      <c r="AD17" t="n">
        <v>506723.8980110059</v>
      </c>
      <c r="AE17" t="n">
        <v>693321.9923392972</v>
      </c>
      <c r="AF17" t="n">
        <v>1.459403132439106e-05</v>
      </c>
      <c r="AG17" t="n">
        <v>39</v>
      </c>
      <c r="AH17" t="n">
        <v>627152.3144739617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6.7644</v>
      </c>
      <c r="E18" t="n">
        <v>14.78</v>
      </c>
      <c r="F18" t="n">
        <v>10.89</v>
      </c>
      <c r="G18" t="n">
        <v>25.13</v>
      </c>
      <c r="H18" t="n">
        <v>0.37</v>
      </c>
      <c r="I18" t="n">
        <v>26</v>
      </c>
      <c r="J18" t="n">
        <v>239.58</v>
      </c>
      <c r="K18" t="n">
        <v>57.72</v>
      </c>
      <c r="L18" t="n">
        <v>5</v>
      </c>
      <c r="M18" t="n">
        <v>24</v>
      </c>
      <c r="N18" t="n">
        <v>56.86</v>
      </c>
      <c r="O18" t="n">
        <v>29782.33</v>
      </c>
      <c r="P18" t="n">
        <v>170.87</v>
      </c>
      <c r="Q18" t="n">
        <v>197.81</v>
      </c>
      <c r="R18" t="n">
        <v>42.96</v>
      </c>
      <c r="S18" t="n">
        <v>25.4</v>
      </c>
      <c r="T18" t="n">
        <v>7844.98</v>
      </c>
      <c r="U18" t="n">
        <v>0.59</v>
      </c>
      <c r="V18" t="n">
        <v>0.85</v>
      </c>
      <c r="W18" t="n">
        <v>2.98</v>
      </c>
      <c r="X18" t="n">
        <v>0.5</v>
      </c>
      <c r="Y18" t="n">
        <v>1</v>
      </c>
      <c r="Z18" t="n">
        <v>10</v>
      </c>
      <c r="AA18" t="n">
        <v>505.704220422274</v>
      </c>
      <c r="AB18" t="n">
        <v>691.9268244773937</v>
      </c>
      <c r="AC18" t="n">
        <v>625.8902994746679</v>
      </c>
      <c r="AD18" t="n">
        <v>505704.220422274</v>
      </c>
      <c r="AE18" t="n">
        <v>691926.8244773936</v>
      </c>
      <c r="AF18" t="n">
        <v>1.465686751948079e-05</v>
      </c>
      <c r="AG18" t="n">
        <v>39</v>
      </c>
      <c r="AH18" t="n">
        <v>625890.2994746679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6.798</v>
      </c>
      <c r="E19" t="n">
        <v>14.71</v>
      </c>
      <c r="F19" t="n">
        <v>10.86</v>
      </c>
      <c r="G19" t="n">
        <v>26.07</v>
      </c>
      <c r="H19" t="n">
        <v>0.39</v>
      </c>
      <c r="I19" t="n">
        <v>25</v>
      </c>
      <c r="J19" t="n">
        <v>240.02</v>
      </c>
      <c r="K19" t="n">
        <v>57.72</v>
      </c>
      <c r="L19" t="n">
        <v>5.25</v>
      </c>
      <c r="M19" t="n">
        <v>23</v>
      </c>
      <c r="N19" t="n">
        <v>57.04</v>
      </c>
      <c r="O19" t="n">
        <v>29836.09</v>
      </c>
      <c r="P19" t="n">
        <v>170.44</v>
      </c>
      <c r="Q19" t="n">
        <v>197.78</v>
      </c>
      <c r="R19" t="n">
        <v>42.09</v>
      </c>
      <c r="S19" t="n">
        <v>25.4</v>
      </c>
      <c r="T19" t="n">
        <v>7415</v>
      </c>
      <c r="U19" t="n">
        <v>0.6</v>
      </c>
      <c r="V19" t="n">
        <v>0.86</v>
      </c>
      <c r="W19" t="n">
        <v>2.98</v>
      </c>
      <c r="X19" t="n">
        <v>0.47</v>
      </c>
      <c r="Y19" t="n">
        <v>1</v>
      </c>
      <c r="Z19" t="n">
        <v>10</v>
      </c>
      <c r="AA19" t="n">
        <v>504.549843384399</v>
      </c>
      <c r="AB19" t="n">
        <v>690.3473548866524</v>
      </c>
      <c r="AC19" t="n">
        <v>624.4615722448674</v>
      </c>
      <c r="AD19" t="n">
        <v>504549.843384399</v>
      </c>
      <c r="AE19" t="n">
        <v>690347.3548866524</v>
      </c>
      <c r="AF19" t="n">
        <v>1.472967083517095e-05</v>
      </c>
      <c r="AG19" t="n">
        <v>39</v>
      </c>
      <c r="AH19" t="n">
        <v>624461.5722448674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6.8165</v>
      </c>
      <c r="E20" t="n">
        <v>14.67</v>
      </c>
      <c r="F20" t="n">
        <v>10.87</v>
      </c>
      <c r="G20" t="n">
        <v>27.17</v>
      </c>
      <c r="H20" t="n">
        <v>0.41</v>
      </c>
      <c r="I20" t="n">
        <v>24</v>
      </c>
      <c r="J20" t="n">
        <v>240.45</v>
      </c>
      <c r="K20" t="n">
        <v>57.72</v>
      </c>
      <c r="L20" t="n">
        <v>5.5</v>
      </c>
      <c r="M20" t="n">
        <v>22</v>
      </c>
      <c r="N20" t="n">
        <v>57.23</v>
      </c>
      <c r="O20" t="n">
        <v>29890.04</v>
      </c>
      <c r="P20" t="n">
        <v>170.39</v>
      </c>
      <c r="Q20" t="n">
        <v>197.83</v>
      </c>
      <c r="R20" t="n">
        <v>42.29</v>
      </c>
      <c r="S20" t="n">
        <v>25.4</v>
      </c>
      <c r="T20" t="n">
        <v>7518.87</v>
      </c>
      <c r="U20" t="n">
        <v>0.6</v>
      </c>
      <c r="V20" t="n">
        <v>0.86</v>
      </c>
      <c r="W20" t="n">
        <v>2.98</v>
      </c>
      <c r="X20" t="n">
        <v>0.48</v>
      </c>
      <c r="Y20" t="n">
        <v>1</v>
      </c>
      <c r="Z20" t="n">
        <v>10</v>
      </c>
      <c r="AA20" t="n">
        <v>504.1093112334169</v>
      </c>
      <c r="AB20" t="n">
        <v>689.7445993627719</v>
      </c>
      <c r="AC20" t="n">
        <v>623.9163428622134</v>
      </c>
      <c r="AD20" t="n">
        <v>504109.3112334168</v>
      </c>
      <c r="AE20" t="n">
        <v>689744.5993627718</v>
      </c>
      <c r="AF20" t="n">
        <v>1.47697559941075e-05</v>
      </c>
      <c r="AG20" t="n">
        <v>39</v>
      </c>
      <c r="AH20" t="n">
        <v>623916.3428622134</v>
      </c>
    </row>
    <row r="21">
      <c r="A21" t="n">
        <v>19</v>
      </c>
      <c r="B21" t="n">
        <v>120</v>
      </c>
      <c r="C21" t="inlineStr">
        <is>
          <t xml:space="preserve">CONCLUIDO	</t>
        </is>
      </c>
      <c r="D21" t="n">
        <v>6.8604</v>
      </c>
      <c r="E21" t="n">
        <v>14.58</v>
      </c>
      <c r="F21" t="n">
        <v>10.82</v>
      </c>
      <c r="G21" t="n">
        <v>28.23</v>
      </c>
      <c r="H21" t="n">
        <v>0.42</v>
      </c>
      <c r="I21" t="n">
        <v>23</v>
      </c>
      <c r="J21" t="n">
        <v>240.89</v>
      </c>
      <c r="K21" t="n">
        <v>57.72</v>
      </c>
      <c r="L21" t="n">
        <v>5.75</v>
      </c>
      <c r="M21" t="n">
        <v>21</v>
      </c>
      <c r="N21" t="n">
        <v>57.42</v>
      </c>
      <c r="O21" t="n">
        <v>29943.94</v>
      </c>
      <c r="P21" t="n">
        <v>169.59</v>
      </c>
      <c r="Q21" t="n">
        <v>197.76</v>
      </c>
      <c r="R21" t="n">
        <v>40.89</v>
      </c>
      <c r="S21" t="n">
        <v>25.4</v>
      </c>
      <c r="T21" t="n">
        <v>6825.88</v>
      </c>
      <c r="U21" t="n">
        <v>0.62</v>
      </c>
      <c r="V21" t="n">
        <v>0.86</v>
      </c>
      <c r="W21" t="n">
        <v>2.97</v>
      </c>
      <c r="X21" t="n">
        <v>0.43</v>
      </c>
      <c r="Y21" t="n">
        <v>1</v>
      </c>
      <c r="Z21" t="n">
        <v>10</v>
      </c>
      <c r="AA21" t="n">
        <v>493.4358722105635</v>
      </c>
      <c r="AB21" t="n">
        <v>675.1407292128072</v>
      </c>
      <c r="AC21" t="n">
        <v>610.7062455827009</v>
      </c>
      <c r="AD21" t="n">
        <v>493435.8722105635</v>
      </c>
      <c r="AE21" t="n">
        <v>675140.7292128071</v>
      </c>
      <c r="AF21" t="n">
        <v>1.486487699288125e-05</v>
      </c>
      <c r="AG21" t="n">
        <v>38</v>
      </c>
      <c r="AH21" t="n">
        <v>610706.2455827009</v>
      </c>
    </row>
    <row r="22">
      <c r="A22" t="n">
        <v>20</v>
      </c>
      <c r="B22" t="n">
        <v>120</v>
      </c>
      <c r="C22" t="inlineStr">
        <is>
          <t xml:space="preserve">CONCLUIDO	</t>
        </is>
      </c>
      <c r="D22" t="n">
        <v>6.8851</v>
      </c>
      <c r="E22" t="n">
        <v>14.52</v>
      </c>
      <c r="F22" t="n">
        <v>10.81</v>
      </c>
      <c r="G22" t="n">
        <v>29.49</v>
      </c>
      <c r="H22" t="n">
        <v>0.44</v>
      </c>
      <c r="I22" t="n">
        <v>22</v>
      </c>
      <c r="J22" t="n">
        <v>241.33</v>
      </c>
      <c r="K22" t="n">
        <v>57.72</v>
      </c>
      <c r="L22" t="n">
        <v>6</v>
      </c>
      <c r="M22" t="n">
        <v>20</v>
      </c>
      <c r="N22" t="n">
        <v>57.6</v>
      </c>
      <c r="O22" t="n">
        <v>29997.9</v>
      </c>
      <c r="P22" t="n">
        <v>169.5</v>
      </c>
      <c r="Q22" t="n">
        <v>197.83</v>
      </c>
      <c r="R22" t="n">
        <v>40.44</v>
      </c>
      <c r="S22" t="n">
        <v>25.4</v>
      </c>
      <c r="T22" t="n">
        <v>6605.22</v>
      </c>
      <c r="U22" t="n">
        <v>0.63</v>
      </c>
      <c r="V22" t="n">
        <v>0.86</v>
      </c>
      <c r="W22" t="n">
        <v>2.97</v>
      </c>
      <c r="X22" t="n">
        <v>0.42</v>
      </c>
      <c r="Y22" t="n">
        <v>1</v>
      </c>
      <c r="Z22" t="n">
        <v>10</v>
      </c>
      <c r="AA22" t="n">
        <v>492.8069957326522</v>
      </c>
      <c r="AB22" t="n">
        <v>674.2802726716567</v>
      </c>
      <c r="AC22" t="n">
        <v>609.9279098061795</v>
      </c>
      <c r="AD22" t="n">
        <v>492806.9957326522</v>
      </c>
      <c r="AE22" t="n">
        <v>674280.2726716567</v>
      </c>
      <c r="AF22" t="n">
        <v>1.491839609697492e-05</v>
      </c>
      <c r="AG22" t="n">
        <v>38</v>
      </c>
      <c r="AH22" t="n">
        <v>609927.9098061795</v>
      </c>
    </row>
    <row r="23">
      <c r="A23" t="n">
        <v>21</v>
      </c>
      <c r="B23" t="n">
        <v>120</v>
      </c>
      <c r="C23" t="inlineStr">
        <is>
          <t xml:space="preserve">CONCLUIDO	</t>
        </is>
      </c>
      <c r="D23" t="n">
        <v>6.9167</v>
      </c>
      <c r="E23" t="n">
        <v>14.46</v>
      </c>
      <c r="F23" t="n">
        <v>10.79</v>
      </c>
      <c r="G23" t="n">
        <v>30.83</v>
      </c>
      <c r="H23" t="n">
        <v>0.46</v>
      </c>
      <c r="I23" t="n">
        <v>21</v>
      </c>
      <c r="J23" t="n">
        <v>241.77</v>
      </c>
      <c r="K23" t="n">
        <v>57.72</v>
      </c>
      <c r="L23" t="n">
        <v>6.25</v>
      </c>
      <c r="M23" t="n">
        <v>19</v>
      </c>
      <c r="N23" t="n">
        <v>57.79</v>
      </c>
      <c r="O23" t="n">
        <v>30051.93</v>
      </c>
      <c r="P23" t="n">
        <v>169.09</v>
      </c>
      <c r="Q23" t="n">
        <v>197.79</v>
      </c>
      <c r="R23" t="n">
        <v>39.66</v>
      </c>
      <c r="S23" t="n">
        <v>25.4</v>
      </c>
      <c r="T23" t="n">
        <v>6222.95</v>
      </c>
      <c r="U23" t="n">
        <v>0.64</v>
      </c>
      <c r="V23" t="n">
        <v>0.86</v>
      </c>
      <c r="W23" t="n">
        <v>2.98</v>
      </c>
      <c r="X23" t="n">
        <v>0.4</v>
      </c>
      <c r="Y23" t="n">
        <v>1</v>
      </c>
      <c r="Z23" t="n">
        <v>10</v>
      </c>
      <c r="AA23" t="n">
        <v>491.7659903153117</v>
      </c>
      <c r="AB23" t="n">
        <v>672.8559231337338</v>
      </c>
      <c r="AC23" t="n">
        <v>608.6394981890687</v>
      </c>
      <c r="AD23" t="n">
        <v>491765.9903153117</v>
      </c>
      <c r="AE23" t="n">
        <v>672855.9231337338</v>
      </c>
      <c r="AF23" t="n">
        <v>1.498686588196924e-05</v>
      </c>
      <c r="AG23" t="n">
        <v>38</v>
      </c>
      <c r="AH23" t="n">
        <v>608639.4981890687</v>
      </c>
    </row>
    <row r="24">
      <c r="A24" t="n">
        <v>22</v>
      </c>
      <c r="B24" t="n">
        <v>120</v>
      </c>
      <c r="C24" t="inlineStr">
        <is>
          <t xml:space="preserve">CONCLUIDO	</t>
        </is>
      </c>
      <c r="D24" t="n">
        <v>6.9505</v>
      </c>
      <c r="E24" t="n">
        <v>14.39</v>
      </c>
      <c r="F24" t="n">
        <v>10.77</v>
      </c>
      <c r="G24" t="n">
        <v>32.3</v>
      </c>
      <c r="H24" t="n">
        <v>0.48</v>
      </c>
      <c r="I24" t="n">
        <v>20</v>
      </c>
      <c r="J24" t="n">
        <v>242.2</v>
      </c>
      <c r="K24" t="n">
        <v>57.72</v>
      </c>
      <c r="L24" t="n">
        <v>6.5</v>
      </c>
      <c r="M24" t="n">
        <v>18</v>
      </c>
      <c r="N24" t="n">
        <v>57.98</v>
      </c>
      <c r="O24" t="n">
        <v>30106.03</v>
      </c>
      <c r="P24" t="n">
        <v>168.77</v>
      </c>
      <c r="Q24" t="n">
        <v>197.76</v>
      </c>
      <c r="R24" t="n">
        <v>39.07</v>
      </c>
      <c r="S24" t="n">
        <v>25.4</v>
      </c>
      <c r="T24" t="n">
        <v>5933.2</v>
      </c>
      <c r="U24" t="n">
        <v>0.65</v>
      </c>
      <c r="V24" t="n">
        <v>0.86</v>
      </c>
      <c r="W24" t="n">
        <v>2.97</v>
      </c>
      <c r="X24" t="n">
        <v>0.38</v>
      </c>
      <c r="Y24" t="n">
        <v>1</v>
      </c>
      <c r="Z24" t="n">
        <v>10</v>
      </c>
      <c r="AA24" t="n">
        <v>490.7579192510115</v>
      </c>
      <c r="AB24" t="n">
        <v>671.4766358306016</v>
      </c>
      <c r="AC24" t="n">
        <v>607.3918481303056</v>
      </c>
      <c r="AD24" t="n">
        <v>490757.9192510115</v>
      </c>
      <c r="AE24" t="n">
        <v>671476.6358306016</v>
      </c>
      <c r="AF24" t="n">
        <v>1.506010255072899e-05</v>
      </c>
      <c r="AG24" t="n">
        <v>38</v>
      </c>
      <c r="AH24" t="n">
        <v>607391.8481303055</v>
      </c>
    </row>
    <row r="25">
      <c r="A25" t="n">
        <v>23</v>
      </c>
      <c r="B25" t="n">
        <v>120</v>
      </c>
      <c r="C25" t="inlineStr">
        <is>
          <t xml:space="preserve">CONCLUIDO	</t>
        </is>
      </c>
      <c r="D25" t="n">
        <v>6.9845</v>
      </c>
      <c r="E25" t="n">
        <v>14.32</v>
      </c>
      <c r="F25" t="n">
        <v>10.74</v>
      </c>
      <c r="G25" t="n">
        <v>33.93</v>
      </c>
      <c r="H25" t="n">
        <v>0.49</v>
      </c>
      <c r="I25" t="n">
        <v>19</v>
      </c>
      <c r="J25" t="n">
        <v>242.64</v>
      </c>
      <c r="K25" t="n">
        <v>57.72</v>
      </c>
      <c r="L25" t="n">
        <v>6.75</v>
      </c>
      <c r="M25" t="n">
        <v>17</v>
      </c>
      <c r="N25" t="n">
        <v>58.17</v>
      </c>
      <c r="O25" t="n">
        <v>30160.2</v>
      </c>
      <c r="P25" t="n">
        <v>168.26</v>
      </c>
      <c r="Q25" t="n">
        <v>197.8</v>
      </c>
      <c r="R25" t="n">
        <v>38.36</v>
      </c>
      <c r="S25" t="n">
        <v>25.4</v>
      </c>
      <c r="T25" t="n">
        <v>5581.61</v>
      </c>
      <c r="U25" t="n">
        <v>0.66</v>
      </c>
      <c r="V25" t="n">
        <v>0.87</v>
      </c>
      <c r="W25" t="n">
        <v>2.97</v>
      </c>
      <c r="X25" t="n">
        <v>0.35</v>
      </c>
      <c r="Y25" t="n">
        <v>1</v>
      </c>
      <c r="Z25" t="n">
        <v>10</v>
      </c>
      <c r="AA25" t="n">
        <v>489.5922139951263</v>
      </c>
      <c r="AB25" t="n">
        <v>669.8816664722133</v>
      </c>
      <c r="AC25" t="n">
        <v>605.9491004089282</v>
      </c>
      <c r="AD25" t="n">
        <v>489592.2139951263</v>
      </c>
      <c r="AE25" t="n">
        <v>669881.6664722132</v>
      </c>
      <c r="AF25" t="n">
        <v>1.513377257255833e-05</v>
      </c>
      <c r="AG25" t="n">
        <v>38</v>
      </c>
      <c r="AH25" t="n">
        <v>605949.1004089282</v>
      </c>
    </row>
    <row r="26">
      <c r="A26" t="n">
        <v>24</v>
      </c>
      <c r="B26" t="n">
        <v>120</v>
      </c>
      <c r="C26" t="inlineStr">
        <is>
          <t xml:space="preserve">CONCLUIDO	</t>
        </is>
      </c>
      <c r="D26" t="n">
        <v>6.9827</v>
      </c>
      <c r="E26" t="n">
        <v>14.32</v>
      </c>
      <c r="F26" t="n">
        <v>10.75</v>
      </c>
      <c r="G26" t="n">
        <v>33.94</v>
      </c>
      <c r="H26" t="n">
        <v>0.51</v>
      </c>
      <c r="I26" t="n">
        <v>19</v>
      </c>
      <c r="J26" t="n">
        <v>243.08</v>
      </c>
      <c r="K26" t="n">
        <v>57.72</v>
      </c>
      <c r="L26" t="n">
        <v>7</v>
      </c>
      <c r="M26" t="n">
        <v>17</v>
      </c>
      <c r="N26" t="n">
        <v>58.36</v>
      </c>
      <c r="O26" t="n">
        <v>30214.44</v>
      </c>
      <c r="P26" t="n">
        <v>168.25</v>
      </c>
      <c r="Q26" t="n">
        <v>197.81</v>
      </c>
      <c r="R26" t="n">
        <v>38.4</v>
      </c>
      <c r="S26" t="n">
        <v>25.4</v>
      </c>
      <c r="T26" t="n">
        <v>5601.95</v>
      </c>
      <c r="U26" t="n">
        <v>0.66</v>
      </c>
      <c r="V26" t="n">
        <v>0.87</v>
      </c>
      <c r="W26" t="n">
        <v>2.97</v>
      </c>
      <c r="X26" t="n">
        <v>0.35</v>
      </c>
      <c r="Y26" t="n">
        <v>1</v>
      </c>
      <c r="Z26" t="n">
        <v>10</v>
      </c>
      <c r="AA26" t="n">
        <v>489.6375367355632</v>
      </c>
      <c r="AB26" t="n">
        <v>669.9436790451771</v>
      </c>
      <c r="AC26" t="n">
        <v>606.0051945889636</v>
      </c>
      <c r="AD26" t="n">
        <v>489637.5367355632</v>
      </c>
      <c r="AE26" t="n">
        <v>669943.6790451771</v>
      </c>
      <c r="AF26" t="n">
        <v>1.512987239493207e-05</v>
      </c>
      <c r="AG26" t="n">
        <v>38</v>
      </c>
      <c r="AH26" t="n">
        <v>606005.1945889636</v>
      </c>
    </row>
    <row r="27">
      <c r="A27" t="n">
        <v>25</v>
      </c>
      <c r="B27" t="n">
        <v>120</v>
      </c>
      <c r="C27" t="inlineStr">
        <is>
          <t xml:space="preserve">CONCLUIDO	</t>
        </is>
      </c>
      <c r="D27" t="n">
        <v>7.016</v>
      </c>
      <c r="E27" t="n">
        <v>14.25</v>
      </c>
      <c r="F27" t="n">
        <v>10.72</v>
      </c>
      <c r="G27" t="n">
        <v>35.75</v>
      </c>
      <c r="H27" t="n">
        <v>0.53</v>
      </c>
      <c r="I27" t="n">
        <v>18</v>
      </c>
      <c r="J27" t="n">
        <v>243.52</v>
      </c>
      <c r="K27" t="n">
        <v>57.72</v>
      </c>
      <c r="L27" t="n">
        <v>7.25</v>
      </c>
      <c r="M27" t="n">
        <v>16</v>
      </c>
      <c r="N27" t="n">
        <v>58.55</v>
      </c>
      <c r="O27" t="n">
        <v>30268.74</v>
      </c>
      <c r="P27" t="n">
        <v>167.9</v>
      </c>
      <c r="Q27" t="n">
        <v>197.76</v>
      </c>
      <c r="R27" t="n">
        <v>37.88</v>
      </c>
      <c r="S27" t="n">
        <v>25.4</v>
      </c>
      <c r="T27" t="n">
        <v>5346.17</v>
      </c>
      <c r="U27" t="n">
        <v>0.67</v>
      </c>
      <c r="V27" t="n">
        <v>0.87</v>
      </c>
      <c r="W27" t="n">
        <v>2.96</v>
      </c>
      <c r="X27" t="n">
        <v>0.33</v>
      </c>
      <c r="Y27" t="n">
        <v>1</v>
      </c>
      <c r="Z27" t="n">
        <v>10</v>
      </c>
      <c r="AA27" t="n">
        <v>488.6213043110379</v>
      </c>
      <c r="AB27" t="n">
        <v>668.5532250089312</v>
      </c>
      <c r="AC27" t="n">
        <v>604.7474435344227</v>
      </c>
      <c r="AD27" t="n">
        <v>488621.3043110379</v>
      </c>
      <c r="AE27" t="n">
        <v>668553.2250089312</v>
      </c>
      <c r="AF27" t="n">
        <v>1.520202568101786e-05</v>
      </c>
      <c r="AG27" t="n">
        <v>38</v>
      </c>
      <c r="AH27" t="n">
        <v>604747.4435344227</v>
      </c>
    </row>
    <row r="28">
      <c r="A28" t="n">
        <v>26</v>
      </c>
      <c r="B28" t="n">
        <v>120</v>
      </c>
      <c r="C28" t="inlineStr">
        <is>
          <t xml:space="preserve">CONCLUIDO	</t>
        </is>
      </c>
      <c r="D28" t="n">
        <v>7.0503</v>
      </c>
      <c r="E28" t="n">
        <v>14.18</v>
      </c>
      <c r="F28" t="n">
        <v>10.7</v>
      </c>
      <c r="G28" t="n">
        <v>37.77</v>
      </c>
      <c r="H28" t="n">
        <v>0.55</v>
      </c>
      <c r="I28" t="n">
        <v>17</v>
      </c>
      <c r="J28" t="n">
        <v>243.96</v>
      </c>
      <c r="K28" t="n">
        <v>57.72</v>
      </c>
      <c r="L28" t="n">
        <v>7.5</v>
      </c>
      <c r="M28" t="n">
        <v>15</v>
      </c>
      <c r="N28" t="n">
        <v>58.74</v>
      </c>
      <c r="O28" t="n">
        <v>30323.11</v>
      </c>
      <c r="P28" t="n">
        <v>167.19</v>
      </c>
      <c r="Q28" t="n">
        <v>197.77</v>
      </c>
      <c r="R28" t="n">
        <v>36.97</v>
      </c>
      <c r="S28" t="n">
        <v>25.4</v>
      </c>
      <c r="T28" t="n">
        <v>4894.68</v>
      </c>
      <c r="U28" t="n">
        <v>0.6899999999999999</v>
      </c>
      <c r="V28" t="n">
        <v>0.87</v>
      </c>
      <c r="W28" t="n">
        <v>2.97</v>
      </c>
      <c r="X28" t="n">
        <v>0.31</v>
      </c>
      <c r="Y28" t="n">
        <v>1</v>
      </c>
      <c r="Z28" t="n">
        <v>10</v>
      </c>
      <c r="AA28" t="n">
        <v>478.347629799403</v>
      </c>
      <c r="AB28" t="n">
        <v>654.4963302995811</v>
      </c>
      <c r="AC28" t="n">
        <v>592.0321191271572</v>
      </c>
      <c r="AD28" t="n">
        <v>478347.629799403</v>
      </c>
      <c r="AE28" t="n">
        <v>654496.3302995812</v>
      </c>
      <c r="AF28" t="n">
        <v>1.527634573245156e-05</v>
      </c>
      <c r="AG28" t="n">
        <v>37</v>
      </c>
      <c r="AH28" t="n">
        <v>592032.1191271573</v>
      </c>
    </row>
    <row r="29">
      <c r="A29" t="n">
        <v>27</v>
      </c>
      <c r="B29" t="n">
        <v>120</v>
      </c>
      <c r="C29" t="inlineStr">
        <is>
          <t xml:space="preserve">CONCLUIDO	</t>
        </is>
      </c>
      <c r="D29" t="n">
        <v>7.0373</v>
      </c>
      <c r="E29" t="n">
        <v>14.21</v>
      </c>
      <c r="F29" t="n">
        <v>10.73</v>
      </c>
      <c r="G29" t="n">
        <v>37.86</v>
      </c>
      <c r="H29" t="n">
        <v>0.5600000000000001</v>
      </c>
      <c r="I29" t="n">
        <v>17</v>
      </c>
      <c r="J29" t="n">
        <v>244.41</v>
      </c>
      <c r="K29" t="n">
        <v>57.72</v>
      </c>
      <c r="L29" t="n">
        <v>7.75</v>
      </c>
      <c r="M29" t="n">
        <v>15</v>
      </c>
      <c r="N29" t="n">
        <v>58.93</v>
      </c>
      <c r="O29" t="n">
        <v>30377.55</v>
      </c>
      <c r="P29" t="n">
        <v>167.75</v>
      </c>
      <c r="Q29" t="n">
        <v>197.75</v>
      </c>
      <c r="R29" t="n">
        <v>37.86</v>
      </c>
      <c r="S29" t="n">
        <v>25.4</v>
      </c>
      <c r="T29" t="n">
        <v>5340.23</v>
      </c>
      <c r="U29" t="n">
        <v>0.67</v>
      </c>
      <c r="V29" t="n">
        <v>0.87</v>
      </c>
      <c r="W29" t="n">
        <v>2.97</v>
      </c>
      <c r="X29" t="n">
        <v>0.34</v>
      </c>
      <c r="Y29" t="n">
        <v>1</v>
      </c>
      <c r="Z29" t="n">
        <v>10</v>
      </c>
      <c r="AA29" t="n">
        <v>488.0772808307461</v>
      </c>
      <c r="AB29" t="n">
        <v>667.8088680825739</v>
      </c>
      <c r="AC29" t="n">
        <v>604.0741269884053</v>
      </c>
      <c r="AD29" t="n">
        <v>488077.2808307461</v>
      </c>
      <c r="AE29" t="n">
        <v>667808.8680825739</v>
      </c>
      <c r="AF29" t="n">
        <v>1.524817778292859e-05</v>
      </c>
      <c r="AG29" t="n">
        <v>38</v>
      </c>
      <c r="AH29" t="n">
        <v>604074.1269884052</v>
      </c>
    </row>
    <row r="30">
      <c r="A30" t="n">
        <v>28</v>
      </c>
      <c r="B30" t="n">
        <v>120</v>
      </c>
      <c r="C30" t="inlineStr">
        <is>
          <t xml:space="preserve">CONCLUIDO	</t>
        </is>
      </c>
      <c r="D30" t="n">
        <v>7.0783</v>
      </c>
      <c r="E30" t="n">
        <v>14.13</v>
      </c>
      <c r="F30" t="n">
        <v>10.69</v>
      </c>
      <c r="G30" t="n">
        <v>40.09</v>
      </c>
      <c r="H30" t="n">
        <v>0.58</v>
      </c>
      <c r="I30" t="n">
        <v>16</v>
      </c>
      <c r="J30" t="n">
        <v>244.85</v>
      </c>
      <c r="K30" t="n">
        <v>57.72</v>
      </c>
      <c r="L30" t="n">
        <v>8</v>
      </c>
      <c r="M30" t="n">
        <v>14</v>
      </c>
      <c r="N30" t="n">
        <v>59.12</v>
      </c>
      <c r="O30" t="n">
        <v>30432.06</v>
      </c>
      <c r="P30" t="n">
        <v>167.14</v>
      </c>
      <c r="Q30" t="n">
        <v>197.79</v>
      </c>
      <c r="R30" t="n">
        <v>36.86</v>
      </c>
      <c r="S30" t="n">
        <v>25.4</v>
      </c>
      <c r="T30" t="n">
        <v>4847.37</v>
      </c>
      <c r="U30" t="n">
        <v>0.6899999999999999</v>
      </c>
      <c r="V30" t="n">
        <v>0.87</v>
      </c>
      <c r="W30" t="n">
        <v>2.96</v>
      </c>
      <c r="X30" t="n">
        <v>0.3</v>
      </c>
      <c r="Y30" t="n">
        <v>1</v>
      </c>
      <c r="Z30" t="n">
        <v>10</v>
      </c>
      <c r="AA30" t="n">
        <v>477.7203323342829</v>
      </c>
      <c r="AB30" t="n">
        <v>653.6380342333929</v>
      </c>
      <c r="AC30" t="n">
        <v>591.2557376328999</v>
      </c>
      <c r="AD30" t="n">
        <v>477720.3323342829</v>
      </c>
      <c r="AE30" t="n">
        <v>653638.0342333929</v>
      </c>
      <c r="AF30" t="n">
        <v>1.533701516219337e-05</v>
      </c>
      <c r="AG30" t="n">
        <v>37</v>
      </c>
      <c r="AH30" t="n">
        <v>591255.7376328999</v>
      </c>
    </row>
    <row r="31">
      <c r="A31" t="n">
        <v>29</v>
      </c>
      <c r="B31" t="n">
        <v>120</v>
      </c>
      <c r="C31" t="inlineStr">
        <is>
          <t xml:space="preserve">CONCLUIDO	</t>
        </is>
      </c>
      <c r="D31" t="n">
        <v>7.0796</v>
      </c>
      <c r="E31" t="n">
        <v>14.12</v>
      </c>
      <c r="F31" t="n">
        <v>10.69</v>
      </c>
      <c r="G31" t="n">
        <v>40.08</v>
      </c>
      <c r="H31" t="n">
        <v>0.6</v>
      </c>
      <c r="I31" t="n">
        <v>16</v>
      </c>
      <c r="J31" t="n">
        <v>245.29</v>
      </c>
      <c r="K31" t="n">
        <v>57.72</v>
      </c>
      <c r="L31" t="n">
        <v>8.25</v>
      </c>
      <c r="M31" t="n">
        <v>14</v>
      </c>
      <c r="N31" t="n">
        <v>59.32</v>
      </c>
      <c r="O31" t="n">
        <v>30486.64</v>
      </c>
      <c r="P31" t="n">
        <v>167.12</v>
      </c>
      <c r="Q31" t="n">
        <v>197.76</v>
      </c>
      <c r="R31" t="n">
        <v>36.59</v>
      </c>
      <c r="S31" t="n">
        <v>25.4</v>
      </c>
      <c r="T31" t="n">
        <v>4712.3</v>
      </c>
      <c r="U31" t="n">
        <v>0.6899999999999999</v>
      </c>
      <c r="V31" t="n">
        <v>0.87</v>
      </c>
      <c r="W31" t="n">
        <v>2.97</v>
      </c>
      <c r="X31" t="n">
        <v>0.3</v>
      </c>
      <c r="Y31" t="n">
        <v>1</v>
      </c>
      <c r="Z31" t="n">
        <v>10</v>
      </c>
      <c r="AA31" t="n">
        <v>477.6784321334868</v>
      </c>
      <c r="AB31" t="n">
        <v>653.5807045301572</v>
      </c>
      <c r="AC31" t="n">
        <v>591.2038793960782</v>
      </c>
      <c r="AD31" t="n">
        <v>477678.4321334867</v>
      </c>
      <c r="AE31" t="n">
        <v>653580.7045301571</v>
      </c>
      <c r="AF31" t="n">
        <v>1.533983195714567e-05</v>
      </c>
      <c r="AG31" t="n">
        <v>37</v>
      </c>
      <c r="AH31" t="n">
        <v>591203.8793960782</v>
      </c>
    </row>
    <row r="32">
      <c r="A32" t="n">
        <v>30</v>
      </c>
      <c r="B32" t="n">
        <v>120</v>
      </c>
      <c r="C32" t="inlineStr">
        <is>
          <t xml:space="preserve">CONCLUIDO	</t>
        </is>
      </c>
      <c r="D32" t="n">
        <v>7.0781</v>
      </c>
      <c r="E32" t="n">
        <v>14.13</v>
      </c>
      <c r="F32" t="n">
        <v>10.69</v>
      </c>
      <c r="G32" t="n">
        <v>40.09</v>
      </c>
      <c r="H32" t="n">
        <v>0.62</v>
      </c>
      <c r="I32" t="n">
        <v>16</v>
      </c>
      <c r="J32" t="n">
        <v>245.73</v>
      </c>
      <c r="K32" t="n">
        <v>57.72</v>
      </c>
      <c r="L32" t="n">
        <v>8.5</v>
      </c>
      <c r="M32" t="n">
        <v>14</v>
      </c>
      <c r="N32" t="n">
        <v>59.51</v>
      </c>
      <c r="O32" t="n">
        <v>30541.29</v>
      </c>
      <c r="P32" t="n">
        <v>167.08</v>
      </c>
      <c r="Q32" t="n">
        <v>197.75</v>
      </c>
      <c r="R32" t="n">
        <v>36.63</v>
      </c>
      <c r="S32" t="n">
        <v>25.4</v>
      </c>
      <c r="T32" t="n">
        <v>4732.91</v>
      </c>
      <c r="U32" t="n">
        <v>0.6899999999999999</v>
      </c>
      <c r="V32" t="n">
        <v>0.87</v>
      </c>
      <c r="W32" t="n">
        <v>2.97</v>
      </c>
      <c r="X32" t="n">
        <v>0.3</v>
      </c>
      <c r="Y32" t="n">
        <v>1</v>
      </c>
      <c r="Z32" t="n">
        <v>10</v>
      </c>
      <c r="AA32" t="n">
        <v>477.678283536944</v>
      </c>
      <c r="AB32" t="n">
        <v>653.5805012138117</v>
      </c>
      <c r="AC32" t="n">
        <v>591.2036954839595</v>
      </c>
      <c r="AD32" t="n">
        <v>477678.283536944</v>
      </c>
      <c r="AE32" t="n">
        <v>653580.5012138117</v>
      </c>
      <c r="AF32" t="n">
        <v>1.533658180912378e-05</v>
      </c>
      <c r="AG32" t="n">
        <v>37</v>
      </c>
      <c r="AH32" t="n">
        <v>591203.6954839594</v>
      </c>
    </row>
    <row r="33">
      <c r="A33" t="n">
        <v>31</v>
      </c>
      <c r="B33" t="n">
        <v>120</v>
      </c>
      <c r="C33" t="inlineStr">
        <is>
          <t xml:space="preserve">CONCLUIDO	</t>
        </is>
      </c>
      <c r="D33" t="n">
        <v>7.1069</v>
      </c>
      <c r="E33" t="n">
        <v>14.07</v>
      </c>
      <c r="F33" t="n">
        <v>10.68</v>
      </c>
      <c r="G33" t="n">
        <v>42.71</v>
      </c>
      <c r="H33" t="n">
        <v>0.63</v>
      </c>
      <c r="I33" t="n">
        <v>15</v>
      </c>
      <c r="J33" t="n">
        <v>246.18</v>
      </c>
      <c r="K33" t="n">
        <v>57.72</v>
      </c>
      <c r="L33" t="n">
        <v>8.75</v>
      </c>
      <c r="M33" t="n">
        <v>13</v>
      </c>
      <c r="N33" t="n">
        <v>59.7</v>
      </c>
      <c r="O33" t="n">
        <v>30596.01</v>
      </c>
      <c r="P33" t="n">
        <v>166.91</v>
      </c>
      <c r="Q33" t="n">
        <v>197.75</v>
      </c>
      <c r="R33" t="n">
        <v>36.26</v>
      </c>
      <c r="S33" t="n">
        <v>25.4</v>
      </c>
      <c r="T33" t="n">
        <v>4552.64</v>
      </c>
      <c r="U33" t="n">
        <v>0.7</v>
      </c>
      <c r="V33" t="n">
        <v>0.87</v>
      </c>
      <c r="W33" t="n">
        <v>2.97</v>
      </c>
      <c r="X33" t="n">
        <v>0.29</v>
      </c>
      <c r="Y33" t="n">
        <v>1</v>
      </c>
      <c r="Z33" t="n">
        <v>10</v>
      </c>
      <c r="AA33" t="n">
        <v>476.948003523535</v>
      </c>
      <c r="AB33" t="n">
        <v>652.5812998817852</v>
      </c>
      <c r="AC33" t="n">
        <v>590.2998565246736</v>
      </c>
      <c r="AD33" t="n">
        <v>476948.003523535</v>
      </c>
      <c r="AE33" t="n">
        <v>652581.2998817852</v>
      </c>
      <c r="AF33" t="n">
        <v>1.539898465114393e-05</v>
      </c>
      <c r="AG33" t="n">
        <v>37</v>
      </c>
      <c r="AH33" t="n">
        <v>590299.8565246736</v>
      </c>
    </row>
    <row r="34">
      <c r="A34" t="n">
        <v>32</v>
      </c>
      <c r="B34" t="n">
        <v>120</v>
      </c>
      <c r="C34" t="inlineStr">
        <is>
          <t xml:space="preserve">CONCLUIDO	</t>
        </is>
      </c>
      <c r="D34" t="n">
        <v>7.1127</v>
      </c>
      <c r="E34" t="n">
        <v>14.06</v>
      </c>
      <c r="F34" t="n">
        <v>10.67</v>
      </c>
      <c r="G34" t="n">
        <v>42.67</v>
      </c>
      <c r="H34" t="n">
        <v>0.65</v>
      </c>
      <c r="I34" t="n">
        <v>15</v>
      </c>
      <c r="J34" t="n">
        <v>246.62</v>
      </c>
      <c r="K34" t="n">
        <v>57.72</v>
      </c>
      <c r="L34" t="n">
        <v>9</v>
      </c>
      <c r="M34" t="n">
        <v>13</v>
      </c>
      <c r="N34" t="n">
        <v>59.9</v>
      </c>
      <c r="O34" t="n">
        <v>30650.8</v>
      </c>
      <c r="P34" t="n">
        <v>166.57</v>
      </c>
      <c r="Q34" t="n">
        <v>197.82</v>
      </c>
      <c r="R34" t="n">
        <v>35.95</v>
      </c>
      <c r="S34" t="n">
        <v>25.4</v>
      </c>
      <c r="T34" t="n">
        <v>4397.78</v>
      </c>
      <c r="U34" t="n">
        <v>0.71</v>
      </c>
      <c r="V34" t="n">
        <v>0.87</v>
      </c>
      <c r="W34" t="n">
        <v>2.96</v>
      </c>
      <c r="X34" t="n">
        <v>0.28</v>
      </c>
      <c r="Y34" t="n">
        <v>1</v>
      </c>
      <c r="Z34" t="n">
        <v>10</v>
      </c>
      <c r="AA34" t="n">
        <v>476.5558429514371</v>
      </c>
      <c r="AB34" t="n">
        <v>652.0447284861375</v>
      </c>
      <c r="AC34" t="n">
        <v>589.8144947499437</v>
      </c>
      <c r="AD34" t="n">
        <v>476555.8429514371</v>
      </c>
      <c r="AE34" t="n">
        <v>652044.7284861375</v>
      </c>
      <c r="AF34" t="n">
        <v>1.541155189016188e-05</v>
      </c>
      <c r="AG34" t="n">
        <v>37</v>
      </c>
      <c r="AH34" t="n">
        <v>589814.4947499437</v>
      </c>
    </row>
    <row r="35">
      <c r="A35" t="n">
        <v>33</v>
      </c>
      <c r="B35" t="n">
        <v>120</v>
      </c>
      <c r="C35" t="inlineStr">
        <is>
          <t xml:space="preserve">CONCLUIDO	</t>
        </is>
      </c>
      <c r="D35" t="n">
        <v>7.1497</v>
      </c>
      <c r="E35" t="n">
        <v>13.99</v>
      </c>
      <c r="F35" t="n">
        <v>10.64</v>
      </c>
      <c r="G35" t="n">
        <v>45.6</v>
      </c>
      <c r="H35" t="n">
        <v>0.67</v>
      </c>
      <c r="I35" t="n">
        <v>14</v>
      </c>
      <c r="J35" t="n">
        <v>247.07</v>
      </c>
      <c r="K35" t="n">
        <v>57.72</v>
      </c>
      <c r="L35" t="n">
        <v>9.25</v>
      </c>
      <c r="M35" t="n">
        <v>12</v>
      </c>
      <c r="N35" t="n">
        <v>60.09</v>
      </c>
      <c r="O35" t="n">
        <v>30705.66</v>
      </c>
      <c r="P35" t="n">
        <v>166.14</v>
      </c>
      <c r="Q35" t="n">
        <v>197.78</v>
      </c>
      <c r="R35" t="n">
        <v>35.32</v>
      </c>
      <c r="S35" t="n">
        <v>25.4</v>
      </c>
      <c r="T35" t="n">
        <v>4087.7</v>
      </c>
      <c r="U35" t="n">
        <v>0.72</v>
      </c>
      <c r="V35" t="n">
        <v>0.87</v>
      </c>
      <c r="W35" t="n">
        <v>2.96</v>
      </c>
      <c r="X35" t="n">
        <v>0.25</v>
      </c>
      <c r="Y35" t="n">
        <v>1</v>
      </c>
      <c r="Z35" t="n">
        <v>10</v>
      </c>
      <c r="AA35" t="n">
        <v>475.4426540515988</v>
      </c>
      <c r="AB35" t="n">
        <v>650.5216143229503</v>
      </c>
      <c r="AC35" t="n">
        <v>588.4367444647872</v>
      </c>
      <c r="AD35" t="n">
        <v>475442.6540515987</v>
      </c>
      <c r="AE35" t="n">
        <v>650521.6143229504</v>
      </c>
      <c r="AF35" t="n">
        <v>1.549172220803497e-05</v>
      </c>
      <c r="AG35" t="n">
        <v>37</v>
      </c>
      <c r="AH35" t="n">
        <v>588436.7444647872</v>
      </c>
    </row>
    <row r="36">
      <c r="A36" t="n">
        <v>34</v>
      </c>
      <c r="B36" t="n">
        <v>120</v>
      </c>
      <c r="C36" t="inlineStr">
        <is>
          <t xml:space="preserve">CONCLUIDO	</t>
        </is>
      </c>
      <c r="D36" t="n">
        <v>7.1436</v>
      </c>
      <c r="E36" t="n">
        <v>14</v>
      </c>
      <c r="F36" t="n">
        <v>10.65</v>
      </c>
      <c r="G36" t="n">
        <v>45.65</v>
      </c>
      <c r="H36" t="n">
        <v>0.68</v>
      </c>
      <c r="I36" t="n">
        <v>14</v>
      </c>
      <c r="J36" t="n">
        <v>247.51</v>
      </c>
      <c r="K36" t="n">
        <v>57.72</v>
      </c>
      <c r="L36" t="n">
        <v>9.5</v>
      </c>
      <c r="M36" t="n">
        <v>12</v>
      </c>
      <c r="N36" t="n">
        <v>60.29</v>
      </c>
      <c r="O36" t="n">
        <v>30760.6</v>
      </c>
      <c r="P36" t="n">
        <v>166.3</v>
      </c>
      <c r="Q36" t="n">
        <v>197.75</v>
      </c>
      <c r="R36" t="n">
        <v>35.53</v>
      </c>
      <c r="S36" t="n">
        <v>25.4</v>
      </c>
      <c r="T36" t="n">
        <v>4192.21</v>
      </c>
      <c r="U36" t="n">
        <v>0.71</v>
      </c>
      <c r="V36" t="n">
        <v>0.87</v>
      </c>
      <c r="W36" t="n">
        <v>2.96</v>
      </c>
      <c r="X36" t="n">
        <v>0.26</v>
      </c>
      <c r="Y36" t="n">
        <v>1</v>
      </c>
      <c r="Z36" t="n">
        <v>10</v>
      </c>
      <c r="AA36" t="n">
        <v>475.7007440217881</v>
      </c>
      <c r="AB36" t="n">
        <v>650.8747444062893</v>
      </c>
      <c r="AC36" t="n">
        <v>588.7561723085935</v>
      </c>
      <c r="AD36" t="n">
        <v>475700.7440217881</v>
      </c>
      <c r="AE36" t="n">
        <v>650874.7444062893</v>
      </c>
      <c r="AF36" t="n">
        <v>1.547850493941265e-05</v>
      </c>
      <c r="AG36" t="n">
        <v>37</v>
      </c>
      <c r="AH36" t="n">
        <v>588756.1723085935</v>
      </c>
    </row>
    <row r="37">
      <c r="A37" t="n">
        <v>35</v>
      </c>
      <c r="B37" t="n">
        <v>120</v>
      </c>
      <c r="C37" t="inlineStr">
        <is>
          <t xml:space="preserve">CONCLUIDO	</t>
        </is>
      </c>
      <c r="D37" t="n">
        <v>7.1416</v>
      </c>
      <c r="E37" t="n">
        <v>14</v>
      </c>
      <c r="F37" t="n">
        <v>10.66</v>
      </c>
      <c r="G37" t="n">
        <v>45.67</v>
      </c>
      <c r="H37" t="n">
        <v>0.7</v>
      </c>
      <c r="I37" t="n">
        <v>14</v>
      </c>
      <c r="J37" t="n">
        <v>247.96</v>
      </c>
      <c r="K37" t="n">
        <v>57.72</v>
      </c>
      <c r="L37" t="n">
        <v>9.75</v>
      </c>
      <c r="M37" t="n">
        <v>12</v>
      </c>
      <c r="N37" t="n">
        <v>60.48</v>
      </c>
      <c r="O37" t="n">
        <v>30815.6</v>
      </c>
      <c r="P37" t="n">
        <v>166.17</v>
      </c>
      <c r="Q37" t="n">
        <v>197.77</v>
      </c>
      <c r="R37" t="n">
        <v>35.59</v>
      </c>
      <c r="S37" t="n">
        <v>25.4</v>
      </c>
      <c r="T37" t="n">
        <v>4221.06</v>
      </c>
      <c r="U37" t="n">
        <v>0.71</v>
      </c>
      <c r="V37" t="n">
        <v>0.87</v>
      </c>
      <c r="W37" t="n">
        <v>2.96</v>
      </c>
      <c r="X37" t="n">
        <v>0.27</v>
      </c>
      <c r="Y37" t="n">
        <v>1</v>
      </c>
      <c r="Z37" t="n">
        <v>10</v>
      </c>
      <c r="AA37" t="n">
        <v>475.6563693431866</v>
      </c>
      <c r="AB37" t="n">
        <v>650.8140290133541</v>
      </c>
      <c r="AC37" t="n">
        <v>588.7012515075455</v>
      </c>
      <c r="AD37" t="n">
        <v>475656.3693431866</v>
      </c>
      <c r="AE37" t="n">
        <v>650814.0290133541</v>
      </c>
      <c r="AF37" t="n">
        <v>1.547417140871681e-05</v>
      </c>
      <c r="AG37" t="n">
        <v>37</v>
      </c>
      <c r="AH37" t="n">
        <v>588701.2515075455</v>
      </c>
    </row>
    <row r="38">
      <c r="A38" t="n">
        <v>36</v>
      </c>
      <c r="B38" t="n">
        <v>120</v>
      </c>
      <c r="C38" t="inlineStr">
        <is>
          <t xml:space="preserve">CONCLUIDO	</t>
        </is>
      </c>
      <c r="D38" t="n">
        <v>7.1735</v>
      </c>
      <c r="E38" t="n">
        <v>13.94</v>
      </c>
      <c r="F38" t="n">
        <v>10.64</v>
      </c>
      <c r="G38" t="n">
        <v>49.1</v>
      </c>
      <c r="H38" t="n">
        <v>0.72</v>
      </c>
      <c r="I38" t="n">
        <v>13</v>
      </c>
      <c r="J38" t="n">
        <v>248.4</v>
      </c>
      <c r="K38" t="n">
        <v>57.72</v>
      </c>
      <c r="L38" t="n">
        <v>10</v>
      </c>
      <c r="M38" t="n">
        <v>11</v>
      </c>
      <c r="N38" t="n">
        <v>60.68</v>
      </c>
      <c r="O38" t="n">
        <v>30870.67</v>
      </c>
      <c r="P38" t="n">
        <v>166.05</v>
      </c>
      <c r="Q38" t="n">
        <v>197.76</v>
      </c>
      <c r="R38" t="n">
        <v>34.98</v>
      </c>
      <c r="S38" t="n">
        <v>25.4</v>
      </c>
      <c r="T38" t="n">
        <v>3922.64</v>
      </c>
      <c r="U38" t="n">
        <v>0.73</v>
      </c>
      <c r="V38" t="n">
        <v>0.87</v>
      </c>
      <c r="W38" t="n">
        <v>2.96</v>
      </c>
      <c r="X38" t="n">
        <v>0.25</v>
      </c>
      <c r="Y38" t="n">
        <v>1</v>
      </c>
      <c r="Z38" t="n">
        <v>10</v>
      </c>
      <c r="AA38" t="n">
        <v>474.9026517939888</v>
      </c>
      <c r="AB38" t="n">
        <v>649.7827594108703</v>
      </c>
      <c r="AC38" t="n">
        <v>587.7684048285266</v>
      </c>
      <c r="AD38" t="n">
        <v>474902.6517939888</v>
      </c>
      <c r="AE38" t="n">
        <v>649782.7594108703</v>
      </c>
      <c r="AF38" t="n">
        <v>1.55432912233155e-05</v>
      </c>
      <c r="AG38" t="n">
        <v>37</v>
      </c>
      <c r="AH38" t="n">
        <v>587768.4048285267</v>
      </c>
    </row>
    <row r="39">
      <c r="A39" t="n">
        <v>37</v>
      </c>
      <c r="B39" t="n">
        <v>120</v>
      </c>
      <c r="C39" t="inlineStr">
        <is>
          <t xml:space="preserve">CONCLUIDO	</t>
        </is>
      </c>
      <c r="D39" t="n">
        <v>7.1722</v>
      </c>
      <c r="E39" t="n">
        <v>13.94</v>
      </c>
      <c r="F39" t="n">
        <v>10.64</v>
      </c>
      <c r="G39" t="n">
        <v>49.12</v>
      </c>
      <c r="H39" t="n">
        <v>0.73</v>
      </c>
      <c r="I39" t="n">
        <v>13</v>
      </c>
      <c r="J39" t="n">
        <v>248.85</v>
      </c>
      <c r="K39" t="n">
        <v>57.72</v>
      </c>
      <c r="L39" t="n">
        <v>10.25</v>
      </c>
      <c r="M39" t="n">
        <v>11</v>
      </c>
      <c r="N39" t="n">
        <v>60.88</v>
      </c>
      <c r="O39" t="n">
        <v>30925.82</v>
      </c>
      <c r="P39" t="n">
        <v>166.19</v>
      </c>
      <c r="Q39" t="n">
        <v>197.79</v>
      </c>
      <c r="R39" t="n">
        <v>35.25</v>
      </c>
      <c r="S39" t="n">
        <v>25.4</v>
      </c>
      <c r="T39" t="n">
        <v>4055.38</v>
      </c>
      <c r="U39" t="n">
        <v>0.72</v>
      </c>
      <c r="V39" t="n">
        <v>0.87</v>
      </c>
      <c r="W39" t="n">
        <v>2.96</v>
      </c>
      <c r="X39" t="n">
        <v>0.25</v>
      </c>
      <c r="Y39" t="n">
        <v>1</v>
      </c>
      <c r="Z39" t="n">
        <v>10</v>
      </c>
      <c r="AA39" t="n">
        <v>475.0345511700365</v>
      </c>
      <c r="AB39" t="n">
        <v>649.9632299561684</v>
      </c>
      <c r="AC39" t="n">
        <v>587.9316515182736</v>
      </c>
      <c r="AD39" t="n">
        <v>475034.5511700365</v>
      </c>
      <c r="AE39" t="n">
        <v>649963.2299561684</v>
      </c>
      <c r="AF39" t="n">
        <v>1.554047442836321e-05</v>
      </c>
      <c r="AG39" t="n">
        <v>37</v>
      </c>
      <c r="AH39" t="n">
        <v>587931.6515182736</v>
      </c>
    </row>
    <row r="40">
      <c r="A40" t="n">
        <v>38</v>
      </c>
      <c r="B40" t="n">
        <v>120</v>
      </c>
      <c r="C40" t="inlineStr">
        <is>
          <t xml:space="preserve">CONCLUIDO	</t>
        </is>
      </c>
      <c r="D40" t="n">
        <v>7.181</v>
      </c>
      <c r="E40" t="n">
        <v>13.93</v>
      </c>
      <c r="F40" t="n">
        <v>10.62</v>
      </c>
      <c r="G40" t="n">
        <v>49.04</v>
      </c>
      <c r="H40" t="n">
        <v>0.75</v>
      </c>
      <c r="I40" t="n">
        <v>13</v>
      </c>
      <c r="J40" t="n">
        <v>249.3</v>
      </c>
      <c r="K40" t="n">
        <v>57.72</v>
      </c>
      <c r="L40" t="n">
        <v>10.5</v>
      </c>
      <c r="M40" t="n">
        <v>11</v>
      </c>
      <c r="N40" t="n">
        <v>61.07</v>
      </c>
      <c r="O40" t="n">
        <v>30981.04</v>
      </c>
      <c r="P40" t="n">
        <v>165.72</v>
      </c>
      <c r="Q40" t="n">
        <v>197.77</v>
      </c>
      <c r="R40" t="n">
        <v>34.67</v>
      </c>
      <c r="S40" t="n">
        <v>25.4</v>
      </c>
      <c r="T40" t="n">
        <v>3766.03</v>
      </c>
      <c r="U40" t="n">
        <v>0.73</v>
      </c>
      <c r="V40" t="n">
        <v>0.88</v>
      </c>
      <c r="W40" t="n">
        <v>2.96</v>
      </c>
      <c r="X40" t="n">
        <v>0.23</v>
      </c>
      <c r="Y40" t="n">
        <v>1</v>
      </c>
      <c r="Z40" t="n">
        <v>10</v>
      </c>
      <c r="AA40" t="n">
        <v>474.4752047083721</v>
      </c>
      <c r="AB40" t="n">
        <v>649.197907450695</v>
      </c>
      <c r="AC40" t="n">
        <v>587.2393703185855</v>
      </c>
      <c r="AD40" t="n">
        <v>474475.2047083721</v>
      </c>
      <c r="AE40" t="n">
        <v>649197.9074506949</v>
      </c>
      <c r="AF40" t="n">
        <v>1.555954196342491e-05</v>
      </c>
      <c r="AG40" t="n">
        <v>37</v>
      </c>
      <c r="AH40" t="n">
        <v>587239.3703185855</v>
      </c>
    </row>
    <row r="41">
      <c r="A41" t="n">
        <v>39</v>
      </c>
      <c r="B41" t="n">
        <v>120</v>
      </c>
      <c r="C41" t="inlineStr">
        <is>
          <t xml:space="preserve">CONCLUIDO	</t>
        </is>
      </c>
      <c r="D41" t="n">
        <v>7.2084</v>
      </c>
      <c r="E41" t="n">
        <v>13.87</v>
      </c>
      <c r="F41" t="n">
        <v>10.62</v>
      </c>
      <c r="G41" t="n">
        <v>53.09</v>
      </c>
      <c r="H41" t="n">
        <v>0.77</v>
      </c>
      <c r="I41" t="n">
        <v>12</v>
      </c>
      <c r="J41" t="n">
        <v>249.75</v>
      </c>
      <c r="K41" t="n">
        <v>57.72</v>
      </c>
      <c r="L41" t="n">
        <v>10.75</v>
      </c>
      <c r="M41" t="n">
        <v>10</v>
      </c>
      <c r="N41" t="n">
        <v>61.27</v>
      </c>
      <c r="O41" t="n">
        <v>31036.33</v>
      </c>
      <c r="P41" t="n">
        <v>165.33</v>
      </c>
      <c r="Q41" t="n">
        <v>197.78</v>
      </c>
      <c r="R41" t="n">
        <v>34.36</v>
      </c>
      <c r="S41" t="n">
        <v>25.4</v>
      </c>
      <c r="T41" t="n">
        <v>3614.05</v>
      </c>
      <c r="U41" t="n">
        <v>0.74</v>
      </c>
      <c r="V41" t="n">
        <v>0.88</v>
      </c>
      <c r="W41" t="n">
        <v>2.96</v>
      </c>
      <c r="X41" t="n">
        <v>0.23</v>
      </c>
      <c r="Y41" t="n">
        <v>1</v>
      </c>
      <c r="Z41" t="n">
        <v>10</v>
      </c>
      <c r="AA41" t="n">
        <v>473.6440021392131</v>
      </c>
      <c r="AB41" t="n">
        <v>648.0606194255023</v>
      </c>
      <c r="AC41" t="n">
        <v>586.2106234663235</v>
      </c>
      <c r="AD41" t="n">
        <v>473644.002139213</v>
      </c>
      <c r="AE41" t="n">
        <v>648060.6194255023</v>
      </c>
      <c r="AF41" t="n">
        <v>1.561891133395797e-05</v>
      </c>
      <c r="AG41" t="n">
        <v>37</v>
      </c>
      <c r="AH41" t="n">
        <v>586210.6234663235</v>
      </c>
    </row>
    <row r="42">
      <c r="A42" t="n">
        <v>40</v>
      </c>
      <c r="B42" t="n">
        <v>120</v>
      </c>
      <c r="C42" t="inlineStr">
        <is>
          <t xml:space="preserve">CONCLUIDO	</t>
        </is>
      </c>
      <c r="D42" t="n">
        <v>7.2131</v>
      </c>
      <c r="E42" t="n">
        <v>13.86</v>
      </c>
      <c r="F42" t="n">
        <v>10.61</v>
      </c>
      <c r="G42" t="n">
        <v>53.04</v>
      </c>
      <c r="H42" t="n">
        <v>0.78</v>
      </c>
      <c r="I42" t="n">
        <v>12</v>
      </c>
      <c r="J42" t="n">
        <v>250.2</v>
      </c>
      <c r="K42" t="n">
        <v>57.72</v>
      </c>
      <c r="L42" t="n">
        <v>11</v>
      </c>
      <c r="M42" t="n">
        <v>10</v>
      </c>
      <c r="N42" t="n">
        <v>61.47</v>
      </c>
      <c r="O42" t="n">
        <v>31091.69</v>
      </c>
      <c r="P42" t="n">
        <v>165.27</v>
      </c>
      <c r="Q42" t="n">
        <v>197.76</v>
      </c>
      <c r="R42" t="n">
        <v>34.13</v>
      </c>
      <c r="S42" t="n">
        <v>25.4</v>
      </c>
      <c r="T42" t="n">
        <v>3500.47</v>
      </c>
      <c r="U42" t="n">
        <v>0.74</v>
      </c>
      <c r="V42" t="n">
        <v>0.88</v>
      </c>
      <c r="W42" t="n">
        <v>2.96</v>
      </c>
      <c r="X42" t="n">
        <v>0.22</v>
      </c>
      <c r="Y42" t="n">
        <v>1</v>
      </c>
      <c r="Z42" t="n">
        <v>10</v>
      </c>
      <c r="AA42" t="n">
        <v>473.4926126826754</v>
      </c>
      <c r="AB42" t="n">
        <v>647.853481692236</v>
      </c>
      <c r="AC42" t="n">
        <v>586.0232546676004</v>
      </c>
      <c r="AD42" t="n">
        <v>473492.6126826754</v>
      </c>
      <c r="AE42" t="n">
        <v>647853.4816922359</v>
      </c>
      <c r="AF42" t="n">
        <v>1.56290951310932e-05</v>
      </c>
      <c r="AG42" t="n">
        <v>37</v>
      </c>
      <c r="AH42" t="n">
        <v>586023.2546676004</v>
      </c>
    </row>
    <row r="43">
      <c r="A43" t="n">
        <v>41</v>
      </c>
      <c r="B43" t="n">
        <v>120</v>
      </c>
      <c r="C43" t="inlineStr">
        <is>
          <t xml:space="preserve">CONCLUIDO	</t>
        </is>
      </c>
      <c r="D43" t="n">
        <v>7.2102</v>
      </c>
      <c r="E43" t="n">
        <v>13.87</v>
      </c>
      <c r="F43" t="n">
        <v>10.61</v>
      </c>
      <c r="G43" t="n">
        <v>53.07</v>
      </c>
      <c r="H43" t="n">
        <v>0.8</v>
      </c>
      <c r="I43" t="n">
        <v>12</v>
      </c>
      <c r="J43" t="n">
        <v>250.65</v>
      </c>
      <c r="K43" t="n">
        <v>57.72</v>
      </c>
      <c r="L43" t="n">
        <v>11.25</v>
      </c>
      <c r="M43" t="n">
        <v>10</v>
      </c>
      <c r="N43" t="n">
        <v>61.67</v>
      </c>
      <c r="O43" t="n">
        <v>31147.12</v>
      </c>
      <c r="P43" t="n">
        <v>165.39</v>
      </c>
      <c r="Q43" t="n">
        <v>197.76</v>
      </c>
      <c r="R43" t="n">
        <v>34.27</v>
      </c>
      <c r="S43" t="n">
        <v>25.4</v>
      </c>
      <c r="T43" t="n">
        <v>3572.52</v>
      </c>
      <c r="U43" t="n">
        <v>0.74</v>
      </c>
      <c r="V43" t="n">
        <v>0.88</v>
      </c>
      <c r="W43" t="n">
        <v>2.96</v>
      </c>
      <c r="X43" t="n">
        <v>0.22</v>
      </c>
      <c r="Y43" t="n">
        <v>1</v>
      </c>
      <c r="Z43" t="n">
        <v>10</v>
      </c>
      <c r="AA43" t="n">
        <v>473.6395860681347</v>
      </c>
      <c r="AB43" t="n">
        <v>648.0545771622294</v>
      </c>
      <c r="AC43" t="n">
        <v>586.2051578681771</v>
      </c>
      <c r="AD43" t="n">
        <v>473639.5860681347</v>
      </c>
      <c r="AE43" t="n">
        <v>648054.5771622295</v>
      </c>
      <c r="AF43" t="n">
        <v>1.562281151158423e-05</v>
      </c>
      <c r="AG43" t="n">
        <v>37</v>
      </c>
      <c r="AH43" t="n">
        <v>586205.1578681772</v>
      </c>
    </row>
    <row r="44">
      <c r="A44" t="n">
        <v>42</v>
      </c>
      <c r="B44" t="n">
        <v>120</v>
      </c>
      <c r="C44" t="inlineStr">
        <is>
          <t xml:space="preserve">CONCLUIDO	</t>
        </is>
      </c>
      <c r="D44" t="n">
        <v>7.2167</v>
      </c>
      <c r="E44" t="n">
        <v>13.86</v>
      </c>
      <c r="F44" t="n">
        <v>10.6</v>
      </c>
      <c r="G44" t="n">
        <v>53.01</v>
      </c>
      <c r="H44" t="n">
        <v>0.8100000000000001</v>
      </c>
      <c r="I44" t="n">
        <v>12</v>
      </c>
      <c r="J44" t="n">
        <v>251.1</v>
      </c>
      <c r="K44" t="n">
        <v>57.72</v>
      </c>
      <c r="L44" t="n">
        <v>11.5</v>
      </c>
      <c r="M44" t="n">
        <v>10</v>
      </c>
      <c r="N44" t="n">
        <v>61.87</v>
      </c>
      <c r="O44" t="n">
        <v>31202.63</v>
      </c>
      <c r="P44" t="n">
        <v>164.98</v>
      </c>
      <c r="Q44" t="n">
        <v>197.75</v>
      </c>
      <c r="R44" t="n">
        <v>34.04</v>
      </c>
      <c r="S44" t="n">
        <v>25.4</v>
      </c>
      <c r="T44" t="n">
        <v>3454.34</v>
      </c>
      <c r="U44" t="n">
        <v>0.75</v>
      </c>
      <c r="V44" t="n">
        <v>0.88</v>
      </c>
      <c r="W44" t="n">
        <v>2.95</v>
      </c>
      <c r="X44" t="n">
        <v>0.21</v>
      </c>
      <c r="Y44" t="n">
        <v>1</v>
      </c>
      <c r="Z44" t="n">
        <v>10</v>
      </c>
      <c r="AA44" t="n">
        <v>473.1893340162658</v>
      </c>
      <c r="AB44" t="n">
        <v>647.4385224411438</v>
      </c>
      <c r="AC44" t="n">
        <v>585.6478985450336</v>
      </c>
      <c r="AD44" t="n">
        <v>473189.3340162658</v>
      </c>
      <c r="AE44" t="n">
        <v>647438.5224411439</v>
      </c>
      <c r="AF44" t="n">
        <v>1.563689548634572e-05</v>
      </c>
      <c r="AG44" t="n">
        <v>37</v>
      </c>
      <c r="AH44" t="n">
        <v>585647.8985450336</v>
      </c>
    </row>
    <row r="45">
      <c r="A45" t="n">
        <v>43</v>
      </c>
      <c r="B45" t="n">
        <v>120</v>
      </c>
      <c r="C45" t="inlineStr">
        <is>
          <t xml:space="preserve">CONCLUIDO	</t>
        </is>
      </c>
      <c r="D45" t="n">
        <v>7.2117</v>
      </c>
      <c r="E45" t="n">
        <v>13.87</v>
      </c>
      <c r="F45" t="n">
        <v>10.61</v>
      </c>
      <c r="G45" t="n">
        <v>53.05</v>
      </c>
      <c r="H45" t="n">
        <v>0.83</v>
      </c>
      <c r="I45" t="n">
        <v>12</v>
      </c>
      <c r="J45" t="n">
        <v>251.55</v>
      </c>
      <c r="K45" t="n">
        <v>57.72</v>
      </c>
      <c r="L45" t="n">
        <v>11.75</v>
      </c>
      <c r="M45" t="n">
        <v>10</v>
      </c>
      <c r="N45" t="n">
        <v>62.07</v>
      </c>
      <c r="O45" t="n">
        <v>31258.21</v>
      </c>
      <c r="P45" t="n">
        <v>164.92</v>
      </c>
      <c r="Q45" t="n">
        <v>197.79</v>
      </c>
      <c r="R45" t="n">
        <v>34.3</v>
      </c>
      <c r="S45" t="n">
        <v>25.4</v>
      </c>
      <c r="T45" t="n">
        <v>3587.64</v>
      </c>
      <c r="U45" t="n">
        <v>0.74</v>
      </c>
      <c r="V45" t="n">
        <v>0.88</v>
      </c>
      <c r="W45" t="n">
        <v>2.96</v>
      </c>
      <c r="X45" t="n">
        <v>0.22</v>
      </c>
      <c r="Y45" t="n">
        <v>1</v>
      </c>
      <c r="Z45" t="n">
        <v>10</v>
      </c>
      <c r="AA45" t="n">
        <v>473.2557252837341</v>
      </c>
      <c r="AB45" t="n">
        <v>647.5293619022701</v>
      </c>
      <c r="AC45" t="n">
        <v>585.7300684154841</v>
      </c>
      <c r="AD45" t="n">
        <v>473255.7252837342</v>
      </c>
      <c r="AE45" t="n">
        <v>647529.3619022701</v>
      </c>
      <c r="AF45" t="n">
        <v>1.562606165960611e-05</v>
      </c>
      <c r="AG45" t="n">
        <v>37</v>
      </c>
      <c r="AH45" t="n">
        <v>585730.068415484</v>
      </c>
    </row>
    <row r="46">
      <c r="A46" t="n">
        <v>44</v>
      </c>
      <c r="B46" t="n">
        <v>120</v>
      </c>
      <c r="C46" t="inlineStr">
        <is>
          <t xml:space="preserve">CONCLUIDO	</t>
        </is>
      </c>
      <c r="D46" t="n">
        <v>7.2513</v>
      </c>
      <c r="E46" t="n">
        <v>13.79</v>
      </c>
      <c r="F46" t="n">
        <v>10.58</v>
      </c>
      <c r="G46" t="n">
        <v>57.71</v>
      </c>
      <c r="H46" t="n">
        <v>0.85</v>
      </c>
      <c r="I46" t="n">
        <v>11</v>
      </c>
      <c r="J46" t="n">
        <v>252</v>
      </c>
      <c r="K46" t="n">
        <v>57.72</v>
      </c>
      <c r="L46" t="n">
        <v>12</v>
      </c>
      <c r="M46" t="n">
        <v>9</v>
      </c>
      <c r="N46" t="n">
        <v>62.27</v>
      </c>
      <c r="O46" t="n">
        <v>31313.87</v>
      </c>
      <c r="P46" t="n">
        <v>164.51</v>
      </c>
      <c r="Q46" t="n">
        <v>197.8</v>
      </c>
      <c r="R46" t="n">
        <v>33.28</v>
      </c>
      <c r="S46" t="n">
        <v>25.4</v>
      </c>
      <c r="T46" t="n">
        <v>3080.72</v>
      </c>
      <c r="U46" t="n">
        <v>0.76</v>
      </c>
      <c r="V46" t="n">
        <v>0.88</v>
      </c>
      <c r="W46" t="n">
        <v>2.96</v>
      </c>
      <c r="X46" t="n">
        <v>0.19</v>
      </c>
      <c r="Y46" t="n">
        <v>1</v>
      </c>
      <c r="Z46" t="n">
        <v>10</v>
      </c>
      <c r="AA46" t="n">
        <v>463.1562495352272</v>
      </c>
      <c r="AB46" t="n">
        <v>633.7108136257388</v>
      </c>
      <c r="AC46" t="n">
        <v>573.2303429920104</v>
      </c>
      <c r="AD46" t="n">
        <v>463156.2495352273</v>
      </c>
      <c r="AE46" t="n">
        <v>633710.8136257387</v>
      </c>
      <c r="AF46" t="n">
        <v>1.57118655673838e-05</v>
      </c>
      <c r="AG46" t="n">
        <v>36</v>
      </c>
      <c r="AH46" t="n">
        <v>573230.3429920104</v>
      </c>
    </row>
    <row r="47">
      <c r="A47" t="n">
        <v>45</v>
      </c>
      <c r="B47" t="n">
        <v>120</v>
      </c>
      <c r="C47" t="inlineStr">
        <is>
          <t xml:space="preserve">CONCLUIDO	</t>
        </is>
      </c>
      <c r="D47" t="n">
        <v>7.2464</v>
      </c>
      <c r="E47" t="n">
        <v>13.8</v>
      </c>
      <c r="F47" t="n">
        <v>10.59</v>
      </c>
      <c r="G47" t="n">
        <v>57.76</v>
      </c>
      <c r="H47" t="n">
        <v>0.86</v>
      </c>
      <c r="I47" t="n">
        <v>11</v>
      </c>
      <c r="J47" t="n">
        <v>252.45</v>
      </c>
      <c r="K47" t="n">
        <v>57.72</v>
      </c>
      <c r="L47" t="n">
        <v>12.25</v>
      </c>
      <c r="M47" t="n">
        <v>9</v>
      </c>
      <c r="N47" t="n">
        <v>62.48</v>
      </c>
      <c r="O47" t="n">
        <v>31369.6</v>
      </c>
      <c r="P47" t="n">
        <v>164.68</v>
      </c>
      <c r="Q47" t="n">
        <v>197.75</v>
      </c>
      <c r="R47" t="n">
        <v>33.49</v>
      </c>
      <c r="S47" t="n">
        <v>25.4</v>
      </c>
      <c r="T47" t="n">
        <v>3184.16</v>
      </c>
      <c r="U47" t="n">
        <v>0.76</v>
      </c>
      <c r="V47" t="n">
        <v>0.88</v>
      </c>
      <c r="W47" t="n">
        <v>2.96</v>
      </c>
      <c r="X47" t="n">
        <v>0.2</v>
      </c>
      <c r="Y47" t="n">
        <v>1</v>
      </c>
      <c r="Z47" t="n">
        <v>10</v>
      </c>
      <c r="AA47" t="n">
        <v>463.3924093839827</v>
      </c>
      <c r="AB47" t="n">
        <v>634.0339379494432</v>
      </c>
      <c r="AC47" t="n">
        <v>573.5226287837683</v>
      </c>
      <c r="AD47" t="n">
        <v>463392.4093839827</v>
      </c>
      <c r="AE47" t="n">
        <v>634033.9379494431</v>
      </c>
      <c r="AF47" t="n">
        <v>1.570124841717899e-05</v>
      </c>
      <c r="AG47" t="n">
        <v>36</v>
      </c>
      <c r="AH47" t="n">
        <v>573522.6287837683</v>
      </c>
    </row>
    <row r="48">
      <c r="A48" t="n">
        <v>46</v>
      </c>
      <c r="B48" t="n">
        <v>120</v>
      </c>
      <c r="C48" t="inlineStr">
        <is>
          <t xml:space="preserve">CONCLUIDO	</t>
        </is>
      </c>
      <c r="D48" t="n">
        <v>7.2487</v>
      </c>
      <c r="E48" t="n">
        <v>13.8</v>
      </c>
      <c r="F48" t="n">
        <v>10.59</v>
      </c>
      <c r="G48" t="n">
        <v>57.74</v>
      </c>
      <c r="H48" t="n">
        <v>0.88</v>
      </c>
      <c r="I48" t="n">
        <v>11</v>
      </c>
      <c r="J48" t="n">
        <v>252.9</v>
      </c>
      <c r="K48" t="n">
        <v>57.72</v>
      </c>
      <c r="L48" t="n">
        <v>12.5</v>
      </c>
      <c r="M48" t="n">
        <v>9</v>
      </c>
      <c r="N48" t="n">
        <v>62.68</v>
      </c>
      <c r="O48" t="n">
        <v>31425.4</v>
      </c>
      <c r="P48" t="n">
        <v>164.67</v>
      </c>
      <c r="Q48" t="n">
        <v>197.75</v>
      </c>
      <c r="R48" t="n">
        <v>33.51</v>
      </c>
      <c r="S48" t="n">
        <v>25.4</v>
      </c>
      <c r="T48" t="n">
        <v>3196.84</v>
      </c>
      <c r="U48" t="n">
        <v>0.76</v>
      </c>
      <c r="V48" t="n">
        <v>0.88</v>
      </c>
      <c r="W48" t="n">
        <v>2.96</v>
      </c>
      <c r="X48" t="n">
        <v>0.2</v>
      </c>
      <c r="Y48" t="n">
        <v>1</v>
      </c>
      <c r="Z48" t="n">
        <v>10</v>
      </c>
      <c r="AA48" t="n">
        <v>463.3407608683937</v>
      </c>
      <c r="AB48" t="n">
        <v>633.9632701718426</v>
      </c>
      <c r="AC48" t="n">
        <v>573.4587054396791</v>
      </c>
      <c r="AD48" t="n">
        <v>463340.7608683937</v>
      </c>
      <c r="AE48" t="n">
        <v>633963.2701718427</v>
      </c>
      <c r="AF48" t="n">
        <v>1.570623197747921e-05</v>
      </c>
      <c r="AG48" t="n">
        <v>36</v>
      </c>
      <c r="AH48" t="n">
        <v>573458.7054396791</v>
      </c>
    </row>
    <row r="49">
      <c r="A49" t="n">
        <v>47</v>
      </c>
      <c r="B49" t="n">
        <v>120</v>
      </c>
      <c r="C49" t="inlineStr">
        <is>
          <t xml:space="preserve">CONCLUIDO	</t>
        </is>
      </c>
      <c r="D49" t="n">
        <v>7.2487</v>
      </c>
      <c r="E49" t="n">
        <v>13.8</v>
      </c>
      <c r="F49" t="n">
        <v>10.59</v>
      </c>
      <c r="G49" t="n">
        <v>57.74</v>
      </c>
      <c r="H49" t="n">
        <v>0.9</v>
      </c>
      <c r="I49" t="n">
        <v>11</v>
      </c>
      <c r="J49" t="n">
        <v>253.35</v>
      </c>
      <c r="K49" t="n">
        <v>57.72</v>
      </c>
      <c r="L49" t="n">
        <v>12.75</v>
      </c>
      <c r="M49" t="n">
        <v>9</v>
      </c>
      <c r="N49" t="n">
        <v>62.88</v>
      </c>
      <c r="O49" t="n">
        <v>31481.28</v>
      </c>
      <c r="P49" t="n">
        <v>164.7</v>
      </c>
      <c r="Q49" t="n">
        <v>197.79</v>
      </c>
      <c r="R49" t="n">
        <v>33.39</v>
      </c>
      <c r="S49" t="n">
        <v>25.4</v>
      </c>
      <c r="T49" t="n">
        <v>3137.4</v>
      </c>
      <c r="U49" t="n">
        <v>0.76</v>
      </c>
      <c r="V49" t="n">
        <v>0.88</v>
      </c>
      <c r="W49" t="n">
        <v>2.96</v>
      </c>
      <c r="X49" t="n">
        <v>0.2</v>
      </c>
      <c r="Y49" t="n">
        <v>1</v>
      </c>
      <c r="Z49" t="n">
        <v>10</v>
      </c>
      <c r="AA49" t="n">
        <v>463.3632833561514</v>
      </c>
      <c r="AB49" t="n">
        <v>633.9940864332146</v>
      </c>
      <c r="AC49" t="n">
        <v>573.4865806403167</v>
      </c>
      <c r="AD49" t="n">
        <v>463363.2833561514</v>
      </c>
      <c r="AE49" t="n">
        <v>633994.0864332146</v>
      </c>
      <c r="AF49" t="n">
        <v>1.570623197747921e-05</v>
      </c>
      <c r="AG49" t="n">
        <v>36</v>
      </c>
      <c r="AH49" t="n">
        <v>573486.5806403167</v>
      </c>
    </row>
    <row r="50">
      <c r="A50" t="n">
        <v>48</v>
      </c>
      <c r="B50" t="n">
        <v>120</v>
      </c>
      <c r="C50" t="inlineStr">
        <is>
          <t xml:space="preserve">CONCLUIDO	</t>
        </is>
      </c>
      <c r="D50" t="n">
        <v>7.2525</v>
      </c>
      <c r="E50" t="n">
        <v>13.79</v>
      </c>
      <c r="F50" t="n">
        <v>10.58</v>
      </c>
      <c r="G50" t="n">
        <v>57.7</v>
      </c>
      <c r="H50" t="n">
        <v>0.91</v>
      </c>
      <c r="I50" t="n">
        <v>11</v>
      </c>
      <c r="J50" t="n">
        <v>253.81</v>
      </c>
      <c r="K50" t="n">
        <v>57.72</v>
      </c>
      <c r="L50" t="n">
        <v>13</v>
      </c>
      <c r="M50" t="n">
        <v>9</v>
      </c>
      <c r="N50" t="n">
        <v>63.08</v>
      </c>
      <c r="O50" t="n">
        <v>31537.23</v>
      </c>
      <c r="P50" t="n">
        <v>164.33</v>
      </c>
      <c r="Q50" t="n">
        <v>197.76</v>
      </c>
      <c r="R50" t="n">
        <v>33.38</v>
      </c>
      <c r="S50" t="n">
        <v>25.4</v>
      </c>
      <c r="T50" t="n">
        <v>3133.33</v>
      </c>
      <c r="U50" t="n">
        <v>0.76</v>
      </c>
      <c r="V50" t="n">
        <v>0.88</v>
      </c>
      <c r="W50" t="n">
        <v>2.95</v>
      </c>
      <c r="X50" t="n">
        <v>0.19</v>
      </c>
      <c r="Y50" t="n">
        <v>1</v>
      </c>
      <c r="Z50" t="n">
        <v>10</v>
      </c>
      <c r="AA50" t="n">
        <v>462.9982064582269</v>
      </c>
      <c r="AB50" t="n">
        <v>633.4945721154182</v>
      </c>
      <c r="AC50" t="n">
        <v>573.0347392679381</v>
      </c>
      <c r="AD50" t="n">
        <v>462998.2064582269</v>
      </c>
      <c r="AE50" t="n">
        <v>633494.5721154183</v>
      </c>
      <c r="AF50" t="n">
        <v>1.571446568580131e-05</v>
      </c>
      <c r="AG50" t="n">
        <v>36</v>
      </c>
      <c r="AH50" t="n">
        <v>573034.7392679381</v>
      </c>
    </row>
    <row r="51">
      <c r="A51" t="n">
        <v>49</v>
      </c>
      <c r="B51" t="n">
        <v>120</v>
      </c>
      <c r="C51" t="inlineStr">
        <is>
          <t xml:space="preserve">CONCLUIDO	</t>
        </is>
      </c>
      <c r="D51" t="n">
        <v>7.2849</v>
      </c>
      <c r="E51" t="n">
        <v>13.73</v>
      </c>
      <c r="F51" t="n">
        <v>10.56</v>
      </c>
      <c r="G51" t="n">
        <v>63.38</v>
      </c>
      <c r="H51" t="n">
        <v>0.93</v>
      </c>
      <c r="I51" t="n">
        <v>10</v>
      </c>
      <c r="J51" t="n">
        <v>254.26</v>
      </c>
      <c r="K51" t="n">
        <v>57.72</v>
      </c>
      <c r="L51" t="n">
        <v>13.25</v>
      </c>
      <c r="M51" t="n">
        <v>8</v>
      </c>
      <c r="N51" t="n">
        <v>63.29</v>
      </c>
      <c r="O51" t="n">
        <v>31593.26</v>
      </c>
      <c r="P51" t="n">
        <v>164.19</v>
      </c>
      <c r="Q51" t="n">
        <v>197.76</v>
      </c>
      <c r="R51" t="n">
        <v>32.75</v>
      </c>
      <c r="S51" t="n">
        <v>25.4</v>
      </c>
      <c r="T51" t="n">
        <v>2821.64</v>
      </c>
      <c r="U51" t="n">
        <v>0.78</v>
      </c>
      <c r="V51" t="n">
        <v>0.88</v>
      </c>
      <c r="W51" t="n">
        <v>2.95</v>
      </c>
      <c r="X51" t="n">
        <v>0.17</v>
      </c>
      <c r="Y51" t="n">
        <v>1</v>
      </c>
      <c r="Z51" t="n">
        <v>10</v>
      </c>
      <c r="AA51" t="n">
        <v>462.2476440704658</v>
      </c>
      <c r="AB51" t="n">
        <v>632.467619544008</v>
      </c>
      <c r="AC51" t="n">
        <v>572.1057976086063</v>
      </c>
      <c r="AD51" t="n">
        <v>462247.6440704658</v>
      </c>
      <c r="AE51" t="n">
        <v>632467.619544008</v>
      </c>
      <c r="AF51" t="n">
        <v>1.578466888307397e-05</v>
      </c>
      <c r="AG51" t="n">
        <v>36</v>
      </c>
      <c r="AH51" t="n">
        <v>572105.7976086063</v>
      </c>
    </row>
    <row r="52">
      <c r="A52" t="n">
        <v>50</v>
      </c>
      <c r="B52" t="n">
        <v>120</v>
      </c>
      <c r="C52" t="inlineStr">
        <is>
          <t xml:space="preserve">CONCLUIDO	</t>
        </is>
      </c>
      <c r="D52" t="n">
        <v>7.2823</v>
      </c>
      <c r="E52" t="n">
        <v>13.73</v>
      </c>
      <c r="F52" t="n">
        <v>10.57</v>
      </c>
      <c r="G52" t="n">
        <v>63.41</v>
      </c>
      <c r="H52" t="n">
        <v>0.9399999999999999</v>
      </c>
      <c r="I52" t="n">
        <v>10</v>
      </c>
      <c r="J52" t="n">
        <v>254.72</v>
      </c>
      <c r="K52" t="n">
        <v>57.72</v>
      </c>
      <c r="L52" t="n">
        <v>13.5</v>
      </c>
      <c r="M52" t="n">
        <v>8</v>
      </c>
      <c r="N52" t="n">
        <v>63.49</v>
      </c>
      <c r="O52" t="n">
        <v>31649.36</v>
      </c>
      <c r="P52" t="n">
        <v>164.39</v>
      </c>
      <c r="Q52" t="n">
        <v>197.83</v>
      </c>
      <c r="R52" t="n">
        <v>32.73</v>
      </c>
      <c r="S52" t="n">
        <v>25.4</v>
      </c>
      <c r="T52" t="n">
        <v>2809.3</v>
      </c>
      <c r="U52" t="n">
        <v>0.78</v>
      </c>
      <c r="V52" t="n">
        <v>0.88</v>
      </c>
      <c r="W52" t="n">
        <v>2.96</v>
      </c>
      <c r="X52" t="n">
        <v>0.18</v>
      </c>
      <c r="Y52" t="n">
        <v>1</v>
      </c>
      <c r="Z52" t="n">
        <v>10</v>
      </c>
      <c r="AA52" t="n">
        <v>462.4608711098892</v>
      </c>
      <c r="AB52" t="n">
        <v>632.7593661862602</v>
      </c>
      <c r="AC52" t="n">
        <v>572.3697003607909</v>
      </c>
      <c r="AD52" t="n">
        <v>462460.8711098892</v>
      </c>
      <c r="AE52" t="n">
        <v>632759.3661862602</v>
      </c>
      <c r="AF52" t="n">
        <v>1.577903529316937e-05</v>
      </c>
      <c r="AG52" t="n">
        <v>36</v>
      </c>
      <c r="AH52" t="n">
        <v>572369.7003607909</v>
      </c>
    </row>
    <row r="53">
      <c r="A53" t="n">
        <v>51</v>
      </c>
      <c r="B53" t="n">
        <v>120</v>
      </c>
      <c r="C53" t="inlineStr">
        <is>
          <t xml:space="preserve">CONCLUIDO	</t>
        </is>
      </c>
      <c r="D53" t="n">
        <v>7.2851</v>
      </c>
      <c r="E53" t="n">
        <v>13.73</v>
      </c>
      <c r="F53" t="n">
        <v>10.56</v>
      </c>
      <c r="G53" t="n">
        <v>63.37</v>
      </c>
      <c r="H53" t="n">
        <v>0.96</v>
      </c>
      <c r="I53" t="n">
        <v>10</v>
      </c>
      <c r="J53" t="n">
        <v>255.17</v>
      </c>
      <c r="K53" t="n">
        <v>57.72</v>
      </c>
      <c r="L53" t="n">
        <v>13.75</v>
      </c>
      <c r="M53" t="n">
        <v>8</v>
      </c>
      <c r="N53" t="n">
        <v>63.7</v>
      </c>
      <c r="O53" t="n">
        <v>31705.54</v>
      </c>
      <c r="P53" t="n">
        <v>164.28</v>
      </c>
      <c r="Q53" t="n">
        <v>197.75</v>
      </c>
      <c r="R53" t="n">
        <v>32.68</v>
      </c>
      <c r="S53" t="n">
        <v>25.4</v>
      </c>
      <c r="T53" t="n">
        <v>2785.8</v>
      </c>
      <c r="U53" t="n">
        <v>0.78</v>
      </c>
      <c r="V53" t="n">
        <v>0.88</v>
      </c>
      <c r="W53" t="n">
        <v>2.96</v>
      </c>
      <c r="X53" t="n">
        <v>0.17</v>
      </c>
      <c r="Y53" t="n">
        <v>1</v>
      </c>
      <c r="Z53" t="n">
        <v>10</v>
      </c>
      <c r="AA53" t="n">
        <v>462.3110861892841</v>
      </c>
      <c r="AB53" t="n">
        <v>632.5544238498441</v>
      </c>
      <c r="AC53" t="n">
        <v>572.1843174333238</v>
      </c>
      <c r="AD53" t="n">
        <v>462311.0861892841</v>
      </c>
      <c r="AE53" t="n">
        <v>632554.423849844</v>
      </c>
      <c r="AF53" t="n">
        <v>1.578510223614355e-05</v>
      </c>
      <c r="AG53" t="n">
        <v>36</v>
      </c>
      <c r="AH53" t="n">
        <v>572184.3174333238</v>
      </c>
    </row>
    <row r="54">
      <c r="A54" t="n">
        <v>52</v>
      </c>
      <c r="B54" t="n">
        <v>120</v>
      </c>
      <c r="C54" t="inlineStr">
        <is>
          <t xml:space="preserve">CONCLUIDO	</t>
        </is>
      </c>
      <c r="D54" t="n">
        <v>7.2827</v>
      </c>
      <c r="E54" t="n">
        <v>13.73</v>
      </c>
      <c r="F54" t="n">
        <v>10.57</v>
      </c>
      <c r="G54" t="n">
        <v>63.4</v>
      </c>
      <c r="H54" t="n">
        <v>0.97</v>
      </c>
      <c r="I54" t="n">
        <v>10</v>
      </c>
      <c r="J54" t="n">
        <v>255.63</v>
      </c>
      <c r="K54" t="n">
        <v>57.72</v>
      </c>
      <c r="L54" t="n">
        <v>14</v>
      </c>
      <c r="M54" t="n">
        <v>8</v>
      </c>
      <c r="N54" t="n">
        <v>63.91</v>
      </c>
      <c r="O54" t="n">
        <v>31761.8</v>
      </c>
      <c r="P54" t="n">
        <v>164.18</v>
      </c>
      <c r="Q54" t="n">
        <v>197.76</v>
      </c>
      <c r="R54" t="n">
        <v>32.78</v>
      </c>
      <c r="S54" t="n">
        <v>25.4</v>
      </c>
      <c r="T54" t="n">
        <v>2836.71</v>
      </c>
      <c r="U54" t="n">
        <v>0.77</v>
      </c>
      <c r="V54" t="n">
        <v>0.88</v>
      </c>
      <c r="W54" t="n">
        <v>2.96</v>
      </c>
      <c r="X54" t="n">
        <v>0.18</v>
      </c>
      <c r="Y54" t="n">
        <v>1</v>
      </c>
      <c r="Z54" t="n">
        <v>10</v>
      </c>
      <c r="AA54" t="n">
        <v>462.2963600395003</v>
      </c>
      <c r="AB54" t="n">
        <v>632.5342748820378</v>
      </c>
      <c r="AC54" t="n">
        <v>572.1660914547259</v>
      </c>
      <c r="AD54" t="n">
        <v>462296.3600395003</v>
      </c>
      <c r="AE54" t="n">
        <v>632534.2748820379</v>
      </c>
      <c r="AF54" t="n">
        <v>1.577990199930854e-05</v>
      </c>
      <c r="AG54" t="n">
        <v>36</v>
      </c>
      <c r="AH54" t="n">
        <v>572166.0914547259</v>
      </c>
    </row>
    <row r="55">
      <c r="A55" t="n">
        <v>53</v>
      </c>
      <c r="B55" t="n">
        <v>120</v>
      </c>
      <c r="C55" t="inlineStr">
        <is>
          <t xml:space="preserve">CONCLUIDO	</t>
        </is>
      </c>
      <c r="D55" t="n">
        <v>7.283</v>
      </c>
      <c r="E55" t="n">
        <v>13.73</v>
      </c>
      <c r="F55" t="n">
        <v>10.57</v>
      </c>
      <c r="G55" t="n">
        <v>63.4</v>
      </c>
      <c r="H55" t="n">
        <v>0.99</v>
      </c>
      <c r="I55" t="n">
        <v>10</v>
      </c>
      <c r="J55" t="n">
        <v>256.09</v>
      </c>
      <c r="K55" t="n">
        <v>57.72</v>
      </c>
      <c r="L55" t="n">
        <v>14.25</v>
      </c>
      <c r="M55" t="n">
        <v>8</v>
      </c>
      <c r="N55" t="n">
        <v>64.11</v>
      </c>
      <c r="O55" t="n">
        <v>31818.13</v>
      </c>
      <c r="P55" t="n">
        <v>164.09</v>
      </c>
      <c r="Q55" t="n">
        <v>197.75</v>
      </c>
      <c r="R55" t="n">
        <v>32.94</v>
      </c>
      <c r="S55" t="n">
        <v>25.4</v>
      </c>
      <c r="T55" t="n">
        <v>2918.1</v>
      </c>
      <c r="U55" t="n">
        <v>0.77</v>
      </c>
      <c r="V55" t="n">
        <v>0.88</v>
      </c>
      <c r="W55" t="n">
        <v>2.95</v>
      </c>
      <c r="X55" t="n">
        <v>0.18</v>
      </c>
      <c r="Y55" t="n">
        <v>1</v>
      </c>
      <c r="Z55" t="n">
        <v>10</v>
      </c>
      <c r="AA55" t="n">
        <v>462.2234255313785</v>
      </c>
      <c r="AB55" t="n">
        <v>632.4344826703824</v>
      </c>
      <c r="AC55" t="n">
        <v>572.0758232716914</v>
      </c>
      <c r="AD55" t="n">
        <v>462223.4255313785</v>
      </c>
      <c r="AE55" t="n">
        <v>632434.4826703824</v>
      </c>
      <c r="AF55" t="n">
        <v>1.578055202891292e-05</v>
      </c>
      <c r="AG55" t="n">
        <v>36</v>
      </c>
      <c r="AH55" t="n">
        <v>572075.8232716914</v>
      </c>
    </row>
    <row r="56">
      <c r="A56" t="n">
        <v>54</v>
      </c>
      <c r="B56" t="n">
        <v>120</v>
      </c>
      <c r="C56" t="inlineStr">
        <is>
          <t xml:space="preserve">CONCLUIDO	</t>
        </is>
      </c>
      <c r="D56" t="n">
        <v>7.2817</v>
      </c>
      <c r="E56" t="n">
        <v>13.73</v>
      </c>
      <c r="F56" t="n">
        <v>10.57</v>
      </c>
      <c r="G56" t="n">
        <v>63.41</v>
      </c>
      <c r="H56" t="n">
        <v>1.01</v>
      </c>
      <c r="I56" t="n">
        <v>10</v>
      </c>
      <c r="J56" t="n">
        <v>256.54</v>
      </c>
      <c r="K56" t="n">
        <v>57.72</v>
      </c>
      <c r="L56" t="n">
        <v>14.5</v>
      </c>
      <c r="M56" t="n">
        <v>8</v>
      </c>
      <c r="N56" t="n">
        <v>64.31999999999999</v>
      </c>
      <c r="O56" t="n">
        <v>31874.54</v>
      </c>
      <c r="P56" t="n">
        <v>163.78</v>
      </c>
      <c r="Q56" t="n">
        <v>197.78</v>
      </c>
      <c r="R56" t="n">
        <v>32.94</v>
      </c>
      <c r="S56" t="n">
        <v>25.4</v>
      </c>
      <c r="T56" t="n">
        <v>2915.93</v>
      </c>
      <c r="U56" t="n">
        <v>0.77</v>
      </c>
      <c r="V56" t="n">
        <v>0.88</v>
      </c>
      <c r="W56" t="n">
        <v>2.96</v>
      </c>
      <c r="X56" t="n">
        <v>0.18</v>
      </c>
      <c r="Y56" t="n">
        <v>1</v>
      </c>
      <c r="Z56" t="n">
        <v>10</v>
      </c>
      <c r="AA56" t="n">
        <v>462.0163753855455</v>
      </c>
      <c r="AB56" t="n">
        <v>632.1511875264458</v>
      </c>
      <c r="AC56" t="n">
        <v>571.8195654186851</v>
      </c>
      <c r="AD56" t="n">
        <v>462016.3753855455</v>
      </c>
      <c r="AE56" t="n">
        <v>632151.1875264458</v>
      </c>
      <c r="AF56" t="n">
        <v>1.577773523396062e-05</v>
      </c>
      <c r="AG56" t="n">
        <v>36</v>
      </c>
      <c r="AH56" t="n">
        <v>571819.5654186851</v>
      </c>
    </row>
    <row r="57">
      <c r="A57" t="n">
        <v>55</v>
      </c>
      <c r="B57" t="n">
        <v>120</v>
      </c>
      <c r="C57" t="inlineStr">
        <is>
          <t xml:space="preserve">CONCLUIDO	</t>
        </is>
      </c>
      <c r="D57" t="n">
        <v>7.32</v>
      </c>
      <c r="E57" t="n">
        <v>13.66</v>
      </c>
      <c r="F57" t="n">
        <v>10.54</v>
      </c>
      <c r="G57" t="n">
        <v>70.28</v>
      </c>
      <c r="H57" t="n">
        <v>1.02</v>
      </c>
      <c r="I57" t="n">
        <v>9</v>
      </c>
      <c r="J57" t="n">
        <v>257</v>
      </c>
      <c r="K57" t="n">
        <v>57.72</v>
      </c>
      <c r="L57" t="n">
        <v>14.75</v>
      </c>
      <c r="M57" t="n">
        <v>7</v>
      </c>
      <c r="N57" t="n">
        <v>64.53</v>
      </c>
      <c r="O57" t="n">
        <v>31931.15</v>
      </c>
      <c r="P57" t="n">
        <v>163.33</v>
      </c>
      <c r="Q57" t="n">
        <v>197.77</v>
      </c>
      <c r="R57" t="n">
        <v>32.16</v>
      </c>
      <c r="S57" t="n">
        <v>25.4</v>
      </c>
      <c r="T57" t="n">
        <v>2531.8</v>
      </c>
      <c r="U57" t="n">
        <v>0.79</v>
      </c>
      <c r="V57" t="n">
        <v>0.88</v>
      </c>
      <c r="W57" t="n">
        <v>2.95</v>
      </c>
      <c r="X57" t="n">
        <v>0.15</v>
      </c>
      <c r="Y57" t="n">
        <v>1</v>
      </c>
      <c r="Z57" t="n">
        <v>10</v>
      </c>
      <c r="AA57" t="n">
        <v>460.9178374971117</v>
      </c>
      <c r="AB57" t="n">
        <v>630.6481195234195</v>
      </c>
      <c r="AC57" t="n">
        <v>570.4599481162984</v>
      </c>
      <c r="AD57" t="n">
        <v>460917.8374971118</v>
      </c>
      <c r="AE57" t="n">
        <v>630648.1195234195</v>
      </c>
      <c r="AF57" t="n">
        <v>1.586072234678602e-05</v>
      </c>
      <c r="AG57" t="n">
        <v>36</v>
      </c>
      <c r="AH57" t="n">
        <v>570459.9481162984</v>
      </c>
    </row>
    <row r="58">
      <c r="A58" t="n">
        <v>56</v>
      </c>
      <c r="B58" t="n">
        <v>120</v>
      </c>
      <c r="C58" t="inlineStr">
        <is>
          <t xml:space="preserve">CONCLUIDO	</t>
        </is>
      </c>
      <c r="D58" t="n">
        <v>7.3108</v>
      </c>
      <c r="E58" t="n">
        <v>13.68</v>
      </c>
      <c r="F58" t="n">
        <v>10.56</v>
      </c>
      <c r="G58" t="n">
        <v>70.40000000000001</v>
      </c>
      <c r="H58" t="n">
        <v>1.04</v>
      </c>
      <c r="I58" t="n">
        <v>9</v>
      </c>
      <c r="J58" t="n">
        <v>257.46</v>
      </c>
      <c r="K58" t="n">
        <v>57.72</v>
      </c>
      <c r="L58" t="n">
        <v>15</v>
      </c>
      <c r="M58" t="n">
        <v>7</v>
      </c>
      <c r="N58" t="n">
        <v>64.73999999999999</v>
      </c>
      <c r="O58" t="n">
        <v>31987.71</v>
      </c>
      <c r="P58" t="n">
        <v>163.74</v>
      </c>
      <c r="Q58" t="n">
        <v>197.77</v>
      </c>
      <c r="R58" t="n">
        <v>32.67</v>
      </c>
      <c r="S58" t="n">
        <v>25.4</v>
      </c>
      <c r="T58" t="n">
        <v>2784.56</v>
      </c>
      <c r="U58" t="n">
        <v>0.78</v>
      </c>
      <c r="V58" t="n">
        <v>0.88</v>
      </c>
      <c r="W58" t="n">
        <v>2.95</v>
      </c>
      <c r="X58" t="n">
        <v>0.17</v>
      </c>
      <c r="Y58" t="n">
        <v>1</v>
      </c>
      <c r="Z58" t="n">
        <v>10</v>
      </c>
      <c r="AA58" t="n">
        <v>461.4238879605401</v>
      </c>
      <c r="AB58" t="n">
        <v>631.3405200928531</v>
      </c>
      <c r="AC58" t="n">
        <v>571.0862669471755</v>
      </c>
      <c r="AD58" t="n">
        <v>461423.8879605401</v>
      </c>
      <c r="AE58" t="n">
        <v>631340.5200928531</v>
      </c>
      <c r="AF58" t="n">
        <v>1.584078810558514e-05</v>
      </c>
      <c r="AG58" t="n">
        <v>36</v>
      </c>
      <c r="AH58" t="n">
        <v>571086.2669471755</v>
      </c>
    </row>
    <row r="59">
      <c r="A59" t="n">
        <v>57</v>
      </c>
      <c r="B59" t="n">
        <v>120</v>
      </c>
      <c r="C59" t="inlineStr">
        <is>
          <t xml:space="preserve">CONCLUIDO	</t>
        </is>
      </c>
      <c r="D59" t="n">
        <v>7.3138</v>
      </c>
      <c r="E59" t="n">
        <v>13.67</v>
      </c>
      <c r="F59" t="n">
        <v>10.55</v>
      </c>
      <c r="G59" t="n">
        <v>70.36</v>
      </c>
      <c r="H59" t="n">
        <v>1.05</v>
      </c>
      <c r="I59" t="n">
        <v>9</v>
      </c>
      <c r="J59" t="n">
        <v>257.92</v>
      </c>
      <c r="K59" t="n">
        <v>57.72</v>
      </c>
      <c r="L59" t="n">
        <v>15.25</v>
      </c>
      <c r="M59" t="n">
        <v>7</v>
      </c>
      <c r="N59" t="n">
        <v>64.95</v>
      </c>
      <c r="O59" t="n">
        <v>32044.35</v>
      </c>
      <c r="P59" t="n">
        <v>163.7</v>
      </c>
      <c r="Q59" t="n">
        <v>197.78</v>
      </c>
      <c r="R59" t="n">
        <v>32.47</v>
      </c>
      <c r="S59" t="n">
        <v>25.4</v>
      </c>
      <c r="T59" t="n">
        <v>2683.71</v>
      </c>
      <c r="U59" t="n">
        <v>0.78</v>
      </c>
      <c r="V59" t="n">
        <v>0.88</v>
      </c>
      <c r="W59" t="n">
        <v>2.95</v>
      </c>
      <c r="X59" t="n">
        <v>0.16</v>
      </c>
      <c r="Y59" t="n">
        <v>1</v>
      </c>
      <c r="Z59" t="n">
        <v>10</v>
      </c>
      <c r="AA59" t="n">
        <v>461.3234221544482</v>
      </c>
      <c r="AB59" t="n">
        <v>631.2030583447195</v>
      </c>
      <c r="AC59" t="n">
        <v>570.961924355355</v>
      </c>
      <c r="AD59" t="n">
        <v>461323.4221544482</v>
      </c>
      <c r="AE59" t="n">
        <v>631203.0583447195</v>
      </c>
      <c r="AF59" t="n">
        <v>1.58472884016289e-05</v>
      </c>
      <c r="AG59" t="n">
        <v>36</v>
      </c>
      <c r="AH59" t="n">
        <v>570961.924355355</v>
      </c>
    </row>
    <row r="60">
      <c r="A60" t="n">
        <v>58</v>
      </c>
      <c r="B60" t="n">
        <v>120</v>
      </c>
      <c r="C60" t="inlineStr">
        <is>
          <t xml:space="preserve">CONCLUIDO	</t>
        </is>
      </c>
      <c r="D60" t="n">
        <v>7.315</v>
      </c>
      <c r="E60" t="n">
        <v>13.67</v>
      </c>
      <c r="F60" t="n">
        <v>10.55</v>
      </c>
      <c r="G60" t="n">
        <v>70.34</v>
      </c>
      <c r="H60" t="n">
        <v>1.07</v>
      </c>
      <c r="I60" t="n">
        <v>9</v>
      </c>
      <c r="J60" t="n">
        <v>258.38</v>
      </c>
      <c r="K60" t="n">
        <v>57.72</v>
      </c>
      <c r="L60" t="n">
        <v>15.5</v>
      </c>
      <c r="M60" t="n">
        <v>7</v>
      </c>
      <c r="N60" t="n">
        <v>65.16</v>
      </c>
      <c r="O60" t="n">
        <v>32101.07</v>
      </c>
      <c r="P60" t="n">
        <v>163.77</v>
      </c>
      <c r="Q60" t="n">
        <v>197.78</v>
      </c>
      <c r="R60" t="n">
        <v>32.38</v>
      </c>
      <c r="S60" t="n">
        <v>25.4</v>
      </c>
      <c r="T60" t="n">
        <v>2643.18</v>
      </c>
      <c r="U60" t="n">
        <v>0.78</v>
      </c>
      <c r="V60" t="n">
        <v>0.88</v>
      </c>
      <c r="W60" t="n">
        <v>2.95</v>
      </c>
      <c r="X60" t="n">
        <v>0.16</v>
      </c>
      <c r="Y60" t="n">
        <v>1</v>
      </c>
      <c r="Z60" t="n">
        <v>10</v>
      </c>
      <c r="AA60" t="n">
        <v>461.3530163606889</v>
      </c>
      <c r="AB60" t="n">
        <v>631.2435504433023</v>
      </c>
      <c r="AC60" t="n">
        <v>570.9985519448801</v>
      </c>
      <c r="AD60" t="n">
        <v>461353.0163606889</v>
      </c>
      <c r="AE60" t="n">
        <v>631243.5504433023</v>
      </c>
      <c r="AF60" t="n">
        <v>1.584988852004641e-05</v>
      </c>
      <c r="AG60" t="n">
        <v>36</v>
      </c>
      <c r="AH60" t="n">
        <v>570998.55194488</v>
      </c>
    </row>
    <row r="61">
      <c r="A61" t="n">
        <v>59</v>
      </c>
      <c r="B61" t="n">
        <v>120</v>
      </c>
      <c r="C61" t="inlineStr">
        <is>
          <t xml:space="preserve">CONCLUIDO	</t>
        </is>
      </c>
      <c r="D61" t="n">
        <v>7.3189</v>
      </c>
      <c r="E61" t="n">
        <v>13.66</v>
      </c>
      <c r="F61" t="n">
        <v>10.54</v>
      </c>
      <c r="G61" t="n">
        <v>70.3</v>
      </c>
      <c r="H61" t="n">
        <v>1.08</v>
      </c>
      <c r="I61" t="n">
        <v>9</v>
      </c>
      <c r="J61" t="n">
        <v>258.84</v>
      </c>
      <c r="K61" t="n">
        <v>57.72</v>
      </c>
      <c r="L61" t="n">
        <v>15.75</v>
      </c>
      <c r="M61" t="n">
        <v>7</v>
      </c>
      <c r="N61" t="n">
        <v>65.37</v>
      </c>
      <c r="O61" t="n">
        <v>32157.87</v>
      </c>
      <c r="P61" t="n">
        <v>163.57</v>
      </c>
      <c r="Q61" t="n">
        <v>197.78</v>
      </c>
      <c r="R61" t="n">
        <v>32.23</v>
      </c>
      <c r="S61" t="n">
        <v>25.4</v>
      </c>
      <c r="T61" t="n">
        <v>2564.39</v>
      </c>
      <c r="U61" t="n">
        <v>0.79</v>
      </c>
      <c r="V61" t="n">
        <v>0.88</v>
      </c>
      <c r="W61" t="n">
        <v>2.95</v>
      </c>
      <c r="X61" t="n">
        <v>0.15</v>
      </c>
      <c r="Y61" t="n">
        <v>1</v>
      </c>
      <c r="Z61" t="n">
        <v>10</v>
      </c>
      <c r="AA61" t="n">
        <v>461.1168257017003</v>
      </c>
      <c r="AB61" t="n">
        <v>630.9203839636775</v>
      </c>
      <c r="AC61" t="n">
        <v>570.7062280205038</v>
      </c>
      <c r="AD61" t="n">
        <v>461116.8257017003</v>
      </c>
      <c r="AE61" t="n">
        <v>630920.3839636776</v>
      </c>
      <c r="AF61" t="n">
        <v>1.58583389049033e-05</v>
      </c>
      <c r="AG61" t="n">
        <v>36</v>
      </c>
      <c r="AH61" t="n">
        <v>570706.2280205038</v>
      </c>
    </row>
    <row r="62">
      <c r="A62" t="n">
        <v>60</v>
      </c>
      <c r="B62" t="n">
        <v>120</v>
      </c>
      <c r="C62" t="inlineStr">
        <is>
          <t xml:space="preserve">CONCLUIDO	</t>
        </is>
      </c>
      <c r="D62" t="n">
        <v>7.3151</v>
      </c>
      <c r="E62" t="n">
        <v>13.67</v>
      </c>
      <c r="F62" t="n">
        <v>10.55</v>
      </c>
      <c r="G62" t="n">
        <v>70.34</v>
      </c>
      <c r="H62" t="n">
        <v>1.1</v>
      </c>
      <c r="I62" t="n">
        <v>9</v>
      </c>
      <c r="J62" t="n">
        <v>259.3</v>
      </c>
      <c r="K62" t="n">
        <v>57.72</v>
      </c>
      <c r="L62" t="n">
        <v>16</v>
      </c>
      <c r="M62" t="n">
        <v>7</v>
      </c>
      <c r="N62" t="n">
        <v>65.58</v>
      </c>
      <c r="O62" t="n">
        <v>32214.75</v>
      </c>
      <c r="P62" t="n">
        <v>163.56</v>
      </c>
      <c r="Q62" t="n">
        <v>197.76</v>
      </c>
      <c r="R62" t="n">
        <v>32.47</v>
      </c>
      <c r="S62" t="n">
        <v>25.4</v>
      </c>
      <c r="T62" t="n">
        <v>2684.75</v>
      </c>
      <c r="U62" t="n">
        <v>0.78</v>
      </c>
      <c r="V62" t="n">
        <v>0.88</v>
      </c>
      <c r="W62" t="n">
        <v>2.95</v>
      </c>
      <c r="X62" t="n">
        <v>0.16</v>
      </c>
      <c r="Y62" t="n">
        <v>1</v>
      </c>
      <c r="Z62" t="n">
        <v>10</v>
      </c>
      <c r="AA62" t="n">
        <v>461.1949161458044</v>
      </c>
      <c r="AB62" t="n">
        <v>631.0272307544082</v>
      </c>
      <c r="AC62" t="n">
        <v>570.8028775034874</v>
      </c>
      <c r="AD62" t="n">
        <v>461194.9161458045</v>
      </c>
      <c r="AE62" t="n">
        <v>631027.2307544082</v>
      </c>
      <c r="AF62" t="n">
        <v>1.58501051965812e-05</v>
      </c>
      <c r="AG62" t="n">
        <v>36</v>
      </c>
      <c r="AH62" t="n">
        <v>570802.8775034874</v>
      </c>
    </row>
    <row r="63">
      <c r="A63" t="n">
        <v>61</v>
      </c>
      <c r="B63" t="n">
        <v>120</v>
      </c>
      <c r="C63" t="inlineStr">
        <is>
          <t xml:space="preserve">CONCLUIDO	</t>
        </is>
      </c>
      <c r="D63" t="n">
        <v>7.3174</v>
      </c>
      <c r="E63" t="n">
        <v>13.67</v>
      </c>
      <c r="F63" t="n">
        <v>10.55</v>
      </c>
      <c r="G63" t="n">
        <v>70.31</v>
      </c>
      <c r="H63" t="n">
        <v>1.11</v>
      </c>
      <c r="I63" t="n">
        <v>9</v>
      </c>
      <c r="J63" t="n">
        <v>259.76</v>
      </c>
      <c r="K63" t="n">
        <v>57.72</v>
      </c>
      <c r="L63" t="n">
        <v>16.25</v>
      </c>
      <c r="M63" t="n">
        <v>7</v>
      </c>
      <c r="N63" t="n">
        <v>65.79000000000001</v>
      </c>
      <c r="O63" t="n">
        <v>32271.71</v>
      </c>
      <c r="P63" t="n">
        <v>163.42</v>
      </c>
      <c r="Q63" t="n">
        <v>197.75</v>
      </c>
      <c r="R63" t="n">
        <v>32.42</v>
      </c>
      <c r="S63" t="n">
        <v>25.4</v>
      </c>
      <c r="T63" t="n">
        <v>2662.38</v>
      </c>
      <c r="U63" t="n">
        <v>0.78</v>
      </c>
      <c r="V63" t="n">
        <v>0.88</v>
      </c>
      <c r="W63" t="n">
        <v>2.95</v>
      </c>
      <c r="X63" t="n">
        <v>0.16</v>
      </c>
      <c r="Y63" t="n">
        <v>1</v>
      </c>
      <c r="Z63" t="n">
        <v>10</v>
      </c>
      <c r="AA63" t="n">
        <v>461.0477621055434</v>
      </c>
      <c r="AB63" t="n">
        <v>630.8258881045449</v>
      </c>
      <c r="AC63" t="n">
        <v>570.6207507135409</v>
      </c>
      <c r="AD63" t="n">
        <v>461047.7621055434</v>
      </c>
      <c r="AE63" t="n">
        <v>630825.888104545</v>
      </c>
      <c r="AF63" t="n">
        <v>1.585508875688142e-05</v>
      </c>
      <c r="AG63" t="n">
        <v>36</v>
      </c>
      <c r="AH63" t="n">
        <v>570620.7507135409</v>
      </c>
    </row>
    <row r="64">
      <c r="A64" t="n">
        <v>62</v>
      </c>
      <c r="B64" t="n">
        <v>120</v>
      </c>
      <c r="C64" t="inlineStr">
        <is>
          <t xml:space="preserve">CONCLUIDO	</t>
        </is>
      </c>
      <c r="D64" t="n">
        <v>7.3166</v>
      </c>
      <c r="E64" t="n">
        <v>13.67</v>
      </c>
      <c r="F64" t="n">
        <v>10.55</v>
      </c>
      <c r="G64" t="n">
        <v>70.31999999999999</v>
      </c>
      <c r="H64" t="n">
        <v>1.13</v>
      </c>
      <c r="I64" t="n">
        <v>9</v>
      </c>
      <c r="J64" t="n">
        <v>260.23</v>
      </c>
      <c r="K64" t="n">
        <v>57.72</v>
      </c>
      <c r="L64" t="n">
        <v>16.5</v>
      </c>
      <c r="M64" t="n">
        <v>7</v>
      </c>
      <c r="N64" t="n">
        <v>66</v>
      </c>
      <c r="O64" t="n">
        <v>32328.74</v>
      </c>
      <c r="P64" t="n">
        <v>163.31</v>
      </c>
      <c r="Q64" t="n">
        <v>197.77</v>
      </c>
      <c r="R64" t="n">
        <v>32.28</v>
      </c>
      <c r="S64" t="n">
        <v>25.4</v>
      </c>
      <c r="T64" t="n">
        <v>2588.7</v>
      </c>
      <c r="U64" t="n">
        <v>0.79</v>
      </c>
      <c r="V64" t="n">
        <v>0.88</v>
      </c>
      <c r="W64" t="n">
        <v>2.95</v>
      </c>
      <c r="X64" t="n">
        <v>0.16</v>
      </c>
      <c r="Y64" t="n">
        <v>1</v>
      </c>
      <c r="Z64" t="n">
        <v>10</v>
      </c>
      <c r="AA64" t="n">
        <v>460.980900587482</v>
      </c>
      <c r="AB64" t="n">
        <v>630.7344052258114</v>
      </c>
      <c r="AC64" t="n">
        <v>570.5379988323567</v>
      </c>
      <c r="AD64" t="n">
        <v>460980.900587482</v>
      </c>
      <c r="AE64" t="n">
        <v>630734.4052258114</v>
      </c>
      <c r="AF64" t="n">
        <v>1.585335534460309e-05</v>
      </c>
      <c r="AG64" t="n">
        <v>36</v>
      </c>
      <c r="AH64" t="n">
        <v>570537.9988323568</v>
      </c>
    </row>
    <row r="65">
      <c r="A65" t="n">
        <v>63</v>
      </c>
      <c r="B65" t="n">
        <v>120</v>
      </c>
      <c r="C65" t="inlineStr">
        <is>
          <t xml:space="preserve">CONCLUIDO	</t>
        </is>
      </c>
      <c r="D65" t="n">
        <v>7.3513</v>
      </c>
      <c r="E65" t="n">
        <v>13.6</v>
      </c>
      <c r="F65" t="n">
        <v>10.53</v>
      </c>
      <c r="G65" t="n">
        <v>78.97</v>
      </c>
      <c r="H65" t="n">
        <v>1.14</v>
      </c>
      <c r="I65" t="n">
        <v>8</v>
      </c>
      <c r="J65" t="n">
        <v>260.69</v>
      </c>
      <c r="K65" t="n">
        <v>57.72</v>
      </c>
      <c r="L65" t="n">
        <v>16.75</v>
      </c>
      <c r="M65" t="n">
        <v>6</v>
      </c>
      <c r="N65" t="n">
        <v>66.20999999999999</v>
      </c>
      <c r="O65" t="n">
        <v>32385.86</v>
      </c>
      <c r="P65" t="n">
        <v>162.9</v>
      </c>
      <c r="Q65" t="n">
        <v>197.78</v>
      </c>
      <c r="R65" t="n">
        <v>31.76</v>
      </c>
      <c r="S65" t="n">
        <v>25.4</v>
      </c>
      <c r="T65" t="n">
        <v>2336.27</v>
      </c>
      <c r="U65" t="n">
        <v>0.8</v>
      </c>
      <c r="V65" t="n">
        <v>0.88</v>
      </c>
      <c r="W65" t="n">
        <v>2.95</v>
      </c>
      <c r="X65" t="n">
        <v>0.14</v>
      </c>
      <c r="Y65" t="n">
        <v>1</v>
      </c>
      <c r="Z65" t="n">
        <v>10</v>
      </c>
      <c r="AA65" t="n">
        <v>460.0033648345519</v>
      </c>
      <c r="AB65" t="n">
        <v>629.3968976828186</v>
      </c>
      <c r="AC65" t="n">
        <v>569.3281411320635</v>
      </c>
      <c r="AD65" t="n">
        <v>460003.3648345519</v>
      </c>
      <c r="AE65" t="n">
        <v>629396.8976828186</v>
      </c>
      <c r="AF65" t="n">
        <v>1.592854210217596e-05</v>
      </c>
      <c r="AG65" t="n">
        <v>36</v>
      </c>
      <c r="AH65" t="n">
        <v>569328.1411320635</v>
      </c>
    </row>
    <row r="66">
      <c r="A66" t="n">
        <v>64</v>
      </c>
      <c r="B66" t="n">
        <v>120</v>
      </c>
      <c r="C66" t="inlineStr">
        <is>
          <t xml:space="preserve">CONCLUIDO	</t>
        </is>
      </c>
      <c r="D66" t="n">
        <v>7.3574</v>
      </c>
      <c r="E66" t="n">
        <v>13.59</v>
      </c>
      <c r="F66" t="n">
        <v>10.52</v>
      </c>
      <c r="G66" t="n">
        <v>78.89</v>
      </c>
      <c r="H66" t="n">
        <v>1.16</v>
      </c>
      <c r="I66" t="n">
        <v>8</v>
      </c>
      <c r="J66" t="n">
        <v>261.15</v>
      </c>
      <c r="K66" t="n">
        <v>57.72</v>
      </c>
      <c r="L66" t="n">
        <v>17</v>
      </c>
      <c r="M66" t="n">
        <v>6</v>
      </c>
      <c r="N66" t="n">
        <v>66.43000000000001</v>
      </c>
      <c r="O66" t="n">
        <v>32443.05</v>
      </c>
      <c r="P66" t="n">
        <v>162.79</v>
      </c>
      <c r="Q66" t="n">
        <v>197.75</v>
      </c>
      <c r="R66" t="n">
        <v>31.42</v>
      </c>
      <c r="S66" t="n">
        <v>25.4</v>
      </c>
      <c r="T66" t="n">
        <v>2167.13</v>
      </c>
      <c r="U66" t="n">
        <v>0.8100000000000001</v>
      </c>
      <c r="V66" t="n">
        <v>0.88</v>
      </c>
      <c r="W66" t="n">
        <v>2.95</v>
      </c>
      <c r="X66" t="n">
        <v>0.13</v>
      </c>
      <c r="Y66" t="n">
        <v>1</v>
      </c>
      <c r="Z66" t="n">
        <v>10</v>
      </c>
      <c r="AA66" t="n">
        <v>459.7951100854256</v>
      </c>
      <c r="AB66" t="n">
        <v>629.1119543475129</v>
      </c>
      <c r="AC66" t="n">
        <v>569.0703923887589</v>
      </c>
      <c r="AD66" t="n">
        <v>459795.1100854255</v>
      </c>
      <c r="AE66" t="n">
        <v>629111.9543475129</v>
      </c>
      <c r="AF66" t="n">
        <v>1.594175937079828e-05</v>
      </c>
      <c r="AG66" t="n">
        <v>36</v>
      </c>
      <c r="AH66" t="n">
        <v>569070.3923887589</v>
      </c>
    </row>
    <row r="67">
      <c r="A67" t="n">
        <v>65</v>
      </c>
      <c r="B67" t="n">
        <v>120</v>
      </c>
      <c r="C67" t="inlineStr">
        <is>
          <t xml:space="preserve">CONCLUIDO	</t>
        </is>
      </c>
      <c r="D67" t="n">
        <v>7.3567</v>
      </c>
      <c r="E67" t="n">
        <v>13.59</v>
      </c>
      <c r="F67" t="n">
        <v>10.52</v>
      </c>
      <c r="G67" t="n">
        <v>78.90000000000001</v>
      </c>
      <c r="H67" t="n">
        <v>1.17</v>
      </c>
      <c r="I67" t="n">
        <v>8</v>
      </c>
      <c r="J67" t="n">
        <v>261.62</v>
      </c>
      <c r="K67" t="n">
        <v>57.72</v>
      </c>
      <c r="L67" t="n">
        <v>17.25</v>
      </c>
      <c r="M67" t="n">
        <v>6</v>
      </c>
      <c r="N67" t="n">
        <v>66.64</v>
      </c>
      <c r="O67" t="n">
        <v>32500.33</v>
      </c>
      <c r="P67" t="n">
        <v>162.95</v>
      </c>
      <c r="Q67" t="n">
        <v>197.75</v>
      </c>
      <c r="R67" t="n">
        <v>31.48</v>
      </c>
      <c r="S67" t="n">
        <v>25.4</v>
      </c>
      <c r="T67" t="n">
        <v>2197.5</v>
      </c>
      <c r="U67" t="n">
        <v>0.8100000000000001</v>
      </c>
      <c r="V67" t="n">
        <v>0.88</v>
      </c>
      <c r="W67" t="n">
        <v>2.95</v>
      </c>
      <c r="X67" t="n">
        <v>0.13</v>
      </c>
      <c r="Y67" t="n">
        <v>1</v>
      </c>
      <c r="Z67" t="n">
        <v>10</v>
      </c>
      <c r="AA67" t="n">
        <v>459.9263613144008</v>
      </c>
      <c r="AB67" t="n">
        <v>629.2915380693923</v>
      </c>
      <c r="AC67" t="n">
        <v>569.2328368922696</v>
      </c>
      <c r="AD67" t="n">
        <v>459926.3613144008</v>
      </c>
      <c r="AE67" t="n">
        <v>629291.5380693923</v>
      </c>
      <c r="AF67" t="n">
        <v>1.594024263505474e-05</v>
      </c>
      <c r="AG67" t="n">
        <v>36</v>
      </c>
      <c r="AH67" t="n">
        <v>569232.8368922696</v>
      </c>
    </row>
    <row r="68">
      <c r="A68" t="n">
        <v>66</v>
      </c>
      <c r="B68" t="n">
        <v>120</v>
      </c>
      <c r="C68" t="inlineStr">
        <is>
          <t xml:space="preserve">CONCLUIDO	</t>
        </is>
      </c>
      <c r="D68" t="n">
        <v>7.3513</v>
      </c>
      <c r="E68" t="n">
        <v>13.6</v>
      </c>
      <c r="F68" t="n">
        <v>10.53</v>
      </c>
      <c r="G68" t="n">
        <v>78.97</v>
      </c>
      <c r="H68" t="n">
        <v>1.19</v>
      </c>
      <c r="I68" t="n">
        <v>8</v>
      </c>
      <c r="J68" t="n">
        <v>262.08</v>
      </c>
      <c r="K68" t="n">
        <v>57.72</v>
      </c>
      <c r="L68" t="n">
        <v>17.5</v>
      </c>
      <c r="M68" t="n">
        <v>6</v>
      </c>
      <c r="N68" t="n">
        <v>66.86</v>
      </c>
      <c r="O68" t="n">
        <v>32557.69</v>
      </c>
      <c r="P68" t="n">
        <v>163.16</v>
      </c>
      <c r="Q68" t="n">
        <v>197.75</v>
      </c>
      <c r="R68" t="n">
        <v>31.62</v>
      </c>
      <c r="S68" t="n">
        <v>25.4</v>
      </c>
      <c r="T68" t="n">
        <v>2268.32</v>
      </c>
      <c r="U68" t="n">
        <v>0.8</v>
      </c>
      <c r="V68" t="n">
        <v>0.88</v>
      </c>
      <c r="W68" t="n">
        <v>2.95</v>
      </c>
      <c r="X68" t="n">
        <v>0.14</v>
      </c>
      <c r="Y68" t="n">
        <v>1</v>
      </c>
      <c r="Z68" t="n">
        <v>10</v>
      </c>
      <c r="AA68" t="n">
        <v>460.1958354489206</v>
      </c>
      <c r="AB68" t="n">
        <v>629.6602444686022</v>
      </c>
      <c r="AC68" t="n">
        <v>569.5663544702214</v>
      </c>
      <c r="AD68" t="n">
        <v>460195.8354489206</v>
      </c>
      <c r="AE68" t="n">
        <v>629660.2444686021</v>
      </c>
      <c r="AF68" t="n">
        <v>1.592854210217596e-05</v>
      </c>
      <c r="AG68" t="n">
        <v>36</v>
      </c>
      <c r="AH68" t="n">
        <v>569566.3544702214</v>
      </c>
    </row>
    <row r="69">
      <c r="A69" t="n">
        <v>67</v>
      </c>
      <c r="B69" t="n">
        <v>120</v>
      </c>
      <c r="C69" t="inlineStr">
        <is>
          <t xml:space="preserve">CONCLUIDO	</t>
        </is>
      </c>
      <c r="D69" t="n">
        <v>7.3541</v>
      </c>
      <c r="E69" t="n">
        <v>13.6</v>
      </c>
      <c r="F69" t="n">
        <v>10.52</v>
      </c>
      <c r="G69" t="n">
        <v>78.93000000000001</v>
      </c>
      <c r="H69" t="n">
        <v>1.2</v>
      </c>
      <c r="I69" t="n">
        <v>8</v>
      </c>
      <c r="J69" t="n">
        <v>262.55</v>
      </c>
      <c r="K69" t="n">
        <v>57.72</v>
      </c>
      <c r="L69" t="n">
        <v>17.75</v>
      </c>
      <c r="M69" t="n">
        <v>6</v>
      </c>
      <c r="N69" t="n">
        <v>67.06999999999999</v>
      </c>
      <c r="O69" t="n">
        <v>32615.12</v>
      </c>
      <c r="P69" t="n">
        <v>163.09</v>
      </c>
      <c r="Q69" t="n">
        <v>197.75</v>
      </c>
      <c r="R69" t="n">
        <v>31.59</v>
      </c>
      <c r="S69" t="n">
        <v>25.4</v>
      </c>
      <c r="T69" t="n">
        <v>2252.68</v>
      </c>
      <c r="U69" t="n">
        <v>0.8</v>
      </c>
      <c r="V69" t="n">
        <v>0.88</v>
      </c>
      <c r="W69" t="n">
        <v>2.95</v>
      </c>
      <c r="X69" t="n">
        <v>0.13</v>
      </c>
      <c r="Y69" t="n">
        <v>1</v>
      </c>
      <c r="Z69" t="n">
        <v>10</v>
      </c>
      <c r="AA69" t="n">
        <v>460.0779178679018</v>
      </c>
      <c r="AB69" t="n">
        <v>629.4989044320956</v>
      </c>
      <c r="AC69" t="n">
        <v>569.4204125003569</v>
      </c>
      <c r="AD69" t="n">
        <v>460077.9178679018</v>
      </c>
      <c r="AE69" t="n">
        <v>629498.9044320956</v>
      </c>
      <c r="AF69" t="n">
        <v>1.593460904515014e-05</v>
      </c>
      <c r="AG69" t="n">
        <v>36</v>
      </c>
      <c r="AH69" t="n">
        <v>569420.4125003569</v>
      </c>
    </row>
    <row r="70">
      <c r="A70" t="n">
        <v>68</v>
      </c>
      <c r="B70" t="n">
        <v>120</v>
      </c>
      <c r="C70" t="inlineStr">
        <is>
          <t xml:space="preserve">CONCLUIDO	</t>
        </is>
      </c>
      <c r="D70" t="n">
        <v>7.355</v>
      </c>
      <c r="E70" t="n">
        <v>13.6</v>
      </c>
      <c r="F70" t="n">
        <v>10.52</v>
      </c>
      <c r="G70" t="n">
        <v>78.92</v>
      </c>
      <c r="H70" t="n">
        <v>1.22</v>
      </c>
      <c r="I70" t="n">
        <v>8</v>
      </c>
      <c r="J70" t="n">
        <v>263.01</v>
      </c>
      <c r="K70" t="n">
        <v>57.72</v>
      </c>
      <c r="L70" t="n">
        <v>18</v>
      </c>
      <c r="M70" t="n">
        <v>6</v>
      </c>
      <c r="N70" t="n">
        <v>67.29000000000001</v>
      </c>
      <c r="O70" t="n">
        <v>32672.64</v>
      </c>
      <c r="P70" t="n">
        <v>163</v>
      </c>
      <c r="Q70" t="n">
        <v>197.79</v>
      </c>
      <c r="R70" t="n">
        <v>31.51</v>
      </c>
      <c r="S70" t="n">
        <v>25.4</v>
      </c>
      <c r="T70" t="n">
        <v>2208.98</v>
      </c>
      <c r="U70" t="n">
        <v>0.8100000000000001</v>
      </c>
      <c r="V70" t="n">
        <v>0.88</v>
      </c>
      <c r="W70" t="n">
        <v>2.95</v>
      </c>
      <c r="X70" t="n">
        <v>0.13</v>
      </c>
      <c r="Y70" t="n">
        <v>1</v>
      </c>
      <c r="Z70" t="n">
        <v>10</v>
      </c>
      <c r="AA70" t="n">
        <v>459.9947095840207</v>
      </c>
      <c r="AB70" t="n">
        <v>629.385055187199</v>
      </c>
      <c r="AC70" t="n">
        <v>569.3174288676048</v>
      </c>
      <c r="AD70" t="n">
        <v>459994.7095840207</v>
      </c>
      <c r="AE70" t="n">
        <v>629385.055187199</v>
      </c>
      <c r="AF70" t="n">
        <v>1.593655913396327e-05</v>
      </c>
      <c r="AG70" t="n">
        <v>36</v>
      </c>
      <c r="AH70" t="n">
        <v>569317.4288676048</v>
      </c>
    </row>
    <row r="71">
      <c r="A71" t="n">
        <v>69</v>
      </c>
      <c r="B71" t="n">
        <v>120</v>
      </c>
      <c r="C71" t="inlineStr">
        <is>
          <t xml:space="preserve">CONCLUIDO	</t>
        </is>
      </c>
      <c r="D71" t="n">
        <v>7.355</v>
      </c>
      <c r="E71" t="n">
        <v>13.6</v>
      </c>
      <c r="F71" t="n">
        <v>10.52</v>
      </c>
      <c r="G71" t="n">
        <v>78.92</v>
      </c>
      <c r="H71" t="n">
        <v>1.23</v>
      </c>
      <c r="I71" t="n">
        <v>8</v>
      </c>
      <c r="J71" t="n">
        <v>263.48</v>
      </c>
      <c r="K71" t="n">
        <v>57.72</v>
      </c>
      <c r="L71" t="n">
        <v>18.25</v>
      </c>
      <c r="M71" t="n">
        <v>6</v>
      </c>
      <c r="N71" t="n">
        <v>67.51000000000001</v>
      </c>
      <c r="O71" t="n">
        <v>32730.24</v>
      </c>
      <c r="P71" t="n">
        <v>162.91</v>
      </c>
      <c r="Q71" t="n">
        <v>197.78</v>
      </c>
      <c r="R71" t="n">
        <v>31.34</v>
      </c>
      <c r="S71" t="n">
        <v>25.4</v>
      </c>
      <c r="T71" t="n">
        <v>2127.25</v>
      </c>
      <c r="U71" t="n">
        <v>0.8100000000000001</v>
      </c>
      <c r="V71" t="n">
        <v>0.88</v>
      </c>
      <c r="W71" t="n">
        <v>2.96</v>
      </c>
      <c r="X71" t="n">
        <v>0.13</v>
      </c>
      <c r="Y71" t="n">
        <v>1</v>
      </c>
      <c r="Z71" t="n">
        <v>10</v>
      </c>
      <c r="AA71" t="n">
        <v>459.9281186566208</v>
      </c>
      <c r="AB71" t="n">
        <v>629.2939425425462</v>
      </c>
      <c r="AC71" t="n">
        <v>569.2350118858802</v>
      </c>
      <c r="AD71" t="n">
        <v>459928.1186566208</v>
      </c>
      <c r="AE71" t="n">
        <v>629293.9425425462</v>
      </c>
      <c r="AF71" t="n">
        <v>1.593655913396327e-05</v>
      </c>
      <c r="AG71" t="n">
        <v>36</v>
      </c>
      <c r="AH71" t="n">
        <v>569235.0118858803</v>
      </c>
    </row>
    <row r="72">
      <c r="A72" t="n">
        <v>70</v>
      </c>
      <c r="B72" t="n">
        <v>120</v>
      </c>
      <c r="C72" t="inlineStr">
        <is>
          <t xml:space="preserve">CONCLUIDO	</t>
        </is>
      </c>
      <c r="D72" t="n">
        <v>7.3504</v>
      </c>
      <c r="E72" t="n">
        <v>13.6</v>
      </c>
      <c r="F72" t="n">
        <v>10.53</v>
      </c>
      <c r="G72" t="n">
        <v>78.98999999999999</v>
      </c>
      <c r="H72" t="n">
        <v>1.25</v>
      </c>
      <c r="I72" t="n">
        <v>8</v>
      </c>
      <c r="J72" t="n">
        <v>263.95</v>
      </c>
      <c r="K72" t="n">
        <v>57.72</v>
      </c>
      <c r="L72" t="n">
        <v>18.5</v>
      </c>
      <c r="M72" t="n">
        <v>6</v>
      </c>
      <c r="N72" t="n">
        <v>67.72</v>
      </c>
      <c r="O72" t="n">
        <v>32787.92</v>
      </c>
      <c r="P72" t="n">
        <v>163.01</v>
      </c>
      <c r="Q72" t="n">
        <v>197.75</v>
      </c>
      <c r="R72" t="n">
        <v>31.71</v>
      </c>
      <c r="S72" t="n">
        <v>25.4</v>
      </c>
      <c r="T72" t="n">
        <v>2312.14</v>
      </c>
      <c r="U72" t="n">
        <v>0.8</v>
      </c>
      <c r="V72" t="n">
        <v>0.88</v>
      </c>
      <c r="W72" t="n">
        <v>2.95</v>
      </c>
      <c r="X72" t="n">
        <v>0.14</v>
      </c>
      <c r="Y72" t="n">
        <v>1</v>
      </c>
      <c r="Z72" t="n">
        <v>10</v>
      </c>
      <c r="AA72" t="n">
        <v>460.1014233077717</v>
      </c>
      <c r="AB72" t="n">
        <v>629.5310656119124</v>
      </c>
      <c r="AC72" t="n">
        <v>569.4495042623105</v>
      </c>
      <c r="AD72" t="n">
        <v>460101.4233077717</v>
      </c>
      <c r="AE72" t="n">
        <v>629531.0656119124</v>
      </c>
      <c r="AF72" t="n">
        <v>1.592659201336283e-05</v>
      </c>
      <c r="AG72" t="n">
        <v>36</v>
      </c>
      <c r="AH72" t="n">
        <v>569449.5042623105</v>
      </c>
    </row>
    <row r="73">
      <c r="A73" t="n">
        <v>71</v>
      </c>
      <c r="B73" t="n">
        <v>120</v>
      </c>
      <c r="C73" t="inlineStr">
        <is>
          <t xml:space="preserve">CONCLUIDO	</t>
        </is>
      </c>
      <c r="D73" t="n">
        <v>7.3538</v>
      </c>
      <c r="E73" t="n">
        <v>13.6</v>
      </c>
      <c r="F73" t="n">
        <v>10.53</v>
      </c>
      <c r="G73" t="n">
        <v>78.94</v>
      </c>
      <c r="H73" t="n">
        <v>1.26</v>
      </c>
      <c r="I73" t="n">
        <v>8</v>
      </c>
      <c r="J73" t="n">
        <v>264.42</v>
      </c>
      <c r="K73" t="n">
        <v>57.72</v>
      </c>
      <c r="L73" t="n">
        <v>18.75</v>
      </c>
      <c r="M73" t="n">
        <v>6</v>
      </c>
      <c r="N73" t="n">
        <v>67.94</v>
      </c>
      <c r="O73" t="n">
        <v>32845.69</v>
      </c>
      <c r="P73" t="n">
        <v>162.84</v>
      </c>
      <c r="Q73" t="n">
        <v>197.75</v>
      </c>
      <c r="R73" t="n">
        <v>31.63</v>
      </c>
      <c r="S73" t="n">
        <v>25.4</v>
      </c>
      <c r="T73" t="n">
        <v>2272</v>
      </c>
      <c r="U73" t="n">
        <v>0.8</v>
      </c>
      <c r="V73" t="n">
        <v>0.88</v>
      </c>
      <c r="W73" t="n">
        <v>2.95</v>
      </c>
      <c r="X73" t="n">
        <v>0.14</v>
      </c>
      <c r="Y73" t="n">
        <v>1</v>
      </c>
      <c r="Z73" t="n">
        <v>10</v>
      </c>
      <c r="AA73" t="n">
        <v>459.9128221278957</v>
      </c>
      <c r="AB73" t="n">
        <v>629.2730131571093</v>
      </c>
      <c r="AC73" t="n">
        <v>569.2160799716149</v>
      </c>
      <c r="AD73" t="n">
        <v>459912.8221278957</v>
      </c>
      <c r="AE73" t="n">
        <v>629273.0131571093</v>
      </c>
      <c r="AF73" t="n">
        <v>1.593395901554576e-05</v>
      </c>
      <c r="AG73" t="n">
        <v>36</v>
      </c>
      <c r="AH73" t="n">
        <v>569216.0799716149</v>
      </c>
    </row>
    <row r="74">
      <c r="A74" t="n">
        <v>72</v>
      </c>
      <c r="B74" t="n">
        <v>120</v>
      </c>
      <c r="C74" t="inlineStr">
        <is>
          <t xml:space="preserve">CONCLUIDO	</t>
        </is>
      </c>
      <c r="D74" t="n">
        <v>7.354</v>
      </c>
      <c r="E74" t="n">
        <v>13.6</v>
      </c>
      <c r="F74" t="n">
        <v>10.52</v>
      </c>
      <c r="G74" t="n">
        <v>78.94</v>
      </c>
      <c r="H74" t="n">
        <v>1.28</v>
      </c>
      <c r="I74" t="n">
        <v>8</v>
      </c>
      <c r="J74" t="n">
        <v>264.89</v>
      </c>
      <c r="K74" t="n">
        <v>57.72</v>
      </c>
      <c r="L74" t="n">
        <v>19</v>
      </c>
      <c r="M74" t="n">
        <v>6</v>
      </c>
      <c r="N74" t="n">
        <v>68.16</v>
      </c>
      <c r="O74" t="n">
        <v>32903.54</v>
      </c>
      <c r="P74" t="n">
        <v>162.54</v>
      </c>
      <c r="Q74" t="n">
        <v>197.76</v>
      </c>
      <c r="R74" t="n">
        <v>31.47</v>
      </c>
      <c r="S74" t="n">
        <v>25.4</v>
      </c>
      <c r="T74" t="n">
        <v>2191.85</v>
      </c>
      <c r="U74" t="n">
        <v>0.8100000000000001</v>
      </c>
      <c r="V74" t="n">
        <v>0.88</v>
      </c>
      <c r="W74" t="n">
        <v>2.95</v>
      </c>
      <c r="X74" t="n">
        <v>0.13</v>
      </c>
      <c r="Y74" t="n">
        <v>1</v>
      </c>
      <c r="Z74" t="n">
        <v>10</v>
      </c>
      <c r="AA74" t="n">
        <v>459.6727645990907</v>
      </c>
      <c r="AB74" t="n">
        <v>628.9445558556076</v>
      </c>
      <c r="AC74" t="n">
        <v>568.9189701739758</v>
      </c>
      <c r="AD74" t="n">
        <v>459672.7645990907</v>
      </c>
      <c r="AE74" t="n">
        <v>628944.5558556076</v>
      </c>
      <c r="AF74" t="n">
        <v>1.593439236861535e-05</v>
      </c>
      <c r="AG74" t="n">
        <v>36</v>
      </c>
      <c r="AH74" t="n">
        <v>568918.9701739758</v>
      </c>
    </row>
    <row r="75">
      <c r="A75" t="n">
        <v>73</v>
      </c>
      <c r="B75" t="n">
        <v>120</v>
      </c>
      <c r="C75" t="inlineStr">
        <is>
          <t xml:space="preserve">CONCLUIDO	</t>
        </is>
      </c>
      <c r="D75" t="n">
        <v>7.3499</v>
      </c>
      <c r="E75" t="n">
        <v>13.61</v>
      </c>
      <c r="F75" t="n">
        <v>10.53</v>
      </c>
      <c r="G75" t="n">
        <v>78.98999999999999</v>
      </c>
      <c r="H75" t="n">
        <v>1.29</v>
      </c>
      <c r="I75" t="n">
        <v>8</v>
      </c>
      <c r="J75" t="n">
        <v>265.36</v>
      </c>
      <c r="K75" t="n">
        <v>57.72</v>
      </c>
      <c r="L75" t="n">
        <v>19.25</v>
      </c>
      <c r="M75" t="n">
        <v>6</v>
      </c>
      <c r="N75" t="n">
        <v>68.38</v>
      </c>
      <c r="O75" t="n">
        <v>32961.47</v>
      </c>
      <c r="P75" t="n">
        <v>162.39</v>
      </c>
      <c r="Q75" t="n">
        <v>197.77</v>
      </c>
      <c r="R75" t="n">
        <v>31.83</v>
      </c>
      <c r="S75" t="n">
        <v>25.4</v>
      </c>
      <c r="T75" t="n">
        <v>2373.12</v>
      </c>
      <c r="U75" t="n">
        <v>0.8</v>
      </c>
      <c r="V75" t="n">
        <v>0.88</v>
      </c>
      <c r="W75" t="n">
        <v>2.95</v>
      </c>
      <c r="X75" t="n">
        <v>0.14</v>
      </c>
      <c r="Y75" t="n">
        <v>1</v>
      </c>
      <c r="Z75" t="n">
        <v>10</v>
      </c>
      <c r="AA75" t="n">
        <v>459.6516073655358</v>
      </c>
      <c r="AB75" t="n">
        <v>628.9156075952665</v>
      </c>
      <c r="AC75" t="n">
        <v>568.8927846949724</v>
      </c>
      <c r="AD75" t="n">
        <v>459651.6073655358</v>
      </c>
      <c r="AE75" t="n">
        <v>628915.6075952664</v>
      </c>
      <c r="AF75" t="n">
        <v>1.592550863068887e-05</v>
      </c>
      <c r="AG75" t="n">
        <v>36</v>
      </c>
      <c r="AH75" t="n">
        <v>568892.7846949724</v>
      </c>
    </row>
    <row r="76">
      <c r="A76" t="n">
        <v>74</v>
      </c>
      <c r="B76" t="n">
        <v>120</v>
      </c>
      <c r="C76" t="inlineStr">
        <is>
          <t xml:space="preserve">CONCLUIDO	</t>
        </is>
      </c>
      <c r="D76" t="n">
        <v>7.3866</v>
      </c>
      <c r="E76" t="n">
        <v>13.54</v>
      </c>
      <c r="F76" t="n">
        <v>10.51</v>
      </c>
      <c r="G76" t="n">
        <v>90.09</v>
      </c>
      <c r="H76" t="n">
        <v>1.31</v>
      </c>
      <c r="I76" t="n">
        <v>7</v>
      </c>
      <c r="J76" t="n">
        <v>265.83</v>
      </c>
      <c r="K76" t="n">
        <v>57.72</v>
      </c>
      <c r="L76" t="n">
        <v>19.5</v>
      </c>
      <c r="M76" t="n">
        <v>5</v>
      </c>
      <c r="N76" t="n">
        <v>68.59999999999999</v>
      </c>
      <c r="O76" t="n">
        <v>33019.48</v>
      </c>
      <c r="P76" t="n">
        <v>162.21</v>
      </c>
      <c r="Q76" t="n">
        <v>197.76</v>
      </c>
      <c r="R76" t="n">
        <v>31.09</v>
      </c>
      <c r="S76" t="n">
        <v>25.4</v>
      </c>
      <c r="T76" t="n">
        <v>2006.99</v>
      </c>
      <c r="U76" t="n">
        <v>0.82</v>
      </c>
      <c r="V76" t="n">
        <v>0.89</v>
      </c>
      <c r="W76" t="n">
        <v>2.95</v>
      </c>
      <c r="X76" t="n">
        <v>0.12</v>
      </c>
      <c r="Y76" t="n">
        <v>1</v>
      </c>
      <c r="Z76" t="n">
        <v>10</v>
      </c>
      <c r="AA76" t="n">
        <v>458.8177825375868</v>
      </c>
      <c r="AB76" t="n">
        <v>627.7747316799114</v>
      </c>
      <c r="AC76" t="n">
        <v>567.8607923757496</v>
      </c>
      <c r="AD76" t="n">
        <v>458817.7825375868</v>
      </c>
      <c r="AE76" t="n">
        <v>627774.7316799114</v>
      </c>
      <c r="AF76" t="n">
        <v>1.600502891895759e-05</v>
      </c>
      <c r="AG76" t="n">
        <v>36</v>
      </c>
      <c r="AH76" t="n">
        <v>567860.7923757496</v>
      </c>
    </row>
    <row r="77">
      <c r="A77" t="n">
        <v>75</v>
      </c>
      <c r="B77" t="n">
        <v>120</v>
      </c>
      <c r="C77" t="inlineStr">
        <is>
          <t xml:space="preserve">CONCLUIDO	</t>
        </is>
      </c>
      <c r="D77" t="n">
        <v>7.3873</v>
      </c>
      <c r="E77" t="n">
        <v>13.54</v>
      </c>
      <c r="F77" t="n">
        <v>10.51</v>
      </c>
      <c r="G77" t="n">
        <v>90.08</v>
      </c>
      <c r="H77" t="n">
        <v>1.32</v>
      </c>
      <c r="I77" t="n">
        <v>7</v>
      </c>
      <c r="J77" t="n">
        <v>266.3</v>
      </c>
      <c r="K77" t="n">
        <v>57.72</v>
      </c>
      <c r="L77" t="n">
        <v>19.75</v>
      </c>
      <c r="M77" t="n">
        <v>5</v>
      </c>
      <c r="N77" t="n">
        <v>68.81999999999999</v>
      </c>
      <c r="O77" t="n">
        <v>33077.58</v>
      </c>
      <c r="P77" t="n">
        <v>162.48</v>
      </c>
      <c r="Q77" t="n">
        <v>197.8</v>
      </c>
      <c r="R77" t="n">
        <v>31.01</v>
      </c>
      <c r="S77" t="n">
        <v>25.4</v>
      </c>
      <c r="T77" t="n">
        <v>1965.17</v>
      </c>
      <c r="U77" t="n">
        <v>0.82</v>
      </c>
      <c r="V77" t="n">
        <v>0.89</v>
      </c>
      <c r="W77" t="n">
        <v>2.95</v>
      </c>
      <c r="X77" t="n">
        <v>0.12</v>
      </c>
      <c r="Y77" t="n">
        <v>1</v>
      </c>
      <c r="Z77" t="n">
        <v>10</v>
      </c>
      <c r="AA77" t="n">
        <v>459.0039331469939</v>
      </c>
      <c r="AB77" t="n">
        <v>628.0294311560874</v>
      </c>
      <c r="AC77" t="n">
        <v>568.0911836913923</v>
      </c>
      <c r="AD77" t="n">
        <v>459003.9331469939</v>
      </c>
      <c r="AE77" t="n">
        <v>628029.4311560874</v>
      </c>
      <c r="AF77" t="n">
        <v>1.600654565470114e-05</v>
      </c>
      <c r="AG77" t="n">
        <v>36</v>
      </c>
      <c r="AH77" t="n">
        <v>568091.1836913923</v>
      </c>
    </row>
    <row r="78">
      <c r="A78" t="n">
        <v>76</v>
      </c>
      <c r="B78" t="n">
        <v>120</v>
      </c>
      <c r="C78" t="inlineStr">
        <is>
          <t xml:space="preserve">CONCLUIDO	</t>
        </is>
      </c>
      <c r="D78" t="n">
        <v>7.3839</v>
      </c>
      <c r="E78" t="n">
        <v>13.54</v>
      </c>
      <c r="F78" t="n">
        <v>10.52</v>
      </c>
      <c r="G78" t="n">
        <v>90.13</v>
      </c>
      <c r="H78" t="n">
        <v>1.33</v>
      </c>
      <c r="I78" t="n">
        <v>7</v>
      </c>
      <c r="J78" t="n">
        <v>266.77</v>
      </c>
      <c r="K78" t="n">
        <v>57.72</v>
      </c>
      <c r="L78" t="n">
        <v>20</v>
      </c>
      <c r="M78" t="n">
        <v>5</v>
      </c>
      <c r="N78" t="n">
        <v>69.05</v>
      </c>
      <c r="O78" t="n">
        <v>33135.76</v>
      </c>
      <c r="P78" t="n">
        <v>162.75</v>
      </c>
      <c r="Q78" t="n">
        <v>197.75</v>
      </c>
      <c r="R78" t="n">
        <v>31.31</v>
      </c>
      <c r="S78" t="n">
        <v>25.4</v>
      </c>
      <c r="T78" t="n">
        <v>2116.14</v>
      </c>
      <c r="U78" t="n">
        <v>0.8100000000000001</v>
      </c>
      <c r="V78" t="n">
        <v>0.88</v>
      </c>
      <c r="W78" t="n">
        <v>2.95</v>
      </c>
      <c r="X78" t="n">
        <v>0.13</v>
      </c>
      <c r="Y78" t="n">
        <v>1</v>
      </c>
      <c r="Z78" t="n">
        <v>10</v>
      </c>
      <c r="AA78" t="n">
        <v>459.2792711278212</v>
      </c>
      <c r="AB78" t="n">
        <v>628.4061607285099</v>
      </c>
      <c r="AC78" t="n">
        <v>568.431958722166</v>
      </c>
      <c r="AD78" t="n">
        <v>459279.2711278212</v>
      </c>
      <c r="AE78" t="n">
        <v>628406.1607285099</v>
      </c>
      <c r="AF78" t="n">
        <v>1.599917865251821e-05</v>
      </c>
      <c r="AG78" t="n">
        <v>36</v>
      </c>
      <c r="AH78" t="n">
        <v>568431.958722166</v>
      </c>
    </row>
    <row r="79">
      <c r="A79" t="n">
        <v>77</v>
      </c>
      <c r="B79" t="n">
        <v>120</v>
      </c>
      <c r="C79" t="inlineStr">
        <is>
          <t xml:space="preserve">CONCLUIDO	</t>
        </is>
      </c>
      <c r="D79" t="n">
        <v>7.3886</v>
      </c>
      <c r="E79" t="n">
        <v>13.53</v>
      </c>
      <c r="F79" t="n">
        <v>10.51</v>
      </c>
      <c r="G79" t="n">
        <v>90.06</v>
      </c>
      <c r="H79" t="n">
        <v>1.35</v>
      </c>
      <c r="I79" t="n">
        <v>7</v>
      </c>
      <c r="J79" t="n">
        <v>267.24</v>
      </c>
      <c r="K79" t="n">
        <v>57.72</v>
      </c>
      <c r="L79" t="n">
        <v>20.25</v>
      </c>
      <c r="M79" t="n">
        <v>5</v>
      </c>
      <c r="N79" t="n">
        <v>69.27</v>
      </c>
      <c r="O79" t="n">
        <v>33194.02</v>
      </c>
      <c r="P79" t="n">
        <v>162.66</v>
      </c>
      <c r="Q79" t="n">
        <v>197.76</v>
      </c>
      <c r="R79" t="n">
        <v>30.98</v>
      </c>
      <c r="S79" t="n">
        <v>25.4</v>
      </c>
      <c r="T79" t="n">
        <v>1951.65</v>
      </c>
      <c r="U79" t="n">
        <v>0.82</v>
      </c>
      <c r="V79" t="n">
        <v>0.89</v>
      </c>
      <c r="W79" t="n">
        <v>2.95</v>
      </c>
      <c r="X79" t="n">
        <v>0.12</v>
      </c>
      <c r="Y79" t="n">
        <v>1</v>
      </c>
      <c r="Z79" t="n">
        <v>10</v>
      </c>
      <c r="AA79" t="n">
        <v>459.1128046210629</v>
      </c>
      <c r="AB79" t="n">
        <v>628.1783939099791</v>
      </c>
      <c r="AC79" t="n">
        <v>568.2259296491231</v>
      </c>
      <c r="AD79" t="n">
        <v>459112.8046210629</v>
      </c>
      <c r="AE79" t="n">
        <v>628178.3939099791</v>
      </c>
      <c r="AF79" t="n">
        <v>1.600936244965344e-05</v>
      </c>
      <c r="AG79" t="n">
        <v>36</v>
      </c>
      <c r="AH79" t="n">
        <v>568225.9296491231</v>
      </c>
    </row>
    <row r="80">
      <c r="A80" t="n">
        <v>78</v>
      </c>
      <c r="B80" t="n">
        <v>120</v>
      </c>
      <c r="C80" t="inlineStr">
        <is>
          <t xml:space="preserve">CONCLUIDO	</t>
        </is>
      </c>
      <c r="D80" t="n">
        <v>7.3923</v>
      </c>
      <c r="E80" t="n">
        <v>13.53</v>
      </c>
      <c r="F80" t="n">
        <v>10.5</v>
      </c>
      <c r="G80" t="n">
        <v>90</v>
      </c>
      <c r="H80" t="n">
        <v>1.36</v>
      </c>
      <c r="I80" t="n">
        <v>7</v>
      </c>
      <c r="J80" t="n">
        <v>267.71</v>
      </c>
      <c r="K80" t="n">
        <v>57.72</v>
      </c>
      <c r="L80" t="n">
        <v>20.5</v>
      </c>
      <c r="M80" t="n">
        <v>5</v>
      </c>
      <c r="N80" t="n">
        <v>69.48999999999999</v>
      </c>
      <c r="O80" t="n">
        <v>33252.37</v>
      </c>
      <c r="P80" t="n">
        <v>162.52</v>
      </c>
      <c r="Q80" t="n">
        <v>197.78</v>
      </c>
      <c r="R80" t="n">
        <v>30.85</v>
      </c>
      <c r="S80" t="n">
        <v>25.4</v>
      </c>
      <c r="T80" t="n">
        <v>1884.68</v>
      </c>
      <c r="U80" t="n">
        <v>0.82</v>
      </c>
      <c r="V80" t="n">
        <v>0.89</v>
      </c>
      <c r="W80" t="n">
        <v>2.95</v>
      </c>
      <c r="X80" t="n">
        <v>0.11</v>
      </c>
      <c r="Y80" t="n">
        <v>1</v>
      </c>
      <c r="Z80" t="n">
        <v>10</v>
      </c>
      <c r="AA80" t="n">
        <v>458.927958991024</v>
      </c>
      <c r="AB80" t="n">
        <v>627.9254799641461</v>
      </c>
      <c r="AC80" t="n">
        <v>567.9971534553135</v>
      </c>
      <c r="AD80" t="n">
        <v>458927.9589910239</v>
      </c>
      <c r="AE80" t="n">
        <v>627925.4799641462</v>
      </c>
      <c r="AF80" t="n">
        <v>1.601737948144075e-05</v>
      </c>
      <c r="AG80" t="n">
        <v>36</v>
      </c>
      <c r="AH80" t="n">
        <v>567997.1534553135</v>
      </c>
    </row>
    <row r="81">
      <c r="A81" t="n">
        <v>79</v>
      </c>
      <c r="B81" t="n">
        <v>120</v>
      </c>
      <c r="C81" t="inlineStr">
        <is>
          <t xml:space="preserve">CONCLUIDO	</t>
        </is>
      </c>
      <c r="D81" t="n">
        <v>7.3878</v>
      </c>
      <c r="E81" t="n">
        <v>13.54</v>
      </c>
      <c r="F81" t="n">
        <v>10.51</v>
      </c>
      <c r="G81" t="n">
        <v>90.06999999999999</v>
      </c>
      <c r="H81" t="n">
        <v>1.38</v>
      </c>
      <c r="I81" t="n">
        <v>7</v>
      </c>
      <c r="J81" t="n">
        <v>268.19</v>
      </c>
      <c r="K81" t="n">
        <v>57.72</v>
      </c>
      <c r="L81" t="n">
        <v>20.75</v>
      </c>
      <c r="M81" t="n">
        <v>5</v>
      </c>
      <c r="N81" t="n">
        <v>69.70999999999999</v>
      </c>
      <c r="O81" t="n">
        <v>33310.81</v>
      </c>
      <c r="P81" t="n">
        <v>162.66</v>
      </c>
      <c r="Q81" t="n">
        <v>197.75</v>
      </c>
      <c r="R81" t="n">
        <v>31.09</v>
      </c>
      <c r="S81" t="n">
        <v>25.4</v>
      </c>
      <c r="T81" t="n">
        <v>2005.61</v>
      </c>
      <c r="U81" t="n">
        <v>0.82</v>
      </c>
      <c r="V81" t="n">
        <v>0.89</v>
      </c>
      <c r="W81" t="n">
        <v>2.95</v>
      </c>
      <c r="X81" t="n">
        <v>0.12</v>
      </c>
      <c r="Y81" t="n">
        <v>1</v>
      </c>
      <c r="Z81" t="n">
        <v>10</v>
      </c>
      <c r="AA81" t="n">
        <v>459.127405516232</v>
      </c>
      <c r="AB81" t="n">
        <v>628.1983714988955</v>
      </c>
      <c r="AC81" t="n">
        <v>568.2440006049922</v>
      </c>
      <c r="AD81" t="n">
        <v>459127.4055162321</v>
      </c>
      <c r="AE81" t="n">
        <v>628198.3714988956</v>
      </c>
      <c r="AF81" t="n">
        <v>1.60076290373751e-05</v>
      </c>
      <c r="AG81" t="n">
        <v>36</v>
      </c>
      <c r="AH81" t="n">
        <v>568244.0006049922</v>
      </c>
    </row>
    <row r="82">
      <c r="A82" t="n">
        <v>80</v>
      </c>
      <c r="B82" t="n">
        <v>120</v>
      </c>
      <c r="C82" t="inlineStr">
        <is>
          <t xml:space="preserve">CONCLUIDO	</t>
        </is>
      </c>
      <c r="D82" t="n">
        <v>7.3849</v>
      </c>
      <c r="E82" t="n">
        <v>13.54</v>
      </c>
      <c r="F82" t="n">
        <v>10.51</v>
      </c>
      <c r="G82" t="n">
        <v>90.11</v>
      </c>
      <c r="H82" t="n">
        <v>1.39</v>
      </c>
      <c r="I82" t="n">
        <v>7</v>
      </c>
      <c r="J82" t="n">
        <v>268.66</v>
      </c>
      <c r="K82" t="n">
        <v>57.72</v>
      </c>
      <c r="L82" t="n">
        <v>21</v>
      </c>
      <c r="M82" t="n">
        <v>5</v>
      </c>
      <c r="N82" t="n">
        <v>69.94</v>
      </c>
      <c r="O82" t="n">
        <v>33369.33</v>
      </c>
      <c r="P82" t="n">
        <v>162.77</v>
      </c>
      <c r="Q82" t="n">
        <v>197.76</v>
      </c>
      <c r="R82" t="n">
        <v>31.23</v>
      </c>
      <c r="S82" t="n">
        <v>25.4</v>
      </c>
      <c r="T82" t="n">
        <v>2077.56</v>
      </c>
      <c r="U82" t="n">
        <v>0.8100000000000001</v>
      </c>
      <c r="V82" t="n">
        <v>0.89</v>
      </c>
      <c r="W82" t="n">
        <v>2.95</v>
      </c>
      <c r="X82" t="n">
        <v>0.12</v>
      </c>
      <c r="Y82" t="n">
        <v>1</v>
      </c>
      <c r="Z82" t="n">
        <v>10</v>
      </c>
      <c r="AA82" t="n">
        <v>459.2614196631108</v>
      </c>
      <c r="AB82" t="n">
        <v>628.381735566942</v>
      </c>
      <c r="AC82" t="n">
        <v>568.4098646637372</v>
      </c>
      <c r="AD82" t="n">
        <v>459261.4196631107</v>
      </c>
      <c r="AE82" t="n">
        <v>628381.735566942</v>
      </c>
      <c r="AF82" t="n">
        <v>1.600134541786613e-05</v>
      </c>
      <c r="AG82" t="n">
        <v>36</v>
      </c>
      <c r="AH82" t="n">
        <v>568409.8646637371</v>
      </c>
    </row>
    <row r="83">
      <c r="A83" t="n">
        <v>81</v>
      </c>
      <c r="B83" t="n">
        <v>120</v>
      </c>
      <c r="C83" t="inlineStr">
        <is>
          <t xml:space="preserve">CONCLUIDO	</t>
        </is>
      </c>
      <c r="D83" t="n">
        <v>7.3878</v>
      </c>
      <c r="E83" t="n">
        <v>13.54</v>
      </c>
      <c r="F83" t="n">
        <v>10.51</v>
      </c>
      <c r="G83" t="n">
        <v>90.06999999999999</v>
      </c>
      <c r="H83" t="n">
        <v>1.41</v>
      </c>
      <c r="I83" t="n">
        <v>7</v>
      </c>
      <c r="J83" t="n">
        <v>269.14</v>
      </c>
      <c r="K83" t="n">
        <v>57.72</v>
      </c>
      <c r="L83" t="n">
        <v>21.25</v>
      </c>
      <c r="M83" t="n">
        <v>5</v>
      </c>
      <c r="N83" t="n">
        <v>70.16</v>
      </c>
      <c r="O83" t="n">
        <v>33427.94</v>
      </c>
      <c r="P83" t="n">
        <v>162.62</v>
      </c>
      <c r="Q83" t="n">
        <v>197.77</v>
      </c>
      <c r="R83" t="n">
        <v>31.06</v>
      </c>
      <c r="S83" t="n">
        <v>25.4</v>
      </c>
      <c r="T83" t="n">
        <v>1990.96</v>
      </c>
      <c r="U83" t="n">
        <v>0.82</v>
      </c>
      <c r="V83" t="n">
        <v>0.89</v>
      </c>
      <c r="W83" t="n">
        <v>2.95</v>
      </c>
      <c r="X83" t="n">
        <v>0.12</v>
      </c>
      <c r="Y83" t="n">
        <v>1</v>
      </c>
      <c r="Z83" t="n">
        <v>10</v>
      </c>
      <c r="AA83" t="n">
        <v>459.0979409472564</v>
      </c>
      <c r="AB83" t="n">
        <v>628.1580567757381</v>
      </c>
      <c r="AC83" t="n">
        <v>568.2075334624307</v>
      </c>
      <c r="AD83" t="n">
        <v>459097.9409472564</v>
      </c>
      <c r="AE83" t="n">
        <v>628158.0567757381</v>
      </c>
      <c r="AF83" t="n">
        <v>1.60076290373751e-05</v>
      </c>
      <c r="AG83" t="n">
        <v>36</v>
      </c>
      <c r="AH83" t="n">
        <v>568207.5334624307</v>
      </c>
    </row>
    <row r="84">
      <c r="A84" t="n">
        <v>82</v>
      </c>
      <c r="B84" t="n">
        <v>120</v>
      </c>
      <c r="C84" t="inlineStr">
        <is>
          <t xml:space="preserve">CONCLUIDO	</t>
        </is>
      </c>
      <c r="D84" t="n">
        <v>7.3908</v>
      </c>
      <c r="E84" t="n">
        <v>13.53</v>
      </c>
      <c r="F84" t="n">
        <v>10.5</v>
      </c>
      <c r="G84" t="n">
        <v>90.02</v>
      </c>
      <c r="H84" t="n">
        <v>1.42</v>
      </c>
      <c r="I84" t="n">
        <v>7</v>
      </c>
      <c r="J84" t="n">
        <v>269.61</v>
      </c>
      <c r="K84" t="n">
        <v>57.72</v>
      </c>
      <c r="L84" t="n">
        <v>21.5</v>
      </c>
      <c r="M84" t="n">
        <v>5</v>
      </c>
      <c r="N84" t="n">
        <v>70.39</v>
      </c>
      <c r="O84" t="n">
        <v>33486.63</v>
      </c>
      <c r="P84" t="n">
        <v>162.42</v>
      </c>
      <c r="Q84" t="n">
        <v>197.76</v>
      </c>
      <c r="R84" t="n">
        <v>30.89</v>
      </c>
      <c r="S84" t="n">
        <v>25.4</v>
      </c>
      <c r="T84" t="n">
        <v>1905.76</v>
      </c>
      <c r="U84" t="n">
        <v>0.82</v>
      </c>
      <c r="V84" t="n">
        <v>0.89</v>
      </c>
      <c r="W84" t="n">
        <v>2.95</v>
      </c>
      <c r="X84" t="n">
        <v>0.11</v>
      </c>
      <c r="Y84" t="n">
        <v>1</v>
      </c>
      <c r="Z84" t="n">
        <v>10</v>
      </c>
      <c r="AA84" t="n">
        <v>458.8816555191202</v>
      </c>
      <c r="AB84" t="n">
        <v>627.8621255111224</v>
      </c>
      <c r="AC84" t="n">
        <v>567.9398454623678</v>
      </c>
      <c r="AD84" t="n">
        <v>458881.6555191202</v>
      </c>
      <c r="AE84" t="n">
        <v>627862.1255111224</v>
      </c>
      <c r="AF84" t="n">
        <v>1.601412933341887e-05</v>
      </c>
      <c r="AG84" t="n">
        <v>36</v>
      </c>
      <c r="AH84" t="n">
        <v>567939.8454623678</v>
      </c>
    </row>
    <row r="85">
      <c r="A85" t="n">
        <v>83</v>
      </c>
      <c r="B85" t="n">
        <v>120</v>
      </c>
      <c r="C85" t="inlineStr">
        <is>
          <t xml:space="preserve">CONCLUIDO	</t>
        </is>
      </c>
      <c r="D85" t="n">
        <v>7.3852</v>
      </c>
      <c r="E85" t="n">
        <v>13.54</v>
      </c>
      <c r="F85" t="n">
        <v>10.51</v>
      </c>
      <c r="G85" t="n">
        <v>90.11</v>
      </c>
      <c r="H85" t="n">
        <v>1.43</v>
      </c>
      <c r="I85" t="n">
        <v>7</v>
      </c>
      <c r="J85" t="n">
        <v>270.09</v>
      </c>
      <c r="K85" t="n">
        <v>57.72</v>
      </c>
      <c r="L85" t="n">
        <v>21.75</v>
      </c>
      <c r="M85" t="n">
        <v>5</v>
      </c>
      <c r="N85" t="n">
        <v>70.62</v>
      </c>
      <c r="O85" t="n">
        <v>33545.41</v>
      </c>
      <c r="P85" t="n">
        <v>162.4</v>
      </c>
      <c r="Q85" t="n">
        <v>197.8</v>
      </c>
      <c r="R85" t="n">
        <v>31.14</v>
      </c>
      <c r="S85" t="n">
        <v>25.4</v>
      </c>
      <c r="T85" t="n">
        <v>2031.44</v>
      </c>
      <c r="U85" t="n">
        <v>0.82</v>
      </c>
      <c r="V85" t="n">
        <v>0.89</v>
      </c>
      <c r="W85" t="n">
        <v>2.95</v>
      </c>
      <c r="X85" t="n">
        <v>0.12</v>
      </c>
      <c r="Y85" t="n">
        <v>1</v>
      </c>
      <c r="Z85" t="n">
        <v>10</v>
      </c>
      <c r="AA85" t="n">
        <v>458.9832931480148</v>
      </c>
      <c r="AB85" t="n">
        <v>628.0011905989119</v>
      </c>
      <c r="AC85" t="n">
        <v>568.0656383733577</v>
      </c>
      <c r="AD85" t="n">
        <v>458983.2931480148</v>
      </c>
      <c r="AE85" t="n">
        <v>628001.1905989118</v>
      </c>
      <c r="AF85" t="n">
        <v>1.60019954474705e-05</v>
      </c>
      <c r="AG85" t="n">
        <v>36</v>
      </c>
      <c r="AH85" t="n">
        <v>568065.6383733577</v>
      </c>
    </row>
    <row r="86">
      <c r="A86" t="n">
        <v>84</v>
      </c>
      <c r="B86" t="n">
        <v>120</v>
      </c>
      <c r="C86" t="inlineStr">
        <is>
          <t xml:space="preserve">CONCLUIDO	</t>
        </is>
      </c>
      <c r="D86" t="n">
        <v>7.3849</v>
      </c>
      <c r="E86" t="n">
        <v>13.54</v>
      </c>
      <c r="F86" t="n">
        <v>10.51</v>
      </c>
      <c r="G86" t="n">
        <v>90.11</v>
      </c>
      <c r="H86" t="n">
        <v>1.45</v>
      </c>
      <c r="I86" t="n">
        <v>7</v>
      </c>
      <c r="J86" t="n">
        <v>270.57</v>
      </c>
      <c r="K86" t="n">
        <v>57.72</v>
      </c>
      <c r="L86" t="n">
        <v>22</v>
      </c>
      <c r="M86" t="n">
        <v>5</v>
      </c>
      <c r="N86" t="n">
        <v>70.84</v>
      </c>
      <c r="O86" t="n">
        <v>33604.28</v>
      </c>
      <c r="P86" t="n">
        <v>162.26</v>
      </c>
      <c r="Q86" t="n">
        <v>197.75</v>
      </c>
      <c r="R86" t="n">
        <v>31.16</v>
      </c>
      <c r="S86" t="n">
        <v>25.4</v>
      </c>
      <c r="T86" t="n">
        <v>2038.95</v>
      </c>
      <c r="U86" t="n">
        <v>0.82</v>
      </c>
      <c r="V86" t="n">
        <v>0.89</v>
      </c>
      <c r="W86" t="n">
        <v>2.95</v>
      </c>
      <c r="X86" t="n">
        <v>0.12</v>
      </c>
      <c r="Y86" t="n">
        <v>1</v>
      </c>
      <c r="Z86" t="n">
        <v>10</v>
      </c>
      <c r="AA86" t="n">
        <v>458.8855988843393</v>
      </c>
      <c r="AB86" t="n">
        <v>627.8675209973843</v>
      </c>
      <c r="AC86" t="n">
        <v>567.9447260109935</v>
      </c>
      <c r="AD86" t="n">
        <v>458885.5988843393</v>
      </c>
      <c r="AE86" t="n">
        <v>627867.5209973843</v>
      </c>
      <c r="AF86" t="n">
        <v>1.600134541786613e-05</v>
      </c>
      <c r="AG86" t="n">
        <v>36</v>
      </c>
      <c r="AH86" t="n">
        <v>567944.7260109935</v>
      </c>
    </row>
    <row r="87">
      <c r="A87" t="n">
        <v>85</v>
      </c>
      <c r="B87" t="n">
        <v>120</v>
      </c>
      <c r="C87" t="inlineStr">
        <is>
          <t xml:space="preserve">CONCLUIDO	</t>
        </is>
      </c>
      <c r="D87" t="n">
        <v>7.384</v>
      </c>
      <c r="E87" t="n">
        <v>13.54</v>
      </c>
      <c r="F87" t="n">
        <v>10.52</v>
      </c>
      <c r="G87" t="n">
        <v>90.13</v>
      </c>
      <c r="H87" t="n">
        <v>1.46</v>
      </c>
      <c r="I87" t="n">
        <v>7</v>
      </c>
      <c r="J87" t="n">
        <v>271.05</v>
      </c>
      <c r="K87" t="n">
        <v>57.72</v>
      </c>
      <c r="L87" t="n">
        <v>22.25</v>
      </c>
      <c r="M87" t="n">
        <v>5</v>
      </c>
      <c r="N87" t="n">
        <v>71.06999999999999</v>
      </c>
      <c r="O87" t="n">
        <v>33663.24</v>
      </c>
      <c r="P87" t="n">
        <v>162.15</v>
      </c>
      <c r="Q87" t="n">
        <v>197.8</v>
      </c>
      <c r="R87" t="n">
        <v>31.31</v>
      </c>
      <c r="S87" t="n">
        <v>25.4</v>
      </c>
      <c r="T87" t="n">
        <v>2117.03</v>
      </c>
      <c r="U87" t="n">
        <v>0.8100000000000001</v>
      </c>
      <c r="V87" t="n">
        <v>0.88</v>
      </c>
      <c r="W87" t="n">
        <v>2.95</v>
      </c>
      <c r="X87" t="n">
        <v>0.12</v>
      </c>
      <c r="Y87" t="n">
        <v>1</v>
      </c>
      <c r="Z87" t="n">
        <v>10</v>
      </c>
      <c r="AA87" t="n">
        <v>458.8352468390222</v>
      </c>
      <c r="AB87" t="n">
        <v>627.798627107606</v>
      </c>
      <c r="AC87" t="n">
        <v>567.8824072573623</v>
      </c>
      <c r="AD87" t="n">
        <v>458835.2468390222</v>
      </c>
      <c r="AE87" t="n">
        <v>627798.6271076059</v>
      </c>
      <c r="AF87" t="n">
        <v>1.5999395329053e-05</v>
      </c>
      <c r="AG87" t="n">
        <v>36</v>
      </c>
      <c r="AH87" t="n">
        <v>567882.4072573623</v>
      </c>
    </row>
    <row r="88">
      <c r="A88" t="n">
        <v>86</v>
      </c>
      <c r="B88" t="n">
        <v>120</v>
      </c>
      <c r="C88" t="inlineStr">
        <is>
          <t xml:space="preserve">CONCLUIDO	</t>
        </is>
      </c>
      <c r="D88" t="n">
        <v>7.3854</v>
      </c>
      <c r="E88" t="n">
        <v>13.54</v>
      </c>
      <c r="F88" t="n">
        <v>10.51</v>
      </c>
      <c r="G88" t="n">
        <v>90.11</v>
      </c>
      <c r="H88" t="n">
        <v>1.47</v>
      </c>
      <c r="I88" t="n">
        <v>7</v>
      </c>
      <c r="J88" t="n">
        <v>271.52</v>
      </c>
      <c r="K88" t="n">
        <v>57.72</v>
      </c>
      <c r="L88" t="n">
        <v>22.5</v>
      </c>
      <c r="M88" t="n">
        <v>5</v>
      </c>
      <c r="N88" t="n">
        <v>71.3</v>
      </c>
      <c r="O88" t="n">
        <v>33722.28</v>
      </c>
      <c r="P88" t="n">
        <v>161.91</v>
      </c>
      <c r="Q88" t="n">
        <v>197.75</v>
      </c>
      <c r="R88" t="n">
        <v>31.17</v>
      </c>
      <c r="S88" t="n">
        <v>25.4</v>
      </c>
      <c r="T88" t="n">
        <v>2044.86</v>
      </c>
      <c r="U88" t="n">
        <v>0.8100000000000001</v>
      </c>
      <c r="V88" t="n">
        <v>0.89</v>
      </c>
      <c r="W88" t="n">
        <v>2.95</v>
      </c>
      <c r="X88" t="n">
        <v>0.12</v>
      </c>
      <c r="Y88" t="n">
        <v>1</v>
      </c>
      <c r="Z88" t="n">
        <v>10</v>
      </c>
      <c r="AA88" t="n">
        <v>458.618586981951</v>
      </c>
      <c r="AB88" t="n">
        <v>627.5021835328029</v>
      </c>
      <c r="AC88" t="n">
        <v>567.6142558412773</v>
      </c>
      <c r="AD88" t="n">
        <v>458618.586981951</v>
      </c>
      <c r="AE88" t="n">
        <v>627502.1835328029</v>
      </c>
      <c r="AF88" t="n">
        <v>1.600242880054009e-05</v>
      </c>
      <c r="AG88" t="n">
        <v>36</v>
      </c>
      <c r="AH88" t="n">
        <v>567614.2558412773</v>
      </c>
    </row>
    <row r="89">
      <c r="A89" t="n">
        <v>87</v>
      </c>
      <c r="B89" t="n">
        <v>120</v>
      </c>
      <c r="C89" t="inlineStr">
        <is>
          <t xml:space="preserve">CONCLUIDO	</t>
        </is>
      </c>
      <c r="D89" t="n">
        <v>7.3858</v>
      </c>
      <c r="E89" t="n">
        <v>13.54</v>
      </c>
      <c r="F89" t="n">
        <v>10.51</v>
      </c>
      <c r="G89" t="n">
        <v>90.09999999999999</v>
      </c>
      <c r="H89" t="n">
        <v>1.49</v>
      </c>
      <c r="I89" t="n">
        <v>7</v>
      </c>
      <c r="J89" t="n">
        <v>272</v>
      </c>
      <c r="K89" t="n">
        <v>57.72</v>
      </c>
      <c r="L89" t="n">
        <v>22.75</v>
      </c>
      <c r="M89" t="n">
        <v>5</v>
      </c>
      <c r="N89" t="n">
        <v>71.53</v>
      </c>
      <c r="O89" t="n">
        <v>33781.41</v>
      </c>
      <c r="P89" t="n">
        <v>161.68</v>
      </c>
      <c r="Q89" t="n">
        <v>197.75</v>
      </c>
      <c r="R89" t="n">
        <v>31.19</v>
      </c>
      <c r="S89" t="n">
        <v>25.4</v>
      </c>
      <c r="T89" t="n">
        <v>2055.73</v>
      </c>
      <c r="U89" t="n">
        <v>0.8100000000000001</v>
      </c>
      <c r="V89" t="n">
        <v>0.89</v>
      </c>
      <c r="W89" t="n">
        <v>2.95</v>
      </c>
      <c r="X89" t="n">
        <v>0.12</v>
      </c>
      <c r="Y89" t="n">
        <v>1</v>
      </c>
      <c r="Z89" t="n">
        <v>10</v>
      </c>
      <c r="AA89" t="n">
        <v>458.4418441741292</v>
      </c>
      <c r="AB89" t="n">
        <v>627.2603562257988</v>
      </c>
      <c r="AC89" t="n">
        <v>567.3955081930469</v>
      </c>
      <c r="AD89" t="n">
        <v>458441.8441741292</v>
      </c>
      <c r="AE89" t="n">
        <v>627260.3562257987</v>
      </c>
      <c r="AF89" t="n">
        <v>1.600329550667926e-05</v>
      </c>
      <c r="AG89" t="n">
        <v>36</v>
      </c>
      <c r="AH89" t="n">
        <v>567395.5081930469</v>
      </c>
    </row>
    <row r="90">
      <c r="A90" t="n">
        <v>88</v>
      </c>
      <c r="B90" t="n">
        <v>120</v>
      </c>
      <c r="C90" t="inlineStr">
        <is>
          <t xml:space="preserve">CONCLUIDO	</t>
        </is>
      </c>
      <c r="D90" t="n">
        <v>7.3869</v>
      </c>
      <c r="E90" t="n">
        <v>13.54</v>
      </c>
      <c r="F90" t="n">
        <v>10.51</v>
      </c>
      <c r="G90" t="n">
        <v>90.08</v>
      </c>
      <c r="H90" t="n">
        <v>1.5</v>
      </c>
      <c r="I90" t="n">
        <v>7</v>
      </c>
      <c r="J90" t="n">
        <v>272.49</v>
      </c>
      <c r="K90" t="n">
        <v>57.72</v>
      </c>
      <c r="L90" t="n">
        <v>23</v>
      </c>
      <c r="M90" t="n">
        <v>5</v>
      </c>
      <c r="N90" t="n">
        <v>71.76000000000001</v>
      </c>
      <c r="O90" t="n">
        <v>33840.76</v>
      </c>
      <c r="P90" t="n">
        <v>161.46</v>
      </c>
      <c r="Q90" t="n">
        <v>197.75</v>
      </c>
      <c r="R90" t="n">
        <v>31.11</v>
      </c>
      <c r="S90" t="n">
        <v>25.4</v>
      </c>
      <c r="T90" t="n">
        <v>2018.47</v>
      </c>
      <c r="U90" t="n">
        <v>0.82</v>
      </c>
      <c r="V90" t="n">
        <v>0.89</v>
      </c>
      <c r="W90" t="n">
        <v>2.95</v>
      </c>
      <c r="X90" t="n">
        <v>0.12</v>
      </c>
      <c r="Y90" t="n">
        <v>1</v>
      </c>
      <c r="Z90" t="n">
        <v>10</v>
      </c>
      <c r="AA90" t="n">
        <v>458.2597905377502</v>
      </c>
      <c r="AB90" t="n">
        <v>627.0112624088653</v>
      </c>
      <c r="AC90" t="n">
        <v>567.1701875403962</v>
      </c>
      <c r="AD90" t="n">
        <v>458259.7905377502</v>
      </c>
      <c r="AE90" t="n">
        <v>627011.2624088653</v>
      </c>
      <c r="AF90" t="n">
        <v>1.600567894856197e-05</v>
      </c>
      <c r="AG90" t="n">
        <v>36</v>
      </c>
      <c r="AH90" t="n">
        <v>567170.1875403962</v>
      </c>
    </row>
    <row r="91">
      <c r="A91" t="n">
        <v>89</v>
      </c>
      <c r="B91" t="n">
        <v>120</v>
      </c>
      <c r="C91" t="inlineStr">
        <is>
          <t xml:space="preserve">CONCLUIDO	</t>
        </is>
      </c>
      <c r="D91" t="n">
        <v>7.4238</v>
      </c>
      <c r="E91" t="n">
        <v>13.47</v>
      </c>
      <c r="F91" t="n">
        <v>10.49</v>
      </c>
      <c r="G91" t="n">
        <v>104.88</v>
      </c>
      <c r="H91" t="n">
        <v>1.52</v>
      </c>
      <c r="I91" t="n">
        <v>6</v>
      </c>
      <c r="J91" t="n">
        <v>272.97</v>
      </c>
      <c r="K91" t="n">
        <v>57.72</v>
      </c>
      <c r="L91" t="n">
        <v>23.25</v>
      </c>
      <c r="M91" t="n">
        <v>4</v>
      </c>
      <c r="N91" t="n">
        <v>71.98999999999999</v>
      </c>
      <c r="O91" t="n">
        <v>33900.07</v>
      </c>
      <c r="P91" t="n">
        <v>161.16</v>
      </c>
      <c r="Q91" t="n">
        <v>197.75</v>
      </c>
      <c r="R91" t="n">
        <v>30.46</v>
      </c>
      <c r="S91" t="n">
        <v>25.4</v>
      </c>
      <c r="T91" t="n">
        <v>1697.29</v>
      </c>
      <c r="U91" t="n">
        <v>0.83</v>
      </c>
      <c r="V91" t="n">
        <v>0.89</v>
      </c>
      <c r="W91" t="n">
        <v>2.95</v>
      </c>
      <c r="X91" t="n">
        <v>0.1</v>
      </c>
      <c r="Y91" t="n">
        <v>1</v>
      </c>
      <c r="Z91" t="n">
        <v>10</v>
      </c>
      <c r="AA91" t="n">
        <v>457.345449857088</v>
      </c>
      <c r="AB91" t="n">
        <v>625.7602211517193</v>
      </c>
      <c r="AC91" t="n">
        <v>566.0385439049849</v>
      </c>
      <c r="AD91" t="n">
        <v>457345.449857088</v>
      </c>
      <c r="AE91" t="n">
        <v>625760.2211517193</v>
      </c>
      <c r="AF91" t="n">
        <v>1.608563258990028e-05</v>
      </c>
      <c r="AG91" t="n">
        <v>36</v>
      </c>
      <c r="AH91" t="n">
        <v>566038.5439049848</v>
      </c>
    </row>
    <row r="92">
      <c r="A92" t="n">
        <v>90</v>
      </c>
      <c r="B92" t="n">
        <v>120</v>
      </c>
      <c r="C92" t="inlineStr">
        <is>
          <t xml:space="preserve">CONCLUIDO	</t>
        </is>
      </c>
      <c r="D92" t="n">
        <v>7.4256</v>
      </c>
      <c r="E92" t="n">
        <v>13.47</v>
      </c>
      <c r="F92" t="n">
        <v>10.48</v>
      </c>
      <c r="G92" t="n">
        <v>104.85</v>
      </c>
      <c r="H92" t="n">
        <v>1.53</v>
      </c>
      <c r="I92" t="n">
        <v>6</v>
      </c>
      <c r="J92" t="n">
        <v>273.45</v>
      </c>
      <c r="K92" t="n">
        <v>57.72</v>
      </c>
      <c r="L92" t="n">
        <v>23.5</v>
      </c>
      <c r="M92" t="n">
        <v>4</v>
      </c>
      <c r="N92" t="n">
        <v>72.22</v>
      </c>
      <c r="O92" t="n">
        <v>33959.47</v>
      </c>
      <c r="P92" t="n">
        <v>161.11</v>
      </c>
      <c r="Q92" t="n">
        <v>197.76</v>
      </c>
      <c r="R92" t="n">
        <v>30.24</v>
      </c>
      <c r="S92" t="n">
        <v>25.4</v>
      </c>
      <c r="T92" t="n">
        <v>1587.55</v>
      </c>
      <c r="U92" t="n">
        <v>0.84</v>
      </c>
      <c r="V92" t="n">
        <v>0.89</v>
      </c>
      <c r="W92" t="n">
        <v>2.95</v>
      </c>
      <c r="X92" t="n">
        <v>0.09</v>
      </c>
      <c r="Y92" t="n">
        <v>1</v>
      </c>
      <c r="Z92" t="n">
        <v>10</v>
      </c>
      <c r="AA92" t="n">
        <v>457.2623199861448</v>
      </c>
      <c r="AB92" t="n">
        <v>625.6464791948638</v>
      </c>
      <c r="AC92" t="n">
        <v>565.9356573208538</v>
      </c>
      <c r="AD92" t="n">
        <v>457262.3199861448</v>
      </c>
      <c r="AE92" t="n">
        <v>625646.4791948638</v>
      </c>
      <c r="AF92" t="n">
        <v>1.608953276752654e-05</v>
      </c>
      <c r="AG92" t="n">
        <v>36</v>
      </c>
      <c r="AH92" t="n">
        <v>565935.6573208538</v>
      </c>
    </row>
    <row r="93">
      <c r="A93" t="n">
        <v>91</v>
      </c>
      <c r="B93" t="n">
        <v>120</v>
      </c>
      <c r="C93" t="inlineStr">
        <is>
          <t xml:space="preserve">CONCLUIDO	</t>
        </is>
      </c>
      <c r="D93" t="n">
        <v>7.428</v>
      </c>
      <c r="E93" t="n">
        <v>13.46</v>
      </c>
      <c r="F93" t="n">
        <v>10.48</v>
      </c>
      <c r="G93" t="n">
        <v>104.8</v>
      </c>
      <c r="H93" t="n">
        <v>1.54</v>
      </c>
      <c r="I93" t="n">
        <v>6</v>
      </c>
      <c r="J93" t="n">
        <v>273.93</v>
      </c>
      <c r="K93" t="n">
        <v>57.72</v>
      </c>
      <c r="L93" t="n">
        <v>23.75</v>
      </c>
      <c r="M93" t="n">
        <v>4</v>
      </c>
      <c r="N93" t="n">
        <v>72.45999999999999</v>
      </c>
      <c r="O93" t="n">
        <v>34018.96</v>
      </c>
      <c r="P93" t="n">
        <v>161.17</v>
      </c>
      <c r="Q93" t="n">
        <v>197.75</v>
      </c>
      <c r="R93" t="n">
        <v>30.24</v>
      </c>
      <c r="S93" t="n">
        <v>25.4</v>
      </c>
      <c r="T93" t="n">
        <v>1584.34</v>
      </c>
      <c r="U93" t="n">
        <v>0.84</v>
      </c>
      <c r="V93" t="n">
        <v>0.89</v>
      </c>
      <c r="W93" t="n">
        <v>2.95</v>
      </c>
      <c r="X93" t="n">
        <v>0.09</v>
      </c>
      <c r="Y93" t="n">
        <v>1</v>
      </c>
      <c r="Z93" t="n">
        <v>10</v>
      </c>
      <c r="AA93" t="n">
        <v>457.2633099157557</v>
      </c>
      <c r="AB93" t="n">
        <v>625.64783366023</v>
      </c>
      <c r="AC93" t="n">
        <v>565.9368825179464</v>
      </c>
      <c r="AD93" t="n">
        <v>457263.3099157556</v>
      </c>
      <c r="AE93" t="n">
        <v>625647.83366023</v>
      </c>
      <c r="AF93" t="n">
        <v>1.609473300436155e-05</v>
      </c>
      <c r="AG93" t="n">
        <v>36</v>
      </c>
      <c r="AH93" t="n">
        <v>565936.8825179464</v>
      </c>
    </row>
    <row r="94">
      <c r="A94" t="n">
        <v>92</v>
      </c>
      <c r="B94" t="n">
        <v>120</v>
      </c>
      <c r="C94" t="inlineStr">
        <is>
          <t xml:space="preserve">CONCLUIDO	</t>
        </is>
      </c>
      <c r="D94" t="n">
        <v>7.4259</v>
      </c>
      <c r="E94" t="n">
        <v>13.47</v>
      </c>
      <c r="F94" t="n">
        <v>10.48</v>
      </c>
      <c r="G94" t="n">
        <v>104.84</v>
      </c>
      <c r="H94" t="n">
        <v>1.56</v>
      </c>
      <c r="I94" t="n">
        <v>6</v>
      </c>
      <c r="J94" t="n">
        <v>274.41</v>
      </c>
      <c r="K94" t="n">
        <v>57.72</v>
      </c>
      <c r="L94" t="n">
        <v>24</v>
      </c>
      <c r="M94" t="n">
        <v>4</v>
      </c>
      <c r="N94" t="n">
        <v>72.69</v>
      </c>
      <c r="O94" t="n">
        <v>34078.55</v>
      </c>
      <c r="P94" t="n">
        <v>161.37</v>
      </c>
      <c r="Q94" t="n">
        <v>197.75</v>
      </c>
      <c r="R94" t="n">
        <v>30.32</v>
      </c>
      <c r="S94" t="n">
        <v>25.4</v>
      </c>
      <c r="T94" t="n">
        <v>1623.6</v>
      </c>
      <c r="U94" t="n">
        <v>0.84</v>
      </c>
      <c r="V94" t="n">
        <v>0.89</v>
      </c>
      <c r="W94" t="n">
        <v>2.95</v>
      </c>
      <c r="X94" t="n">
        <v>0.09</v>
      </c>
      <c r="Y94" t="n">
        <v>1</v>
      </c>
      <c r="Z94" t="n">
        <v>10</v>
      </c>
      <c r="AA94" t="n">
        <v>457.4474845706127</v>
      </c>
      <c r="AB94" t="n">
        <v>625.8998295482178</v>
      </c>
      <c r="AC94" t="n">
        <v>566.164828272063</v>
      </c>
      <c r="AD94" t="n">
        <v>457447.4845706127</v>
      </c>
      <c r="AE94" t="n">
        <v>625899.8295482178</v>
      </c>
      <c r="AF94" t="n">
        <v>1.609018279713091e-05</v>
      </c>
      <c r="AG94" t="n">
        <v>36</v>
      </c>
      <c r="AH94" t="n">
        <v>566164.8282720631</v>
      </c>
    </row>
    <row r="95">
      <c r="A95" t="n">
        <v>93</v>
      </c>
      <c r="B95" t="n">
        <v>120</v>
      </c>
      <c r="C95" t="inlineStr">
        <is>
          <t xml:space="preserve">CONCLUIDO	</t>
        </is>
      </c>
      <c r="D95" t="n">
        <v>7.4264</v>
      </c>
      <c r="E95" t="n">
        <v>13.47</v>
      </c>
      <c r="F95" t="n">
        <v>10.48</v>
      </c>
      <c r="G95" t="n">
        <v>104.83</v>
      </c>
      <c r="H95" t="n">
        <v>1.57</v>
      </c>
      <c r="I95" t="n">
        <v>6</v>
      </c>
      <c r="J95" t="n">
        <v>274.9</v>
      </c>
      <c r="K95" t="n">
        <v>57.72</v>
      </c>
      <c r="L95" t="n">
        <v>24.25</v>
      </c>
      <c r="M95" t="n">
        <v>4</v>
      </c>
      <c r="N95" t="n">
        <v>72.92</v>
      </c>
      <c r="O95" t="n">
        <v>34138.22</v>
      </c>
      <c r="P95" t="n">
        <v>161.66</v>
      </c>
      <c r="Q95" t="n">
        <v>197.77</v>
      </c>
      <c r="R95" t="n">
        <v>30.29</v>
      </c>
      <c r="S95" t="n">
        <v>25.4</v>
      </c>
      <c r="T95" t="n">
        <v>1613.55</v>
      </c>
      <c r="U95" t="n">
        <v>0.84</v>
      </c>
      <c r="V95" t="n">
        <v>0.89</v>
      </c>
      <c r="W95" t="n">
        <v>2.95</v>
      </c>
      <c r="X95" t="n">
        <v>0.09</v>
      </c>
      <c r="Y95" t="n">
        <v>1</v>
      </c>
      <c r="Z95" t="n">
        <v>10</v>
      </c>
      <c r="AA95" t="n">
        <v>457.6510263723083</v>
      </c>
      <c r="AB95" t="n">
        <v>626.1783244209281</v>
      </c>
      <c r="AC95" t="n">
        <v>566.416743984992</v>
      </c>
      <c r="AD95" t="n">
        <v>457651.0263723083</v>
      </c>
      <c r="AE95" t="n">
        <v>626178.3244209281</v>
      </c>
      <c r="AF95" t="n">
        <v>1.609126617980487e-05</v>
      </c>
      <c r="AG95" t="n">
        <v>36</v>
      </c>
      <c r="AH95" t="n">
        <v>566416.7439849919</v>
      </c>
    </row>
    <row r="96">
      <c r="A96" t="n">
        <v>94</v>
      </c>
      <c r="B96" t="n">
        <v>120</v>
      </c>
      <c r="C96" t="inlineStr">
        <is>
          <t xml:space="preserve">CONCLUIDO	</t>
        </is>
      </c>
      <c r="D96" t="n">
        <v>7.4245</v>
      </c>
      <c r="E96" t="n">
        <v>13.47</v>
      </c>
      <c r="F96" t="n">
        <v>10.49</v>
      </c>
      <c r="G96" t="n">
        <v>104.87</v>
      </c>
      <c r="H96" t="n">
        <v>1.58</v>
      </c>
      <c r="I96" t="n">
        <v>6</v>
      </c>
      <c r="J96" t="n">
        <v>275.38</v>
      </c>
      <c r="K96" t="n">
        <v>57.72</v>
      </c>
      <c r="L96" t="n">
        <v>24.5</v>
      </c>
      <c r="M96" t="n">
        <v>4</v>
      </c>
      <c r="N96" t="n">
        <v>73.16</v>
      </c>
      <c r="O96" t="n">
        <v>34197.98</v>
      </c>
      <c r="P96" t="n">
        <v>161.83</v>
      </c>
      <c r="Q96" t="n">
        <v>197.78</v>
      </c>
      <c r="R96" t="n">
        <v>30.41</v>
      </c>
      <c r="S96" t="n">
        <v>25.4</v>
      </c>
      <c r="T96" t="n">
        <v>1672.38</v>
      </c>
      <c r="U96" t="n">
        <v>0.84</v>
      </c>
      <c r="V96" t="n">
        <v>0.89</v>
      </c>
      <c r="W96" t="n">
        <v>2.95</v>
      </c>
      <c r="X96" t="n">
        <v>0.1</v>
      </c>
      <c r="Y96" t="n">
        <v>1</v>
      </c>
      <c r="Z96" t="n">
        <v>10</v>
      </c>
      <c r="AA96" t="n">
        <v>457.8239958139245</v>
      </c>
      <c r="AB96" t="n">
        <v>626.4149888418208</v>
      </c>
      <c r="AC96" t="n">
        <v>566.6308214857153</v>
      </c>
      <c r="AD96" t="n">
        <v>457823.9958139245</v>
      </c>
      <c r="AE96" t="n">
        <v>626414.9888418207</v>
      </c>
      <c r="AF96" t="n">
        <v>1.608714932564382e-05</v>
      </c>
      <c r="AG96" t="n">
        <v>36</v>
      </c>
      <c r="AH96" t="n">
        <v>566630.8214857152</v>
      </c>
    </row>
    <row r="97">
      <c r="A97" t="n">
        <v>95</v>
      </c>
      <c r="B97" t="n">
        <v>120</v>
      </c>
      <c r="C97" t="inlineStr">
        <is>
          <t xml:space="preserve">CONCLUIDO	</t>
        </is>
      </c>
      <c r="D97" t="n">
        <v>7.4253</v>
      </c>
      <c r="E97" t="n">
        <v>13.47</v>
      </c>
      <c r="F97" t="n">
        <v>10.49</v>
      </c>
      <c r="G97" t="n">
        <v>104.85</v>
      </c>
      <c r="H97" t="n">
        <v>1.6</v>
      </c>
      <c r="I97" t="n">
        <v>6</v>
      </c>
      <c r="J97" t="n">
        <v>275.87</v>
      </c>
      <c r="K97" t="n">
        <v>57.72</v>
      </c>
      <c r="L97" t="n">
        <v>24.75</v>
      </c>
      <c r="M97" t="n">
        <v>4</v>
      </c>
      <c r="N97" t="n">
        <v>73.39</v>
      </c>
      <c r="O97" t="n">
        <v>34257.84</v>
      </c>
      <c r="P97" t="n">
        <v>162.01</v>
      </c>
      <c r="Q97" t="n">
        <v>197.82</v>
      </c>
      <c r="R97" t="n">
        <v>30.44</v>
      </c>
      <c r="S97" t="n">
        <v>25.4</v>
      </c>
      <c r="T97" t="n">
        <v>1685.2</v>
      </c>
      <c r="U97" t="n">
        <v>0.83</v>
      </c>
      <c r="V97" t="n">
        <v>0.89</v>
      </c>
      <c r="W97" t="n">
        <v>2.94</v>
      </c>
      <c r="X97" t="n">
        <v>0.09</v>
      </c>
      <c r="Y97" t="n">
        <v>1</v>
      </c>
      <c r="Z97" t="n">
        <v>10</v>
      </c>
      <c r="AA97" t="n">
        <v>457.9415284517665</v>
      </c>
      <c r="AB97" t="n">
        <v>626.5758021820901</v>
      </c>
      <c r="AC97" t="n">
        <v>566.7762870264921</v>
      </c>
      <c r="AD97" t="n">
        <v>457941.5284517665</v>
      </c>
      <c r="AE97" t="n">
        <v>626575.8021820901</v>
      </c>
      <c r="AF97" t="n">
        <v>1.608888273792216e-05</v>
      </c>
      <c r="AG97" t="n">
        <v>36</v>
      </c>
      <c r="AH97" t="n">
        <v>566776.2870264922</v>
      </c>
    </row>
    <row r="98">
      <c r="A98" t="n">
        <v>96</v>
      </c>
      <c r="B98" t="n">
        <v>120</v>
      </c>
      <c r="C98" t="inlineStr">
        <is>
          <t xml:space="preserve">CONCLUIDO	</t>
        </is>
      </c>
      <c r="D98" t="n">
        <v>7.4254</v>
      </c>
      <c r="E98" t="n">
        <v>13.47</v>
      </c>
      <c r="F98" t="n">
        <v>10.48</v>
      </c>
      <c r="G98" t="n">
        <v>104.85</v>
      </c>
      <c r="H98" t="n">
        <v>1.61</v>
      </c>
      <c r="I98" t="n">
        <v>6</v>
      </c>
      <c r="J98" t="n">
        <v>276.35</v>
      </c>
      <c r="K98" t="n">
        <v>57.72</v>
      </c>
      <c r="L98" t="n">
        <v>25</v>
      </c>
      <c r="M98" t="n">
        <v>4</v>
      </c>
      <c r="N98" t="n">
        <v>73.63</v>
      </c>
      <c r="O98" t="n">
        <v>34317.79</v>
      </c>
      <c r="P98" t="n">
        <v>161.94</v>
      </c>
      <c r="Q98" t="n">
        <v>197.75</v>
      </c>
      <c r="R98" t="n">
        <v>30.32</v>
      </c>
      <c r="S98" t="n">
        <v>25.4</v>
      </c>
      <c r="T98" t="n">
        <v>1627.07</v>
      </c>
      <c r="U98" t="n">
        <v>0.84</v>
      </c>
      <c r="V98" t="n">
        <v>0.89</v>
      </c>
      <c r="W98" t="n">
        <v>2.95</v>
      </c>
      <c r="X98" t="n">
        <v>0.1</v>
      </c>
      <c r="Y98" t="n">
        <v>1</v>
      </c>
      <c r="Z98" t="n">
        <v>10</v>
      </c>
      <c r="AA98" t="n">
        <v>457.8741957957955</v>
      </c>
      <c r="AB98" t="n">
        <v>626.4836746716836</v>
      </c>
      <c r="AC98" t="n">
        <v>566.6929520363771</v>
      </c>
      <c r="AD98" t="n">
        <v>457874.1957957955</v>
      </c>
      <c r="AE98" t="n">
        <v>626483.6746716836</v>
      </c>
      <c r="AF98" t="n">
        <v>1.608909941445695e-05</v>
      </c>
      <c r="AG98" t="n">
        <v>36</v>
      </c>
      <c r="AH98" t="n">
        <v>566692.952036377</v>
      </c>
    </row>
    <row r="99">
      <c r="A99" t="n">
        <v>97</v>
      </c>
      <c r="B99" t="n">
        <v>120</v>
      </c>
      <c r="C99" t="inlineStr">
        <is>
          <t xml:space="preserve">CONCLUIDO	</t>
        </is>
      </c>
      <c r="D99" t="n">
        <v>7.4283</v>
      </c>
      <c r="E99" t="n">
        <v>13.46</v>
      </c>
      <c r="F99" t="n">
        <v>10.48</v>
      </c>
      <c r="G99" t="n">
        <v>104.8</v>
      </c>
      <c r="H99" t="n">
        <v>1.62</v>
      </c>
      <c r="I99" t="n">
        <v>6</v>
      </c>
      <c r="J99" t="n">
        <v>276.84</v>
      </c>
      <c r="K99" t="n">
        <v>57.72</v>
      </c>
      <c r="L99" t="n">
        <v>25.25</v>
      </c>
      <c r="M99" t="n">
        <v>4</v>
      </c>
      <c r="N99" t="n">
        <v>73.87</v>
      </c>
      <c r="O99" t="n">
        <v>34377.83</v>
      </c>
      <c r="P99" t="n">
        <v>161.8</v>
      </c>
      <c r="Q99" t="n">
        <v>197.77</v>
      </c>
      <c r="R99" t="n">
        <v>30.14</v>
      </c>
      <c r="S99" t="n">
        <v>25.4</v>
      </c>
      <c r="T99" t="n">
        <v>1536.83</v>
      </c>
      <c r="U99" t="n">
        <v>0.84</v>
      </c>
      <c r="V99" t="n">
        <v>0.89</v>
      </c>
      <c r="W99" t="n">
        <v>2.95</v>
      </c>
      <c r="X99" t="n">
        <v>0.09</v>
      </c>
      <c r="Y99" t="n">
        <v>1</v>
      </c>
      <c r="Z99" t="n">
        <v>10</v>
      </c>
      <c r="AA99" t="n">
        <v>457.7194759376714</v>
      </c>
      <c r="AB99" t="n">
        <v>626.2719801360397</v>
      </c>
      <c r="AC99" t="n">
        <v>566.5014613300999</v>
      </c>
      <c r="AD99" t="n">
        <v>457719.4759376714</v>
      </c>
      <c r="AE99" t="n">
        <v>626271.9801360397</v>
      </c>
      <c r="AF99" t="n">
        <v>1.609538303396592e-05</v>
      </c>
      <c r="AG99" t="n">
        <v>36</v>
      </c>
      <c r="AH99" t="n">
        <v>566501.4613301</v>
      </c>
    </row>
    <row r="100">
      <c r="A100" t="n">
        <v>98</v>
      </c>
      <c r="B100" t="n">
        <v>120</v>
      </c>
      <c r="C100" t="inlineStr">
        <is>
          <t xml:space="preserve">CONCLUIDO	</t>
        </is>
      </c>
      <c r="D100" t="n">
        <v>7.4239</v>
      </c>
      <c r="E100" t="n">
        <v>13.47</v>
      </c>
      <c r="F100" t="n">
        <v>10.49</v>
      </c>
      <c r="G100" t="n">
        <v>104.88</v>
      </c>
      <c r="H100" t="n">
        <v>1.64</v>
      </c>
      <c r="I100" t="n">
        <v>6</v>
      </c>
      <c r="J100" t="n">
        <v>277.33</v>
      </c>
      <c r="K100" t="n">
        <v>57.72</v>
      </c>
      <c r="L100" t="n">
        <v>25.5</v>
      </c>
      <c r="M100" t="n">
        <v>4</v>
      </c>
      <c r="N100" t="n">
        <v>74.09999999999999</v>
      </c>
      <c r="O100" t="n">
        <v>34437.96</v>
      </c>
      <c r="P100" t="n">
        <v>162.07</v>
      </c>
      <c r="Q100" t="n">
        <v>197.76</v>
      </c>
      <c r="R100" t="n">
        <v>30.34</v>
      </c>
      <c r="S100" t="n">
        <v>25.4</v>
      </c>
      <c r="T100" t="n">
        <v>1637.94</v>
      </c>
      <c r="U100" t="n">
        <v>0.84</v>
      </c>
      <c r="V100" t="n">
        <v>0.89</v>
      </c>
      <c r="W100" t="n">
        <v>2.95</v>
      </c>
      <c r="X100" t="n">
        <v>0.1</v>
      </c>
      <c r="Y100" t="n">
        <v>1</v>
      </c>
      <c r="Z100" t="n">
        <v>10</v>
      </c>
      <c r="AA100" t="n">
        <v>458.0107168285912</v>
      </c>
      <c r="AB100" t="n">
        <v>626.6704687716374</v>
      </c>
      <c r="AC100" t="n">
        <v>566.8619187695984</v>
      </c>
      <c r="AD100" t="n">
        <v>458010.7168285912</v>
      </c>
      <c r="AE100" t="n">
        <v>626670.4687716374</v>
      </c>
      <c r="AF100" t="n">
        <v>1.608584926643507e-05</v>
      </c>
      <c r="AG100" t="n">
        <v>36</v>
      </c>
      <c r="AH100" t="n">
        <v>566861.9187695985</v>
      </c>
    </row>
    <row r="101">
      <c r="A101" t="n">
        <v>99</v>
      </c>
      <c r="B101" t="n">
        <v>120</v>
      </c>
      <c r="C101" t="inlineStr">
        <is>
          <t xml:space="preserve">CONCLUIDO	</t>
        </is>
      </c>
      <c r="D101" t="n">
        <v>7.425</v>
      </c>
      <c r="E101" t="n">
        <v>13.47</v>
      </c>
      <c r="F101" t="n">
        <v>10.49</v>
      </c>
      <c r="G101" t="n">
        <v>104.86</v>
      </c>
      <c r="H101" t="n">
        <v>1.65</v>
      </c>
      <c r="I101" t="n">
        <v>6</v>
      </c>
      <c r="J101" t="n">
        <v>277.82</v>
      </c>
      <c r="K101" t="n">
        <v>57.72</v>
      </c>
      <c r="L101" t="n">
        <v>25.75</v>
      </c>
      <c r="M101" t="n">
        <v>4</v>
      </c>
      <c r="N101" t="n">
        <v>74.34</v>
      </c>
      <c r="O101" t="n">
        <v>34498.19</v>
      </c>
      <c r="P101" t="n">
        <v>162</v>
      </c>
      <c r="Q101" t="n">
        <v>197.75</v>
      </c>
      <c r="R101" t="n">
        <v>30.37</v>
      </c>
      <c r="S101" t="n">
        <v>25.4</v>
      </c>
      <c r="T101" t="n">
        <v>1650.6</v>
      </c>
      <c r="U101" t="n">
        <v>0.84</v>
      </c>
      <c r="V101" t="n">
        <v>0.89</v>
      </c>
      <c r="W101" t="n">
        <v>2.95</v>
      </c>
      <c r="X101" t="n">
        <v>0.1</v>
      </c>
      <c r="Y101" t="n">
        <v>1</v>
      </c>
      <c r="Z101" t="n">
        <v>10</v>
      </c>
      <c r="AA101" t="n">
        <v>457.9395997940532</v>
      </c>
      <c r="AB101" t="n">
        <v>626.5731633075204</v>
      </c>
      <c r="AC101" t="n">
        <v>566.7739000024077</v>
      </c>
      <c r="AD101" t="n">
        <v>457939.5997940531</v>
      </c>
      <c r="AE101" t="n">
        <v>626573.1633075204</v>
      </c>
      <c r="AF101" t="n">
        <v>1.608823270831778e-05</v>
      </c>
      <c r="AG101" t="n">
        <v>36</v>
      </c>
      <c r="AH101" t="n">
        <v>566773.9000024077</v>
      </c>
    </row>
    <row r="102">
      <c r="A102" t="n">
        <v>100</v>
      </c>
      <c r="B102" t="n">
        <v>120</v>
      </c>
      <c r="C102" t="inlineStr">
        <is>
          <t xml:space="preserve">CONCLUIDO	</t>
        </is>
      </c>
      <c r="D102" t="n">
        <v>7.4245</v>
      </c>
      <c r="E102" t="n">
        <v>13.47</v>
      </c>
      <c r="F102" t="n">
        <v>10.49</v>
      </c>
      <c r="G102" t="n">
        <v>104.87</v>
      </c>
      <c r="H102" t="n">
        <v>1.66</v>
      </c>
      <c r="I102" t="n">
        <v>6</v>
      </c>
      <c r="J102" t="n">
        <v>278.31</v>
      </c>
      <c r="K102" t="n">
        <v>57.72</v>
      </c>
      <c r="L102" t="n">
        <v>26</v>
      </c>
      <c r="M102" t="n">
        <v>4</v>
      </c>
      <c r="N102" t="n">
        <v>74.58</v>
      </c>
      <c r="O102" t="n">
        <v>34558.51</v>
      </c>
      <c r="P102" t="n">
        <v>161.94</v>
      </c>
      <c r="Q102" t="n">
        <v>197.75</v>
      </c>
      <c r="R102" t="n">
        <v>30.39</v>
      </c>
      <c r="S102" t="n">
        <v>25.4</v>
      </c>
      <c r="T102" t="n">
        <v>1658.66</v>
      </c>
      <c r="U102" t="n">
        <v>0.84</v>
      </c>
      <c r="V102" t="n">
        <v>0.89</v>
      </c>
      <c r="W102" t="n">
        <v>2.95</v>
      </c>
      <c r="X102" t="n">
        <v>0.1</v>
      </c>
      <c r="Y102" t="n">
        <v>1</v>
      </c>
      <c r="Z102" t="n">
        <v>10</v>
      </c>
      <c r="AA102" t="n">
        <v>457.9046228517541</v>
      </c>
      <c r="AB102" t="n">
        <v>626.5253063119931</v>
      </c>
      <c r="AC102" t="n">
        <v>566.7306104113658</v>
      </c>
      <c r="AD102" t="n">
        <v>457904.6228517541</v>
      </c>
      <c r="AE102" t="n">
        <v>626525.306311993</v>
      </c>
      <c r="AF102" t="n">
        <v>1.608714932564382e-05</v>
      </c>
      <c r="AG102" t="n">
        <v>36</v>
      </c>
      <c r="AH102" t="n">
        <v>566730.6104113657</v>
      </c>
    </row>
    <row r="103">
      <c r="A103" t="n">
        <v>101</v>
      </c>
      <c r="B103" t="n">
        <v>120</v>
      </c>
      <c r="C103" t="inlineStr">
        <is>
          <t xml:space="preserve">CONCLUIDO	</t>
        </is>
      </c>
      <c r="D103" t="n">
        <v>7.4219</v>
      </c>
      <c r="E103" t="n">
        <v>13.47</v>
      </c>
      <c r="F103" t="n">
        <v>10.49</v>
      </c>
      <c r="G103" t="n">
        <v>104.91</v>
      </c>
      <c r="H103" t="n">
        <v>1.68</v>
      </c>
      <c r="I103" t="n">
        <v>6</v>
      </c>
      <c r="J103" t="n">
        <v>278.79</v>
      </c>
      <c r="K103" t="n">
        <v>57.72</v>
      </c>
      <c r="L103" t="n">
        <v>26.25</v>
      </c>
      <c r="M103" t="n">
        <v>4</v>
      </c>
      <c r="N103" t="n">
        <v>74.81999999999999</v>
      </c>
      <c r="O103" t="n">
        <v>34618.92</v>
      </c>
      <c r="P103" t="n">
        <v>162</v>
      </c>
      <c r="Q103" t="n">
        <v>197.75</v>
      </c>
      <c r="R103" t="n">
        <v>30.43</v>
      </c>
      <c r="S103" t="n">
        <v>25.4</v>
      </c>
      <c r="T103" t="n">
        <v>1681.49</v>
      </c>
      <c r="U103" t="n">
        <v>0.83</v>
      </c>
      <c r="V103" t="n">
        <v>0.89</v>
      </c>
      <c r="W103" t="n">
        <v>2.95</v>
      </c>
      <c r="X103" t="n">
        <v>0.1</v>
      </c>
      <c r="Y103" t="n">
        <v>1</v>
      </c>
      <c r="Z103" t="n">
        <v>10</v>
      </c>
      <c r="AA103" t="n">
        <v>457.9954282849641</v>
      </c>
      <c r="AB103" t="n">
        <v>626.6495503117638</v>
      </c>
      <c r="AC103" t="n">
        <v>566.842996738176</v>
      </c>
      <c r="AD103" t="n">
        <v>457995.4282849641</v>
      </c>
      <c r="AE103" t="n">
        <v>626649.5503117639</v>
      </c>
      <c r="AF103" t="n">
        <v>1.608151573573923e-05</v>
      </c>
      <c r="AG103" t="n">
        <v>36</v>
      </c>
      <c r="AH103" t="n">
        <v>566842.996738176</v>
      </c>
    </row>
    <row r="104">
      <c r="A104" t="n">
        <v>102</v>
      </c>
      <c r="B104" t="n">
        <v>120</v>
      </c>
      <c r="C104" t="inlineStr">
        <is>
          <t xml:space="preserve">CONCLUIDO	</t>
        </is>
      </c>
      <c r="D104" t="n">
        <v>7.4239</v>
      </c>
      <c r="E104" t="n">
        <v>13.47</v>
      </c>
      <c r="F104" t="n">
        <v>10.49</v>
      </c>
      <c r="G104" t="n">
        <v>104.88</v>
      </c>
      <c r="H104" t="n">
        <v>1.69</v>
      </c>
      <c r="I104" t="n">
        <v>6</v>
      </c>
      <c r="J104" t="n">
        <v>279.29</v>
      </c>
      <c r="K104" t="n">
        <v>57.72</v>
      </c>
      <c r="L104" t="n">
        <v>26.5</v>
      </c>
      <c r="M104" t="n">
        <v>4</v>
      </c>
      <c r="N104" t="n">
        <v>75.06</v>
      </c>
      <c r="O104" t="n">
        <v>34679.43</v>
      </c>
      <c r="P104" t="n">
        <v>161.91</v>
      </c>
      <c r="Q104" t="n">
        <v>197.8</v>
      </c>
      <c r="R104" t="n">
        <v>30.38</v>
      </c>
      <c r="S104" t="n">
        <v>25.4</v>
      </c>
      <c r="T104" t="n">
        <v>1656</v>
      </c>
      <c r="U104" t="n">
        <v>0.84</v>
      </c>
      <c r="V104" t="n">
        <v>0.89</v>
      </c>
      <c r="W104" t="n">
        <v>2.95</v>
      </c>
      <c r="X104" t="n">
        <v>0.1</v>
      </c>
      <c r="Y104" t="n">
        <v>1</v>
      </c>
      <c r="Z104" t="n">
        <v>10</v>
      </c>
      <c r="AA104" t="n">
        <v>457.893431658975</v>
      </c>
      <c r="AB104" t="n">
        <v>626.5099940283121</v>
      </c>
      <c r="AC104" t="n">
        <v>566.7167595105484</v>
      </c>
      <c r="AD104" t="n">
        <v>457893.431658975</v>
      </c>
      <c r="AE104" t="n">
        <v>626509.9940283122</v>
      </c>
      <c r="AF104" t="n">
        <v>1.608584926643507e-05</v>
      </c>
      <c r="AG104" t="n">
        <v>36</v>
      </c>
      <c r="AH104" t="n">
        <v>566716.7595105484</v>
      </c>
    </row>
    <row r="105">
      <c r="A105" t="n">
        <v>103</v>
      </c>
      <c r="B105" t="n">
        <v>120</v>
      </c>
      <c r="C105" t="inlineStr">
        <is>
          <t xml:space="preserve">CONCLUIDO	</t>
        </is>
      </c>
      <c r="D105" t="n">
        <v>7.4245</v>
      </c>
      <c r="E105" t="n">
        <v>13.47</v>
      </c>
      <c r="F105" t="n">
        <v>10.49</v>
      </c>
      <c r="G105" t="n">
        <v>104.87</v>
      </c>
      <c r="H105" t="n">
        <v>1.7</v>
      </c>
      <c r="I105" t="n">
        <v>6</v>
      </c>
      <c r="J105" t="n">
        <v>279.78</v>
      </c>
      <c r="K105" t="n">
        <v>57.72</v>
      </c>
      <c r="L105" t="n">
        <v>26.75</v>
      </c>
      <c r="M105" t="n">
        <v>4</v>
      </c>
      <c r="N105" t="n">
        <v>75.3</v>
      </c>
      <c r="O105" t="n">
        <v>34740.03</v>
      </c>
      <c r="P105" t="n">
        <v>161.84</v>
      </c>
      <c r="Q105" t="n">
        <v>197.75</v>
      </c>
      <c r="R105" t="n">
        <v>30.37</v>
      </c>
      <c r="S105" t="n">
        <v>25.4</v>
      </c>
      <c r="T105" t="n">
        <v>1649.4</v>
      </c>
      <c r="U105" t="n">
        <v>0.84</v>
      </c>
      <c r="V105" t="n">
        <v>0.89</v>
      </c>
      <c r="W105" t="n">
        <v>2.95</v>
      </c>
      <c r="X105" t="n">
        <v>0.1</v>
      </c>
      <c r="Y105" t="n">
        <v>1</v>
      </c>
      <c r="Z105" t="n">
        <v>10</v>
      </c>
      <c r="AA105" t="n">
        <v>457.8313255446363</v>
      </c>
      <c r="AB105" t="n">
        <v>626.4250177027455</v>
      </c>
      <c r="AC105" t="n">
        <v>566.6398932062289</v>
      </c>
      <c r="AD105" t="n">
        <v>457831.3255446363</v>
      </c>
      <c r="AE105" t="n">
        <v>626425.0177027455</v>
      </c>
      <c r="AF105" t="n">
        <v>1.608714932564382e-05</v>
      </c>
      <c r="AG105" t="n">
        <v>36</v>
      </c>
      <c r="AH105" t="n">
        <v>566639.8932062289</v>
      </c>
    </row>
    <row r="106">
      <c r="A106" t="n">
        <v>104</v>
      </c>
      <c r="B106" t="n">
        <v>120</v>
      </c>
      <c r="C106" t="inlineStr">
        <is>
          <t xml:space="preserve">CONCLUIDO	</t>
        </is>
      </c>
      <c r="D106" t="n">
        <v>7.4239</v>
      </c>
      <c r="E106" t="n">
        <v>13.47</v>
      </c>
      <c r="F106" t="n">
        <v>10.49</v>
      </c>
      <c r="G106" t="n">
        <v>104.88</v>
      </c>
      <c r="H106" t="n">
        <v>1.72</v>
      </c>
      <c r="I106" t="n">
        <v>6</v>
      </c>
      <c r="J106" t="n">
        <v>280.27</v>
      </c>
      <c r="K106" t="n">
        <v>57.72</v>
      </c>
      <c r="L106" t="n">
        <v>27</v>
      </c>
      <c r="M106" t="n">
        <v>4</v>
      </c>
      <c r="N106" t="n">
        <v>75.54000000000001</v>
      </c>
      <c r="O106" t="n">
        <v>34800.73</v>
      </c>
      <c r="P106" t="n">
        <v>161.68</v>
      </c>
      <c r="Q106" t="n">
        <v>197.75</v>
      </c>
      <c r="R106" t="n">
        <v>30.43</v>
      </c>
      <c r="S106" t="n">
        <v>25.4</v>
      </c>
      <c r="T106" t="n">
        <v>1683.54</v>
      </c>
      <c r="U106" t="n">
        <v>0.83</v>
      </c>
      <c r="V106" t="n">
        <v>0.89</v>
      </c>
      <c r="W106" t="n">
        <v>2.95</v>
      </c>
      <c r="X106" t="n">
        <v>0.1</v>
      </c>
      <c r="Y106" t="n">
        <v>1</v>
      </c>
      <c r="Z106" t="n">
        <v>10</v>
      </c>
      <c r="AA106" t="n">
        <v>457.7248342276518</v>
      </c>
      <c r="AB106" t="n">
        <v>626.2793115847819</v>
      </c>
      <c r="AC106" t="n">
        <v>566.5080930756639</v>
      </c>
      <c r="AD106" t="n">
        <v>457724.8342276518</v>
      </c>
      <c r="AE106" t="n">
        <v>626279.3115847819</v>
      </c>
      <c r="AF106" t="n">
        <v>1.608584926643507e-05</v>
      </c>
      <c r="AG106" t="n">
        <v>36</v>
      </c>
      <c r="AH106" t="n">
        <v>566508.0930756639</v>
      </c>
    </row>
    <row r="107">
      <c r="A107" t="n">
        <v>105</v>
      </c>
      <c r="B107" t="n">
        <v>120</v>
      </c>
      <c r="C107" t="inlineStr">
        <is>
          <t xml:space="preserve">CONCLUIDO	</t>
        </is>
      </c>
      <c r="D107" t="n">
        <v>7.4262</v>
      </c>
      <c r="E107" t="n">
        <v>13.47</v>
      </c>
      <c r="F107" t="n">
        <v>10.48</v>
      </c>
      <c r="G107" t="n">
        <v>104.84</v>
      </c>
      <c r="H107" t="n">
        <v>1.73</v>
      </c>
      <c r="I107" t="n">
        <v>6</v>
      </c>
      <c r="J107" t="n">
        <v>280.76</v>
      </c>
      <c r="K107" t="n">
        <v>57.72</v>
      </c>
      <c r="L107" t="n">
        <v>27.25</v>
      </c>
      <c r="M107" t="n">
        <v>4</v>
      </c>
      <c r="N107" t="n">
        <v>75.79000000000001</v>
      </c>
      <c r="O107" t="n">
        <v>34861.53</v>
      </c>
      <c r="P107" t="n">
        <v>161.47</v>
      </c>
      <c r="Q107" t="n">
        <v>197.75</v>
      </c>
      <c r="R107" t="n">
        <v>30.31</v>
      </c>
      <c r="S107" t="n">
        <v>25.4</v>
      </c>
      <c r="T107" t="n">
        <v>1622.83</v>
      </c>
      <c r="U107" t="n">
        <v>0.84</v>
      </c>
      <c r="V107" t="n">
        <v>0.89</v>
      </c>
      <c r="W107" t="n">
        <v>2.95</v>
      </c>
      <c r="X107" t="n">
        <v>0.09</v>
      </c>
      <c r="Y107" t="n">
        <v>1</v>
      </c>
      <c r="Z107" t="n">
        <v>10</v>
      </c>
      <c r="AA107" t="n">
        <v>457.5153853499767</v>
      </c>
      <c r="AB107" t="n">
        <v>625.9927343901144</v>
      </c>
      <c r="AC107" t="n">
        <v>566.2488664062419</v>
      </c>
      <c r="AD107" t="n">
        <v>457515.3853499767</v>
      </c>
      <c r="AE107" t="n">
        <v>625992.7343901144</v>
      </c>
      <c r="AF107" t="n">
        <v>1.609083282673529e-05</v>
      </c>
      <c r="AG107" t="n">
        <v>36</v>
      </c>
      <c r="AH107" t="n">
        <v>566248.8664062419</v>
      </c>
    </row>
    <row r="108">
      <c r="A108" t="n">
        <v>106</v>
      </c>
      <c r="B108" t="n">
        <v>120</v>
      </c>
      <c r="C108" t="inlineStr">
        <is>
          <t xml:space="preserve">CONCLUIDO	</t>
        </is>
      </c>
      <c r="D108" t="n">
        <v>7.4242</v>
      </c>
      <c r="E108" t="n">
        <v>13.47</v>
      </c>
      <c r="F108" t="n">
        <v>10.49</v>
      </c>
      <c r="G108" t="n">
        <v>104.87</v>
      </c>
      <c r="H108" t="n">
        <v>1.74</v>
      </c>
      <c r="I108" t="n">
        <v>6</v>
      </c>
      <c r="J108" t="n">
        <v>281.26</v>
      </c>
      <c r="K108" t="n">
        <v>57.72</v>
      </c>
      <c r="L108" t="n">
        <v>27.5</v>
      </c>
      <c r="M108" t="n">
        <v>4</v>
      </c>
      <c r="N108" t="n">
        <v>76.03</v>
      </c>
      <c r="O108" t="n">
        <v>34922.42</v>
      </c>
      <c r="P108" t="n">
        <v>161.34</v>
      </c>
      <c r="Q108" t="n">
        <v>197.75</v>
      </c>
      <c r="R108" t="n">
        <v>30.38</v>
      </c>
      <c r="S108" t="n">
        <v>25.4</v>
      </c>
      <c r="T108" t="n">
        <v>1657.2</v>
      </c>
      <c r="U108" t="n">
        <v>0.84</v>
      </c>
      <c r="V108" t="n">
        <v>0.89</v>
      </c>
      <c r="W108" t="n">
        <v>2.95</v>
      </c>
      <c r="X108" t="n">
        <v>0.1</v>
      </c>
      <c r="Y108" t="n">
        <v>1</v>
      </c>
      <c r="Z108" t="n">
        <v>10</v>
      </c>
      <c r="AA108" t="n">
        <v>457.4702209081498</v>
      </c>
      <c r="AB108" t="n">
        <v>625.9309384082924</v>
      </c>
      <c r="AC108" t="n">
        <v>566.1929681461937</v>
      </c>
      <c r="AD108" t="n">
        <v>457470.2209081498</v>
      </c>
      <c r="AE108" t="n">
        <v>625930.9384082924</v>
      </c>
      <c r="AF108" t="n">
        <v>1.608649929603945e-05</v>
      </c>
      <c r="AG108" t="n">
        <v>36</v>
      </c>
      <c r="AH108" t="n">
        <v>566192.9681461938</v>
      </c>
    </row>
    <row r="109">
      <c r="A109" t="n">
        <v>107</v>
      </c>
      <c r="B109" t="n">
        <v>120</v>
      </c>
      <c r="C109" t="inlineStr">
        <is>
          <t xml:space="preserve">CONCLUIDO	</t>
        </is>
      </c>
      <c r="D109" t="n">
        <v>7.4242</v>
      </c>
      <c r="E109" t="n">
        <v>13.47</v>
      </c>
      <c r="F109" t="n">
        <v>10.49</v>
      </c>
      <c r="G109" t="n">
        <v>104.87</v>
      </c>
      <c r="H109" t="n">
        <v>1.75</v>
      </c>
      <c r="I109" t="n">
        <v>6</v>
      </c>
      <c r="J109" t="n">
        <v>281.75</v>
      </c>
      <c r="K109" t="n">
        <v>57.72</v>
      </c>
      <c r="L109" t="n">
        <v>27.75</v>
      </c>
      <c r="M109" t="n">
        <v>4</v>
      </c>
      <c r="N109" t="n">
        <v>76.28</v>
      </c>
      <c r="O109" t="n">
        <v>34983.41</v>
      </c>
      <c r="P109" t="n">
        <v>161.2</v>
      </c>
      <c r="Q109" t="n">
        <v>197.75</v>
      </c>
      <c r="R109" t="n">
        <v>30.39</v>
      </c>
      <c r="S109" t="n">
        <v>25.4</v>
      </c>
      <c r="T109" t="n">
        <v>1659.9</v>
      </c>
      <c r="U109" t="n">
        <v>0.84</v>
      </c>
      <c r="V109" t="n">
        <v>0.89</v>
      </c>
      <c r="W109" t="n">
        <v>2.95</v>
      </c>
      <c r="X109" t="n">
        <v>0.1</v>
      </c>
      <c r="Y109" t="n">
        <v>1</v>
      </c>
      <c r="Z109" t="n">
        <v>10</v>
      </c>
      <c r="AA109" t="n">
        <v>457.3676005316278</v>
      </c>
      <c r="AB109" t="n">
        <v>625.7905286818435</v>
      </c>
      <c r="AC109" t="n">
        <v>566.0659589269709</v>
      </c>
      <c r="AD109" t="n">
        <v>457367.6005316278</v>
      </c>
      <c r="AE109" t="n">
        <v>625790.5286818435</v>
      </c>
      <c r="AF109" t="n">
        <v>1.608649929603945e-05</v>
      </c>
      <c r="AG109" t="n">
        <v>36</v>
      </c>
      <c r="AH109" t="n">
        <v>566065.9589269708</v>
      </c>
    </row>
    <row r="110">
      <c r="A110" t="n">
        <v>108</v>
      </c>
      <c r="B110" t="n">
        <v>120</v>
      </c>
      <c r="C110" t="inlineStr">
        <is>
          <t xml:space="preserve">CONCLUIDO	</t>
        </is>
      </c>
      <c r="D110" t="n">
        <v>7.4273</v>
      </c>
      <c r="E110" t="n">
        <v>13.46</v>
      </c>
      <c r="F110" t="n">
        <v>10.48</v>
      </c>
      <c r="G110" t="n">
        <v>104.82</v>
      </c>
      <c r="H110" t="n">
        <v>1.77</v>
      </c>
      <c r="I110" t="n">
        <v>6</v>
      </c>
      <c r="J110" t="n">
        <v>282.25</v>
      </c>
      <c r="K110" t="n">
        <v>57.72</v>
      </c>
      <c r="L110" t="n">
        <v>28</v>
      </c>
      <c r="M110" t="n">
        <v>4</v>
      </c>
      <c r="N110" t="n">
        <v>76.52</v>
      </c>
      <c r="O110" t="n">
        <v>35044.49</v>
      </c>
      <c r="P110" t="n">
        <v>160.98</v>
      </c>
      <c r="Q110" t="n">
        <v>197.75</v>
      </c>
      <c r="R110" t="n">
        <v>30.3</v>
      </c>
      <c r="S110" t="n">
        <v>25.4</v>
      </c>
      <c r="T110" t="n">
        <v>1616.75</v>
      </c>
      <c r="U110" t="n">
        <v>0.84</v>
      </c>
      <c r="V110" t="n">
        <v>0.89</v>
      </c>
      <c r="W110" t="n">
        <v>2.95</v>
      </c>
      <c r="X110" t="n">
        <v>0.09</v>
      </c>
      <c r="Y110" t="n">
        <v>1</v>
      </c>
      <c r="Z110" t="n">
        <v>10</v>
      </c>
      <c r="AA110" t="n">
        <v>457.136631063097</v>
      </c>
      <c r="AB110" t="n">
        <v>625.474506065346</v>
      </c>
      <c r="AC110" t="n">
        <v>565.7800970654513</v>
      </c>
      <c r="AD110" t="n">
        <v>457136.631063097</v>
      </c>
      <c r="AE110" t="n">
        <v>625474.506065346</v>
      </c>
      <c r="AF110" t="n">
        <v>1.6093216268618e-05</v>
      </c>
      <c r="AG110" t="n">
        <v>36</v>
      </c>
      <c r="AH110" t="n">
        <v>565780.0970654513</v>
      </c>
    </row>
    <row r="111">
      <c r="A111" t="n">
        <v>109</v>
      </c>
      <c r="B111" t="n">
        <v>120</v>
      </c>
      <c r="C111" t="inlineStr">
        <is>
          <t xml:space="preserve">CONCLUIDO	</t>
        </is>
      </c>
      <c r="D111" t="n">
        <v>7.4254</v>
      </c>
      <c r="E111" t="n">
        <v>13.47</v>
      </c>
      <c r="F111" t="n">
        <v>10.48</v>
      </c>
      <c r="G111" t="n">
        <v>104.85</v>
      </c>
      <c r="H111" t="n">
        <v>1.78</v>
      </c>
      <c r="I111" t="n">
        <v>6</v>
      </c>
      <c r="J111" t="n">
        <v>282.74</v>
      </c>
      <c r="K111" t="n">
        <v>57.72</v>
      </c>
      <c r="L111" t="n">
        <v>28.25</v>
      </c>
      <c r="M111" t="n">
        <v>4</v>
      </c>
      <c r="N111" t="n">
        <v>76.77</v>
      </c>
      <c r="O111" t="n">
        <v>35105.68</v>
      </c>
      <c r="P111" t="n">
        <v>160.75</v>
      </c>
      <c r="Q111" t="n">
        <v>197.75</v>
      </c>
      <c r="R111" t="n">
        <v>30.34</v>
      </c>
      <c r="S111" t="n">
        <v>25.4</v>
      </c>
      <c r="T111" t="n">
        <v>1638.01</v>
      </c>
      <c r="U111" t="n">
        <v>0.84</v>
      </c>
      <c r="V111" t="n">
        <v>0.89</v>
      </c>
      <c r="W111" t="n">
        <v>2.95</v>
      </c>
      <c r="X111" t="n">
        <v>0.1</v>
      </c>
      <c r="Y111" t="n">
        <v>1</v>
      </c>
      <c r="Z111" t="n">
        <v>10</v>
      </c>
      <c r="AA111" t="n">
        <v>457.0020635612115</v>
      </c>
      <c r="AB111" t="n">
        <v>625.290384872567</v>
      </c>
      <c r="AC111" t="n">
        <v>565.6135481408954</v>
      </c>
      <c r="AD111" t="n">
        <v>457002.0635612115</v>
      </c>
      <c r="AE111" t="n">
        <v>625290.3848725669</v>
      </c>
      <c r="AF111" t="n">
        <v>1.608909941445695e-05</v>
      </c>
      <c r="AG111" t="n">
        <v>36</v>
      </c>
      <c r="AH111" t="n">
        <v>565613.5481408954</v>
      </c>
    </row>
    <row r="112">
      <c r="A112" t="n">
        <v>110</v>
      </c>
      <c r="B112" t="n">
        <v>120</v>
      </c>
      <c r="C112" t="inlineStr">
        <is>
          <t xml:space="preserve">CONCLUIDO	</t>
        </is>
      </c>
      <c r="D112" t="n">
        <v>7.4202</v>
      </c>
      <c r="E112" t="n">
        <v>13.48</v>
      </c>
      <c r="F112" t="n">
        <v>10.49</v>
      </c>
      <c r="G112" t="n">
        <v>104.94</v>
      </c>
      <c r="H112" t="n">
        <v>1.79</v>
      </c>
      <c r="I112" t="n">
        <v>6</v>
      </c>
      <c r="J112" t="n">
        <v>283.24</v>
      </c>
      <c r="K112" t="n">
        <v>57.72</v>
      </c>
      <c r="L112" t="n">
        <v>28.5</v>
      </c>
      <c r="M112" t="n">
        <v>4</v>
      </c>
      <c r="N112" t="n">
        <v>77.01000000000001</v>
      </c>
      <c r="O112" t="n">
        <v>35166.96</v>
      </c>
      <c r="P112" t="n">
        <v>160.55</v>
      </c>
      <c r="Q112" t="n">
        <v>197.76</v>
      </c>
      <c r="R112" t="n">
        <v>30.67</v>
      </c>
      <c r="S112" t="n">
        <v>25.4</v>
      </c>
      <c r="T112" t="n">
        <v>1803.14</v>
      </c>
      <c r="U112" t="n">
        <v>0.83</v>
      </c>
      <c r="V112" t="n">
        <v>0.89</v>
      </c>
      <c r="W112" t="n">
        <v>2.95</v>
      </c>
      <c r="X112" t="n">
        <v>0.1</v>
      </c>
      <c r="Y112" t="n">
        <v>1</v>
      </c>
      <c r="Z112" t="n">
        <v>10</v>
      </c>
      <c r="AA112" t="n">
        <v>456.9626368624237</v>
      </c>
      <c r="AB112" t="n">
        <v>625.2364395239023</v>
      </c>
      <c r="AC112" t="n">
        <v>565.5647512605944</v>
      </c>
      <c r="AD112" t="n">
        <v>456962.6368624237</v>
      </c>
      <c r="AE112" t="n">
        <v>625236.4395239023</v>
      </c>
      <c r="AF112" t="n">
        <v>1.607783223464776e-05</v>
      </c>
      <c r="AG112" t="n">
        <v>36</v>
      </c>
      <c r="AH112" t="n">
        <v>565564.7512605945</v>
      </c>
    </row>
    <row r="113">
      <c r="A113" t="n">
        <v>111</v>
      </c>
      <c r="B113" t="n">
        <v>120</v>
      </c>
      <c r="C113" t="inlineStr">
        <is>
          <t xml:space="preserve">CONCLUIDO	</t>
        </is>
      </c>
      <c r="D113" t="n">
        <v>7.4571</v>
      </c>
      <c r="E113" t="n">
        <v>13.41</v>
      </c>
      <c r="F113" t="n">
        <v>10.47</v>
      </c>
      <c r="G113" t="n">
        <v>125.68</v>
      </c>
      <c r="H113" t="n">
        <v>1.8</v>
      </c>
      <c r="I113" t="n">
        <v>5</v>
      </c>
      <c r="J113" t="n">
        <v>283.74</v>
      </c>
      <c r="K113" t="n">
        <v>57.72</v>
      </c>
      <c r="L113" t="n">
        <v>28.75</v>
      </c>
      <c r="M113" t="n">
        <v>3</v>
      </c>
      <c r="N113" t="n">
        <v>77.26000000000001</v>
      </c>
      <c r="O113" t="n">
        <v>35228.34</v>
      </c>
      <c r="P113" t="n">
        <v>160.25</v>
      </c>
      <c r="Q113" t="n">
        <v>197.75</v>
      </c>
      <c r="R113" t="n">
        <v>30.03</v>
      </c>
      <c r="S113" t="n">
        <v>25.4</v>
      </c>
      <c r="T113" t="n">
        <v>1486.04</v>
      </c>
      <c r="U113" t="n">
        <v>0.85</v>
      </c>
      <c r="V113" t="n">
        <v>0.89</v>
      </c>
      <c r="W113" t="n">
        <v>2.95</v>
      </c>
      <c r="X113" t="n">
        <v>0.08</v>
      </c>
      <c r="Y113" t="n">
        <v>1</v>
      </c>
      <c r="Z113" t="n">
        <v>10</v>
      </c>
      <c r="AA113" t="n">
        <v>447.0752614040744</v>
      </c>
      <c r="AB113" t="n">
        <v>611.708096221569</v>
      </c>
      <c r="AC113" t="n">
        <v>553.3275340558868</v>
      </c>
      <c r="AD113" t="n">
        <v>447075.2614040744</v>
      </c>
      <c r="AE113" t="n">
        <v>611708.096221569</v>
      </c>
      <c r="AF113" t="n">
        <v>1.615778587598607e-05</v>
      </c>
      <c r="AG113" t="n">
        <v>35</v>
      </c>
      <c r="AH113" t="n">
        <v>553327.5340558868</v>
      </c>
    </row>
    <row r="114">
      <c r="A114" t="n">
        <v>112</v>
      </c>
      <c r="B114" t="n">
        <v>120</v>
      </c>
      <c r="C114" t="inlineStr">
        <is>
          <t xml:space="preserve">CONCLUIDO	</t>
        </is>
      </c>
      <c r="D114" t="n">
        <v>7.4574</v>
      </c>
      <c r="E114" t="n">
        <v>13.41</v>
      </c>
      <c r="F114" t="n">
        <v>10.47</v>
      </c>
      <c r="G114" t="n">
        <v>125.67</v>
      </c>
      <c r="H114" t="n">
        <v>1.82</v>
      </c>
      <c r="I114" t="n">
        <v>5</v>
      </c>
      <c r="J114" t="n">
        <v>284.23</v>
      </c>
      <c r="K114" t="n">
        <v>57.72</v>
      </c>
      <c r="L114" t="n">
        <v>29</v>
      </c>
      <c r="M114" t="n">
        <v>3</v>
      </c>
      <c r="N114" t="n">
        <v>77.51000000000001</v>
      </c>
      <c r="O114" t="n">
        <v>35289.82</v>
      </c>
      <c r="P114" t="n">
        <v>160.54</v>
      </c>
      <c r="Q114" t="n">
        <v>197.75</v>
      </c>
      <c r="R114" t="n">
        <v>29.95</v>
      </c>
      <c r="S114" t="n">
        <v>25.4</v>
      </c>
      <c r="T114" t="n">
        <v>1448.56</v>
      </c>
      <c r="U114" t="n">
        <v>0.85</v>
      </c>
      <c r="V114" t="n">
        <v>0.89</v>
      </c>
      <c r="W114" t="n">
        <v>2.95</v>
      </c>
      <c r="X114" t="n">
        <v>0.08</v>
      </c>
      <c r="Y114" t="n">
        <v>1</v>
      </c>
      <c r="Z114" t="n">
        <v>10</v>
      </c>
      <c r="AA114" t="n">
        <v>447.2815844525134</v>
      </c>
      <c r="AB114" t="n">
        <v>611.9903965187738</v>
      </c>
      <c r="AC114" t="n">
        <v>553.5828920089373</v>
      </c>
      <c r="AD114" t="n">
        <v>447281.5844525134</v>
      </c>
      <c r="AE114" t="n">
        <v>611990.3965187737</v>
      </c>
      <c r="AF114" t="n">
        <v>1.615843590559044e-05</v>
      </c>
      <c r="AG114" t="n">
        <v>35</v>
      </c>
      <c r="AH114" t="n">
        <v>553582.8920089373</v>
      </c>
    </row>
    <row r="115">
      <c r="A115" t="n">
        <v>113</v>
      </c>
      <c r="B115" t="n">
        <v>120</v>
      </c>
      <c r="C115" t="inlineStr">
        <is>
          <t xml:space="preserve">CONCLUIDO	</t>
        </is>
      </c>
      <c r="D115" t="n">
        <v>7.4553</v>
      </c>
      <c r="E115" t="n">
        <v>13.41</v>
      </c>
      <c r="F115" t="n">
        <v>10.48</v>
      </c>
      <c r="G115" t="n">
        <v>125.72</v>
      </c>
      <c r="H115" t="n">
        <v>1.83</v>
      </c>
      <c r="I115" t="n">
        <v>5</v>
      </c>
      <c r="J115" t="n">
        <v>284.73</v>
      </c>
      <c r="K115" t="n">
        <v>57.72</v>
      </c>
      <c r="L115" t="n">
        <v>29.25</v>
      </c>
      <c r="M115" t="n">
        <v>3</v>
      </c>
      <c r="N115" t="n">
        <v>77.76000000000001</v>
      </c>
      <c r="O115" t="n">
        <v>35351.4</v>
      </c>
      <c r="P115" t="n">
        <v>160.75</v>
      </c>
      <c r="Q115" t="n">
        <v>197.75</v>
      </c>
      <c r="R115" t="n">
        <v>30.19</v>
      </c>
      <c r="S115" t="n">
        <v>25.4</v>
      </c>
      <c r="T115" t="n">
        <v>1568.3</v>
      </c>
      <c r="U115" t="n">
        <v>0.84</v>
      </c>
      <c r="V115" t="n">
        <v>0.89</v>
      </c>
      <c r="W115" t="n">
        <v>2.94</v>
      </c>
      <c r="X115" t="n">
        <v>0.09</v>
      </c>
      <c r="Y115" t="n">
        <v>1</v>
      </c>
      <c r="Z115" t="n">
        <v>10</v>
      </c>
      <c r="AA115" t="n">
        <v>447.4862246854073</v>
      </c>
      <c r="AB115" t="n">
        <v>612.2703943135091</v>
      </c>
      <c r="AC115" t="n">
        <v>553.8361672071226</v>
      </c>
      <c r="AD115" t="n">
        <v>447486.2246854072</v>
      </c>
      <c r="AE115" t="n">
        <v>612270.3943135091</v>
      </c>
      <c r="AF115" t="n">
        <v>1.615388569835981e-05</v>
      </c>
      <c r="AG115" t="n">
        <v>35</v>
      </c>
      <c r="AH115" t="n">
        <v>553836.1672071225</v>
      </c>
    </row>
    <row r="116">
      <c r="A116" t="n">
        <v>114</v>
      </c>
      <c r="B116" t="n">
        <v>120</v>
      </c>
      <c r="C116" t="inlineStr">
        <is>
          <t xml:space="preserve">CONCLUIDO	</t>
        </is>
      </c>
      <c r="D116" t="n">
        <v>7.4533</v>
      </c>
      <c r="E116" t="n">
        <v>13.42</v>
      </c>
      <c r="F116" t="n">
        <v>10.48</v>
      </c>
      <c r="G116" t="n">
        <v>125.76</v>
      </c>
      <c r="H116" t="n">
        <v>1.84</v>
      </c>
      <c r="I116" t="n">
        <v>5</v>
      </c>
      <c r="J116" t="n">
        <v>285.23</v>
      </c>
      <c r="K116" t="n">
        <v>57.72</v>
      </c>
      <c r="L116" t="n">
        <v>29.5</v>
      </c>
      <c r="M116" t="n">
        <v>3</v>
      </c>
      <c r="N116" t="n">
        <v>78.01000000000001</v>
      </c>
      <c r="O116" t="n">
        <v>35413.08</v>
      </c>
      <c r="P116" t="n">
        <v>161.01</v>
      </c>
      <c r="Q116" t="n">
        <v>197.75</v>
      </c>
      <c r="R116" t="n">
        <v>30.17</v>
      </c>
      <c r="S116" t="n">
        <v>25.4</v>
      </c>
      <c r="T116" t="n">
        <v>1554.37</v>
      </c>
      <c r="U116" t="n">
        <v>0.84</v>
      </c>
      <c r="V116" t="n">
        <v>0.89</v>
      </c>
      <c r="W116" t="n">
        <v>2.95</v>
      </c>
      <c r="X116" t="n">
        <v>0.09</v>
      </c>
      <c r="Y116" t="n">
        <v>1</v>
      </c>
      <c r="Z116" t="n">
        <v>10</v>
      </c>
      <c r="AA116" t="n">
        <v>447.7115335249678</v>
      </c>
      <c r="AB116" t="n">
        <v>612.5786718077203</v>
      </c>
      <c r="AC116" t="n">
        <v>554.1150231299563</v>
      </c>
      <c r="AD116" t="n">
        <v>447711.5335249678</v>
      </c>
      <c r="AE116" t="n">
        <v>612578.6718077203</v>
      </c>
      <c r="AF116" t="n">
        <v>1.614955216766397e-05</v>
      </c>
      <c r="AG116" t="n">
        <v>35</v>
      </c>
      <c r="AH116" t="n">
        <v>554115.0231299563</v>
      </c>
    </row>
    <row r="117">
      <c r="A117" t="n">
        <v>115</v>
      </c>
      <c r="B117" t="n">
        <v>120</v>
      </c>
      <c r="C117" t="inlineStr">
        <is>
          <t xml:space="preserve">CONCLUIDO	</t>
        </is>
      </c>
      <c r="D117" t="n">
        <v>7.4563</v>
      </c>
      <c r="E117" t="n">
        <v>13.41</v>
      </c>
      <c r="F117" t="n">
        <v>10.47</v>
      </c>
      <c r="G117" t="n">
        <v>125.7</v>
      </c>
      <c r="H117" t="n">
        <v>1.85</v>
      </c>
      <c r="I117" t="n">
        <v>5</v>
      </c>
      <c r="J117" t="n">
        <v>285.73</v>
      </c>
      <c r="K117" t="n">
        <v>57.72</v>
      </c>
      <c r="L117" t="n">
        <v>29.75</v>
      </c>
      <c r="M117" t="n">
        <v>3</v>
      </c>
      <c r="N117" t="n">
        <v>78.26000000000001</v>
      </c>
      <c r="O117" t="n">
        <v>35474.86</v>
      </c>
      <c r="P117" t="n">
        <v>161.04</v>
      </c>
      <c r="Q117" t="n">
        <v>197.78</v>
      </c>
      <c r="R117" t="n">
        <v>30.1</v>
      </c>
      <c r="S117" t="n">
        <v>25.4</v>
      </c>
      <c r="T117" t="n">
        <v>1519.43</v>
      </c>
      <c r="U117" t="n">
        <v>0.84</v>
      </c>
      <c r="V117" t="n">
        <v>0.89</v>
      </c>
      <c r="W117" t="n">
        <v>2.95</v>
      </c>
      <c r="X117" t="n">
        <v>0.08</v>
      </c>
      <c r="Y117" t="n">
        <v>1</v>
      </c>
      <c r="Z117" t="n">
        <v>10</v>
      </c>
      <c r="AA117" t="n">
        <v>447.6659796632467</v>
      </c>
      <c r="AB117" t="n">
        <v>612.516343004419</v>
      </c>
      <c r="AC117" t="n">
        <v>554.058642900163</v>
      </c>
      <c r="AD117" t="n">
        <v>447665.9796632467</v>
      </c>
      <c r="AE117" t="n">
        <v>612516.343004419</v>
      </c>
      <c r="AF117" t="n">
        <v>1.615605246370773e-05</v>
      </c>
      <c r="AG117" t="n">
        <v>35</v>
      </c>
      <c r="AH117" t="n">
        <v>554058.6429001631</v>
      </c>
    </row>
    <row r="118">
      <c r="A118" t="n">
        <v>116</v>
      </c>
      <c r="B118" t="n">
        <v>120</v>
      </c>
      <c r="C118" t="inlineStr">
        <is>
          <t xml:space="preserve">CONCLUIDO	</t>
        </is>
      </c>
      <c r="D118" t="n">
        <v>7.4593</v>
      </c>
      <c r="E118" t="n">
        <v>13.41</v>
      </c>
      <c r="F118" t="n">
        <v>10.47</v>
      </c>
      <c r="G118" t="n">
        <v>125.63</v>
      </c>
      <c r="H118" t="n">
        <v>1.87</v>
      </c>
      <c r="I118" t="n">
        <v>5</v>
      </c>
      <c r="J118" t="n">
        <v>286.24</v>
      </c>
      <c r="K118" t="n">
        <v>57.72</v>
      </c>
      <c r="L118" t="n">
        <v>30</v>
      </c>
      <c r="M118" t="n">
        <v>3</v>
      </c>
      <c r="N118" t="n">
        <v>78.51000000000001</v>
      </c>
      <c r="O118" t="n">
        <v>35536.74</v>
      </c>
      <c r="P118" t="n">
        <v>161.07</v>
      </c>
      <c r="Q118" t="n">
        <v>197.77</v>
      </c>
      <c r="R118" t="n">
        <v>29.94</v>
      </c>
      <c r="S118" t="n">
        <v>25.4</v>
      </c>
      <c r="T118" t="n">
        <v>1442.55</v>
      </c>
      <c r="U118" t="n">
        <v>0.85</v>
      </c>
      <c r="V118" t="n">
        <v>0.89</v>
      </c>
      <c r="W118" t="n">
        <v>2.94</v>
      </c>
      <c r="X118" t="n">
        <v>0.08</v>
      </c>
      <c r="Y118" t="n">
        <v>1</v>
      </c>
      <c r="Z118" t="n">
        <v>10</v>
      </c>
      <c r="AA118" t="n">
        <v>447.6346284335528</v>
      </c>
      <c r="AB118" t="n">
        <v>612.4734468688332</v>
      </c>
      <c r="AC118" t="n">
        <v>554.0198407115524</v>
      </c>
      <c r="AD118" t="n">
        <v>447634.6284335528</v>
      </c>
      <c r="AE118" t="n">
        <v>612473.4468688332</v>
      </c>
      <c r="AF118" t="n">
        <v>1.61625527597515e-05</v>
      </c>
      <c r="AG118" t="n">
        <v>35</v>
      </c>
      <c r="AH118" t="n">
        <v>554019.8407115524</v>
      </c>
    </row>
    <row r="119">
      <c r="A119" t="n">
        <v>117</v>
      </c>
      <c r="B119" t="n">
        <v>120</v>
      </c>
      <c r="C119" t="inlineStr">
        <is>
          <t xml:space="preserve">CONCLUIDO	</t>
        </is>
      </c>
      <c r="D119" t="n">
        <v>7.4605</v>
      </c>
      <c r="E119" t="n">
        <v>13.4</v>
      </c>
      <c r="F119" t="n">
        <v>10.47</v>
      </c>
      <c r="G119" t="n">
        <v>125.61</v>
      </c>
      <c r="H119" t="n">
        <v>1.88</v>
      </c>
      <c r="I119" t="n">
        <v>5</v>
      </c>
      <c r="J119" t="n">
        <v>286.74</v>
      </c>
      <c r="K119" t="n">
        <v>57.72</v>
      </c>
      <c r="L119" t="n">
        <v>30.25</v>
      </c>
      <c r="M119" t="n">
        <v>3</v>
      </c>
      <c r="N119" t="n">
        <v>78.77</v>
      </c>
      <c r="O119" t="n">
        <v>35598.85</v>
      </c>
      <c r="P119" t="n">
        <v>161.11</v>
      </c>
      <c r="Q119" t="n">
        <v>197.75</v>
      </c>
      <c r="R119" t="n">
        <v>29.88</v>
      </c>
      <c r="S119" t="n">
        <v>25.4</v>
      </c>
      <c r="T119" t="n">
        <v>1411.01</v>
      </c>
      <c r="U119" t="n">
        <v>0.85</v>
      </c>
      <c r="V119" t="n">
        <v>0.89</v>
      </c>
      <c r="W119" t="n">
        <v>2.94</v>
      </c>
      <c r="X119" t="n">
        <v>0.08</v>
      </c>
      <c r="Y119" t="n">
        <v>1</v>
      </c>
      <c r="Z119" t="n">
        <v>10</v>
      </c>
      <c r="AA119" t="n">
        <v>447.6425192143702</v>
      </c>
      <c r="AB119" t="n">
        <v>612.4842433832641</v>
      </c>
      <c r="AC119" t="n">
        <v>554.0296068217992</v>
      </c>
      <c r="AD119" t="n">
        <v>447642.5192143702</v>
      </c>
      <c r="AE119" t="n">
        <v>612484.2433832642</v>
      </c>
      <c r="AF119" t="n">
        <v>1.6165152878169e-05</v>
      </c>
      <c r="AG119" t="n">
        <v>35</v>
      </c>
      <c r="AH119" t="n">
        <v>554029.6068217992</v>
      </c>
    </row>
    <row r="120">
      <c r="A120" t="n">
        <v>118</v>
      </c>
      <c r="B120" t="n">
        <v>120</v>
      </c>
      <c r="C120" t="inlineStr">
        <is>
          <t xml:space="preserve">CONCLUIDO	</t>
        </is>
      </c>
      <c r="D120" t="n">
        <v>7.4576</v>
      </c>
      <c r="E120" t="n">
        <v>13.41</v>
      </c>
      <c r="F120" t="n">
        <v>10.47</v>
      </c>
      <c r="G120" t="n">
        <v>125.67</v>
      </c>
      <c r="H120" t="n">
        <v>1.89</v>
      </c>
      <c r="I120" t="n">
        <v>5</v>
      </c>
      <c r="J120" t="n">
        <v>287.24</v>
      </c>
      <c r="K120" t="n">
        <v>57.72</v>
      </c>
      <c r="L120" t="n">
        <v>30.5</v>
      </c>
      <c r="M120" t="n">
        <v>3</v>
      </c>
      <c r="N120" t="n">
        <v>79.02</v>
      </c>
      <c r="O120" t="n">
        <v>35660.94</v>
      </c>
      <c r="P120" t="n">
        <v>161.38</v>
      </c>
      <c r="Q120" t="n">
        <v>197.75</v>
      </c>
      <c r="R120" t="n">
        <v>29.99</v>
      </c>
      <c r="S120" t="n">
        <v>25.4</v>
      </c>
      <c r="T120" t="n">
        <v>1468.31</v>
      </c>
      <c r="U120" t="n">
        <v>0.85</v>
      </c>
      <c r="V120" t="n">
        <v>0.89</v>
      </c>
      <c r="W120" t="n">
        <v>2.95</v>
      </c>
      <c r="X120" t="n">
        <v>0.08</v>
      </c>
      <c r="Y120" t="n">
        <v>1</v>
      </c>
      <c r="Z120" t="n">
        <v>10</v>
      </c>
      <c r="AA120" t="n">
        <v>447.8910094162608</v>
      </c>
      <c r="AB120" t="n">
        <v>612.8242386401049</v>
      </c>
      <c r="AC120" t="n">
        <v>554.3371534085134</v>
      </c>
      <c r="AD120" t="n">
        <v>447891.0094162608</v>
      </c>
      <c r="AE120" t="n">
        <v>612824.2386401049</v>
      </c>
      <c r="AF120" t="n">
        <v>1.615886925866003e-05</v>
      </c>
      <c r="AG120" t="n">
        <v>35</v>
      </c>
      <c r="AH120" t="n">
        <v>554337.1534085134</v>
      </c>
    </row>
    <row r="121">
      <c r="A121" t="n">
        <v>119</v>
      </c>
      <c r="B121" t="n">
        <v>120</v>
      </c>
      <c r="C121" t="inlineStr">
        <is>
          <t xml:space="preserve">CONCLUIDO	</t>
        </is>
      </c>
      <c r="D121" t="n">
        <v>7.4567</v>
      </c>
      <c r="E121" t="n">
        <v>13.41</v>
      </c>
      <c r="F121" t="n">
        <v>10.47</v>
      </c>
      <c r="G121" t="n">
        <v>125.69</v>
      </c>
      <c r="H121" t="n">
        <v>1.9</v>
      </c>
      <c r="I121" t="n">
        <v>5</v>
      </c>
      <c r="J121" t="n">
        <v>287.75</v>
      </c>
      <c r="K121" t="n">
        <v>57.72</v>
      </c>
      <c r="L121" t="n">
        <v>30.75</v>
      </c>
      <c r="M121" t="n">
        <v>3</v>
      </c>
      <c r="N121" t="n">
        <v>79.27</v>
      </c>
      <c r="O121" t="n">
        <v>35723.13</v>
      </c>
      <c r="P121" t="n">
        <v>161.53</v>
      </c>
      <c r="Q121" t="n">
        <v>197.76</v>
      </c>
      <c r="R121" t="n">
        <v>29.96</v>
      </c>
      <c r="S121" t="n">
        <v>25.4</v>
      </c>
      <c r="T121" t="n">
        <v>1451.75</v>
      </c>
      <c r="U121" t="n">
        <v>0.85</v>
      </c>
      <c r="V121" t="n">
        <v>0.89</v>
      </c>
      <c r="W121" t="n">
        <v>2.95</v>
      </c>
      <c r="X121" t="n">
        <v>0.08</v>
      </c>
      <c r="Y121" t="n">
        <v>1</v>
      </c>
      <c r="Z121" t="n">
        <v>10</v>
      </c>
      <c r="AA121" t="n">
        <v>448.0164846810859</v>
      </c>
      <c r="AB121" t="n">
        <v>612.9959194330165</v>
      </c>
      <c r="AC121" t="n">
        <v>554.4924492275052</v>
      </c>
      <c r="AD121" t="n">
        <v>448016.4846810859</v>
      </c>
      <c r="AE121" t="n">
        <v>612995.9194330166</v>
      </c>
      <c r="AF121" t="n">
        <v>1.61569191698469e-05</v>
      </c>
      <c r="AG121" t="n">
        <v>35</v>
      </c>
      <c r="AH121" t="n">
        <v>554492.4492275051</v>
      </c>
    </row>
    <row r="122">
      <c r="A122" t="n">
        <v>120</v>
      </c>
      <c r="B122" t="n">
        <v>120</v>
      </c>
      <c r="C122" t="inlineStr">
        <is>
          <t xml:space="preserve">CONCLUIDO	</t>
        </is>
      </c>
      <c r="D122" t="n">
        <v>7.463</v>
      </c>
      <c r="E122" t="n">
        <v>13.4</v>
      </c>
      <c r="F122" t="n">
        <v>10.46</v>
      </c>
      <c r="G122" t="n">
        <v>125.55</v>
      </c>
      <c r="H122" t="n">
        <v>1.92</v>
      </c>
      <c r="I122" t="n">
        <v>5</v>
      </c>
      <c r="J122" t="n">
        <v>288.25</v>
      </c>
      <c r="K122" t="n">
        <v>57.72</v>
      </c>
      <c r="L122" t="n">
        <v>31</v>
      </c>
      <c r="M122" t="n">
        <v>3</v>
      </c>
      <c r="N122" t="n">
        <v>79.53</v>
      </c>
      <c r="O122" t="n">
        <v>35785.42</v>
      </c>
      <c r="P122" t="n">
        <v>161.37</v>
      </c>
      <c r="Q122" t="n">
        <v>197.75</v>
      </c>
      <c r="R122" t="n">
        <v>29.69</v>
      </c>
      <c r="S122" t="n">
        <v>25.4</v>
      </c>
      <c r="T122" t="n">
        <v>1317.8</v>
      </c>
      <c r="U122" t="n">
        <v>0.86</v>
      </c>
      <c r="V122" t="n">
        <v>0.89</v>
      </c>
      <c r="W122" t="n">
        <v>2.94</v>
      </c>
      <c r="X122" t="n">
        <v>0.07000000000000001</v>
      </c>
      <c r="Y122" t="n">
        <v>1</v>
      </c>
      <c r="Z122" t="n">
        <v>10</v>
      </c>
      <c r="AA122" t="n">
        <v>447.7736151125436</v>
      </c>
      <c r="AB122" t="n">
        <v>612.6636145746878</v>
      </c>
      <c r="AC122" t="n">
        <v>554.1918590784625</v>
      </c>
      <c r="AD122" t="n">
        <v>447773.6151125436</v>
      </c>
      <c r="AE122" t="n">
        <v>612663.6145746878</v>
      </c>
      <c r="AF122" t="n">
        <v>1.61705697915388e-05</v>
      </c>
      <c r="AG122" t="n">
        <v>35</v>
      </c>
      <c r="AH122" t="n">
        <v>554191.8590784625</v>
      </c>
    </row>
    <row r="123">
      <c r="A123" t="n">
        <v>121</v>
      </c>
      <c r="B123" t="n">
        <v>120</v>
      </c>
      <c r="C123" t="inlineStr">
        <is>
          <t xml:space="preserve">CONCLUIDO	</t>
        </is>
      </c>
      <c r="D123" t="n">
        <v>7.4604</v>
      </c>
      <c r="E123" t="n">
        <v>13.4</v>
      </c>
      <c r="F123" t="n">
        <v>10.47</v>
      </c>
      <c r="G123" t="n">
        <v>125.61</v>
      </c>
      <c r="H123" t="n">
        <v>1.93</v>
      </c>
      <c r="I123" t="n">
        <v>5</v>
      </c>
      <c r="J123" t="n">
        <v>288.76</v>
      </c>
      <c r="K123" t="n">
        <v>57.72</v>
      </c>
      <c r="L123" t="n">
        <v>31.25</v>
      </c>
      <c r="M123" t="n">
        <v>3</v>
      </c>
      <c r="N123" t="n">
        <v>79.78</v>
      </c>
      <c r="O123" t="n">
        <v>35847.82</v>
      </c>
      <c r="P123" t="n">
        <v>161.54</v>
      </c>
      <c r="Q123" t="n">
        <v>197.75</v>
      </c>
      <c r="R123" t="n">
        <v>29.79</v>
      </c>
      <c r="S123" t="n">
        <v>25.4</v>
      </c>
      <c r="T123" t="n">
        <v>1365.91</v>
      </c>
      <c r="U123" t="n">
        <v>0.85</v>
      </c>
      <c r="V123" t="n">
        <v>0.89</v>
      </c>
      <c r="W123" t="n">
        <v>2.95</v>
      </c>
      <c r="X123" t="n">
        <v>0.08</v>
      </c>
      <c r="Y123" t="n">
        <v>1</v>
      </c>
      <c r="Z123" t="n">
        <v>10</v>
      </c>
      <c r="AA123" t="n">
        <v>447.9579549913486</v>
      </c>
      <c r="AB123" t="n">
        <v>612.9158365293703</v>
      </c>
      <c r="AC123" t="n">
        <v>554.4200093237857</v>
      </c>
      <c r="AD123" t="n">
        <v>447957.9549913486</v>
      </c>
      <c r="AE123" t="n">
        <v>612915.8365293703</v>
      </c>
      <c r="AF123" t="n">
        <v>1.616493620163421e-05</v>
      </c>
      <c r="AG123" t="n">
        <v>35</v>
      </c>
      <c r="AH123" t="n">
        <v>554420.0093237858</v>
      </c>
    </row>
    <row r="124">
      <c r="A124" t="n">
        <v>122</v>
      </c>
      <c r="B124" t="n">
        <v>120</v>
      </c>
      <c r="C124" t="inlineStr">
        <is>
          <t xml:space="preserve">CONCLUIDO	</t>
        </is>
      </c>
      <c r="D124" t="n">
        <v>7.4594</v>
      </c>
      <c r="E124" t="n">
        <v>13.41</v>
      </c>
      <c r="F124" t="n">
        <v>10.47</v>
      </c>
      <c r="G124" t="n">
        <v>125.63</v>
      </c>
      <c r="H124" t="n">
        <v>1.94</v>
      </c>
      <c r="I124" t="n">
        <v>5</v>
      </c>
      <c r="J124" t="n">
        <v>289.27</v>
      </c>
      <c r="K124" t="n">
        <v>57.72</v>
      </c>
      <c r="L124" t="n">
        <v>31.5</v>
      </c>
      <c r="M124" t="n">
        <v>3</v>
      </c>
      <c r="N124" t="n">
        <v>80.04000000000001</v>
      </c>
      <c r="O124" t="n">
        <v>35910.33</v>
      </c>
      <c r="P124" t="n">
        <v>161.64</v>
      </c>
      <c r="Q124" t="n">
        <v>197.77</v>
      </c>
      <c r="R124" t="n">
        <v>29.81</v>
      </c>
      <c r="S124" t="n">
        <v>25.4</v>
      </c>
      <c r="T124" t="n">
        <v>1376.07</v>
      </c>
      <c r="U124" t="n">
        <v>0.85</v>
      </c>
      <c r="V124" t="n">
        <v>0.89</v>
      </c>
      <c r="W124" t="n">
        <v>2.95</v>
      </c>
      <c r="X124" t="n">
        <v>0.08</v>
      </c>
      <c r="Y124" t="n">
        <v>1</v>
      </c>
      <c r="Z124" t="n">
        <v>10</v>
      </c>
      <c r="AA124" t="n">
        <v>448.0486942143754</v>
      </c>
      <c r="AB124" t="n">
        <v>613.0399899374474</v>
      </c>
      <c r="AC124" t="n">
        <v>554.5323137048464</v>
      </c>
      <c r="AD124" t="n">
        <v>448048.6942143753</v>
      </c>
      <c r="AE124" t="n">
        <v>613039.9899374475</v>
      </c>
      <c r="AF124" t="n">
        <v>1.616276943628628e-05</v>
      </c>
      <c r="AG124" t="n">
        <v>35</v>
      </c>
      <c r="AH124" t="n">
        <v>554532.3137048464</v>
      </c>
    </row>
    <row r="125">
      <c r="A125" t="n">
        <v>123</v>
      </c>
      <c r="B125" t="n">
        <v>120</v>
      </c>
      <c r="C125" t="inlineStr">
        <is>
          <t xml:space="preserve">CONCLUIDO	</t>
        </is>
      </c>
      <c r="D125" t="n">
        <v>7.4588</v>
      </c>
      <c r="E125" t="n">
        <v>13.41</v>
      </c>
      <c r="F125" t="n">
        <v>10.47</v>
      </c>
      <c r="G125" t="n">
        <v>125.64</v>
      </c>
      <c r="H125" t="n">
        <v>1.95</v>
      </c>
      <c r="I125" t="n">
        <v>5</v>
      </c>
      <c r="J125" t="n">
        <v>289.77</v>
      </c>
      <c r="K125" t="n">
        <v>57.72</v>
      </c>
      <c r="L125" t="n">
        <v>31.75</v>
      </c>
      <c r="M125" t="n">
        <v>3</v>
      </c>
      <c r="N125" t="n">
        <v>80.3</v>
      </c>
      <c r="O125" t="n">
        <v>35972.93</v>
      </c>
      <c r="P125" t="n">
        <v>161.74</v>
      </c>
      <c r="Q125" t="n">
        <v>197.75</v>
      </c>
      <c r="R125" t="n">
        <v>29.93</v>
      </c>
      <c r="S125" t="n">
        <v>25.4</v>
      </c>
      <c r="T125" t="n">
        <v>1436.66</v>
      </c>
      <c r="U125" t="n">
        <v>0.85</v>
      </c>
      <c r="V125" t="n">
        <v>0.89</v>
      </c>
      <c r="W125" t="n">
        <v>2.95</v>
      </c>
      <c r="X125" t="n">
        <v>0.08</v>
      </c>
      <c r="Y125" t="n">
        <v>1</v>
      </c>
      <c r="Z125" t="n">
        <v>10</v>
      </c>
      <c r="AA125" t="n">
        <v>448.132333523964</v>
      </c>
      <c r="AB125" t="n">
        <v>613.1544289307326</v>
      </c>
      <c r="AC125" t="n">
        <v>554.6358308012285</v>
      </c>
      <c r="AD125" t="n">
        <v>448132.3335239639</v>
      </c>
      <c r="AE125" t="n">
        <v>613154.4289307325</v>
      </c>
      <c r="AF125" t="n">
        <v>1.616146937707753e-05</v>
      </c>
      <c r="AG125" t="n">
        <v>35</v>
      </c>
      <c r="AH125" t="n">
        <v>554635.8308012285</v>
      </c>
    </row>
    <row r="126">
      <c r="A126" t="n">
        <v>124</v>
      </c>
      <c r="B126" t="n">
        <v>120</v>
      </c>
      <c r="C126" t="inlineStr">
        <is>
          <t xml:space="preserve">CONCLUIDO	</t>
        </is>
      </c>
      <c r="D126" t="n">
        <v>7.4588</v>
      </c>
      <c r="E126" t="n">
        <v>13.41</v>
      </c>
      <c r="F126" t="n">
        <v>10.47</v>
      </c>
      <c r="G126" t="n">
        <v>125.64</v>
      </c>
      <c r="H126" t="n">
        <v>1.96</v>
      </c>
      <c r="I126" t="n">
        <v>5</v>
      </c>
      <c r="J126" t="n">
        <v>290.28</v>
      </c>
      <c r="K126" t="n">
        <v>57.72</v>
      </c>
      <c r="L126" t="n">
        <v>32</v>
      </c>
      <c r="M126" t="n">
        <v>3</v>
      </c>
      <c r="N126" t="n">
        <v>80.56</v>
      </c>
      <c r="O126" t="n">
        <v>36035.65</v>
      </c>
      <c r="P126" t="n">
        <v>161.76</v>
      </c>
      <c r="Q126" t="n">
        <v>197.78</v>
      </c>
      <c r="R126" t="n">
        <v>29.94</v>
      </c>
      <c r="S126" t="n">
        <v>25.4</v>
      </c>
      <c r="T126" t="n">
        <v>1441.84</v>
      </c>
      <c r="U126" t="n">
        <v>0.85</v>
      </c>
      <c r="V126" t="n">
        <v>0.89</v>
      </c>
      <c r="W126" t="n">
        <v>2.95</v>
      </c>
      <c r="X126" t="n">
        <v>0.08</v>
      </c>
      <c r="Y126" t="n">
        <v>1</v>
      </c>
      <c r="Z126" t="n">
        <v>10</v>
      </c>
      <c r="AA126" t="n">
        <v>448.1469255724622</v>
      </c>
      <c r="AB126" t="n">
        <v>613.1743944152437</v>
      </c>
      <c r="AC126" t="n">
        <v>554.6538908079195</v>
      </c>
      <c r="AD126" t="n">
        <v>448146.9255724622</v>
      </c>
      <c r="AE126" t="n">
        <v>613174.3944152436</v>
      </c>
      <c r="AF126" t="n">
        <v>1.616146937707753e-05</v>
      </c>
      <c r="AG126" t="n">
        <v>35</v>
      </c>
      <c r="AH126" t="n">
        <v>554653.8908079196</v>
      </c>
    </row>
    <row r="127">
      <c r="A127" t="n">
        <v>125</v>
      </c>
      <c r="B127" t="n">
        <v>120</v>
      </c>
      <c r="C127" t="inlineStr">
        <is>
          <t xml:space="preserve">CONCLUIDO	</t>
        </is>
      </c>
      <c r="D127" t="n">
        <v>7.4582</v>
      </c>
      <c r="E127" t="n">
        <v>13.41</v>
      </c>
      <c r="F127" t="n">
        <v>10.47</v>
      </c>
      <c r="G127" t="n">
        <v>125.66</v>
      </c>
      <c r="H127" t="n">
        <v>1.97</v>
      </c>
      <c r="I127" t="n">
        <v>5</v>
      </c>
      <c r="J127" t="n">
        <v>290.79</v>
      </c>
      <c r="K127" t="n">
        <v>57.72</v>
      </c>
      <c r="L127" t="n">
        <v>32.25</v>
      </c>
      <c r="M127" t="n">
        <v>3</v>
      </c>
      <c r="N127" t="n">
        <v>80.81999999999999</v>
      </c>
      <c r="O127" t="n">
        <v>36098.46</v>
      </c>
      <c r="P127" t="n">
        <v>161.8</v>
      </c>
      <c r="Q127" t="n">
        <v>197.75</v>
      </c>
      <c r="R127" t="n">
        <v>29.95</v>
      </c>
      <c r="S127" t="n">
        <v>25.4</v>
      </c>
      <c r="T127" t="n">
        <v>1445.76</v>
      </c>
      <c r="U127" t="n">
        <v>0.85</v>
      </c>
      <c r="V127" t="n">
        <v>0.89</v>
      </c>
      <c r="W127" t="n">
        <v>2.95</v>
      </c>
      <c r="X127" t="n">
        <v>0.08</v>
      </c>
      <c r="Y127" t="n">
        <v>1</v>
      </c>
      <c r="Z127" t="n">
        <v>10</v>
      </c>
      <c r="AA127" t="n">
        <v>448.1867998460345</v>
      </c>
      <c r="AB127" t="n">
        <v>613.228952155474</v>
      </c>
      <c r="AC127" t="n">
        <v>554.7032416339946</v>
      </c>
      <c r="AD127" t="n">
        <v>448186.7998460345</v>
      </c>
      <c r="AE127" t="n">
        <v>613228.952155474</v>
      </c>
      <c r="AF127" t="n">
        <v>1.616016931786878e-05</v>
      </c>
      <c r="AG127" t="n">
        <v>35</v>
      </c>
      <c r="AH127" t="n">
        <v>554703.2416339946</v>
      </c>
    </row>
    <row r="128">
      <c r="A128" t="n">
        <v>126</v>
      </c>
      <c r="B128" t="n">
        <v>120</v>
      </c>
      <c r="C128" t="inlineStr">
        <is>
          <t xml:space="preserve">CONCLUIDO	</t>
        </is>
      </c>
      <c r="D128" t="n">
        <v>7.4596</v>
      </c>
      <c r="E128" t="n">
        <v>13.41</v>
      </c>
      <c r="F128" t="n">
        <v>10.47</v>
      </c>
      <c r="G128" t="n">
        <v>125.63</v>
      </c>
      <c r="H128" t="n">
        <v>1.99</v>
      </c>
      <c r="I128" t="n">
        <v>5</v>
      </c>
      <c r="J128" t="n">
        <v>291.3</v>
      </c>
      <c r="K128" t="n">
        <v>57.72</v>
      </c>
      <c r="L128" t="n">
        <v>32.5</v>
      </c>
      <c r="M128" t="n">
        <v>3</v>
      </c>
      <c r="N128" t="n">
        <v>81.08</v>
      </c>
      <c r="O128" t="n">
        <v>36161.39</v>
      </c>
      <c r="P128" t="n">
        <v>161.77</v>
      </c>
      <c r="Q128" t="n">
        <v>197.75</v>
      </c>
      <c r="R128" t="n">
        <v>29.87</v>
      </c>
      <c r="S128" t="n">
        <v>25.4</v>
      </c>
      <c r="T128" t="n">
        <v>1406.98</v>
      </c>
      <c r="U128" t="n">
        <v>0.85</v>
      </c>
      <c r="V128" t="n">
        <v>0.89</v>
      </c>
      <c r="W128" t="n">
        <v>2.95</v>
      </c>
      <c r="X128" t="n">
        <v>0.08</v>
      </c>
      <c r="Y128" t="n">
        <v>1</v>
      </c>
      <c r="Z128" t="n">
        <v>10</v>
      </c>
      <c r="AA128" t="n">
        <v>448.139973050392</v>
      </c>
      <c r="AB128" t="n">
        <v>613.1648816678236</v>
      </c>
      <c r="AC128" t="n">
        <v>554.645285943762</v>
      </c>
      <c r="AD128" t="n">
        <v>448139.973050392</v>
      </c>
      <c r="AE128" t="n">
        <v>613164.8816678235</v>
      </c>
      <c r="AF128" t="n">
        <v>1.616320278935587e-05</v>
      </c>
      <c r="AG128" t="n">
        <v>35</v>
      </c>
      <c r="AH128" t="n">
        <v>554645.2859437621</v>
      </c>
    </row>
    <row r="129">
      <c r="A129" t="n">
        <v>127</v>
      </c>
      <c r="B129" t="n">
        <v>120</v>
      </c>
      <c r="C129" t="inlineStr">
        <is>
          <t xml:space="preserve">CONCLUIDO	</t>
        </is>
      </c>
      <c r="D129" t="n">
        <v>7.4591</v>
      </c>
      <c r="E129" t="n">
        <v>13.41</v>
      </c>
      <c r="F129" t="n">
        <v>10.47</v>
      </c>
      <c r="G129" t="n">
        <v>125.64</v>
      </c>
      <c r="H129" t="n">
        <v>2</v>
      </c>
      <c r="I129" t="n">
        <v>5</v>
      </c>
      <c r="J129" t="n">
        <v>291.81</v>
      </c>
      <c r="K129" t="n">
        <v>57.72</v>
      </c>
      <c r="L129" t="n">
        <v>32.75</v>
      </c>
      <c r="M129" t="n">
        <v>3</v>
      </c>
      <c r="N129" t="n">
        <v>81.34</v>
      </c>
      <c r="O129" t="n">
        <v>36224.42</v>
      </c>
      <c r="P129" t="n">
        <v>161.72</v>
      </c>
      <c r="Q129" t="n">
        <v>197.75</v>
      </c>
      <c r="R129" t="n">
        <v>29.84</v>
      </c>
      <c r="S129" t="n">
        <v>25.4</v>
      </c>
      <c r="T129" t="n">
        <v>1391.09</v>
      </c>
      <c r="U129" t="n">
        <v>0.85</v>
      </c>
      <c r="V129" t="n">
        <v>0.89</v>
      </c>
      <c r="W129" t="n">
        <v>2.95</v>
      </c>
      <c r="X129" t="n">
        <v>0.08</v>
      </c>
      <c r="Y129" t="n">
        <v>1</v>
      </c>
      <c r="Z129" t="n">
        <v>10</v>
      </c>
      <c r="AA129" t="n">
        <v>448.112399379635</v>
      </c>
      <c r="AB129" t="n">
        <v>613.1271541550292</v>
      </c>
      <c r="AC129" t="n">
        <v>554.611159091838</v>
      </c>
      <c r="AD129" t="n">
        <v>448112.399379635</v>
      </c>
      <c r="AE129" t="n">
        <v>613127.1541550292</v>
      </c>
      <c r="AF129" t="n">
        <v>1.616211940668191e-05</v>
      </c>
      <c r="AG129" t="n">
        <v>35</v>
      </c>
      <c r="AH129" t="n">
        <v>554611.1590918379</v>
      </c>
    </row>
    <row r="130">
      <c r="A130" t="n">
        <v>128</v>
      </c>
      <c r="B130" t="n">
        <v>120</v>
      </c>
      <c r="C130" t="inlineStr">
        <is>
          <t xml:space="preserve">CONCLUIDO	</t>
        </is>
      </c>
      <c r="D130" t="n">
        <v>7.4599</v>
      </c>
      <c r="E130" t="n">
        <v>13.4</v>
      </c>
      <c r="F130" t="n">
        <v>10.47</v>
      </c>
      <c r="G130" t="n">
        <v>125.62</v>
      </c>
      <c r="H130" t="n">
        <v>2.01</v>
      </c>
      <c r="I130" t="n">
        <v>5</v>
      </c>
      <c r="J130" t="n">
        <v>292.32</v>
      </c>
      <c r="K130" t="n">
        <v>57.72</v>
      </c>
      <c r="L130" t="n">
        <v>33</v>
      </c>
      <c r="M130" t="n">
        <v>3</v>
      </c>
      <c r="N130" t="n">
        <v>81.59999999999999</v>
      </c>
      <c r="O130" t="n">
        <v>36287.56</v>
      </c>
      <c r="P130" t="n">
        <v>161.8</v>
      </c>
      <c r="Q130" t="n">
        <v>197.75</v>
      </c>
      <c r="R130" t="n">
        <v>29.8</v>
      </c>
      <c r="S130" t="n">
        <v>25.4</v>
      </c>
      <c r="T130" t="n">
        <v>1372.45</v>
      </c>
      <c r="U130" t="n">
        <v>0.85</v>
      </c>
      <c r="V130" t="n">
        <v>0.89</v>
      </c>
      <c r="W130" t="n">
        <v>2.95</v>
      </c>
      <c r="X130" t="n">
        <v>0.08</v>
      </c>
      <c r="Y130" t="n">
        <v>1</v>
      </c>
      <c r="Z130" t="n">
        <v>10</v>
      </c>
      <c r="AA130" t="n">
        <v>448.1565154786452</v>
      </c>
      <c r="AB130" t="n">
        <v>613.18751574796</v>
      </c>
      <c r="AC130" t="n">
        <v>554.6657598590574</v>
      </c>
      <c r="AD130" t="n">
        <v>448156.5154786452</v>
      </c>
      <c r="AE130" t="n">
        <v>613187.51574796</v>
      </c>
      <c r="AF130" t="n">
        <v>1.616385281896025e-05</v>
      </c>
      <c r="AG130" t="n">
        <v>35</v>
      </c>
      <c r="AH130" t="n">
        <v>554665.7598590574</v>
      </c>
    </row>
    <row r="131">
      <c r="A131" t="n">
        <v>129</v>
      </c>
      <c r="B131" t="n">
        <v>120</v>
      </c>
      <c r="C131" t="inlineStr">
        <is>
          <t xml:space="preserve">CONCLUIDO	</t>
        </is>
      </c>
      <c r="D131" t="n">
        <v>7.4624</v>
      </c>
      <c r="E131" t="n">
        <v>13.4</v>
      </c>
      <c r="F131" t="n">
        <v>10.46</v>
      </c>
      <c r="G131" t="n">
        <v>125.57</v>
      </c>
      <c r="H131" t="n">
        <v>2.02</v>
      </c>
      <c r="I131" t="n">
        <v>5</v>
      </c>
      <c r="J131" t="n">
        <v>292.84</v>
      </c>
      <c r="K131" t="n">
        <v>57.72</v>
      </c>
      <c r="L131" t="n">
        <v>33.25</v>
      </c>
      <c r="M131" t="n">
        <v>3</v>
      </c>
      <c r="N131" t="n">
        <v>81.86</v>
      </c>
      <c r="O131" t="n">
        <v>36350.81</v>
      </c>
      <c r="P131" t="n">
        <v>161.64</v>
      </c>
      <c r="Q131" t="n">
        <v>197.77</v>
      </c>
      <c r="R131" t="n">
        <v>29.7</v>
      </c>
      <c r="S131" t="n">
        <v>25.4</v>
      </c>
      <c r="T131" t="n">
        <v>1319.02</v>
      </c>
      <c r="U131" t="n">
        <v>0.86</v>
      </c>
      <c r="V131" t="n">
        <v>0.89</v>
      </c>
      <c r="W131" t="n">
        <v>2.95</v>
      </c>
      <c r="X131" t="n">
        <v>0.07000000000000001</v>
      </c>
      <c r="Y131" t="n">
        <v>1</v>
      </c>
      <c r="Z131" t="n">
        <v>10</v>
      </c>
      <c r="AA131" t="n">
        <v>447.981164532473</v>
      </c>
      <c r="AB131" t="n">
        <v>612.9475928474694</v>
      </c>
      <c r="AC131" t="n">
        <v>554.4487348634558</v>
      </c>
      <c r="AD131" t="n">
        <v>447981.164532473</v>
      </c>
      <c r="AE131" t="n">
        <v>612947.5928474694</v>
      </c>
      <c r="AF131" t="n">
        <v>1.616926973233005e-05</v>
      </c>
      <c r="AG131" t="n">
        <v>35</v>
      </c>
      <c r="AH131" t="n">
        <v>554448.7348634558</v>
      </c>
    </row>
    <row r="132">
      <c r="A132" t="n">
        <v>130</v>
      </c>
      <c r="B132" t="n">
        <v>120</v>
      </c>
      <c r="C132" t="inlineStr">
        <is>
          <t xml:space="preserve">CONCLUIDO	</t>
        </is>
      </c>
      <c r="D132" t="n">
        <v>7.4613</v>
      </c>
      <c r="E132" t="n">
        <v>13.4</v>
      </c>
      <c r="F132" t="n">
        <v>10.47</v>
      </c>
      <c r="G132" t="n">
        <v>125.59</v>
      </c>
      <c r="H132" t="n">
        <v>2.03</v>
      </c>
      <c r="I132" t="n">
        <v>5</v>
      </c>
      <c r="J132" t="n">
        <v>293.35</v>
      </c>
      <c r="K132" t="n">
        <v>57.72</v>
      </c>
      <c r="L132" t="n">
        <v>33.5</v>
      </c>
      <c r="M132" t="n">
        <v>3</v>
      </c>
      <c r="N132" t="n">
        <v>82.13</v>
      </c>
      <c r="O132" t="n">
        <v>36414.16</v>
      </c>
      <c r="P132" t="n">
        <v>161.64</v>
      </c>
      <c r="Q132" t="n">
        <v>197.77</v>
      </c>
      <c r="R132" t="n">
        <v>29.81</v>
      </c>
      <c r="S132" t="n">
        <v>25.4</v>
      </c>
      <c r="T132" t="n">
        <v>1375.81</v>
      </c>
      <c r="U132" t="n">
        <v>0.85</v>
      </c>
      <c r="V132" t="n">
        <v>0.89</v>
      </c>
      <c r="W132" t="n">
        <v>2.94</v>
      </c>
      <c r="X132" t="n">
        <v>0.08</v>
      </c>
      <c r="Y132" t="n">
        <v>1</v>
      </c>
      <c r="Z132" t="n">
        <v>10</v>
      </c>
      <c r="AA132" t="n">
        <v>448.0148884993835</v>
      </c>
      <c r="AB132" t="n">
        <v>612.9937354667927</v>
      </c>
      <c r="AC132" t="n">
        <v>554.4904736959525</v>
      </c>
      <c r="AD132" t="n">
        <v>448014.8884993835</v>
      </c>
      <c r="AE132" t="n">
        <v>612993.7354667927</v>
      </c>
      <c r="AF132" t="n">
        <v>1.616688629044734e-05</v>
      </c>
      <c r="AG132" t="n">
        <v>35</v>
      </c>
      <c r="AH132" t="n">
        <v>554490.4736959524</v>
      </c>
    </row>
    <row r="133">
      <c r="A133" t="n">
        <v>131</v>
      </c>
      <c r="B133" t="n">
        <v>120</v>
      </c>
      <c r="C133" t="inlineStr">
        <is>
          <t xml:space="preserve">CONCLUIDO	</t>
        </is>
      </c>
      <c r="D133" t="n">
        <v>7.461</v>
      </c>
      <c r="E133" t="n">
        <v>13.4</v>
      </c>
      <c r="F133" t="n">
        <v>10.47</v>
      </c>
      <c r="G133" t="n">
        <v>125.6</v>
      </c>
      <c r="H133" t="n">
        <v>2.05</v>
      </c>
      <c r="I133" t="n">
        <v>5</v>
      </c>
      <c r="J133" t="n">
        <v>293.87</v>
      </c>
      <c r="K133" t="n">
        <v>57.72</v>
      </c>
      <c r="L133" t="n">
        <v>33.75</v>
      </c>
      <c r="M133" t="n">
        <v>3</v>
      </c>
      <c r="N133" t="n">
        <v>82.39</v>
      </c>
      <c r="O133" t="n">
        <v>36477.63</v>
      </c>
      <c r="P133" t="n">
        <v>161.59</v>
      </c>
      <c r="Q133" t="n">
        <v>197.75</v>
      </c>
      <c r="R133" t="n">
        <v>29.78</v>
      </c>
      <c r="S133" t="n">
        <v>25.4</v>
      </c>
      <c r="T133" t="n">
        <v>1359.75</v>
      </c>
      <c r="U133" t="n">
        <v>0.85</v>
      </c>
      <c r="V133" t="n">
        <v>0.89</v>
      </c>
      <c r="W133" t="n">
        <v>2.95</v>
      </c>
      <c r="X133" t="n">
        <v>0.08</v>
      </c>
      <c r="Y133" t="n">
        <v>1</v>
      </c>
      <c r="Z133" t="n">
        <v>10</v>
      </c>
      <c r="AA133" t="n">
        <v>447.9837557347098</v>
      </c>
      <c r="AB133" t="n">
        <v>612.9511382446856</v>
      </c>
      <c r="AC133" t="n">
        <v>554.4519418929375</v>
      </c>
      <c r="AD133" t="n">
        <v>447983.7557347098</v>
      </c>
      <c r="AE133" t="n">
        <v>612951.1382446856</v>
      </c>
      <c r="AF133" t="n">
        <v>1.616623626084296e-05</v>
      </c>
      <c r="AG133" t="n">
        <v>35</v>
      </c>
      <c r="AH133" t="n">
        <v>554451.9418929375</v>
      </c>
    </row>
    <row r="134">
      <c r="A134" t="n">
        <v>132</v>
      </c>
      <c r="B134" t="n">
        <v>120</v>
      </c>
      <c r="C134" t="inlineStr">
        <is>
          <t xml:space="preserve">CONCLUIDO	</t>
        </is>
      </c>
      <c r="D134" t="n">
        <v>7.4628</v>
      </c>
      <c r="E134" t="n">
        <v>13.4</v>
      </c>
      <c r="F134" t="n">
        <v>10.46</v>
      </c>
      <c r="G134" t="n">
        <v>125.56</v>
      </c>
      <c r="H134" t="n">
        <v>2.06</v>
      </c>
      <c r="I134" t="n">
        <v>5</v>
      </c>
      <c r="J134" t="n">
        <v>294.38</v>
      </c>
      <c r="K134" t="n">
        <v>57.72</v>
      </c>
      <c r="L134" t="n">
        <v>34</v>
      </c>
      <c r="M134" t="n">
        <v>3</v>
      </c>
      <c r="N134" t="n">
        <v>82.66</v>
      </c>
      <c r="O134" t="n">
        <v>36541.2</v>
      </c>
      <c r="P134" t="n">
        <v>161.44</v>
      </c>
      <c r="Q134" t="n">
        <v>197.75</v>
      </c>
      <c r="R134" t="n">
        <v>29.58</v>
      </c>
      <c r="S134" t="n">
        <v>25.4</v>
      </c>
      <c r="T134" t="n">
        <v>1261.94</v>
      </c>
      <c r="U134" t="n">
        <v>0.86</v>
      </c>
      <c r="V134" t="n">
        <v>0.89</v>
      </c>
      <c r="W134" t="n">
        <v>2.95</v>
      </c>
      <c r="X134" t="n">
        <v>0.07000000000000001</v>
      </c>
      <c r="Y134" t="n">
        <v>1</v>
      </c>
      <c r="Z134" t="n">
        <v>10</v>
      </c>
      <c r="AA134" t="n">
        <v>447.8282103170809</v>
      </c>
      <c r="AB134" t="n">
        <v>612.7383141421062</v>
      </c>
      <c r="AC134" t="n">
        <v>554.2594294240079</v>
      </c>
      <c r="AD134" t="n">
        <v>447828.2103170809</v>
      </c>
      <c r="AE134" t="n">
        <v>612738.3141421062</v>
      </c>
      <c r="AF134" t="n">
        <v>1.617013643846922e-05</v>
      </c>
      <c r="AG134" t="n">
        <v>35</v>
      </c>
      <c r="AH134" t="n">
        <v>554259.4294240079</v>
      </c>
    </row>
    <row r="135">
      <c r="A135" t="n">
        <v>133</v>
      </c>
      <c r="B135" t="n">
        <v>120</v>
      </c>
      <c r="C135" t="inlineStr">
        <is>
          <t xml:space="preserve">CONCLUIDO	</t>
        </is>
      </c>
      <c r="D135" t="n">
        <v>7.4628</v>
      </c>
      <c r="E135" t="n">
        <v>13.4</v>
      </c>
      <c r="F135" t="n">
        <v>10.46</v>
      </c>
      <c r="G135" t="n">
        <v>125.56</v>
      </c>
      <c r="H135" t="n">
        <v>2.07</v>
      </c>
      <c r="I135" t="n">
        <v>5</v>
      </c>
      <c r="J135" t="n">
        <v>294.9</v>
      </c>
      <c r="K135" t="n">
        <v>57.72</v>
      </c>
      <c r="L135" t="n">
        <v>34.25</v>
      </c>
      <c r="M135" t="n">
        <v>3</v>
      </c>
      <c r="N135" t="n">
        <v>82.92</v>
      </c>
      <c r="O135" t="n">
        <v>36604.89</v>
      </c>
      <c r="P135" t="n">
        <v>161.36</v>
      </c>
      <c r="Q135" t="n">
        <v>197.75</v>
      </c>
      <c r="R135" t="n">
        <v>29.68</v>
      </c>
      <c r="S135" t="n">
        <v>25.4</v>
      </c>
      <c r="T135" t="n">
        <v>1309.46</v>
      </c>
      <c r="U135" t="n">
        <v>0.86</v>
      </c>
      <c r="V135" t="n">
        <v>0.89</v>
      </c>
      <c r="W135" t="n">
        <v>2.95</v>
      </c>
      <c r="X135" t="n">
        <v>0.07000000000000001</v>
      </c>
      <c r="Y135" t="n">
        <v>1</v>
      </c>
      <c r="Z135" t="n">
        <v>10</v>
      </c>
      <c r="AA135" t="n">
        <v>447.7698734079642</v>
      </c>
      <c r="AB135" t="n">
        <v>612.6584950094099</v>
      </c>
      <c r="AC135" t="n">
        <v>554.1872281173092</v>
      </c>
      <c r="AD135" t="n">
        <v>447769.8734079641</v>
      </c>
      <c r="AE135" t="n">
        <v>612658.4950094098</v>
      </c>
      <c r="AF135" t="n">
        <v>1.617013643846922e-05</v>
      </c>
      <c r="AG135" t="n">
        <v>35</v>
      </c>
      <c r="AH135" t="n">
        <v>554187.2281173093</v>
      </c>
    </row>
    <row r="136">
      <c r="A136" t="n">
        <v>134</v>
      </c>
      <c r="B136" t="n">
        <v>120</v>
      </c>
      <c r="C136" t="inlineStr">
        <is>
          <t xml:space="preserve">CONCLUIDO	</t>
        </is>
      </c>
      <c r="D136" t="n">
        <v>7.4622</v>
      </c>
      <c r="E136" t="n">
        <v>13.4</v>
      </c>
      <c r="F136" t="n">
        <v>10.46</v>
      </c>
      <c r="G136" t="n">
        <v>125.57</v>
      </c>
      <c r="H136" t="n">
        <v>2.08</v>
      </c>
      <c r="I136" t="n">
        <v>5</v>
      </c>
      <c r="J136" t="n">
        <v>295.41</v>
      </c>
      <c r="K136" t="n">
        <v>57.72</v>
      </c>
      <c r="L136" t="n">
        <v>34.5</v>
      </c>
      <c r="M136" t="n">
        <v>3</v>
      </c>
      <c r="N136" t="n">
        <v>83.19</v>
      </c>
      <c r="O136" t="n">
        <v>36668.68</v>
      </c>
      <c r="P136" t="n">
        <v>161.39</v>
      </c>
      <c r="Q136" t="n">
        <v>197.76</v>
      </c>
      <c r="R136" t="n">
        <v>29.65</v>
      </c>
      <c r="S136" t="n">
        <v>25.4</v>
      </c>
      <c r="T136" t="n">
        <v>1294.89</v>
      </c>
      <c r="U136" t="n">
        <v>0.86</v>
      </c>
      <c r="V136" t="n">
        <v>0.89</v>
      </c>
      <c r="W136" t="n">
        <v>2.95</v>
      </c>
      <c r="X136" t="n">
        <v>0.07000000000000001</v>
      </c>
      <c r="Y136" t="n">
        <v>1</v>
      </c>
      <c r="Z136" t="n">
        <v>10</v>
      </c>
      <c r="AA136" t="n">
        <v>447.8024032905977</v>
      </c>
      <c r="AB136" t="n">
        <v>612.7030038299463</v>
      </c>
      <c r="AC136" t="n">
        <v>554.2274890784821</v>
      </c>
      <c r="AD136" t="n">
        <v>447802.4032905977</v>
      </c>
      <c r="AE136" t="n">
        <v>612703.0038299463</v>
      </c>
      <c r="AF136" t="n">
        <v>1.616883637926047e-05</v>
      </c>
      <c r="AG136" t="n">
        <v>35</v>
      </c>
      <c r="AH136" t="n">
        <v>554227.4890784821</v>
      </c>
    </row>
    <row r="137">
      <c r="A137" t="n">
        <v>135</v>
      </c>
      <c r="B137" t="n">
        <v>120</v>
      </c>
      <c r="C137" t="inlineStr">
        <is>
          <t xml:space="preserve">CONCLUIDO	</t>
        </is>
      </c>
      <c r="D137" t="n">
        <v>7.4653</v>
      </c>
      <c r="E137" t="n">
        <v>13.4</v>
      </c>
      <c r="F137" t="n">
        <v>10.46</v>
      </c>
      <c r="G137" t="n">
        <v>125.5</v>
      </c>
      <c r="H137" t="n">
        <v>2.09</v>
      </c>
      <c r="I137" t="n">
        <v>5</v>
      </c>
      <c r="J137" t="n">
        <v>295.93</v>
      </c>
      <c r="K137" t="n">
        <v>57.72</v>
      </c>
      <c r="L137" t="n">
        <v>34.75</v>
      </c>
      <c r="M137" t="n">
        <v>3</v>
      </c>
      <c r="N137" t="n">
        <v>83.45999999999999</v>
      </c>
      <c r="O137" t="n">
        <v>36732.59</v>
      </c>
      <c r="P137" t="n">
        <v>161.12</v>
      </c>
      <c r="Q137" t="n">
        <v>197.76</v>
      </c>
      <c r="R137" t="n">
        <v>29.48</v>
      </c>
      <c r="S137" t="n">
        <v>25.4</v>
      </c>
      <c r="T137" t="n">
        <v>1209.91</v>
      </c>
      <c r="U137" t="n">
        <v>0.86</v>
      </c>
      <c r="V137" t="n">
        <v>0.89</v>
      </c>
      <c r="W137" t="n">
        <v>2.95</v>
      </c>
      <c r="X137" t="n">
        <v>0.07000000000000001</v>
      </c>
      <c r="Y137" t="n">
        <v>1</v>
      </c>
      <c r="Z137" t="n">
        <v>10</v>
      </c>
      <c r="AA137" t="n">
        <v>447.5505572905963</v>
      </c>
      <c r="AB137" t="n">
        <v>612.3584170220829</v>
      </c>
      <c r="AC137" t="n">
        <v>553.9157891519308</v>
      </c>
      <c r="AD137" t="n">
        <v>447550.5572905963</v>
      </c>
      <c r="AE137" t="n">
        <v>612358.417022083</v>
      </c>
      <c r="AF137" t="n">
        <v>1.617555335183902e-05</v>
      </c>
      <c r="AG137" t="n">
        <v>35</v>
      </c>
      <c r="AH137" t="n">
        <v>553915.7891519307</v>
      </c>
    </row>
    <row r="138">
      <c r="A138" t="n">
        <v>136</v>
      </c>
      <c r="B138" t="n">
        <v>120</v>
      </c>
      <c r="C138" t="inlineStr">
        <is>
          <t xml:space="preserve">CONCLUIDO	</t>
        </is>
      </c>
      <c r="D138" t="n">
        <v>7.4627</v>
      </c>
      <c r="E138" t="n">
        <v>13.4</v>
      </c>
      <c r="F138" t="n">
        <v>10.46</v>
      </c>
      <c r="G138" t="n">
        <v>125.56</v>
      </c>
      <c r="H138" t="n">
        <v>2.1</v>
      </c>
      <c r="I138" t="n">
        <v>5</v>
      </c>
      <c r="J138" t="n">
        <v>296.45</v>
      </c>
      <c r="K138" t="n">
        <v>57.72</v>
      </c>
      <c r="L138" t="n">
        <v>35</v>
      </c>
      <c r="M138" t="n">
        <v>3</v>
      </c>
      <c r="N138" t="n">
        <v>83.73</v>
      </c>
      <c r="O138" t="n">
        <v>36796.61</v>
      </c>
      <c r="P138" t="n">
        <v>161.17</v>
      </c>
      <c r="Q138" t="n">
        <v>197.75</v>
      </c>
      <c r="R138" t="n">
        <v>29.59</v>
      </c>
      <c r="S138" t="n">
        <v>25.4</v>
      </c>
      <c r="T138" t="n">
        <v>1264.2</v>
      </c>
      <c r="U138" t="n">
        <v>0.86</v>
      </c>
      <c r="V138" t="n">
        <v>0.89</v>
      </c>
      <c r="W138" t="n">
        <v>2.95</v>
      </c>
      <c r="X138" t="n">
        <v>0.07000000000000001</v>
      </c>
      <c r="Y138" t="n">
        <v>1</v>
      </c>
      <c r="Z138" t="n">
        <v>10</v>
      </c>
      <c r="AA138" t="n">
        <v>447.633096570422</v>
      </c>
      <c r="AB138" t="n">
        <v>612.4713509061165</v>
      </c>
      <c r="AC138" t="n">
        <v>554.0179447845759</v>
      </c>
      <c r="AD138" t="n">
        <v>447633.096570422</v>
      </c>
      <c r="AE138" t="n">
        <v>612471.3509061165</v>
      </c>
      <c r="AF138" t="n">
        <v>1.616991976193443e-05</v>
      </c>
      <c r="AG138" t="n">
        <v>35</v>
      </c>
      <c r="AH138" t="n">
        <v>554017.9447845758</v>
      </c>
    </row>
    <row r="139">
      <c r="A139" t="n">
        <v>137</v>
      </c>
      <c r="B139" t="n">
        <v>120</v>
      </c>
      <c r="C139" t="inlineStr">
        <is>
          <t xml:space="preserve">CONCLUIDO	</t>
        </is>
      </c>
      <c r="D139" t="n">
        <v>7.4649</v>
      </c>
      <c r="E139" t="n">
        <v>13.4</v>
      </c>
      <c r="F139" t="n">
        <v>10.46</v>
      </c>
      <c r="G139" t="n">
        <v>125.51</v>
      </c>
      <c r="H139" t="n">
        <v>2.11</v>
      </c>
      <c r="I139" t="n">
        <v>5</v>
      </c>
      <c r="J139" t="n">
        <v>296.97</v>
      </c>
      <c r="K139" t="n">
        <v>57.72</v>
      </c>
      <c r="L139" t="n">
        <v>35.25</v>
      </c>
      <c r="M139" t="n">
        <v>3</v>
      </c>
      <c r="N139" t="n">
        <v>84</v>
      </c>
      <c r="O139" t="n">
        <v>36860.74</v>
      </c>
      <c r="P139" t="n">
        <v>160.94</v>
      </c>
      <c r="Q139" t="n">
        <v>197.75</v>
      </c>
      <c r="R139" t="n">
        <v>29.51</v>
      </c>
      <c r="S139" t="n">
        <v>25.4</v>
      </c>
      <c r="T139" t="n">
        <v>1226</v>
      </c>
      <c r="U139" t="n">
        <v>0.86</v>
      </c>
      <c r="V139" t="n">
        <v>0.89</v>
      </c>
      <c r="W139" t="n">
        <v>2.95</v>
      </c>
      <c r="X139" t="n">
        <v>0.07000000000000001</v>
      </c>
      <c r="Y139" t="n">
        <v>1</v>
      </c>
      <c r="Z139" t="n">
        <v>10</v>
      </c>
      <c r="AA139" t="n">
        <v>447.426423038334</v>
      </c>
      <c r="AB139" t="n">
        <v>612.1885710617209</v>
      </c>
      <c r="AC139" t="n">
        <v>553.7621530516453</v>
      </c>
      <c r="AD139" t="n">
        <v>447426.423038334</v>
      </c>
      <c r="AE139" t="n">
        <v>612188.571061721</v>
      </c>
      <c r="AF139" t="n">
        <v>1.617468664569986e-05</v>
      </c>
      <c r="AG139" t="n">
        <v>35</v>
      </c>
      <c r="AH139" t="n">
        <v>553762.1530516454</v>
      </c>
    </row>
    <row r="140">
      <c r="A140" t="n">
        <v>138</v>
      </c>
      <c r="B140" t="n">
        <v>120</v>
      </c>
      <c r="C140" t="inlineStr">
        <is>
          <t xml:space="preserve">CONCLUIDO	</t>
        </is>
      </c>
      <c r="D140" t="n">
        <v>7.4628</v>
      </c>
      <c r="E140" t="n">
        <v>13.4</v>
      </c>
      <c r="F140" t="n">
        <v>10.46</v>
      </c>
      <c r="G140" t="n">
        <v>125.56</v>
      </c>
      <c r="H140" t="n">
        <v>2.13</v>
      </c>
      <c r="I140" t="n">
        <v>5</v>
      </c>
      <c r="J140" t="n">
        <v>297.49</v>
      </c>
      <c r="K140" t="n">
        <v>57.72</v>
      </c>
      <c r="L140" t="n">
        <v>35.5</v>
      </c>
      <c r="M140" t="n">
        <v>3</v>
      </c>
      <c r="N140" t="n">
        <v>84.27</v>
      </c>
      <c r="O140" t="n">
        <v>36924.99</v>
      </c>
      <c r="P140" t="n">
        <v>160.77</v>
      </c>
      <c r="Q140" t="n">
        <v>197.75</v>
      </c>
      <c r="R140" t="n">
        <v>29.64</v>
      </c>
      <c r="S140" t="n">
        <v>25.4</v>
      </c>
      <c r="T140" t="n">
        <v>1293.46</v>
      </c>
      <c r="U140" t="n">
        <v>0.86</v>
      </c>
      <c r="V140" t="n">
        <v>0.89</v>
      </c>
      <c r="W140" t="n">
        <v>2.95</v>
      </c>
      <c r="X140" t="n">
        <v>0.07000000000000001</v>
      </c>
      <c r="Y140" t="n">
        <v>1</v>
      </c>
      <c r="Z140" t="n">
        <v>10</v>
      </c>
      <c r="AA140" t="n">
        <v>447.3396387032279</v>
      </c>
      <c r="AB140" t="n">
        <v>612.0698289057742</v>
      </c>
      <c r="AC140" t="n">
        <v>553.6547434804065</v>
      </c>
      <c r="AD140" t="n">
        <v>447339.6387032279</v>
      </c>
      <c r="AE140" t="n">
        <v>612069.8289057742</v>
      </c>
      <c r="AF140" t="n">
        <v>1.617013643846922e-05</v>
      </c>
      <c r="AG140" t="n">
        <v>35</v>
      </c>
      <c r="AH140" t="n">
        <v>553654.7434804065</v>
      </c>
    </row>
    <row r="141">
      <c r="A141" t="n">
        <v>139</v>
      </c>
      <c r="B141" t="n">
        <v>120</v>
      </c>
      <c r="C141" t="inlineStr">
        <is>
          <t xml:space="preserve">CONCLUIDO	</t>
        </is>
      </c>
      <c r="D141" t="n">
        <v>7.4649</v>
      </c>
      <c r="E141" t="n">
        <v>13.4</v>
      </c>
      <c r="F141" t="n">
        <v>10.46</v>
      </c>
      <c r="G141" t="n">
        <v>125.51</v>
      </c>
      <c r="H141" t="n">
        <v>2.14</v>
      </c>
      <c r="I141" t="n">
        <v>5</v>
      </c>
      <c r="J141" t="n">
        <v>298.01</v>
      </c>
      <c r="K141" t="n">
        <v>57.72</v>
      </c>
      <c r="L141" t="n">
        <v>35.75</v>
      </c>
      <c r="M141" t="n">
        <v>3</v>
      </c>
      <c r="N141" t="n">
        <v>84.54000000000001</v>
      </c>
      <c r="O141" t="n">
        <v>36989.35</v>
      </c>
      <c r="P141" t="n">
        <v>160.43</v>
      </c>
      <c r="Q141" t="n">
        <v>197.75</v>
      </c>
      <c r="R141" t="n">
        <v>29.56</v>
      </c>
      <c r="S141" t="n">
        <v>25.4</v>
      </c>
      <c r="T141" t="n">
        <v>1251.72</v>
      </c>
      <c r="U141" t="n">
        <v>0.86</v>
      </c>
      <c r="V141" t="n">
        <v>0.89</v>
      </c>
      <c r="W141" t="n">
        <v>2.95</v>
      </c>
      <c r="X141" t="n">
        <v>0.07000000000000001</v>
      </c>
      <c r="Y141" t="n">
        <v>1</v>
      </c>
      <c r="Z141" t="n">
        <v>10</v>
      </c>
      <c r="AA141" t="n">
        <v>447.0546298637236</v>
      </c>
      <c r="AB141" t="n">
        <v>611.6798672378618</v>
      </c>
      <c r="AC141" t="n">
        <v>553.3019992067651</v>
      </c>
      <c r="AD141" t="n">
        <v>447054.6298637236</v>
      </c>
      <c r="AE141" t="n">
        <v>611679.8672378619</v>
      </c>
      <c r="AF141" t="n">
        <v>1.617468664569986e-05</v>
      </c>
      <c r="AG141" t="n">
        <v>35</v>
      </c>
      <c r="AH141" t="n">
        <v>553301.9992067651</v>
      </c>
    </row>
    <row r="142">
      <c r="A142" t="n">
        <v>140</v>
      </c>
      <c r="B142" t="n">
        <v>120</v>
      </c>
      <c r="C142" t="inlineStr">
        <is>
          <t xml:space="preserve">CONCLUIDO	</t>
        </is>
      </c>
      <c r="D142" t="n">
        <v>7.4624</v>
      </c>
      <c r="E142" t="n">
        <v>13.4</v>
      </c>
      <c r="F142" t="n">
        <v>10.46</v>
      </c>
      <c r="G142" t="n">
        <v>125.57</v>
      </c>
      <c r="H142" t="n">
        <v>2.15</v>
      </c>
      <c r="I142" t="n">
        <v>5</v>
      </c>
      <c r="J142" t="n">
        <v>298.54</v>
      </c>
      <c r="K142" t="n">
        <v>57.72</v>
      </c>
      <c r="L142" t="n">
        <v>36</v>
      </c>
      <c r="M142" t="n">
        <v>3</v>
      </c>
      <c r="N142" t="n">
        <v>84.81</v>
      </c>
      <c r="O142" t="n">
        <v>37053.82</v>
      </c>
      <c r="P142" t="n">
        <v>160.41</v>
      </c>
      <c r="Q142" t="n">
        <v>197.75</v>
      </c>
      <c r="R142" t="n">
        <v>29.68</v>
      </c>
      <c r="S142" t="n">
        <v>25.4</v>
      </c>
      <c r="T142" t="n">
        <v>1311.1</v>
      </c>
      <c r="U142" t="n">
        <v>0.86</v>
      </c>
      <c r="V142" t="n">
        <v>0.89</v>
      </c>
      <c r="W142" t="n">
        <v>2.95</v>
      </c>
      <c r="X142" t="n">
        <v>0.07000000000000001</v>
      </c>
      <c r="Y142" t="n">
        <v>1</v>
      </c>
      <c r="Z142" t="n">
        <v>10</v>
      </c>
      <c r="AA142" t="n">
        <v>447.0841864775095</v>
      </c>
      <c r="AB142" t="n">
        <v>611.7203079007895</v>
      </c>
      <c r="AC142" t="n">
        <v>553.3385802695817</v>
      </c>
      <c r="AD142" t="n">
        <v>447084.1864775096</v>
      </c>
      <c r="AE142" t="n">
        <v>611720.3079007895</v>
      </c>
      <c r="AF142" t="n">
        <v>1.616926973233005e-05</v>
      </c>
      <c r="AG142" t="n">
        <v>35</v>
      </c>
      <c r="AH142" t="n">
        <v>553338.5802695818</v>
      </c>
    </row>
    <row r="143">
      <c r="A143" t="n">
        <v>141</v>
      </c>
      <c r="B143" t="n">
        <v>120</v>
      </c>
      <c r="C143" t="inlineStr">
        <is>
          <t xml:space="preserve">CONCLUIDO	</t>
        </is>
      </c>
      <c r="D143" t="n">
        <v>7.4602</v>
      </c>
      <c r="E143" t="n">
        <v>13.4</v>
      </c>
      <c r="F143" t="n">
        <v>10.47</v>
      </c>
      <c r="G143" t="n">
        <v>125.61</v>
      </c>
      <c r="H143" t="n">
        <v>2.16</v>
      </c>
      <c r="I143" t="n">
        <v>5</v>
      </c>
      <c r="J143" t="n">
        <v>299.06</v>
      </c>
      <c r="K143" t="n">
        <v>57.72</v>
      </c>
      <c r="L143" t="n">
        <v>36.25</v>
      </c>
      <c r="M143" t="n">
        <v>3</v>
      </c>
      <c r="N143" t="n">
        <v>85.09</v>
      </c>
      <c r="O143" t="n">
        <v>37118.41</v>
      </c>
      <c r="P143" t="n">
        <v>160.4</v>
      </c>
      <c r="Q143" t="n">
        <v>197.76</v>
      </c>
      <c r="R143" t="n">
        <v>29.82</v>
      </c>
      <c r="S143" t="n">
        <v>25.4</v>
      </c>
      <c r="T143" t="n">
        <v>1382.51</v>
      </c>
      <c r="U143" t="n">
        <v>0.85</v>
      </c>
      <c r="V143" t="n">
        <v>0.89</v>
      </c>
      <c r="W143" t="n">
        <v>2.95</v>
      </c>
      <c r="X143" t="n">
        <v>0.08</v>
      </c>
      <c r="Y143" t="n">
        <v>1</v>
      </c>
      <c r="Z143" t="n">
        <v>10</v>
      </c>
      <c r="AA143" t="n">
        <v>447.1299209030369</v>
      </c>
      <c r="AB143" t="n">
        <v>611.7828837594565</v>
      </c>
      <c r="AC143" t="n">
        <v>553.3951839761233</v>
      </c>
      <c r="AD143" t="n">
        <v>447129.9209030369</v>
      </c>
      <c r="AE143" t="n">
        <v>611782.8837594565</v>
      </c>
      <c r="AF143" t="n">
        <v>1.616450284856462e-05</v>
      </c>
      <c r="AG143" t="n">
        <v>35</v>
      </c>
      <c r="AH143" t="n">
        <v>553395.1839761233</v>
      </c>
    </row>
    <row r="144">
      <c r="A144" t="n">
        <v>142</v>
      </c>
      <c r="B144" t="n">
        <v>120</v>
      </c>
      <c r="C144" t="inlineStr">
        <is>
          <t xml:space="preserve">CONCLUIDO	</t>
        </is>
      </c>
      <c r="D144" t="n">
        <v>7.4602</v>
      </c>
      <c r="E144" t="n">
        <v>13.4</v>
      </c>
      <c r="F144" t="n">
        <v>10.47</v>
      </c>
      <c r="G144" t="n">
        <v>125.61</v>
      </c>
      <c r="H144" t="n">
        <v>2.17</v>
      </c>
      <c r="I144" t="n">
        <v>5</v>
      </c>
      <c r="J144" t="n">
        <v>299.59</v>
      </c>
      <c r="K144" t="n">
        <v>57.72</v>
      </c>
      <c r="L144" t="n">
        <v>36.5</v>
      </c>
      <c r="M144" t="n">
        <v>3</v>
      </c>
      <c r="N144" t="n">
        <v>85.36</v>
      </c>
      <c r="O144" t="n">
        <v>37183.24</v>
      </c>
      <c r="P144" t="n">
        <v>160.37</v>
      </c>
      <c r="Q144" t="n">
        <v>197.75</v>
      </c>
      <c r="R144" t="n">
        <v>29.85</v>
      </c>
      <c r="S144" t="n">
        <v>25.4</v>
      </c>
      <c r="T144" t="n">
        <v>1398.48</v>
      </c>
      <c r="U144" t="n">
        <v>0.85</v>
      </c>
      <c r="V144" t="n">
        <v>0.89</v>
      </c>
      <c r="W144" t="n">
        <v>2.95</v>
      </c>
      <c r="X144" t="n">
        <v>0.08</v>
      </c>
      <c r="Y144" t="n">
        <v>1</v>
      </c>
      <c r="Z144" t="n">
        <v>10</v>
      </c>
      <c r="AA144" t="n">
        <v>447.1080369378606</v>
      </c>
      <c r="AB144" t="n">
        <v>611.7529411528496</v>
      </c>
      <c r="AC144" t="n">
        <v>553.3680990498665</v>
      </c>
      <c r="AD144" t="n">
        <v>447108.0369378605</v>
      </c>
      <c r="AE144" t="n">
        <v>611752.9411528497</v>
      </c>
      <c r="AF144" t="n">
        <v>1.616450284856462e-05</v>
      </c>
      <c r="AG144" t="n">
        <v>35</v>
      </c>
      <c r="AH144" t="n">
        <v>553368.0990498664</v>
      </c>
    </row>
    <row r="145">
      <c r="A145" t="n">
        <v>143</v>
      </c>
      <c r="B145" t="n">
        <v>120</v>
      </c>
      <c r="C145" t="inlineStr">
        <is>
          <t xml:space="preserve">CONCLUIDO	</t>
        </is>
      </c>
      <c r="D145" t="n">
        <v>7.4584</v>
      </c>
      <c r="E145" t="n">
        <v>13.41</v>
      </c>
      <c r="F145" t="n">
        <v>10.47</v>
      </c>
      <c r="G145" t="n">
        <v>125.65</v>
      </c>
      <c r="H145" t="n">
        <v>2.18</v>
      </c>
      <c r="I145" t="n">
        <v>5</v>
      </c>
      <c r="J145" t="n">
        <v>300.11</v>
      </c>
      <c r="K145" t="n">
        <v>57.72</v>
      </c>
      <c r="L145" t="n">
        <v>36.75</v>
      </c>
      <c r="M145" t="n">
        <v>3</v>
      </c>
      <c r="N145" t="n">
        <v>85.64</v>
      </c>
      <c r="O145" t="n">
        <v>37248.06</v>
      </c>
      <c r="P145" t="n">
        <v>160.36</v>
      </c>
      <c r="Q145" t="n">
        <v>197.75</v>
      </c>
      <c r="R145" t="n">
        <v>29.89</v>
      </c>
      <c r="S145" t="n">
        <v>25.4</v>
      </c>
      <c r="T145" t="n">
        <v>1415.84</v>
      </c>
      <c r="U145" t="n">
        <v>0.85</v>
      </c>
      <c r="V145" t="n">
        <v>0.89</v>
      </c>
      <c r="W145" t="n">
        <v>2.95</v>
      </c>
      <c r="X145" t="n">
        <v>0.08</v>
      </c>
      <c r="Y145" t="n">
        <v>1</v>
      </c>
      <c r="Z145" t="n">
        <v>10</v>
      </c>
      <c r="AA145" t="n">
        <v>447.1325524248582</v>
      </c>
      <c r="AB145" t="n">
        <v>611.786484323707</v>
      </c>
      <c r="AC145" t="n">
        <v>553.398440907575</v>
      </c>
      <c r="AD145" t="n">
        <v>447132.5524248582</v>
      </c>
      <c r="AE145" t="n">
        <v>611786.4843237069</v>
      </c>
      <c r="AF145" t="n">
        <v>1.616060267093836e-05</v>
      </c>
      <c r="AG145" t="n">
        <v>35</v>
      </c>
      <c r="AH145" t="n">
        <v>553398.4409075751</v>
      </c>
    </row>
    <row r="146">
      <c r="A146" t="n">
        <v>144</v>
      </c>
      <c r="B146" t="n">
        <v>120</v>
      </c>
      <c r="C146" t="inlineStr">
        <is>
          <t xml:space="preserve">CONCLUIDO	</t>
        </is>
      </c>
      <c r="D146" t="n">
        <v>7.4588</v>
      </c>
      <c r="E146" t="n">
        <v>13.41</v>
      </c>
      <c r="F146" t="n">
        <v>10.47</v>
      </c>
      <c r="G146" t="n">
        <v>125.64</v>
      </c>
      <c r="H146" t="n">
        <v>2.19</v>
      </c>
      <c r="I146" t="n">
        <v>5</v>
      </c>
      <c r="J146" t="n">
        <v>300.64</v>
      </c>
      <c r="K146" t="n">
        <v>57.72</v>
      </c>
      <c r="L146" t="n">
        <v>37</v>
      </c>
      <c r="M146" t="n">
        <v>3</v>
      </c>
      <c r="N146" t="n">
        <v>85.91</v>
      </c>
      <c r="O146" t="n">
        <v>37313</v>
      </c>
      <c r="P146" t="n">
        <v>160.16</v>
      </c>
      <c r="Q146" t="n">
        <v>197.75</v>
      </c>
      <c r="R146" t="n">
        <v>29.79</v>
      </c>
      <c r="S146" t="n">
        <v>25.4</v>
      </c>
      <c r="T146" t="n">
        <v>1367.76</v>
      </c>
      <c r="U146" t="n">
        <v>0.85</v>
      </c>
      <c r="V146" t="n">
        <v>0.89</v>
      </c>
      <c r="W146" t="n">
        <v>2.95</v>
      </c>
      <c r="X146" t="n">
        <v>0.08</v>
      </c>
      <c r="Y146" t="n">
        <v>1</v>
      </c>
      <c r="Z146" t="n">
        <v>10</v>
      </c>
      <c r="AA146" t="n">
        <v>446.9795616925977</v>
      </c>
      <c r="AB146" t="n">
        <v>611.5771556543533</v>
      </c>
      <c r="AC146" t="n">
        <v>553.20909027263</v>
      </c>
      <c r="AD146" t="n">
        <v>446979.5616925977</v>
      </c>
      <c r="AE146" t="n">
        <v>611577.1556543533</v>
      </c>
      <c r="AF146" t="n">
        <v>1.616146937707753e-05</v>
      </c>
      <c r="AG146" t="n">
        <v>35</v>
      </c>
      <c r="AH146" t="n">
        <v>553209.09027263</v>
      </c>
    </row>
    <row r="147">
      <c r="A147" t="n">
        <v>145</v>
      </c>
      <c r="B147" t="n">
        <v>120</v>
      </c>
      <c r="C147" t="inlineStr">
        <is>
          <t xml:space="preserve">CONCLUIDO	</t>
        </is>
      </c>
      <c r="D147" t="n">
        <v>7.4593</v>
      </c>
      <c r="E147" t="n">
        <v>13.41</v>
      </c>
      <c r="F147" t="n">
        <v>10.47</v>
      </c>
      <c r="G147" t="n">
        <v>125.63</v>
      </c>
      <c r="H147" t="n">
        <v>2.2</v>
      </c>
      <c r="I147" t="n">
        <v>5</v>
      </c>
      <c r="J147" t="n">
        <v>301.17</v>
      </c>
      <c r="K147" t="n">
        <v>57.72</v>
      </c>
      <c r="L147" t="n">
        <v>37.25</v>
      </c>
      <c r="M147" t="n">
        <v>3</v>
      </c>
      <c r="N147" t="n">
        <v>86.19</v>
      </c>
      <c r="O147" t="n">
        <v>37378.06</v>
      </c>
      <c r="P147" t="n">
        <v>159.89</v>
      </c>
      <c r="Q147" t="n">
        <v>197.76</v>
      </c>
      <c r="R147" t="n">
        <v>29.79</v>
      </c>
      <c r="S147" t="n">
        <v>25.4</v>
      </c>
      <c r="T147" t="n">
        <v>1364.48</v>
      </c>
      <c r="U147" t="n">
        <v>0.85</v>
      </c>
      <c r="V147" t="n">
        <v>0.89</v>
      </c>
      <c r="W147" t="n">
        <v>2.95</v>
      </c>
      <c r="X147" t="n">
        <v>0.08</v>
      </c>
      <c r="Y147" t="n">
        <v>1</v>
      </c>
      <c r="Z147" t="n">
        <v>10</v>
      </c>
      <c r="AA147" t="n">
        <v>446.7737552807085</v>
      </c>
      <c r="AB147" t="n">
        <v>611.2955622420686</v>
      </c>
      <c r="AC147" t="n">
        <v>552.9543717403949</v>
      </c>
      <c r="AD147" t="n">
        <v>446773.7552807085</v>
      </c>
      <c r="AE147" t="n">
        <v>611295.5622420686</v>
      </c>
      <c r="AF147" t="n">
        <v>1.61625527597515e-05</v>
      </c>
      <c r="AG147" t="n">
        <v>35</v>
      </c>
      <c r="AH147" t="n">
        <v>552954.3717403949</v>
      </c>
    </row>
    <row r="148">
      <c r="A148" t="n">
        <v>146</v>
      </c>
      <c r="B148" t="n">
        <v>120</v>
      </c>
      <c r="C148" t="inlineStr">
        <is>
          <t xml:space="preserve">CONCLUIDO	</t>
        </is>
      </c>
      <c r="D148" t="n">
        <v>7.4613</v>
      </c>
      <c r="E148" t="n">
        <v>13.4</v>
      </c>
      <c r="F148" t="n">
        <v>10.47</v>
      </c>
      <c r="G148" t="n">
        <v>125.59</v>
      </c>
      <c r="H148" t="n">
        <v>2.21</v>
      </c>
      <c r="I148" t="n">
        <v>5</v>
      </c>
      <c r="J148" t="n">
        <v>301.69</v>
      </c>
      <c r="K148" t="n">
        <v>57.72</v>
      </c>
      <c r="L148" t="n">
        <v>37.5</v>
      </c>
      <c r="M148" t="n">
        <v>3</v>
      </c>
      <c r="N148" t="n">
        <v>86.47</v>
      </c>
      <c r="O148" t="n">
        <v>37443.23</v>
      </c>
      <c r="P148" t="n">
        <v>159.64</v>
      </c>
      <c r="Q148" t="n">
        <v>197.77</v>
      </c>
      <c r="R148" t="n">
        <v>29.74</v>
      </c>
      <c r="S148" t="n">
        <v>25.4</v>
      </c>
      <c r="T148" t="n">
        <v>1343.13</v>
      </c>
      <c r="U148" t="n">
        <v>0.85</v>
      </c>
      <c r="V148" t="n">
        <v>0.89</v>
      </c>
      <c r="W148" t="n">
        <v>2.95</v>
      </c>
      <c r="X148" t="n">
        <v>0.08</v>
      </c>
      <c r="Y148" t="n">
        <v>1</v>
      </c>
      <c r="Z148" t="n">
        <v>10</v>
      </c>
      <c r="AA148" t="n">
        <v>446.5561725740196</v>
      </c>
      <c r="AB148" t="n">
        <v>610.9978559837052</v>
      </c>
      <c r="AC148" t="n">
        <v>552.6850781494963</v>
      </c>
      <c r="AD148" t="n">
        <v>446556.1725740196</v>
      </c>
      <c r="AE148" t="n">
        <v>610997.8559837053</v>
      </c>
      <c r="AF148" t="n">
        <v>1.616688629044734e-05</v>
      </c>
      <c r="AG148" t="n">
        <v>35</v>
      </c>
      <c r="AH148" t="n">
        <v>552685.0781494963</v>
      </c>
    </row>
    <row r="149">
      <c r="A149" t="n">
        <v>147</v>
      </c>
      <c r="B149" t="n">
        <v>120</v>
      </c>
      <c r="C149" t="inlineStr">
        <is>
          <t xml:space="preserve">CONCLUIDO	</t>
        </is>
      </c>
      <c r="D149" t="n">
        <v>7.4613</v>
      </c>
      <c r="E149" t="n">
        <v>13.4</v>
      </c>
      <c r="F149" t="n">
        <v>10.47</v>
      </c>
      <c r="G149" t="n">
        <v>125.59</v>
      </c>
      <c r="H149" t="n">
        <v>2.22</v>
      </c>
      <c r="I149" t="n">
        <v>5</v>
      </c>
      <c r="J149" t="n">
        <v>302.22</v>
      </c>
      <c r="K149" t="n">
        <v>57.72</v>
      </c>
      <c r="L149" t="n">
        <v>37.75</v>
      </c>
      <c r="M149" t="n">
        <v>3</v>
      </c>
      <c r="N149" t="n">
        <v>86.75</v>
      </c>
      <c r="O149" t="n">
        <v>37508.53</v>
      </c>
      <c r="P149" t="n">
        <v>159.63</v>
      </c>
      <c r="Q149" t="n">
        <v>197.76</v>
      </c>
      <c r="R149" t="n">
        <v>29.76</v>
      </c>
      <c r="S149" t="n">
        <v>25.4</v>
      </c>
      <c r="T149" t="n">
        <v>1350.51</v>
      </c>
      <c r="U149" t="n">
        <v>0.85</v>
      </c>
      <c r="V149" t="n">
        <v>0.89</v>
      </c>
      <c r="W149" t="n">
        <v>2.95</v>
      </c>
      <c r="X149" t="n">
        <v>0.08</v>
      </c>
      <c r="Y149" t="n">
        <v>1</v>
      </c>
      <c r="Z149" t="n">
        <v>10</v>
      </c>
      <c r="AA149" t="n">
        <v>446.5488789943928</v>
      </c>
      <c r="AB149" t="n">
        <v>610.9878765862899</v>
      </c>
      <c r="AC149" t="n">
        <v>552.676051171764</v>
      </c>
      <c r="AD149" t="n">
        <v>446548.8789943928</v>
      </c>
      <c r="AE149" t="n">
        <v>610987.8765862898</v>
      </c>
      <c r="AF149" t="n">
        <v>1.616688629044734e-05</v>
      </c>
      <c r="AG149" t="n">
        <v>35</v>
      </c>
      <c r="AH149" t="n">
        <v>552676.051171764</v>
      </c>
    </row>
    <row r="150">
      <c r="A150" t="n">
        <v>148</v>
      </c>
      <c r="B150" t="n">
        <v>120</v>
      </c>
      <c r="C150" t="inlineStr">
        <is>
          <t xml:space="preserve">CONCLUIDO	</t>
        </is>
      </c>
      <c r="D150" t="n">
        <v>7.4984</v>
      </c>
      <c r="E150" t="n">
        <v>13.34</v>
      </c>
      <c r="F150" t="n">
        <v>10.45</v>
      </c>
      <c r="G150" t="n">
        <v>156.68</v>
      </c>
      <c r="H150" t="n">
        <v>2.24</v>
      </c>
      <c r="I150" t="n">
        <v>4</v>
      </c>
      <c r="J150" t="n">
        <v>302.75</v>
      </c>
      <c r="K150" t="n">
        <v>57.72</v>
      </c>
      <c r="L150" t="n">
        <v>38</v>
      </c>
      <c r="M150" t="n">
        <v>2</v>
      </c>
      <c r="N150" t="n">
        <v>87.03</v>
      </c>
      <c r="O150" t="n">
        <v>37573.94</v>
      </c>
      <c r="P150" t="n">
        <v>159.16</v>
      </c>
      <c r="Q150" t="n">
        <v>197.75</v>
      </c>
      <c r="R150" t="n">
        <v>29.09</v>
      </c>
      <c r="S150" t="n">
        <v>25.4</v>
      </c>
      <c r="T150" t="n">
        <v>1020.49</v>
      </c>
      <c r="U150" t="n">
        <v>0.87</v>
      </c>
      <c r="V150" t="n">
        <v>0.89</v>
      </c>
      <c r="W150" t="n">
        <v>2.94</v>
      </c>
      <c r="X150" t="n">
        <v>0.06</v>
      </c>
      <c r="Y150" t="n">
        <v>1</v>
      </c>
      <c r="Z150" t="n">
        <v>10</v>
      </c>
      <c r="AA150" t="n">
        <v>445.5301781770857</v>
      </c>
      <c r="AB150" t="n">
        <v>609.594045186142</v>
      </c>
      <c r="AC150" t="n">
        <v>551.4152450841917</v>
      </c>
      <c r="AD150" t="n">
        <v>445530.1781770857</v>
      </c>
      <c r="AE150" t="n">
        <v>609594.045186142</v>
      </c>
      <c r="AF150" t="n">
        <v>1.624727328485523e-05</v>
      </c>
      <c r="AG150" t="n">
        <v>35</v>
      </c>
      <c r="AH150" t="n">
        <v>551415.2450841917</v>
      </c>
    </row>
    <row r="151">
      <c r="A151" t="n">
        <v>149</v>
      </c>
      <c r="B151" t="n">
        <v>120</v>
      </c>
      <c r="C151" t="inlineStr">
        <is>
          <t xml:space="preserve">CONCLUIDO	</t>
        </is>
      </c>
      <c r="D151" t="n">
        <v>7.4977</v>
      </c>
      <c r="E151" t="n">
        <v>13.34</v>
      </c>
      <c r="F151" t="n">
        <v>10.45</v>
      </c>
      <c r="G151" t="n">
        <v>156.7</v>
      </c>
      <c r="H151" t="n">
        <v>2.25</v>
      </c>
      <c r="I151" t="n">
        <v>4</v>
      </c>
      <c r="J151" t="n">
        <v>303.29</v>
      </c>
      <c r="K151" t="n">
        <v>57.72</v>
      </c>
      <c r="L151" t="n">
        <v>38.25</v>
      </c>
      <c r="M151" t="n">
        <v>2</v>
      </c>
      <c r="N151" t="n">
        <v>87.31</v>
      </c>
      <c r="O151" t="n">
        <v>37639.48</v>
      </c>
      <c r="P151" t="n">
        <v>159.43</v>
      </c>
      <c r="Q151" t="n">
        <v>197.75</v>
      </c>
      <c r="R151" t="n">
        <v>29.05</v>
      </c>
      <c r="S151" t="n">
        <v>25.4</v>
      </c>
      <c r="T151" t="n">
        <v>1000.87</v>
      </c>
      <c r="U151" t="n">
        <v>0.87</v>
      </c>
      <c r="V151" t="n">
        <v>0.89</v>
      </c>
      <c r="W151" t="n">
        <v>2.95</v>
      </c>
      <c r="X151" t="n">
        <v>0.06</v>
      </c>
      <c r="Y151" t="n">
        <v>1</v>
      </c>
      <c r="Z151" t="n">
        <v>10</v>
      </c>
      <c r="AA151" t="n">
        <v>445.738307921113</v>
      </c>
      <c r="AB151" t="n">
        <v>609.8788174839564</v>
      </c>
      <c r="AC151" t="n">
        <v>551.6728391135831</v>
      </c>
      <c r="AD151" t="n">
        <v>445738.307921113</v>
      </c>
      <c r="AE151" t="n">
        <v>609878.8174839563</v>
      </c>
      <c r="AF151" t="n">
        <v>1.624575654911168e-05</v>
      </c>
      <c r="AG151" t="n">
        <v>35</v>
      </c>
      <c r="AH151" t="n">
        <v>551672.8391135831</v>
      </c>
    </row>
    <row r="152">
      <c r="A152" t="n">
        <v>150</v>
      </c>
      <c r="B152" t="n">
        <v>120</v>
      </c>
      <c r="C152" t="inlineStr">
        <is>
          <t xml:space="preserve">CONCLUIDO	</t>
        </is>
      </c>
      <c r="D152" t="n">
        <v>7.5008</v>
      </c>
      <c r="E152" t="n">
        <v>13.33</v>
      </c>
      <c r="F152" t="n">
        <v>10.44</v>
      </c>
      <c r="G152" t="n">
        <v>156.61</v>
      </c>
      <c r="H152" t="n">
        <v>2.26</v>
      </c>
      <c r="I152" t="n">
        <v>4</v>
      </c>
      <c r="J152" t="n">
        <v>303.82</v>
      </c>
      <c r="K152" t="n">
        <v>57.72</v>
      </c>
      <c r="L152" t="n">
        <v>38.5</v>
      </c>
      <c r="M152" t="n">
        <v>2</v>
      </c>
      <c r="N152" t="n">
        <v>87.59</v>
      </c>
      <c r="O152" t="n">
        <v>37705.13</v>
      </c>
      <c r="P152" t="n">
        <v>159.56</v>
      </c>
      <c r="Q152" t="n">
        <v>197.75</v>
      </c>
      <c r="R152" t="n">
        <v>28.94</v>
      </c>
      <c r="S152" t="n">
        <v>25.4</v>
      </c>
      <c r="T152" t="n">
        <v>947.36</v>
      </c>
      <c r="U152" t="n">
        <v>0.88</v>
      </c>
      <c r="V152" t="n">
        <v>0.89</v>
      </c>
      <c r="W152" t="n">
        <v>2.94</v>
      </c>
      <c r="X152" t="n">
        <v>0.05</v>
      </c>
      <c r="Y152" t="n">
        <v>1</v>
      </c>
      <c r="Z152" t="n">
        <v>10</v>
      </c>
      <c r="AA152" t="n">
        <v>445.7646261549959</v>
      </c>
      <c r="AB152" t="n">
        <v>609.9148272526334</v>
      </c>
      <c r="AC152" t="n">
        <v>551.7054121604777</v>
      </c>
      <c r="AD152" t="n">
        <v>445764.6261549959</v>
      </c>
      <c r="AE152" t="n">
        <v>609914.8272526334</v>
      </c>
      <c r="AF152" t="n">
        <v>1.625247352169024e-05</v>
      </c>
      <c r="AG152" t="n">
        <v>35</v>
      </c>
      <c r="AH152" t="n">
        <v>551705.4121604777</v>
      </c>
    </row>
    <row r="153">
      <c r="A153" t="n">
        <v>151</v>
      </c>
      <c r="B153" t="n">
        <v>120</v>
      </c>
      <c r="C153" t="inlineStr">
        <is>
          <t xml:space="preserve">CONCLUIDO	</t>
        </is>
      </c>
      <c r="D153" t="n">
        <v>7.5006</v>
      </c>
      <c r="E153" t="n">
        <v>13.33</v>
      </c>
      <c r="F153" t="n">
        <v>10.44</v>
      </c>
      <c r="G153" t="n">
        <v>156.62</v>
      </c>
      <c r="H153" t="n">
        <v>2.27</v>
      </c>
      <c r="I153" t="n">
        <v>4</v>
      </c>
      <c r="J153" t="n">
        <v>304.35</v>
      </c>
      <c r="K153" t="n">
        <v>57.72</v>
      </c>
      <c r="L153" t="n">
        <v>38.75</v>
      </c>
      <c r="M153" t="n">
        <v>2</v>
      </c>
      <c r="N153" t="n">
        <v>87.88</v>
      </c>
      <c r="O153" t="n">
        <v>37770.91</v>
      </c>
      <c r="P153" t="n">
        <v>159.73</v>
      </c>
      <c r="Q153" t="n">
        <v>197.78</v>
      </c>
      <c r="R153" t="n">
        <v>28.98</v>
      </c>
      <c r="S153" t="n">
        <v>25.4</v>
      </c>
      <c r="T153" t="n">
        <v>964.27</v>
      </c>
      <c r="U153" t="n">
        <v>0.88</v>
      </c>
      <c r="V153" t="n">
        <v>0.89</v>
      </c>
      <c r="W153" t="n">
        <v>2.94</v>
      </c>
      <c r="X153" t="n">
        <v>0.05</v>
      </c>
      <c r="Y153" t="n">
        <v>1</v>
      </c>
      <c r="Z153" t="n">
        <v>10</v>
      </c>
      <c r="AA153" t="n">
        <v>445.891446296228</v>
      </c>
      <c r="AB153" t="n">
        <v>610.088348164777</v>
      </c>
      <c r="AC153" t="n">
        <v>551.8623724803044</v>
      </c>
      <c r="AD153" t="n">
        <v>445891.446296228</v>
      </c>
      <c r="AE153" t="n">
        <v>610088.348164777</v>
      </c>
      <c r="AF153" t="n">
        <v>1.625204016862066e-05</v>
      </c>
      <c r="AG153" t="n">
        <v>35</v>
      </c>
      <c r="AH153" t="n">
        <v>551862.3724803044</v>
      </c>
    </row>
    <row r="154">
      <c r="A154" t="n">
        <v>152</v>
      </c>
      <c r="B154" t="n">
        <v>120</v>
      </c>
      <c r="C154" t="inlineStr">
        <is>
          <t xml:space="preserve">CONCLUIDO	</t>
        </is>
      </c>
      <c r="D154" t="n">
        <v>7.4988</v>
      </c>
      <c r="E154" t="n">
        <v>13.34</v>
      </c>
      <c r="F154" t="n">
        <v>10.44</v>
      </c>
      <c r="G154" t="n">
        <v>156.67</v>
      </c>
      <c r="H154" t="n">
        <v>2.28</v>
      </c>
      <c r="I154" t="n">
        <v>4</v>
      </c>
      <c r="J154" t="n">
        <v>304.89</v>
      </c>
      <c r="K154" t="n">
        <v>57.72</v>
      </c>
      <c r="L154" t="n">
        <v>39</v>
      </c>
      <c r="M154" t="n">
        <v>2</v>
      </c>
      <c r="N154" t="n">
        <v>88.16</v>
      </c>
      <c r="O154" t="n">
        <v>37836.81</v>
      </c>
      <c r="P154" t="n">
        <v>160.04</v>
      </c>
      <c r="Q154" t="n">
        <v>197.75</v>
      </c>
      <c r="R154" t="n">
        <v>29.09</v>
      </c>
      <c r="S154" t="n">
        <v>25.4</v>
      </c>
      <c r="T154" t="n">
        <v>1022.34</v>
      </c>
      <c r="U154" t="n">
        <v>0.87</v>
      </c>
      <c r="V154" t="n">
        <v>0.89</v>
      </c>
      <c r="W154" t="n">
        <v>2.94</v>
      </c>
      <c r="X154" t="n">
        <v>0.05</v>
      </c>
      <c r="Y154" t="n">
        <v>1</v>
      </c>
      <c r="Z154" t="n">
        <v>10</v>
      </c>
      <c r="AA154" t="n">
        <v>446.1477650654304</v>
      </c>
      <c r="AB154" t="n">
        <v>610.4390548127858</v>
      </c>
      <c r="AC154" t="n">
        <v>552.1796081780471</v>
      </c>
      <c r="AD154" t="n">
        <v>446147.7650654304</v>
      </c>
      <c r="AE154" t="n">
        <v>610439.0548127858</v>
      </c>
      <c r="AF154" t="n">
        <v>1.62481399909944e-05</v>
      </c>
      <c r="AG154" t="n">
        <v>35</v>
      </c>
      <c r="AH154" t="n">
        <v>552179.6081780471</v>
      </c>
    </row>
    <row r="155">
      <c r="A155" t="n">
        <v>153</v>
      </c>
      <c r="B155" t="n">
        <v>120</v>
      </c>
      <c r="C155" t="inlineStr">
        <is>
          <t xml:space="preserve">CONCLUIDO	</t>
        </is>
      </c>
      <c r="D155" t="n">
        <v>7.4995</v>
      </c>
      <c r="E155" t="n">
        <v>13.33</v>
      </c>
      <c r="F155" t="n">
        <v>10.44</v>
      </c>
      <c r="G155" t="n">
        <v>156.65</v>
      </c>
      <c r="H155" t="n">
        <v>2.29</v>
      </c>
      <c r="I155" t="n">
        <v>4</v>
      </c>
      <c r="J155" t="n">
        <v>305.42</v>
      </c>
      <c r="K155" t="n">
        <v>57.72</v>
      </c>
      <c r="L155" t="n">
        <v>39.25</v>
      </c>
      <c r="M155" t="n">
        <v>2</v>
      </c>
      <c r="N155" t="n">
        <v>88.45</v>
      </c>
      <c r="O155" t="n">
        <v>37902.83</v>
      </c>
      <c r="P155" t="n">
        <v>160.2</v>
      </c>
      <c r="Q155" t="n">
        <v>197.75</v>
      </c>
      <c r="R155" t="n">
        <v>29.07</v>
      </c>
      <c r="S155" t="n">
        <v>25.4</v>
      </c>
      <c r="T155" t="n">
        <v>1011.57</v>
      </c>
      <c r="U155" t="n">
        <v>0.87</v>
      </c>
      <c r="V155" t="n">
        <v>0.89</v>
      </c>
      <c r="W155" t="n">
        <v>2.94</v>
      </c>
      <c r="X155" t="n">
        <v>0.05</v>
      </c>
      <c r="Y155" t="n">
        <v>1</v>
      </c>
      <c r="Z155" t="n">
        <v>10</v>
      </c>
      <c r="AA155" t="n">
        <v>446.2516540568534</v>
      </c>
      <c r="AB155" t="n">
        <v>610.5812003141095</v>
      </c>
      <c r="AC155" t="n">
        <v>552.3081875122269</v>
      </c>
      <c r="AD155" t="n">
        <v>446251.6540568534</v>
      </c>
      <c r="AE155" t="n">
        <v>610581.2003141096</v>
      </c>
      <c r="AF155" t="n">
        <v>1.624965672673794e-05</v>
      </c>
      <c r="AG155" t="n">
        <v>35</v>
      </c>
      <c r="AH155" t="n">
        <v>552308.187512227</v>
      </c>
    </row>
    <row r="156">
      <c r="A156" t="n">
        <v>154</v>
      </c>
      <c r="B156" t="n">
        <v>120</v>
      </c>
      <c r="C156" t="inlineStr">
        <is>
          <t xml:space="preserve">CONCLUIDO	</t>
        </is>
      </c>
      <c r="D156" t="n">
        <v>7.4994</v>
      </c>
      <c r="E156" t="n">
        <v>13.33</v>
      </c>
      <c r="F156" t="n">
        <v>10.44</v>
      </c>
      <c r="G156" t="n">
        <v>156.65</v>
      </c>
      <c r="H156" t="n">
        <v>2.3</v>
      </c>
      <c r="I156" t="n">
        <v>4</v>
      </c>
      <c r="J156" t="n">
        <v>305.96</v>
      </c>
      <c r="K156" t="n">
        <v>57.72</v>
      </c>
      <c r="L156" t="n">
        <v>39.5</v>
      </c>
      <c r="M156" t="n">
        <v>2</v>
      </c>
      <c r="N156" t="n">
        <v>88.73</v>
      </c>
      <c r="O156" t="n">
        <v>37968.98</v>
      </c>
      <c r="P156" t="n">
        <v>160.35</v>
      </c>
      <c r="Q156" t="n">
        <v>197.79</v>
      </c>
      <c r="R156" t="n">
        <v>29</v>
      </c>
      <c r="S156" t="n">
        <v>25.4</v>
      </c>
      <c r="T156" t="n">
        <v>974.47</v>
      </c>
      <c r="U156" t="n">
        <v>0.88</v>
      </c>
      <c r="V156" t="n">
        <v>0.89</v>
      </c>
      <c r="W156" t="n">
        <v>2.95</v>
      </c>
      <c r="X156" t="n">
        <v>0.05</v>
      </c>
      <c r="Y156" t="n">
        <v>1</v>
      </c>
      <c r="Z156" t="n">
        <v>10</v>
      </c>
      <c r="AA156" t="n">
        <v>446.3622481824242</v>
      </c>
      <c r="AB156" t="n">
        <v>610.7325200757839</v>
      </c>
      <c r="AC156" t="n">
        <v>552.4450655282259</v>
      </c>
      <c r="AD156" t="n">
        <v>446362.2481824242</v>
      </c>
      <c r="AE156" t="n">
        <v>610732.5200757839</v>
      </c>
      <c r="AF156" t="n">
        <v>1.624944005020315e-05</v>
      </c>
      <c r="AG156" t="n">
        <v>35</v>
      </c>
      <c r="AH156" t="n">
        <v>552445.0655282259</v>
      </c>
    </row>
    <row r="157">
      <c r="A157" t="n">
        <v>155</v>
      </c>
      <c r="B157" t="n">
        <v>120</v>
      </c>
      <c r="C157" t="inlineStr">
        <is>
          <t xml:space="preserve">CONCLUIDO	</t>
        </is>
      </c>
      <c r="D157" t="n">
        <v>7.4995</v>
      </c>
      <c r="E157" t="n">
        <v>13.33</v>
      </c>
      <c r="F157" t="n">
        <v>10.44</v>
      </c>
      <c r="G157" t="n">
        <v>156.65</v>
      </c>
      <c r="H157" t="n">
        <v>2.31</v>
      </c>
      <c r="I157" t="n">
        <v>4</v>
      </c>
      <c r="J157" t="n">
        <v>306.49</v>
      </c>
      <c r="K157" t="n">
        <v>57.72</v>
      </c>
      <c r="L157" t="n">
        <v>39.75</v>
      </c>
      <c r="M157" t="n">
        <v>2</v>
      </c>
      <c r="N157" t="n">
        <v>89.02</v>
      </c>
      <c r="O157" t="n">
        <v>38035.25</v>
      </c>
      <c r="P157" t="n">
        <v>160.58</v>
      </c>
      <c r="Q157" t="n">
        <v>197.75</v>
      </c>
      <c r="R157" t="n">
        <v>29.06</v>
      </c>
      <c r="S157" t="n">
        <v>25.4</v>
      </c>
      <c r="T157" t="n">
        <v>1007.99</v>
      </c>
      <c r="U157" t="n">
        <v>0.87</v>
      </c>
      <c r="V157" t="n">
        <v>0.89</v>
      </c>
      <c r="W157" t="n">
        <v>2.94</v>
      </c>
      <c r="X157" t="n">
        <v>0.05</v>
      </c>
      <c r="Y157" t="n">
        <v>1</v>
      </c>
      <c r="Z157" t="n">
        <v>10</v>
      </c>
      <c r="AA157" t="n">
        <v>446.5273983405316</v>
      </c>
      <c r="AB157" t="n">
        <v>610.9584858080171</v>
      </c>
      <c r="AC157" t="n">
        <v>552.6494654081196</v>
      </c>
      <c r="AD157" t="n">
        <v>446527.3983405316</v>
      </c>
      <c r="AE157" t="n">
        <v>610958.4858080172</v>
      </c>
      <c r="AF157" t="n">
        <v>1.624965672673794e-05</v>
      </c>
      <c r="AG157" t="n">
        <v>35</v>
      </c>
      <c r="AH157" t="n">
        <v>552649.4654081196</v>
      </c>
    </row>
    <row r="158">
      <c r="A158" t="n">
        <v>156</v>
      </c>
      <c r="B158" t="n">
        <v>120</v>
      </c>
      <c r="C158" t="inlineStr">
        <is>
          <t xml:space="preserve">CONCLUIDO	</t>
        </is>
      </c>
      <c r="D158" t="n">
        <v>7.5</v>
      </c>
      <c r="E158" t="n">
        <v>13.33</v>
      </c>
      <c r="F158" t="n">
        <v>10.44</v>
      </c>
      <c r="G158" t="n">
        <v>156.63</v>
      </c>
      <c r="H158" t="n">
        <v>2.32</v>
      </c>
      <c r="I158" t="n">
        <v>4</v>
      </c>
      <c r="J158" t="n">
        <v>307.03</v>
      </c>
      <c r="K158" t="n">
        <v>57.72</v>
      </c>
      <c r="L158" t="n">
        <v>40</v>
      </c>
      <c r="M158" t="n">
        <v>2</v>
      </c>
      <c r="N158" t="n">
        <v>89.31</v>
      </c>
      <c r="O158" t="n">
        <v>38101.64</v>
      </c>
      <c r="P158" t="n">
        <v>160.76</v>
      </c>
      <c r="Q158" t="n">
        <v>197.75</v>
      </c>
      <c r="R158" t="n">
        <v>29.03</v>
      </c>
      <c r="S158" t="n">
        <v>25.4</v>
      </c>
      <c r="T158" t="n">
        <v>991.67</v>
      </c>
      <c r="U158" t="n">
        <v>0.87</v>
      </c>
      <c r="V158" t="n">
        <v>0.89</v>
      </c>
      <c r="W158" t="n">
        <v>2.94</v>
      </c>
      <c r="X158" t="n">
        <v>0.05</v>
      </c>
      <c r="Y158" t="n">
        <v>1</v>
      </c>
      <c r="Z158" t="n">
        <v>10</v>
      </c>
      <c r="AA158" t="n">
        <v>446.6492564296786</v>
      </c>
      <c r="AB158" t="n">
        <v>611.1252174215878</v>
      </c>
      <c r="AC158" t="n">
        <v>552.8002843905003</v>
      </c>
      <c r="AD158" t="n">
        <v>446649.2564296786</v>
      </c>
      <c r="AE158" t="n">
        <v>611125.2174215878</v>
      </c>
      <c r="AF158" t="n">
        <v>1.62507401094119e-05</v>
      </c>
      <c r="AG158" t="n">
        <v>35</v>
      </c>
      <c r="AH158" t="n">
        <v>552800.2843905003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15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3.7044</v>
      </c>
      <c r="E2" t="n">
        <v>26.99</v>
      </c>
      <c r="F2" t="n">
        <v>14.18</v>
      </c>
      <c r="G2" t="n">
        <v>4.65</v>
      </c>
      <c r="H2" t="n">
        <v>0.06</v>
      </c>
      <c r="I2" t="n">
        <v>183</v>
      </c>
      <c r="J2" t="n">
        <v>285.18</v>
      </c>
      <c r="K2" t="n">
        <v>61.2</v>
      </c>
      <c r="L2" t="n">
        <v>1</v>
      </c>
      <c r="M2" t="n">
        <v>181</v>
      </c>
      <c r="N2" t="n">
        <v>77.98</v>
      </c>
      <c r="O2" t="n">
        <v>35406.83</v>
      </c>
      <c r="P2" t="n">
        <v>253.85</v>
      </c>
      <c r="Q2" t="n">
        <v>198.38</v>
      </c>
      <c r="R2" t="n">
        <v>145.29</v>
      </c>
      <c r="S2" t="n">
        <v>25.4</v>
      </c>
      <c r="T2" t="n">
        <v>58223.57</v>
      </c>
      <c r="U2" t="n">
        <v>0.17</v>
      </c>
      <c r="V2" t="n">
        <v>0.66</v>
      </c>
      <c r="W2" t="n">
        <v>3.25</v>
      </c>
      <c r="X2" t="n">
        <v>3.78</v>
      </c>
      <c r="Y2" t="n">
        <v>1</v>
      </c>
      <c r="Z2" t="n">
        <v>10</v>
      </c>
      <c r="AA2" t="n">
        <v>1057.242529965814</v>
      </c>
      <c r="AB2" t="n">
        <v>1446.565871747804</v>
      </c>
      <c r="AC2" t="n">
        <v>1308.507655216146</v>
      </c>
      <c r="AD2" t="n">
        <v>1057242.529965814</v>
      </c>
      <c r="AE2" t="n">
        <v>1446565.871747804</v>
      </c>
      <c r="AF2" t="n">
        <v>7.436620502023708e-06</v>
      </c>
      <c r="AG2" t="n">
        <v>71</v>
      </c>
      <c r="AH2" t="n">
        <v>1308507.655216146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4.2642</v>
      </c>
      <c r="E3" t="n">
        <v>23.45</v>
      </c>
      <c r="F3" t="n">
        <v>13.17</v>
      </c>
      <c r="G3" t="n">
        <v>5.81</v>
      </c>
      <c r="H3" t="n">
        <v>0.08</v>
      </c>
      <c r="I3" t="n">
        <v>136</v>
      </c>
      <c r="J3" t="n">
        <v>285.68</v>
      </c>
      <c r="K3" t="n">
        <v>61.2</v>
      </c>
      <c r="L3" t="n">
        <v>1.25</v>
      </c>
      <c r="M3" t="n">
        <v>134</v>
      </c>
      <c r="N3" t="n">
        <v>78.23999999999999</v>
      </c>
      <c r="O3" t="n">
        <v>35468.6</v>
      </c>
      <c r="P3" t="n">
        <v>235.81</v>
      </c>
      <c r="Q3" t="n">
        <v>198.13</v>
      </c>
      <c r="R3" t="n">
        <v>113.79</v>
      </c>
      <c r="S3" t="n">
        <v>25.4</v>
      </c>
      <c r="T3" t="n">
        <v>42712.95</v>
      </c>
      <c r="U3" t="n">
        <v>0.22</v>
      </c>
      <c r="V3" t="n">
        <v>0.71</v>
      </c>
      <c r="W3" t="n">
        <v>3.16</v>
      </c>
      <c r="X3" t="n">
        <v>2.77</v>
      </c>
      <c r="Y3" t="n">
        <v>1</v>
      </c>
      <c r="Z3" t="n">
        <v>10</v>
      </c>
      <c r="AA3" t="n">
        <v>895.7299002794488</v>
      </c>
      <c r="AB3" t="n">
        <v>1225.577166376586</v>
      </c>
      <c r="AC3" t="n">
        <v>1108.60980172596</v>
      </c>
      <c r="AD3" t="n">
        <v>895729.9002794487</v>
      </c>
      <c r="AE3" t="n">
        <v>1225577.166376586</v>
      </c>
      <c r="AF3" t="n">
        <v>8.560424669239145e-06</v>
      </c>
      <c r="AG3" t="n">
        <v>62</v>
      </c>
      <c r="AH3" t="n">
        <v>1108609.80172596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4.6684</v>
      </c>
      <c r="E4" t="n">
        <v>21.42</v>
      </c>
      <c r="F4" t="n">
        <v>12.6</v>
      </c>
      <c r="G4" t="n">
        <v>6.93</v>
      </c>
      <c r="H4" t="n">
        <v>0.09</v>
      </c>
      <c r="I4" t="n">
        <v>109</v>
      </c>
      <c r="J4" t="n">
        <v>286.19</v>
      </c>
      <c r="K4" t="n">
        <v>61.2</v>
      </c>
      <c r="L4" t="n">
        <v>1.5</v>
      </c>
      <c r="M4" t="n">
        <v>107</v>
      </c>
      <c r="N4" t="n">
        <v>78.48999999999999</v>
      </c>
      <c r="O4" t="n">
        <v>35530.47</v>
      </c>
      <c r="P4" t="n">
        <v>225.56</v>
      </c>
      <c r="Q4" t="n">
        <v>198.03</v>
      </c>
      <c r="R4" t="n">
        <v>96.09</v>
      </c>
      <c r="S4" t="n">
        <v>25.4</v>
      </c>
      <c r="T4" t="n">
        <v>33998.23</v>
      </c>
      <c r="U4" t="n">
        <v>0.26</v>
      </c>
      <c r="V4" t="n">
        <v>0.74</v>
      </c>
      <c r="W4" t="n">
        <v>3.11</v>
      </c>
      <c r="X4" t="n">
        <v>2.2</v>
      </c>
      <c r="Y4" t="n">
        <v>1</v>
      </c>
      <c r="Z4" t="n">
        <v>10</v>
      </c>
      <c r="AA4" t="n">
        <v>799.2157860422724</v>
      </c>
      <c r="AB4" t="n">
        <v>1093.522297375069</v>
      </c>
      <c r="AC4" t="n">
        <v>989.1580640817753</v>
      </c>
      <c r="AD4" t="n">
        <v>799215.7860422723</v>
      </c>
      <c r="AE4" t="n">
        <v>1093522.297375069</v>
      </c>
      <c r="AF4" t="n">
        <v>9.371860261215711e-06</v>
      </c>
      <c r="AG4" t="n">
        <v>56</v>
      </c>
      <c r="AH4" t="n">
        <v>989158.0640817753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4.9816</v>
      </c>
      <c r="E5" t="n">
        <v>20.07</v>
      </c>
      <c r="F5" t="n">
        <v>12.22</v>
      </c>
      <c r="G5" t="n">
        <v>8.06</v>
      </c>
      <c r="H5" t="n">
        <v>0.11</v>
      </c>
      <c r="I5" t="n">
        <v>91</v>
      </c>
      <c r="J5" t="n">
        <v>286.69</v>
      </c>
      <c r="K5" t="n">
        <v>61.2</v>
      </c>
      <c r="L5" t="n">
        <v>1.75</v>
      </c>
      <c r="M5" t="n">
        <v>89</v>
      </c>
      <c r="N5" t="n">
        <v>78.73999999999999</v>
      </c>
      <c r="O5" t="n">
        <v>35592.57</v>
      </c>
      <c r="P5" t="n">
        <v>218.82</v>
      </c>
      <c r="Q5" t="n">
        <v>197.88</v>
      </c>
      <c r="R5" t="n">
        <v>84.16</v>
      </c>
      <c r="S5" t="n">
        <v>25.4</v>
      </c>
      <c r="T5" t="n">
        <v>28120.22</v>
      </c>
      <c r="U5" t="n">
        <v>0.3</v>
      </c>
      <c r="V5" t="n">
        <v>0.76</v>
      </c>
      <c r="W5" t="n">
        <v>3.09</v>
      </c>
      <c r="X5" t="n">
        <v>1.83</v>
      </c>
      <c r="Y5" t="n">
        <v>1</v>
      </c>
      <c r="Z5" t="n">
        <v>10</v>
      </c>
      <c r="AA5" t="n">
        <v>745.4828524045176</v>
      </c>
      <c r="AB5" t="n">
        <v>1020.002527042164</v>
      </c>
      <c r="AC5" t="n">
        <v>922.6549174437974</v>
      </c>
      <c r="AD5" t="n">
        <v>745482.8524045176</v>
      </c>
      <c r="AE5" t="n">
        <v>1020002.527042164</v>
      </c>
      <c r="AF5" t="n">
        <v>1.000061243194075e-05</v>
      </c>
      <c r="AG5" t="n">
        <v>53</v>
      </c>
      <c r="AH5" t="n">
        <v>922654.9174437975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5.2282</v>
      </c>
      <c r="E6" t="n">
        <v>19.13</v>
      </c>
      <c r="F6" t="n">
        <v>11.97</v>
      </c>
      <c r="G6" t="n">
        <v>9.210000000000001</v>
      </c>
      <c r="H6" t="n">
        <v>0.12</v>
      </c>
      <c r="I6" t="n">
        <v>78</v>
      </c>
      <c r="J6" t="n">
        <v>287.19</v>
      </c>
      <c r="K6" t="n">
        <v>61.2</v>
      </c>
      <c r="L6" t="n">
        <v>2</v>
      </c>
      <c r="M6" t="n">
        <v>76</v>
      </c>
      <c r="N6" t="n">
        <v>78.98999999999999</v>
      </c>
      <c r="O6" t="n">
        <v>35654.65</v>
      </c>
      <c r="P6" t="n">
        <v>214.4</v>
      </c>
      <c r="Q6" t="n">
        <v>197.94</v>
      </c>
      <c r="R6" t="n">
        <v>76.42</v>
      </c>
      <c r="S6" t="n">
        <v>25.4</v>
      </c>
      <c r="T6" t="n">
        <v>24317.97</v>
      </c>
      <c r="U6" t="n">
        <v>0.33</v>
      </c>
      <c r="V6" t="n">
        <v>0.78</v>
      </c>
      <c r="W6" t="n">
        <v>3.07</v>
      </c>
      <c r="X6" t="n">
        <v>1.58</v>
      </c>
      <c r="Y6" t="n">
        <v>1</v>
      </c>
      <c r="Z6" t="n">
        <v>10</v>
      </c>
      <c r="AA6" t="n">
        <v>700.7085862215548</v>
      </c>
      <c r="AB6" t="n">
        <v>958.7404007494202</v>
      </c>
      <c r="AC6" t="n">
        <v>867.2395625024985</v>
      </c>
      <c r="AD6" t="n">
        <v>700708.5862215548</v>
      </c>
      <c r="AE6" t="n">
        <v>958740.4007494203</v>
      </c>
      <c r="AF6" t="n">
        <v>1.049566442843115e-05</v>
      </c>
      <c r="AG6" t="n">
        <v>50</v>
      </c>
      <c r="AH6" t="n">
        <v>867239.5625024985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5.4451</v>
      </c>
      <c r="E7" t="n">
        <v>18.36</v>
      </c>
      <c r="F7" t="n">
        <v>11.75</v>
      </c>
      <c r="G7" t="n">
        <v>10.37</v>
      </c>
      <c r="H7" t="n">
        <v>0.14</v>
      </c>
      <c r="I7" t="n">
        <v>68</v>
      </c>
      <c r="J7" t="n">
        <v>287.7</v>
      </c>
      <c r="K7" t="n">
        <v>61.2</v>
      </c>
      <c r="L7" t="n">
        <v>2.25</v>
      </c>
      <c r="M7" t="n">
        <v>66</v>
      </c>
      <c r="N7" t="n">
        <v>79.25</v>
      </c>
      <c r="O7" t="n">
        <v>35716.83</v>
      </c>
      <c r="P7" t="n">
        <v>210.44</v>
      </c>
      <c r="Q7" t="n">
        <v>197.91</v>
      </c>
      <c r="R7" t="n">
        <v>69.34</v>
      </c>
      <c r="S7" t="n">
        <v>25.4</v>
      </c>
      <c r="T7" t="n">
        <v>20828.45</v>
      </c>
      <c r="U7" t="n">
        <v>0.37</v>
      </c>
      <c r="V7" t="n">
        <v>0.79</v>
      </c>
      <c r="W7" t="n">
        <v>3.06</v>
      </c>
      <c r="X7" t="n">
        <v>1.36</v>
      </c>
      <c r="Y7" t="n">
        <v>1</v>
      </c>
      <c r="Z7" t="n">
        <v>10</v>
      </c>
      <c r="AA7" t="n">
        <v>668.3379039662885</v>
      </c>
      <c r="AB7" t="n">
        <v>914.4494051940538</v>
      </c>
      <c r="AC7" t="n">
        <v>827.1756374001335</v>
      </c>
      <c r="AD7" t="n">
        <v>668337.9039662885</v>
      </c>
      <c r="AE7" t="n">
        <v>914449.4051940539</v>
      </c>
      <c r="AF7" t="n">
        <v>1.093109337424935e-05</v>
      </c>
      <c r="AG7" t="n">
        <v>48</v>
      </c>
      <c r="AH7" t="n">
        <v>827175.6374001335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5.6009</v>
      </c>
      <c r="E8" t="n">
        <v>17.85</v>
      </c>
      <c r="F8" t="n">
        <v>11.62</v>
      </c>
      <c r="G8" t="n">
        <v>11.43</v>
      </c>
      <c r="H8" t="n">
        <v>0.15</v>
      </c>
      <c r="I8" t="n">
        <v>61</v>
      </c>
      <c r="J8" t="n">
        <v>288.2</v>
      </c>
      <c r="K8" t="n">
        <v>61.2</v>
      </c>
      <c r="L8" t="n">
        <v>2.5</v>
      </c>
      <c r="M8" t="n">
        <v>59</v>
      </c>
      <c r="N8" t="n">
        <v>79.5</v>
      </c>
      <c r="O8" t="n">
        <v>35779.11</v>
      </c>
      <c r="P8" t="n">
        <v>208.04</v>
      </c>
      <c r="Q8" t="n">
        <v>198</v>
      </c>
      <c r="R8" t="n">
        <v>65.40000000000001</v>
      </c>
      <c r="S8" t="n">
        <v>25.4</v>
      </c>
      <c r="T8" t="n">
        <v>18890.32</v>
      </c>
      <c r="U8" t="n">
        <v>0.39</v>
      </c>
      <c r="V8" t="n">
        <v>0.8</v>
      </c>
      <c r="W8" t="n">
        <v>3.04</v>
      </c>
      <c r="X8" t="n">
        <v>1.22</v>
      </c>
      <c r="Y8" t="n">
        <v>1</v>
      </c>
      <c r="Z8" t="n">
        <v>10</v>
      </c>
      <c r="AA8" t="n">
        <v>650.1950472379475</v>
      </c>
      <c r="AB8" t="n">
        <v>889.6255482119885</v>
      </c>
      <c r="AC8" t="n">
        <v>804.7209344879344</v>
      </c>
      <c r="AD8" t="n">
        <v>650195.0472379475</v>
      </c>
      <c r="AE8" t="n">
        <v>889625.5482119885</v>
      </c>
      <c r="AF8" t="n">
        <v>1.124386345151295e-05</v>
      </c>
      <c r="AG8" t="n">
        <v>47</v>
      </c>
      <c r="AH8" t="n">
        <v>804720.9344879345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5.7469</v>
      </c>
      <c r="E9" t="n">
        <v>17.4</v>
      </c>
      <c r="F9" t="n">
        <v>11.49</v>
      </c>
      <c r="G9" t="n">
        <v>12.53</v>
      </c>
      <c r="H9" t="n">
        <v>0.17</v>
      </c>
      <c r="I9" t="n">
        <v>55</v>
      </c>
      <c r="J9" t="n">
        <v>288.71</v>
      </c>
      <c r="K9" t="n">
        <v>61.2</v>
      </c>
      <c r="L9" t="n">
        <v>2.75</v>
      </c>
      <c r="M9" t="n">
        <v>53</v>
      </c>
      <c r="N9" t="n">
        <v>79.76000000000001</v>
      </c>
      <c r="O9" t="n">
        <v>35841.5</v>
      </c>
      <c r="P9" t="n">
        <v>205.73</v>
      </c>
      <c r="Q9" t="n">
        <v>197.99</v>
      </c>
      <c r="R9" t="n">
        <v>61.33</v>
      </c>
      <c r="S9" t="n">
        <v>25.4</v>
      </c>
      <c r="T9" t="n">
        <v>16885.32</v>
      </c>
      <c r="U9" t="n">
        <v>0.41</v>
      </c>
      <c r="V9" t="n">
        <v>0.8100000000000001</v>
      </c>
      <c r="W9" t="n">
        <v>3.03</v>
      </c>
      <c r="X9" t="n">
        <v>1.09</v>
      </c>
      <c r="Y9" t="n">
        <v>1</v>
      </c>
      <c r="Z9" t="n">
        <v>10</v>
      </c>
      <c r="AA9" t="n">
        <v>633.0020115653539</v>
      </c>
      <c r="AB9" t="n">
        <v>866.1012783015445</v>
      </c>
      <c r="AC9" t="n">
        <v>783.441787881223</v>
      </c>
      <c r="AD9" t="n">
        <v>633002.0115653538</v>
      </c>
      <c r="AE9" t="n">
        <v>866101.2783015445</v>
      </c>
      <c r="AF9" t="n">
        <v>1.153695992956485e-05</v>
      </c>
      <c r="AG9" t="n">
        <v>46</v>
      </c>
      <c r="AH9" t="n">
        <v>783441.787881223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5.8715</v>
      </c>
      <c r="E10" t="n">
        <v>17.03</v>
      </c>
      <c r="F10" t="n">
        <v>11.39</v>
      </c>
      <c r="G10" t="n">
        <v>13.67</v>
      </c>
      <c r="H10" t="n">
        <v>0.18</v>
      </c>
      <c r="I10" t="n">
        <v>50</v>
      </c>
      <c r="J10" t="n">
        <v>289.21</v>
      </c>
      <c r="K10" t="n">
        <v>61.2</v>
      </c>
      <c r="L10" t="n">
        <v>3</v>
      </c>
      <c r="M10" t="n">
        <v>48</v>
      </c>
      <c r="N10" t="n">
        <v>80.02</v>
      </c>
      <c r="O10" t="n">
        <v>35903.99</v>
      </c>
      <c r="P10" t="n">
        <v>203.92</v>
      </c>
      <c r="Q10" t="n">
        <v>197.85</v>
      </c>
      <c r="R10" t="n">
        <v>58.45</v>
      </c>
      <c r="S10" t="n">
        <v>25.4</v>
      </c>
      <c r="T10" t="n">
        <v>15469.3</v>
      </c>
      <c r="U10" t="n">
        <v>0.43</v>
      </c>
      <c r="V10" t="n">
        <v>0.82</v>
      </c>
      <c r="W10" t="n">
        <v>3.02</v>
      </c>
      <c r="X10" t="n">
        <v>1</v>
      </c>
      <c r="Y10" t="n">
        <v>1</v>
      </c>
      <c r="Z10" t="n">
        <v>10</v>
      </c>
      <c r="AA10" t="n">
        <v>617.5008979547039</v>
      </c>
      <c r="AB10" t="n">
        <v>844.8919707985854</v>
      </c>
      <c r="AC10" t="n">
        <v>764.2566669188961</v>
      </c>
      <c r="AD10" t="n">
        <v>617500.8979547039</v>
      </c>
      <c r="AE10" t="n">
        <v>844891.9707985853</v>
      </c>
      <c r="AF10" t="n">
        <v>1.178709569097079e-05</v>
      </c>
      <c r="AG10" t="n">
        <v>45</v>
      </c>
      <c r="AH10" t="n">
        <v>764256.6669188961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5.9777</v>
      </c>
      <c r="E11" t="n">
        <v>16.73</v>
      </c>
      <c r="F11" t="n">
        <v>11.3</v>
      </c>
      <c r="G11" t="n">
        <v>14.74</v>
      </c>
      <c r="H11" t="n">
        <v>0.2</v>
      </c>
      <c r="I11" t="n">
        <v>46</v>
      </c>
      <c r="J11" t="n">
        <v>289.72</v>
      </c>
      <c r="K11" t="n">
        <v>61.2</v>
      </c>
      <c r="L11" t="n">
        <v>3.25</v>
      </c>
      <c r="M11" t="n">
        <v>44</v>
      </c>
      <c r="N11" t="n">
        <v>80.27</v>
      </c>
      <c r="O11" t="n">
        <v>35966.59</v>
      </c>
      <c r="P11" t="n">
        <v>202.34</v>
      </c>
      <c r="Q11" t="n">
        <v>197.9</v>
      </c>
      <c r="R11" t="n">
        <v>55.68</v>
      </c>
      <c r="S11" t="n">
        <v>25.4</v>
      </c>
      <c r="T11" t="n">
        <v>14105.84</v>
      </c>
      <c r="U11" t="n">
        <v>0.46</v>
      </c>
      <c r="V11" t="n">
        <v>0.82</v>
      </c>
      <c r="W11" t="n">
        <v>3.01</v>
      </c>
      <c r="X11" t="n">
        <v>0.91</v>
      </c>
      <c r="Y11" t="n">
        <v>1</v>
      </c>
      <c r="Z11" t="n">
        <v>10</v>
      </c>
      <c r="AA11" t="n">
        <v>603.1286959061672</v>
      </c>
      <c r="AB11" t="n">
        <v>825.2272898989725</v>
      </c>
      <c r="AC11" t="n">
        <v>746.4687555647895</v>
      </c>
      <c r="AD11" t="n">
        <v>603128.6959061672</v>
      </c>
      <c r="AE11" t="n">
        <v>825227.2898989725</v>
      </c>
      <c r="AF11" t="n">
        <v>1.200029326610169e-05</v>
      </c>
      <c r="AG11" t="n">
        <v>44</v>
      </c>
      <c r="AH11" t="n">
        <v>746468.7555647895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6.0536</v>
      </c>
      <c r="E12" t="n">
        <v>16.52</v>
      </c>
      <c r="F12" t="n">
        <v>11.25</v>
      </c>
      <c r="G12" t="n">
        <v>15.7</v>
      </c>
      <c r="H12" t="n">
        <v>0.21</v>
      </c>
      <c r="I12" t="n">
        <v>43</v>
      </c>
      <c r="J12" t="n">
        <v>290.23</v>
      </c>
      <c r="K12" t="n">
        <v>61.2</v>
      </c>
      <c r="L12" t="n">
        <v>3.5</v>
      </c>
      <c r="M12" t="n">
        <v>41</v>
      </c>
      <c r="N12" t="n">
        <v>80.53</v>
      </c>
      <c r="O12" t="n">
        <v>36029.29</v>
      </c>
      <c r="P12" t="n">
        <v>201.51</v>
      </c>
      <c r="Q12" t="n">
        <v>197.81</v>
      </c>
      <c r="R12" t="n">
        <v>54.12</v>
      </c>
      <c r="S12" t="n">
        <v>25.4</v>
      </c>
      <c r="T12" t="n">
        <v>13341.81</v>
      </c>
      <c r="U12" t="n">
        <v>0.47</v>
      </c>
      <c r="V12" t="n">
        <v>0.83</v>
      </c>
      <c r="W12" t="n">
        <v>3.01</v>
      </c>
      <c r="X12" t="n">
        <v>0.86</v>
      </c>
      <c r="Y12" t="n">
        <v>1</v>
      </c>
      <c r="Z12" t="n">
        <v>10</v>
      </c>
      <c r="AA12" t="n">
        <v>599.708471438278</v>
      </c>
      <c r="AB12" t="n">
        <v>820.547587892352</v>
      </c>
      <c r="AC12" t="n">
        <v>742.2356777496778</v>
      </c>
      <c r="AD12" t="n">
        <v>599708.471438278</v>
      </c>
      <c r="AE12" t="n">
        <v>820547.587892352</v>
      </c>
      <c r="AF12" t="n">
        <v>1.215266328448621e-05</v>
      </c>
      <c r="AG12" t="n">
        <v>44</v>
      </c>
      <c r="AH12" t="n">
        <v>742235.6777496778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6.143</v>
      </c>
      <c r="E13" t="n">
        <v>16.28</v>
      </c>
      <c r="F13" t="n">
        <v>11.17</v>
      </c>
      <c r="G13" t="n">
        <v>16.76</v>
      </c>
      <c r="H13" t="n">
        <v>0.23</v>
      </c>
      <c r="I13" t="n">
        <v>40</v>
      </c>
      <c r="J13" t="n">
        <v>290.74</v>
      </c>
      <c r="K13" t="n">
        <v>61.2</v>
      </c>
      <c r="L13" t="n">
        <v>3.75</v>
      </c>
      <c r="M13" t="n">
        <v>38</v>
      </c>
      <c r="N13" t="n">
        <v>80.79000000000001</v>
      </c>
      <c r="O13" t="n">
        <v>36092.1</v>
      </c>
      <c r="P13" t="n">
        <v>200.08</v>
      </c>
      <c r="Q13" t="n">
        <v>197.84</v>
      </c>
      <c r="R13" t="n">
        <v>51.66</v>
      </c>
      <c r="S13" t="n">
        <v>25.4</v>
      </c>
      <c r="T13" t="n">
        <v>12126.2</v>
      </c>
      <c r="U13" t="n">
        <v>0.49</v>
      </c>
      <c r="V13" t="n">
        <v>0.83</v>
      </c>
      <c r="W13" t="n">
        <v>3</v>
      </c>
      <c r="X13" t="n">
        <v>0.78</v>
      </c>
      <c r="Y13" t="n">
        <v>1</v>
      </c>
      <c r="Z13" t="n">
        <v>10</v>
      </c>
      <c r="AA13" t="n">
        <v>586.3371612474267</v>
      </c>
      <c r="AB13" t="n">
        <v>802.2523713886569</v>
      </c>
      <c r="AC13" t="n">
        <v>725.6865310315978</v>
      </c>
      <c r="AD13" t="n">
        <v>586337.1612474268</v>
      </c>
      <c r="AE13" t="n">
        <v>802252.3713886569</v>
      </c>
      <c r="AF13" t="n">
        <v>1.233213468953991e-05</v>
      </c>
      <c r="AG13" t="n">
        <v>43</v>
      </c>
      <c r="AH13" t="n">
        <v>725686.5310315979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6.2253</v>
      </c>
      <c r="E14" t="n">
        <v>16.06</v>
      </c>
      <c r="F14" t="n">
        <v>11.12</v>
      </c>
      <c r="G14" t="n">
        <v>18.03</v>
      </c>
      <c r="H14" t="n">
        <v>0.24</v>
      </c>
      <c r="I14" t="n">
        <v>37</v>
      </c>
      <c r="J14" t="n">
        <v>291.25</v>
      </c>
      <c r="K14" t="n">
        <v>61.2</v>
      </c>
      <c r="L14" t="n">
        <v>4</v>
      </c>
      <c r="M14" t="n">
        <v>35</v>
      </c>
      <c r="N14" t="n">
        <v>81.05</v>
      </c>
      <c r="O14" t="n">
        <v>36155.02</v>
      </c>
      <c r="P14" t="n">
        <v>199.17</v>
      </c>
      <c r="Q14" t="n">
        <v>197.85</v>
      </c>
      <c r="R14" t="n">
        <v>49.85</v>
      </c>
      <c r="S14" t="n">
        <v>25.4</v>
      </c>
      <c r="T14" t="n">
        <v>11234.63</v>
      </c>
      <c r="U14" t="n">
        <v>0.51</v>
      </c>
      <c r="V14" t="n">
        <v>0.84</v>
      </c>
      <c r="W14" t="n">
        <v>3</v>
      </c>
      <c r="X14" t="n">
        <v>0.73</v>
      </c>
      <c r="Y14" t="n">
        <v>1</v>
      </c>
      <c r="Z14" t="n">
        <v>10</v>
      </c>
      <c r="AA14" t="n">
        <v>573.8214393044672</v>
      </c>
      <c r="AB14" t="n">
        <v>785.1278084716168</v>
      </c>
      <c r="AC14" t="n">
        <v>710.1963123648849</v>
      </c>
      <c r="AD14" t="n">
        <v>573821.4393044672</v>
      </c>
      <c r="AE14" t="n">
        <v>785127.8084716168</v>
      </c>
      <c r="AF14" t="n">
        <v>1.249735277271574e-05</v>
      </c>
      <c r="AG14" t="n">
        <v>42</v>
      </c>
      <c r="AH14" t="n">
        <v>710196.3123648849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6.2817</v>
      </c>
      <c r="E15" t="n">
        <v>15.92</v>
      </c>
      <c r="F15" t="n">
        <v>11.08</v>
      </c>
      <c r="G15" t="n">
        <v>19</v>
      </c>
      <c r="H15" t="n">
        <v>0.26</v>
      </c>
      <c r="I15" t="n">
        <v>35</v>
      </c>
      <c r="J15" t="n">
        <v>291.76</v>
      </c>
      <c r="K15" t="n">
        <v>61.2</v>
      </c>
      <c r="L15" t="n">
        <v>4.25</v>
      </c>
      <c r="M15" t="n">
        <v>33</v>
      </c>
      <c r="N15" t="n">
        <v>81.31</v>
      </c>
      <c r="O15" t="n">
        <v>36218.04</v>
      </c>
      <c r="P15" t="n">
        <v>198.45</v>
      </c>
      <c r="Q15" t="n">
        <v>197.83</v>
      </c>
      <c r="R15" t="n">
        <v>48.71</v>
      </c>
      <c r="S15" t="n">
        <v>25.4</v>
      </c>
      <c r="T15" t="n">
        <v>10673.63</v>
      </c>
      <c r="U15" t="n">
        <v>0.52</v>
      </c>
      <c r="V15" t="n">
        <v>0.84</v>
      </c>
      <c r="W15" t="n">
        <v>3</v>
      </c>
      <c r="X15" t="n">
        <v>0.6899999999999999</v>
      </c>
      <c r="Y15" t="n">
        <v>1</v>
      </c>
      <c r="Z15" t="n">
        <v>10</v>
      </c>
      <c r="AA15" t="n">
        <v>571.3789291811746</v>
      </c>
      <c r="AB15" t="n">
        <v>781.7858583649862</v>
      </c>
      <c r="AC15" t="n">
        <v>707.1733132859748</v>
      </c>
      <c r="AD15" t="n">
        <v>571378.9291811746</v>
      </c>
      <c r="AE15" t="n">
        <v>781785.8583649863</v>
      </c>
      <c r="AF15" t="n">
        <v>1.261057634368921e-05</v>
      </c>
      <c r="AG15" t="n">
        <v>42</v>
      </c>
      <c r="AH15" t="n">
        <v>707173.3132859748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6.3416</v>
      </c>
      <c r="E16" t="n">
        <v>15.77</v>
      </c>
      <c r="F16" t="n">
        <v>11.04</v>
      </c>
      <c r="G16" t="n">
        <v>20.08</v>
      </c>
      <c r="H16" t="n">
        <v>0.27</v>
      </c>
      <c r="I16" t="n">
        <v>33</v>
      </c>
      <c r="J16" t="n">
        <v>292.27</v>
      </c>
      <c r="K16" t="n">
        <v>61.2</v>
      </c>
      <c r="L16" t="n">
        <v>4.5</v>
      </c>
      <c r="M16" t="n">
        <v>31</v>
      </c>
      <c r="N16" t="n">
        <v>81.56999999999999</v>
      </c>
      <c r="O16" t="n">
        <v>36281.16</v>
      </c>
      <c r="P16" t="n">
        <v>197.74</v>
      </c>
      <c r="Q16" t="n">
        <v>197.81</v>
      </c>
      <c r="R16" t="n">
        <v>47.76</v>
      </c>
      <c r="S16" t="n">
        <v>25.4</v>
      </c>
      <c r="T16" t="n">
        <v>10212.82</v>
      </c>
      <c r="U16" t="n">
        <v>0.53</v>
      </c>
      <c r="V16" t="n">
        <v>0.84</v>
      </c>
      <c r="W16" t="n">
        <v>2.99</v>
      </c>
      <c r="X16" t="n">
        <v>0.65</v>
      </c>
      <c r="Y16" t="n">
        <v>1</v>
      </c>
      <c r="Z16" t="n">
        <v>10</v>
      </c>
      <c r="AA16" t="n">
        <v>568.8838062251783</v>
      </c>
      <c r="AB16" t="n">
        <v>778.3719210595362</v>
      </c>
      <c r="AC16" t="n">
        <v>704.0851973654658</v>
      </c>
      <c r="AD16" t="n">
        <v>568883.8062251783</v>
      </c>
      <c r="AE16" t="n">
        <v>778371.9210595363</v>
      </c>
      <c r="AF16" t="n">
        <v>1.273082620009544e-05</v>
      </c>
      <c r="AG16" t="n">
        <v>42</v>
      </c>
      <c r="AH16" t="n">
        <v>704085.1973654658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6.4146</v>
      </c>
      <c r="E17" t="n">
        <v>15.59</v>
      </c>
      <c r="F17" t="n">
        <v>10.97</v>
      </c>
      <c r="G17" t="n">
        <v>21.23</v>
      </c>
      <c r="H17" t="n">
        <v>0.29</v>
      </c>
      <c r="I17" t="n">
        <v>31</v>
      </c>
      <c r="J17" t="n">
        <v>292.79</v>
      </c>
      <c r="K17" t="n">
        <v>61.2</v>
      </c>
      <c r="L17" t="n">
        <v>4.75</v>
      </c>
      <c r="M17" t="n">
        <v>29</v>
      </c>
      <c r="N17" t="n">
        <v>81.84</v>
      </c>
      <c r="O17" t="n">
        <v>36344.4</v>
      </c>
      <c r="P17" t="n">
        <v>196.43</v>
      </c>
      <c r="Q17" t="n">
        <v>197.82</v>
      </c>
      <c r="R17" t="n">
        <v>45.32</v>
      </c>
      <c r="S17" t="n">
        <v>25.4</v>
      </c>
      <c r="T17" t="n">
        <v>9002.51</v>
      </c>
      <c r="U17" t="n">
        <v>0.5600000000000001</v>
      </c>
      <c r="V17" t="n">
        <v>0.85</v>
      </c>
      <c r="W17" t="n">
        <v>2.99</v>
      </c>
      <c r="X17" t="n">
        <v>0.58</v>
      </c>
      <c r="Y17" t="n">
        <v>1</v>
      </c>
      <c r="Z17" t="n">
        <v>10</v>
      </c>
      <c r="AA17" t="n">
        <v>556.4797131700809</v>
      </c>
      <c r="AB17" t="n">
        <v>761.4000937115878</v>
      </c>
      <c r="AC17" t="n">
        <v>688.7331373994963</v>
      </c>
      <c r="AD17" t="n">
        <v>556479.7131700809</v>
      </c>
      <c r="AE17" t="n">
        <v>761400.0937115878</v>
      </c>
      <c r="AF17" t="n">
        <v>1.287737443912139e-05</v>
      </c>
      <c r="AG17" t="n">
        <v>41</v>
      </c>
      <c r="AH17" t="n">
        <v>688733.1373994963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6.4355</v>
      </c>
      <c r="E18" t="n">
        <v>15.54</v>
      </c>
      <c r="F18" t="n">
        <v>10.97</v>
      </c>
      <c r="G18" t="n">
        <v>21.95</v>
      </c>
      <c r="H18" t="n">
        <v>0.3</v>
      </c>
      <c r="I18" t="n">
        <v>30</v>
      </c>
      <c r="J18" t="n">
        <v>293.3</v>
      </c>
      <c r="K18" t="n">
        <v>61.2</v>
      </c>
      <c r="L18" t="n">
        <v>5</v>
      </c>
      <c r="M18" t="n">
        <v>28</v>
      </c>
      <c r="N18" t="n">
        <v>82.09999999999999</v>
      </c>
      <c r="O18" t="n">
        <v>36407.75</v>
      </c>
      <c r="P18" t="n">
        <v>196.45</v>
      </c>
      <c r="Q18" t="n">
        <v>197.86</v>
      </c>
      <c r="R18" t="n">
        <v>45.17</v>
      </c>
      <c r="S18" t="n">
        <v>25.4</v>
      </c>
      <c r="T18" t="n">
        <v>8932.879999999999</v>
      </c>
      <c r="U18" t="n">
        <v>0.5600000000000001</v>
      </c>
      <c r="V18" t="n">
        <v>0.85</v>
      </c>
      <c r="W18" t="n">
        <v>2.99</v>
      </c>
      <c r="X18" t="n">
        <v>0.58</v>
      </c>
      <c r="Y18" t="n">
        <v>1</v>
      </c>
      <c r="Z18" t="n">
        <v>10</v>
      </c>
      <c r="AA18" t="n">
        <v>555.8920826629511</v>
      </c>
      <c r="AB18" t="n">
        <v>760.5960717273043</v>
      </c>
      <c r="AC18" t="n">
        <v>688.0058501449411</v>
      </c>
      <c r="AD18" t="n">
        <v>555892.0826629511</v>
      </c>
      <c r="AE18" t="n">
        <v>760596.0717273044</v>
      </c>
      <c r="AF18" t="n">
        <v>1.291933140070553e-05</v>
      </c>
      <c r="AG18" t="n">
        <v>41</v>
      </c>
      <c r="AH18" t="n">
        <v>688005.850144941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6.497</v>
      </c>
      <c r="E19" t="n">
        <v>15.39</v>
      </c>
      <c r="F19" t="n">
        <v>10.93</v>
      </c>
      <c r="G19" t="n">
        <v>23.43</v>
      </c>
      <c r="H19" t="n">
        <v>0.32</v>
      </c>
      <c r="I19" t="n">
        <v>28</v>
      </c>
      <c r="J19" t="n">
        <v>293.81</v>
      </c>
      <c r="K19" t="n">
        <v>61.2</v>
      </c>
      <c r="L19" t="n">
        <v>5.25</v>
      </c>
      <c r="M19" t="n">
        <v>26</v>
      </c>
      <c r="N19" t="n">
        <v>82.36</v>
      </c>
      <c r="O19" t="n">
        <v>36471.2</v>
      </c>
      <c r="P19" t="n">
        <v>195.79</v>
      </c>
      <c r="Q19" t="n">
        <v>197.79</v>
      </c>
      <c r="R19" t="n">
        <v>44.33</v>
      </c>
      <c r="S19" t="n">
        <v>25.4</v>
      </c>
      <c r="T19" t="n">
        <v>8519.25</v>
      </c>
      <c r="U19" t="n">
        <v>0.57</v>
      </c>
      <c r="V19" t="n">
        <v>0.85</v>
      </c>
      <c r="W19" t="n">
        <v>2.98</v>
      </c>
      <c r="X19" t="n">
        <v>0.54</v>
      </c>
      <c r="Y19" t="n">
        <v>1</v>
      </c>
      <c r="Z19" t="n">
        <v>10</v>
      </c>
      <c r="AA19" t="n">
        <v>553.5125254348654</v>
      </c>
      <c r="AB19" t="n">
        <v>757.3402565491817</v>
      </c>
      <c r="AC19" t="n">
        <v>685.0607653978531</v>
      </c>
      <c r="AD19" t="n">
        <v>553512.5254348654</v>
      </c>
      <c r="AE19" t="n">
        <v>757340.2565491818</v>
      </c>
      <c r="AF19" t="n">
        <v>1.304279327330958e-05</v>
      </c>
      <c r="AG19" t="n">
        <v>41</v>
      </c>
      <c r="AH19" t="n">
        <v>685060.7653978531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6.528</v>
      </c>
      <c r="E20" t="n">
        <v>15.32</v>
      </c>
      <c r="F20" t="n">
        <v>10.91</v>
      </c>
      <c r="G20" t="n">
        <v>24.25</v>
      </c>
      <c r="H20" t="n">
        <v>0.33</v>
      </c>
      <c r="I20" t="n">
        <v>27</v>
      </c>
      <c r="J20" t="n">
        <v>294.33</v>
      </c>
      <c r="K20" t="n">
        <v>61.2</v>
      </c>
      <c r="L20" t="n">
        <v>5.5</v>
      </c>
      <c r="M20" t="n">
        <v>25</v>
      </c>
      <c r="N20" t="n">
        <v>82.63</v>
      </c>
      <c r="O20" t="n">
        <v>36534.76</v>
      </c>
      <c r="P20" t="n">
        <v>195.44</v>
      </c>
      <c r="Q20" t="n">
        <v>197.75</v>
      </c>
      <c r="R20" t="n">
        <v>43.66</v>
      </c>
      <c r="S20" t="n">
        <v>25.4</v>
      </c>
      <c r="T20" t="n">
        <v>8190.76</v>
      </c>
      <c r="U20" t="n">
        <v>0.58</v>
      </c>
      <c r="V20" t="n">
        <v>0.85</v>
      </c>
      <c r="W20" t="n">
        <v>2.98</v>
      </c>
      <c r="X20" t="n">
        <v>0.52</v>
      </c>
      <c r="Y20" t="n">
        <v>1</v>
      </c>
      <c r="Z20" t="n">
        <v>10</v>
      </c>
      <c r="AA20" t="n">
        <v>543.3047024673257</v>
      </c>
      <c r="AB20" t="n">
        <v>743.3734628276278</v>
      </c>
      <c r="AC20" t="n">
        <v>672.4269428665662</v>
      </c>
      <c r="AD20" t="n">
        <v>543304.7024673257</v>
      </c>
      <c r="AE20" t="n">
        <v>743373.4628276278</v>
      </c>
      <c r="AF20" t="n">
        <v>1.310502608714252e-05</v>
      </c>
      <c r="AG20" t="n">
        <v>40</v>
      </c>
      <c r="AH20" t="n">
        <v>672426.9428665661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6.56</v>
      </c>
      <c r="E21" t="n">
        <v>15.24</v>
      </c>
      <c r="F21" t="n">
        <v>10.89</v>
      </c>
      <c r="G21" t="n">
        <v>25.14</v>
      </c>
      <c r="H21" t="n">
        <v>0.35</v>
      </c>
      <c r="I21" t="n">
        <v>26</v>
      </c>
      <c r="J21" t="n">
        <v>294.84</v>
      </c>
      <c r="K21" t="n">
        <v>61.2</v>
      </c>
      <c r="L21" t="n">
        <v>5.75</v>
      </c>
      <c r="M21" t="n">
        <v>24</v>
      </c>
      <c r="N21" t="n">
        <v>82.90000000000001</v>
      </c>
      <c r="O21" t="n">
        <v>36598.44</v>
      </c>
      <c r="P21" t="n">
        <v>194.98</v>
      </c>
      <c r="Q21" t="n">
        <v>197.81</v>
      </c>
      <c r="R21" t="n">
        <v>42.99</v>
      </c>
      <c r="S21" t="n">
        <v>25.4</v>
      </c>
      <c r="T21" t="n">
        <v>7863.3</v>
      </c>
      <c r="U21" t="n">
        <v>0.59</v>
      </c>
      <c r="V21" t="n">
        <v>0.85</v>
      </c>
      <c r="W21" t="n">
        <v>2.98</v>
      </c>
      <c r="X21" t="n">
        <v>0.5</v>
      </c>
      <c r="Y21" t="n">
        <v>1</v>
      </c>
      <c r="Z21" t="n">
        <v>10</v>
      </c>
      <c r="AA21" t="n">
        <v>542.0005924107948</v>
      </c>
      <c r="AB21" t="n">
        <v>741.589121915007</v>
      </c>
      <c r="AC21" t="n">
        <v>670.8128969463078</v>
      </c>
      <c r="AD21" t="n">
        <v>542000.5924107948</v>
      </c>
      <c r="AE21" t="n">
        <v>741589.121915007</v>
      </c>
      <c r="AF21" t="n">
        <v>1.31692664110991e-05</v>
      </c>
      <c r="AG21" t="n">
        <v>40</v>
      </c>
      <c r="AH21" t="n">
        <v>670812.8969463077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6.5964</v>
      </c>
      <c r="E22" t="n">
        <v>15.16</v>
      </c>
      <c r="F22" t="n">
        <v>10.86</v>
      </c>
      <c r="G22" t="n">
        <v>26.07</v>
      </c>
      <c r="H22" t="n">
        <v>0.36</v>
      </c>
      <c r="I22" t="n">
        <v>25</v>
      </c>
      <c r="J22" t="n">
        <v>295.36</v>
      </c>
      <c r="K22" t="n">
        <v>61.2</v>
      </c>
      <c r="L22" t="n">
        <v>6</v>
      </c>
      <c r="M22" t="n">
        <v>23</v>
      </c>
      <c r="N22" t="n">
        <v>83.16</v>
      </c>
      <c r="O22" t="n">
        <v>36662.22</v>
      </c>
      <c r="P22" t="n">
        <v>194.5</v>
      </c>
      <c r="Q22" t="n">
        <v>197.79</v>
      </c>
      <c r="R22" t="n">
        <v>42.05</v>
      </c>
      <c r="S22" t="n">
        <v>25.4</v>
      </c>
      <c r="T22" t="n">
        <v>7395.09</v>
      </c>
      <c r="U22" t="n">
        <v>0.6</v>
      </c>
      <c r="V22" t="n">
        <v>0.86</v>
      </c>
      <c r="W22" t="n">
        <v>2.98</v>
      </c>
      <c r="X22" t="n">
        <v>0.47</v>
      </c>
      <c r="Y22" t="n">
        <v>1</v>
      </c>
      <c r="Z22" t="n">
        <v>10</v>
      </c>
      <c r="AA22" t="n">
        <v>540.5556949042992</v>
      </c>
      <c r="AB22" t="n">
        <v>739.6121494022408</v>
      </c>
      <c r="AC22" t="n">
        <v>669.0246039154613</v>
      </c>
      <c r="AD22" t="n">
        <v>540555.6949042992</v>
      </c>
      <c r="AE22" t="n">
        <v>739612.1494022408</v>
      </c>
      <c r="AF22" t="n">
        <v>1.324233977959971e-05</v>
      </c>
      <c r="AG22" t="n">
        <v>40</v>
      </c>
      <c r="AH22" t="n">
        <v>669024.6039154613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6.6196</v>
      </c>
      <c r="E23" t="n">
        <v>15.11</v>
      </c>
      <c r="F23" t="n">
        <v>10.86</v>
      </c>
      <c r="G23" t="n">
        <v>27.16</v>
      </c>
      <c r="H23" t="n">
        <v>0.38</v>
      </c>
      <c r="I23" t="n">
        <v>24</v>
      </c>
      <c r="J23" t="n">
        <v>295.88</v>
      </c>
      <c r="K23" t="n">
        <v>61.2</v>
      </c>
      <c r="L23" t="n">
        <v>6.25</v>
      </c>
      <c r="M23" t="n">
        <v>22</v>
      </c>
      <c r="N23" t="n">
        <v>83.43000000000001</v>
      </c>
      <c r="O23" t="n">
        <v>36726.12</v>
      </c>
      <c r="P23" t="n">
        <v>194.52</v>
      </c>
      <c r="Q23" t="n">
        <v>197.82</v>
      </c>
      <c r="R23" t="n">
        <v>42.11</v>
      </c>
      <c r="S23" t="n">
        <v>25.4</v>
      </c>
      <c r="T23" t="n">
        <v>7430.29</v>
      </c>
      <c r="U23" t="n">
        <v>0.6</v>
      </c>
      <c r="V23" t="n">
        <v>0.86</v>
      </c>
      <c r="W23" t="n">
        <v>2.98</v>
      </c>
      <c r="X23" t="n">
        <v>0.47</v>
      </c>
      <c r="Y23" t="n">
        <v>1</v>
      </c>
      <c r="Z23" t="n">
        <v>10</v>
      </c>
      <c r="AA23" t="n">
        <v>539.9439564107662</v>
      </c>
      <c r="AB23" t="n">
        <v>738.775141807391</v>
      </c>
      <c r="AC23" t="n">
        <v>668.2674791507167</v>
      </c>
      <c r="AD23" t="n">
        <v>539943.9564107662</v>
      </c>
      <c r="AE23" t="n">
        <v>738775.1418073911</v>
      </c>
      <c r="AF23" t="n">
        <v>1.328891401446824e-05</v>
      </c>
      <c r="AG23" t="n">
        <v>40</v>
      </c>
      <c r="AH23" t="n">
        <v>668267.4791507167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6.6551</v>
      </c>
      <c r="E24" t="n">
        <v>15.03</v>
      </c>
      <c r="F24" t="n">
        <v>10.84</v>
      </c>
      <c r="G24" t="n">
        <v>28.27</v>
      </c>
      <c r="H24" t="n">
        <v>0.39</v>
      </c>
      <c r="I24" t="n">
        <v>23</v>
      </c>
      <c r="J24" t="n">
        <v>296.4</v>
      </c>
      <c r="K24" t="n">
        <v>61.2</v>
      </c>
      <c r="L24" t="n">
        <v>6.5</v>
      </c>
      <c r="M24" t="n">
        <v>21</v>
      </c>
      <c r="N24" t="n">
        <v>83.7</v>
      </c>
      <c r="O24" t="n">
        <v>36790.13</v>
      </c>
      <c r="P24" t="n">
        <v>194.08</v>
      </c>
      <c r="Q24" t="n">
        <v>197.79</v>
      </c>
      <c r="R24" t="n">
        <v>41.24</v>
      </c>
      <c r="S24" t="n">
        <v>25.4</v>
      </c>
      <c r="T24" t="n">
        <v>7000.46</v>
      </c>
      <c r="U24" t="n">
        <v>0.62</v>
      </c>
      <c r="V24" t="n">
        <v>0.86</v>
      </c>
      <c r="W24" t="n">
        <v>2.98</v>
      </c>
      <c r="X24" t="n">
        <v>0.45</v>
      </c>
      <c r="Y24" t="n">
        <v>1</v>
      </c>
      <c r="Z24" t="n">
        <v>10</v>
      </c>
      <c r="AA24" t="n">
        <v>538.5970543235455</v>
      </c>
      <c r="AB24" t="n">
        <v>736.9322509505295</v>
      </c>
      <c r="AC24" t="n">
        <v>666.6004712107205</v>
      </c>
      <c r="AD24" t="n">
        <v>538597.0543235455</v>
      </c>
      <c r="AE24" t="n">
        <v>736932.2509505295</v>
      </c>
      <c r="AF24" t="n">
        <v>1.336018062385757e-05</v>
      </c>
      <c r="AG24" t="n">
        <v>40</v>
      </c>
      <c r="AH24" t="n">
        <v>666600.4712107205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6.6918</v>
      </c>
      <c r="E25" t="n">
        <v>14.94</v>
      </c>
      <c r="F25" t="n">
        <v>10.81</v>
      </c>
      <c r="G25" t="n">
        <v>29.48</v>
      </c>
      <c r="H25" t="n">
        <v>0.4</v>
      </c>
      <c r="I25" t="n">
        <v>22</v>
      </c>
      <c r="J25" t="n">
        <v>296.92</v>
      </c>
      <c r="K25" t="n">
        <v>61.2</v>
      </c>
      <c r="L25" t="n">
        <v>6.75</v>
      </c>
      <c r="M25" t="n">
        <v>20</v>
      </c>
      <c r="N25" t="n">
        <v>83.97</v>
      </c>
      <c r="O25" t="n">
        <v>36854.25</v>
      </c>
      <c r="P25" t="n">
        <v>193.56</v>
      </c>
      <c r="Q25" t="n">
        <v>197.81</v>
      </c>
      <c r="R25" t="n">
        <v>40.22</v>
      </c>
      <c r="S25" t="n">
        <v>25.4</v>
      </c>
      <c r="T25" t="n">
        <v>6497.81</v>
      </c>
      <c r="U25" t="n">
        <v>0.63</v>
      </c>
      <c r="V25" t="n">
        <v>0.86</v>
      </c>
      <c r="W25" t="n">
        <v>2.98</v>
      </c>
      <c r="X25" t="n">
        <v>0.42</v>
      </c>
      <c r="Y25" t="n">
        <v>1</v>
      </c>
      <c r="Z25" t="n">
        <v>10</v>
      </c>
      <c r="AA25" t="n">
        <v>528.1395772199934</v>
      </c>
      <c r="AB25" t="n">
        <v>722.6238694261201</v>
      </c>
      <c r="AC25" t="n">
        <v>653.657661537061</v>
      </c>
      <c r="AD25" t="n">
        <v>528139.5772199933</v>
      </c>
      <c r="AE25" t="n">
        <v>722623.8694261201</v>
      </c>
      <c r="AF25" t="n">
        <v>1.343385624539527e-05</v>
      </c>
      <c r="AG25" t="n">
        <v>39</v>
      </c>
      <c r="AH25" t="n">
        <v>653657.661537061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6.7237</v>
      </c>
      <c r="E26" t="n">
        <v>14.87</v>
      </c>
      <c r="F26" t="n">
        <v>10.79</v>
      </c>
      <c r="G26" t="n">
        <v>30.83</v>
      </c>
      <c r="H26" t="n">
        <v>0.42</v>
      </c>
      <c r="I26" t="n">
        <v>21</v>
      </c>
      <c r="J26" t="n">
        <v>297.44</v>
      </c>
      <c r="K26" t="n">
        <v>61.2</v>
      </c>
      <c r="L26" t="n">
        <v>7</v>
      </c>
      <c r="M26" t="n">
        <v>19</v>
      </c>
      <c r="N26" t="n">
        <v>84.23999999999999</v>
      </c>
      <c r="O26" t="n">
        <v>36918.48</v>
      </c>
      <c r="P26" t="n">
        <v>193.28</v>
      </c>
      <c r="Q26" t="n">
        <v>197.83</v>
      </c>
      <c r="R26" t="n">
        <v>39.82</v>
      </c>
      <c r="S26" t="n">
        <v>25.4</v>
      </c>
      <c r="T26" t="n">
        <v>6301.86</v>
      </c>
      <c r="U26" t="n">
        <v>0.64</v>
      </c>
      <c r="V26" t="n">
        <v>0.86</v>
      </c>
      <c r="W26" t="n">
        <v>2.97</v>
      </c>
      <c r="X26" t="n">
        <v>0.4</v>
      </c>
      <c r="Y26" t="n">
        <v>1</v>
      </c>
      <c r="Z26" t="n">
        <v>10</v>
      </c>
      <c r="AA26" t="n">
        <v>527.0448078105702</v>
      </c>
      <c r="AB26" t="n">
        <v>721.1259576223297</v>
      </c>
      <c r="AC26" t="n">
        <v>652.3027083334921</v>
      </c>
      <c r="AD26" t="n">
        <v>527044.8078105702</v>
      </c>
      <c r="AE26" t="n">
        <v>721125.9576223297</v>
      </c>
      <c r="AF26" t="n">
        <v>1.349789581833949e-05</v>
      </c>
      <c r="AG26" t="n">
        <v>39</v>
      </c>
      <c r="AH26" t="n">
        <v>652302.708333492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6.7216</v>
      </c>
      <c r="E27" t="n">
        <v>14.88</v>
      </c>
      <c r="F27" t="n">
        <v>10.8</v>
      </c>
      <c r="G27" t="n">
        <v>30.85</v>
      </c>
      <c r="H27" t="n">
        <v>0.43</v>
      </c>
      <c r="I27" t="n">
        <v>21</v>
      </c>
      <c r="J27" t="n">
        <v>297.96</v>
      </c>
      <c r="K27" t="n">
        <v>61.2</v>
      </c>
      <c r="L27" t="n">
        <v>7.25</v>
      </c>
      <c r="M27" t="n">
        <v>19</v>
      </c>
      <c r="N27" t="n">
        <v>84.51000000000001</v>
      </c>
      <c r="O27" t="n">
        <v>36982.83</v>
      </c>
      <c r="P27" t="n">
        <v>193.24</v>
      </c>
      <c r="Q27" t="n">
        <v>197.79</v>
      </c>
      <c r="R27" t="n">
        <v>39.85</v>
      </c>
      <c r="S27" t="n">
        <v>25.4</v>
      </c>
      <c r="T27" t="n">
        <v>6316.75</v>
      </c>
      <c r="U27" t="n">
        <v>0.64</v>
      </c>
      <c r="V27" t="n">
        <v>0.86</v>
      </c>
      <c r="W27" t="n">
        <v>2.98</v>
      </c>
      <c r="X27" t="n">
        <v>0.41</v>
      </c>
      <c r="Y27" t="n">
        <v>1</v>
      </c>
      <c r="Z27" t="n">
        <v>10</v>
      </c>
      <c r="AA27" t="n">
        <v>527.0839832305328</v>
      </c>
      <c r="AB27" t="n">
        <v>721.1795591602202</v>
      </c>
      <c r="AC27" t="n">
        <v>652.3511942158366</v>
      </c>
      <c r="AD27" t="n">
        <v>527083.9832305328</v>
      </c>
      <c r="AE27" t="n">
        <v>721179.5591602202</v>
      </c>
      <c r="AF27" t="n">
        <v>1.349368004707984e-05</v>
      </c>
      <c r="AG27" t="n">
        <v>39</v>
      </c>
      <c r="AH27" t="n">
        <v>652351.1942158366</v>
      </c>
    </row>
    <row r="28">
      <c r="A28" t="n">
        <v>26</v>
      </c>
      <c r="B28" t="n">
        <v>145</v>
      </c>
      <c r="C28" t="inlineStr">
        <is>
          <t xml:space="preserve">CONCLUIDO	</t>
        </is>
      </c>
      <c r="D28" t="n">
        <v>6.7634</v>
      </c>
      <c r="E28" t="n">
        <v>14.79</v>
      </c>
      <c r="F28" t="n">
        <v>10.76</v>
      </c>
      <c r="G28" t="n">
        <v>32.28</v>
      </c>
      <c r="H28" t="n">
        <v>0.45</v>
      </c>
      <c r="I28" t="n">
        <v>20</v>
      </c>
      <c r="J28" t="n">
        <v>298.48</v>
      </c>
      <c r="K28" t="n">
        <v>61.2</v>
      </c>
      <c r="L28" t="n">
        <v>7.5</v>
      </c>
      <c r="M28" t="n">
        <v>18</v>
      </c>
      <c r="N28" t="n">
        <v>84.79000000000001</v>
      </c>
      <c r="O28" t="n">
        <v>37047.29</v>
      </c>
      <c r="P28" t="n">
        <v>192.64</v>
      </c>
      <c r="Q28" t="n">
        <v>197.77</v>
      </c>
      <c r="R28" t="n">
        <v>38.9</v>
      </c>
      <c r="S28" t="n">
        <v>25.4</v>
      </c>
      <c r="T28" t="n">
        <v>5844.08</v>
      </c>
      <c r="U28" t="n">
        <v>0.65</v>
      </c>
      <c r="V28" t="n">
        <v>0.86</v>
      </c>
      <c r="W28" t="n">
        <v>2.97</v>
      </c>
      <c r="X28" t="n">
        <v>0.37</v>
      </c>
      <c r="Y28" t="n">
        <v>1</v>
      </c>
      <c r="Z28" t="n">
        <v>10</v>
      </c>
      <c r="AA28" t="n">
        <v>525.4535834502266</v>
      </c>
      <c r="AB28" t="n">
        <v>718.9487742526434</v>
      </c>
      <c r="AC28" t="n">
        <v>650.3333122889125</v>
      </c>
      <c r="AD28" t="n">
        <v>525453.5834502266</v>
      </c>
      <c r="AE28" t="n">
        <v>718948.7742526433</v>
      </c>
      <c r="AF28" t="n">
        <v>1.357759397024812e-05</v>
      </c>
      <c r="AG28" t="n">
        <v>39</v>
      </c>
      <c r="AH28" t="n">
        <v>650333.3122889125</v>
      </c>
    </row>
    <row r="29">
      <c r="A29" t="n">
        <v>27</v>
      </c>
      <c r="B29" t="n">
        <v>145</v>
      </c>
      <c r="C29" t="inlineStr">
        <is>
          <t xml:space="preserve">CONCLUIDO	</t>
        </is>
      </c>
      <c r="D29" t="n">
        <v>6.7913</v>
      </c>
      <c r="E29" t="n">
        <v>14.72</v>
      </c>
      <c r="F29" t="n">
        <v>10.75</v>
      </c>
      <c r="G29" t="n">
        <v>33.95</v>
      </c>
      <c r="H29" t="n">
        <v>0.46</v>
      </c>
      <c r="I29" t="n">
        <v>19</v>
      </c>
      <c r="J29" t="n">
        <v>299.01</v>
      </c>
      <c r="K29" t="n">
        <v>61.2</v>
      </c>
      <c r="L29" t="n">
        <v>7.75</v>
      </c>
      <c r="M29" t="n">
        <v>17</v>
      </c>
      <c r="N29" t="n">
        <v>85.06</v>
      </c>
      <c r="O29" t="n">
        <v>37111.87</v>
      </c>
      <c r="P29" t="n">
        <v>192.56</v>
      </c>
      <c r="Q29" t="n">
        <v>197.82</v>
      </c>
      <c r="R29" t="n">
        <v>38.63</v>
      </c>
      <c r="S29" t="n">
        <v>25.4</v>
      </c>
      <c r="T29" t="n">
        <v>5715.76</v>
      </c>
      <c r="U29" t="n">
        <v>0.66</v>
      </c>
      <c r="V29" t="n">
        <v>0.87</v>
      </c>
      <c r="W29" t="n">
        <v>2.97</v>
      </c>
      <c r="X29" t="n">
        <v>0.36</v>
      </c>
      <c r="Y29" t="n">
        <v>1</v>
      </c>
      <c r="Z29" t="n">
        <v>10</v>
      </c>
      <c r="AA29" t="n">
        <v>524.6613654815936</v>
      </c>
      <c r="AB29" t="n">
        <v>717.8648266777697</v>
      </c>
      <c r="AC29" t="n">
        <v>649.3528151492548</v>
      </c>
      <c r="AD29" t="n">
        <v>524661.3654815936</v>
      </c>
      <c r="AE29" t="n">
        <v>717864.8266777697</v>
      </c>
      <c r="AF29" t="n">
        <v>1.363360350269777e-05</v>
      </c>
      <c r="AG29" t="n">
        <v>39</v>
      </c>
      <c r="AH29" t="n">
        <v>649352.8151492547</v>
      </c>
    </row>
    <row r="30">
      <c r="A30" t="n">
        <v>28</v>
      </c>
      <c r="B30" t="n">
        <v>145</v>
      </c>
      <c r="C30" t="inlineStr">
        <is>
          <t xml:space="preserve">CONCLUIDO	</t>
        </is>
      </c>
      <c r="D30" t="n">
        <v>6.794</v>
      </c>
      <c r="E30" t="n">
        <v>14.72</v>
      </c>
      <c r="F30" t="n">
        <v>10.75</v>
      </c>
      <c r="G30" t="n">
        <v>33.93</v>
      </c>
      <c r="H30" t="n">
        <v>0.48</v>
      </c>
      <c r="I30" t="n">
        <v>19</v>
      </c>
      <c r="J30" t="n">
        <v>299.53</v>
      </c>
      <c r="K30" t="n">
        <v>61.2</v>
      </c>
      <c r="L30" t="n">
        <v>8</v>
      </c>
      <c r="M30" t="n">
        <v>17</v>
      </c>
      <c r="N30" t="n">
        <v>85.33</v>
      </c>
      <c r="O30" t="n">
        <v>37176.68</v>
      </c>
      <c r="P30" t="n">
        <v>192.43</v>
      </c>
      <c r="Q30" t="n">
        <v>197.82</v>
      </c>
      <c r="R30" t="n">
        <v>38.47</v>
      </c>
      <c r="S30" t="n">
        <v>25.4</v>
      </c>
      <c r="T30" t="n">
        <v>5634.16</v>
      </c>
      <c r="U30" t="n">
        <v>0.66</v>
      </c>
      <c r="V30" t="n">
        <v>0.87</v>
      </c>
      <c r="W30" t="n">
        <v>2.97</v>
      </c>
      <c r="X30" t="n">
        <v>0.35</v>
      </c>
      <c r="Y30" t="n">
        <v>1</v>
      </c>
      <c r="Z30" t="n">
        <v>10</v>
      </c>
      <c r="AA30" t="n">
        <v>524.4887410076351</v>
      </c>
      <c r="AB30" t="n">
        <v>717.6286342568452</v>
      </c>
      <c r="AC30" t="n">
        <v>649.1391646014853</v>
      </c>
      <c r="AD30" t="n">
        <v>524488.7410076351</v>
      </c>
      <c r="AE30" t="n">
        <v>717628.6342568452</v>
      </c>
      <c r="AF30" t="n">
        <v>1.36390237800316e-05</v>
      </c>
      <c r="AG30" t="n">
        <v>39</v>
      </c>
      <c r="AH30" t="n">
        <v>649139.1646014852</v>
      </c>
    </row>
    <row r="31">
      <c r="A31" t="n">
        <v>29</v>
      </c>
      <c r="B31" t="n">
        <v>145</v>
      </c>
      <c r="C31" t="inlineStr">
        <is>
          <t xml:space="preserve">CONCLUIDO	</t>
        </is>
      </c>
      <c r="D31" t="n">
        <v>6.8252</v>
      </c>
      <c r="E31" t="n">
        <v>14.65</v>
      </c>
      <c r="F31" t="n">
        <v>10.73</v>
      </c>
      <c r="G31" t="n">
        <v>35.77</v>
      </c>
      <c r="H31" t="n">
        <v>0.49</v>
      </c>
      <c r="I31" t="n">
        <v>18</v>
      </c>
      <c r="J31" t="n">
        <v>300.06</v>
      </c>
      <c r="K31" t="n">
        <v>61.2</v>
      </c>
      <c r="L31" t="n">
        <v>8.25</v>
      </c>
      <c r="M31" t="n">
        <v>16</v>
      </c>
      <c r="N31" t="n">
        <v>85.61</v>
      </c>
      <c r="O31" t="n">
        <v>37241.49</v>
      </c>
      <c r="P31" t="n">
        <v>192.23</v>
      </c>
      <c r="Q31" t="n">
        <v>197.79</v>
      </c>
      <c r="R31" t="n">
        <v>37.78</v>
      </c>
      <c r="S31" t="n">
        <v>25.4</v>
      </c>
      <c r="T31" t="n">
        <v>5295.13</v>
      </c>
      <c r="U31" t="n">
        <v>0.67</v>
      </c>
      <c r="V31" t="n">
        <v>0.87</v>
      </c>
      <c r="W31" t="n">
        <v>2.97</v>
      </c>
      <c r="X31" t="n">
        <v>0.34</v>
      </c>
      <c r="Y31" t="n">
        <v>1</v>
      </c>
      <c r="Z31" t="n">
        <v>10</v>
      </c>
      <c r="AA31" t="n">
        <v>523.5087615657555</v>
      </c>
      <c r="AB31" t="n">
        <v>716.2877831508239</v>
      </c>
      <c r="AC31" t="n">
        <v>647.9262824431262</v>
      </c>
      <c r="AD31" t="n">
        <v>523508.7615657556</v>
      </c>
      <c r="AE31" t="n">
        <v>716287.7831508239</v>
      </c>
      <c r="AF31" t="n">
        <v>1.370165809588927e-05</v>
      </c>
      <c r="AG31" t="n">
        <v>39</v>
      </c>
      <c r="AH31" t="n">
        <v>647926.2824431262</v>
      </c>
    </row>
    <row r="32">
      <c r="A32" t="n">
        <v>30</v>
      </c>
      <c r="B32" t="n">
        <v>145</v>
      </c>
      <c r="C32" t="inlineStr">
        <is>
          <t xml:space="preserve">CONCLUIDO	</t>
        </is>
      </c>
      <c r="D32" t="n">
        <v>6.8283</v>
      </c>
      <c r="E32" t="n">
        <v>14.64</v>
      </c>
      <c r="F32" t="n">
        <v>10.73</v>
      </c>
      <c r="G32" t="n">
        <v>35.75</v>
      </c>
      <c r="H32" t="n">
        <v>0.5</v>
      </c>
      <c r="I32" t="n">
        <v>18</v>
      </c>
      <c r="J32" t="n">
        <v>300.59</v>
      </c>
      <c r="K32" t="n">
        <v>61.2</v>
      </c>
      <c r="L32" t="n">
        <v>8.5</v>
      </c>
      <c r="M32" t="n">
        <v>16</v>
      </c>
      <c r="N32" t="n">
        <v>85.89</v>
      </c>
      <c r="O32" t="n">
        <v>37306.42</v>
      </c>
      <c r="P32" t="n">
        <v>191.98</v>
      </c>
      <c r="Q32" t="n">
        <v>197.82</v>
      </c>
      <c r="R32" t="n">
        <v>37.82</v>
      </c>
      <c r="S32" t="n">
        <v>25.4</v>
      </c>
      <c r="T32" t="n">
        <v>5317.73</v>
      </c>
      <c r="U32" t="n">
        <v>0.67</v>
      </c>
      <c r="V32" t="n">
        <v>0.87</v>
      </c>
      <c r="W32" t="n">
        <v>2.97</v>
      </c>
      <c r="X32" t="n">
        <v>0.33</v>
      </c>
      <c r="Y32" t="n">
        <v>1</v>
      </c>
      <c r="Z32" t="n">
        <v>10</v>
      </c>
      <c r="AA32" t="n">
        <v>523.2317944918367</v>
      </c>
      <c r="AB32" t="n">
        <v>715.9088245813632</v>
      </c>
      <c r="AC32" t="n">
        <v>647.583491147663</v>
      </c>
      <c r="AD32" t="n">
        <v>523231.7944918367</v>
      </c>
      <c r="AE32" t="n">
        <v>715908.8245813632</v>
      </c>
      <c r="AF32" t="n">
        <v>1.370788137727256e-05</v>
      </c>
      <c r="AG32" t="n">
        <v>39</v>
      </c>
      <c r="AH32" t="n">
        <v>647583.4911476631</v>
      </c>
    </row>
    <row r="33">
      <c r="A33" t="n">
        <v>31</v>
      </c>
      <c r="B33" t="n">
        <v>145</v>
      </c>
      <c r="C33" t="inlineStr">
        <is>
          <t xml:space="preserve">CONCLUIDO	</t>
        </is>
      </c>
      <c r="D33" t="n">
        <v>6.8522</v>
      </c>
      <c r="E33" t="n">
        <v>14.59</v>
      </c>
      <c r="F33" t="n">
        <v>10.73</v>
      </c>
      <c r="G33" t="n">
        <v>37.87</v>
      </c>
      <c r="H33" t="n">
        <v>0.52</v>
      </c>
      <c r="I33" t="n">
        <v>17</v>
      </c>
      <c r="J33" t="n">
        <v>301.11</v>
      </c>
      <c r="K33" t="n">
        <v>61.2</v>
      </c>
      <c r="L33" t="n">
        <v>8.75</v>
      </c>
      <c r="M33" t="n">
        <v>15</v>
      </c>
      <c r="N33" t="n">
        <v>86.16</v>
      </c>
      <c r="O33" t="n">
        <v>37371.47</v>
      </c>
      <c r="P33" t="n">
        <v>192.02</v>
      </c>
      <c r="Q33" t="n">
        <v>197.82</v>
      </c>
      <c r="R33" t="n">
        <v>37.87</v>
      </c>
      <c r="S33" t="n">
        <v>25.4</v>
      </c>
      <c r="T33" t="n">
        <v>5347.59</v>
      </c>
      <c r="U33" t="n">
        <v>0.67</v>
      </c>
      <c r="V33" t="n">
        <v>0.87</v>
      </c>
      <c r="W33" t="n">
        <v>2.97</v>
      </c>
      <c r="X33" t="n">
        <v>0.34</v>
      </c>
      <c r="Y33" t="n">
        <v>1</v>
      </c>
      <c r="Z33" t="n">
        <v>10</v>
      </c>
      <c r="AA33" t="n">
        <v>513.6561739608879</v>
      </c>
      <c r="AB33" t="n">
        <v>702.8070381243559</v>
      </c>
      <c r="AC33" t="n">
        <v>635.7321208016399</v>
      </c>
      <c r="AD33" t="n">
        <v>513656.1739608879</v>
      </c>
      <c r="AE33" t="n">
        <v>702807.038124356</v>
      </c>
      <c r="AF33" t="n">
        <v>1.375586086922763e-05</v>
      </c>
      <c r="AG33" t="n">
        <v>38</v>
      </c>
      <c r="AH33" t="n">
        <v>635732.1208016399</v>
      </c>
    </row>
    <row r="34">
      <c r="A34" t="n">
        <v>32</v>
      </c>
      <c r="B34" t="n">
        <v>145</v>
      </c>
      <c r="C34" t="inlineStr">
        <is>
          <t xml:space="preserve">CONCLUIDO	</t>
        </is>
      </c>
      <c r="D34" t="n">
        <v>6.8531</v>
      </c>
      <c r="E34" t="n">
        <v>14.59</v>
      </c>
      <c r="F34" t="n">
        <v>10.73</v>
      </c>
      <c r="G34" t="n">
        <v>37.86</v>
      </c>
      <c r="H34" t="n">
        <v>0.53</v>
      </c>
      <c r="I34" t="n">
        <v>17</v>
      </c>
      <c r="J34" t="n">
        <v>301.64</v>
      </c>
      <c r="K34" t="n">
        <v>61.2</v>
      </c>
      <c r="L34" t="n">
        <v>9</v>
      </c>
      <c r="M34" t="n">
        <v>15</v>
      </c>
      <c r="N34" t="n">
        <v>86.44</v>
      </c>
      <c r="O34" t="n">
        <v>37436.63</v>
      </c>
      <c r="P34" t="n">
        <v>192.11</v>
      </c>
      <c r="Q34" t="n">
        <v>197.81</v>
      </c>
      <c r="R34" t="n">
        <v>37.68</v>
      </c>
      <c r="S34" t="n">
        <v>25.4</v>
      </c>
      <c r="T34" t="n">
        <v>5249.25</v>
      </c>
      <c r="U34" t="n">
        <v>0.67</v>
      </c>
      <c r="V34" t="n">
        <v>0.87</v>
      </c>
      <c r="W34" t="n">
        <v>2.97</v>
      </c>
      <c r="X34" t="n">
        <v>0.34</v>
      </c>
      <c r="Y34" t="n">
        <v>1</v>
      </c>
      <c r="Z34" t="n">
        <v>10</v>
      </c>
      <c r="AA34" t="n">
        <v>513.7052688467364</v>
      </c>
      <c r="AB34" t="n">
        <v>702.8742119130875</v>
      </c>
      <c r="AC34" t="n">
        <v>635.792883618254</v>
      </c>
      <c r="AD34" t="n">
        <v>513705.2688467365</v>
      </c>
      <c r="AE34" t="n">
        <v>702874.2119130875</v>
      </c>
      <c r="AF34" t="n">
        <v>1.375766762833892e-05</v>
      </c>
      <c r="AG34" t="n">
        <v>38</v>
      </c>
      <c r="AH34" t="n">
        <v>635792.883618254</v>
      </c>
    </row>
    <row r="35">
      <c r="A35" t="n">
        <v>33</v>
      </c>
      <c r="B35" t="n">
        <v>145</v>
      </c>
      <c r="C35" t="inlineStr">
        <is>
          <t xml:space="preserve">CONCLUIDO	</t>
        </is>
      </c>
      <c r="D35" t="n">
        <v>6.9004</v>
      </c>
      <c r="E35" t="n">
        <v>14.49</v>
      </c>
      <c r="F35" t="n">
        <v>10.68</v>
      </c>
      <c r="G35" t="n">
        <v>40.05</v>
      </c>
      <c r="H35" t="n">
        <v>0.55</v>
      </c>
      <c r="I35" t="n">
        <v>16</v>
      </c>
      <c r="J35" t="n">
        <v>302.17</v>
      </c>
      <c r="K35" t="n">
        <v>61.2</v>
      </c>
      <c r="L35" t="n">
        <v>9.25</v>
      </c>
      <c r="M35" t="n">
        <v>14</v>
      </c>
      <c r="N35" t="n">
        <v>86.72</v>
      </c>
      <c r="O35" t="n">
        <v>37501.91</v>
      </c>
      <c r="P35" t="n">
        <v>191.25</v>
      </c>
      <c r="Q35" t="n">
        <v>197.82</v>
      </c>
      <c r="R35" t="n">
        <v>36.38</v>
      </c>
      <c r="S35" t="n">
        <v>25.4</v>
      </c>
      <c r="T35" t="n">
        <v>4606.49</v>
      </c>
      <c r="U35" t="n">
        <v>0.7</v>
      </c>
      <c r="V35" t="n">
        <v>0.87</v>
      </c>
      <c r="W35" t="n">
        <v>2.96</v>
      </c>
      <c r="X35" t="n">
        <v>0.29</v>
      </c>
      <c r="Y35" t="n">
        <v>1</v>
      </c>
      <c r="Z35" t="n">
        <v>10</v>
      </c>
      <c r="AA35" t="n">
        <v>511.7762943905672</v>
      </c>
      <c r="AB35" t="n">
        <v>700.2349039618098</v>
      </c>
      <c r="AC35" t="n">
        <v>633.4054675135541</v>
      </c>
      <c r="AD35" t="n">
        <v>511776.2943905672</v>
      </c>
      <c r="AE35" t="n">
        <v>700234.9039618098</v>
      </c>
      <c r="AF35" t="n">
        <v>1.385262285718724e-05</v>
      </c>
      <c r="AG35" t="n">
        <v>38</v>
      </c>
      <c r="AH35" t="n">
        <v>633405.467513554</v>
      </c>
    </row>
    <row r="36">
      <c r="A36" t="n">
        <v>34</v>
      </c>
      <c r="B36" t="n">
        <v>145</v>
      </c>
      <c r="C36" t="inlineStr">
        <is>
          <t xml:space="preserve">CONCLUIDO	</t>
        </is>
      </c>
      <c r="D36" t="n">
        <v>6.8911</v>
      </c>
      <c r="E36" t="n">
        <v>14.51</v>
      </c>
      <c r="F36" t="n">
        <v>10.7</v>
      </c>
      <c r="G36" t="n">
        <v>40.12</v>
      </c>
      <c r="H36" t="n">
        <v>0.5600000000000001</v>
      </c>
      <c r="I36" t="n">
        <v>16</v>
      </c>
      <c r="J36" t="n">
        <v>302.7</v>
      </c>
      <c r="K36" t="n">
        <v>61.2</v>
      </c>
      <c r="L36" t="n">
        <v>9.5</v>
      </c>
      <c r="M36" t="n">
        <v>14</v>
      </c>
      <c r="N36" t="n">
        <v>87</v>
      </c>
      <c r="O36" t="n">
        <v>37567.32</v>
      </c>
      <c r="P36" t="n">
        <v>191.67</v>
      </c>
      <c r="Q36" t="n">
        <v>197.78</v>
      </c>
      <c r="R36" t="n">
        <v>36.86</v>
      </c>
      <c r="S36" t="n">
        <v>25.4</v>
      </c>
      <c r="T36" t="n">
        <v>4844.56</v>
      </c>
      <c r="U36" t="n">
        <v>0.6899999999999999</v>
      </c>
      <c r="V36" t="n">
        <v>0.87</v>
      </c>
      <c r="W36" t="n">
        <v>2.97</v>
      </c>
      <c r="X36" t="n">
        <v>0.31</v>
      </c>
      <c r="Y36" t="n">
        <v>1</v>
      </c>
      <c r="Z36" t="n">
        <v>10</v>
      </c>
      <c r="AA36" t="n">
        <v>512.3684481639342</v>
      </c>
      <c r="AB36" t="n">
        <v>701.0451148785113</v>
      </c>
      <c r="AC36" t="n">
        <v>634.1383530375037</v>
      </c>
      <c r="AD36" t="n">
        <v>512368.4481639342</v>
      </c>
      <c r="AE36" t="n">
        <v>701045.1148785113</v>
      </c>
      <c r="AF36" t="n">
        <v>1.383395301303735e-05</v>
      </c>
      <c r="AG36" t="n">
        <v>38</v>
      </c>
      <c r="AH36" t="n">
        <v>634138.3530375038</v>
      </c>
    </row>
    <row r="37">
      <c r="A37" t="n">
        <v>35</v>
      </c>
      <c r="B37" t="n">
        <v>145</v>
      </c>
      <c r="C37" t="inlineStr">
        <is>
          <t xml:space="preserve">CONCLUIDO	</t>
        </is>
      </c>
      <c r="D37" t="n">
        <v>6.8976</v>
      </c>
      <c r="E37" t="n">
        <v>14.5</v>
      </c>
      <c r="F37" t="n">
        <v>10.69</v>
      </c>
      <c r="G37" t="n">
        <v>40.07</v>
      </c>
      <c r="H37" t="n">
        <v>0.57</v>
      </c>
      <c r="I37" t="n">
        <v>16</v>
      </c>
      <c r="J37" t="n">
        <v>303.23</v>
      </c>
      <c r="K37" t="n">
        <v>61.2</v>
      </c>
      <c r="L37" t="n">
        <v>9.75</v>
      </c>
      <c r="M37" t="n">
        <v>14</v>
      </c>
      <c r="N37" t="n">
        <v>87.28</v>
      </c>
      <c r="O37" t="n">
        <v>37632.84</v>
      </c>
      <c r="P37" t="n">
        <v>191.39</v>
      </c>
      <c r="Q37" t="n">
        <v>197.87</v>
      </c>
      <c r="R37" t="n">
        <v>36.57</v>
      </c>
      <c r="S37" t="n">
        <v>25.4</v>
      </c>
      <c r="T37" t="n">
        <v>4700.21</v>
      </c>
      <c r="U37" t="n">
        <v>0.6899999999999999</v>
      </c>
      <c r="V37" t="n">
        <v>0.87</v>
      </c>
      <c r="W37" t="n">
        <v>2.96</v>
      </c>
      <c r="X37" t="n">
        <v>0.29</v>
      </c>
      <c r="Y37" t="n">
        <v>1</v>
      </c>
      <c r="Z37" t="n">
        <v>10</v>
      </c>
      <c r="AA37" t="n">
        <v>511.9716768261481</v>
      </c>
      <c r="AB37" t="n">
        <v>700.5022348298363</v>
      </c>
      <c r="AC37" t="n">
        <v>633.6472846987374</v>
      </c>
      <c r="AD37" t="n">
        <v>511971.6768261481</v>
      </c>
      <c r="AE37" t="n">
        <v>700502.2348298363</v>
      </c>
      <c r="AF37" t="n">
        <v>1.384700182884103e-05</v>
      </c>
      <c r="AG37" t="n">
        <v>38</v>
      </c>
      <c r="AH37" t="n">
        <v>633647.2846987374</v>
      </c>
    </row>
    <row r="38">
      <c r="A38" t="n">
        <v>36</v>
      </c>
      <c r="B38" t="n">
        <v>145</v>
      </c>
      <c r="C38" t="inlineStr">
        <is>
          <t xml:space="preserve">CONCLUIDO	</t>
        </is>
      </c>
      <c r="D38" t="n">
        <v>6.9301</v>
      </c>
      <c r="E38" t="n">
        <v>14.43</v>
      </c>
      <c r="F38" t="n">
        <v>10.67</v>
      </c>
      <c r="G38" t="n">
        <v>42.69</v>
      </c>
      <c r="H38" t="n">
        <v>0.59</v>
      </c>
      <c r="I38" t="n">
        <v>15</v>
      </c>
      <c r="J38" t="n">
        <v>303.76</v>
      </c>
      <c r="K38" t="n">
        <v>61.2</v>
      </c>
      <c r="L38" t="n">
        <v>10</v>
      </c>
      <c r="M38" t="n">
        <v>13</v>
      </c>
      <c r="N38" t="n">
        <v>87.56999999999999</v>
      </c>
      <c r="O38" t="n">
        <v>37698.48</v>
      </c>
      <c r="P38" t="n">
        <v>191.2</v>
      </c>
      <c r="Q38" t="n">
        <v>197.8</v>
      </c>
      <c r="R38" t="n">
        <v>36.19</v>
      </c>
      <c r="S38" t="n">
        <v>25.4</v>
      </c>
      <c r="T38" t="n">
        <v>4517.05</v>
      </c>
      <c r="U38" t="n">
        <v>0.7</v>
      </c>
      <c r="V38" t="n">
        <v>0.87</v>
      </c>
      <c r="W38" t="n">
        <v>2.96</v>
      </c>
      <c r="X38" t="n">
        <v>0.28</v>
      </c>
      <c r="Y38" t="n">
        <v>1</v>
      </c>
      <c r="Z38" t="n">
        <v>10</v>
      </c>
      <c r="AA38" t="n">
        <v>510.9985260887214</v>
      </c>
      <c r="AB38" t="n">
        <v>699.1707270585086</v>
      </c>
      <c r="AC38" t="n">
        <v>632.4428541603223</v>
      </c>
      <c r="AD38" t="n">
        <v>510998.5260887214</v>
      </c>
      <c r="AE38" t="n">
        <v>699170.7270585087</v>
      </c>
      <c r="AF38" t="n">
        <v>1.391224590785944e-05</v>
      </c>
      <c r="AG38" t="n">
        <v>38</v>
      </c>
      <c r="AH38" t="n">
        <v>632442.8541603223</v>
      </c>
    </row>
    <row r="39">
      <c r="A39" t="n">
        <v>37</v>
      </c>
      <c r="B39" t="n">
        <v>145</v>
      </c>
      <c r="C39" t="inlineStr">
        <is>
          <t xml:space="preserve">CONCLUIDO	</t>
        </is>
      </c>
      <c r="D39" t="n">
        <v>6.9357</v>
      </c>
      <c r="E39" t="n">
        <v>14.42</v>
      </c>
      <c r="F39" t="n">
        <v>10.66</v>
      </c>
      <c r="G39" t="n">
        <v>42.64</v>
      </c>
      <c r="H39" t="n">
        <v>0.6</v>
      </c>
      <c r="I39" t="n">
        <v>15</v>
      </c>
      <c r="J39" t="n">
        <v>304.3</v>
      </c>
      <c r="K39" t="n">
        <v>61.2</v>
      </c>
      <c r="L39" t="n">
        <v>10.25</v>
      </c>
      <c r="M39" t="n">
        <v>13</v>
      </c>
      <c r="N39" t="n">
        <v>87.84999999999999</v>
      </c>
      <c r="O39" t="n">
        <v>37764.25</v>
      </c>
      <c r="P39" t="n">
        <v>190.93</v>
      </c>
      <c r="Q39" t="n">
        <v>197.8</v>
      </c>
      <c r="R39" t="n">
        <v>35.79</v>
      </c>
      <c r="S39" t="n">
        <v>25.4</v>
      </c>
      <c r="T39" t="n">
        <v>4316.07</v>
      </c>
      <c r="U39" t="n">
        <v>0.71</v>
      </c>
      <c r="V39" t="n">
        <v>0.87</v>
      </c>
      <c r="W39" t="n">
        <v>2.96</v>
      </c>
      <c r="X39" t="n">
        <v>0.27</v>
      </c>
      <c r="Y39" t="n">
        <v>1</v>
      </c>
      <c r="Z39" t="n">
        <v>10</v>
      </c>
      <c r="AA39" t="n">
        <v>510.6348261486112</v>
      </c>
      <c r="AB39" t="n">
        <v>698.6730967551409</v>
      </c>
      <c r="AC39" t="n">
        <v>631.9927169946795</v>
      </c>
      <c r="AD39" t="n">
        <v>510634.8261486112</v>
      </c>
      <c r="AE39" t="n">
        <v>698673.0967551409</v>
      </c>
      <c r="AF39" t="n">
        <v>1.392348796455184e-05</v>
      </c>
      <c r="AG39" t="n">
        <v>38</v>
      </c>
      <c r="AH39" t="n">
        <v>631992.7169946795</v>
      </c>
    </row>
    <row r="40">
      <c r="A40" t="n">
        <v>38</v>
      </c>
      <c r="B40" t="n">
        <v>145</v>
      </c>
      <c r="C40" t="inlineStr">
        <is>
          <t xml:space="preserve">CONCLUIDO	</t>
        </is>
      </c>
      <c r="D40" t="n">
        <v>6.9717</v>
      </c>
      <c r="E40" t="n">
        <v>14.34</v>
      </c>
      <c r="F40" t="n">
        <v>10.64</v>
      </c>
      <c r="G40" t="n">
        <v>45.6</v>
      </c>
      <c r="H40" t="n">
        <v>0.61</v>
      </c>
      <c r="I40" t="n">
        <v>14</v>
      </c>
      <c r="J40" t="n">
        <v>304.83</v>
      </c>
      <c r="K40" t="n">
        <v>61.2</v>
      </c>
      <c r="L40" t="n">
        <v>10.5</v>
      </c>
      <c r="M40" t="n">
        <v>12</v>
      </c>
      <c r="N40" t="n">
        <v>88.13</v>
      </c>
      <c r="O40" t="n">
        <v>37830.13</v>
      </c>
      <c r="P40" t="n">
        <v>190.56</v>
      </c>
      <c r="Q40" t="n">
        <v>197.83</v>
      </c>
      <c r="R40" t="n">
        <v>35.11</v>
      </c>
      <c r="S40" t="n">
        <v>25.4</v>
      </c>
      <c r="T40" t="n">
        <v>3979.79</v>
      </c>
      <c r="U40" t="n">
        <v>0.72</v>
      </c>
      <c r="V40" t="n">
        <v>0.87</v>
      </c>
      <c r="W40" t="n">
        <v>2.96</v>
      </c>
      <c r="X40" t="n">
        <v>0.25</v>
      </c>
      <c r="Y40" t="n">
        <v>1</v>
      </c>
      <c r="Z40" t="n">
        <v>10</v>
      </c>
      <c r="AA40" t="n">
        <v>509.4492010462247</v>
      </c>
      <c r="AB40" t="n">
        <v>697.0508721839676</v>
      </c>
      <c r="AC40" t="n">
        <v>630.5253152597726</v>
      </c>
      <c r="AD40" t="n">
        <v>509449.2010462247</v>
      </c>
      <c r="AE40" t="n">
        <v>697050.8721839676</v>
      </c>
      <c r="AF40" t="n">
        <v>1.399575832900299e-05</v>
      </c>
      <c r="AG40" t="n">
        <v>38</v>
      </c>
      <c r="AH40" t="n">
        <v>630525.3152597726</v>
      </c>
    </row>
    <row r="41">
      <c r="A41" t="n">
        <v>39</v>
      </c>
      <c r="B41" t="n">
        <v>145</v>
      </c>
      <c r="C41" t="inlineStr">
        <is>
          <t xml:space="preserve">CONCLUIDO	</t>
        </is>
      </c>
      <c r="D41" t="n">
        <v>6.9682</v>
      </c>
      <c r="E41" t="n">
        <v>14.35</v>
      </c>
      <c r="F41" t="n">
        <v>10.65</v>
      </c>
      <c r="G41" t="n">
        <v>45.63</v>
      </c>
      <c r="H41" t="n">
        <v>0.63</v>
      </c>
      <c r="I41" t="n">
        <v>14</v>
      </c>
      <c r="J41" t="n">
        <v>305.37</v>
      </c>
      <c r="K41" t="n">
        <v>61.2</v>
      </c>
      <c r="L41" t="n">
        <v>10.75</v>
      </c>
      <c r="M41" t="n">
        <v>12</v>
      </c>
      <c r="N41" t="n">
        <v>88.42</v>
      </c>
      <c r="O41" t="n">
        <v>37896.14</v>
      </c>
      <c r="P41" t="n">
        <v>190.77</v>
      </c>
      <c r="Q41" t="n">
        <v>197.79</v>
      </c>
      <c r="R41" t="n">
        <v>35.21</v>
      </c>
      <c r="S41" t="n">
        <v>25.4</v>
      </c>
      <c r="T41" t="n">
        <v>4029.61</v>
      </c>
      <c r="U41" t="n">
        <v>0.72</v>
      </c>
      <c r="V41" t="n">
        <v>0.87</v>
      </c>
      <c r="W41" t="n">
        <v>2.97</v>
      </c>
      <c r="X41" t="n">
        <v>0.26</v>
      </c>
      <c r="Y41" t="n">
        <v>1</v>
      </c>
      <c r="Z41" t="n">
        <v>10</v>
      </c>
      <c r="AA41" t="n">
        <v>509.7130279067597</v>
      </c>
      <c r="AB41" t="n">
        <v>697.4118517337715</v>
      </c>
      <c r="AC41" t="n">
        <v>630.8518434279812</v>
      </c>
      <c r="AD41" t="n">
        <v>509713.0279067598</v>
      </c>
      <c r="AE41" t="n">
        <v>697411.8517337715</v>
      </c>
      <c r="AF41" t="n">
        <v>1.398873204357024e-05</v>
      </c>
      <c r="AG41" t="n">
        <v>38</v>
      </c>
      <c r="AH41" t="n">
        <v>630851.8434279811</v>
      </c>
    </row>
    <row r="42">
      <c r="A42" t="n">
        <v>40</v>
      </c>
      <c r="B42" t="n">
        <v>145</v>
      </c>
      <c r="C42" t="inlineStr">
        <is>
          <t xml:space="preserve">CONCLUIDO	</t>
        </is>
      </c>
      <c r="D42" t="n">
        <v>6.965</v>
      </c>
      <c r="E42" t="n">
        <v>14.36</v>
      </c>
      <c r="F42" t="n">
        <v>10.65</v>
      </c>
      <c r="G42" t="n">
        <v>45.66</v>
      </c>
      <c r="H42" t="n">
        <v>0.64</v>
      </c>
      <c r="I42" t="n">
        <v>14</v>
      </c>
      <c r="J42" t="n">
        <v>305.9</v>
      </c>
      <c r="K42" t="n">
        <v>61.2</v>
      </c>
      <c r="L42" t="n">
        <v>11</v>
      </c>
      <c r="M42" t="n">
        <v>12</v>
      </c>
      <c r="N42" t="n">
        <v>88.7</v>
      </c>
      <c r="O42" t="n">
        <v>37962.28</v>
      </c>
      <c r="P42" t="n">
        <v>190.91</v>
      </c>
      <c r="Q42" t="n">
        <v>197.78</v>
      </c>
      <c r="R42" t="n">
        <v>35.62</v>
      </c>
      <c r="S42" t="n">
        <v>25.4</v>
      </c>
      <c r="T42" t="n">
        <v>4238.19</v>
      </c>
      <c r="U42" t="n">
        <v>0.71</v>
      </c>
      <c r="V42" t="n">
        <v>0.87</v>
      </c>
      <c r="W42" t="n">
        <v>2.96</v>
      </c>
      <c r="X42" t="n">
        <v>0.26</v>
      </c>
      <c r="Y42" t="n">
        <v>1</v>
      </c>
      <c r="Z42" t="n">
        <v>10</v>
      </c>
      <c r="AA42" t="n">
        <v>509.8988726330925</v>
      </c>
      <c r="AB42" t="n">
        <v>697.6661326872305</v>
      </c>
      <c r="AC42" t="n">
        <v>631.0818561641275</v>
      </c>
      <c r="AD42" t="n">
        <v>509898.8726330925</v>
      </c>
      <c r="AE42" t="n">
        <v>697666.1326872305</v>
      </c>
      <c r="AF42" t="n">
        <v>1.398230801117458e-05</v>
      </c>
      <c r="AG42" t="n">
        <v>38</v>
      </c>
      <c r="AH42" t="n">
        <v>631081.8561641276</v>
      </c>
    </row>
    <row r="43">
      <c r="A43" t="n">
        <v>41</v>
      </c>
      <c r="B43" t="n">
        <v>145</v>
      </c>
      <c r="C43" t="inlineStr">
        <is>
          <t xml:space="preserve">CONCLUIDO	</t>
        </is>
      </c>
      <c r="D43" t="n">
        <v>6.9631</v>
      </c>
      <c r="E43" t="n">
        <v>14.36</v>
      </c>
      <c r="F43" t="n">
        <v>10.66</v>
      </c>
      <c r="G43" t="n">
        <v>45.68</v>
      </c>
      <c r="H43" t="n">
        <v>0.65</v>
      </c>
      <c r="I43" t="n">
        <v>14</v>
      </c>
      <c r="J43" t="n">
        <v>306.44</v>
      </c>
      <c r="K43" t="n">
        <v>61.2</v>
      </c>
      <c r="L43" t="n">
        <v>11.25</v>
      </c>
      <c r="M43" t="n">
        <v>12</v>
      </c>
      <c r="N43" t="n">
        <v>88.98999999999999</v>
      </c>
      <c r="O43" t="n">
        <v>38028.53</v>
      </c>
      <c r="P43" t="n">
        <v>190.82</v>
      </c>
      <c r="Q43" t="n">
        <v>197.82</v>
      </c>
      <c r="R43" t="n">
        <v>35.78</v>
      </c>
      <c r="S43" t="n">
        <v>25.4</v>
      </c>
      <c r="T43" t="n">
        <v>4316.25</v>
      </c>
      <c r="U43" t="n">
        <v>0.71</v>
      </c>
      <c r="V43" t="n">
        <v>0.87</v>
      </c>
      <c r="W43" t="n">
        <v>2.96</v>
      </c>
      <c r="X43" t="n">
        <v>0.27</v>
      </c>
      <c r="Y43" t="n">
        <v>1</v>
      </c>
      <c r="Z43" t="n">
        <v>10</v>
      </c>
      <c r="AA43" t="n">
        <v>509.8903735592201</v>
      </c>
      <c r="AB43" t="n">
        <v>697.6545038794055</v>
      </c>
      <c r="AC43" t="n">
        <v>631.0713371934004</v>
      </c>
      <c r="AD43" t="n">
        <v>509890.3735592201</v>
      </c>
      <c r="AE43" t="n">
        <v>697654.5038794056</v>
      </c>
      <c r="AF43" t="n">
        <v>1.397849374193966e-05</v>
      </c>
      <c r="AG43" t="n">
        <v>38</v>
      </c>
      <c r="AH43" t="n">
        <v>631071.3371934004</v>
      </c>
    </row>
    <row r="44">
      <c r="A44" t="n">
        <v>42</v>
      </c>
      <c r="B44" t="n">
        <v>145</v>
      </c>
      <c r="C44" t="inlineStr">
        <is>
          <t xml:space="preserve">CONCLUIDO	</t>
        </is>
      </c>
      <c r="D44" t="n">
        <v>7.0009</v>
      </c>
      <c r="E44" t="n">
        <v>14.28</v>
      </c>
      <c r="F44" t="n">
        <v>10.63</v>
      </c>
      <c r="G44" t="n">
        <v>49.08</v>
      </c>
      <c r="H44" t="n">
        <v>0.67</v>
      </c>
      <c r="I44" t="n">
        <v>13</v>
      </c>
      <c r="J44" t="n">
        <v>306.98</v>
      </c>
      <c r="K44" t="n">
        <v>61.2</v>
      </c>
      <c r="L44" t="n">
        <v>11.5</v>
      </c>
      <c r="M44" t="n">
        <v>11</v>
      </c>
      <c r="N44" t="n">
        <v>89.28</v>
      </c>
      <c r="O44" t="n">
        <v>38094.91</v>
      </c>
      <c r="P44" t="n">
        <v>190.61</v>
      </c>
      <c r="Q44" t="n">
        <v>197.76</v>
      </c>
      <c r="R44" t="n">
        <v>34.93</v>
      </c>
      <c r="S44" t="n">
        <v>25.4</v>
      </c>
      <c r="T44" t="n">
        <v>3893.58</v>
      </c>
      <c r="U44" t="n">
        <v>0.73</v>
      </c>
      <c r="V44" t="n">
        <v>0.88</v>
      </c>
      <c r="W44" t="n">
        <v>2.96</v>
      </c>
      <c r="X44" t="n">
        <v>0.24</v>
      </c>
      <c r="Y44" t="n">
        <v>1</v>
      </c>
      <c r="Z44" t="n">
        <v>10</v>
      </c>
      <c r="AA44" t="n">
        <v>508.7787693866378</v>
      </c>
      <c r="AB44" t="n">
        <v>696.1335580099635</v>
      </c>
      <c r="AC44" t="n">
        <v>629.6955482630769</v>
      </c>
      <c r="AD44" t="n">
        <v>508778.7693866378</v>
      </c>
      <c r="AE44" t="n">
        <v>696133.5580099635</v>
      </c>
      <c r="AF44" t="n">
        <v>1.405437762461337e-05</v>
      </c>
      <c r="AG44" t="n">
        <v>38</v>
      </c>
      <c r="AH44" t="n">
        <v>629695.5482630769</v>
      </c>
    </row>
    <row r="45">
      <c r="A45" t="n">
        <v>43</v>
      </c>
      <c r="B45" t="n">
        <v>145</v>
      </c>
      <c r="C45" t="inlineStr">
        <is>
          <t xml:space="preserve">CONCLUIDO	</t>
        </is>
      </c>
      <c r="D45" t="n">
        <v>6.9971</v>
      </c>
      <c r="E45" t="n">
        <v>14.29</v>
      </c>
      <c r="F45" t="n">
        <v>10.64</v>
      </c>
      <c r="G45" t="n">
        <v>49.12</v>
      </c>
      <c r="H45" t="n">
        <v>0.68</v>
      </c>
      <c r="I45" t="n">
        <v>13</v>
      </c>
      <c r="J45" t="n">
        <v>307.52</v>
      </c>
      <c r="K45" t="n">
        <v>61.2</v>
      </c>
      <c r="L45" t="n">
        <v>11.75</v>
      </c>
      <c r="M45" t="n">
        <v>11</v>
      </c>
      <c r="N45" t="n">
        <v>89.56999999999999</v>
      </c>
      <c r="O45" t="n">
        <v>38161.42</v>
      </c>
      <c r="P45" t="n">
        <v>190.88</v>
      </c>
      <c r="Q45" t="n">
        <v>197.78</v>
      </c>
      <c r="R45" t="n">
        <v>35.39</v>
      </c>
      <c r="S45" t="n">
        <v>25.4</v>
      </c>
      <c r="T45" t="n">
        <v>4128.1</v>
      </c>
      <c r="U45" t="n">
        <v>0.72</v>
      </c>
      <c r="V45" t="n">
        <v>0.87</v>
      </c>
      <c r="W45" t="n">
        <v>2.96</v>
      </c>
      <c r="X45" t="n">
        <v>0.25</v>
      </c>
      <c r="Y45" t="n">
        <v>1</v>
      </c>
      <c r="Z45" t="n">
        <v>10</v>
      </c>
      <c r="AA45" t="n">
        <v>509.0949309603885</v>
      </c>
      <c r="AB45" t="n">
        <v>696.5661442232334</v>
      </c>
      <c r="AC45" t="n">
        <v>630.0868490552908</v>
      </c>
      <c r="AD45" t="n">
        <v>509094.9309603884</v>
      </c>
      <c r="AE45" t="n">
        <v>696566.1442232335</v>
      </c>
      <c r="AF45" t="n">
        <v>1.404674908614352e-05</v>
      </c>
      <c r="AG45" t="n">
        <v>38</v>
      </c>
      <c r="AH45" t="n">
        <v>630086.8490552908</v>
      </c>
    </row>
    <row r="46">
      <c r="A46" t="n">
        <v>44</v>
      </c>
      <c r="B46" t="n">
        <v>145</v>
      </c>
      <c r="C46" t="inlineStr">
        <is>
          <t xml:space="preserve">CONCLUIDO	</t>
        </is>
      </c>
      <c r="D46" t="n">
        <v>7.0062</v>
      </c>
      <c r="E46" t="n">
        <v>14.27</v>
      </c>
      <c r="F46" t="n">
        <v>10.62</v>
      </c>
      <c r="G46" t="n">
        <v>49.03</v>
      </c>
      <c r="H46" t="n">
        <v>0.6899999999999999</v>
      </c>
      <c r="I46" t="n">
        <v>13</v>
      </c>
      <c r="J46" t="n">
        <v>308.06</v>
      </c>
      <c r="K46" t="n">
        <v>61.2</v>
      </c>
      <c r="L46" t="n">
        <v>12</v>
      </c>
      <c r="M46" t="n">
        <v>11</v>
      </c>
      <c r="N46" t="n">
        <v>89.86</v>
      </c>
      <c r="O46" t="n">
        <v>38228.06</v>
      </c>
      <c r="P46" t="n">
        <v>190.47</v>
      </c>
      <c r="Q46" t="n">
        <v>197.84</v>
      </c>
      <c r="R46" t="n">
        <v>34.55</v>
      </c>
      <c r="S46" t="n">
        <v>25.4</v>
      </c>
      <c r="T46" t="n">
        <v>3708.02</v>
      </c>
      <c r="U46" t="n">
        <v>0.74</v>
      </c>
      <c r="V46" t="n">
        <v>0.88</v>
      </c>
      <c r="W46" t="n">
        <v>2.96</v>
      </c>
      <c r="X46" t="n">
        <v>0.23</v>
      </c>
      <c r="Y46" t="n">
        <v>1</v>
      </c>
      <c r="Z46" t="n">
        <v>10</v>
      </c>
      <c r="AA46" t="n">
        <v>508.5285647666603</v>
      </c>
      <c r="AB46" t="n">
        <v>695.7912170106616</v>
      </c>
      <c r="AC46" t="n">
        <v>629.3858798082697</v>
      </c>
      <c r="AD46" t="n">
        <v>508528.5647666603</v>
      </c>
      <c r="AE46" t="n">
        <v>695791.2170106616</v>
      </c>
      <c r="AF46" t="n">
        <v>1.406501742826868e-05</v>
      </c>
      <c r="AG46" t="n">
        <v>38</v>
      </c>
      <c r="AH46" t="n">
        <v>629385.8798082697</v>
      </c>
    </row>
    <row r="47">
      <c r="A47" t="n">
        <v>45</v>
      </c>
      <c r="B47" t="n">
        <v>145</v>
      </c>
      <c r="C47" t="inlineStr">
        <is>
          <t xml:space="preserve">CONCLUIDO	</t>
        </is>
      </c>
      <c r="D47" t="n">
        <v>7.0002</v>
      </c>
      <c r="E47" t="n">
        <v>14.29</v>
      </c>
      <c r="F47" t="n">
        <v>10.64</v>
      </c>
      <c r="G47" t="n">
        <v>49.09</v>
      </c>
      <c r="H47" t="n">
        <v>0.71</v>
      </c>
      <c r="I47" t="n">
        <v>13</v>
      </c>
      <c r="J47" t="n">
        <v>308.6</v>
      </c>
      <c r="K47" t="n">
        <v>61.2</v>
      </c>
      <c r="L47" t="n">
        <v>12.25</v>
      </c>
      <c r="M47" t="n">
        <v>11</v>
      </c>
      <c r="N47" t="n">
        <v>90.15000000000001</v>
      </c>
      <c r="O47" t="n">
        <v>38294.82</v>
      </c>
      <c r="P47" t="n">
        <v>190.58</v>
      </c>
      <c r="Q47" t="n">
        <v>197.77</v>
      </c>
      <c r="R47" t="n">
        <v>34.86</v>
      </c>
      <c r="S47" t="n">
        <v>25.4</v>
      </c>
      <c r="T47" t="n">
        <v>3858.73</v>
      </c>
      <c r="U47" t="n">
        <v>0.73</v>
      </c>
      <c r="V47" t="n">
        <v>0.87</v>
      </c>
      <c r="W47" t="n">
        <v>2.96</v>
      </c>
      <c r="X47" t="n">
        <v>0.24</v>
      </c>
      <c r="Y47" t="n">
        <v>1</v>
      </c>
      <c r="Z47" t="n">
        <v>10</v>
      </c>
      <c r="AA47" t="n">
        <v>508.7882877085383</v>
      </c>
      <c r="AB47" t="n">
        <v>696.1465813979065</v>
      </c>
      <c r="AC47" t="n">
        <v>629.707328717153</v>
      </c>
      <c r="AD47" t="n">
        <v>508788.2877085383</v>
      </c>
      <c r="AE47" t="n">
        <v>696146.5813979065</v>
      </c>
      <c r="AF47" t="n">
        <v>1.405297236752682e-05</v>
      </c>
      <c r="AG47" t="n">
        <v>38</v>
      </c>
      <c r="AH47" t="n">
        <v>629707.3287171531</v>
      </c>
    </row>
    <row r="48">
      <c r="A48" t="n">
        <v>46</v>
      </c>
      <c r="B48" t="n">
        <v>145</v>
      </c>
      <c r="C48" t="inlineStr">
        <is>
          <t xml:space="preserve">CONCLUIDO	</t>
        </is>
      </c>
      <c r="D48" t="n">
        <v>7.0384</v>
      </c>
      <c r="E48" t="n">
        <v>14.21</v>
      </c>
      <c r="F48" t="n">
        <v>10.61</v>
      </c>
      <c r="G48" t="n">
        <v>53.06</v>
      </c>
      <c r="H48" t="n">
        <v>0.72</v>
      </c>
      <c r="I48" t="n">
        <v>12</v>
      </c>
      <c r="J48" t="n">
        <v>309.14</v>
      </c>
      <c r="K48" t="n">
        <v>61.2</v>
      </c>
      <c r="L48" t="n">
        <v>12.5</v>
      </c>
      <c r="M48" t="n">
        <v>10</v>
      </c>
      <c r="N48" t="n">
        <v>90.44</v>
      </c>
      <c r="O48" t="n">
        <v>38361.7</v>
      </c>
      <c r="P48" t="n">
        <v>190.13</v>
      </c>
      <c r="Q48" t="n">
        <v>197.79</v>
      </c>
      <c r="R48" t="n">
        <v>34.28</v>
      </c>
      <c r="S48" t="n">
        <v>25.4</v>
      </c>
      <c r="T48" t="n">
        <v>3576.17</v>
      </c>
      <c r="U48" t="n">
        <v>0.74</v>
      </c>
      <c r="V48" t="n">
        <v>0.88</v>
      </c>
      <c r="W48" t="n">
        <v>2.96</v>
      </c>
      <c r="X48" t="n">
        <v>0.22</v>
      </c>
      <c r="Y48" t="n">
        <v>1</v>
      </c>
      <c r="Z48" t="n">
        <v>10</v>
      </c>
      <c r="AA48" t="n">
        <v>507.4935562700568</v>
      </c>
      <c r="AB48" t="n">
        <v>694.3750727242565</v>
      </c>
      <c r="AC48" t="n">
        <v>628.1048903449881</v>
      </c>
      <c r="AD48" t="n">
        <v>507493.5562700569</v>
      </c>
      <c r="AE48" t="n">
        <v>694375.0727242564</v>
      </c>
      <c r="AF48" t="n">
        <v>1.412965925424999e-05</v>
      </c>
      <c r="AG48" t="n">
        <v>38</v>
      </c>
      <c r="AH48" t="n">
        <v>628104.8903449881</v>
      </c>
    </row>
    <row r="49">
      <c r="A49" t="n">
        <v>47</v>
      </c>
      <c r="B49" t="n">
        <v>145</v>
      </c>
      <c r="C49" t="inlineStr">
        <is>
          <t xml:space="preserve">CONCLUIDO	</t>
        </is>
      </c>
      <c r="D49" t="n">
        <v>7.0359</v>
      </c>
      <c r="E49" t="n">
        <v>14.21</v>
      </c>
      <c r="F49" t="n">
        <v>10.62</v>
      </c>
      <c r="G49" t="n">
        <v>53.08</v>
      </c>
      <c r="H49" t="n">
        <v>0.73</v>
      </c>
      <c r="I49" t="n">
        <v>12</v>
      </c>
      <c r="J49" t="n">
        <v>309.68</v>
      </c>
      <c r="K49" t="n">
        <v>61.2</v>
      </c>
      <c r="L49" t="n">
        <v>12.75</v>
      </c>
      <c r="M49" t="n">
        <v>10</v>
      </c>
      <c r="N49" t="n">
        <v>90.73999999999999</v>
      </c>
      <c r="O49" t="n">
        <v>38428.72</v>
      </c>
      <c r="P49" t="n">
        <v>190.27</v>
      </c>
      <c r="Q49" t="n">
        <v>197.76</v>
      </c>
      <c r="R49" t="n">
        <v>34.35</v>
      </c>
      <c r="S49" t="n">
        <v>25.4</v>
      </c>
      <c r="T49" t="n">
        <v>3609</v>
      </c>
      <c r="U49" t="n">
        <v>0.74</v>
      </c>
      <c r="V49" t="n">
        <v>0.88</v>
      </c>
      <c r="W49" t="n">
        <v>2.96</v>
      </c>
      <c r="X49" t="n">
        <v>0.23</v>
      </c>
      <c r="Y49" t="n">
        <v>1</v>
      </c>
      <c r="Z49" t="n">
        <v>10</v>
      </c>
      <c r="AA49" t="n">
        <v>507.6763927188353</v>
      </c>
      <c r="AB49" t="n">
        <v>694.62523761965</v>
      </c>
      <c r="AC49" t="n">
        <v>628.3311798538739</v>
      </c>
      <c r="AD49" t="n">
        <v>507676.3927188353</v>
      </c>
      <c r="AE49" t="n">
        <v>694625.23761965</v>
      </c>
      <c r="AF49" t="n">
        <v>1.412464047894088e-05</v>
      </c>
      <c r="AG49" t="n">
        <v>38</v>
      </c>
      <c r="AH49" t="n">
        <v>628331.1798538739</v>
      </c>
    </row>
    <row r="50">
      <c r="A50" t="n">
        <v>48</v>
      </c>
      <c r="B50" t="n">
        <v>145</v>
      </c>
      <c r="C50" t="inlineStr">
        <is>
          <t xml:space="preserve">CONCLUIDO	</t>
        </is>
      </c>
      <c r="D50" t="n">
        <v>7.0361</v>
      </c>
      <c r="E50" t="n">
        <v>14.21</v>
      </c>
      <c r="F50" t="n">
        <v>10.62</v>
      </c>
      <c r="G50" t="n">
        <v>53.08</v>
      </c>
      <c r="H50" t="n">
        <v>0.75</v>
      </c>
      <c r="I50" t="n">
        <v>12</v>
      </c>
      <c r="J50" t="n">
        <v>310.23</v>
      </c>
      <c r="K50" t="n">
        <v>61.2</v>
      </c>
      <c r="L50" t="n">
        <v>13</v>
      </c>
      <c r="M50" t="n">
        <v>10</v>
      </c>
      <c r="N50" t="n">
        <v>91.03</v>
      </c>
      <c r="O50" t="n">
        <v>38495.87</v>
      </c>
      <c r="P50" t="n">
        <v>190.33</v>
      </c>
      <c r="Q50" t="n">
        <v>197.81</v>
      </c>
      <c r="R50" t="n">
        <v>34.39</v>
      </c>
      <c r="S50" t="n">
        <v>25.4</v>
      </c>
      <c r="T50" t="n">
        <v>3631.62</v>
      </c>
      <c r="U50" t="n">
        <v>0.74</v>
      </c>
      <c r="V50" t="n">
        <v>0.88</v>
      </c>
      <c r="W50" t="n">
        <v>2.96</v>
      </c>
      <c r="X50" t="n">
        <v>0.23</v>
      </c>
      <c r="Y50" t="n">
        <v>1</v>
      </c>
      <c r="Z50" t="n">
        <v>10</v>
      </c>
      <c r="AA50" t="n">
        <v>507.7181262709572</v>
      </c>
      <c r="AB50" t="n">
        <v>694.6823393068174</v>
      </c>
      <c r="AC50" t="n">
        <v>628.3828318361608</v>
      </c>
      <c r="AD50" t="n">
        <v>507718.1262709572</v>
      </c>
      <c r="AE50" t="n">
        <v>694682.3393068174</v>
      </c>
      <c r="AF50" t="n">
        <v>1.412504198096561e-05</v>
      </c>
      <c r="AG50" t="n">
        <v>38</v>
      </c>
      <c r="AH50" t="n">
        <v>628382.8318361607</v>
      </c>
    </row>
    <row r="51">
      <c r="A51" t="n">
        <v>49</v>
      </c>
      <c r="B51" t="n">
        <v>145</v>
      </c>
      <c r="C51" t="inlineStr">
        <is>
          <t xml:space="preserve">CONCLUIDO	</t>
        </is>
      </c>
      <c r="D51" t="n">
        <v>7.0428</v>
      </c>
      <c r="E51" t="n">
        <v>14.2</v>
      </c>
      <c r="F51" t="n">
        <v>10.6</v>
      </c>
      <c r="G51" t="n">
        <v>53.02</v>
      </c>
      <c r="H51" t="n">
        <v>0.76</v>
      </c>
      <c r="I51" t="n">
        <v>12</v>
      </c>
      <c r="J51" t="n">
        <v>310.77</v>
      </c>
      <c r="K51" t="n">
        <v>61.2</v>
      </c>
      <c r="L51" t="n">
        <v>13.25</v>
      </c>
      <c r="M51" t="n">
        <v>10</v>
      </c>
      <c r="N51" t="n">
        <v>91.33</v>
      </c>
      <c r="O51" t="n">
        <v>38563.14</v>
      </c>
      <c r="P51" t="n">
        <v>189.95</v>
      </c>
      <c r="Q51" t="n">
        <v>197.77</v>
      </c>
      <c r="R51" t="n">
        <v>34.05</v>
      </c>
      <c r="S51" t="n">
        <v>25.4</v>
      </c>
      <c r="T51" t="n">
        <v>3460.19</v>
      </c>
      <c r="U51" t="n">
        <v>0.75</v>
      </c>
      <c r="V51" t="n">
        <v>0.88</v>
      </c>
      <c r="W51" t="n">
        <v>2.96</v>
      </c>
      <c r="X51" t="n">
        <v>0.21</v>
      </c>
      <c r="Y51" t="n">
        <v>1</v>
      </c>
      <c r="Z51" t="n">
        <v>10</v>
      </c>
      <c r="AA51" t="n">
        <v>498.2244787205931</v>
      </c>
      <c r="AB51" t="n">
        <v>681.6927118982391</v>
      </c>
      <c r="AC51" t="n">
        <v>616.6329162364004</v>
      </c>
      <c r="AD51" t="n">
        <v>498224.4787205931</v>
      </c>
      <c r="AE51" t="n">
        <v>681692.7118982391</v>
      </c>
      <c r="AF51" t="n">
        <v>1.413849229879402e-05</v>
      </c>
      <c r="AG51" t="n">
        <v>37</v>
      </c>
      <c r="AH51" t="n">
        <v>616632.9162364005</v>
      </c>
    </row>
    <row r="52">
      <c r="A52" t="n">
        <v>50</v>
      </c>
      <c r="B52" t="n">
        <v>145</v>
      </c>
      <c r="C52" t="inlineStr">
        <is>
          <t xml:space="preserve">CONCLUIDO	</t>
        </is>
      </c>
      <c r="D52" t="n">
        <v>7.0416</v>
      </c>
      <c r="E52" t="n">
        <v>14.2</v>
      </c>
      <c r="F52" t="n">
        <v>10.61</v>
      </c>
      <c r="G52" t="n">
        <v>53.03</v>
      </c>
      <c r="H52" t="n">
        <v>0.77</v>
      </c>
      <c r="I52" t="n">
        <v>12</v>
      </c>
      <c r="J52" t="n">
        <v>311.32</v>
      </c>
      <c r="K52" t="n">
        <v>61.2</v>
      </c>
      <c r="L52" t="n">
        <v>13.5</v>
      </c>
      <c r="M52" t="n">
        <v>10</v>
      </c>
      <c r="N52" t="n">
        <v>91.62</v>
      </c>
      <c r="O52" t="n">
        <v>38630.55</v>
      </c>
      <c r="P52" t="n">
        <v>189.85</v>
      </c>
      <c r="Q52" t="n">
        <v>197.79</v>
      </c>
      <c r="R52" t="n">
        <v>34.19</v>
      </c>
      <c r="S52" t="n">
        <v>25.4</v>
      </c>
      <c r="T52" t="n">
        <v>3529.58</v>
      </c>
      <c r="U52" t="n">
        <v>0.74</v>
      </c>
      <c r="V52" t="n">
        <v>0.88</v>
      </c>
      <c r="W52" t="n">
        <v>2.95</v>
      </c>
      <c r="X52" t="n">
        <v>0.21</v>
      </c>
      <c r="Y52" t="n">
        <v>1</v>
      </c>
      <c r="Z52" t="n">
        <v>10</v>
      </c>
      <c r="AA52" t="n">
        <v>498.1913303913717</v>
      </c>
      <c r="AB52" t="n">
        <v>681.6473568917971</v>
      </c>
      <c r="AC52" t="n">
        <v>616.5918898481173</v>
      </c>
      <c r="AD52" t="n">
        <v>498191.3303913716</v>
      </c>
      <c r="AE52" t="n">
        <v>681647.3568917972</v>
      </c>
      <c r="AF52" t="n">
        <v>1.413608328664565e-05</v>
      </c>
      <c r="AG52" t="n">
        <v>37</v>
      </c>
      <c r="AH52" t="n">
        <v>616591.8898481173</v>
      </c>
    </row>
    <row r="53">
      <c r="A53" t="n">
        <v>51</v>
      </c>
      <c r="B53" t="n">
        <v>145</v>
      </c>
      <c r="C53" t="inlineStr">
        <is>
          <t xml:space="preserve">CONCLUIDO	</t>
        </is>
      </c>
      <c r="D53" t="n">
        <v>7.0809</v>
      </c>
      <c r="E53" t="n">
        <v>14.12</v>
      </c>
      <c r="F53" t="n">
        <v>10.58</v>
      </c>
      <c r="G53" t="n">
        <v>57.71</v>
      </c>
      <c r="H53" t="n">
        <v>0.79</v>
      </c>
      <c r="I53" t="n">
        <v>11</v>
      </c>
      <c r="J53" t="n">
        <v>311.87</v>
      </c>
      <c r="K53" t="n">
        <v>61.2</v>
      </c>
      <c r="L53" t="n">
        <v>13.75</v>
      </c>
      <c r="M53" t="n">
        <v>9</v>
      </c>
      <c r="N53" t="n">
        <v>91.92</v>
      </c>
      <c r="O53" t="n">
        <v>38698.21</v>
      </c>
      <c r="P53" t="n">
        <v>189.51</v>
      </c>
      <c r="Q53" t="n">
        <v>197.75</v>
      </c>
      <c r="R53" t="n">
        <v>33.24</v>
      </c>
      <c r="S53" t="n">
        <v>25.4</v>
      </c>
      <c r="T53" t="n">
        <v>3059.91</v>
      </c>
      <c r="U53" t="n">
        <v>0.76</v>
      </c>
      <c r="V53" t="n">
        <v>0.88</v>
      </c>
      <c r="W53" t="n">
        <v>2.96</v>
      </c>
      <c r="X53" t="n">
        <v>0.19</v>
      </c>
      <c r="Y53" t="n">
        <v>1</v>
      </c>
      <c r="Z53" t="n">
        <v>10</v>
      </c>
      <c r="AA53" t="n">
        <v>496.9720017595151</v>
      </c>
      <c r="AB53" t="n">
        <v>679.9790176647084</v>
      </c>
      <c r="AC53" t="n">
        <v>615.082774575333</v>
      </c>
      <c r="AD53" t="n">
        <v>496972.0017595151</v>
      </c>
      <c r="AE53" t="n">
        <v>679979.0176647084</v>
      </c>
      <c r="AF53" t="n">
        <v>1.421497843450482e-05</v>
      </c>
      <c r="AG53" t="n">
        <v>37</v>
      </c>
      <c r="AH53" t="n">
        <v>615082.774575333</v>
      </c>
    </row>
    <row r="54">
      <c r="A54" t="n">
        <v>52</v>
      </c>
      <c r="B54" t="n">
        <v>145</v>
      </c>
      <c r="C54" t="inlineStr">
        <is>
          <t xml:space="preserve">CONCLUIDO	</t>
        </is>
      </c>
      <c r="D54" t="n">
        <v>7.0809</v>
      </c>
      <c r="E54" t="n">
        <v>14.12</v>
      </c>
      <c r="F54" t="n">
        <v>10.58</v>
      </c>
      <c r="G54" t="n">
        <v>57.71</v>
      </c>
      <c r="H54" t="n">
        <v>0.8</v>
      </c>
      <c r="I54" t="n">
        <v>11</v>
      </c>
      <c r="J54" t="n">
        <v>312.42</v>
      </c>
      <c r="K54" t="n">
        <v>61.2</v>
      </c>
      <c r="L54" t="n">
        <v>14</v>
      </c>
      <c r="M54" t="n">
        <v>9</v>
      </c>
      <c r="N54" t="n">
        <v>92.22</v>
      </c>
      <c r="O54" t="n">
        <v>38765.89</v>
      </c>
      <c r="P54" t="n">
        <v>189.57</v>
      </c>
      <c r="Q54" t="n">
        <v>197.76</v>
      </c>
      <c r="R54" t="n">
        <v>33.36</v>
      </c>
      <c r="S54" t="n">
        <v>25.4</v>
      </c>
      <c r="T54" t="n">
        <v>3119.88</v>
      </c>
      <c r="U54" t="n">
        <v>0.76</v>
      </c>
      <c r="V54" t="n">
        <v>0.88</v>
      </c>
      <c r="W54" t="n">
        <v>2.95</v>
      </c>
      <c r="X54" t="n">
        <v>0.19</v>
      </c>
      <c r="Y54" t="n">
        <v>1</v>
      </c>
      <c r="Z54" t="n">
        <v>10</v>
      </c>
      <c r="AA54" t="n">
        <v>497.0181141907057</v>
      </c>
      <c r="AB54" t="n">
        <v>680.0421107274003</v>
      </c>
      <c r="AC54" t="n">
        <v>615.1398461246732</v>
      </c>
      <c r="AD54" t="n">
        <v>497018.1141907057</v>
      </c>
      <c r="AE54" t="n">
        <v>680042.1107274003</v>
      </c>
      <c r="AF54" t="n">
        <v>1.421497843450482e-05</v>
      </c>
      <c r="AG54" t="n">
        <v>37</v>
      </c>
      <c r="AH54" t="n">
        <v>615139.8461246733</v>
      </c>
    </row>
    <row r="55">
      <c r="A55" t="n">
        <v>53</v>
      </c>
      <c r="B55" t="n">
        <v>145</v>
      </c>
      <c r="C55" t="inlineStr">
        <is>
          <t xml:space="preserve">CONCLUIDO	</t>
        </is>
      </c>
      <c r="D55" t="n">
        <v>7.082</v>
      </c>
      <c r="E55" t="n">
        <v>14.12</v>
      </c>
      <c r="F55" t="n">
        <v>10.58</v>
      </c>
      <c r="G55" t="n">
        <v>57.7</v>
      </c>
      <c r="H55" t="n">
        <v>0.8100000000000001</v>
      </c>
      <c r="I55" t="n">
        <v>11</v>
      </c>
      <c r="J55" t="n">
        <v>312.97</v>
      </c>
      <c r="K55" t="n">
        <v>61.2</v>
      </c>
      <c r="L55" t="n">
        <v>14.25</v>
      </c>
      <c r="M55" t="n">
        <v>9</v>
      </c>
      <c r="N55" t="n">
        <v>92.52</v>
      </c>
      <c r="O55" t="n">
        <v>38833.69</v>
      </c>
      <c r="P55" t="n">
        <v>189.59</v>
      </c>
      <c r="Q55" t="n">
        <v>197.77</v>
      </c>
      <c r="R55" t="n">
        <v>33.22</v>
      </c>
      <c r="S55" t="n">
        <v>25.4</v>
      </c>
      <c r="T55" t="n">
        <v>3052.58</v>
      </c>
      <c r="U55" t="n">
        <v>0.76</v>
      </c>
      <c r="V55" t="n">
        <v>0.88</v>
      </c>
      <c r="W55" t="n">
        <v>2.96</v>
      </c>
      <c r="X55" t="n">
        <v>0.19</v>
      </c>
      <c r="Y55" t="n">
        <v>1</v>
      </c>
      <c r="Z55" t="n">
        <v>10</v>
      </c>
      <c r="AA55" t="n">
        <v>497.0082063351998</v>
      </c>
      <c r="AB55" t="n">
        <v>680.0285543623934</v>
      </c>
      <c r="AC55" t="n">
        <v>615.1275835601161</v>
      </c>
      <c r="AD55" t="n">
        <v>497008.2063351998</v>
      </c>
      <c r="AE55" t="n">
        <v>680028.5543623933</v>
      </c>
      <c r="AF55" t="n">
        <v>1.421718669564083e-05</v>
      </c>
      <c r="AG55" t="n">
        <v>37</v>
      </c>
      <c r="AH55" t="n">
        <v>615127.5835601161</v>
      </c>
    </row>
    <row r="56">
      <c r="A56" t="n">
        <v>54</v>
      </c>
      <c r="B56" t="n">
        <v>145</v>
      </c>
      <c r="C56" t="inlineStr">
        <is>
          <t xml:space="preserve">CONCLUIDO	</t>
        </is>
      </c>
      <c r="D56" t="n">
        <v>7.0737</v>
      </c>
      <c r="E56" t="n">
        <v>14.14</v>
      </c>
      <c r="F56" t="n">
        <v>10.6</v>
      </c>
      <c r="G56" t="n">
        <v>57.79</v>
      </c>
      <c r="H56" t="n">
        <v>0.82</v>
      </c>
      <c r="I56" t="n">
        <v>11</v>
      </c>
      <c r="J56" t="n">
        <v>313.52</v>
      </c>
      <c r="K56" t="n">
        <v>61.2</v>
      </c>
      <c r="L56" t="n">
        <v>14.5</v>
      </c>
      <c r="M56" t="n">
        <v>9</v>
      </c>
      <c r="N56" t="n">
        <v>92.81999999999999</v>
      </c>
      <c r="O56" t="n">
        <v>38901.63</v>
      </c>
      <c r="P56" t="n">
        <v>190.05</v>
      </c>
      <c r="Q56" t="n">
        <v>197.8</v>
      </c>
      <c r="R56" t="n">
        <v>33.6</v>
      </c>
      <c r="S56" t="n">
        <v>25.4</v>
      </c>
      <c r="T56" t="n">
        <v>3243.31</v>
      </c>
      <c r="U56" t="n">
        <v>0.76</v>
      </c>
      <c r="V56" t="n">
        <v>0.88</v>
      </c>
      <c r="W56" t="n">
        <v>2.96</v>
      </c>
      <c r="X56" t="n">
        <v>0.2</v>
      </c>
      <c r="Y56" t="n">
        <v>1</v>
      </c>
      <c r="Z56" t="n">
        <v>10</v>
      </c>
      <c r="AA56" t="n">
        <v>497.5852744784269</v>
      </c>
      <c r="AB56" t="n">
        <v>680.8181244544063</v>
      </c>
      <c r="AC56" t="n">
        <v>615.841798190716</v>
      </c>
      <c r="AD56" t="n">
        <v>497585.2744784269</v>
      </c>
      <c r="AE56" t="n">
        <v>680818.1244544063</v>
      </c>
      <c r="AF56" t="n">
        <v>1.420052436161459e-05</v>
      </c>
      <c r="AG56" t="n">
        <v>37</v>
      </c>
      <c r="AH56" t="n">
        <v>615841.798190716</v>
      </c>
    </row>
    <row r="57">
      <c r="A57" t="n">
        <v>55</v>
      </c>
      <c r="B57" t="n">
        <v>145</v>
      </c>
      <c r="C57" t="inlineStr">
        <is>
          <t xml:space="preserve">CONCLUIDO	</t>
        </is>
      </c>
      <c r="D57" t="n">
        <v>7.0788</v>
      </c>
      <c r="E57" t="n">
        <v>14.13</v>
      </c>
      <c r="F57" t="n">
        <v>10.58</v>
      </c>
      <c r="G57" t="n">
        <v>57.73</v>
      </c>
      <c r="H57" t="n">
        <v>0.84</v>
      </c>
      <c r="I57" t="n">
        <v>11</v>
      </c>
      <c r="J57" t="n">
        <v>314.07</v>
      </c>
      <c r="K57" t="n">
        <v>61.2</v>
      </c>
      <c r="L57" t="n">
        <v>14.75</v>
      </c>
      <c r="M57" t="n">
        <v>9</v>
      </c>
      <c r="N57" t="n">
        <v>93.12</v>
      </c>
      <c r="O57" t="n">
        <v>38969.71</v>
      </c>
      <c r="P57" t="n">
        <v>189.84</v>
      </c>
      <c r="Q57" t="n">
        <v>197.75</v>
      </c>
      <c r="R57" t="n">
        <v>33.42</v>
      </c>
      <c r="S57" t="n">
        <v>25.4</v>
      </c>
      <c r="T57" t="n">
        <v>3152.37</v>
      </c>
      <c r="U57" t="n">
        <v>0.76</v>
      </c>
      <c r="V57" t="n">
        <v>0.88</v>
      </c>
      <c r="W57" t="n">
        <v>2.96</v>
      </c>
      <c r="X57" t="n">
        <v>0.19</v>
      </c>
      <c r="Y57" t="n">
        <v>1</v>
      </c>
      <c r="Z57" t="n">
        <v>10</v>
      </c>
      <c r="AA57" t="n">
        <v>497.2739582170242</v>
      </c>
      <c r="AB57" t="n">
        <v>680.3921678112511</v>
      </c>
      <c r="AC57" t="n">
        <v>615.4564942517495</v>
      </c>
      <c r="AD57" t="n">
        <v>497273.9582170242</v>
      </c>
      <c r="AE57" t="n">
        <v>680392.167811251</v>
      </c>
      <c r="AF57" t="n">
        <v>1.421076266324517e-05</v>
      </c>
      <c r="AG57" t="n">
        <v>37</v>
      </c>
      <c r="AH57" t="n">
        <v>615456.4942517495</v>
      </c>
    </row>
    <row r="58">
      <c r="A58" t="n">
        <v>56</v>
      </c>
      <c r="B58" t="n">
        <v>145</v>
      </c>
      <c r="C58" t="inlineStr">
        <is>
          <t xml:space="preserve">CONCLUIDO	</t>
        </is>
      </c>
      <c r="D58" t="n">
        <v>7.0806</v>
      </c>
      <c r="E58" t="n">
        <v>14.12</v>
      </c>
      <c r="F58" t="n">
        <v>10.58</v>
      </c>
      <c r="G58" t="n">
        <v>57.72</v>
      </c>
      <c r="H58" t="n">
        <v>0.85</v>
      </c>
      <c r="I58" t="n">
        <v>11</v>
      </c>
      <c r="J58" t="n">
        <v>314.62</v>
      </c>
      <c r="K58" t="n">
        <v>61.2</v>
      </c>
      <c r="L58" t="n">
        <v>15</v>
      </c>
      <c r="M58" t="n">
        <v>9</v>
      </c>
      <c r="N58" t="n">
        <v>93.43000000000001</v>
      </c>
      <c r="O58" t="n">
        <v>39037.92</v>
      </c>
      <c r="P58" t="n">
        <v>189.64</v>
      </c>
      <c r="Q58" t="n">
        <v>197.81</v>
      </c>
      <c r="R58" t="n">
        <v>33.4</v>
      </c>
      <c r="S58" t="n">
        <v>25.4</v>
      </c>
      <c r="T58" t="n">
        <v>3139.94</v>
      </c>
      <c r="U58" t="n">
        <v>0.76</v>
      </c>
      <c r="V58" t="n">
        <v>0.88</v>
      </c>
      <c r="W58" t="n">
        <v>2.95</v>
      </c>
      <c r="X58" t="n">
        <v>0.19</v>
      </c>
      <c r="Y58" t="n">
        <v>1</v>
      </c>
      <c r="Z58" t="n">
        <v>10</v>
      </c>
      <c r="AA58" t="n">
        <v>497.0788091999711</v>
      </c>
      <c r="AB58" t="n">
        <v>680.1251563167521</v>
      </c>
      <c r="AC58" t="n">
        <v>615.2149659595324</v>
      </c>
      <c r="AD58" t="n">
        <v>497078.8091999711</v>
      </c>
      <c r="AE58" t="n">
        <v>680125.1563167521</v>
      </c>
      <c r="AF58" t="n">
        <v>1.421437618146773e-05</v>
      </c>
      <c r="AG58" t="n">
        <v>37</v>
      </c>
      <c r="AH58" t="n">
        <v>615214.9659595324</v>
      </c>
    </row>
    <row r="59">
      <c r="A59" t="n">
        <v>57</v>
      </c>
      <c r="B59" t="n">
        <v>145</v>
      </c>
      <c r="C59" t="inlineStr">
        <is>
          <t xml:space="preserve">CONCLUIDO	</t>
        </is>
      </c>
      <c r="D59" t="n">
        <v>7.116</v>
      </c>
      <c r="E59" t="n">
        <v>14.05</v>
      </c>
      <c r="F59" t="n">
        <v>10.56</v>
      </c>
      <c r="G59" t="n">
        <v>63.39</v>
      </c>
      <c r="H59" t="n">
        <v>0.86</v>
      </c>
      <c r="I59" t="n">
        <v>10</v>
      </c>
      <c r="J59" t="n">
        <v>315.18</v>
      </c>
      <c r="K59" t="n">
        <v>61.2</v>
      </c>
      <c r="L59" t="n">
        <v>15.25</v>
      </c>
      <c r="M59" t="n">
        <v>8</v>
      </c>
      <c r="N59" t="n">
        <v>93.73</v>
      </c>
      <c r="O59" t="n">
        <v>39106.27</v>
      </c>
      <c r="P59" t="n">
        <v>189.53</v>
      </c>
      <c r="Q59" t="n">
        <v>197.77</v>
      </c>
      <c r="R59" t="n">
        <v>32.78</v>
      </c>
      <c r="S59" t="n">
        <v>25.4</v>
      </c>
      <c r="T59" t="n">
        <v>2833.64</v>
      </c>
      <c r="U59" t="n">
        <v>0.77</v>
      </c>
      <c r="V59" t="n">
        <v>0.88</v>
      </c>
      <c r="W59" t="n">
        <v>2.96</v>
      </c>
      <c r="X59" t="n">
        <v>0.17</v>
      </c>
      <c r="Y59" t="n">
        <v>1</v>
      </c>
      <c r="Z59" t="n">
        <v>10</v>
      </c>
      <c r="AA59" t="n">
        <v>496.1527799623264</v>
      </c>
      <c r="AB59" t="n">
        <v>678.8581222602797</v>
      </c>
      <c r="AC59" t="n">
        <v>614.0688558551165</v>
      </c>
      <c r="AD59" t="n">
        <v>496152.7799623264</v>
      </c>
      <c r="AE59" t="n">
        <v>678858.1222602797</v>
      </c>
      <c r="AF59" t="n">
        <v>1.42854420398447e-05</v>
      </c>
      <c r="AG59" t="n">
        <v>37</v>
      </c>
      <c r="AH59" t="n">
        <v>614068.8558551165</v>
      </c>
    </row>
    <row r="60">
      <c r="A60" t="n">
        <v>58</v>
      </c>
      <c r="B60" t="n">
        <v>145</v>
      </c>
      <c r="C60" t="inlineStr">
        <is>
          <t xml:space="preserve">CONCLUIDO	</t>
        </is>
      </c>
      <c r="D60" t="n">
        <v>7.1148</v>
      </c>
      <c r="E60" t="n">
        <v>14.06</v>
      </c>
      <c r="F60" t="n">
        <v>10.57</v>
      </c>
      <c r="G60" t="n">
        <v>63.4</v>
      </c>
      <c r="H60" t="n">
        <v>0.87</v>
      </c>
      <c r="I60" t="n">
        <v>10</v>
      </c>
      <c r="J60" t="n">
        <v>315.73</v>
      </c>
      <c r="K60" t="n">
        <v>61.2</v>
      </c>
      <c r="L60" t="n">
        <v>15.5</v>
      </c>
      <c r="M60" t="n">
        <v>8</v>
      </c>
      <c r="N60" t="n">
        <v>94.03</v>
      </c>
      <c r="O60" t="n">
        <v>39174.75</v>
      </c>
      <c r="P60" t="n">
        <v>189.73</v>
      </c>
      <c r="Q60" t="n">
        <v>197.76</v>
      </c>
      <c r="R60" t="n">
        <v>32.82</v>
      </c>
      <c r="S60" t="n">
        <v>25.4</v>
      </c>
      <c r="T60" t="n">
        <v>2858.48</v>
      </c>
      <c r="U60" t="n">
        <v>0.77</v>
      </c>
      <c r="V60" t="n">
        <v>0.88</v>
      </c>
      <c r="W60" t="n">
        <v>2.96</v>
      </c>
      <c r="X60" t="n">
        <v>0.18</v>
      </c>
      <c r="Y60" t="n">
        <v>1</v>
      </c>
      <c r="Z60" t="n">
        <v>10</v>
      </c>
      <c r="AA60" t="n">
        <v>496.3490868517023</v>
      </c>
      <c r="AB60" t="n">
        <v>679.1267180067726</v>
      </c>
      <c r="AC60" t="n">
        <v>614.3118172005405</v>
      </c>
      <c r="AD60" t="n">
        <v>496349.0868517023</v>
      </c>
      <c r="AE60" t="n">
        <v>679126.7180067727</v>
      </c>
      <c r="AF60" t="n">
        <v>1.428303302769633e-05</v>
      </c>
      <c r="AG60" t="n">
        <v>37</v>
      </c>
      <c r="AH60" t="n">
        <v>614311.8172005406</v>
      </c>
    </row>
    <row r="61">
      <c r="A61" t="n">
        <v>59</v>
      </c>
      <c r="B61" t="n">
        <v>145</v>
      </c>
      <c r="C61" t="inlineStr">
        <is>
          <t xml:space="preserve">CONCLUIDO	</t>
        </is>
      </c>
      <c r="D61" t="n">
        <v>7.1187</v>
      </c>
      <c r="E61" t="n">
        <v>14.05</v>
      </c>
      <c r="F61" t="n">
        <v>10.56</v>
      </c>
      <c r="G61" t="n">
        <v>63.36</v>
      </c>
      <c r="H61" t="n">
        <v>0.89</v>
      </c>
      <c r="I61" t="n">
        <v>10</v>
      </c>
      <c r="J61" t="n">
        <v>316.29</v>
      </c>
      <c r="K61" t="n">
        <v>61.2</v>
      </c>
      <c r="L61" t="n">
        <v>15.75</v>
      </c>
      <c r="M61" t="n">
        <v>8</v>
      </c>
      <c r="N61" t="n">
        <v>94.34</v>
      </c>
      <c r="O61" t="n">
        <v>39243.37</v>
      </c>
      <c r="P61" t="n">
        <v>189.59</v>
      </c>
      <c r="Q61" t="n">
        <v>197.77</v>
      </c>
      <c r="R61" t="n">
        <v>32.5</v>
      </c>
      <c r="S61" t="n">
        <v>25.4</v>
      </c>
      <c r="T61" t="n">
        <v>2694.59</v>
      </c>
      <c r="U61" t="n">
        <v>0.78</v>
      </c>
      <c r="V61" t="n">
        <v>0.88</v>
      </c>
      <c r="W61" t="n">
        <v>2.96</v>
      </c>
      <c r="X61" t="n">
        <v>0.17</v>
      </c>
      <c r="Y61" t="n">
        <v>1</v>
      </c>
      <c r="Z61" t="n">
        <v>10</v>
      </c>
      <c r="AA61" t="n">
        <v>496.1372538227467</v>
      </c>
      <c r="AB61" t="n">
        <v>678.8368787111419</v>
      </c>
      <c r="AC61" t="n">
        <v>614.0496397604928</v>
      </c>
      <c r="AD61" t="n">
        <v>496137.2538227467</v>
      </c>
      <c r="AE61" t="n">
        <v>678836.8787111419</v>
      </c>
      <c r="AF61" t="n">
        <v>1.429086231717853e-05</v>
      </c>
      <c r="AG61" t="n">
        <v>37</v>
      </c>
      <c r="AH61" t="n">
        <v>614049.6397604928</v>
      </c>
    </row>
    <row r="62">
      <c r="A62" t="n">
        <v>60</v>
      </c>
      <c r="B62" t="n">
        <v>145</v>
      </c>
      <c r="C62" t="inlineStr">
        <is>
          <t xml:space="preserve">CONCLUIDO	</t>
        </is>
      </c>
      <c r="D62" t="n">
        <v>7.1179</v>
      </c>
      <c r="E62" t="n">
        <v>14.05</v>
      </c>
      <c r="F62" t="n">
        <v>10.56</v>
      </c>
      <c r="G62" t="n">
        <v>63.37</v>
      </c>
      <c r="H62" t="n">
        <v>0.9</v>
      </c>
      <c r="I62" t="n">
        <v>10</v>
      </c>
      <c r="J62" t="n">
        <v>316.85</v>
      </c>
      <c r="K62" t="n">
        <v>61.2</v>
      </c>
      <c r="L62" t="n">
        <v>16</v>
      </c>
      <c r="M62" t="n">
        <v>8</v>
      </c>
      <c r="N62" t="n">
        <v>94.65000000000001</v>
      </c>
      <c r="O62" t="n">
        <v>39312.13</v>
      </c>
      <c r="P62" t="n">
        <v>189.64</v>
      </c>
      <c r="Q62" t="n">
        <v>197.75</v>
      </c>
      <c r="R62" t="n">
        <v>32.67</v>
      </c>
      <c r="S62" t="n">
        <v>25.4</v>
      </c>
      <c r="T62" t="n">
        <v>2783.54</v>
      </c>
      <c r="U62" t="n">
        <v>0.78</v>
      </c>
      <c r="V62" t="n">
        <v>0.88</v>
      </c>
      <c r="W62" t="n">
        <v>2.95</v>
      </c>
      <c r="X62" t="n">
        <v>0.17</v>
      </c>
      <c r="Y62" t="n">
        <v>1</v>
      </c>
      <c r="Z62" t="n">
        <v>10</v>
      </c>
      <c r="AA62" t="n">
        <v>496.1936721288717</v>
      </c>
      <c r="AB62" t="n">
        <v>678.9140727265822</v>
      </c>
      <c r="AC62" t="n">
        <v>614.1194664874421</v>
      </c>
      <c r="AD62" t="n">
        <v>496193.6721288717</v>
      </c>
      <c r="AE62" t="n">
        <v>678914.0727265822</v>
      </c>
      <c r="AF62" t="n">
        <v>1.428925630907962e-05</v>
      </c>
      <c r="AG62" t="n">
        <v>37</v>
      </c>
      <c r="AH62" t="n">
        <v>614119.466487442</v>
      </c>
    </row>
    <row r="63">
      <c r="A63" t="n">
        <v>61</v>
      </c>
      <c r="B63" t="n">
        <v>145</v>
      </c>
      <c r="C63" t="inlineStr">
        <is>
          <t xml:space="preserve">CONCLUIDO	</t>
        </is>
      </c>
      <c r="D63" t="n">
        <v>7.115</v>
      </c>
      <c r="E63" t="n">
        <v>14.05</v>
      </c>
      <c r="F63" t="n">
        <v>10.57</v>
      </c>
      <c r="G63" t="n">
        <v>63.4</v>
      </c>
      <c r="H63" t="n">
        <v>0.91</v>
      </c>
      <c r="I63" t="n">
        <v>10</v>
      </c>
      <c r="J63" t="n">
        <v>317.41</v>
      </c>
      <c r="K63" t="n">
        <v>61.2</v>
      </c>
      <c r="L63" t="n">
        <v>16.25</v>
      </c>
      <c r="M63" t="n">
        <v>8</v>
      </c>
      <c r="N63" t="n">
        <v>94.95999999999999</v>
      </c>
      <c r="O63" t="n">
        <v>39381.03</v>
      </c>
      <c r="P63" t="n">
        <v>189.7</v>
      </c>
      <c r="Q63" t="n">
        <v>197.75</v>
      </c>
      <c r="R63" t="n">
        <v>32.86</v>
      </c>
      <c r="S63" t="n">
        <v>25.4</v>
      </c>
      <c r="T63" t="n">
        <v>2875.78</v>
      </c>
      <c r="U63" t="n">
        <v>0.77</v>
      </c>
      <c r="V63" t="n">
        <v>0.88</v>
      </c>
      <c r="W63" t="n">
        <v>2.95</v>
      </c>
      <c r="X63" t="n">
        <v>0.18</v>
      </c>
      <c r="Y63" t="n">
        <v>1</v>
      </c>
      <c r="Z63" t="n">
        <v>10</v>
      </c>
      <c r="AA63" t="n">
        <v>496.3215855717557</v>
      </c>
      <c r="AB63" t="n">
        <v>679.089089542279</v>
      </c>
      <c r="AC63" t="n">
        <v>614.2777799438863</v>
      </c>
      <c r="AD63" t="n">
        <v>496321.5855717558</v>
      </c>
      <c r="AE63" t="n">
        <v>679089.089542279</v>
      </c>
      <c r="AF63" t="n">
        <v>1.428343452972106e-05</v>
      </c>
      <c r="AG63" t="n">
        <v>37</v>
      </c>
      <c r="AH63" t="n">
        <v>614277.7799438863</v>
      </c>
    </row>
    <row r="64">
      <c r="A64" t="n">
        <v>62</v>
      </c>
      <c r="B64" t="n">
        <v>145</v>
      </c>
      <c r="C64" t="inlineStr">
        <is>
          <t xml:space="preserve">CONCLUIDO	</t>
        </is>
      </c>
      <c r="D64" t="n">
        <v>7.1148</v>
      </c>
      <c r="E64" t="n">
        <v>14.06</v>
      </c>
      <c r="F64" t="n">
        <v>10.57</v>
      </c>
      <c r="G64" t="n">
        <v>63.4</v>
      </c>
      <c r="H64" t="n">
        <v>0.92</v>
      </c>
      <c r="I64" t="n">
        <v>10</v>
      </c>
      <c r="J64" t="n">
        <v>317.97</v>
      </c>
      <c r="K64" t="n">
        <v>61.2</v>
      </c>
      <c r="L64" t="n">
        <v>16.5</v>
      </c>
      <c r="M64" t="n">
        <v>8</v>
      </c>
      <c r="N64" t="n">
        <v>95.27</v>
      </c>
      <c r="O64" t="n">
        <v>39450.07</v>
      </c>
      <c r="P64" t="n">
        <v>189.68</v>
      </c>
      <c r="Q64" t="n">
        <v>197.79</v>
      </c>
      <c r="R64" t="n">
        <v>32.86</v>
      </c>
      <c r="S64" t="n">
        <v>25.4</v>
      </c>
      <c r="T64" t="n">
        <v>2877.23</v>
      </c>
      <c r="U64" t="n">
        <v>0.77</v>
      </c>
      <c r="V64" t="n">
        <v>0.88</v>
      </c>
      <c r="W64" t="n">
        <v>2.95</v>
      </c>
      <c r="X64" t="n">
        <v>0.18</v>
      </c>
      <c r="Y64" t="n">
        <v>1</v>
      </c>
      <c r="Z64" t="n">
        <v>10</v>
      </c>
      <c r="AA64" t="n">
        <v>496.3108429195682</v>
      </c>
      <c r="AB64" t="n">
        <v>679.0743909716236</v>
      </c>
      <c r="AC64" t="n">
        <v>614.2644841841847</v>
      </c>
      <c r="AD64" t="n">
        <v>496310.8429195682</v>
      </c>
      <c r="AE64" t="n">
        <v>679074.3909716236</v>
      </c>
      <c r="AF64" t="n">
        <v>1.428303302769633e-05</v>
      </c>
      <c r="AG64" t="n">
        <v>37</v>
      </c>
      <c r="AH64" t="n">
        <v>614264.4841841847</v>
      </c>
    </row>
    <row r="65">
      <c r="A65" t="n">
        <v>63</v>
      </c>
      <c r="B65" t="n">
        <v>145</v>
      </c>
      <c r="C65" t="inlineStr">
        <is>
          <t xml:space="preserve">CONCLUIDO	</t>
        </is>
      </c>
      <c r="D65" t="n">
        <v>7.116</v>
      </c>
      <c r="E65" t="n">
        <v>14.05</v>
      </c>
      <c r="F65" t="n">
        <v>10.56</v>
      </c>
      <c r="G65" t="n">
        <v>63.39</v>
      </c>
      <c r="H65" t="n">
        <v>0.9399999999999999</v>
      </c>
      <c r="I65" t="n">
        <v>10</v>
      </c>
      <c r="J65" t="n">
        <v>318.53</v>
      </c>
      <c r="K65" t="n">
        <v>61.2</v>
      </c>
      <c r="L65" t="n">
        <v>16.75</v>
      </c>
      <c r="M65" t="n">
        <v>8</v>
      </c>
      <c r="N65" t="n">
        <v>95.58</v>
      </c>
      <c r="O65" t="n">
        <v>39519.26</v>
      </c>
      <c r="P65" t="n">
        <v>189.44</v>
      </c>
      <c r="Q65" t="n">
        <v>197.77</v>
      </c>
      <c r="R65" t="n">
        <v>32.86</v>
      </c>
      <c r="S65" t="n">
        <v>25.4</v>
      </c>
      <c r="T65" t="n">
        <v>2873.9</v>
      </c>
      <c r="U65" t="n">
        <v>0.77</v>
      </c>
      <c r="V65" t="n">
        <v>0.88</v>
      </c>
      <c r="W65" t="n">
        <v>2.95</v>
      </c>
      <c r="X65" t="n">
        <v>0.17</v>
      </c>
      <c r="Y65" t="n">
        <v>1</v>
      </c>
      <c r="Z65" t="n">
        <v>10</v>
      </c>
      <c r="AA65" t="n">
        <v>496.0839524930984</v>
      </c>
      <c r="AB65" t="n">
        <v>678.7639494804283</v>
      </c>
      <c r="AC65" t="n">
        <v>613.9836707932018</v>
      </c>
      <c r="AD65" t="n">
        <v>496083.9524930984</v>
      </c>
      <c r="AE65" t="n">
        <v>678763.9494804284</v>
      </c>
      <c r="AF65" t="n">
        <v>1.42854420398447e-05</v>
      </c>
      <c r="AG65" t="n">
        <v>37</v>
      </c>
      <c r="AH65" t="n">
        <v>613983.6707932018</v>
      </c>
    </row>
    <row r="66">
      <c r="A66" t="n">
        <v>64</v>
      </c>
      <c r="B66" t="n">
        <v>145</v>
      </c>
      <c r="C66" t="inlineStr">
        <is>
          <t xml:space="preserve">CONCLUIDO	</t>
        </is>
      </c>
      <c r="D66" t="n">
        <v>7.1542</v>
      </c>
      <c r="E66" t="n">
        <v>13.98</v>
      </c>
      <c r="F66" t="n">
        <v>10.54</v>
      </c>
      <c r="G66" t="n">
        <v>70.29000000000001</v>
      </c>
      <c r="H66" t="n">
        <v>0.95</v>
      </c>
      <c r="I66" t="n">
        <v>9</v>
      </c>
      <c r="J66" t="n">
        <v>319.09</v>
      </c>
      <c r="K66" t="n">
        <v>61.2</v>
      </c>
      <c r="L66" t="n">
        <v>17</v>
      </c>
      <c r="M66" t="n">
        <v>7</v>
      </c>
      <c r="N66" t="n">
        <v>95.89</v>
      </c>
      <c r="O66" t="n">
        <v>39588.58</v>
      </c>
      <c r="P66" t="n">
        <v>188.91</v>
      </c>
      <c r="Q66" t="n">
        <v>197.81</v>
      </c>
      <c r="R66" t="n">
        <v>32.16</v>
      </c>
      <c r="S66" t="n">
        <v>25.4</v>
      </c>
      <c r="T66" t="n">
        <v>2531.07</v>
      </c>
      <c r="U66" t="n">
        <v>0.79</v>
      </c>
      <c r="V66" t="n">
        <v>0.88</v>
      </c>
      <c r="W66" t="n">
        <v>2.95</v>
      </c>
      <c r="X66" t="n">
        <v>0.15</v>
      </c>
      <c r="Y66" t="n">
        <v>1</v>
      </c>
      <c r="Z66" t="n">
        <v>10</v>
      </c>
      <c r="AA66" t="n">
        <v>494.7849859773558</v>
      </c>
      <c r="AB66" t="n">
        <v>676.9866461872311</v>
      </c>
      <c r="AC66" t="n">
        <v>612.3759908318466</v>
      </c>
      <c r="AD66" t="n">
        <v>494784.9859773558</v>
      </c>
      <c r="AE66" t="n">
        <v>676986.6461872312</v>
      </c>
      <c r="AF66" t="n">
        <v>1.436212892656787e-05</v>
      </c>
      <c r="AG66" t="n">
        <v>37</v>
      </c>
      <c r="AH66" t="n">
        <v>612375.9908318466</v>
      </c>
    </row>
    <row r="67">
      <c r="A67" t="n">
        <v>65</v>
      </c>
      <c r="B67" t="n">
        <v>145</v>
      </c>
      <c r="C67" t="inlineStr">
        <is>
          <t xml:space="preserve">CONCLUIDO	</t>
        </is>
      </c>
      <c r="D67" t="n">
        <v>7.1475</v>
      </c>
      <c r="E67" t="n">
        <v>13.99</v>
      </c>
      <c r="F67" t="n">
        <v>10.56</v>
      </c>
      <c r="G67" t="n">
        <v>70.38</v>
      </c>
      <c r="H67" t="n">
        <v>0.96</v>
      </c>
      <c r="I67" t="n">
        <v>9</v>
      </c>
      <c r="J67" t="n">
        <v>319.65</v>
      </c>
      <c r="K67" t="n">
        <v>61.2</v>
      </c>
      <c r="L67" t="n">
        <v>17.25</v>
      </c>
      <c r="M67" t="n">
        <v>7</v>
      </c>
      <c r="N67" t="n">
        <v>96.2</v>
      </c>
      <c r="O67" t="n">
        <v>39658.05</v>
      </c>
      <c r="P67" t="n">
        <v>189.36</v>
      </c>
      <c r="Q67" t="n">
        <v>197.76</v>
      </c>
      <c r="R67" t="n">
        <v>32.6</v>
      </c>
      <c r="S67" t="n">
        <v>25.4</v>
      </c>
      <c r="T67" t="n">
        <v>2751.04</v>
      </c>
      <c r="U67" t="n">
        <v>0.78</v>
      </c>
      <c r="V67" t="n">
        <v>0.88</v>
      </c>
      <c r="W67" t="n">
        <v>2.95</v>
      </c>
      <c r="X67" t="n">
        <v>0.17</v>
      </c>
      <c r="Y67" t="n">
        <v>1</v>
      </c>
      <c r="Z67" t="n">
        <v>10</v>
      </c>
      <c r="AA67" t="n">
        <v>495.309971548957</v>
      </c>
      <c r="AB67" t="n">
        <v>677.7049546070248</v>
      </c>
      <c r="AC67" t="n">
        <v>613.0257449042072</v>
      </c>
      <c r="AD67" t="n">
        <v>495309.971548957</v>
      </c>
      <c r="AE67" t="n">
        <v>677704.9546070248</v>
      </c>
      <c r="AF67" t="n">
        <v>1.434867860873946e-05</v>
      </c>
      <c r="AG67" t="n">
        <v>37</v>
      </c>
      <c r="AH67" t="n">
        <v>613025.7449042072</v>
      </c>
    </row>
    <row r="68">
      <c r="A68" t="n">
        <v>66</v>
      </c>
      <c r="B68" t="n">
        <v>145</v>
      </c>
      <c r="C68" t="inlineStr">
        <is>
          <t xml:space="preserve">CONCLUIDO	</t>
        </is>
      </c>
      <c r="D68" t="n">
        <v>7.1471</v>
      </c>
      <c r="E68" t="n">
        <v>13.99</v>
      </c>
      <c r="F68" t="n">
        <v>10.56</v>
      </c>
      <c r="G68" t="n">
        <v>70.38</v>
      </c>
      <c r="H68" t="n">
        <v>0.97</v>
      </c>
      <c r="I68" t="n">
        <v>9</v>
      </c>
      <c r="J68" t="n">
        <v>320.22</v>
      </c>
      <c r="K68" t="n">
        <v>61.2</v>
      </c>
      <c r="L68" t="n">
        <v>17.5</v>
      </c>
      <c r="M68" t="n">
        <v>7</v>
      </c>
      <c r="N68" t="n">
        <v>96.52</v>
      </c>
      <c r="O68" t="n">
        <v>39727.66</v>
      </c>
      <c r="P68" t="n">
        <v>189.55</v>
      </c>
      <c r="Q68" t="n">
        <v>197.77</v>
      </c>
      <c r="R68" t="n">
        <v>32.59</v>
      </c>
      <c r="S68" t="n">
        <v>25.4</v>
      </c>
      <c r="T68" t="n">
        <v>2747.23</v>
      </c>
      <c r="U68" t="n">
        <v>0.78</v>
      </c>
      <c r="V68" t="n">
        <v>0.88</v>
      </c>
      <c r="W68" t="n">
        <v>2.95</v>
      </c>
      <c r="X68" t="n">
        <v>0.17</v>
      </c>
      <c r="Y68" t="n">
        <v>1</v>
      </c>
      <c r="Z68" t="n">
        <v>10</v>
      </c>
      <c r="AA68" t="n">
        <v>495.4636537670905</v>
      </c>
      <c r="AB68" t="n">
        <v>677.915229397856</v>
      </c>
      <c r="AC68" t="n">
        <v>613.215951364124</v>
      </c>
      <c r="AD68" t="n">
        <v>495463.6537670905</v>
      </c>
      <c r="AE68" t="n">
        <v>677915.229397856</v>
      </c>
      <c r="AF68" t="n">
        <v>1.434787560469e-05</v>
      </c>
      <c r="AG68" t="n">
        <v>37</v>
      </c>
      <c r="AH68" t="n">
        <v>613215.951364124</v>
      </c>
    </row>
    <row r="69">
      <c r="A69" t="n">
        <v>67</v>
      </c>
      <c r="B69" t="n">
        <v>145</v>
      </c>
      <c r="C69" t="inlineStr">
        <is>
          <t xml:space="preserve">CONCLUIDO	</t>
        </is>
      </c>
      <c r="D69" t="n">
        <v>7.1509</v>
      </c>
      <c r="E69" t="n">
        <v>13.98</v>
      </c>
      <c r="F69" t="n">
        <v>10.55</v>
      </c>
      <c r="G69" t="n">
        <v>70.33</v>
      </c>
      <c r="H69" t="n">
        <v>0.99</v>
      </c>
      <c r="I69" t="n">
        <v>9</v>
      </c>
      <c r="J69" t="n">
        <v>320.78</v>
      </c>
      <c r="K69" t="n">
        <v>61.2</v>
      </c>
      <c r="L69" t="n">
        <v>17.75</v>
      </c>
      <c r="M69" t="n">
        <v>7</v>
      </c>
      <c r="N69" t="n">
        <v>96.83</v>
      </c>
      <c r="O69" t="n">
        <v>39797.41</v>
      </c>
      <c r="P69" t="n">
        <v>189.48</v>
      </c>
      <c r="Q69" t="n">
        <v>197.8</v>
      </c>
      <c r="R69" t="n">
        <v>32.38</v>
      </c>
      <c r="S69" t="n">
        <v>25.4</v>
      </c>
      <c r="T69" t="n">
        <v>2640.53</v>
      </c>
      <c r="U69" t="n">
        <v>0.78</v>
      </c>
      <c r="V69" t="n">
        <v>0.88</v>
      </c>
      <c r="W69" t="n">
        <v>2.95</v>
      </c>
      <c r="X69" t="n">
        <v>0.16</v>
      </c>
      <c r="Y69" t="n">
        <v>1</v>
      </c>
      <c r="Z69" t="n">
        <v>10</v>
      </c>
      <c r="AA69" t="n">
        <v>495.3087826861199</v>
      </c>
      <c r="AB69" t="n">
        <v>677.7033279524422</v>
      </c>
      <c r="AC69" t="n">
        <v>613.0242734952549</v>
      </c>
      <c r="AD69" t="n">
        <v>495308.7826861199</v>
      </c>
      <c r="AE69" t="n">
        <v>677703.3279524422</v>
      </c>
      <c r="AF69" t="n">
        <v>1.435550414315984e-05</v>
      </c>
      <c r="AG69" t="n">
        <v>37</v>
      </c>
      <c r="AH69" t="n">
        <v>613024.2734952549</v>
      </c>
    </row>
    <row r="70">
      <c r="A70" t="n">
        <v>68</v>
      </c>
      <c r="B70" t="n">
        <v>145</v>
      </c>
      <c r="C70" t="inlineStr">
        <is>
          <t xml:space="preserve">CONCLUIDO	</t>
        </is>
      </c>
      <c r="D70" t="n">
        <v>7.1517</v>
      </c>
      <c r="E70" t="n">
        <v>13.98</v>
      </c>
      <c r="F70" t="n">
        <v>10.55</v>
      </c>
      <c r="G70" t="n">
        <v>70.31999999999999</v>
      </c>
      <c r="H70" t="n">
        <v>1</v>
      </c>
      <c r="I70" t="n">
        <v>9</v>
      </c>
      <c r="J70" t="n">
        <v>321.35</v>
      </c>
      <c r="K70" t="n">
        <v>61.2</v>
      </c>
      <c r="L70" t="n">
        <v>18</v>
      </c>
      <c r="M70" t="n">
        <v>7</v>
      </c>
      <c r="N70" t="n">
        <v>97.15000000000001</v>
      </c>
      <c r="O70" t="n">
        <v>39867.32</v>
      </c>
      <c r="P70" t="n">
        <v>189.6</v>
      </c>
      <c r="Q70" t="n">
        <v>197.81</v>
      </c>
      <c r="R70" t="n">
        <v>32.41</v>
      </c>
      <c r="S70" t="n">
        <v>25.4</v>
      </c>
      <c r="T70" t="n">
        <v>2656.81</v>
      </c>
      <c r="U70" t="n">
        <v>0.78</v>
      </c>
      <c r="V70" t="n">
        <v>0.88</v>
      </c>
      <c r="W70" t="n">
        <v>2.95</v>
      </c>
      <c r="X70" t="n">
        <v>0.16</v>
      </c>
      <c r="Y70" t="n">
        <v>1</v>
      </c>
      <c r="Z70" t="n">
        <v>10</v>
      </c>
      <c r="AA70" t="n">
        <v>495.3820821634644</v>
      </c>
      <c r="AB70" t="n">
        <v>677.8036195310896</v>
      </c>
      <c r="AC70" t="n">
        <v>613.1149933863965</v>
      </c>
      <c r="AD70" t="n">
        <v>495382.0821634644</v>
      </c>
      <c r="AE70" t="n">
        <v>677803.6195310896</v>
      </c>
      <c r="AF70" t="n">
        <v>1.435711015125876e-05</v>
      </c>
      <c r="AG70" t="n">
        <v>37</v>
      </c>
      <c r="AH70" t="n">
        <v>613114.9933863964</v>
      </c>
    </row>
    <row r="71">
      <c r="A71" t="n">
        <v>69</v>
      </c>
      <c r="B71" t="n">
        <v>145</v>
      </c>
      <c r="C71" t="inlineStr">
        <is>
          <t xml:space="preserve">CONCLUIDO	</t>
        </is>
      </c>
      <c r="D71" t="n">
        <v>7.1538</v>
      </c>
      <c r="E71" t="n">
        <v>13.98</v>
      </c>
      <c r="F71" t="n">
        <v>10.54</v>
      </c>
      <c r="G71" t="n">
        <v>70.3</v>
      </c>
      <c r="H71" t="n">
        <v>1.01</v>
      </c>
      <c r="I71" t="n">
        <v>9</v>
      </c>
      <c r="J71" t="n">
        <v>321.92</v>
      </c>
      <c r="K71" t="n">
        <v>61.2</v>
      </c>
      <c r="L71" t="n">
        <v>18.25</v>
      </c>
      <c r="M71" t="n">
        <v>7</v>
      </c>
      <c r="N71" t="n">
        <v>97.47</v>
      </c>
      <c r="O71" t="n">
        <v>39937.36</v>
      </c>
      <c r="P71" t="n">
        <v>189.5</v>
      </c>
      <c r="Q71" t="n">
        <v>197.81</v>
      </c>
      <c r="R71" t="n">
        <v>32.25</v>
      </c>
      <c r="S71" t="n">
        <v>25.4</v>
      </c>
      <c r="T71" t="n">
        <v>2574.11</v>
      </c>
      <c r="U71" t="n">
        <v>0.79</v>
      </c>
      <c r="V71" t="n">
        <v>0.88</v>
      </c>
      <c r="W71" t="n">
        <v>2.95</v>
      </c>
      <c r="X71" t="n">
        <v>0.15</v>
      </c>
      <c r="Y71" t="n">
        <v>1</v>
      </c>
      <c r="Z71" t="n">
        <v>10</v>
      </c>
      <c r="AA71" t="n">
        <v>495.2427784252545</v>
      </c>
      <c r="AB71" t="n">
        <v>677.6130180108236</v>
      </c>
      <c r="AC71" t="n">
        <v>612.9425826077136</v>
      </c>
      <c r="AD71" t="n">
        <v>495242.7784252545</v>
      </c>
      <c r="AE71" t="n">
        <v>677613.0180108235</v>
      </c>
      <c r="AF71" t="n">
        <v>1.436132592251841e-05</v>
      </c>
      <c r="AG71" t="n">
        <v>37</v>
      </c>
      <c r="AH71" t="n">
        <v>612942.5826077135</v>
      </c>
    </row>
    <row r="72">
      <c r="A72" t="n">
        <v>70</v>
      </c>
      <c r="B72" t="n">
        <v>145</v>
      </c>
      <c r="C72" t="inlineStr">
        <is>
          <t xml:space="preserve">CONCLUIDO	</t>
        </is>
      </c>
      <c r="D72" t="n">
        <v>7.1488</v>
      </c>
      <c r="E72" t="n">
        <v>13.99</v>
      </c>
      <c r="F72" t="n">
        <v>10.55</v>
      </c>
      <c r="G72" t="n">
        <v>70.36</v>
      </c>
      <c r="H72" t="n">
        <v>1.02</v>
      </c>
      <c r="I72" t="n">
        <v>9</v>
      </c>
      <c r="J72" t="n">
        <v>322.49</v>
      </c>
      <c r="K72" t="n">
        <v>61.2</v>
      </c>
      <c r="L72" t="n">
        <v>18.5</v>
      </c>
      <c r="M72" t="n">
        <v>7</v>
      </c>
      <c r="N72" t="n">
        <v>97.79000000000001</v>
      </c>
      <c r="O72" t="n">
        <v>40007.56</v>
      </c>
      <c r="P72" t="n">
        <v>189.63</v>
      </c>
      <c r="Q72" t="n">
        <v>197.8</v>
      </c>
      <c r="R72" t="n">
        <v>32.46</v>
      </c>
      <c r="S72" t="n">
        <v>25.4</v>
      </c>
      <c r="T72" t="n">
        <v>2681.78</v>
      </c>
      <c r="U72" t="n">
        <v>0.78</v>
      </c>
      <c r="V72" t="n">
        <v>0.88</v>
      </c>
      <c r="W72" t="n">
        <v>2.95</v>
      </c>
      <c r="X72" t="n">
        <v>0.16</v>
      </c>
      <c r="Y72" t="n">
        <v>1</v>
      </c>
      <c r="Z72" t="n">
        <v>10</v>
      </c>
      <c r="AA72" t="n">
        <v>495.4702704979638</v>
      </c>
      <c r="AB72" t="n">
        <v>677.9242827009464</v>
      </c>
      <c r="AC72" t="n">
        <v>613.2241406326739</v>
      </c>
      <c r="AD72" t="n">
        <v>495470.2704979638</v>
      </c>
      <c r="AE72" t="n">
        <v>677924.2827009463</v>
      </c>
      <c r="AF72" t="n">
        <v>1.435128837190019e-05</v>
      </c>
      <c r="AG72" t="n">
        <v>37</v>
      </c>
      <c r="AH72" t="n">
        <v>613224.1406326739</v>
      </c>
    </row>
    <row r="73">
      <c r="A73" t="n">
        <v>71</v>
      </c>
      <c r="B73" t="n">
        <v>145</v>
      </c>
      <c r="C73" t="inlineStr">
        <is>
          <t xml:space="preserve">CONCLUIDO	</t>
        </is>
      </c>
      <c r="D73" t="n">
        <v>7.1508</v>
      </c>
      <c r="E73" t="n">
        <v>13.98</v>
      </c>
      <c r="F73" t="n">
        <v>10.55</v>
      </c>
      <c r="G73" t="n">
        <v>70.34</v>
      </c>
      <c r="H73" t="n">
        <v>1.03</v>
      </c>
      <c r="I73" t="n">
        <v>9</v>
      </c>
      <c r="J73" t="n">
        <v>323.06</v>
      </c>
      <c r="K73" t="n">
        <v>61.2</v>
      </c>
      <c r="L73" t="n">
        <v>18.75</v>
      </c>
      <c r="M73" t="n">
        <v>7</v>
      </c>
      <c r="N73" t="n">
        <v>98.11</v>
      </c>
      <c r="O73" t="n">
        <v>40077.9</v>
      </c>
      <c r="P73" t="n">
        <v>189.55</v>
      </c>
      <c r="Q73" t="n">
        <v>197.77</v>
      </c>
      <c r="R73" t="n">
        <v>32.42</v>
      </c>
      <c r="S73" t="n">
        <v>25.4</v>
      </c>
      <c r="T73" t="n">
        <v>2663.45</v>
      </c>
      <c r="U73" t="n">
        <v>0.78</v>
      </c>
      <c r="V73" t="n">
        <v>0.88</v>
      </c>
      <c r="W73" t="n">
        <v>2.95</v>
      </c>
      <c r="X73" t="n">
        <v>0.16</v>
      </c>
      <c r="Y73" t="n">
        <v>1</v>
      </c>
      <c r="Z73" t="n">
        <v>10</v>
      </c>
      <c r="AA73" t="n">
        <v>495.3643064728537</v>
      </c>
      <c r="AB73" t="n">
        <v>677.7792980469879</v>
      </c>
      <c r="AC73" t="n">
        <v>613.092993110602</v>
      </c>
      <c r="AD73" t="n">
        <v>495364.3064728538</v>
      </c>
      <c r="AE73" t="n">
        <v>677779.298046988</v>
      </c>
      <c r="AF73" t="n">
        <v>1.435530339214748e-05</v>
      </c>
      <c r="AG73" t="n">
        <v>37</v>
      </c>
      <c r="AH73" t="n">
        <v>613092.993110602</v>
      </c>
    </row>
    <row r="74">
      <c r="A74" t="n">
        <v>72</v>
      </c>
      <c r="B74" t="n">
        <v>145</v>
      </c>
      <c r="C74" t="inlineStr">
        <is>
          <t xml:space="preserve">CONCLUIDO	</t>
        </is>
      </c>
      <c r="D74" t="n">
        <v>7.1497</v>
      </c>
      <c r="E74" t="n">
        <v>13.99</v>
      </c>
      <c r="F74" t="n">
        <v>10.55</v>
      </c>
      <c r="G74" t="n">
        <v>70.34999999999999</v>
      </c>
      <c r="H74" t="n">
        <v>1.05</v>
      </c>
      <c r="I74" t="n">
        <v>9</v>
      </c>
      <c r="J74" t="n">
        <v>323.63</v>
      </c>
      <c r="K74" t="n">
        <v>61.2</v>
      </c>
      <c r="L74" t="n">
        <v>19</v>
      </c>
      <c r="M74" t="n">
        <v>7</v>
      </c>
      <c r="N74" t="n">
        <v>98.43000000000001</v>
      </c>
      <c r="O74" t="n">
        <v>40148.52</v>
      </c>
      <c r="P74" t="n">
        <v>189.57</v>
      </c>
      <c r="Q74" t="n">
        <v>197.78</v>
      </c>
      <c r="R74" t="n">
        <v>32.46</v>
      </c>
      <c r="S74" t="n">
        <v>25.4</v>
      </c>
      <c r="T74" t="n">
        <v>2681.27</v>
      </c>
      <c r="U74" t="n">
        <v>0.78</v>
      </c>
      <c r="V74" t="n">
        <v>0.88</v>
      </c>
      <c r="W74" t="n">
        <v>2.95</v>
      </c>
      <c r="X74" t="n">
        <v>0.16</v>
      </c>
      <c r="Y74" t="n">
        <v>1</v>
      </c>
      <c r="Z74" t="n">
        <v>10</v>
      </c>
      <c r="AA74" t="n">
        <v>495.4043118698468</v>
      </c>
      <c r="AB74" t="n">
        <v>677.8340351960674</v>
      </c>
      <c r="AC74" t="n">
        <v>613.1425062229973</v>
      </c>
      <c r="AD74" t="n">
        <v>495404.3118698468</v>
      </c>
      <c r="AE74" t="n">
        <v>677834.0351960674</v>
      </c>
      <c r="AF74" t="n">
        <v>1.435309513101147e-05</v>
      </c>
      <c r="AG74" t="n">
        <v>37</v>
      </c>
      <c r="AH74" t="n">
        <v>613142.5062229973</v>
      </c>
    </row>
    <row r="75">
      <c r="A75" t="n">
        <v>73</v>
      </c>
      <c r="B75" t="n">
        <v>145</v>
      </c>
      <c r="C75" t="inlineStr">
        <is>
          <t xml:space="preserve">CONCLUIDO	</t>
        </is>
      </c>
      <c r="D75" t="n">
        <v>7.1515</v>
      </c>
      <c r="E75" t="n">
        <v>13.98</v>
      </c>
      <c r="F75" t="n">
        <v>10.55</v>
      </c>
      <c r="G75" t="n">
        <v>70.33</v>
      </c>
      <c r="H75" t="n">
        <v>1.06</v>
      </c>
      <c r="I75" t="n">
        <v>9</v>
      </c>
      <c r="J75" t="n">
        <v>324.2</v>
      </c>
      <c r="K75" t="n">
        <v>61.2</v>
      </c>
      <c r="L75" t="n">
        <v>19.25</v>
      </c>
      <c r="M75" t="n">
        <v>7</v>
      </c>
      <c r="N75" t="n">
        <v>98.75</v>
      </c>
      <c r="O75" t="n">
        <v>40219.17</v>
      </c>
      <c r="P75" t="n">
        <v>189.41</v>
      </c>
      <c r="Q75" t="n">
        <v>197.77</v>
      </c>
      <c r="R75" t="n">
        <v>32.29</v>
      </c>
      <c r="S75" t="n">
        <v>25.4</v>
      </c>
      <c r="T75" t="n">
        <v>2595.3</v>
      </c>
      <c r="U75" t="n">
        <v>0.79</v>
      </c>
      <c r="V75" t="n">
        <v>0.88</v>
      </c>
      <c r="W75" t="n">
        <v>2.95</v>
      </c>
      <c r="X75" t="n">
        <v>0.16</v>
      </c>
      <c r="Y75" t="n">
        <v>1</v>
      </c>
      <c r="Z75" t="n">
        <v>10</v>
      </c>
      <c r="AA75" t="n">
        <v>495.2420062802442</v>
      </c>
      <c r="AB75" t="n">
        <v>677.6119615279559</v>
      </c>
      <c r="AC75" t="n">
        <v>612.9416269540881</v>
      </c>
      <c r="AD75" t="n">
        <v>495242.0062802442</v>
      </c>
      <c r="AE75" t="n">
        <v>677611.961527956</v>
      </c>
      <c r="AF75" t="n">
        <v>1.435670864923403e-05</v>
      </c>
      <c r="AG75" t="n">
        <v>37</v>
      </c>
      <c r="AH75" t="n">
        <v>612941.6269540881</v>
      </c>
    </row>
    <row r="76">
      <c r="A76" t="n">
        <v>74</v>
      </c>
      <c r="B76" t="n">
        <v>145</v>
      </c>
      <c r="C76" t="inlineStr">
        <is>
          <t xml:space="preserve">CONCLUIDO	</t>
        </is>
      </c>
      <c r="D76" t="n">
        <v>7.1927</v>
      </c>
      <c r="E76" t="n">
        <v>13.9</v>
      </c>
      <c r="F76" t="n">
        <v>10.52</v>
      </c>
      <c r="G76" t="n">
        <v>78.92</v>
      </c>
      <c r="H76" t="n">
        <v>1.07</v>
      </c>
      <c r="I76" t="n">
        <v>8</v>
      </c>
      <c r="J76" t="n">
        <v>324.78</v>
      </c>
      <c r="K76" t="n">
        <v>61.2</v>
      </c>
      <c r="L76" t="n">
        <v>19.5</v>
      </c>
      <c r="M76" t="n">
        <v>6</v>
      </c>
      <c r="N76" t="n">
        <v>99.08</v>
      </c>
      <c r="O76" t="n">
        <v>40289.97</v>
      </c>
      <c r="P76" t="n">
        <v>189.04</v>
      </c>
      <c r="Q76" t="n">
        <v>197.8</v>
      </c>
      <c r="R76" t="n">
        <v>31.56</v>
      </c>
      <c r="S76" t="n">
        <v>25.4</v>
      </c>
      <c r="T76" t="n">
        <v>2237.41</v>
      </c>
      <c r="U76" t="n">
        <v>0.8</v>
      </c>
      <c r="V76" t="n">
        <v>0.88</v>
      </c>
      <c r="W76" t="n">
        <v>2.95</v>
      </c>
      <c r="X76" t="n">
        <v>0.13</v>
      </c>
      <c r="Y76" t="n">
        <v>1</v>
      </c>
      <c r="Z76" t="n">
        <v>10</v>
      </c>
      <c r="AA76" t="n">
        <v>493.9925293037443</v>
      </c>
      <c r="AB76" t="n">
        <v>675.902372005675</v>
      </c>
      <c r="AC76" t="n">
        <v>611.3951982563897</v>
      </c>
      <c r="AD76" t="n">
        <v>493992.5293037443</v>
      </c>
      <c r="AE76" t="n">
        <v>675902.372005675</v>
      </c>
      <c r="AF76" t="n">
        <v>1.443941806632813e-05</v>
      </c>
      <c r="AG76" t="n">
        <v>37</v>
      </c>
      <c r="AH76" t="n">
        <v>611395.1982563897</v>
      </c>
    </row>
    <row r="77">
      <c r="A77" t="n">
        <v>75</v>
      </c>
      <c r="B77" t="n">
        <v>145</v>
      </c>
      <c r="C77" t="inlineStr">
        <is>
          <t xml:space="preserve">CONCLUIDO	</t>
        </is>
      </c>
      <c r="D77" t="n">
        <v>7.195</v>
      </c>
      <c r="E77" t="n">
        <v>13.9</v>
      </c>
      <c r="F77" t="n">
        <v>10.52</v>
      </c>
      <c r="G77" t="n">
        <v>78.89</v>
      </c>
      <c r="H77" t="n">
        <v>1.08</v>
      </c>
      <c r="I77" t="n">
        <v>8</v>
      </c>
      <c r="J77" t="n">
        <v>325.35</v>
      </c>
      <c r="K77" t="n">
        <v>61.2</v>
      </c>
      <c r="L77" t="n">
        <v>19.75</v>
      </c>
      <c r="M77" t="n">
        <v>6</v>
      </c>
      <c r="N77" t="n">
        <v>99.40000000000001</v>
      </c>
      <c r="O77" t="n">
        <v>40360.92</v>
      </c>
      <c r="P77" t="n">
        <v>189.04</v>
      </c>
      <c r="Q77" t="n">
        <v>197.75</v>
      </c>
      <c r="R77" t="n">
        <v>31.41</v>
      </c>
      <c r="S77" t="n">
        <v>25.4</v>
      </c>
      <c r="T77" t="n">
        <v>2162.87</v>
      </c>
      <c r="U77" t="n">
        <v>0.8100000000000001</v>
      </c>
      <c r="V77" t="n">
        <v>0.88</v>
      </c>
      <c r="W77" t="n">
        <v>2.95</v>
      </c>
      <c r="X77" t="n">
        <v>0.13</v>
      </c>
      <c r="Y77" t="n">
        <v>1</v>
      </c>
      <c r="Z77" t="n">
        <v>10</v>
      </c>
      <c r="AA77" t="n">
        <v>493.9414761153548</v>
      </c>
      <c r="AB77" t="n">
        <v>675.8325187810126</v>
      </c>
      <c r="AC77" t="n">
        <v>611.3320117254494</v>
      </c>
      <c r="AD77" t="n">
        <v>493941.4761153547</v>
      </c>
      <c r="AE77" t="n">
        <v>675832.5187810126</v>
      </c>
      <c r="AF77" t="n">
        <v>1.444403533961251e-05</v>
      </c>
      <c r="AG77" t="n">
        <v>37</v>
      </c>
      <c r="AH77" t="n">
        <v>611332.0117254495</v>
      </c>
    </row>
    <row r="78">
      <c r="A78" t="n">
        <v>76</v>
      </c>
      <c r="B78" t="n">
        <v>145</v>
      </c>
      <c r="C78" t="inlineStr">
        <is>
          <t xml:space="preserve">CONCLUIDO	</t>
        </is>
      </c>
      <c r="D78" t="n">
        <v>7.1919</v>
      </c>
      <c r="E78" t="n">
        <v>13.9</v>
      </c>
      <c r="F78" t="n">
        <v>10.52</v>
      </c>
      <c r="G78" t="n">
        <v>78.93000000000001</v>
      </c>
      <c r="H78" t="n">
        <v>1.09</v>
      </c>
      <c r="I78" t="n">
        <v>8</v>
      </c>
      <c r="J78" t="n">
        <v>325.93</v>
      </c>
      <c r="K78" t="n">
        <v>61.2</v>
      </c>
      <c r="L78" t="n">
        <v>20</v>
      </c>
      <c r="M78" t="n">
        <v>6</v>
      </c>
      <c r="N78" t="n">
        <v>99.73</v>
      </c>
      <c r="O78" t="n">
        <v>40432.03</v>
      </c>
      <c r="P78" t="n">
        <v>189.3</v>
      </c>
      <c r="Q78" t="n">
        <v>197.81</v>
      </c>
      <c r="R78" t="n">
        <v>31.5</v>
      </c>
      <c r="S78" t="n">
        <v>25.4</v>
      </c>
      <c r="T78" t="n">
        <v>2207.62</v>
      </c>
      <c r="U78" t="n">
        <v>0.8100000000000001</v>
      </c>
      <c r="V78" t="n">
        <v>0.88</v>
      </c>
      <c r="W78" t="n">
        <v>2.95</v>
      </c>
      <c r="X78" t="n">
        <v>0.13</v>
      </c>
      <c r="Y78" t="n">
        <v>1</v>
      </c>
      <c r="Z78" t="n">
        <v>10</v>
      </c>
      <c r="AA78" t="n">
        <v>494.207031087781</v>
      </c>
      <c r="AB78" t="n">
        <v>676.1958628097449</v>
      </c>
      <c r="AC78" t="n">
        <v>611.6606787100361</v>
      </c>
      <c r="AD78" t="n">
        <v>494207.0310877811</v>
      </c>
      <c r="AE78" t="n">
        <v>676195.8628097449</v>
      </c>
      <c r="AF78" t="n">
        <v>1.443781205822922e-05</v>
      </c>
      <c r="AG78" t="n">
        <v>37</v>
      </c>
      <c r="AH78" t="n">
        <v>611660.6787100361</v>
      </c>
    </row>
    <row r="79">
      <c r="A79" t="n">
        <v>77</v>
      </c>
      <c r="B79" t="n">
        <v>145</v>
      </c>
      <c r="C79" t="inlineStr">
        <is>
          <t xml:space="preserve">CONCLUIDO	</t>
        </is>
      </c>
      <c r="D79" t="n">
        <v>7.1905</v>
      </c>
      <c r="E79" t="n">
        <v>13.91</v>
      </c>
      <c r="F79" t="n">
        <v>10.53</v>
      </c>
      <c r="G79" t="n">
        <v>78.95</v>
      </c>
      <c r="H79" t="n">
        <v>1.11</v>
      </c>
      <c r="I79" t="n">
        <v>8</v>
      </c>
      <c r="J79" t="n">
        <v>326.51</v>
      </c>
      <c r="K79" t="n">
        <v>61.2</v>
      </c>
      <c r="L79" t="n">
        <v>20.25</v>
      </c>
      <c r="M79" t="n">
        <v>6</v>
      </c>
      <c r="N79" t="n">
        <v>100.06</v>
      </c>
      <c r="O79" t="n">
        <v>40503.29</v>
      </c>
      <c r="P79" t="n">
        <v>189.44</v>
      </c>
      <c r="Q79" t="n">
        <v>197.76</v>
      </c>
      <c r="R79" t="n">
        <v>31.45</v>
      </c>
      <c r="S79" t="n">
        <v>25.4</v>
      </c>
      <c r="T79" t="n">
        <v>2180.08</v>
      </c>
      <c r="U79" t="n">
        <v>0.8100000000000001</v>
      </c>
      <c r="V79" t="n">
        <v>0.88</v>
      </c>
      <c r="W79" t="n">
        <v>2.96</v>
      </c>
      <c r="X79" t="n">
        <v>0.14</v>
      </c>
      <c r="Y79" t="n">
        <v>1</v>
      </c>
      <c r="Z79" t="n">
        <v>10</v>
      </c>
      <c r="AA79" t="n">
        <v>494.3599851636483</v>
      </c>
      <c r="AB79" t="n">
        <v>676.4051413242039</v>
      </c>
      <c r="AC79" t="n">
        <v>611.8499839767994</v>
      </c>
      <c r="AD79" t="n">
        <v>494359.9851636483</v>
      </c>
      <c r="AE79" t="n">
        <v>676405.1413242039</v>
      </c>
      <c r="AF79" t="n">
        <v>1.443500154405611e-05</v>
      </c>
      <c r="AG79" t="n">
        <v>37</v>
      </c>
      <c r="AH79" t="n">
        <v>611849.9839767994</v>
      </c>
    </row>
    <row r="80">
      <c r="A80" t="n">
        <v>78</v>
      </c>
      <c r="B80" t="n">
        <v>145</v>
      </c>
      <c r="C80" t="inlineStr">
        <is>
          <t xml:space="preserve">CONCLUIDO	</t>
        </is>
      </c>
      <c r="D80" t="n">
        <v>7.1905</v>
      </c>
      <c r="E80" t="n">
        <v>13.91</v>
      </c>
      <c r="F80" t="n">
        <v>10.53</v>
      </c>
      <c r="G80" t="n">
        <v>78.95</v>
      </c>
      <c r="H80" t="n">
        <v>1.12</v>
      </c>
      <c r="I80" t="n">
        <v>8</v>
      </c>
      <c r="J80" t="n">
        <v>327.08</v>
      </c>
      <c r="K80" t="n">
        <v>61.2</v>
      </c>
      <c r="L80" t="n">
        <v>20.5</v>
      </c>
      <c r="M80" t="n">
        <v>6</v>
      </c>
      <c r="N80" t="n">
        <v>100.39</v>
      </c>
      <c r="O80" t="n">
        <v>40574.7</v>
      </c>
      <c r="P80" t="n">
        <v>189.59</v>
      </c>
      <c r="Q80" t="n">
        <v>197.75</v>
      </c>
      <c r="R80" t="n">
        <v>31.58</v>
      </c>
      <c r="S80" t="n">
        <v>25.4</v>
      </c>
      <c r="T80" t="n">
        <v>2246.39</v>
      </c>
      <c r="U80" t="n">
        <v>0.8</v>
      </c>
      <c r="V80" t="n">
        <v>0.88</v>
      </c>
      <c r="W80" t="n">
        <v>2.95</v>
      </c>
      <c r="X80" t="n">
        <v>0.14</v>
      </c>
      <c r="Y80" t="n">
        <v>1</v>
      </c>
      <c r="Z80" t="n">
        <v>10</v>
      </c>
      <c r="AA80" t="n">
        <v>494.4735090889725</v>
      </c>
      <c r="AB80" t="n">
        <v>676.5604697671547</v>
      </c>
      <c r="AC80" t="n">
        <v>611.9904880911597</v>
      </c>
      <c r="AD80" t="n">
        <v>494473.5090889725</v>
      </c>
      <c r="AE80" t="n">
        <v>676560.4697671547</v>
      </c>
      <c r="AF80" t="n">
        <v>1.443500154405611e-05</v>
      </c>
      <c r="AG80" t="n">
        <v>37</v>
      </c>
      <c r="AH80" t="n">
        <v>611990.4880911597</v>
      </c>
    </row>
    <row r="81">
      <c r="A81" t="n">
        <v>79</v>
      </c>
      <c r="B81" t="n">
        <v>145</v>
      </c>
      <c r="C81" t="inlineStr">
        <is>
          <t xml:space="preserve">CONCLUIDO	</t>
        </is>
      </c>
      <c r="D81" t="n">
        <v>7.1908</v>
      </c>
      <c r="E81" t="n">
        <v>13.91</v>
      </c>
      <c r="F81" t="n">
        <v>10.53</v>
      </c>
      <c r="G81" t="n">
        <v>78.95</v>
      </c>
      <c r="H81" t="n">
        <v>1.13</v>
      </c>
      <c r="I81" t="n">
        <v>8</v>
      </c>
      <c r="J81" t="n">
        <v>327.66</v>
      </c>
      <c r="K81" t="n">
        <v>61.2</v>
      </c>
      <c r="L81" t="n">
        <v>20.75</v>
      </c>
      <c r="M81" t="n">
        <v>6</v>
      </c>
      <c r="N81" t="n">
        <v>100.72</v>
      </c>
      <c r="O81" t="n">
        <v>40646.27</v>
      </c>
      <c r="P81" t="n">
        <v>189.61</v>
      </c>
      <c r="Q81" t="n">
        <v>197.75</v>
      </c>
      <c r="R81" t="n">
        <v>31.64</v>
      </c>
      <c r="S81" t="n">
        <v>25.4</v>
      </c>
      <c r="T81" t="n">
        <v>2276.44</v>
      </c>
      <c r="U81" t="n">
        <v>0.8</v>
      </c>
      <c r="V81" t="n">
        <v>0.88</v>
      </c>
      <c r="W81" t="n">
        <v>2.95</v>
      </c>
      <c r="X81" t="n">
        <v>0.14</v>
      </c>
      <c r="Y81" t="n">
        <v>1</v>
      </c>
      <c r="Z81" t="n">
        <v>10</v>
      </c>
      <c r="AA81" t="n">
        <v>494.4819619134082</v>
      </c>
      <c r="AB81" t="n">
        <v>676.5720352944597</v>
      </c>
      <c r="AC81" t="n">
        <v>612.0009498207711</v>
      </c>
      <c r="AD81" t="n">
        <v>494481.9619134081</v>
      </c>
      <c r="AE81" t="n">
        <v>676572.0352944598</v>
      </c>
      <c r="AF81" t="n">
        <v>1.443560379709321e-05</v>
      </c>
      <c r="AG81" t="n">
        <v>37</v>
      </c>
      <c r="AH81" t="n">
        <v>612000.9498207711</v>
      </c>
    </row>
    <row r="82">
      <c r="A82" t="n">
        <v>80</v>
      </c>
      <c r="B82" t="n">
        <v>145</v>
      </c>
      <c r="C82" t="inlineStr">
        <is>
          <t xml:space="preserve">CONCLUIDO	</t>
        </is>
      </c>
      <c r="D82" t="n">
        <v>7.1918</v>
      </c>
      <c r="E82" t="n">
        <v>13.9</v>
      </c>
      <c r="F82" t="n">
        <v>10.52</v>
      </c>
      <c r="G82" t="n">
        <v>78.93000000000001</v>
      </c>
      <c r="H82" t="n">
        <v>1.14</v>
      </c>
      <c r="I82" t="n">
        <v>8</v>
      </c>
      <c r="J82" t="n">
        <v>328.25</v>
      </c>
      <c r="K82" t="n">
        <v>61.2</v>
      </c>
      <c r="L82" t="n">
        <v>21</v>
      </c>
      <c r="M82" t="n">
        <v>6</v>
      </c>
      <c r="N82" t="n">
        <v>101.05</v>
      </c>
      <c r="O82" t="n">
        <v>40718</v>
      </c>
      <c r="P82" t="n">
        <v>189.55</v>
      </c>
      <c r="Q82" t="n">
        <v>197.75</v>
      </c>
      <c r="R82" t="n">
        <v>31.57</v>
      </c>
      <c r="S82" t="n">
        <v>25.4</v>
      </c>
      <c r="T82" t="n">
        <v>2240.41</v>
      </c>
      <c r="U82" t="n">
        <v>0.8</v>
      </c>
      <c r="V82" t="n">
        <v>0.88</v>
      </c>
      <c r="W82" t="n">
        <v>2.95</v>
      </c>
      <c r="X82" t="n">
        <v>0.13</v>
      </c>
      <c r="Y82" t="n">
        <v>1</v>
      </c>
      <c r="Z82" t="n">
        <v>10</v>
      </c>
      <c r="AA82" t="n">
        <v>494.3984271028355</v>
      </c>
      <c r="AB82" t="n">
        <v>676.4577392813386</v>
      </c>
      <c r="AC82" t="n">
        <v>611.8975620587267</v>
      </c>
      <c r="AD82" t="n">
        <v>494398.4271028355</v>
      </c>
      <c r="AE82" t="n">
        <v>676457.7392813386</v>
      </c>
      <c r="AF82" t="n">
        <v>1.443761130721685e-05</v>
      </c>
      <c r="AG82" t="n">
        <v>37</v>
      </c>
      <c r="AH82" t="n">
        <v>611897.5620587268</v>
      </c>
    </row>
    <row r="83">
      <c r="A83" t="n">
        <v>81</v>
      </c>
      <c r="B83" t="n">
        <v>145</v>
      </c>
      <c r="C83" t="inlineStr">
        <is>
          <t xml:space="preserve">CONCLUIDO	</t>
        </is>
      </c>
      <c r="D83" t="n">
        <v>7.1942</v>
      </c>
      <c r="E83" t="n">
        <v>13.9</v>
      </c>
      <c r="F83" t="n">
        <v>10.52</v>
      </c>
      <c r="G83" t="n">
        <v>78.90000000000001</v>
      </c>
      <c r="H83" t="n">
        <v>1.15</v>
      </c>
      <c r="I83" t="n">
        <v>8</v>
      </c>
      <c r="J83" t="n">
        <v>328.83</v>
      </c>
      <c r="K83" t="n">
        <v>61.2</v>
      </c>
      <c r="L83" t="n">
        <v>21.25</v>
      </c>
      <c r="M83" t="n">
        <v>6</v>
      </c>
      <c r="N83" t="n">
        <v>101.38</v>
      </c>
      <c r="O83" t="n">
        <v>40789.89</v>
      </c>
      <c r="P83" t="n">
        <v>189.47</v>
      </c>
      <c r="Q83" t="n">
        <v>197.78</v>
      </c>
      <c r="R83" t="n">
        <v>31.33</v>
      </c>
      <c r="S83" t="n">
        <v>25.4</v>
      </c>
      <c r="T83" t="n">
        <v>2122.89</v>
      </c>
      <c r="U83" t="n">
        <v>0.8100000000000001</v>
      </c>
      <c r="V83" t="n">
        <v>0.88</v>
      </c>
      <c r="W83" t="n">
        <v>2.95</v>
      </c>
      <c r="X83" t="n">
        <v>0.13</v>
      </c>
      <c r="Y83" t="n">
        <v>1</v>
      </c>
      <c r="Z83" t="n">
        <v>10</v>
      </c>
      <c r="AA83" t="n">
        <v>494.2844979238179</v>
      </c>
      <c r="AB83" t="n">
        <v>676.301856352406</v>
      </c>
      <c r="AC83" t="n">
        <v>611.7565563777487</v>
      </c>
      <c r="AD83" t="n">
        <v>494284.497923818</v>
      </c>
      <c r="AE83" t="n">
        <v>676301.8563524061</v>
      </c>
      <c r="AF83" t="n">
        <v>1.444242933151359e-05</v>
      </c>
      <c r="AG83" t="n">
        <v>37</v>
      </c>
      <c r="AH83" t="n">
        <v>611756.5563777486</v>
      </c>
    </row>
    <row r="84">
      <c r="A84" t="n">
        <v>82</v>
      </c>
      <c r="B84" t="n">
        <v>145</v>
      </c>
      <c r="C84" t="inlineStr">
        <is>
          <t xml:space="preserve">CONCLUIDO	</t>
        </is>
      </c>
      <c r="D84" t="n">
        <v>7.1904</v>
      </c>
      <c r="E84" t="n">
        <v>13.91</v>
      </c>
      <c r="F84" t="n">
        <v>10.53</v>
      </c>
      <c r="G84" t="n">
        <v>78.95</v>
      </c>
      <c r="H84" t="n">
        <v>1.16</v>
      </c>
      <c r="I84" t="n">
        <v>8</v>
      </c>
      <c r="J84" t="n">
        <v>329.41</v>
      </c>
      <c r="K84" t="n">
        <v>61.2</v>
      </c>
      <c r="L84" t="n">
        <v>21.5</v>
      </c>
      <c r="M84" t="n">
        <v>6</v>
      </c>
      <c r="N84" t="n">
        <v>101.71</v>
      </c>
      <c r="O84" t="n">
        <v>40861.93</v>
      </c>
      <c r="P84" t="n">
        <v>189.62</v>
      </c>
      <c r="Q84" t="n">
        <v>197.75</v>
      </c>
      <c r="R84" t="n">
        <v>31.65</v>
      </c>
      <c r="S84" t="n">
        <v>25.4</v>
      </c>
      <c r="T84" t="n">
        <v>2280.07</v>
      </c>
      <c r="U84" t="n">
        <v>0.8</v>
      </c>
      <c r="V84" t="n">
        <v>0.88</v>
      </c>
      <c r="W84" t="n">
        <v>2.95</v>
      </c>
      <c r="X84" t="n">
        <v>0.14</v>
      </c>
      <c r="Y84" t="n">
        <v>1</v>
      </c>
      <c r="Z84" t="n">
        <v>10</v>
      </c>
      <c r="AA84" t="n">
        <v>494.4984420028769</v>
      </c>
      <c r="AB84" t="n">
        <v>676.5945840799212</v>
      </c>
      <c r="AC84" t="n">
        <v>612.0213465817955</v>
      </c>
      <c r="AD84" t="n">
        <v>494498.4420028768</v>
      </c>
      <c r="AE84" t="n">
        <v>676594.5840799212</v>
      </c>
      <c r="AF84" t="n">
        <v>1.443480079304375e-05</v>
      </c>
      <c r="AG84" t="n">
        <v>37</v>
      </c>
      <c r="AH84" t="n">
        <v>612021.3465817955</v>
      </c>
    </row>
    <row r="85">
      <c r="A85" t="n">
        <v>83</v>
      </c>
      <c r="B85" t="n">
        <v>145</v>
      </c>
      <c r="C85" t="inlineStr">
        <is>
          <t xml:space="preserve">CONCLUIDO	</t>
        </is>
      </c>
      <c r="D85" t="n">
        <v>7.1899</v>
      </c>
      <c r="E85" t="n">
        <v>13.91</v>
      </c>
      <c r="F85" t="n">
        <v>10.53</v>
      </c>
      <c r="G85" t="n">
        <v>78.95999999999999</v>
      </c>
      <c r="H85" t="n">
        <v>1.17</v>
      </c>
      <c r="I85" t="n">
        <v>8</v>
      </c>
      <c r="J85" t="n">
        <v>330</v>
      </c>
      <c r="K85" t="n">
        <v>61.2</v>
      </c>
      <c r="L85" t="n">
        <v>21.75</v>
      </c>
      <c r="M85" t="n">
        <v>6</v>
      </c>
      <c r="N85" t="n">
        <v>102.05</v>
      </c>
      <c r="O85" t="n">
        <v>40934.14</v>
      </c>
      <c r="P85" t="n">
        <v>189.7</v>
      </c>
      <c r="Q85" t="n">
        <v>197.76</v>
      </c>
      <c r="R85" t="n">
        <v>31.65</v>
      </c>
      <c r="S85" t="n">
        <v>25.4</v>
      </c>
      <c r="T85" t="n">
        <v>2281.78</v>
      </c>
      <c r="U85" t="n">
        <v>0.8</v>
      </c>
      <c r="V85" t="n">
        <v>0.88</v>
      </c>
      <c r="W85" t="n">
        <v>2.95</v>
      </c>
      <c r="X85" t="n">
        <v>0.14</v>
      </c>
      <c r="Y85" t="n">
        <v>1</v>
      </c>
      <c r="Z85" t="n">
        <v>10</v>
      </c>
      <c r="AA85" t="n">
        <v>494.5701347228672</v>
      </c>
      <c r="AB85" t="n">
        <v>676.6926772222715</v>
      </c>
      <c r="AC85" t="n">
        <v>612.1100778523146</v>
      </c>
      <c r="AD85" t="n">
        <v>494570.1347228672</v>
      </c>
      <c r="AE85" t="n">
        <v>676692.6772222716</v>
      </c>
      <c r="AF85" t="n">
        <v>1.443379703798193e-05</v>
      </c>
      <c r="AG85" t="n">
        <v>37</v>
      </c>
      <c r="AH85" t="n">
        <v>612110.0778523146</v>
      </c>
    </row>
    <row r="86">
      <c r="A86" t="n">
        <v>84</v>
      </c>
      <c r="B86" t="n">
        <v>145</v>
      </c>
      <c r="C86" t="inlineStr">
        <is>
          <t xml:space="preserve">CONCLUIDO	</t>
        </is>
      </c>
      <c r="D86" t="n">
        <v>7.193</v>
      </c>
      <c r="E86" t="n">
        <v>13.9</v>
      </c>
      <c r="F86" t="n">
        <v>10.52</v>
      </c>
      <c r="G86" t="n">
        <v>78.92</v>
      </c>
      <c r="H86" t="n">
        <v>1.19</v>
      </c>
      <c r="I86" t="n">
        <v>8</v>
      </c>
      <c r="J86" t="n">
        <v>330.59</v>
      </c>
      <c r="K86" t="n">
        <v>61.2</v>
      </c>
      <c r="L86" t="n">
        <v>22</v>
      </c>
      <c r="M86" t="n">
        <v>6</v>
      </c>
      <c r="N86" t="n">
        <v>102.39</v>
      </c>
      <c r="O86" t="n">
        <v>41006.51</v>
      </c>
      <c r="P86" t="n">
        <v>189.36</v>
      </c>
      <c r="Q86" t="n">
        <v>197.8</v>
      </c>
      <c r="R86" t="n">
        <v>31.44</v>
      </c>
      <c r="S86" t="n">
        <v>25.4</v>
      </c>
      <c r="T86" t="n">
        <v>2178.54</v>
      </c>
      <c r="U86" t="n">
        <v>0.8100000000000001</v>
      </c>
      <c r="V86" t="n">
        <v>0.88</v>
      </c>
      <c r="W86" t="n">
        <v>2.95</v>
      </c>
      <c r="X86" t="n">
        <v>0.13</v>
      </c>
      <c r="Y86" t="n">
        <v>1</v>
      </c>
      <c r="Z86" t="n">
        <v>10</v>
      </c>
      <c r="AA86" t="n">
        <v>494.227968541055</v>
      </c>
      <c r="AB86" t="n">
        <v>676.2245103570095</v>
      </c>
      <c r="AC86" t="n">
        <v>611.6865921755968</v>
      </c>
      <c r="AD86" t="n">
        <v>494227.968541055</v>
      </c>
      <c r="AE86" t="n">
        <v>676224.5103570095</v>
      </c>
      <c r="AF86" t="n">
        <v>1.444002031936522e-05</v>
      </c>
      <c r="AG86" t="n">
        <v>37</v>
      </c>
      <c r="AH86" t="n">
        <v>611686.5921755969</v>
      </c>
    </row>
    <row r="87">
      <c r="A87" t="n">
        <v>85</v>
      </c>
      <c r="B87" t="n">
        <v>145</v>
      </c>
      <c r="C87" t="inlineStr">
        <is>
          <t xml:space="preserve">CONCLUIDO	</t>
        </is>
      </c>
      <c r="D87" t="n">
        <v>7.1917</v>
      </c>
      <c r="E87" t="n">
        <v>13.9</v>
      </c>
      <c r="F87" t="n">
        <v>10.52</v>
      </c>
      <c r="G87" t="n">
        <v>78.94</v>
      </c>
      <c r="H87" t="n">
        <v>1.2</v>
      </c>
      <c r="I87" t="n">
        <v>8</v>
      </c>
      <c r="J87" t="n">
        <v>331.17</v>
      </c>
      <c r="K87" t="n">
        <v>61.2</v>
      </c>
      <c r="L87" t="n">
        <v>22.25</v>
      </c>
      <c r="M87" t="n">
        <v>6</v>
      </c>
      <c r="N87" t="n">
        <v>102.72</v>
      </c>
      <c r="O87" t="n">
        <v>41079.04</v>
      </c>
      <c r="P87" t="n">
        <v>189.27</v>
      </c>
      <c r="Q87" t="n">
        <v>197.76</v>
      </c>
      <c r="R87" t="n">
        <v>31.64</v>
      </c>
      <c r="S87" t="n">
        <v>25.4</v>
      </c>
      <c r="T87" t="n">
        <v>2275.66</v>
      </c>
      <c r="U87" t="n">
        <v>0.8</v>
      </c>
      <c r="V87" t="n">
        <v>0.88</v>
      </c>
      <c r="W87" t="n">
        <v>2.95</v>
      </c>
      <c r="X87" t="n">
        <v>0.13</v>
      </c>
      <c r="Y87" t="n">
        <v>1</v>
      </c>
      <c r="Z87" t="n">
        <v>10</v>
      </c>
      <c r="AA87" t="n">
        <v>494.1887775012368</v>
      </c>
      <c r="AB87" t="n">
        <v>676.1708874473436</v>
      </c>
      <c r="AC87" t="n">
        <v>611.6380869611693</v>
      </c>
      <c r="AD87" t="n">
        <v>494188.7775012368</v>
      </c>
      <c r="AE87" t="n">
        <v>676170.8874473436</v>
      </c>
      <c r="AF87" t="n">
        <v>1.443741055620448e-05</v>
      </c>
      <c r="AG87" t="n">
        <v>37</v>
      </c>
      <c r="AH87" t="n">
        <v>611638.0869611693</v>
      </c>
    </row>
    <row r="88">
      <c r="A88" t="n">
        <v>86</v>
      </c>
      <c r="B88" t="n">
        <v>145</v>
      </c>
      <c r="C88" t="inlineStr">
        <is>
          <t xml:space="preserve">CONCLUIDO	</t>
        </is>
      </c>
      <c r="D88" t="n">
        <v>7.1869</v>
      </c>
      <c r="E88" t="n">
        <v>13.91</v>
      </c>
      <c r="F88" t="n">
        <v>10.53</v>
      </c>
      <c r="G88" t="n">
        <v>79</v>
      </c>
      <c r="H88" t="n">
        <v>1.21</v>
      </c>
      <c r="I88" t="n">
        <v>8</v>
      </c>
      <c r="J88" t="n">
        <v>331.76</v>
      </c>
      <c r="K88" t="n">
        <v>61.2</v>
      </c>
      <c r="L88" t="n">
        <v>22.5</v>
      </c>
      <c r="M88" t="n">
        <v>6</v>
      </c>
      <c r="N88" t="n">
        <v>103.06</v>
      </c>
      <c r="O88" t="n">
        <v>41151.74</v>
      </c>
      <c r="P88" t="n">
        <v>189.35</v>
      </c>
      <c r="Q88" t="n">
        <v>197.79</v>
      </c>
      <c r="R88" t="n">
        <v>31.91</v>
      </c>
      <c r="S88" t="n">
        <v>25.4</v>
      </c>
      <c r="T88" t="n">
        <v>2411.9</v>
      </c>
      <c r="U88" t="n">
        <v>0.8</v>
      </c>
      <c r="V88" t="n">
        <v>0.88</v>
      </c>
      <c r="W88" t="n">
        <v>2.95</v>
      </c>
      <c r="X88" t="n">
        <v>0.14</v>
      </c>
      <c r="Y88" t="n">
        <v>1</v>
      </c>
      <c r="Z88" t="n">
        <v>10</v>
      </c>
      <c r="AA88" t="n">
        <v>494.3720201522372</v>
      </c>
      <c r="AB88" t="n">
        <v>676.4216081265375</v>
      </c>
      <c r="AC88" t="n">
        <v>611.8648792106296</v>
      </c>
      <c r="AD88" t="n">
        <v>494372.0201522372</v>
      </c>
      <c r="AE88" t="n">
        <v>676421.6081265375</v>
      </c>
      <c r="AF88" t="n">
        <v>1.4427774507611e-05</v>
      </c>
      <c r="AG88" t="n">
        <v>37</v>
      </c>
      <c r="AH88" t="n">
        <v>611864.8792106296</v>
      </c>
    </row>
    <row r="89">
      <c r="A89" t="n">
        <v>87</v>
      </c>
      <c r="B89" t="n">
        <v>145</v>
      </c>
      <c r="C89" t="inlineStr">
        <is>
          <t xml:space="preserve">CONCLUIDO	</t>
        </is>
      </c>
      <c r="D89" t="n">
        <v>7.2264</v>
      </c>
      <c r="E89" t="n">
        <v>13.84</v>
      </c>
      <c r="F89" t="n">
        <v>10.51</v>
      </c>
      <c r="G89" t="n">
        <v>90.09999999999999</v>
      </c>
      <c r="H89" t="n">
        <v>1.22</v>
      </c>
      <c r="I89" t="n">
        <v>7</v>
      </c>
      <c r="J89" t="n">
        <v>332.35</v>
      </c>
      <c r="K89" t="n">
        <v>61.2</v>
      </c>
      <c r="L89" t="n">
        <v>22.75</v>
      </c>
      <c r="M89" t="n">
        <v>5</v>
      </c>
      <c r="N89" t="n">
        <v>103.41</v>
      </c>
      <c r="O89" t="n">
        <v>41224.6</v>
      </c>
      <c r="P89" t="n">
        <v>189.19</v>
      </c>
      <c r="Q89" t="n">
        <v>197.84</v>
      </c>
      <c r="R89" t="n">
        <v>31.11</v>
      </c>
      <c r="S89" t="n">
        <v>25.4</v>
      </c>
      <c r="T89" t="n">
        <v>2014.28</v>
      </c>
      <c r="U89" t="n">
        <v>0.82</v>
      </c>
      <c r="V89" t="n">
        <v>0.89</v>
      </c>
      <c r="W89" t="n">
        <v>2.95</v>
      </c>
      <c r="X89" t="n">
        <v>0.12</v>
      </c>
      <c r="Y89" t="n">
        <v>1</v>
      </c>
      <c r="Z89" t="n">
        <v>10</v>
      </c>
      <c r="AA89" t="n">
        <v>493.3449168782985</v>
      </c>
      <c r="AB89" t="n">
        <v>675.0162801145361</v>
      </c>
      <c r="AC89" t="n">
        <v>610.5936737317035</v>
      </c>
      <c r="AD89" t="n">
        <v>493344.9168782985</v>
      </c>
      <c r="AE89" t="n">
        <v>675016.2801145362</v>
      </c>
      <c r="AF89" t="n">
        <v>1.45070711574949e-05</v>
      </c>
      <c r="AG89" t="n">
        <v>37</v>
      </c>
      <c r="AH89" t="n">
        <v>610593.6737317034</v>
      </c>
    </row>
    <row r="90">
      <c r="A90" t="n">
        <v>88</v>
      </c>
      <c r="B90" t="n">
        <v>145</v>
      </c>
      <c r="C90" t="inlineStr">
        <is>
          <t xml:space="preserve">CONCLUIDO	</t>
        </is>
      </c>
      <c r="D90" t="n">
        <v>7.2296</v>
      </c>
      <c r="E90" t="n">
        <v>13.83</v>
      </c>
      <c r="F90" t="n">
        <v>10.51</v>
      </c>
      <c r="G90" t="n">
        <v>90.05</v>
      </c>
      <c r="H90" t="n">
        <v>1.23</v>
      </c>
      <c r="I90" t="n">
        <v>7</v>
      </c>
      <c r="J90" t="n">
        <v>332.95</v>
      </c>
      <c r="K90" t="n">
        <v>61.2</v>
      </c>
      <c r="L90" t="n">
        <v>23</v>
      </c>
      <c r="M90" t="n">
        <v>5</v>
      </c>
      <c r="N90" t="n">
        <v>103.75</v>
      </c>
      <c r="O90" t="n">
        <v>41297.62</v>
      </c>
      <c r="P90" t="n">
        <v>189.37</v>
      </c>
      <c r="Q90" t="n">
        <v>197.78</v>
      </c>
      <c r="R90" t="n">
        <v>30.99</v>
      </c>
      <c r="S90" t="n">
        <v>25.4</v>
      </c>
      <c r="T90" t="n">
        <v>1958.34</v>
      </c>
      <c r="U90" t="n">
        <v>0.82</v>
      </c>
      <c r="V90" t="n">
        <v>0.89</v>
      </c>
      <c r="W90" t="n">
        <v>2.95</v>
      </c>
      <c r="X90" t="n">
        <v>0.12</v>
      </c>
      <c r="Y90" t="n">
        <v>1</v>
      </c>
      <c r="Z90" t="n">
        <v>10</v>
      </c>
      <c r="AA90" t="n">
        <v>493.4100048899445</v>
      </c>
      <c r="AB90" t="n">
        <v>675.1053364035506</v>
      </c>
      <c r="AC90" t="n">
        <v>610.6742306134856</v>
      </c>
      <c r="AD90" t="n">
        <v>493410.0048899445</v>
      </c>
      <c r="AE90" t="n">
        <v>675105.3364035506</v>
      </c>
      <c r="AF90" t="n">
        <v>1.451349518989056e-05</v>
      </c>
      <c r="AG90" t="n">
        <v>37</v>
      </c>
      <c r="AH90" t="n">
        <v>610674.2306134857</v>
      </c>
    </row>
    <row r="91">
      <c r="A91" t="n">
        <v>89</v>
      </c>
      <c r="B91" t="n">
        <v>145</v>
      </c>
      <c r="C91" t="inlineStr">
        <is>
          <t xml:space="preserve">CONCLUIDO	</t>
        </is>
      </c>
      <c r="D91" t="n">
        <v>7.2243</v>
      </c>
      <c r="E91" t="n">
        <v>13.84</v>
      </c>
      <c r="F91" t="n">
        <v>10.52</v>
      </c>
      <c r="G91" t="n">
        <v>90.14</v>
      </c>
      <c r="H91" t="n">
        <v>1.24</v>
      </c>
      <c r="I91" t="n">
        <v>7</v>
      </c>
      <c r="J91" t="n">
        <v>333.54</v>
      </c>
      <c r="K91" t="n">
        <v>61.2</v>
      </c>
      <c r="L91" t="n">
        <v>23.25</v>
      </c>
      <c r="M91" t="n">
        <v>5</v>
      </c>
      <c r="N91" t="n">
        <v>104.09</v>
      </c>
      <c r="O91" t="n">
        <v>41370.82</v>
      </c>
      <c r="P91" t="n">
        <v>189.86</v>
      </c>
      <c r="Q91" t="n">
        <v>197.76</v>
      </c>
      <c r="R91" t="n">
        <v>31.21</v>
      </c>
      <c r="S91" t="n">
        <v>25.4</v>
      </c>
      <c r="T91" t="n">
        <v>2064.86</v>
      </c>
      <c r="U91" t="n">
        <v>0.8100000000000001</v>
      </c>
      <c r="V91" t="n">
        <v>0.88</v>
      </c>
      <c r="W91" t="n">
        <v>2.95</v>
      </c>
      <c r="X91" t="n">
        <v>0.13</v>
      </c>
      <c r="Y91" t="n">
        <v>1</v>
      </c>
      <c r="Z91" t="n">
        <v>10</v>
      </c>
      <c r="AA91" t="n">
        <v>493.9116416015899</v>
      </c>
      <c r="AB91" t="n">
        <v>675.7916978830737</v>
      </c>
      <c r="AC91" t="n">
        <v>611.2950867167174</v>
      </c>
      <c r="AD91" t="n">
        <v>493911.6416015899</v>
      </c>
      <c r="AE91" t="n">
        <v>675791.6978830737</v>
      </c>
      <c r="AF91" t="n">
        <v>1.450285538623525e-05</v>
      </c>
      <c r="AG91" t="n">
        <v>37</v>
      </c>
      <c r="AH91" t="n">
        <v>611295.0867167173</v>
      </c>
    </row>
    <row r="92">
      <c r="A92" t="n">
        <v>90</v>
      </c>
      <c r="B92" t="n">
        <v>145</v>
      </c>
      <c r="C92" t="inlineStr">
        <is>
          <t xml:space="preserve">CONCLUIDO	</t>
        </is>
      </c>
      <c r="D92" t="n">
        <v>7.2272</v>
      </c>
      <c r="E92" t="n">
        <v>13.84</v>
      </c>
      <c r="F92" t="n">
        <v>10.51</v>
      </c>
      <c r="G92" t="n">
        <v>90.09</v>
      </c>
      <c r="H92" t="n">
        <v>1.25</v>
      </c>
      <c r="I92" t="n">
        <v>7</v>
      </c>
      <c r="J92" t="n">
        <v>334.14</v>
      </c>
      <c r="K92" t="n">
        <v>61.2</v>
      </c>
      <c r="L92" t="n">
        <v>23.5</v>
      </c>
      <c r="M92" t="n">
        <v>5</v>
      </c>
      <c r="N92" t="n">
        <v>104.44</v>
      </c>
      <c r="O92" t="n">
        <v>41444.3</v>
      </c>
      <c r="P92" t="n">
        <v>189.83</v>
      </c>
      <c r="Q92" t="n">
        <v>197.76</v>
      </c>
      <c r="R92" t="n">
        <v>31.01</v>
      </c>
      <c r="S92" t="n">
        <v>25.4</v>
      </c>
      <c r="T92" t="n">
        <v>1963.67</v>
      </c>
      <c r="U92" t="n">
        <v>0.82</v>
      </c>
      <c r="V92" t="n">
        <v>0.89</v>
      </c>
      <c r="W92" t="n">
        <v>2.95</v>
      </c>
      <c r="X92" t="n">
        <v>0.12</v>
      </c>
      <c r="Y92" t="n">
        <v>1</v>
      </c>
      <c r="Z92" t="n">
        <v>10</v>
      </c>
      <c r="AA92" t="n">
        <v>493.8092191557488</v>
      </c>
      <c r="AB92" t="n">
        <v>675.6515589741146</v>
      </c>
      <c r="AC92" t="n">
        <v>611.1683224685432</v>
      </c>
      <c r="AD92" t="n">
        <v>493809.2191557488</v>
      </c>
      <c r="AE92" t="n">
        <v>675651.5589741146</v>
      </c>
      <c r="AF92" t="n">
        <v>1.450867716559382e-05</v>
      </c>
      <c r="AG92" t="n">
        <v>37</v>
      </c>
      <c r="AH92" t="n">
        <v>611168.3224685432</v>
      </c>
    </row>
    <row r="93">
      <c r="A93" t="n">
        <v>91</v>
      </c>
      <c r="B93" t="n">
        <v>145</v>
      </c>
      <c r="C93" t="inlineStr">
        <is>
          <t xml:space="preserve">CONCLUIDO	</t>
        </is>
      </c>
      <c r="D93" t="n">
        <v>7.2292</v>
      </c>
      <c r="E93" t="n">
        <v>13.83</v>
      </c>
      <c r="F93" t="n">
        <v>10.51</v>
      </c>
      <c r="G93" t="n">
        <v>90.05</v>
      </c>
      <c r="H93" t="n">
        <v>1.26</v>
      </c>
      <c r="I93" t="n">
        <v>7</v>
      </c>
      <c r="J93" t="n">
        <v>334.73</v>
      </c>
      <c r="K93" t="n">
        <v>61.2</v>
      </c>
      <c r="L93" t="n">
        <v>23.75</v>
      </c>
      <c r="M93" t="n">
        <v>5</v>
      </c>
      <c r="N93" t="n">
        <v>104.78</v>
      </c>
      <c r="O93" t="n">
        <v>41517.84</v>
      </c>
      <c r="P93" t="n">
        <v>189.86</v>
      </c>
      <c r="Q93" t="n">
        <v>197.77</v>
      </c>
      <c r="R93" t="n">
        <v>30.85</v>
      </c>
      <c r="S93" t="n">
        <v>25.4</v>
      </c>
      <c r="T93" t="n">
        <v>1888.54</v>
      </c>
      <c r="U93" t="n">
        <v>0.82</v>
      </c>
      <c r="V93" t="n">
        <v>0.89</v>
      </c>
      <c r="W93" t="n">
        <v>2.95</v>
      </c>
      <c r="X93" t="n">
        <v>0.12</v>
      </c>
      <c r="Y93" t="n">
        <v>1</v>
      </c>
      <c r="Z93" t="n">
        <v>10</v>
      </c>
      <c r="AA93" t="n">
        <v>493.7876690525969</v>
      </c>
      <c r="AB93" t="n">
        <v>675.6220731722585</v>
      </c>
      <c r="AC93" t="n">
        <v>611.1416507502327</v>
      </c>
      <c r="AD93" t="n">
        <v>493787.6690525969</v>
      </c>
      <c r="AE93" t="n">
        <v>675622.0731722586</v>
      </c>
      <c r="AF93" t="n">
        <v>1.45126921858411e-05</v>
      </c>
      <c r="AG93" t="n">
        <v>37</v>
      </c>
      <c r="AH93" t="n">
        <v>611141.6507502326</v>
      </c>
    </row>
    <row r="94">
      <c r="A94" t="n">
        <v>92</v>
      </c>
      <c r="B94" t="n">
        <v>145</v>
      </c>
      <c r="C94" t="inlineStr">
        <is>
          <t xml:space="preserve">CONCLUIDO	</t>
        </is>
      </c>
      <c r="D94" t="n">
        <v>7.234</v>
      </c>
      <c r="E94" t="n">
        <v>13.82</v>
      </c>
      <c r="F94" t="n">
        <v>10.5</v>
      </c>
      <c r="G94" t="n">
        <v>89.98</v>
      </c>
      <c r="H94" t="n">
        <v>1.28</v>
      </c>
      <c r="I94" t="n">
        <v>7</v>
      </c>
      <c r="J94" t="n">
        <v>335.33</v>
      </c>
      <c r="K94" t="n">
        <v>61.2</v>
      </c>
      <c r="L94" t="n">
        <v>24</v>
      </c>
      <c r="M94" t="n">
        <v>5</v>
      </c>
      <c r="N94" t="n">
        <v>105.13</v>
      </c>
      <c r="O94" t="n">
        <v>41591.55</v>
      </c>
      <c r="P94" t="n">
        <v>189.78</v>
      </c>
      <c r="Q94" t="n">
        <v>197.77</v>
      </c>
      <c r="R94" t="n">
        <v>30.79</v>
      </c>
      <c r="S94" t="n">
        <v>25.4</v>
      </c>
      <c r="T94" t="n">
        <v>1858.54</v>
      </c>
      <c r="U94" t="n">
        <v>0.82</v>
      </c>
      <c r="V94" t="n">
        <v>0.89</v>
      </c>
      <c r="W94" t="n">
        <v>2.95</v>
      </c>
      <c r="X94" t="n">
        <v>0.11</v>
      </c>
      <c r="Y94" t="n">
        <v>1</v>
      </c>
      <c r="Z94" t="n">
        <v>10</v>
      </c>
      <c r="AA94" t="n">
        <v>484.5946703739606</v>
      </c>
      <c r="AB94" t="n">
        <v>663.0438068136702</v>
      </c>
      <c r="AC94" t="n">
        <v>599.7638364792003</v>
      </c>
      <c r="AD94" t="n">
        <v>484594.6703739606</v>
      </c>
      <c r="AE94" t="n">
        <v>663043.8068136702</v>
      </c>
      <c r="AF94" t="n">
        <v>1.452232823443459e-05</v>
      </c>
      <c r="AG94" t="n">
        <v>36</v>
      </c>
      <c r="AH94" t="n">
        <v>599763.8364792003</v>
      </c>
    </row>
    <row r="95">
      <c r="A95" t="n">
        <v>93</v>
      </c>
      <c r="B95" t="n">
        <v>145</v>
      </c>
      <c r="C95" t="inlineStr">
        <is>
          <t xml:space="preserve">CONCLUIDO	</t>
        </is>
      </c>
      <c r="D95" t="n">
        <v>7.2283</v>
      </c>
      <c r="E95" t="n">
        <v>13.83</v>
      </c>
      <c r="F95" t="n">
        <v>10.51</v>
      </c>
      <c r="G95" t="n">
        <v>90.06999999999999</v>
      </c>
      <c r="H95" t="n">
        <v>1.29</v>
      </c>
      <c r="I95" t="n">
        <v>7</v>
      </c>
      <c r="J95" t="n">
        <v>335.93</v>
      </c>
      <c r="K95" t="n">
        <v>61.2</v>
      </c>
      <c r="L95" t="n">
        <v>24.25</v>
      </c>
      <c r="M95" t="n">
        <v>5</v>
      </c>
      <c r="N95" t="n">
        <v>105.48</v>
      </c>
      <c r="O95" t="n">
        <v>41665.42</v>
      </c>
      <c r="P95" t="n">
        <v>190.03</v>
      </c>
      <c r="Q95" t="n">
        <v>197.75</v>
      </c>
      <c r="R95" t="n">
        <v>31.05</v>
      </c>
      <c r="S95" t="n">
        <v>25.4</v>
      </c>
      <c r="T95" t="n">
        <v>1986.38</v>
      </c>
      <c r="U95" t="n">
        <v>0.82</v>
      </c>
      <c r="V95" t="n">
        <v>0.89</v>
      </c>
      <c r="W95" t="n">
        <v>2.95</v>
      </c>
      <c r="X95" t="n">
        <v>0.12</v>
      </c>
      <c r="Y95" t="n">
        <v>1</v>
      </c>
      <c r="Z95" t="n">
        <v>10</v>
      </c>
      <c r="AA95" t="n">
        <v>493.935516472393</v>
      </c>
      <c r="AB95" t="n">
        <v>675.8243645345913</v>
      </c>
      <c r="AC95" t="n">
        <v>611.324635708862</v>
      </c>
      <c r="AD95" t="n">
        <v>493935.5164723929</v>
      </c>
      <c r="AE95" t="n">
        <v>675824.3645345913</v>
      </c>
      <c r="AF95" t="n">
        <v>1.451088542672982e-05</v>
      </c>
      <c r="AG95" t="n">
        <v>37</v>
      </c>
      <c r="AH95" t="n">
        <v>611324.6357088621</v>
      </c>
    </row>
    <row r="96">
      <c r="A96" t="n">
        <v>94</v>
      </c>
      <c r="B96" t="n">
        <v>145</v>
      </c>
      <c r="C96" t="inlineStr">
        <is>
          <t xml:space="preserve">CONCLUIDO	</t>
        </is>
      </c>
      <c r="D96" t="n">
        <v>7.2266</v>
      </c>
      <c r="E96" t="n">
        <v>13.84</v>
      </c>
      <c r="F96" t="n">
        <v>10.51</v>
      </c>
      <c r="G96" t="n">
        <v>90.09999999999999</v>
      </c>
      <c r="H96" t="n">
        <v>1.3</v>
      </c>
      <c r="I96" t="n">
        <v>7</v>
      </c>
      <c r="J96" t="n">
        <v>336.53</v>
      </c>
      <c r="K96" t="n">
        <v>61.2</v>
      </c>
      <c r="L96" t="n">
        <v>24.5</v>
      </c>
      <c r="M96" t="n">
        <v>5</v>
      </c>
      <c r="N96" t="n">
        <v>105.83</v>
      </c>
      <c r="O96" t="n">
        <v>41739.48</v>
      </c>
      <c r="P96" t="n">
        <v>190.16</v>
      </c>
      <c r="Q96" t="n">
        <v>197.75</v>
      </c>
      <c r="R96" t="n">
        <v>31.17</v>
      </c>
      <c r="S96" t="n">
        <v>25.4</v>
      </c>
      <c r="T96" t="n">
        <v>2045.82</v>
      </c>
      <c r="U96" t="n">
        <v>0.8100000000000001</v>
      </c>
      <c r="V96" t="n">
        <v>0.89</v>
      </c>
      <c r="W96" t="n">
        <v>2.95</v>
      </c>
      <c r="X96" t="n">
        <v>0.12</v>
      </c>
      <c r="Y96" t="n">
        <v>1</v>
      </c>
      <c r="Z96" t="n">
        <v>10</v>
      </c>
      <c r="AA96" t="n">
        <v>494.0709689351625</v>
      </c>
      <c r="AB96" t="n">
        <v>676.0096965698938</v>
      </c>
      <c r="AC96" t="n">
        <v>611.4922799148303</v>
      </c>
      <c r="AD96" t="n">
        <v>494070.9689351625</v>
      </c>
      <c r="AE96" t="n">
        <v>676009.6965698937</v>
      </c>
      <c r="AF96" t="n">
        <v>1.450747265951963e-05</v>
      </c>
      <c r="AG96" t="n">
        <v>37</v>
      </c>
      <c r="AH96" t="n">
        <v>611492.2799148303</v>
      </c>
    </row>
    <row r="97">
      <c r="A97" t="n">
        <v>95</v>
      </c>
      <c r="B97" t="n">
        <v>145</v>
      </c>
      <c r="C97" t="inlineStr">
        <is>
          <t xml:space="preserve">CONCLUIDO	</t>
        </is>
      </c>
      <c r="D97" t="n">
        <v>7.2244</v>
      </c>
      <c r="E97" t="n">
        <v>13.84</v>
      </c>
      <c r="F97" t="n">
        <v>10.52</v>
      </c>
      <c r="G97" t="n">
        <v>90.13</v>
      </c>
      <c r="H97" t="n">
        <v>1.31</v>
      </c>
      <c r="I97" t="n">
        <v>7</v>
      </c>
      <c r="J97" t="n">
        <v>337.13</v>
      </c>
      <c r="K97" t="n">
        <v>61.2</v>
      </c>
      <c r="L97" t="n">
        <v>24.75</v>
      </c>
      <c r="M97" t="n">
        <v>5</v>
      </c>
      <c r="N97" t="n">
        <v>106.18</v>
      </c>
      <c r="O97" t="n">
        <v>41813.7</v>
      </c>
      <c r="P97" t="n">
        <v>190.35</v>
      </c>
      <c r="Q97" t="n">
        <v>197.75</v>
      </c>
      <c r="R97" t="n">
        <v>31.3</v>
      </c>
      <c r="S97" t="n">
        <v>25.4</v>
      </c>
      <c r="T97" t="n">
        <v>2109.74</v>
      </c>
      <c r="U97" t="n">
        <v>0.8100000000000001</v>
      </c>
      <c r="V97" t="n">
        <v>0.88</v>
      </c>
      <c r="W97" t="n">
        <v>2.95</v>
      </c>
      <c r="X97" t="n">
        <v>0.13</v>
      </c>
      <c r="Y97" t="n">
        <v>1</v>
      </c>
      <c r="Z97" t="n">
        <v>10</v>
      </c>
      <c r="AA97" t="n">
        <v>494.2785367094784</v>
      </c>
      <c r="AB97" t="n">
        <v>676.2936999559565</v>
      </c>
      <c r="AC97" t="n">
        <v>611.7491784163285</v>
      </c>
      <c r="AD97" t="n">
        <v>494278.5367094784</v>
      </c>
      <c r="AE97" t="n">
        <v>676293.6999559565</v>
      </c>
      <c r="AF97" t="n">
        <v>1.450305613724762e-05</v>
      </c>
      <c r="AG97" t="n">
        <v>37</v>
      </c>
      <c r="AH97" t="n">
        <v>611749.1784163285</v>
      </c>
    </row>
    <row r="98">
      <c r="A98" t="n">
        <v>96</v>
      </c>
      <c r="B98" t="n">
        <v>145</v>
      </c>
      <c r="C98" t="inlineStr">
        <is>
          <t xml:space="preserve">CONCLUIDO	</t>
        </is>
      </c>
      <c r="D98" t="n">
        <v>7.2301</v>
      </c>
      <c r="E98" t="n">
        <v>13.83</v>
      </c>
      <c r="F98" t="n">
        <v>10.5</v>
      </c>
      <c r="G98" t="n">
        <v>90.04000000000001</v>
      </c>
      <c r="H98" t="n">
        <v>1.32</v>
      </c>
      <c r="I98" t="n">
        <v>7</v>
      </c>
      <c r="J98" t="n">
        <v>337.73</v>
      </c>
      <c r="K98" t="n">
        <v>61.2</v>
      </c>
      <c r="L98" t="n">
        <v>25</v>
      </c>
      <c r="M98" t="n">
        <v>5</v>
      </c>
      <c r="N98" t="n">
        <v>106.53</v>
      </c>
      <c r="O98" t="n">
        <v>41888.1</v>
      </c>
      <c r="P98" t="n">
        <v>190.05</v>
      </c>
      <c r="Q98" t="n">
        <v>197.75</v>
      </c>
      <c r="R98" t="n">
        <v>31</v>
      </c>
      <c r="S98" t="n">
        <v>25.4</v>
      </c>
      <c r="T98" t="n">
        <v>1959.72</v>
      </c>
      <c r="U98" t="n">
        <v>0.82</v>
      </c>
      <c r="V98" t="n">
        <v>0.89</v>
      </c>
      <c r="W98" t="n">
        <v>2.95</v>
      </c>
      <c r="X98" t="n">
        <v>0.11</v>
      </c>
      <c r="Y98" t="n">
        <v>1</v>
      </c>
      <c r="Z98" t="n">
        <v>10</v>
      </c>
      <c r="AA98" t="n">
        <v>493.895049111939</v>
      </c>
      <c r="AB98" t="n">
        <v>675.7689953067245</v>
      </c>
      <c r="AC98" t="n">
        <v>611.2745508423916</v>
      </c>
      <c r="AD98" t="n">
        <v>493895.049111939</v>
      </c>
      <c r="AE98" t="n">
        <v>675768.9953067244</v>
      </c>
      <c r="AF98" t="n">
        <v>1.451449894495238e-05</v>
      </c>
      <c r="AG98" t="n">
        <v>37</v>
      </c>
      <c r="AH98" t="n">
        <v>611274.5508423916</v>
      </c>
    </row>
    <row r="99">
      <c r="A99" t="n">
        <v>97</v>
      </c>
      <c r="B99" t="n">
        <v>145</v>
      </c>
      <c r="C99" t="inlineStr">
        <is>
          <t xml:space="preserve">CONCLUIDO	</t>
        </is>
      </c>
      <c r="D99" t="n">
        <v>7.2294</v>
      </c>
      <c r="E99" t="n">
        <v>13.83</v>
      </c>
      <c r="F99" t="n">
        <v>10.51</v>
      </c>
      <c r="G99" t="n">
        <v>90.05</v>
      </c>
      <c r="H99" t="n">
        <v>1.33</v>
      </c>
      <c r="I99" t="n">
        <v>7</v>
      </c>
      <c r="J99" t="n">
        <v>338.34</v>
      </c>
      <c r="K99" t="n">
        <v>61.2</v>
      </c>
      <c r="L99" t="n">
        <v>25.25</v>
      </c>
      <c r="M99" t="n">
        <v>5</v>
      </c>
      <c r="N99" t="n">
        <v>106.89</v>
      </c>
      <c r="O99" t="n">
        <v>41962.68</v>
      </c>
      <c r="P99" t="n">
        <v>190.05</v>
      </c>
      <c r="Q99" t="n">
        <v>197.82</v>
      </c>
      <c r="R99" t="n">
        <v>30.98</v>
      </c>
      <c r="S99" t="n">
        <v>25.4</v>
      </c>
      <c r="T99" t="n">
        <v>1952.64</v>
      </c>
      <c r="U99" t="n">
        <v>0.82</v>
      </c>
      <c r="V99" t="n">
        <v>0.89</v>
      </c>
      <c r="W99" t="n">
        <v>2.95</v>
      </c>
      <c r="X99" t="n">
        <v>0.12</v>
      </c>
      <c r="Y99" t="n">
        <v>1</v>
      </c>
      <c r="Z99" t="n">
        <v>10</v>
      </c>
      <c r="AA99" t="n">
        <v>493.9262796650227</v>
      </c>
      <c r="AB99" t="n">
        <v>675.8117263272483</v>
      </c>
      <c r="AC99" t="n">
        <v>611.31320367429</v>
      </c>
      <c r="AD99" t="n">
        <v>493926.2796650227</v>
      </c>
      <c r="AE99" t="n">
        <v>675811.7263272483</v>
      </c>
      <c r="AF99" t="n">
        <v>1.451309368786583e-05</v>
      </c>
      <c r="AG99" t="n">
        <v>37</v>
      </c>
      <c r="AH99" t="n">
        <v>611313.20367429</v>
      </c>
    </row>
    <row r="100">
      <c r="A100" t="n">
        <v>98</v>
      </c>
      <c r="B100" t="n">
        <v>145</v>
      </c>
      <c r="C100" t="inlineStr">
        <is>
          <t xml:space="preserve">CONCLUIDO	</t>
        </is>
      </c>
      <c r="D100" t="n">
        <v>7.2257</v>
      </c>
      <c r="E100" t="n">
        <v>13.84</v>
      </c>
      <c r="F100" t="n">
        <v>10.51</v>
      </c>
      <c r="G100" t="n">
        <v>90.11</v>
      </c>
      <c r="H100" t="n">
        <v>1.34</v>
      </c>
      <c r="I100" t="n">
        <v>7</v>
      </c>
      <c r="J100" t="n">
        <v>338.94</v>
      </c>
      <c r="K100" t="n">
        <v>61.2</v>
      </c>
      <c r="L100" t="n">
        <v>25.5</v>
      </c>
      <c r="M100" t="n">
        <v>5</v>
      </c>
      <c r="N100" t="n">
        <v>107.25</v>
      </c>
      <c r="O100" t="n">
        <v>42037.44</v>
      </c>
      <c r="P100" t="n">
        <v>190.13</v>
      </c>
      <c r="Q100" t="n">
        <v>197.75</v>
      </c>
      <c r="R100" t="n">
        <v>31.14</v>
      </c>
      <c r="S100" t="n">
        <v>25.4</v>
      </c>
      <c r="T100" t="n">
        <v>2029.97</v>
      </c>
      <c r="U100" t="n">
        <v>0.82</v>
      </c>
      <c r="V100" t="n">
        <v>0.89</v>
      </c>
      <c r="W100" t="n">
        <v>2.95</v>
      </c>
      <c r="X100" t="n">
        <v>0.12</v>
      </c>
      <c r="Y100" t="n">
        <v>1</v>
      </c>
      <c r="Z100" t="n">
        <v>10</v>
      </c>
      <c r="AA100" t="n">
        <v>494.0682769829662</v>
      </c>
      <c r="AB100" t="n">
        <v>676.006013322138</v>
      </c>
      <c r="AC100" t="n">
        <v>611.488948191071</v>
      </c>
      <c r="AD100" t="n">
        <v>494068.2769829662</v>
      </c>
      <c r="AE100" t="n">
        <v>676006.013322138</v>
      </c>
      <c r="AF100" t="n">
        <v>1.450566590040835e-05</v>
      </c>
      <c r="AG100" t="n">
        <v>37</v>
      </c>
      <c r="AH100" t="n">
        <v>611488.948191071</v>
      </c>
    </row>
    <row r="101">
      <c r="A101" t="n">
        <v>99</v>
      </c>
      <c r="B101" t="n">
        <v>145</v>
      </c>
      <c r="C101" t="inlineStr">
        <is>
          <t xml:space="preserve">CONCLUIDO	</t>
        </is>
      </c>
      <c r="D101" t="n">
        <v>7.2267</v>
      </c>
      <c r="E101" t="n">
        <v>13.84</v>
      </c>
      <c r="F101" t="n">
        <v>10.51</v>
      </c>
      <c r="G101" t="n">
        <v>90.09999999999999</v>
      </c>
      <c r="H101" t="n">
        <v>1.35</v>
      </c>
      <c r="I101" t="n">
        <v>7</v>
      </c>
      <c r="J101" t="n">
        <v>339.55</v>
      </c>
      <c r="K101" t="n">
        <v>61.2</v>
      </c>
      <c r="L101" t="n">
        <v>25.75</v>
      </c>
      <c r="M101" t="n">
        <v>5</v>
      </c>
      <c r="N101" t="n">
        <v>107.6</v>
      </c>
      <c r="O101" t="n">
        <v>42112.37</v>
      </c>
      <c r="P101" t="n">
        <v>190.05</v>
      </c>
      <c r="Q101" t="n">
        <v>197.75</v>
      </c>
      <c r="R101" t="n">
        <v>31.09</v>
      </c>
      <c r="S101" t="n">
        <v>25.4</v>
      </c>
      <c r="T101" t="n">
        <v>2008.12</v>
      </c>
      <c r="U101" t="n">
        <v>0.82</v>
      </c>
      <c r="V101" t="n">
        <v>0.89</v>
      </c>
      <c r="W101" t="n">
        <v>2.95</v>
      </c>
      <c r="X101" t="n">
        <v>0.12</v>
      </c>
      <c r="Y101" t="n">
        <v>1</v>
      </c>
      <c r="Z101" t="n">
        <v>10</v>
      </c>
      <c r="AA101" t="n">
        <v>493.9859240245562</v>
      </c>
      <c r="AB101" t="n">
        <v>675.8933343712854</v>
      </c>
      <c r="AC101" t="n">
        <v>611.3870231611419</v>
      </c>
      <c r="AD101" t="n">
        <v>493985.9240245562</v>
      </c>
      <c r="AE101" t="n">
        <v>675893.3343712854</v>
      </c>
      <c r="AF101" t="n">
        <v>1.4507673410532e-05</v>
      </c>
      <c r="AG101" t="n">
        <v>37</v>
      </c>
      <c r="AH101" t="n">
        <v>611387.0231611419</v>
      </c>
    </row>
    <row r="102">
      <c r="A102" t="n">
        <v>100</v>
      </c>
      <c r="B102" t="n">
        <v>145</v>
      </c>
      <c r="C102" t="inlineStr">
        <is>
          <t xml:space="preserve">CONCLUIDO	</t>
        </is>
      </c>
      <c r="D102" t="n">
        <v>7.2253</v>
      </c>
      <c r="E102" t="n">
        <v>13.84</v>
      </c>
      <c r="F102" t="n">
        <v>10.51</v>
      </c>
      <c r="G102" t="n">
        <v>90.12</v>
      </c>
      <c r="H102" t="n">
        <v>1.36</v>
      </c>
      <c r="I102" t="n">
        <v>7</v>
      </c>
      <c r="J102" t="n">
        <v>340.16</v>
      </c>
      <c r="K102" t="n">
        <v>61.2</v>
      </c>
      <c r="L102" t="n">
        <v>26</v>
      </c>
      <c r="M102" t="n">
        <v>5</v>
      </c>
      <c r="N102" t="n">
        <v>107.96</v>
      </c>
      <c r="O102" t="n">
        <v>42187.49</v>
      </c>
      <c r="P102" t="n">
        <v>190.01</v>
      </c>
      <c r="Q102" t="n">
        <v>197.81</v>
      </c>
      <c r="R102" t="n">
        <v>31.29</v>
      </c>
      <c r="S102" t="n">
        <v>25.4</v>
      </c>
      <c r="T102" t="n">
        <v>2107.65</v>
      </c>
      <c r="U102" t="n">
        <v>0.8100000000000001</v>
      </c>
      <c r="V102" t="n">
        <v>0.89</v>
      </c>
      <c r="W102" t="n">
        <v>2.95</v>
      </c>
      <c r="X102" t="n">
        <v>0.12</v>
      </c>
      <c r="Y102" t="n">
        <v>1</v>
      </c>
      <c r="Z102" t="n">
        <v>10</v>
      </c>
      <c r="AA102" t="n">
        <v>493.9867410394952</v>
      </c>
      <c r="AB102" t="n">
        <v>675.8944522471691</v>
      </c>
      <c r="AC102" t="n">
        <v>611.3880343485203</v>
      </c>
      <c r="AD102" t="n">
        <v>493986.7410394952</v>
      </c>
      <c r="AE102" t="n">
        <v>675894.4522471691</v>
      </c>
      <c r="AF102" t="n">
        <v>1.450486289635889e-05</v>
      </c>
      <c r="AG102" t="n">
        <v>37</v>
      </c>
      <c r="AH102" t="n">
        <v>611388.0343485202</v>
      </c>
    </row>
    <row r="103">
      <c r="A103" t="n">
        <v>101</v>
      </c>
      <c r="B103" t="n">
        <v>145</v>
      </c>
      <c r="C103" t="inlineStr">
        <is>
          <t xml:space="preserve">CONCLUIDO	</t>
        </is>
      </c>
      <c r="D103" t="n">
        <v>7.226</v>
      </c>
      <c r="E103" t="n">
        <v>13.84</v>
      </c>
      <c r="F103" t="n">
        <v>10.51</v>
      </c>
      <c r="G103" t="n">
        <v>90.11</v>
      </c>
      <c r="H103" t="n">
        <v>1.37</v>
      </c>
      <c r="I103" t="n">
        <v>7</v>
      </c>
      <c r="J103" t="n">
        <v>340.77</v>
      </c>
      <c r="K103" t="n">
        <v>61.2</v>
      </c>
      <c r="L103" t="n">
        <v>26.25</v>
      </c>
      <c r="M103" t="n">
        <v>5</v>
      </c>
      <c r="N103" t="n">
        <v>108.32</v>
      </c>
      <c r="O103" t="n">
        <v>42262.79</v>
      </c>
      <c r="P103" t="n">
        <v>189.97</v>
      </c>
      <c r="Q103" t="n">
        <v>197.75</v>
      </c>
      <c r="R103" t="n">
        <v>31.24</v>
      </c>
      <c r="S103" t="n">
        <v>25.4</v>
      </c>
      <c r="T103" t="n">
        <v>2083.47</v>
      </c>
      <c r="U103" t="n">
        <v>0.8100000000000001</v>
      </c>
      <c r="V103" t="n">
        <v>0.89</v>
      </c>
      <c r="W103" t="n">
        <v>2.95</v>
      </c>
      <c r="X103" t="n">
        <v>0.12</v>
      </c>
      <c r="Y103" t="n">
        <v>1</v>
      </c>
      <c r="Z103" t="n">
        <v>10</v>
      </c>
      <c r="AA103" t="n">
        <v>493.9411460111327</v>
      </c>
      <c r="AB103" t="n">
        <v>675.8320671178528</v>
      </c>
      <c r="AC103" t="n">
        <v>611.3316031683878</v>
      </c>
      <c r="AD103" t="n">
        <v>493941.1460111327</v>
      </c>
      <c r="AE103" t="n">
        <v>675832.0671178529</v>
      </c>
      <c r="AF103" t="n">
        <v>1.450626815344545e-05</v>
      </c>
      <c r="AG103" t="n">
        <v>37</v>
      </c>
      <c r="AH103" t="n">
        <v>611331.6031683878</v>
      </c>
    </row>
    <row r="104">
      <c r="A104" t="n">
        <v>102</v>
      </c>
      <c r="B104" t="n">
        <v>145</v>
      </c>
      <c r="C104" t="inlineStr">
        <is>
          <t xml:space="preserve">CONCLUIDO	</t>
        </is>
      </c>
      <c r="D104" t="n">
        <v>7.2246</v>
      </c>
      <c r="E104" t="n">
        <v>13.84</v>
      </c>
      <c r="F104" t="n">
        <v>10.52</v>
      </c>
      <c r="G104" t="n">
        <v>90.13</v>
      </c>
      <c r="H104" t="n">
        <v>1.38</v>
      </c>
      <c r="I104" t="n">
        <v>7</v>
      </c>
      <c r="J104" t="n">
        <v>341.38</v>
      </c>
      <c r="K104" t="n">
        <v>61.2</v>
      </c>
      <c r="L104" t="n">
        <v>26.5</v>
      </c>
      <c r="M104" t="n">
        <v>5</v>
      </c>
      <c r="N104" t="n">
        <v>108.68</v>
      </c>
      <c r="O104" t="n">
        <v>42338.27</v>
      </c>
      <c r="P104" t="n">
        <v>189.89</v>
      </c>
      <c r="Q104" t="n">
        <v>197.76</v>
      </c>
      <c r="R104" t="n">
        <v>31.21</v>
      </c>
      <c r="S104" t="n">
        <v>25.4</v>
      </c>
      <c r="T104" t="n">
        <v>2064.02</v>
      </c>
      <c r="U104" t="n">
        <v>0.8100000000000001</v>
      </c>
      <c r="V104" t="n">
        <v>0.88</v>
      </c>
      <c r="W104" t="n">
        <v>2.95</v>
      </c>
      <c r="X104" t="n">
        <v>0.13</v>
      </c>
      <c r="Y104" t="n">
        <v>1</v>
      </c>
      <c r="Z104" t="n">
        <v>10</v>
      </c>
      <c r="AA104" t="n">
        <v>493.9276107508671</v>
      </c>
      <c r="AB104" t="n">
        <v>675.8135475776237</v>
      </c>
      <c r="AC104" t="n">
        <v>611.3148511070858</v>
      </c>
      <c r="AD104" t="n">
        <v>493927.6107508671</v>
      </c>
      <c r="AE104" t="n">
        <v>675813.5475776237</v>
      </c>
      <c r="AF104" t="n">
        <v>1.450345763927235e-05</v>
      </c>
      <c r="AG104" t="n">
        <v>37</v>
      </c>
      <c r="AH104" t="n">
        <v>611314.8511070858</v>
      </c>
    </row>
    <row r="105">
      <c r="A105" t="n">
        <v>103</v>
      </c>
      <c r="B105" t="n">
        <v>145</v>
      </c>
      <c r="C105" t="inlineStr">
        <is>
          <t xml:space="preserve">CONCLUIDO	</t>
        </is>
      </c>
      <c r="D105" t="n">
        <v>7.2279</v>
      </c>
      <c r="E105" t="n">
        <v>13.84</v>
      </c>
      <c r="F105" t="n">
        <v>10.51</v>
      </c>
      <c r="G105" t="n">
        <v>90.08</v>
      </c>
      <c r="H105" t="n">
        <v>1.39</v>
      </c>
      <c r="I105" t="n">
        <v>7</v>
      </c>
      <c r="J105" t="n">
        <v>342</v>
      </c>
      <c r="K105" t="n">
        <v>61.2</v>
      </c>
      <c r="L105" t="n">
        <v>26.75</v>
      </c>
      <c r="M105" t="n">
        <v>5</v>
      </c>
      <c r="N105" t="n">
        <v>109.05</v>
      </c>
      <c r="O105" t="n">
        <v>42413.94</v>
      </c>
      <c r="P105" t="n">
        <v>189.72</v>
      </c>
      <c r="Q105" t="n">
        <v>197.75</v>
      </c>
      <c r="R105" t="n">
        <v>31.16</v>
      </c>
      <c r="S105" t="n">
        <v>25.4</v>
      </c>
      <c r="T105" t="n">
        <v>2041.12</v>
      </c>
      <c r="U105" t="n">
        <v>0.82</v>
      </c>
      <c r="V105" t="n">
        <v>0.89</v>
      </c>
      <c r="W105" t="n">
        <v>2.95</v>
      </c>
      <c r="X105" t="n">
        <v>0.12</v>
      </c>
      <c r="Y105" t="n">
        <v>1</v>
      </c>
      <c r="Z105" t="n">
        <v>10</v>
      </c>
      <c r="AA105" t="n">
        <v>493.7109496017545</v>
      </c>
      <c r="AB105" t="n">
        <v>675.5171022349928</v>
      </c>
      <c r="AC105" t="n">
        <v>611.0466980918918</v>
      </c>
      <c r="AD105" t="n">
        <v>493710.9496017545</v>
      </c>
      <c r="AE105" t="n">
        <v>675517.1022349928</v>
      </c>
      <c r="AF105" t="n">
        <v>1.451008242268037e-05</v>
      </c>
      <c r="AG105" t="n">
        <v>37</v>
      </c>
      <c r="AH105" t="n">
        <v>611046.6980918918</v>
      </c>
    </row>
    <row r="106">
      <c r="A106" t="n">
        <v>104</v>
      </c>
      <c r="B106" t="n">
        <v>145</v>
      </c>
      <c r="C106" t="inlineStr">
        <is>
          <t xml:space="preserve">CONCLUIDO	</t>
        </is>
      </c>
      <c r="D106" t="n">
        <v>7.2278</v>
      </c>
      <c r="E106" t="n">
        <v>13.84</v>
      </c>
      <c r="F106" t="n">
        <v>10.51</v>
      </c>
      <c r="G106" t="n">
        <v>90.08</v>
      </c>
      <c r="H106" t="n">
        <v>1.4</v>
      </c>
      <c r="I106" t="n">
        <v>7</v>
      </c>
      <c r="J106" t="n">
        <v>342.61</v>
      </c>
      <c r="K106" t="n">
        <v>61.2</v>
      </c>
      <c r="L106" t="n">
        <v>27</v>
      </c>
      <c r="M106" t="n">
        <v>5</v>
      </c>
      <c r="N106" t="n">
        <v>109.41</v>
      </c>
      <c r="O106" t="n">
        <v>42489.79</v>
      </c>
      <c r="P106" t="n">
        <v>189.61</v>
      </c>
      <c r="Q106" t="n">
        <v>197.79</v>
      </c>
      <c r="R106" t="n">
        <v>31.09</v>
      </c>
      <c r="S106" t="n">
        <v>25.4</v>
      </c>
      <c r="T106" t="n">
        <v>2008.12</v>
      </c>
      <c r="U106" t="n">
        <v>0.82</v>
      </c>
      <c r="V106" t="n">
        <v>0.89</v>
      </c>
      <c r="W106" t="n">
        <v>2.95</v>
      </c>
      <c r="X106" t="n">
        <v>0.12</v>
      </c>
      <c r="Y106" t="n">
        <v>1</v>
      </c>
      <c r="Z106" t="n">
        <v>10</v>
      </c>
      <c r="AA106" t="n">
        <v>493.6303340851126</v>
      </c>
      <c r="AB106" t="n">
        <v>675.4068005286177</v>
      </c>
      <c r="AC106" t="n">
        <v>610.9469234255637</v>
      </c>
      <c r="AD106" t="n">
        <v>493630.3340851126</v>
      </c>
      <c r="AE106" t="n">
        <v>675406.8005286177</v>
      </c>
      <c r="AF106" t="n">
        <v>1.450988167166801e-05</v>
      </c>
      <c r="AG106" t="n">
        <v>37</v>
      </c>
      <c r="AH106" t="n">
        <v>610946.9234255637</v>
      </c>
    </row>
    <row r="107">
      <c r="A107" t="n">
        <v>105</v>
      </c>
      <c r="B107" t="n">
        <v>145</v>
      </c>
      <c r="C107" t="inlineStr">
        <is>
          <t xml:space="preserve">CONCLUIDO	</t>
        </is>
      </c>
      <c r="D107" t="n">
        <v>7.2667</v>
      </c>
      <c r="E107" t="n">
        <v>13.76</v>
      </c>
      <c r="F107" t="n">
        <v>10.49</v>
      </c>
      <c r="G107" t="n">
        <v>104.89</v>
      </c>
      <c r="H107" t="n">
        <v>1.42</v>
      </c>
      <c r="I107" t="n">
        <v>6</v>
      </c>
      <c r="J107" t="n">
        <v>343.23</v>
      </c>
      <c r="K107" t="n">
        <v>61.2</v>
      </c>
      <c r="L107" t="n">
        <v>27.25</v>
      </c>
      <c r="M107" t="n">
        <v>4</v>
      </c>
      <c r="N107" t="n">
        <v>109.78</v>
      </c>
      <c r="O107" t="n">
        <v>42565.83</v>
      </c>
      <c r="P107" t="n">
        <v>189.34</v>
      </c>
      <c r="Q107" t="n">
        <v>197.75</v>
      </c>
      <c r="R107" t="n">
        <v>30.49</v>
      </c>
      <c r="S107" t="n">
        <v>25.4</v>
      </c>
      <c r="T107" t="n">
        <v>1712.19</v>
      </c>
      <c r="U107" t="n">
        <v>0.83</v>
      </c>
      <c r="V107" t="n">
        <v>0.89</v>
      </c>
      <c r="W107" t="n">
        <v>2.95</v>
      </c>
      <c r="X107" t="n">
        <v>0.1</v>
      </c>
      <c r="Y107" t="n">
        <v>1</v>
      </c>
      <c r="Z107" t="n">
        <v>10</v>
      </c>
      <c r="AA107" t="n">
        <v>483.5325223499511</v>
      </c>
      <c r="AB107" t="n">
        <v>661.5905290285565</v>
      </c>
      <c r="AC107" t="n">
        <v>598.4492574862097</v>
      </c>
      <c r="AD107" t="n">
        <v>483532.5223499511</v>
      </c>
      <c r="AE107" t="n">
        <v>661590.5290285565</v>
      </c>
      <c r="AF107" t="n">
        <v>1.458797381547772e-05</v>
      </c>
      <c r="AG107" t="n">
        <v>36</v>
      </c>
      <c r="AH107" t="n">
        <v>598449.2574862097</v>
      </c>
    </row>
    <row r="108">
      <c r="A108" t="n">
        <v>106</v>
      </c>
      <c r="B108" t="n">
        <v>145</v>
      </c>
      <c r="C108" t="inlineStr">
        <is>
          <t xml:space="preserve">CONCLUIDO	</t>
        </is>
      </c>
      <c r="D108" t="n">
        <v>7.2693</v>
      </c>
      <c r="E108" t="n">
        <v>13.76</v>
      </c>
      <c r="F108" t="n">
        <v>10.48</v>
      </c>
      <c r="G108" t="n">
        <v>104.84</v>
      </c>
      <c r="H108" t="n">
        <v>1.43</v>
      </c>
      <c r="I108" t="n">
        <v>6</v>
      </c>
      <c r="J108" t="n">
        <v>343.85</v>
      </c>
      <c r="K108" t="n">
        <v>61.2</v>
      </c>
      <c r="L108" t="n">
        <v>27.5</v>
      </c>
      <c r="M108" t="n">
        <v>4</v>
      </c>
      <c r="N108" t="n">
        <v>110.15</v>
      </c>
      <c r="O108" t="n">
        <v>42642.18</v>
      </c>
      <c r="P108" t="n">
        <v>189.31</v>
      </c>
      <c r="Q108" t="n">
        <v>197.76</v>
      </c>
      <c r="R108" t="n">
        <v>30.24</v>
      </c>
      <c r="S108" t="n">
        <v>25.4</v>
      </c>
      <c r="T108" t="n">
        <v>1584.5</v>
      </c>
      <c r="U108" t="n">
        <v>0.84</v>
      </c>
      <c r="V108" t="n">
        <v>0.89</v>
      </c>
      <c r="W108" t="n">
        <v>2.95</v>
      </c>
      <c r="X108" t="n">
        <v>0.09</v>
      </c>
      <c r="Y108" t="n">
        <v>1</v>
      </c>
      <c r="Z108" t="n">
        <v>10</v>
      </c>
      <c r="AA108" t="n">
        <v>483.4377700479345</v>
      </c>
      <c r="AB108" t="n">
        <v>661.4608847487609</v>
      </c>
      <c r="AC108" t="n">
        <v>598.3319862745209</v>
      </c>
      <c r="AD108" t="n">
        <v>483437.7700479345</v>
      </c>
      <c r="AE108" t="n">
        <v>661460.884748761</v>
      </c>
      <c r="AF108" t="n">
        <v>1.45931933417992e-05</v>
      </c>
      <c r="AG108" t="n">
        <v>36</v>
      </c>
      <c r="AH108" t="n">
        <v>598331.9862745209</v>
      </c>
    </row>
    <row r="109">
      <c r="A109" t="n">
        <v>107</v>
      </c>
      <c r="B109" t="n">
        <v>145</v>
      </c>
      <c r="C109" t="inlineStr">
        <is>
          <t xml:space="preserve">CONCLUIDO	</t>
        </is>
      </c>
      <c r="D109" t="n">
        <v>7.2708</v>
      </c>
      <c r="E109" t="n">
        <v>13.75</v>
      </c>
      <c r="F109" t="n">
        <v>10.48</v>
      </c>
      <c r="G109" t="n">
        <v>104.81</v>
      </c>
      <c r="H109" t="n">
        <v>1.44</v>
      </c>
      <c r="I109" t="n">
        <v>6</v>
      </c>
      <c r="J109" t="n">
        <v>344.47</v>
      </c>
      <c r="K109" t="n">
        <v>61.2</v>
      </c>
      <c r="L109" t="n">
        <v>27.75</v>
      </c>
      <c r="M109" t="n">
        <v>4</v>
      </c>
      <c r="N109" t="n">
        <v>110.52</v>
      </c>
      <c r="O109" t="n">
        <v>42718.61</v>
      </c>
      <c r="P109" t="n">
        <v>189.51</v>
      </c>
      <c r="Q109" t="n">
        <v>197.75</v>
      </c>
      <c r="R109" t="n">
        <v>30.21</v>
      </c>
      <c r="S109" t="n">
        <v>25.4</v>
      </c>
      <c r="T109" t="n">
        <v>1572.91</v>
      </c>
      <c r="U109" t="n">
        <v>0.84</v>
      </c>
      <c r="V109" t="n">
        <v>0.89</v>
      </c>
      <c r="W109" t="n">
        <v>2.95</v>
      </c>
      <c r="X109" t="n">
        <v>0.09</v>
      </c>
      <c r="Y109" t="n">
        <v>1</v>
      </c>
      <c r="Z109" t="n">
        <v>10</v>
      </c>
      <c r="AA109" t="n">
        <v>483.5548335749377</v>
      </c>
      <c r="AB109" t="n">
        <v>661.621056230885</v>
      </c>
      <c r="AC109" t="n">
        <v>598.4768712151931</v>
      </c>
      <c r="AD109" t="n">
        <v>483554.8335749377</v>
      </c>
      <c r="AE109" t="n">
        <v>661621.056230885</v>
      </c>
      <c r="AF109" t="n">
        <v>1.459620460698466e-05</v>
      </c>
      <c r="AG109" t="n">
        <v>36</v>
      </c>
      <c r="AH109" t="n">
        <v>598476.8712151931</v>
      </c>
    </row>
    <row r="110">
      <c r="A110" t="n">
        <v>108</v>
      </c>
      <c r="B110" t="n">
        <v>145</v>
      </c>
      <c r="C110" t="inlineStr">
        <is>
          <t xml:space="preserve">CONCLUIDO	</t>
        </is>
      </c>
      <c r="D110" t="n">
        <v>7.2705</v>
      </c>
      <c r="E110" t="n">
        <v>13.75</v>
      </c>
      <c r="F110" t="n">
        <v>10.48</v>
      </c>
      <c r="G110" t="n">
        <v>104.82</v>
      </c>
      <c r="H110" t="n">
        <v>1.45</v>
      </c>
      <c r="I110" t="n">
        <v>6</v>
      </c>
      <c r="J110" t="n">
        <v>345.09</v>
      </c>
      <c r="K110" t="n">
        <v>61.2</v>
      </c>
      <c r="L110" t="n">
        <v>28</v>
      </c>
      <c r="M110" t="n">
        <v>4</v>
      </c>
      <c r="N110" t="n">
        <v>110.89</v>
      </c>
      <c r="O110" t="n">
        <v>42795.22</v>
      </c>
      <c r="P110" t="n">
        <v>189.61</v>
      </c>
      <c r="Q110" t="n">
        <v>197.75</v>
      </c>
      <c r="R110" t="n">
        <v>30.29</v>
      </c>
      <c r="S110" t="n">
        <v>25.4</v>
      </c>
      <c r="T110" t="n">
        <v>1611.37</v>
      </c>
      <c r="U110" t="n">
        <v>0.84</v>
      </c>
      <c r="V110" t="n">
        <v>0.89</v>
      </c>
      <c r="W110" t="n">
        <v>2.95</v>
      </c>
      <c r="X110" t="n">
        <v>0.09</v>
      </c>
      <c r="Y110" t="n">
        <v>1</v>
      </c>
      <c r="Z110" t="n">
        <v>10</v>
      </c>
      <c r="AA110" t="n">
        <v>483.6362145281053</v>
      </c>
      <c r="AB110" t="n">
        <v>661.7324052412832</v>
      </c>
      <c r="AC110" t="n">
        <v>598.5775932323183</v>
      </c>
      <c r="AD110" t="n">
        <v>483636.2145281053</v>
      </c>
      <c r="AE110" t="n">
        <v>661732.4052412832</v>
      </c>
      <c r="AF110" t="n">
        <v>1.459560235394757e-05</v>
      </c>
      <c r="AG110" t="n">
        <v>36</v>
      </c>
      <c r="AH110" t="n">
        <v>598577.5932323183</v>
      </c>
    </row>
    <row r="111">
      <c r="A111" t="n">
        <v>109</v>
      </c>
      <c r="B111" t="n">
        <v>145</v>
      </c>
      <c r="C111" t="inlineStr">
        <is>
          <t xml:space="preserve">CONCLUIDO	</t>
        </is>
      </c>
      <c r="D111" t="n">
        <v>7.2695</v>
      </c>
      <c r="E111" t="n">
        <v>13.76</v>
      </c>
      <c r="F111" t="n">
        <v>10.48</v>
      </c>
      <c r="G111" t="n">
        <v>104.84</v>
      </c>
      <c r="H111" t="n">
        <v>1.46</v>
      </c>
      <c r="I111" t="n">
        <v>6</v>
      </c>
      <c r="J111" t="n">
        <v>345.71</v>
      </c>
      <c r="K111" t="n">
        <v>61.2</v>
      </c>
      <c r="L111" t="n">
        <v>28.25</v>
      </c>
      <c r="M111" t="n">
        <v>4</v>
      </c>
      <c r="N111" t="n">
        <v>111.26</v>
      </c>
      <c r="O111" t="n">
        <v>42872.03</v>
      </c>
      <c r="P111" t="n">
        <v>189.85</v>
      </c>
      <c r="Q111" t="n">
        <v>197.75</v>
      </c>
      <c r="R111" t="n">
        <v>30.3</v>
      </c>
      <c r="S111" t="n">
        <v>25.4</v>
      </c>
      <c r="T111" t="n">
        <v>1616.95</v>
      </c>
      <c r="U111" t="n">
        <v>0.84</v>
      </c>
      <c r="V111" t="n">
        <v>0.89</v>
      </c>
      <c r="W111" t="n">
        <v>2.95</v>
      </c>
      <c r="X111" t="n">
        <v>0.09</v>
      </c>
      <c r="Y111" t="n">
        <v>1</v>
      </c>
      <c r="Z111" t="n">
        <v>10</v>
      </c>
      <c r="AA111" t="n">
        <v>483.8376634101543</v>
      </c>
      <c r="AB111" t="n">
        <v>662.0080364890001</v>
      </c>
      <c r="AC111" t="n">
        <v>598.8269186206039</v>
      </c>
      <c r="AD111" t="n">
        <v>483837.6634101543</v>
      </c>
      <c r="AE111" t="n">
        <v>662008.0364890001</v>
      </c>
      <c r="AF111" t="n">
        <v>1.459359484382392e-05</v>
      </c>
      <c r="AG111" t="n">
        <v>36</v>
      </c>
      <c r="AH111" t="n">
        <v>598826.918620604</v>
      </c>
    </row>
    <row r="112">
      <c r="A112" t="n">
        <v>110</v>
      </c>
      <c r="B112" t="n">
        <v>145</v>
      </c>
      <c r="C112" t="inlineStr">
        <is>
          <t xml:space="preserve">CONCLUIDO	</t>
        </is>
      </c>
      <c r="D112" t="n">
        <v>7.2692</v>
      </c>
      <c r="E112" t="n">
        <v>13.76</v>
      </c>
      <c r="F112" t="n">
        <v>10.48</v>
      </c>
      <c r="G112" t="n">
        <v>104.84</v>
      </c>
      <c r="H112" t="n">
        <v>1.47</v>
      </c>
      <c r="I112" t="n">
        <v>6</v>
      </c>
      <c r="J112" t="n">
        <v>346.34</v>
      </c>
      <c r="K112" t="n">
        <v>61.2</v>
      </c>
      <c r="L112" t="n">
        <v>28.5</v>
      </c>
      <c r="M112" t="n">
        <v>4</v>
      </c>
      <c r="N112" t="n">
        <v>111.64</v>
      </c>
      <c r="O112" t="n">
        <v>42949.03</v>
      </c>
      <c r="P112" t="n">
        <v>190.12</v>
      </c>
      <c r="Q112" t="n">
        <v>197.79</v>
      </c>
      <c r="R112" t="n">
        <v>30.33</v>
      </c>
      <c r="S112" t="n">
        <v>25.4</v>
      </c>
      <c r="T112" t="n">
        <v>1633.21</v>
      </c>
      <c r="U112" t="n">
        <v>0.84</v>
      </c>
      <c r="V112" t="n">
        <v>0.89</v>
      </c>
      <c r="W112" t="n">
        <v>2.95</v>
      </c>
      <c r="X112" t="n">
        <v>0.09</v>
      </c>
      <c r="Y112" t="n">
        <v>1</v>
      </c>
      <c r="Z112" t="n">
        <v>10</v>
      </c>
      <c r="AA112" t="n">
        <v>484.046338095861</v>
      </c>
      <c r="AB112" t="n">
        <v>662.2935544000613</v>
      </c>
      <c r="AC112" t="n">
        <v>599.0851871029604</v>
      </c>
      <c r="AD112" t="n">
        <v>484046.338095861</v>
      </c>
      <c r="AE112" t="n">
        <v>662293.5544000614</v>
      </c>
      <c r="AF112" t="n">
        <v>1.459299259078683e-05</v>
      </c>
      <c r="AG112" t="n">
        <v>36</v>
      </c>
      <c r="AH112" t="n">
        <v>599085.1871029604</v>
      </c>
    </row>
    <row r="113">
      <c r="A113" t="n">
        <v>111</v>
      </c>
      <c r="B113" t="n">
        <v>145</v>
      </c>
      <c r="C113" t="inlineStr">
        <is>
          <t xml:space="preserve">CONCLUIDO	</t>
        </is>
      </c>
      <c r="D113" t="n">
        <v>7.2685</v>
      </c>
      <c r="E113" t="n">
        <v>13.76</v>
      </c>
      <c r="F113" t="n">
        <v>10.49</v>
      </c>
      <c r="G113" t="n">
        <v>104.86</v>
      </c>
      <c r="H113" t="n">
        <v>1.48</v>
      </c>
      <c r="I113" t="n">
        <v>6</v>
      </c>
      <c r="J113" t="n">
        <v>346.96</v>
      </c>
      <c r="K113" t="n">
        <v>61.2</v>
      </c>
      <c r="L113" t="n">
        <v>28.75</v>
      </c>
      <c r="M113" t="n">
        <v>4</v>
      </c>
      <c r="N113" t="n">
        <v>112.01</v>
      </c>
      <c r="O113" t="n">
        <v>43026.23</v>
      </c>
      <c r="P113" t="n">
        <v>190.4</v>
      </c>
      <c r="Q113" t="n">
        <v>197.77</v>
      </c>
      <c r="R113" t="n">
        <v>30.31</v>
      </c>
      <c r="S113" t="n">
        <v>25.4</v>
      </c>
      <c r="T113" t="n">
        <v>1621.6</v>
      </c>
      <c r="U113" t="n">
        <v>0.84</v>
      </c>
      <c r="V113" t="n">
        <v>0.89</v>
      </c>
      <c r="W113" t="n">
        <v>2.95</v>
      </c>
      <c r="X113" t="n">
        <v>0.1</v>
      </c>
      <c r="Y113" t="n">
        <v>1</v>
      </c>
      <c r="Z113" t="n">
        <v>10</v>
      </c>
      <c r="AA113" t="n">
        <v>484.286957248668</v>
      </c>
      <c r="AB113" t="n">
        <v>662.6227801402998</v>
      </c>
      <c r="AC113" t="n">
        <v>599.3829920006217</v>
      </c>
      <c r="AD113" t="n">
        <v>484286.9572486681</v>
      </c>
      <c r="AE113" t="n">
        <v>662622.7801402998</v>
      </c>
      <c r="AF113" t="n">
        <v>1.459158733370028e-05</v>
      </c>
      <c r="AG113" t="n">
        <v>36</v>
      </c>
      <c r="AH113" t="n">
        <v>599382.9920006217</v>
      </c>
    </row>
    <row r="114">
      <c r="A114" t="n">
        <v>112</v>
      </c>
      <c r="B114" t="n">
        <v>145</v>
      </c>
      <c r="C114" t="inlineStr">
        <is>
          <t xml:space="preserve">CONCLUIDO	</t>
        </is>
      </c>
      <c r="D114" t="n">
        <v>7.2666</v>
      </c>
      <c r="E114" t="n">
        <v>13.76</v>
      </c>
      <c r="F114" t="n">
        <v>10.49</v>
      </c>
      <c r="G114" t="n">
        <v>104.89</v>
      </c>
      <c r="H114" t="n">
        <v>1.49</v>
      </c>
      <c r="I114" t="n">
        <v>6</v>
      </c>
      <c r="J114" t="n">
        <v>347.59</v>
      </c>
      <c r="K114" t="n">
        <v>61.2</v>
      </c>
      <c r="L114" t="n">
        <v>29</v>
      </c>
      <c r="M114" t="n">
        <v>4</v>
      </c>
      <c r="N114" t="n">
        <v>112.39</v>
      </c>
      <c r="O114" t="n">
        <v>43103.63</v>
      </c>
      <c r="P114" t="n">
        <v>190.64</v>
      </c>
      <c r="Q114" t="n">
        <v>197.76</v>
      </c>
      <c r="R114" t="n">
        <v>30.51</v>
      </c>
      <c r="S114" t="n">
        <v>25.4</v>
      </c>
      <c r="T114" t="n">
        <v>1719.09</v>
      </c>
      <c r="U114" t="n">
        <v>0.83</v>
      </c>
      <c r="V114" t="n">
        <v>0.89</v>
      </c>
      <c r="W114" t="n">
        <v>2.95</v>
      </c>
      <c r="X114" t="n">
        <v>0.1</v>
      </c>
      <c r="Y114" t="n">
        <v>1</v>
      </c>
      <c r="Z114" t="n">
        <v>10</v>
      </c>
      <c r="AA114" t="n">
        <v>484.508270571544</v>
      </c>
      <c r="AB114" t="n">
        <v>662.9255907923134</v>
      </c>
      <c r="AC114" t="n">
        <v>599.6569028290046</v>
      </c>
      <c r="AD114" t="n">
        <v>484508.270571544</v>
      </c>
      <c r="AE114" t="n">
        <v>662925.5907923135</v>
      </c>
      <c r="AF114" t="n">
        <v>1.458777306446536e-05</v>
      </c>
      <c r="AG114" t="n">
        <v>36</v>
      </c>
      <c r="AH114" t="n">
        <v>599656.9028290046</v>
      </c>
    </row>
    <row r="115">
      <c r="A115" t="n">
        <v>113</v>
      </c>
      <c r="B115" t="n">
        <v>145</v>
      </c>
      <c r="C115" t="inlineStr">
        <is>
          <t xml:space="preserve">CONCLUIDO	</t>
        </is>
      </c>
      <c r="D115" t="n">
        <v>7.2677</v>
      </c>
      <c r="E115" t="n">
        <v>13.76</v>
      </c>
      <c r="F115" t="n">
        <v>10.49</v>
      </c>
      <c r="G115" t="n">
        <v>104.87</v>
      </c>
      <c r="H115" t="n">
        <v>1.5</v>
      </c>
      <c r="I115" t="n">
        <v>6</v>
      </c>
      <c r="J115" t="n">
        <v>348.22</v>
      </c>
      <c r="K115" t="n">
        <v>61.2</v>
      </c>
      <c r="L115" t="n">
        <v>29.25</v>
      </c>
      <c r="M115" t="n">
        <v>4</v>
      </c>
      <c r="N115" t="n">
        <v>112.77</v>
      </c>
      <c r="O115" t="n">
        <v>43181.22</v>
      </c>
      <c r="P115" t="n">
        <v>190.82</v>
      </c>
      <c r="Q115" t="n">
        <v>197.75</v>
      </c>
      <c r="R115" t="n">
        <v>30.44</v>
      </c>
      <c r="S115" t="n">
        <v>25.4</v>
      </c>
      <c r="T115" t="n">
        <v>1683.9</v>
      </c>
      <c r="U115" t="n">
        <v>0.83</v>
      </c>
      <c r="V115" t="n">
        <v>0.89</v>
      </c>
      <c r="W115" t="n">
        <v>2.95</v>
      </c>
      <c r="X115" t="n">
        <v>0.1</v>
      </c>
      <c r="Y115" t="n">
        <v>1</v>
      </c>
      <c r="Z115" t="n">
        <v>10</v>
      </c>
      <c r="AA115" t="n">
        <v>484.6189513136249</v>
      </c>
      <c r="AB115" t="n">
        <v>663.0770290665183</v>
      </c>
      <c r="AC115" t="n">
        <v>599.7938880468641</v>
      </c>
      <c r="AD115" t="n">
        <v>484618.9513136249</v>
      </c>
      <c r="AE115" t="n">
        <v>663077.0290665183</v>
      </c>
      <c r="AF115" t="n">
        <v>1.458998132560136e-05</v>
      </c>
      <c r="AG115" t="n">
        <v>36</v>
      </c>
      <c r="AH115" t="n">
        <v>599793.8880468642</v>
      </c>
    </row>
    <row r="116">
      <c r="A116" t="n">
        <v>114</v>
      </c>
      <c r="B116" t="n">
        <v>145</v>
      </c>
      <c r="C116" t="inlineStr">
        <is>
          <t xml:space="preserve">CONCLUIDO	</t>
        </is>
      </c>
      <c r="D116" t="n">
        <v>7.2689</v>
      </c>
      <c r="E116" t="n">
        <v>13.76</v>
      </c>
      <c r="F116" t="n">
        <v>10.48</v>
      </c>
      <c r="G116" t="n">
        <v>104.85</v>
      </c>
      <c r="H116" t="n">
        <v>1.51</v>
      </c>
      <c r="I116" t="n">
        <v>6</v>
      </c>
      <c r="J116" t="n">
        <v>348.85</v>
      </c>
      <c r="K116" t="n">
        <v>61.2</v>
      </c>
      <c r="L116" t="n">
        <v>29.5</v>
      </c>
      <c r="M116" t="n">
        <v>4</v>
      </c>
      <c r="N116" t="n">
        <v>113.15</v>
      </c>
      <c r="O116" t="n">
        <v>43259.02</v>
      </c>
      <c r="P116" t="n">
        <v>190.78</v>
      </c>
      <c r="Q116" t="n">
        <v>197.75</v>
      </c>
      <c r="R116" t="n">
        <v>30.31</v>
      </c>
      <c r="S116" t="n">
        <v>25.4</v>
      </c>
      <c r="T116" t="n">
        <v>1622.48</v>
      </c>
      <c r="U116" t="n">
        <v>0.84</v>
      </c>
      <c r="V116" t="n">
        <v>0.89</v>
      </c>
      <c r="W116" t="n">
        <v>2.95</v>
      </c>
      <c r="X116" t="n">
        <v>0.1</v>
      </c>
      <c r="Y116" t="n">
        <v>1</v>
      </c>
      <c r="Z116" t="n">
        <v>10</v>
      </c>
      <c r="AA116" t="n">
        <v>484.5470086882282</v>
      </c>
      <c r="AB116" t="n">
        <v>662.9785939925658</v>
      </c>
      <c r="AC116" t="n">
        <v>599.7048474782154</v>
      </c>
      <c r="AD116" t="n">
        <v>484547.0086882282</v>
      </c>
      <c r="AE116" t="n">
        <v>662978.5939925659</v>
      </c>
      <c r="AF116" t="n">
        <v>1.459239033774974e-05</v>
      </c>
      <c r="AG116" t="n">
        <v>36</v>
      </c>
      <c r="AH116" t="n">
        <v>599704.8474782153</v>
      </c>
    </row>
    <row r="117">
      <c r="A117" t="n">
        <v>115</v>
      </c>
      <c r="B117" t="n">
        <v>145</v>
      </c>
      <c r="C117" t="inlineStr">
        <is>
          <t xml:space="preserve">CONCLUIDO	</t>
        </is>
      </c>
      <c r="D117" t="n">
        <v>7.274</v>
      </c>
      <c r="E117" t="n">
        <v>13.75</v>
      </c>
      <c r="F117" t="n">
        <v>10.47</v>
      </c>
      <c r="G117" t="n">
        <v>104.75</v>
      </c>
      <c r="H117" t="n">
        <v>1.52</v>
      </c>
      <c r="I117" t="n">
        <v>6</v>
      </c>
      <c r="J117" t="n">
        <v>349.48</v>
      </c>
      <c r="K117" t="n">
        <v>61.2</v>
      </c>
      <c r="L117" t="n">
        <v>29.75</v>
      </c>
      <c r="M117" t="n">
        <v>4</v>
      </c>
      <c r="N117" t="n">
        <v>113.53</v>
      </c>
      <c r="O117" t="n">
        <v>43337.02</v>
      </c>
      <c r="P117" t="n">
        <v>190.6</v>
      </c>
      <c r="Q117" t="n">
        <v>197.75</v>
      </c>
      <c r="R117" t="n">
        <v>30.1</v>
      </c>
      <c r="S117" t="n">
        <v>25.4</v>
      </c>
      <c r="T117" t="n">
        <v>1514.82</v>
      </c>
      <c r="U117" t="n">
        <v>0.84</v>
      </c>
      <c r="V117" t="n">
        <v>0.89</v>
      </c>
      <c r="W117" t="n">
        <v>2.94</v>
      </c>
      <c r="X117" t="n">
        <v>0.09</v>
      </c>
      <c r="Y117" t="n">
        <v>1</v>
      </c>
      <c r="Z117" t="n">
        <v>10</v>
      </c>
      <c r="AA117" t="n">
        <v>484.2849935900794</v>
      </c>
      <c r="AB117" t="n">
        <v>662.6200933759883</v>
      </c>
      <c r="AC117" t="n">
        <v>599.3805616573252</v>
      </c>
      <c r="AD117" t="n">
        <v>484284.9935900794</v>
      </c>
      <c r="AE117" t="n">
        <v>662620.0933759883</v>
      </c>
      <c r="AF117" t="n">
        <v>1.460262863938032e-05</v>
      </c>
      <c r="AG117" t="n">
        <v>36</v>
      </c>
      <c r="AH117" t="n">
        <v>599380.5616573251</v>
      </c>
    </row>
    <row r="118">
      <c r="A118" t="n">
        <v>116</v>
      </c>
      <c r="B118" t="n">
        <v>145</v>
      </c>
      <c r="C118" t="inlineStr">
        <is>
          <t xml:space="preserve">CONCLUIDO	</t>
        </is>
      </c>
      <c r="D118" t="n">
        <v>7.2704</v>
      </c>
      <c r="E118" t="n">
        <v>13.75</v>
      </c>
      <c r="F118" t="n">
        <v>10.48</v>
      </c>
      <c r="G118" t="n">
        <v>104.82</v>
      </c>
      <c r="H118" t="n">
        <v>1.53</v>
      </c>
      <c r="I118" t="n">
        <v>6</v>
      </c>
      <c r="J118" t="n">
        <v>350.12</v>
      </c>
      <c r="K118" t="n">
        <v>61.2</v>
      </c>
      <c r="L118" t="n">
        <v>30</v>
      </c>
      <c r="M118" t="n">
        <v>4</v>
      </c>
      <c r="N118" t="n">
        <v>113.92</v>
      </c>
      <c r="O118" t="n">
        <v>43415.22</v>
      </c>
      <c r="P118" t="n">
        <v>190.93</v>
      </c>
      <c r="Q118" t="n">
        <v>197.78</v>
      </c>
      <c r="R118" t="n">
        <v>30.23</v>
      </c>
      <c r="S118" t="n">
        <v>25.4</v>
      </c>
      <c r="T118" t="n">
        <v>1581.65</v>
      </c>
      <c r="U118" t="n">
        <v>0.84</v>
      </c>
      <c r="V118" t="n">
        <v>0.89</v>
      </c>
      <c r="W118" t="n">
        <v>2.95</v>
      </c>
      <c r="X118" t="n">
        <v>0.09</v>
      </c>
      <c r="Y118" t="n">
        <v>1</v>
      </c>
      <c r="Z118" t="n">
        <v>10</v>
      </c>
      <c r="AA118" t="n">
        <v>484.6264243607945</v>
      </c>
      <c r="AB118" t="n">
        <v>663.0872540193433</v>
      </c>
      <c r="AC118" t="n">
        <v>599.8031371445426</v>
      </c>
      <c r="AD118" t="n">
        <v>484626.4243607945</v>
      </c>
      <c r="AE118" t="n">
        <v>663087.2540193433</v>
      </c>
      <c r="AF118" t="n">
        <v>1.45954016029352e-05</v>
      </c>
      <c r="AG118" t="n">
        <v>36</v>
      </c>
      <c r="AH118" t="n">
        <v>599803.1371445425</v>
      </c>
    </row>
    <row r="119">
      <c r="A119" t="n">
        <v>117</v>
      </c>
      <c r="B119" t="n">
        <v>145</v>
      </c>
      <c r="C119" t="inlineStr">
        <is>
          <t xml:space="preserve">CONCLUIDO	</t>
        </is>
      </c>
      <c r="D119" t="n">
        <v>7.2682</v>
      </c>
      <c r="E119" t="n">
        <v>13.76</v>
      </c>
      <c r="F119" t="n">
        <v>10.49</v>
      </c>
      <c r="G119" t="n">
        <v>104.86</v>
      </c>
      <c r="H119" t="n">
        <v>1.54</v>
      </c>
      <c r="I119" t="n">
        <v>6</v>
      </c>
      <c r="J119" t="n">
        <v>350.75</v>
      </c>
      <c r="K119" t="n">
        <v>61.2</v>
      </c>
      <c r="L119" t="n">
        <v>30.25</v>
      </c>
      <c r="M119" t="n">
        <v>4</v>
      </c>
      <c r="N119" t="n">
        <v>114.3</v>
      </c>
      <c r="O119" t="n">
        <v>43493.63</v>
      </c>
      <c r="P119" t="n">
        <v>191.07</v>
      </c>
      <c r="Q119" t="n">
        <v>197.75</v>
      </c>
      <c r="R119" t="n">
        <v>30.38</v>
      </c>
      <c r="S119" t="n">
        <v>25.4</v>
      </c>
      <c r="T119" t="n">
        <v>1656.94</v>
      </c>
      <c r="U119" t="n">
        <v>0.84</v>
      </c>
      <c r="V119" t="n">
        <v>0.89</v>
      </c>
      <c r="W119" t="n">
        <v>2.95</v>
      </c>
      <c r="X119" t="n">
        <v>0.1</v>
      </c>
      <c r="Y119" t="n">
        <v>1</v>
      </c>
      <c r="Z119" t="n">
        <v>10</v>
      </c>
      <c r="AA119" t="n">
        <v>484.7951733462264</v>
      </c>
      <c r="AB119" t="n">
        <v>663.318143825891</v>
      </c>
      <c r="AC119" t="n">
        <v>600.0119911520092</v>
      </c>
      <c r="AD119" t="n">
        <v>484795.1733462264</v>
      </c>
      <c r="AE119" t="n">
        <v>663318.143825891</v>
      </c>
      <c r="AF119" t="n">
        <v>1.459098508066319e-05</v>
      </c>
      <c r="AG119" t="n">
        <v>36</v>
      </c>
      <c r="AH119" t="n">
        <v>600011.9911520091</v>
      </c>
    </row>
    <row r="120">
      <c r="A120" t="n">
        <v>118</v>
      </c>
      <c r="B120" t="n">
        <v>145</v>
      </c>
      <c r="C120" t="inlineStr">
        <is>
          <t xml:space="preserve">CONCLUIDO	</t>
        </is>
      </c>
      <c r="D120" t="n">
        <v>7.2683</v>
      </c>
      <c r="E120" t="n">
        <v>13.76</v>
      </c>
      <c r="F120" t="n">
        <v>10.49</v>
      </c>
      <c r="G120" t="n">
        <v>104.86</v>
      </c>
      <c r="H120" t="n">
        <v>1.55</v>
      </c>
      <c r="I120" t="n">
        <v>6</v>
      </c>
      <c r="J120" t="n">
        <v>351.39</v>
      </c>
      <c r="K120" t="n">
        <v>61.2</v>
      </c>
      <c r="L120" t="n">
        <v>30.5</v>
      </c>
      <c r="M120" t="n">
        <v>4</v>
      </c>
      <c r="N120" t="n">
        <v>114.69</v>
      </c>
      <c r="O120" t="n">
        <v>43572.25</v>
      </c>
      <c r="P120" t="n">
        <v>191.16</v>
      </c>
      <c r="Q120" t="n">
        <v>197.8</v>
      </c>
      <c r="R120" t="n">
        <v>30.37</v>
      </c>
      <c r="S120" t="n">
        <v>25.4</v>
      </c>
      <c r="T120" t="n">
        <v>1652.3</v>
      </c>
      <c r="U120" t="n">
        <v>0.84</v>
      </c>
      <c r="V120" t="n">
        <v>0.89</v>
      </c>
      <c r="W120" t="n">
        <v>2.95</v>
      </c>
      <c r="X120" t="n">
        <v>0.1</v>
      </c>
      <c r="Y120" t="n">
        <v>1</v>
      </c>
      <c r="Z120" t="n">
        <v>10</v>
      </c>
      <c r="AA120" t="n">
        <v>484.8603638468862</v>
      </c>
      <c r="AB120" t="n">
        <v>663.4073403448957</v>
      </c>
      <c r="AC120" t="n">
        <v>600.0926748804283</v>
      </c>
      <c r="AD120" t="n">
        <v>484860.3638468862</v>
      </c>
      <c r="AE120" t="n">
        <v>663407.3403448957</v>
      </c>
      <c r="AF120" t="n">
        <v>1.459118583167555e-05</v>
      </c>
      <c r="AG120" t="n">
        <v>36</v>
      </c>
      <c r="AH120" t="n">
        <v>600092.6748804282</v>
      </c>
    </row>
    <row r="121">
      <c r="A121" t="n">
        <v>119</v>
      </c>
      <c r="B121" t="n">
        <v>145</v>
      </c>
      <c r="C121" t="inlineStr">
        <is>
          <t xml:space="preserve">CONCLUIDO	</t>
        </is>
      </c>
      <c r="D121" t="n">
        <v>7.2671</v>
      </c>
      <c r="E121" t="n">
        <v>13.76</v>
      </c>
      <c r="F121" t="n">
        <v>10.49</v>
      </c>
      <c r="G121" t="n">
        <v>104.88</v>
      </c>
      <c r="H121" t="n">
        <v>1.56</v>
      </c>
      <c r="I121" t="n">
        <v>6</v>
      </c>
      <c r="J121" t="n">
        <v>352.03</v>
      </c>
      <c r="K121" t="n">
        <v>61.2</v>
      </c>
      <c r="L121" t="n">
        <v>30.75</v>
      </c>
      <c r="M121" t="n">
        <v>4</v>
      </c>
      <c r="N121" t="n">
        <v>115.08</v>
      </c>
      <c r="O121" t="n">
        <v>43651.07</v>
      </c>
      <c r="P121" t="n">
        <v>191.2</v>
      </c>
      <c r="Q121" t="n">
        <v>197.75</v>
      </c>
      <c r="R121" t="n">
        <v>30.42</v>
      </c>
      <c r="S121" t="n">
        <v>25.4</v>
      </c>
      <c r="T121" t="n">
        <v>1675.45</v>
      </c>
      <c r="U121" t="n">
        <v>0.83</v>
      </c>
      <c r="V121" t="n">
        <v>0.89</v>
      </c>
      <c r="W121" t="n">
        <v>2.95</v>
      </c>
      <c r="X121" t="n">
        <v>0.1</v>
      </c>
      <c r="Y121" t="n">
        <v>1</v>
      </c>
      <c r="Z121" t="n">
        <v>10</v>
      </c>
      <c r="AA121" t="n">
        <v>484.9166699982042</v>
      </c>
      <c r="AB121" t="n">
        <v>663.4843809051811</v>
      </c>
      <c r="AC121" t="n">
        <v>600.1623627977669</v>
      </c>
      <c r="AD121" t="n">
        <v>484916.6699982042</v>
      </c>
      <c r="AE121" t="n">
        <v>663484.3809051811</v>
      </c>
      <c r="AF121" t="n">
        <v>1.458877681952718e-05</v>
      </c>
      <c r="AG121" t="n">
        <v>36</v>
      </c>
      <c r="AH121" t="n">
        <v>600162.3627977669</v>
      </c>
    </row>
    <row r="122">
      <c r="A122" t="n">
        <v>120</v>
      </c>
      <c r="B122" t="n">
        <v>145</v>
      </c>
      <c r="C122" t="inlineStr">
        <is>
          <t xml:space="preserve">CONCLUIDO	</t>
        </is>
      </c>
      <c r="D122" t="n">
        <v>7.2685</v>
      </c>
      <c r="E122" t="n">
        <v>13.76</v>
      </c>
      <c r="F122" t="n">
        <v>10.49</v>
      </c>
      <c r="G122" t="n">
        <v>104.86</v>
      </c>
      <c r="H122" t="n">
        <v>1.57</v>
      </c>
      <c r="I122" t="n">
        <v>6</v>
      </c>
      <c r="J122" t="n">
        <v>352.67</v>
      </c>
      <c r="K122" t="n">
        <v>61.2</v>
      </c>
      <c r="L122" t="n">
        <v>31</v>
      </c>
      <c r="M122" t="n">
        <v>4</v>
      </c>
      <c r="N122" t="n">
        <v>115.47</v>
      </c>
      <c r="O122" t="n">
        <v>43730.1</v>
      </c>
      <c r="P122" t="n">
        <v>191.23</v>
      </c>
      <c r="Q122" t="n">
        <v>197.76</v>
      </c>
      <c r="R122" t="n">
        <v>30.44</v>
      </c>
      <c r="S122" t="n">
        <v>25.4</v>
      </c>
      <c r="T122" t="n">
        <v>1683.7</v>
      </c>
      <c r="U122" t="n">
        <v>0.83</v>
      </c>
      <c r="V122" t="n">
        <v>0.89</v>
      </c>
      <c r="W122" t="n">
        <v>2.95</v>
      </c>
      <c r="X122" t="n">
        <v>0.1</v>
      </c>
      <c r="Y122" t="n">
        <v>1</v>
      </c>
      <c r="Z122" t="n">
        <v>10</v>
      </c>
      <c r="AA122" t="n">
        <v>484.9083819732433</v>
      </c>
      <c r="AB122" t="n">
        <v>663.4730408637878</v>
      </c>
      <c r="AC122" t="n">
        <v>600.1521050340084</v>
      </c>
      <c r="AD122" t="n">
        <v>484908.3819732433</v>
      </c>
      <c r="AE122" t="n">
        <v>663473.0408637878</v>
      </c>
      <c r="AF122" t="n">
        <v>1.459158733370028e-05</v>
      </c>
      <c r="AG122" t="n">
        <v>36</v>
      </c>
      <c r="AH122" t="n">
        <v>600152.1050340084</v>
      </c>
    </row>
    <row r="123">
      <c r="A123" t="n">
        <v>121</v>
      </c>
      <c r="B123" t="n">
        <v>145</v>
      </c>
      <c r="C123" t="inlineStr">
        <is>
          <t xml:space="preserve">CONCLUIDO	</t>
        </is>
      </c>
      <c r="D123" t="n">
        <v>7.2679</v>
      </c>
      <c r="E123" t="n">
        <v>13.76</v>
      </c>
      <c r="F123" t="n">
        <v>10.49</v>
      </c>
      <c r="G123" t="n">
        <v>104.87</v>
      </c>
      <c r="H123" t="n">
        <v>1.58</v>
      </c>
      <c r="I123" t="n">
        <v>6</v>
      </c>
      <c r="J123" t="n">
        <v>353.31</v>
      </c>
      <c r="K123" t="n">
        <v>61.2</v>
      </c>
      <c r="L123" t="n">
        <v>31.25</v>
      </c>
      <c r="M123" t="n">
        <v>4</v>
      </c>
      <c r="N123" t="n">
        <v>115.86</v>
      </c>
      <c r="O123" t="n">
        <v>43809.48</v>
      </c>
      <c r="P123" t="n">
        <v>191.3</v>
      </c>
      <c r="Q123" t="n">
        <v>197.77</v>
      </c>
      <c r="R123" t="n">
        <v>30.44</v>
      </c>
      <c r="S123" t="n">
        <v>25.4</v>
      </c>
      <c r="T123" t="n">
        <v>1684.13</v>
      </c>
      <c r="U123" t="n">
        <v>0.83</v>
      </c>
      <c r="V123" t="n">
        <v>0.89</v>
      </c>
      <c r="W123" t="n">
        <v>2.95</v>
      </c>
      <c r="X123" t="n">
        <v>0.1</v>
      </c>
      <c r="Y123" t="n">
        <v>1</v>
      </c>
      <c r="Z123" t="n">
        <v>10</v>
      </c>
      <c r="AA123" t="n">
        <v>484.973974228963</v>
      </c>
      <c r="AB123" t="n">
        <v>663.5627870817895</v>
      </c>
      <c r="AC123" t="n">
        <v>600.2332859989236</v>
      </c>
      <c r="AD123" t="n">
        <v>484973.974228963</v>
      </c>
      <c r="AE123" t="n">
        <v>663562.7870817895</v>
      </c>
      <c r="AF123" t="n">
        <v>1.45903828276261e-05</v>
      </c>
      <c r="AG123" t="n">
        <v>36</v>
      </c>
      <c r="AH123" t="n">
        <v>600233.2859989236</v>
      </c>
    </row>
    <row r="124">
      <c r="A124" t="n">
        <v>122</v>
      </c>
      <c r="B124" t="n">
        <v>145</v>
      </c>
      <c r="C124" t="inlineStr">
        <is>
          <t xml:space="preserve">CONCLUIDO	</t>
        </is>
      </c>
      <c r="D124" t="n">
        <v>7.2674</v>
      </c>
      <c r="E124" t="n">
        <v>13.76</v>
      </c>
      <c r="F124" t="n">
        <v>10.49</v>
      </c>
      <c r="G124" t="n">
        <v>104.88</v>
      </c>
      <c r="H124" t="n">
        <v>1.59</v>
      </c>
      <c r="I124" t="n">
        <v>6</v>
      </c>
      <c r="J124" t="n">
        <v>353.96</v>
      </c>
      <c r="K124" t="n">
        <v>61.2</v>
      </c>
      <c r="L124" t="n">
        <v>31.5</v>
      </c>
      <c r="M124" t="n">
        <v>4</v>
      </c>
      <c r="N124" t="n">
        <v>116.26</v>
      </c>
      <c r="O124" t="n">
        <v>43888.94</v>
      </c>
      <c r="P124" t="n">
        <v>191.36</v>
      </c>
      <c r="Q124" t="n">
        <v>197.75</v>
      </c>
      <c r="R124" t="n">
        <v>30.36</v>
      </c>
      <c r="S124" t="n">
        <v>25.4</v>
      </c>
      <c r="T124" t="n">
        <v>1647.13</v>
      </c>
      <c r="U124" t="n">
        <v>0.84</v>
      </c>
      <c r="V124" t="n">
        <v>0.89</v>
      </c>
      <c r="W124" t="n">
        <v>2.95</v>
      </c>
      <c r="X124" t="n">
        <v>0.1</v>
      </c>
      <c r="Y124" t="n">
        <v>1</v>
      </c>
      <c r="Z124" t="n">
        <v>10</v>
      </c>
      <c r="AA124" t="n">
        <v>485.0298907451669</v>
      </c>
      <c r="AB124" t="n">
        <v>663.6392945261223</v>
      </c>
      <c r="AC124" t="n">
        <v>600.3024916801481</v>
      </c>
      <c r="AD124" t="n">
        <v>485029.8907451669</v>
      </c>
      <c r="AE124" t="n">
        <v>663639.2945261223</v>
      </c>
      <c r="AF124" t="n">
        <v>1.458937907256427e-05</v>
      </c>
      <c r="AG124" t="n">
        <v>36</v>
      </c>
      <c r="AH124" t="n">
        <v>600302.4916801482</v>
      </c>
    </row>
    <row r="125">
      <c r="A125" t="n">
        <v>123</v>
      </c>
      <c r="B125" t="n">
        <v>145</v>
      </c>
      <c r="C125" t="inlineStr">
        <is>
          <t xml:space="preserve">CONCLUIDO	</t>
        </is>
      </c>
      <c r="D125" t="n">
        <v>7.2671</v>
      </c>
      <c r="E125" t="n">
        <v>13.76</v>
      </c>
      <c r="F125" t="n">
        <v>10.49</v>
      </c>
      <c r="G125" t="n">
        <v>104.88</v>
      </c>
      <c r="H125" t="n">
        <v>1.6</v>
      </c>
      <c r="I125" t="n">
        <v>6</v>
      </c>
      <c r="J125" t="n">
        <v>354.6</v>
      </c>
      <c r="K125" t="n">
        <v>61.2</v>
      </c>
      <c r="L125" t="n">
        <v>31.75</v>
      </c>
      <c r="M125" t="n">
        <v>4</v>
      </c>
      <c r="N125" t="n">
        <v>116.65</v>
      </c>
      <c r="O125" t="n">
        <v>43968.62</v>
      </c>
      <c r="P125" t="n">
        <v>191.38</v>
      </c>
      <c r="Q125" t="n">
        <v>197.75</v>
      </c>
      <c r="R125" t="n">
        <v>30.45</v>
      </c>
      <c r="S125" t="n">
        <v>25.4</v>
      </c>
      <c r="T125" t="n">
        <v>1690.54</v>
      </c>
      <c r="U125" t="n">
        <v>0.83</v>
      </c>
      <c r="V125" t="n">
        <v>0.89</v>
      </c>
      <c r="W125" t="n">
        <v>2.95</v>
      </c>
      <c r="X125" t="n">
        <v>0.1</v>
      </c>
      <c r="Y125" t="n">
        <v>1</v>
      </c>
      <c r="Z125" t="n">
        <v>10</v>
      </c>
      <c r="AA125" t="n">
        <v>485.0514627686426</v>
      </c>
      <c r="AB125" t="n">
        <v>663.6688103203322</v>
      </c>
      <c r="AC125" t="n">
        <v>600.3291905283843</v>
      </c>
      <c r="AD125" t="n">
        <v>485051.4627686426</v>
      </c>
      <c r="AE125" t="n">
        <v>663668.8103203322</v>
      </c>
      <c r="AF125" t="n">
        <v>1.458877681952718e-05</v>
      </c>
      <c r="AG125" t="n">
        <v>36</v>
      </c>
      <c r="AH125" t="n">
        <v>600329.1905283843</v>
      </c>
    </row>
    <row r="126">
      <c r="A126" t="n">
        <v>124</v>
      </c>
      <c r="B126" t="n">
        <v>145</v>
      </c>
      <c r="C126" t="inlineStr">
        <is>
          <t xml:space="preserve">CONCLUIDO	</t>
        </is>
      </c>
      <c r="D126" t="n">
        <v>7.2674</v>
      </c>
      <c r="E126" t="n">
        <v>13.76</v>
      </c>
      <c r="F126" t="n">
        <v>10.49</v>
      </c>
      <c r="G126" t="n">
        <v>104.88</v>
      </c>
      <c r="H126" t="n">
        <v>1.61</v>
      </c>
      <c r="I126" t="n">
        <v>6</v>
      </c>
      <c r="J126" t="n">
        <v>355.25</v>
      </c>
      <c r="K126" t="n">
        <v>61.2</v>
      </c>
      <c r="L126" t="n">
        <v>32</v>
      </c>
      <c r="M126" t="n">
        <v>4</v>
      </c>
      <c r="N126" t="n">
        <v>117.05</v>
      </c>
      <c r="O126" t="n">
        <v>44048.52</v>
      </c>
      <c r="P126" t="n">
        <v>191.31</v>
      </c>
      <c r="Q126" t="n">
        <v>197.76</v>
      </c>
      <c r="R126" t="n">
        <v>30.41</v>
      </c>
      <c r="S126" t="n">
        <v>25.4</v>
      </c>
      <c r="T126" t="n">
        <v>1670.89</v>
      </c>
      <c r="U126" t="n">
        <v>0.84</v>
      </c>
      <c r="V126" t="n">
        <v>0.89</v>
      </c>
      <c r="W126" t="n">
        <v>2.95</v>
      </c>
      <c r="X126" t="n">
        <v>0.1</v>
      </c>
      <c r="Y126" t="n">
        <v>1</v>
      </c>
      <c r="Z126" t="n">
        <v>10</v>
      </c>
      <c r="AA126" t="n">
        <v>484.9924498545668</v>
      </c>
      <c r="AB126" t="n">
        <v>663.5880662478276</v>
      </c>
      <c r="AC126" t="n">
        <v>600.2561525568346</v>
      </c>
      <c r="AD126" t="n">
        <v>484992.4498545668</v>
      </c>
      <c r="AE126" t="n">
        <v>663588.0662478276</v>
      </c>
      <c r="AF126" t="n">
        <v>1.458937907256427e-05</v>
      </c>
      <c r="AG126" t="n">
        <v>36</v>
      </c>
      <c r="AH126" t="n">
        <v>600256.1525568346</v>
      </c>
    </row>
    <row r="127">
      <c r="A127" t="n">
        <v>125</v>
      </c>
      <c r="B127" t="n">
        <v>145</v>
      </c>
      <c r="C127" t="inlineStr">
        <is>
          <t xml:space="preserve">CONCLUIDO	</t>
        </is>
      </c>
      <c r="D127" t="n">
        <v>7.2679</v>
      </c>
      <c r="E127" t="n">
        <v>13.76</v>
      </c>
      <c r="F127" t="n">
        <v>10.49</v>
      </c>
      <c r="G127" t="n">
        <v>104.87</v>
      </c>
      <c r="H127" t="n">
        <v>1.62</v>
      </c>
      <c r="I127" t="n">
        <v>6</v>
      </c>
      <c r="J127" t="n">
        <v>355.9</v>
      </c>
      <c r="K127" t="n">
        <v>61.2</v>
      </c>
      <c r="L127" t="n">
        <v>32.25</v>
      </c>
      <c r="M127" t="n">
        <v>4</v>
      </c>
      <c r="N127" t="n">
        <v>117.45</v>
      </c>
      <c r="O127" t="n">
        <v>44128.64</v>
      </c>
      <c r="P127" t="n">
        <v>191.25</v>
      </c>
      <c r="Q127" t="n">
        <v>197.75</v>
      </c>
      <c r="R127" t="n">
        <v>30.32</v>
      </c>
      <c r="S127" t="n">
        <v>25.4</v>
      </c>
      <c r="T127" t="n">
        <v>1623.79</v>
      </c>
      <c r="U127" t="n">
        <v>0.84</v>
      </c>
      <c r="V127" t="n">
        <v>0.89</v>
      </c>
      <c r="W127" t="n">
        <v>2.95</v>
      </c>
      <c r="X127" t="n">
        <v>0.1</v>
      </c>
      <c r="Y127" t="n">
        <v>1</v>
      </c>
      <c r="Z127" t="n">
        <v>10</v>
      </c>
      <c r="AA127" t="n">
        <v>484.9365359141336</v>
      </c>
      <c r="AB127" t="n">
        <v>663.5115623277782</v>
      </c>
      <c r="AC127" t="n">
        <v>600.1869500635407</v>
      </c>
      <c r="AD127" t="n">
        <v>484936.5359141337</v>
      </c>
      <c r="AE127" t="n">
        <v>663511.5623277782</v>
      </c>
      <c r="AF127" t="n">
        <v>1.45903828276261e-05</v>
      </c>
      <c r="AG127" t="n">
        <v>36</v>
      </c>
      <c r="AH127" t="n">
        <v>600186.9500635407</v>
      </c>
    </row>
    <row r="128">
      <c r="A128" t="n">
        <v>126</v>
      </c>
      <c r="B128" t="n">
        <v>145</v>
      </c>
      <c r="C128" t="inlineStr">
        <is>
          <t xml:space="preserve">CONCLUIDO	</t>
        </is>
      </c>
      <c r="D128" t="n">
        <v>7.2686</v>
      </c>
      <c r="E128" t="n">
        <v>13.76</v>
      </c>
      <c r="F128" t="n">
        <v>10.49</v>
      </c>
      <c r="G128" t="n">
        <v>104.85</v>
      </c>
      <c r="H128" t="n">
        <v>1.63</v>
      </c>
      <c r="I128" t="n">
        <v>6</v>
      </c>
      <c r="J128" t="n">
        <v>356.55</v>
      </c>
      <c r="K128" t="n">
        <v>61.2</v>
      </c>
      <c r="L128" t="n">
        <v>32.5</v>
      </c>
      <c r="M128" t="n">
        <v>4</v>
      </c>
      <c r="N128" t="n">
        <v>117.85</v>
      </c>
      <c r="O128" t="n">
        <v>44208.97</v>
      </c>
      <c r="P128" t="n">
        <v>191.23</v>
      </c>
      <c r="Q128" t="n">
        <v>197.75</v>
      </c>
      <c r="R128" t="n">
        <v>30.4</v>
      </c>
      <c r="S128" t="n">
        <v>25.4</v>
      </c>
      <c r="T128" t="n">
        <v>1667.56</v>
      </c>
      <c r="U128" t="n">
        <v>0.84</v>
      </c>
      <c r="V128" t="n">
        <v>0.89</v>
      </c>
      <c r="W128" t="n">
        <v>2.95</v>
      </c>
      <c r="X128" t="n">
        <v>0.1</v>
      </c>
      <c r="Y128" t="n">
        <v>1</v>
      </c>
      <c r="Z128" t="n">
        <v>10</v>
      </c>
      <c r="AA128" t="n">
        <v>484.9061857489439</v>
      </c>
      <c r="AB128" t="n">
        <v>663.4700358928106</v>
      </c>
      <c r="AC128" t="n">
        <v>600.1493868532438</v>
      </c>
      <c r="AD128" t="n">
        <v>484906.1857489439</v>
      </c>
      <c r="AE128" t="n">
        <v>663470.0358928107</v>
      </c>
      <c r="AF128" t="n">
        <v>1.459178808471264e-05</v>
      </c>
      <c r="AG128" t="n">
        <v>36</v>
      </c>
      <c r="AH128" t="n">
        <v>600149.3868532438</v>
      </c>
    </row>
    <row r="129">
      <c r="A129" t="n">
        <v>127</v>
      </c>
      <c r="B129" t="n">
        <v>145</v>
      </c>
      <c r="C129" t="inlineStr">
        <is>
          <t xml:space="preserve">CONCLUIDO	</t>
        </is>
      </c>
      <c r="D129" t="n">
        <v>7.271</v>
      </c>
      <c r="E129" t="n">
        <v>13.75</v>
      </c>
      <c r="F129" t="n">
        <v>10.48</v>
      </c>
      <c r="G129" t="n">
        <v>104.81</v>
      </c>
      <c r="H129" t="n">
        <v>1.63</v>
      </c>
      <c r="I129" t="n">
        <v>6</v>
      </c>
      <c r="J129" t="n">
        <v>357.2</v>
      </c>
      <c r="K129" t="n">
        <v>61.2</v>
      </c>
      <c r="L129" t="n">
        <v>32.75</v>
      </c>
      <c r="M129" t="n">
        <v>4</v>
      </c>
      <c r="N129" t="n">
        <v>118.26</v>
      </c>
      <c r="O129" t="n">
        <v>44289.53</v>
      </c>
      <c r="P129" t="n">
        <v>191.09</v>
      </c>
      <c r="Q129" t="n">
        <v>197.76</v>
      </c>
      <c r="R129" t="n">
        <v>30.23</v>
      </c>
      <c r="S129" t="n">
        <v>25.4</v>
      </c>
      <c r="T129" t="n">
        <v>1581.32</v>
      </c>
      <c r="U129" t="n">
        <v>0.84</v>
      </c>
      <c r="V129" t="n">
        <v>0.89</v>
      </c>
      <c r="W129" t="n">
        <v>2.95</v>
      </c>
      <c r="X129" t="n">
        <v>0.09</v>
      </c>
      <c r="Y129" t="n">
        <v>1</v>
      </c>
      <c r="Z129" t="n">
        <v>10</v>
      </c>
      <c r="AA129" t="n">
        <v>484.7330261610452</v>
      </c>
      <c r="AB129" t="n">
        <v>663.2331113053858</v>
      </c>
      <c r="AC129" t="n">
        <v>599.9350740159172</v>
      </c>
      <c r="AD129" t="n">
        <v>484733.0261610452</v>
      </c>
      <c r="AE129" t="n">
        <v>663233.1113053858</v>
      </c>
      <c r="AF129" t="n">
        <v>1.459660610900939e-05</v>
      </c>
      <c r="AG129" t="n">
        <v>36</v>
      </c>
      <c r="AH129" t="n">
        <v>599935.0740159171</v>
      </c>
    </row>
    <row r="130">
      <c r="A130" t="n">
        <v>128</v>
      </c>
      <c r="B130" t="n">
        <v>145</v>
      </c>
      <c r="C130" t="inlineStr">
        <is>
          <t xml:space="preserve">CONCLUIDO	</t>
        </is>
      </c>
      <c r="D130" t="n">
        <v>7.267</v>
      </c>
      <c r="E130" t="n">
        <v>13.76</v>
      </c>
      <c r="F130" t="n">
        <v>10.49</v>
      </c>
      <c r="G130" t="n">
        <v>104.88</v>
      </c>
      <c r="H130" t="n">
        <v>1.64</v>
      </c>
      <c r="I130" t="n">
        <v>6</v>
      </c>
      <c r="J130" t="n">
        <v>357.86</v>
      </c>
      <c r="K130" t="n">
        <v>61.2</v>
      </c>
      <c r="L130" t="n">
        <v>33</v>
      </c>
      <c r="M130" t="n">
        <v>4</v>
      </c>
      <c r="N130" t="n">
        <v>118.66</v>
      </c>
      <c r="O130" t="n">
        <v>44370.32</v>
      </c>
      <c r="P130" t="n">
        <v>191.14</v>
      </c>
      <c r="Q130" t="n">
        <v>197.76</v>
      </c>
      <c r="R130" t="n">
        <v>30.38</v>
      </c>
      <c r="S130" t="n">
        <v>25.4</v>
      </c>
      <c r="T130" t="n">
        <v>1656.12</v>
      </c>
      <c r="U130" t="n">
        <v>0.84</v>
      </c>
      <c r="V130" t="n">
        <v>0.89</v>
      </c>
      <c r="W130" t="n">
        <v>2.95</v>
      </c>
      <c r="X130" t="n">
        <v>0.1</v>
      </c>
      <c r="Y130" t="n">
        <v>1</v>
      </c>
      <c r="Z130" t="n">
        <v>10</v>
      </c>
      <c r="AA130" t="n">
        <v>484.8739352783375</v>
      </c>
      <c r="AB130" t="n">
        <v>663.4259093761365</v>
      </c>
      <c r="AC130" t="n">
        <v>600.1094717093891</v>
      </c>
      <c r="AD130" t="n">
        <v>484873.9352783374</v>
      </c>
      <c r="AE130" t="n">
        <v>663425.9093761365</v>
      </c>
      <c r="AF130" t="n">
        <v>1.458857606851482e-05</v>
      </c>
      <c r="AG130" t="n">
        <v>36</v>
      </c>
      <c r="AH130" t="n">
        <v>600109.4717093891</v>
      </c>
    </row>
    <row r="131">
      <c r="A131" t="n">
        <v>129</v>
      </c>
      <c r="B131" t="n">
        <v>145</v>
      </c>
      <c r="C131" t="inlineStr">
        <is>
          <t xml:space="preserve">CONCLUIDO	</t>
        </is>
      </c>
      <c r="D131" t="n">
        <v>7.2699</v>
      </c>
      <c r="E131" t="n">
        <v>13.76</v>
      </c>
      <c r="F131" t="n">
        <v>10.48</v>
      </c>
      <c r="G131" t="n">
        <v>104.83</v>
      </c>
      <c r="H131" t="n">
        <v>1.65</v>
      </c>
      <c r="I131" t="n">
        <v>6</v>
      </c>
      <c r="J131" t="n">
        <v>358.52</v>
      </c>
      <c r="K131" t="n">
        <v>61.2</v>
      </c>
      <c r="L131" t="n">
        <v>33.25</v>
      </c>
      <c r="M131" t="n">
        <v>4</v>
      </c>
      <c r="N131" t="n">
        <v>119.07</v>
      </c>
      <c r="O131" t="n">
        <v>44451.33</v>
      </c>
      <c r="P131" t="n">
        <v>191.06</v>
      </c>
      <c r="Q131" t="n">
        <v>197.77</v>
      </c>
      <c r="R131" t="n">
        <v>30.32</v>
      </c>
      <c r="S131" t="n">
        <v>25.4</v>
      </c>
      <c r="T131" t="n">
        <v>1627.29</v>
      </c>
      <c r="U131" t="n">
        <v>0.84</v>
      </c>
      <c r="V131" t="n">
        <v>0.89</v>
      </c>
      <c r="W131" t="n">
        <v>2.95</v>
      </c>
      <c r="X131" t="n">
        <v>0.09</v>
      </c>
      <c r="Y131" t="n">
        <v>1</v>
      </c>
      <c r="Z131" t="n">
        <v>10</v>
      </c>
      <c r="AA131" t="n">
        <v>484.7346969662793</v>
      </c>
      <c r="AB131" t="n">
        <v>663.2353973748178</v>
      </c>
      <c r="AC131" t="n">
        <v>599.937141906091</v>
      </c>
      <c r="AD131" t="n">
        <v>484734.6969662793</v>
      </c>
      <c r="AE131" t="n">
        <v>663235.3973748178</v>
      </c>
      <c r="AF131" t="n">
        <v>1.459439784787338e-05</v>
      </c>
      <c r="AG131" t="n">
        <v>36</v>
      </c>
      <c r="AH131" t="n">
        <v>599937.141906091</v>
      </c>
    </row>
    <row r="132">
      <c r="A132" t="n">
        <v>130</v>
      </c>
      <c r="B132" t="n">
        <v>145</v>
      </c>
      <c r="C132" t="inlineStr">
        <is>
          <t xml:space="preserve">CONCLUIDO	</t>
        </is>
      </c>
      <c r="D132" t="n">
        <v>7.2707</v>
      </c>
      <c r="E132" t="n">
        <v>13.75</v>
      </c>
      <c r="F132" t="n">
        <v>10.48</v>
      </c>
      <c r="G132" t="n">
        <v>104.81</v>
      </c>
      <c r="H132" t="n">
        <v>1.66</v>
      </c>
      <c r="I132" t="n">
        <v>6</v>
      </c>
      <c r="J132" t="n">
        <v>359.17</v>
      </c>
      <c r="K132" t="n">
        <v>61.2</v>
      </c>
      <c r="L132" t="n">
        <v>33.5</v>
      </c>
      <c r="M132" t="n">
        <v>4</v>
      </c>
      <c r="N132" t="n">
        <v>119.48</v>
      </c>
      <c r="O132" t="n">
        <v>44532.57</v>
      </c>
      <c r="P132" t="n">
        <v>190.84</v>
      </c>
      <c r="Q132" t="n">
        <v>197.75</v>
      </c>
      <c r="R132" t="n">
        <v>30.22</v>
      </c>
      <c r="S132" t="n">
        <v>25.4</v>
      </c>
      <c r="T132" t="n">
        <v>1578.5</v>
      </c>
      <c r="U132" t="n">
        <v>0.84</v>
      </c>
      <c r="V132" t="n">
        <v>0.89</v>
      </c>
      <c r="W132" t="n">
        <v>2.95</v>
      </c>
      <c r="X132" t="n">
        <v>0.09</v>
      </c>
      <c r="Y132" t="n">
        <v>1</v>
      </c>
      <c r="Z132" t="n">
        <v>10</v>
      </c>
      <c r="AA132" t="n">
        <v>484.5524862101939</v>
      </c>
      <c r="AB132" t="n">
        <v>662.9860885797707</v>
      </c>
      <c r="AC132" t="n">
        <v>599.7116267925361</v>
      </c>
      <c r="AD132" t="n">
        <v>484552.486210194</v>
      </c>
      <c r="AE132" t="n">
        <v>662986.0885797706</v>
      </c>
      <c r="AF132" t="n">
        <v>1.459600385597229e-05</v>
      </c>
      <c r="AG132" t="n">
        <v>36</v>
      </c>
      <c r="AH132" t="n">
        <v>599711.6267925361</v>
      </c>
    </row>
    <row r="133">
      <c r="A133" t="n">
        <v>131</v>
      </c>
      <c r="B133" t="n">
        <v>145</v>
      </c>
      <c r="C133" t="inlineStr">
        <is>
          <t xml:space="preserve">CONCLUIDO	</t>
        </is>
      </c>
      <c r="D133" t="n">
        <v>7.2667</v>
      </c>
      <c r="E133" t="n">
        <v>13.76</v>
      </c>
      <c r="F133" t="n">
        <v>10.49</v>
      </c>
      <c r="G133" t="n">
        <v>104.89</v>
      </c>
      <c r="H133" t="n">
        <v>1.67</v>
      </c>
      <c r="I133" t="n">
        <v>6</v>
      </c>
      <c r="J133" t="n">
        <v>359.84</v>
      </c>
      <c r="K133" t="n">
        <v>61.2</v>
      </c>
      <c r="L133" t="n">
        <v>33.75</v>
      </c>
      <c r="M133" t="n">
        <v>4</v>
      </c>
      <c r="N133" t="n">
        <v>119.89</v>
      </c>
      <c r="O133" t="n">
        <v>44614.04</v>
      </c>
      <c r="P133" t="n">
        <v>190.94</v>
      </c>
      <c r="Q133" t="n">
        <v>197.77</v>
      </c>
      <c r="R133" t="n">
        <v>30.53</v>
      </c>
      <c r="S133" t="n">
        <v>25.4</v>
      </c>
      <c r="T133" t="n">
        <v>1730.5</v>
      </c>
      <c r="U133" t="n">
        <v>0.83</v>
      </c>
      <c r="V133" t="n">
        <v>0.89</v>
      </c>
      <c r="W133" t="n">
        <v>2.95</v>
      </c>
      <c r="X133" t="n">
        <v>0.1</v>
      </c>
      <c r="Y133" t="n">
        <v>1</v>
      </c>
      <c r="Z133" t="n">
        <v>10</v>
      </c>
      <c r="AA133" t="n">
        <v>484.7307462627497</v>
      </c>
      <c r="AB133" t="n">
        <v>663.2299918479558</v>
      </c>
      <c r="AC133" t="n">
        <v>599.9322522751261</v>
      </c>
      <c r="AD133" t="n">
        <v>484730.7462627497</v>
      </c>
      <c r="AE133" t="n">
        <v>663229.9918479559</v>
      </c>
      <c r="AF133" t="n">
        <v>1.458797381547772e-05</v>
      </c>
      <c r="AG133" t="n">
        <v>36</v>
      </c>
      <c r="AH133" t="n">
        <v>599932.2522751261</v>
      </c>
    </row>
    <row r="134">
      <c r="A134" t="n">
        <v>132</v>
      </c>
      <c r="B134" t="n">
        <v>145</v>
      </c>
      <c r="C134" t="inlineStr">
        <is>
          <t xml:space="preserve">CONCLUIDO	</t>
        </is>
      </c>
      <c r="D134" t="n">
        <v>7.2638</v>
      </c>
      <c r="E134" t="n">
        <v>13.77</v>
      </c>
      <c r="F134" t="n">
        <v>10.49</v>
      </c>
      <c r="G134" t="n">
        <v>104.94</v>
      </c>
      <c r="H134" t="n">
        <v>1.68</v>
      </c>
      <c r="I134" t="n">
        <v>6</v>
      </c>
      <c r="J134" t="n">
        <v>360.5</v>
      </c>
      <c r="K134" t="n">
        <v>61.2</v>
      </c>
      <c r="L134" t="n">
        <v>34</v>
      </c>
      <c r="M134" t="n">
        <v>4</v>
      </c>
      <c r="N134" t="n">
        <v>120.3</v>
      </c>
      <c r="O134" t="n">
        <v>44695.75</v>
      </c>
      <c r="P134" t="n">
        <v>190.81</v>
      </c>
      <c r="Q134" t="n">
        <v>197.75</v>
      </c>
      <c r="R134" t="n">
        <v>30.68</v>
      </c>
      <c r="S134" t="n">
        <v>25.4</v>
      </c>
      <c r="T134" t="n">
        <v>1804.43</v>
      </c>
      <c r="U134" t="n">
        <v>0.83</v>
      </c>
      <c r="V134" t="n">
        <v>0.89</v>
      </c>
      <c r="W134" t="n">
        <v>2.95</v>
      </c>
      <c r="X134" t="n">
        <v>0.1</v>
      </c>
      <c r="Y134" t="n">
        <v>1</v>
      </c>
      <c r="Z134" t="n">
        <v>10</v>
      </c>
      <c r="AA134" t="n">
        <v>484.697013374328</v>
      </c>
      <c r="AB134" t="n">
        <v>663.1838370218272</v>
      </c>
      <c r="AC134" t="n">
        <v>599.8905024008244</v>
      </c>
      <c r="AD134" t="n">
        <v>484697.013374328</v>
      </c>
      <c r="AE134" t="n">
        <v>663183.8370218272</v>
      </c>
      <c r="AF134" t="n">
        <v>1.458215203611916e-05</v>
      </c>
      <c r="AG134" t="n">
        <v>36</v>
      </c>
      <c r="AH134" t="n">
        <v>599890.5024008245</v>
      </c>
    </row>
    <row r="135">
      <c r="A135" t="n">
        <v>133</v>
      </c>
      <c r="B135" t="n">
        <v>145</v>
      </c>
      <c r="C135" t="inlineStr">
        <is>
          <t xml:space="preserve">CONCLUIDO	</t>
        </is>
      </c>
      <c r="D135" t="n">
        <v>7.3028</v>
      </c>
      <c r="E135" t="n">
        <v>13.69</v>
      </c>
      <c r="F135" t="n">
        <v>10.47</v>
      </c>
      <c r="G135" t="n">
        <v>125.7</v>
      </c>
      <c r="H135" t="n">
        <v>1.69</v>
      </c>
      <c r="I135" t="n">
        <v>5</v>
      </c>
      <c r="J135" t="n">
        <v>361.16</v>
      </c>
      <c r="K135" t="n">
        <v>61.2</v>
      </c>
      <c r="L135" t="n">
        <v>34.25</v>
      </c>
      <c r="M135" t="n">
        <v>3</v>
      </c>
      <c r="N135" t="n">
        <v>120.71</v>
      </c>
      <c r="O135" t="n">
        <v>44777.68</v>
      </c>
      <c r="P135" t="n">
        <v>190.7</v>
      </c>
      <c r="Q135" t="n">
        <v>197.75</v>
      </c>
      <c r="R135" t="n">
        <v>30.03</v>
      </c>
      <c r="S135" t="n">
        <v>25.4</v>
      </c>
      <c r="T135" t="n">
        <v>1487.25</v>
      </c>
      <c r="U135" t="n">
        <v>0.85</v>
      </c>
      <c r="V135" t="n">
        <v>0.89</v>
      </c>
      <c r="W135" t="n">
        <v>2.95</v>
      </c>
      <c r="X135" t="n">
        <v>0.08</v>
      </c>
      <c r="Y135" t="n">
        <v>1</v>
      </c>
      <c r="Z135" t="n">
        <v>10</v>
      </c>
      <c r="AA135" t="n">
        <v>483.7324203812479</v>
      </c>
      <c r="AB135" t="n">
        <v>661.8640383338555</v>
      </c>
      <c r="AC135" t="n">
        <v>598.6966634472838</v>
      </c>
      <c r="AD135" t="n">
        <v>483732.4203812479</v>
      </c>
      <c r="AE135" t="n">
        <v>661864.0383338556</v>
      </c>
      <c r="AF135" t="n">
        <v>1.466044493094124e-05</v>
      </c>
      <c r="AG135" t="n">
        <v>36</v>
      </c>
      <c r="AH135" t="n">
        <v>598696.6634472838</v>
      </c>
    </row>
    <row r="136">
      <c r="A136" t="n">
        <v>134</v>
      </c>
      <c r="B136" t="n">
        <v>145</v>
      </c>
      <c r="C136" t="inlineStr">
        <is>
          <t xml:space="preserve">CONCLUIDO	</t>
        </is>
      </c>
      <c r="D136" t="n">
        <v>7.3043</v>
      </c>
      <c r="E136" t="n">
        <v>13.69</v>
      </c>
      <c r="F136" t="n">
        <v>10.47</v>
      </c>
      <c r="G136" t="n">
        <v>125.66</v>
      </c>
      <c r="H136" t="n">
        <v>1.7</v>
      </c>
      <c r="I136" t="n">
        <v>5</v>
      </c>
      <c r="J136" t="n">
        <v>361.83</v>
      </c>
      <c r="K136" t="n">
        <v>61.2</v>
      </c>
      <c r="L136" t="n">
        <v>34.5</v>
      </c>
      <c r="M136" t="n">
        <v>3</v>
      </c>
      <c r="N136" t="n">
        <v>121.13</v>
      </c>
      <c r="O136" t="n">
        <v>44859.98</v>
      </c>
      <c r="P136" t="n">
        <v>190.97</v>
      </c>
      <c r="Q136" t="n">
        <v>197.75</v>
      </c>
      <c r="R136" t="n">
        <v>29.97</v>
      </c>
      <c r="S136" t="n">
        <v>25.4</v>
      </c>
      <c r="T136" t="n">
        <v>1454.3</v>
      </c>
      <c r="U136" t="n">
        <v>0.85</v>
      </c>
      <c r="V136" t="n">
        <v>0.89</v>
      </c>
      <c r="W136" t="n">
        <v>2.95</v>
      </c>
      <c r="X136" t="n">
        <v>0.08</v>
      </c>
      <c r="Y136" t="n">
        <v>1</v>
      </c>
      <c r="Z136" t="n">
        <v>10</v>
      </c>
      <c r="AA136" t="n">
        <v>483.9010389506279</v>
      </c>
      <c r="AB136" t="n">
        <v>662.0947496994075</v>
      </c>
      <c r="AC136" t="n">
        <v>598.9053560439129</v>
      </c>
      <c r="AD136" t="n">
        <v>483901.0389506279</v>
      </c>
      <c r="AE136" t="n">
        <v>662094.7496994075</v>
      </c>
      <c r="AF136" t="n">
        <v>1.46634561961267e-05</v>
      </c>
      <c r="AG136" t="n">
        <v>36</v>
      </c>
      <c r="AH136" t="n">
        <v>598905.3560439129</v>
      </c>
    </row>
    <row r="137">
      <c r="A137" t="n">
        <v>135</v>
      </c>
      <c r="B137" t="n">
        <v>145</v>
      </c>
      <c r="C137" t="inlineStr">
        <is>
          <t xml:space="preserve">CONCLUIDO	</t>
        </is>
      </c>
      <c r="D137" t="n">
        <v>7.3021</v>
      </c>
      <c r="E137" t="n">
        <v>13.69</v>
      </c>
      <c r="F137" t="n">
        <v>10.48</v>
      </c>
      <c r="G137" t="n">
        <v>125.71</v>
      </c>
      <c r="H137" t="n">
        <v>1.71</v>
      </c>
      <c r="I137" t="n">
        <v>5</v>
      </c>
      <c r="J137" t="n">
        <v>362.5</v>
      </c>
      <c r="K137" t="n">
        <v>61.2</v>
      </c>
      <c r="L137" t="n">
        <v>34.75</v>
      </c>
      <c r="M137" t="n">
        <v>3</v>
      </c>
      <c r="N137" t="n">
        <v>121.55</v>
      </c>
      <c r="O137" t="n">
        <v>44942.4</v>
      </c>
      <c r="P137" t="n">
        <v>191.29</v>
      </c>
      <c r="Q137" t="n">
        <v>197.75</v>
      </c>
      <c r="R137" t="n">
        <v>30.09</v>
      </c>
      <c r="S137" t="n">
        <v>25.4</v>
      </c>
      <c r="T137" t="n">
        <v>1514.36</v>
      </c>
      <c r="U137" t="n">
        <v>0.84</v>
      </c>
      <c r="V137" t="n">
        <v>0.89</v>
      </c>
      <c r="W137" t="n">
        <v>2.95</v>
      </c>
      <c r="X137" t="n">
        <v>0.09</v>
      </c>
      <c r="Y137" t="n">
        <v>1</v>
      </c>
      <c r="Z137" t="n">
        <v>10</v>
      </c>
      <c r="AA137" t="n">
        <v>484.202932662035</v>
      </c>
      <c r="AB137" t="n">
        <v>662.5078139939654</v>
      </c>
      <c r="AC137" t="n">
        <v>599.2789980619374</v>
      </c>
      <c r="AD137" t="n">
        <v>484202.932662035</v>
      </c>
      <c r="AE137" t="n">
        <v>662507.8139939654</v>
      </c>
      <c r="AF137" t="n">
        <v>1.465903967385469e-05</v>
      </c>
      <c r="AG137" t="n">
        <v>36</v>
      </c>
      <c r="AH137" t="n">
        <v>599278.9980619374</v>
      </c>
    </row>
    <row r="138">
      <c r="A138" t="n">
        <v>136</v>
      </c>
      <c r="B138" t="n">
        <v>145</v>
      </c>
      <c r="C138" t="inlineStr">
        <is>
          <t xml:space="preserve">CONCLUIDO	</t>
        </is>
      </c>
      <c r="D138" t="n">
        <v>7.3018</v>
      </c>
      <c r="E138" t="n">
        <v>13.7</v>
      </c>
      <c r="F138" t="n">
        <v>10.48</v>
      </c>
      <c r="G138" t="n">
        <v>125.72</v>
      </c>
      <c r="H138" t="n">
        <v>1.72</v>
      </c>
      <c r="I138" t="n">
        <v>5</v>
      </c>
      <c r="J138" t="n">
        <v>363.17</v>
      </c>
      <c r="K138" t="n">
        <v>61.2</v>
      </c>
      <c r="L138" t="n">
        <v>35</v>
      </c>
      <c r="M138" t="n">
        <v>3</v>
      </c>
      <c r="N138" t="n">
        <v>121.97</v>
      </c>
      <c r="O138" t="n">
        <v>45025.06</v>
      </c>
      <c r="P138" t="n">
        <v>191.5</v>
      </c>
      <c r="Q138" t="n">
        <v>197.75</v>
      </c>
      <c r="R138" t="n">
        <v>30.16</v>
      </c>
      <c r="S138" t="n">
        <v>25.4</v>
      </c>
      <c r="T138" t="n">
        <v>1549.53</v>
      </c>
      <c r="U138" t="n">
        <v>0.84</v>
      </c>
      <c r="V138" t="n">
        <v>0.89</v>
      </c>
      <c r="W138" t="n">
        <v>2.95</v>
      </c>
      <c r="X138" t="n">
        <v>0.09</v>
      </c>
      <c r="Y138" t="n">
        <v>1</v>
      </c>
      <c r="Z138" t="n">
        <v>10</v>
      </c>
      <c r="AA138" t="n">
        <v>484.3659732947689</v>
      </c>
      <c r="AB138" t="n">
        <v>662.7308933805172</v>
      </c>
      <c r="AC138" t="n">
        <v>599.4807870649305</v>
      </c>
      <c r="AD138" t="n">
        <v>484365.9732947689</v>
      </c>
      <c r="AE138" t="n">
        <v>662730.8933805171</v>
      </c>
      <c r="AF138" t="n">
        <v>1.46584374208176e-05</v>
      </c>
      <c r="AG138" t="n">
        <v>36</v>
      </c>
      <c r="AH138" t="n">
        <v>599480.7870649305</v>
      </c>
    </row>
    <row r="139">
      <c r="A139" t="n">
        <v>137</v>
      </c>
      <c r="B139" t="n">
        <v>145</v>
      </c>
      <c r="C139" t="inlineStr">
        <is>
          <t xml:space="preserve">CONCLUIDO	</t>
        </is>
      </c>
      <c r="D139" t="n">
        <v>7.3002</v>
      </c>
      <c r="E139" t="n">
        <v>13.7</v>
      </c>
      <c r="F139" t="n">
        <v>10.48</v>
      </c>
      <c r="G139" t="n">
        <v>125.76</v>
      </c>
      <c r="H139" t="n">
        <v>1.73</v>
      </c>
      <c r="I139" t="n">
        <v>5</v>
      </c>
      <c r="J139" t="n">
        <v>363.84</v>
      </c>
      <c r="K139" t="n">
        <v>61.2</v>
      </c>
      <c r="L139" t="n">
        <v>35.25</v>
      </c>
      <c r="M139" t="n">
        <v>3</v>
      </c>
      <c r="N139" t="n">
        <v>122.39</v>
      </c>
      <c r="O139" t="n">
        <v>45107.96</v>
      </c>
      <c r="P139" t="n">
        <v>191.78</v>
      </c>
      <c r="Q139" t="n">
        <v>197.75</v>
      </c>
      <c r="R139" t="n">
        <v>30.16</v>
      </c>
      <c r="S139" t="n">
        <v>25.4</v>
      </c>
      <c r="T139" t="n">
        <v>1551.7</v>
      </c>
      <c r="U139" t="n">
        <v>0.84</v>
      </c>
      <c r="V139" t="n">
        <v>0.89</v>
      </c>
      <c r="W139" t="n">
        <v>2.95</v>
      </c>
      <c r="X139" t="n">
        <v>0.09</v>
      </c>
      <c r="Y139" t="n">
        <v>1</v>
      </c>
      <c r="Z139" t="n">
        <v>10</v>
      </c>
      <c r="AA139" t="n">
        <v>484.6095688346105</v>
      </c>
      <c r="AB139" t="n">
        <v>663.064191544805</v>
      </c>
      <c r="AC139" t="n">
        <v>599.7822757202057</v>
      </c>
      <c r="AD139" t="n">
        <v>484609.5688346105</v>
      </c>
      <c r="AE139" t="n">
        <v>663064.191544805</v>
      </c>
      <c r="AF139" t="n">
        <v>1.465522540461977e-05</v>
      </c>
      <c r="AG139" t="n">
        <v>36</v>
      </c>
      <c r="AH139" t="n">
        <v>599782.2757202057</v>
      </c>
    </row>
    <row r="140">
      <c r="A140" t="n">
        <v>138</v>
      </c>
      <c r="B140" t="n">
        <v>145</v>
      </c>
      <c r="C140" t="inlineStr">
        <is>
          <t xml:space="preserve">CONCLUIDO	</t>
        </is>
      </c>
      <c r="D140" t="n">
        <v>7.3021</v>
      </c>
      <c r="E140" t="n">
        <v>13.69</v>
      </c>
      <c r="F140" t="n">
        <v>10.48</v>
      </c>
      <c r="G140" t="n">
        <v>125.71</v>
      </c>
      <c r="H140" t="n">
        <v>1.74</v>
      </c>
      <c r="I140" t="n">
        <v>5</v>
      </c>
      <c r="J140" t="n">
        <v>364.51</v>
      </c>
      <c r="K140" t="n">
        <v>61.2</v>
      </c>
      <c r="L140" t="n">
        <v>35.5</v>
      </c>
      <c r="M140" t="n">
        <v>3</v>
      </c>
      <c r="N140" t="n">
        <v>122.82</v>
      </c>
      <c r="O140" t="n">
        <v>45191.1</v>
      </c>
      <c r="P140" t="n">
        <v>191.92</v>
      </c>
      <c r="Q140" t="n">
        <v>197.75</v>
      </c>
      <c r="R140" t="n">
        <v>30.1</v>
      </c>
      <c r="S140" t="n">
        <v>25.4</v>
      </c>
      <c r="T140" t="n">
        <v>1519.52</v>
      </c>
      <c r="U140" t="n">
        <v>0.84</v>
      </c>
      <c r="V140" t="n">
        <v>0.89</v>
      </c>
      <c r="W140" t="n">
        <v>2.95</v>
      </c>
      <c r="X140" t="n">
        <v>0.09</v>
      </c>
      <c r="Y140" t="n">
        <v>1</v>
      </c>
      <c r="Z140" t="n">
        <v>10</v>
      </c>
      <c r="AA140" t="n">
        <v>484.6724460755988</v>
      </c>
      <c r="AB140" t="n">
        <v>663.1502229598733</v>
      </c>
      <c r="AC140" t="n">
        <v>599.8600964177657</v>
      </c>
      <c r="AD140" t="n">
        <v>484672.4460755988</v>
      </c>
      <c r="AE140" t="n">
        <v>663150.2229598733</v>
      </c>
      <c r="AF140" t="n">
        <v>1.465903967385469e-05</v>
      </c>
      <c r="AG140" t="n">
        <v>36</v>
      </c>
      <c r="AH140" t="n">
        <v>599860.0964177657</v>
      </c>
    </row>
    <row r="141">
      <c r="A141" t="n">
        <v>139</v>
      </c>
      <c r="B141" t="n">
        <v>145</v>
      </c>
      <c r="C141" t="inlineStr">
        <is>
          <t xml:space="preserve">CONCLUIDO	</t>
        </is>
      </c>
      <c r="D141" t="n">
        <v>7.3034</v>
      </c>
      <c r="E141" t="n">
        <v>13.69</v>
      </c>
      <c r="F141" t="n">
        <v>10.47</v>
      </c>
      <c r="G141" t="n">
        <v>125.68</v>
      </c>
      <c r="H141" t="n">
        <v>1.75</v>
      </c>
      <c r="I141" t="n">
        <v>5</v>
      </c>
      <c r="J141" t="n">
        <v>365.19</v>
      </c>
      <c r="K141" t="n">
        <v>61.2</v>
      </c>
      <c r="L141" t="n">
        <v>35.75</v>
      </c>
      <c r="M141" t="n">
        <v>3</v>
      </c>
      <c r="N141" t="n">
        <v>123.24</v>
      </c>
      <c r="O141" t="n">
        <v>45274.49</v>
      </c>
      <c r="P141" t="n">
        <v>192.05</v>
      </c>
      <c r="Q141" t="n">
        <v>197.79</v>
      </c>
      <c r="R141" t="n">
        <v>29.97</v>
      </c>
      <c r="S141" t="n">
        <v>25.4</v>
      </c>
      <c r="T141" t="n">
        <v>1458.38</v>
      </c>
      <c r="U141" t="n">
        <v>0.85</v>
      </c>
      <c r="V141" t="n">
        <v>0.89</v>
      </c>
      <c r="W141" t="n">
        <v>2.95</v>
      </c>
      <c r="X141" t="n">
        <v>0.08</v>
      </c>
      <c r="Y141" t="n">
        <v>1</v>
      </c>
      <c r="Z141" t="n">
        <v>10</v>
      </c>
      <c r="AA141" t="n">
        <v>484.7253235204285</v>
      </c>
      <c r="AB141" t="n">
        <v>663.2225722126775</v>
      </c>
      <c r="AC141" t="n">
        <v>599.9255407594252</v>
      </c>
      <c r="AD141" t="n">
        <v>484725.3235204285</v>
      </c>
      <c r="AE141" t="n">
        <v>663222.5722126774</v>
      </c>
      <c r="AF141" t="n">
        <v>1.466164943701543e-05</v>
      </c>
      <c r="AG141" t="n">
        <v>36</v>
      </c>
      <c r="AH141" t="n">
        <v>599925.5407594251</v>
      </c>
    </row>
    <row r="142">
      <c r="A142" t="n">
        <v>140</v>
      </c>
      <c r="B142" t="n">
        <v>145</v>
      </c>
      <c r="C142" t="inlineStr">
        <is>
          <t xml:space="preserve">CONCLUIDO	</t>
        </is>
      </c>
      <c r="D142" t="n">
        <v>7.3031</v>
      </c>
      <c r="E142" t="n">
        <v>13.69</v>
      </c>
      <c r="F142" t="n">
        <v>10.47</v>
      </c>
      <c r="G142" t="n">
        <v>125.69</v>
      </c>
      <c r="H142" t="n">
        <v>1.75</v>
      </c>
      <c r="I142" t="n">
        <v>5</v>
      </c>
      <c r="J142" t="n">
        <v>365.87</v>
      </c>
      <c r="K142" t="n">
        <v>61.2</v>
      </c>
      <c r="L142" t="n">
        <v>36</v>
      </c>
      <c r="M142" t="n">
        <v>3</v>
      </c>
      <c r="N142" t="n">
        <v>123.67</v>
      </c>
      <c r="O142" t="n">
        <v>45358.13</v>
      </c>
      <c r="P142" t="n">
        <v>192.25</v>
      </c>
      <c r="Q142" t="n">
        <v>197.75</v>
      </c>
      <c r="R142" t="n">
        <v>29.95</v>
      </c>
      <c r="S142" t="n">
        <v>25.4</v>
      </c>
      <c r="T142" t="n">
        <v>1445.97</v>
      </c>
      <c r="U142" t="n">
        <v>0.85</v>
      </c>
      <c r="V142" t="n">
        <v>0.89</v>
      </c>
      <c r="W142" t="n">
        <v>2.95</v>
      </c>
      <c r="X142" t="n">
        <v>0.08</v>
      </c>
      <c r="Y142" t="n">
        <v>1</v>
      </c>
      <c r="Z142" t="n">
        <v>10</v>
      </c>
      <c r="AA142" t="n">
        <v>484.8809050164623</v>
      </c>
      <c r="AB142" t="n">
        <v>663.4354456793222</v>
      </c>
      <c r="AC142" t="n">
        <v>600.1180978811832</v>
      </c>
      <c r="AD142" t="n">
        <v>484880.9050164624</v>
      </c>
      <c r="AE142" t="n">
        <v>663435.4456793222</v>
      </c>
      <c r="AF142" t="n">
        <v>1.466104718397833e-05</v>
      </c>
      <c r="AG142" t="n">
        <v>36</v>
      </c>
      <c r="AH142" t="n">
        <v>600118.0978811831</v>
      </c>
    </row>
    <row r="143">
      <c r="A143" t="n">
        <v>141</v>
      </c>
      <c r="B143" t="n">
        <v>145</v>
      </c>
      <c r="C143" t="inlineStr">
        <is>
          <t xml:space="preserve">CONCLUIDO	</t>
        </is>
      </c>
      <c r="D143" t="n">
        <v>7.3052</v>
      </c>
      <c r="E143" t="n">
        <v>13.69</v>
      </c>
      <c r="F143" t="n">
        <v>10.47</v>
      </c>
      <c r="G143" t="n">
        <v>125.64</v>
      </c>
      <c r="H143" t="n">
        <v>1.76</v>
      </c>
      <c r="I143" t="n">
        <v>5</v>
      </c>
      <c r="J143" t="n">
        <v>366.55</v>
      </c>
      <c r="K143" t="n">
        <v>61.2</v>
      </c>
      <c r="L143" t="n">
        <v>36.25</v>
      </c>
      <c r="M143" t="n">
        <v>3</v>
      </c>
      <c r="N143" t="n">
        <v>124.1</v>
      </c>
      <c r="O143" t="n">
        <v>45442.03</v>
      </c>
      <c r="P143" t="n">
        <v>192.3</v>
      </c>
      <c r="Q143" t="n">
        <v>197.76</v>
      </c>
      <c r="R143" t="n">
        <v>29.89</v>
      </c>
      <c r="S143" t="n">
        <v>25.4</v>
      </c>
      <c r="T143" t="n">
        <v>1417.07</v>
      </c>
      <c r="U143" t="n">
        <v>0.85</v>
      </c>
      <c r="V143" t="n">
        <v>0.89</v>
      </c>
      <c r="W143" t="n">
        <v>2.95</v>
      </c>
      <c r="X143" t="n">
        <v>0.08</v>
      </c>
      <c r="Y143" t="n">
        <v>1</v>
      </c>
      <c r="Z143" t="n">
        <v>10</v>
      </c>
      <c r="AA143" t="n">
        <v>484.8722704322147</v>
      </c>
      <c r="AB143" t="n">
        <v>663.4236314602235</v>
      </c>
      <c r="AC143" t="n">
        <v>600.1074111945738</v>
      </c>
      <c r="AD143" t="n">
        <v>484872.2704322147</v>
      </c>
      <c r="AE143" t="n">
        <v>663423.6314602236</v>
      </c>
      <c r="AF143" t="n">
        <v>1.466526295523799e-05</v>
      </c>
      <c r="AG143" t="n">
        <v>36</v>
      </c>
      <c r="AH143" t="n">
        <v>600107.4111945739</v>
      </c>
    </row>
    <row r="144">
      <c r="A144" t="n">
        <v>142</v>
      </c>
      <c r="B144" t="n">
        <v>145</v>
      </c>
      <c r="C144" t="inlineStr">
        <is>
          <t xml:space="preserve">CONCLUIDO	</t>
        </is>
      </c>
      <c r="D144" t="n">
        <v>7.3048</v>
      </c>
      <c r="E144" t="n">
        <v>13.69</v>
      </c>
      <c r="F144" t="n">
        <v>10.47</v>
      </c>
      <c r="G144" t="n">
        <v>125.65</v>
      </c>
      <c r="H144" t="n">
        <v>1.77</v>
      </c>
      <c r="I144" t="n">
        <v>5</v>
      </c>
      <c r="J144" t="n">
        <v>367.23</v>
      </c>
      <c r="K144" t="n">
        <v>61.2</v>
      </c>
      <c r="L144" t="n">
        <v>36.5</v>
      </c>
      <c r="M144" t="n">
        <v>3</v>
      </c>
      <c r="N144" t="n">
        <v>124.53</v>
      </c>
      <c r="O144" t="n">
        <v>45526.17</v>
      </c>
      <c r="P144" t="n">
        <v>192.57</v>
      </c>
      <c r="Q144" t="n">
        <v>197.75</v>
      </c>
      <c r="R144" t="n">
        <v>29.98</v>
      </c>
      <c r="S144" t="n">
        <v>25.4</v>
      </c>
      <c r="T144" t="n">
        <v>1459.08</v>
      </c>
      <c r="U144" t="n">
        <v>0.85</v>
      </c>
      <c r="V144" t="n">
        <v>0.89</v>
      </c>
      <c r="W144" t="n">
        <v>2.95</v>
      </c>
      <c r="X144" t="n">
        <v>0.08</v>
      </c>
      <c r="Y144" t="n">
        <v>1</v>
      </c>
      <c r="Z144" t="n">
        <v>10</v>
      </c>
      <c r="AA144" t="n">
        <v>485.0821554766012</v>
      </c>
      <c r="AB144" t="n">
        <v>663.7108054374279</v>
      </c>
      <c r="AC144" t="n">
        <v>600.367177690445</v>
      </c>
      <c r="AD144" t="n">
        <v>485082.1554766012</v>
      </c>
      <c r="AE144" t="n">
        <v>663710.8054374279</v>
      </c>
      <c r="AF144" t="n">
        <v>1.466445995118853e-05</v>
      </c>
      <c r="AG144" t="n">
        <v>36</v>
      </c>
      <c r="AH144" t="n">
        <v>600367.177690445</v>
      </c>
    </row>
    <row r="145">
      <c r="A145" t="n">
        <v>143</v>
      </c>
      <c r="B145" t="n">
        <v>145</v>
      </c>
      <c r="C145" t="inlineStr">
        <is>
          <t xml:space="preserve">CONCLUIDO	</t>
        </is>
      </c>
      <c r="D145" t="n">
        <v>7.3046</v>
      </c>
      <c r="E145" t="n">
        <v>13.69</v>
      </c>
      <c r="F145" t="n">
        <v>10.47</v>
      </c>
      <c r="G145" t="n">
        <v>125.66</v>
      </c>
      <c r="H145" t="n">
        <v>1.78</v>
      </c>
      <c r="I145" t="n">
        <v>5</v>
      </c>
      <c r="J145" t="n">
        <v>367.92</v>
      </c>
      <c r="K145" t="n">
        <v>61.2</v>
      </c>
      <c r="L145" t="n">
        <v>36.75</v>
      </c>
      <c r="M145" t="n">
        <v>3</v>
      </c>
      <c r="N145" t="n">
        <v>124.97</v>
      </c>
      <c r="O145" t="n">
        <v>45610.57</v>
      </c>
      <c r="P145" t="n">
        <v>192.78</v>
      </c>
      <c r="Q145" t="n">
        <v>197.75</v>
      </c>
      <c r="R145" t="n">
        <v>29.94</v>
      </c>
      <c r="S145" t="n">
        <v>25.4</v>
      </c>
      <c r="T145" t="n">
        <v>1442.79</v>
      </c>
      <c r="U145" t="n">
        <v>0.85</v>
      </c>
      <c r="V145" t="n">
        <v>0.89</v>
      </c>
      <c r="W145" t="n">
        <v>2.95</v>
      </c>
      <c r="X145" t="n">
        <v>0.08</v>
      </c>
      <c r="Y145" t="n">
        <v>1</v>
      </c>
      <c r="Z145" t="n">
        <v>10</v>
      </c>
      <c r="AA145" t="n">
        <v>485.2429819428893</v>
      </c>
      <c r="AB145" t="n">
        <v>663.9308553037662</v>
      </c>
      <c r="AC145" t="n">
        <v>600.5662263063819</v>
      </c>
      <c r="AD145" t="n">
        <v>485242.9819428893</v>
      </c>
      <c r="AE145" t="n">
        <v>663930.8553037662</v>
      </c>
      <c r="AF145" t="n">
        <v>1.46640584491638e-05</v>
      </c>
      <c r="AG145" t="n">
        <v>36</v>
      </c>
      <c r="AH145" t="n">
        <v>600566.2263063819</v>
      </c>
    </row>
    <row r="146">
      <c r="A146" t="n">
        <v>144</v>
      </c>
      <c r="B146" t="n">
        <v>145</v>
      </c>
      <c r="C146" t="inlineStr">
        <is>
          <t xml:space="preserve">CONCLUIDO	</t>
        </is>
      </c>
      <c r="D146" t="n">
        <v>7.3062</v>
      </c>
      <c r="E146" t="n">
        <v>13.69</v>
      </c>
      <c r="F146" t="n">
        <v>10.47</v>
      </c>
      <c r="G146" t="n">
        <v>125.62</v>
      </c>
      <c r="H146" t="n">
        <v>1.79</v>
      </c>
      <c r="I146" t="n">
        <v>5</v>
      </c>
      <c r="J146" t="n">
        <v>368.6</v>
      </c>
      <c r="K146" t="n">
        <v>61.2</v>
      </c>
      <c r="L146" t="n">
        <v>37</v>
      </c>
      <c r="M146" t="n">
        <v>3</v>
      </c>
      <c r="N146" t="n">
        <v>125.4</v>
      </c>
      <c r="O146" t="n">
        <v>45695.24</v>
      </c>
      <c r="P146" t="n">
        <v>192.86</v>
      </c>
      <c r="Q146" t="n">
        <v>197.76</v>
      </c>
      <c r="R146" t="n">
        <v>29.77</v>
      </c>
      <c r="S146" t="n">
        <v>25.4</v>
      </c>
      <c r="T146" t="n">
        <v>1358.43</v>
      </c>
      <c r="U146" t="n">
        <v>0.85</v>
      </c>
      <c r="V146" t="n">
        <v>0.89</v>
      </c>
      <c r="W146" t="n">
        <v>2.95</v>
      </c>
      <c r="X146" t="n">
        <v>0.08</v>
      </c>
      <c r="Y146" t="n">
        <v>1</v>
      </c>
      <c r="Z146" t="n">
        <v>10</v>
      </c>
      <c r="AA146" t="n">
        <v>485.2675372124298</v>
      </c>
      <c r="AB146" t="n">
        <v>663.9644529068536</v>
      </c>
      <c r="AC146" t="n">
        <v>600.5966174013852</v>
      </c>
      <c r="AD146" t="n">
        <v>485267.5372124298</v>
      </c>
      <c r="AE146" t="n">
        <v>663964.4529068536</v>
      </c>
      <c r="AF146" t="n">
        <v>1.466727046536163e-05</v>
      </c>
      <c r="AG146" t="n">
        <v>36</v>
      </c>
      <c r="AH146" t="n">
        <v>600596.6174013852</v>
      </c>
    </row>
    <row r="147">
      <c r="A147" t="n">
        <v>145</v>
      </c>
      <c r="B147" t="n">
        <v>145</v>
      </c>
      <c r="C147" t="inlineStr">
        <is>
          <t xml:space="preserve">CONCLUIDO	</t>
        </is>
      </c>
      <c r="D147" t="n">
        <v>7.308</v>
      </c>
      <c r="E147" t="n">
        <v>13.68</v>
      </c>
      <c r="F147" t="n">
        <v>10.46</v>
      </c>
      <c r="G147" t="n">
        <v>125.58</v>
      </c>
      <c r="H147" t="n">
        <v>1.8</v>
      </c>
      <c r="I147" t="n">
        <v>5</v>
      </c>
      <c r="J147" t="n">
        <v>369.29</v>
      </c>
      <c r="K147" t="n">
        <v>61.2</v>
      </c>
      <c r="L147" t="n">
        <v>37.25</v>
      </c>
      <c r="M147" t="n">
        <v>3</v>
      </c>
      <c r="N147" t="n">
        <v>125.84</v>
      </c>
      <c r="O147" t="n">
        <v>45780.16</v>
      </c>
      <c r="P147" t="n">
        <v>192.87</v>
      </c>
      <c r="Q147" t="n">
        <v>197.75</v>
      </c>
      <c r="R147" t="n">
        <v>29.72</v>
      </c>
      <c r="S147" t="n">
        <v>25.4</v>
      </c>
      <c r="T147" t="n">
        <v>1333.51</v>
      </c>
      <c r="U147" t="n">
        <v>0.85</v>
      </c>
      <c r="V147" t="n">
        <v>0.89</v>
      </c>
      <c r="W147" t="n">
        <v>2.95</v>
      </c>
      <c r="X147" t="n">
        <v>0.08</v>
      </c>
      <c r="Y147" t="n">
        <v>1</v>
      </c>
      <c r="Z147" t="n">
        <v>10</v>
      </c>
      <c r="AA147" t="n">
        <v>485.2199700978597</v>
      </c>
      <c r="AB147" t="n">
        <v>663.8993694821858</v>
      </c>
      <c r="AC147" t="n">
        <v>600.5377454474225</v>
      </c>
      <c r="AD147" t="n">
        <v>485219.9700978597</v>
      </c>
      <c r="AE147" t="n">
        <v>663899.3694821858</v>
      </c>
      <c r="AF147" t="n">
        <v>1.467088398358419e-05</v>
      </c>
      <c r="AG147" t="n">
        <v>36</v>
      </c>
      <c r="AH147" t="n">
        <v>600537.7454474225</v>
      </c>
    </row>
    <row r="148">
      <c r="A148" t="n">
        <v>146</v>
      </c>
      <c r="B148" t="n">
        <v>145</v>
      </c>
      <c r="C148" t="inlineStr">
        <is>
          <t xml:space="preserve">CONCLUIDO	</t>
        </is>
      </c>
      <c r="D148" t="n">
        <v>7.3059</v>
      </c>
      <c r="E148" t="n">
        <v>13.69</v>
      </c>
      <c r="F148" t="n">
        <v>10.47</v>
      </c>
      <c r="G148" t="n">
        <v>125.63</v>
      </c>
      <c r="H148" t="n">
        <v>1.81</v>
      </c>
      <c r="I148" t="n">
        <v>5</v>
      </c>
      <c r="J148" t="n">
        <v>369.98</v>
      </c>
      <c r="K148" t="n">
        <v>61.2</v>
      </c>
      <c r="L148" t="n">
        <v>37.5</v>
      </c>
      <c r="M148" t="n">
        <v>3</v>
      </c>
      <c r="N148" t="n">
        <v>126.28</v>
      </c>
      <c r="O148" t="n">
        <v>45865.47</v>
      </c>
      <c r="P148" t="n">
        <v>193.16</v>
      </c>
      <c r="Q148" t="n">
        <v>197.75</v>
      </c>
      <c r="R148" t="n">
        <v>29.82</v>
      </c>
      <c r="S148" t="n">
        <v>25.4</v>
      </c>
      <c r="T148" t="n">
        <v>1379.49</v>
      </c>
      <c r="U148" t="n">
        <v>0.85</v>
      </c>
      <c r="V148" t="n">
        <v>0.89</v>
      </c>
      <c r="W148" t="n">
        <v>2.95</v>
      </c>
      <c r="X148" t="n">
        <v>0.08</v>
      </c>
      <c r="Y148" t="n">
        <v>1</v>
      </c>
      <c r="Z148" t="n">
        <v>10</v>
      </c>
      <c r="AA148" t="n">
        <v>485.4975685219862</v>
      </c>
      <c r="AB148" t="n">
        <v>664.2791918928539</v>
      </c>
      <c r="AC148" t="n">
        <v>600.8813181403004</v>
      </c>
      <c r="AD148" t="n">
        <v>485497.5685219862</v>
      </c>
      <c r="AE148" t="n">
        <v>664279.1918928538</v>
      </c>
      <c r="AF148" t="n">
        <v>1.466666821232453e-05</v>
      </c>
      <c r="AG148" t="n">
        <v>36</v>
      </c>
      <c r="AH148" t="n">
        <v>600881.3181403005</v>
      </c>
    </row>
    <row r="149">
      <c r="A149" t="n">
        <v>147</v>
      </c>
      <c r="B149" t="n">
        <v>145</v>
      </c>
      <c r="C149" t="inlineStr">
        <is>
          <t xml:space="preserve">CONCLUIDO	</t>
        </is>
      </c>
      <c r="D149" t="n">
        <v>7.3055</v>
      </c>
      <c r="E149" t="n">
        <v>13.69</v>
      </c>
      <c r="F149" t="n">
        <v>10.47</v>
      </c>
      <c r="G149" t="n">
        <v>125.64</v>
      </c>
      <c r="H149" t="n">
        <v>1.82</v>
      </c>
      <c r="I149" t="n">
        <v>5</v>
      </c>
      <c r="J149" t="n">
        <v>370.67</v>
      </c>
      <c r="K149" t="n">
        <v>61.2</v>
      </c>
      <c r="L149" t="n">
        <v>37.75</v>
      </c>
      <c r="M149" t="n">
        <v>3</v>
      </c>
      <c r="N149" t="n">
        <v>126.73</v>
      </c>
      <c r="O149" t="n">
        <v>45950.92</v>
      </c>
      <c r="P149" t="n">
        <v>193.32</v>
      </c>
      <c r="Q149" t="n">
        <v>197.76</v>
      </c>
      <c r="R149" t="n">
        <v>29.79</v>
      </c>
      <c r="S149" t="n">
        <v>25.4</v>
      </c>
      <c r="T149" t="n">
        <v>1366.92</v>
      </c>
      <c r="U149" t="n">
        <v>0.85</v>
      </c>
      <c r="V149" t="n">
        <v>0.89</v>
      </c>
      <c r="W149" t="n">
        <v>2.95</v>
      </c>
      <c r="X149" t="n">
        <v>0.08</v>
      </c>
      <c r="Y149" t="n">
        <v>1</v>
      </c>
      <c r="Z149" t="n">
        <v>10</v>
      </c>
      <c r="AA149" t="n">
        <v>485.6255273131853</v>
      </c>
      <c r="AB149" t="n">
        <v>664.4542707561159</v>
      </c>
      <c r="AC149" t="n">
        <v>601.0396877225775</v>
      </c>
      <c r="AD149" t="n">
        <v>485625.5273131853</v>
      </c>
      <c r="AE149" t="n">
        <v>664454.2707561159</v>
      </c>
      <c r="AF149" t="n">
        <v>1.466586520827508e-05</v>
      </c>
      <c r="AG149" t="n">
        <v>36</v>
      </c>
      <c r="AH149" t="n">
        <v>601039.6877225775</v>
      </c>
    </row>
    <row r="150">
      <c r="A150" t="n">
        <v>148</v>
      </c>
      <c r="B150" t="n">
        <v>145</v>
      </c>
      <c r="C150" t="inlineStr">
        <is>
          <t xml:space="preserve">CONCLUIDO	</t>
        </is>
      </c>
      <c r="D150" t="n">
        <v>7.3058</v>
      </c>
      <c r="E150" t="n">
        <v>13.69</v>
      </c>
      <c r="F150" t="n">
        <v>10.47</v>
      </c>
      <c r="G150" t="n">
        <v>125.63</v>
      </c>
      <c r="H150" t="n">
        <v>1.82</v>
      </c>
      <c r="I150" t="n">
        <v>5</v>
      </c>
      <c r="J150" t="n">
        <v>371.37</v>
      </c>
      <c r="K150" t="n">
        <v>61.2</v>
      </c>
      <c r="L150" t="n">
        <v>38</v>
      </c>
      <c r="M150" t="n">
        <v>3</v>
      </c>
      <c r="N150" t="n">
        <v>127.17</v>
      </c>
      <c r="O150" t="n">
        <v>46036.65</v>
      </c>
      <c r="P150" t="n">
        <v>193.44</v>
      </c>
      <c r="Q150" t="n">
        <v>197.75</v>
      </c>
      <c r="R150" t="n">
        <v>29.87</v>
      </c>
      <c r="S150" t="n">
        <v>25.4</v>
      </c>
      <c r="T150" t="n">
        <v>1407</v>
      </c>
      <c r="U150" t="n">
        <v>0.85</v>
      </c>
      <c r="V150" t="n">
        <v>0.89</v>
      </c>
      <c r="W150" t="n">
        <v>2.95</v>
      </c>
      <c r="X150" t="n">
        <v>0.08</v>
      </c>
      <c r="Y150" t="n">
        <v>1</v>
      </c>
      <c r="Z150" t="n">
        <v>10</v>
      </c>
      <c r="AA150" t="n">
        <v>485.7083285747315</v>
      </c>
      <c r="AB150" t="n">
        <v>664.5675630950972</v>
      </c>
      <c r="AC150" t="n">
        <v>601.1421675997332</v>
      </c>
      <c r="AD150" t="n">
        <v>485708.3285747315</v>
      </c>
      <c r="AE150" t="n">
        <v>664567.5630950972</v>
      </c>
      <c r="AF150" t="n">
        <v>1.466646746131217e-05</v>
      </c>
      <c r="AG150" t="n">
        <v>36</v>
      </c>
      <c r="AH150" t="n">
        <v>601142.1675997332</v>
      </c>
    </row>
    <row r="151">
      <c r="A151" t="n">
        <v>149</v>
      </c>
      <c r="B151" t="n">
        <v>145</v>
      </c>
      <c r="C151" t="inlineStr">
        <is>
          <t xml:space="preserve">CONCLUIDO	</t>
        </is>
      </c>
      <c r="D151" t="n">
        <v>7.3052</v>
      </c>
      <c r="E151" t="n">
        <v>13.69</v>
      </c>
      <c r="F151" t="n">
        <v>10.47</v>
      </c>
      <c r="G151" t="n">
        <v>125.64</v>
      </c>
      <c r="H151" t="n">
        <v>1.83</v>
      </c>
      <c r="I151" t="n">
        <v>5</v>
      </c>
      <c r="J151" t="n">
        <v>372.07</v>
      </c>
      <c r="K151" t="n">
        <v>61.2</v>
      </c>
      <c r="L151" t="n">
        <v>38.25</v>
      </c>
      <c r="M151" t="n">
        <v>3</v>
      </c>
      <c r="N151" t="n">
        <v>127.62</v>
      </c>
      <c r="O151" t="n">
        <v>46122.64</v>
      </c>
      <c r="P151" t="n">
        <v>193.68</v>
      </c>
      <c r="Q151" t="n">
        <v>197.77</v>
      </c>
      <c r="R151" t="n">
        <v>29.88</v>
      </c>
      <c r="S151" t="n">
        <v>25.4</v>
      </c>
      <c r="T151" t="n">
        <v>1411.31</v>
      </c>
      <c r="U151" t="n">
        <v>0.85</v>
      </c>
      <c r="V151" t="n">
        <v>0.89</v>
      </c>
      <c r="W151" t="n">
        <v>2.95</v>
      </c>
      <c r="X151" t="n">
        <v>0.08</v>
      </c>
      <c r="Y151" t="n">
        <v>1</v>
      </c>
      <c r="Z151" t="n">
        <v>10</v>
      </c>
      <c r="AA151" t="n">
        <v>485.9002919541994</v>
      </c>
      <c r="AB151" t="n">
        <v>664.8302158597119</v>
      </c>
      <c r="AC151" t="n">
        <v>601.3797531531286</v>
      </c>
      <c r="AD151" t="n">
        <v>485900.2919541994</v>
      </c>
      <c r="AE151" t="n">
        <v>664830.2158597119</v>
      </c>
      <c r="AF151" t="n">
        <v>1.466526295523799e-05</v>
      </c>
      <c r="AG151" t="n">
        <v>36</v>
      </c>
      <c r="AH151" t="n">
        <v>601379.7531531285</v>
      </c>
    </row>
    <row r="152">
      <c r="A152" t="n">
        <v>150</v>
      </c>
      <c r="B152" t="n">
        <v>145</v>
      </c>
      <c r="C152" t="inlineStr">
        <is>
          <t xml:space="preserve">CONCLUIDO	</t>
        </is>
      </c>
      <c r="D152" t="n">
        <v>7.3049</v>
      </c>
      <c r="E152" t="n">
        <v>13.69</v>
      </c>
      <c r="F152" t="n">
        <v>10.47</v>
      </c>
      <c r="G152" t="n">
        <v>125.65</v>
      </c>
      <c r="H152" t="n">
        <v>1.84</v>
      </c>
      <c r="I152" t="n">
        <v>5</v>
      </c>
      <c r="J152" t="n">
        <v>372.77</v>
      </c>
      <c r="K152" t="n">
        <v>61.2</v>
      </c>
      <c r="L152" t="n">
        <v>38.5</v>
      </c>
      <c r="M152" t="n">
        <v>3</v>
      </c>
      <c r="N152" t="n">
        <v>128.07</v>
      </c>
      <c r="O152" t="n">
        <v>46208.91</v>
      </c>
      <c r="P152" t="n">
        <v>193.73</v>
      </c>
      <c r="Q152" t="n">
        <v>197.75</v>
      </c>
      <c r="R152" t="n">
        <v>29.94</v>
      </c>
      <c r="S152" t="n">
        <v>25.4</v>
      </c>
      <c r="T152" t="n">
        <v>1439.19</v>
      </c>
      <c r="U152" t="n">
        <v>0.85</v>
      </c>
      <c r="V152" t="n">
        <v>0.89</v>
      </c>
      <c r="W152" t="n">
        <v>2.95</v>
      </c>
      <c r="X152" t="n">
        <v>0.08</v>
      </c>
      <c r="Y152" t="n">
        <v>1</v>
      </c>
      <c r="Z152" t="n">
        <v>10</v>
      </c>
      <c r="AA152" t="n">
        <v>485.9441373085741</v>
      </c>
      <c r="AB152" t="n">
        <v>664.8902070078877</v>
      </c>
      <c r="AC152" t="n">
        <v>601.4340188303206</v>
      </c>
      <c r="AD152" t="n">
        <v>485944.137308574</v>
      </c>
      <c r="AE152" t="n">
        <v>664890.2070078878</v>
      </c>
      <c r="AF152" t="n">
        <v>1.466466070220089e-05</v>
      </c>
      <c r="AG152" t="n">
        <v>36</v>
      </c>
      <c r="AH152" t="n">
        <v>601434.0188303206</v>
      </c>
    </row>
    <row r="153">
      <c r="A153" t="n">
        <v>151</v>
      </c>
      <c r="B153" t="n">
        <v>145</v>
      </c>
      <c r="C153" t="inlineStr">
        <is>
          <t xml:space="preserve">CONCLUIDO	</t>
        </is>
      </c>
      <c r="D153" t="n">
        <v>7.3049</v>
      </c>
      <c r="E153" t="n">
        <v>13.69</v>
      </c>
      <c r="F153" t="n">
        <v>10.47</v>
      </c>
      <c r="G153" t="n">
        <v>125.65</v>
      </c>
      <c r="H153" t="n">
        <v>1.85</v>
      </c>
      <c r="I153" t="n">
        <v>5</v>
      </c>
      <c r="J153" t="n">
        <v>373.47</v>
      </c>
      <c r="K153" t="n">
        <v>61.2</v>
      </c>
      <c r="L153" t="n">
        <v>38.75</v>
      </c>
      <c r="M153" t="n">
        <v>3</v>
      </c>
      <c r="N153" t="n">
        <v>128.52</v>
      </c>
      <c r="O153" t="n">
        <v>46295.45</v>
      </c>
      <c r="P153" t="n">
        <v>193.86</v>
      </c>
      <c r="Q153" t="n">
        <v>197.75</v>
      </c>
      <c r="R153" t="n">
        <v>29.96</v>
      </c>
      <c r="S153" t="n">
        <v>25.4</v>
      </c>
      <c r="T153" t="n">
        <v>1451.33</v>
      </c>
      <c r="U153" t="n">
        <v>0.85</v>
      </c>
      <c r="V153" t="n">
        <v>0.89</v>
      </c>
      <c r="W153" t="n">
        <v>2.95</v>
      </c>
      <c r="X153" t="n">
        <v>0.08</v>
      </c>
      <c r="Y153" t="n">
        <v>1</v>
      </c>
      <c r="Z153" t="n">
        <v>10</v>
      </c>
      <c r="AA153" t="n">
        <v>486.0409838928811</v>
      </c>
      <c r="AB153" t="n">
        <v>665.0227167771064</v>
      </c>
      <c r="AC153" t="n">
        <v>601.5538820531436</v>
      </c>
      <c r="AD153" t="n">
        <v>486040.9838928811</v>
      </c>
      <c r="AE153" t="n">
        <v>665022.7167771064</v>
      </c>
      <c r="AF153" t="n">
        <v>1.466466070220089e-05</v>
      </c>
      <c r="AG153" t="n">
        <v>36</v>
      </c>
      <c r="AH153" t="n">
        <v>601553.8820531437</v>
      </c>
    </row>
    <row r="154">
      <c r="A154" t="n">
        <v>152</v>
      </c>
      <c r="B154" t="n">
        <v>145</v>
      </c>
      <c r="C154" t="inlineStr">
        <is>
          <t xml:space="preserve">CONCLUIDO	</t>
        </is>
      </c>
      <c r="D154" t="n">
        <v>7.3053</v>
      </c>
      <c r="E154" t="n">
        <v>13.69</v>
      </c>
      <c r="F154" t="n">
        <v>10.47</v>
      </c>
      <c r="G154" t="n">
        <v>125.64</v>
      </c>
      <c r="H154" t="n">
        <v>1.86</v>
      </c>
      <c r="I154" t="n">
        <v>5</v>
      </c>
      <c r="J154" t="n">
        <v>374.17</v>
      </c>
      <c r="K154" t="n">
        <v>61.2</v>
      </c>
      <c r="L154" t="n">
        <v>39</v>
      </c>
      <c r="M154" t="n">
        <v>3</v>
      </c>
      <c r="N154" t="n">
        <v>128.97</v>
      </c>
      <c r="O154" t="n">
        <v>46382.28</v>
      </c>
      <c r="P154" t="n">
        <v>193.97</v>
      </c>
      <c r="Q154" t="n">
        <v>197.75</v>
      </c>
      <c r="R154" t="n">
        <v>29.92</v>
      </c>
      <c r="S154" t="n">
        <v>25.4</v>
      </c>
      <c r="T154" t="n">
        <v>1428.97</v>
      </c>
      <c r="U154" t="n">
        <v>0.85</v>
      </c>
      <c r="V154" t="n">
        <v>0.89</v>
      </c>
      <c r="W154" t="n">
        <v>2.95</v>
      </c>
      <c r="X154" t="n">
        <v>0.08</v>
      </c>
      <c r="Y154" t="n">
        <v>1</v>
      </c>
      <c r="Z154" t="n">
        <v>10</v>
      </c>
      <c r="AA154" t="n">
        <v>486.1141237362586</v>
      </c>
      <c r="AB154" t="n">
        <v>665.1227899375176</v>
      </c>
      <c r="AC154" t="n">
        <v>601.6444043715788</v>
      </c>
      <c r="AD154" t="n">
        <v>486114.1237362586</v>
      </c>
      <c r="AE154" t="n">
        <v>665122.7899375176</v>
      </c>
      <c r="AF154" t="n">
        <v>1.466546370625035e-05</v>
      </c>
      <c r="AG154" t="n">
        <v>36</v>
      </c>
      <c r="AH154" t="n">
        <v>601644.4043715788</v>
      </c>
    </row>
    <row r="155">
      <c r="A155" t="n">
        <v>153</v>
      </c>
      <c r="B155" t="n">
        <v>145</v>
      </c>
      <c r="C155" t="inlineStr">
        <is>
          <t xml:space="preserve">CONCLUIDO	</t>
        </is>
      </c>
      <c r="D155" t="n">
        <v>7.3048</v>
      </c>
      <c r="E155" t="n">
        <v>13.69</v>
      </c>
      <c r="F155" t="n">
        <v>10.47</v>
      </c>
      <c r="G155" t="n">
        <v>125.65</v>
      </c>
      <c r="H155" t="n">
        <v>1.87</v>
      </c>
      <c r="I155" t="n">
        <v>5</v>
      </c>
      <c r="J155" t="n">
        <v>374.88</v>
      </c>
      <c r="K155" t="n">
        <v>61.2</v>
      </c>
      <c r="L155" t="n">
        <v>39.25</v>
      </c>
      <c r="M155" t="n">
        <v>3</v>
      </c>
      <c r="N155" t="n">
        <v>129.43</v>
      </c>
      <c r="O155" t="n">
        <v>46469.38</v>
      </c>
      <c r="P155" t="n">
        <v>194.09</v>
      </c>
      <c r="Q155" t="n">
        <v>197.75</v>
      </c>
      <c r="R155" t="n">
        <v>29.89</v>
      </c>
      <c r="S155" t="n">
        <v>25.4</v>
      </c>
      <c r="T155" t="n">
        <v>1418.47</v>
      </c>
      <c r="U155" t="n">
        <v>0.85</v>
      </c>
      <c r="V155" t="n">
        <v>0.89</v>
      </c>
      <c r="W155" t="n">
        <v>2.95</v>
      </c>
      <c r="X155" t="n">
        <v>0.08</v>
      </c>
      <c r="Y155" t="n">
        <v>1</v>
      </c>
      <c r="Z155" t="n">
        <v>10</v>
      </c>
      <c r="AA155" t="n">
        <v>486.2145310408571</v>
      </c>
      <c r="AB155" t="n">
        <v>665.260171641327</v>
      </c>
      <c r="AC155" t="n">
        <v>601.7686745583931</v>
      </c>
      <c r="AD155" t="n">
        <v>486214.5310408571</v>
      </c>
      <c r="AE155" t="n">
        <v>665260.171641327</v>
      </c>
      <c r="AF155" t="n">
        <v>1.466445995118853e-05</v>
      </c>
      <c r="AG155" t="n">
        <v>36</v>
      </c>
      <c r="AH155" t="n">
        <v>601768.6745583931</v>
      </c>
    </row>
    <row r="156">
      <c r="A156" t="n">
        <v>154</v>
      </c>
      <c r="B156" t="n">
        <v>145</v>
      </c>
      <c r="C156" t="inlineStr">
        <is>
          <t xml:space="preserve">CONCLUIDO	</t>
        </is>
      </c>
      <c r="D156" t="n">
        <v>7.3064</v>
      </c>
      <c r="E156" t="n">
        <v>13.69</v>
      </c>
      <c r="F156" t="n">
        <v>10.47</v>
      </c>
      <c r="G156" t="n">
        <v>125.62</v>
      </c>
      <c r="H156" t="n">
        <v>1.88</v>
      </c>
      <c r="I156" t="n">
        <v>5</v>
      </c>
      <c r="J156" t="n">
        <v>375.59</v>
      </c>
      <c r="K156" t="n">
        <v>61.2</v>
      </c>
      <c r="L156" t="n">
        <v>39.5</v>
      </c>
      <c r="M156" t="n">
        <v>3</v>
      </c>
      <c r="N156" t="n">
        <v>129.89</v>
      </c>
      <c r="O156" t="n">
        <v>46556.77</v>
      </c>
      <c r="P156" t="n">
        <v>194.09</v>
      </c>
      <c r="Q156" t="n">
        <v>197.75</v>
      </c>
      <c r="R156" t="n">
        <v>29.85</v>
      </c>
      <c r="S156" t="n">
        <v>25.4</v>
      </c>
      <c r="T156" t="n">
        <v>1395.24</v>
      </c>
      <c r="U156" t="n">
        <v>0.85</v>
      </c>
      <c r="V156" t="n">
        <v>0.89</v>
      </c>
      <c r="W156" t="n">
        <v>2.95</v>
      </c>
      <c r="X156" t="n">
        <v>0.08</v>
      </c>
      <c r="Y156" t="n">
        <v>1</v>
      </c>
      <c r="Z156" t="n">
        <v>10</v>
      </c>
      <c r="AA156" t="n">
        <v>486.1792872198789</v>
      </c>
      <c r="AB156" t="n">
        <v>665.2119494906168</v>
      </c>
      <c r="AC156" t="n">
        <v>601.7250546620666</v>
      </c>
      <c r="AD156" t="n">
        <v>486179.2872198789</v>
      </c>
      <c r="AE156" t="n">
        <v>665211.9494906168</v>
      </c>
      <c r="AF156" t="n">
        <v>1.466767196738636e-05</v>
      </c>
      <c r="AG156" t="n">
        <v>36</v>
      </c>
      <c r="AH156" t="n">
        <v>601725.0546620665</v>
      </c>
    </row>
    <row r="157">
      <c r="A157" t="n">
        <v>155</v>
      </c>
      <c r="B157" t="n">
        <v>145</v>
      </c>
      <c r="C157" t="inlineStr">
        <is>
          <t xml:space="preserve">CONCLUIDO	</t>
        </is>
      </c>
      <c r="D157" t="n">
        <v>7.308</v>
      </c>
      <c r="E157" t="n">
        <v>13.68</v>
      </c>
      <c r="F157" t="n">
        <v>10.46</v>
      </c>
      <c r="G157" t="n">
        <v>125.58</v>
      </c>
      <c r="H157" t="n">
        <v>1.88</v>
      </c>
      <c r="I157" t="n">
        <v>5</v>
      </c>
      <c r="J157" t="n">
        <v>376.3</v>
      </c>
      <c r="K157" t="n">
        <v>61.2</v>
      </c>
      <c r="L157" t="n">
        <v>39.75</v>
      </c>
      <c r="M157" t="n">
        <v>3</v>
      </c>
      <c r="N157" t="n">
        <v>130.35</v>
      </c>
      <c r="O157" t="n">
        <v>46644.44</v>
      </c>
      <c r="P157" t="n">
        <v>194.21</v>
      </c>
      <c r="Q157" t="n">
        <v>197.76</v>
      </c>
      <c r="R157" t="n">
        <v>29.8</v>
      </c>
      <c r="S157" t="n">
        <v>25.4</v>
      </c>
      <c r="T157" t="n">
        <v>1371.61</v>
      </c>
      <c r="U157" t="n">
        <v>0.85</v>
      </c>
      <c r="V157" t="n">
        <v>0.89</v>
      </c>
      <c r="W157" t="n">
        <v>2.94</v>
      </c>
      <c r="X157" t="n">
        <v>0.07000000000000001</v>
      </c>
      <c r="Y157" t="n">
        <v>1</v>
      </c>
      <c r="Z157" t="n">
        <v>10</v>
      </c>
      <c r="AA157" t="n">
        <v>486.2178114333448</v>
      </c>
      <c r="AB157" t="n">
        <v>665.2646600190492</v>
      </c>
      <c r="AC157" t="n">
        <v>601.7727345716451</v>
      </c>
      <c r="AD157" t="n">
        <v>486217.8114333448</v>
      </c>
      <c r="AE157" t="n">
        <v>665264.6600190492</v>
      </c>
      <c r="AF157" t="n">
        <v>1.467088398358419e-05</v>
      </c>
      <c r="AG157" t="n">
        <v>36</v>
      </c>
      <c r="AH157" t="n">
        <v>601772.734571645</v>
      </c>
    </row>
    <row r="158">
      <c r="A158" t="n">
        <v>156</v>
      </c>
      <c r="B158" t="n">
        <v>145</v>
      </c>
      <c r="C158" t="inlineStr">
        <is>
          <t xml:space="preserve">CONCLUIDO	</t>
        </is>
      </c>
      <c r="D158" t="n">
        <v>7.3071</v>
      </c>
      <c r="E158" t="n">
        <v>13.69</v>
      </c>
      <c r="F158" t="n">
        <v>10.47</v>
      </c>
      <c r="G158" t="n">
        <v>125.6</v>
      </c>
      <c r="H158" t="n">
        <v>1.89</v>
      </c>
      <c r="I158" t="n">
        <v>5</v>
      </c>
      <c r="J158" t="n">
        <v>377.01</v>
      </c>
      <c r="K158" t="n">
        <v>61.2</v>
      </c>
      <c r="L158" t="n">
        <v>40</v>
      </c>
      <c r="M158" t="n">
        <v>3</v>
      </c>
      <c r="N158" t="n">
        <v>130.81</v>
      </c>
      <c r="O158" t="n">
        <v>46732.41</v>
      </c>
      <c r="P158" t="n">
        <v>194.27</v>
      </c>
      <c r="Q158" t="n">
        <v>197.75</v>
      </c>
      <c r="R158" t="n">
        <v>29.79</v>
      </c>
      <c r="S158" t="n">
        <v>25.4</v>
      </c>
      <c r="T158" t="n">
        <v>1363.64</v>
      </c>
      <c r="U158" t="n">
        <v>0.85</v>
      </c>
      <c r="V158" t="n">
        <v>0.89</v>
      </c>
      <c r="W158" t="n">
        <v>2.95</v>
      </c>
      <c r="X158" t="n">
        <v>0.08</v>
      </c>
      <c r="Y158" t="n">
        <v>1</v>
      </c>
      <c r="Z158" t="n">
        <v>10</v>
      </c>
      <c r="AA158" t="n">
        <v>486.2979277991482</v>
      </c>
      <c r="AB158" t="n">
        <v>665.374278765226</v>
      </c>
      <c r="AC158" t="n">
        <v>601.8718914585376</v>
      </c>
      <c r="AD158" t="n">
        <v>486297.9277991482</v>
      </c>
      <c r="AE158" t="n">
        <v>665374.278765226</v>
      </c>
      <c r="AF158" t="n">
        <v>1.46690772244729e-05</v>
      </c>
      <c r="AG158" t="n">
        <v>36</v>
      </c>
      <c r="AH158" t="n">
        <v>601871.8914585375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9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5.7922</v>
      </c>
      <c r="E2" t="n">
        <v>17.26</v>
      </c>
      <c r="F2" t="n">
        <v>12.39</v>
      </c>
      <c r="G2" t="n">
        <v>7.51</v>
      </c>
      <c r="H2" t="n">
        <v>0.13</v>
      </c>
      <c r="I2" t="n">
        <v>99</v>
      </c>
      <c r="J2" t="n">
        <v>133.21</v>
      </c>
      <c r="K2" t="n">
        <v>46.47</v>
      </c>
      <c r="L2" t="n">
        <v>1</v>
      </c>
      <c r="M2" t="n">
        <v>97</v>
      </c>
      <c r="N2" t="n">
        <v>20.75</v>
      </c>
      <c r="O2" t="n">
        <v>16663.42</v>
      </c>
      <c r="P2" t="n">
        <v>136.68</v>
      </c>
      <c r="Q2" t="n">
        <v>198</v>
      </c>
      <c r="R2" t="n">
        <v>89.62</v>
      </c>
      <c r="S2" t="n">
        <v>25.4</v>
      </c>
      <c r="T2" t="n">
        <v>30813.48</v>
      </c>
      <c r="U2" t="n">
        <v>0.28</v>
      </c>
      <c r="V2" t="n">
        <v>0.75</v>
      </c>
      <c r="W2" t="n">
        <v>3.1</v>
      </c>
      <c r="X2" t="n">
        <v>1.99</v>
      </c>
      <c r="Y2" t="n">
        <v>1</v>
      </c>
      <c r="Z2" t="n">
        <v>10</v>
      </c>
      <c r="AA2" t="n">
        <v>547.7546384077656</v>
      </c>
      <c r="AB2" t="n">
        <v>749.4620614986559</v>
      </c>
      <c r="AC2" t="n">
        <v>677.9344542258331</v>
      </c>
      <c r="AD2" t="n">
        <v>547754.6384077655</v>
      </c>
      <c r="AE2" t="n">
        <v>749462.0614986559</v>
      </c>
      <c r="AF2" t="n">
        <v>1.607192501006559e-05</v>
      </c>
      <c r="AG2" t="n">
        <v>45</v>
      </c>
      <c r="AH2" t="n">
        <v>677934.4542258331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6.1648</v>
      </c>
      <c r="E3" t="n">
        <v>16.22</v>
      </c>
      <c r="F3" t="n">
        <v>11.94</v>
      </c>
      <c r="G3" t="n">
        <v>9.31</v>
      </c>
      <c r="H3" t="n">
        <v>0.17</v>
      </c>
      <c r="I3" t="n">
        <v>77</v>
      </c>
      <c r="J3" t="n">
        <v>133.55</v>
      </c>
      <c r="K3" t="n">
        <v>46.47</v>
      </c>
      <c r="L3" t="n">
        <v>1.25</v>
      </c>
      <c r="M3" t="n">
        <v>75</v>
      </c>
      <c r="N3" t="n">
        <v>20.83</v>
      </c>
      <c r="O3" t="n">
        <v>16704.7</v>
      </c>
      <c r="P3" t="n">
        <v>131.59</v>
      </c>
      <c r="Q3" t="n">
        <v>197.92</v>
      </c>
      <c r="R3" t="n">
        <v>75.42</v>
      </c>
      <c r="S3" t="n">
        <v>25.4</v>
      </c>
      <c r="T3" t="n">
        <v>23819.8</v>
      </c>
      <c r="U3" t="n">
        <v>0.34</v>
      </c>
      <c r="V3" t="n">
        <v>0.78</v>
      </c>
      <c r="W3" t="n">
        <v>3.07</v>
      </c>
      <c r="X3" t="n">
        <v>1.55</v>
      </c>
      <c r="Y3" t="n">
        <v>1</v>
      </c>
      <c r="Z3" t="n">
        <v>10</v>
      </c>
      <c r="AA3" t="n">
        <v>516.0167553670103</v>
      </c>
      <c r="AB3" t="n">
        <v>706.0368897457143</v>
      </c>
      <c r="AC3" t="n">
        <v>638.6537199173812</v>
      </c>
      <c r="AD3" t="n">
        <v>516016.7553670103</v>
      </c>
      <c r="AE3" t="n">
        <v>706036.8897457144</v>
      </c>
      <c r="AF3" t="n">
        <v>1.710579802183149e-05</v>
      </c>
      <c r="AG3" t="n">
        <v>43</v>
      </c>
      <c r="AH3" t="n">
        <v>638653.7199173812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6.4312</v>
      </c>
      <c r="E4" t="n">
        <v>15.55</v>
      </c>
      <c r="F4" t="n">
        <v>11.65</v>
      </c>
      <c r="G4" t="n">
        <v>11.1</v>
      </c>
      <c r="H4" t="n">
        <v>0.2</v>
      </c>
      <c r="I4" t="n">
        <v>63</v>
      </c>
      <c r="J4" t="n">
        <v>133.88</v>
      </c>
      <c r="K4" t="n">
        <v>46.47</v>
      </c>
      <c r="L4" t="n">
        <v>1.5</v>
      </c>
      <c r="M4" t="n">
        <v>61</v>
      </c>
      <c r="N4" t="n">
        <v>20.91</v>
      </c>
      <c r="O4" t="n">
        <v>16746.01</v>
      </c>
      <c r="P4" t="n">
        <v>128.18</v>
      </c>
      <c r="Q4" t="n">
        <v>197.94</v>
      </c>
      <c r="R4" t="n">
        <v>66.36</v>
      </c>
      <c r="S4" t="n">
        <v>25.4</v>
      </c>
      <c r="T4" t="n">
        <v>19362.02</v>
      </c>
      <c r="U4" t="n">
        <v>0.38</v>
      </c>
      <c r="V4" t="n">
        <v>0.8</v>
      </c>
      <c r="W4" t="n">
        <v>3.05</v>
      </c>
      <c r="X4" t="n">
        <v>1.26</v>
      </c>
      <c r="Y4" t="n">
        <v>1</v>
      </c>
      <c r="Z4" t="n">
        <v>10</v>
      </c>
      <c r="AA4" t="n">
        <v>489.4712906957748</v>
      </c>
      <c r="AB4" t="n">
        <v>669.716213879281</v>
      </c>
      <c r="AC4" t="n">
        <v>605.7994383792511</v>
      </c>
      <c r="AD4" t="n">
        <v>489471.2906957748</v>
      </c>
      <c r="AE4" t="n">
        <v>669716.213879281</v>
      </c>
      <c r="AF4" t="n">
        <v>1.784499225246604e-05</v>
      </c>
      <c r="AG4" t="n">
        <v>41</v>
      </c>
      <c r="AH4" t="n">
        <v>605799.4383792512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6.6362</v>
      </c>
      <c r="E5" t="n">
        <v>15.07</v>
      </c>
      <c r="F5" t="n">
        <v>11.45</v>
      </c>
      <c r="G5" t="n">
        <v>12.96</v>
      </c>
      <c r="H5" t="n">
        <v>0.23</v>
      </c>
      <c r="I5" t="n">
        <v>53</v>
      </c>
      <c r="J5" t="n">
        <v>134.22</v>
      </c>
      <c r="K5" t="n">
        <v>46.47</v>
      </c>
      <c r="L5" t="n">
        <v>1.75</v>
      </c>
      <c r="M5" t="n">
        <v>51</v>
      </c>
      <c r="N5" t="n">
        <v>21</v>
      </c>
      <c r="O5" t="n">
        <v>16787.35</v>
      </c>
      <c r="P5" t="n">
        <v>125.68</v>
      </c>
      <c r="Q5" t="n">
        <v>197.93</v>
      </c>
      <c r="R5" t="n">
        <v>60.17</v>
      </c>
      <c r="S5" t="n">
        <v>25.4</v>
      </c>
      <c r="T5" t="n">
        <v>16316</v>
      </c>
      <c r="U5" t="n">
        <v>0.42</v>
      </c>
      <c r="V5" t="n">
        <v>0.8100000000000001</v>
      </c>
      <c r="W5" t="n">
        <v>3.02</v>
      </c>
      <c r="X5" t="n">
        <v>1.05</v>
      </c>
      <c r="Y5" t="n">
        <v>1</v>
      </c>
      <c r="Z5" t="n">
        <v>10</v>
      </c>
      <c r="AA5" t="n">
        <v>474.4531128221495</v>
      </c>
      <c r="AB5" t="n">
        <v>649.16768035734</v>
      </c>
      <c r="AC5" t="n">
        <v>587.2120280565964</v>
      </c>
      <c r="AD5" t="n">
        <v>474453.1128221495</v>
      </c>
      <c r="AE5" t="n">
        <v>649167.68035734</v>
      </c>
      <c r="AF5" t="n">
        <v>1.841381664165555e-05</v>
      </c>
      <c r="AG5" t="n">
        <v>40</v>
      </c>
      <c r="AH5" t="n">
        <v>587212.0280565964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6.791</v>
      </c>
      <c r="E6" t="n">
        <v>14.73</v>
      </c>
      <c r="F6" t="n">
        <v>11.29</v>
      </c>
      <c r="G6" t="n">
        <v>14.73</v>
      </c>
      <c r="H6" t="n">
        <v>0.26</v>
      </c>
      <c r="I6" t="n">
        <v>46</v>
      </c>
      <c r="J6" t="n">
        <v>134.55</v>
      </c>
      <c r="K6" t="n">
        <v>46.47</v>
      </c>
      <c r="L6" t="n">
        <v>2</v>
      </c>
      <c r="M6" t="n">
        <v>44</v>
      </c>
      <c r="N6" t="n">
        <v>21.09</v>
      </c>
      <c r="O6" t="n">
        <v>16828.84</v>
      </c>
      <c r="P6" t="n">
        <v>123.8</v>
      </c>
      <c r="Q6" t="n">
        <v>197.82</v>
      </c>
      <c r="R6" t="n">
        <v>55.32</v>
      </c>
      <c r="S6" t="n">
        <v>25.4</v>
      </c>
      <c r="T6" t="n">
        <v>13926.97</v>
      </c>
      <c r="U6" t="n">
        <v>0.46</v>
      </c>
      <c r="V6" t="n">
        <v>0.82</v>
      </c>
      <c r="W6" t="n">
        <v>3.02</v>
      </c>
      <c r="X6" t="n">
        <v>0.9</v>
      </c>
      <c r="Y6" t="n">
        <v>1</v>
      </c>
      <c r="Z6" t="n">
        <v>10</v>
      </c>
      <c r="AA6" t="n">
        <v>461.171246979122</v>
      </c>
      <c r="AB6" t="n">
        <v>630.9948455563432</v>
      </c>
      <c r="AC6" t="n">
        <v>570.773583103273</v>
      </c>
      <c r="AD6" t="n">
        <v>461171.2469791221</v>
      </c>
      <c r="AE6" t="n">
        <v>630994.8455563432</v>
      </c>
      <c r="AF6" t="n">
        <v>1.884334842432158e-05</v>
      </c>
      <c r="AG6" t="n">
        <v>39</v>
      </c>
      <c r="AH6" t="n">
        <v>570773.5831032731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6.918</v>
      </c>
      <c r="E7" t="n">
        <v>14.46</v>
      </c>
      <c r="F7" t="n">
        <v>11.19</v>
      </c>
      <c r="G7" t="n">
        <v>16.78</v>
      </c>
      <c r="H7" t="n">
        <v>0.29</v>
      </c>
      <c r="I7" t="n">
        <v>40</v>
      </c>
      <c r="J7" t="n">
        <v>134.89</v>
      </c>
      <c r="K7" t="n">
        <v>46.47</v>
      </c>
      <c r="L7" t="n">
        <v>2.25</v>
      </c>
      <c r="M7" t="n">
        <v>38</v>
      </c>
      <c r="N7" t="n">
        <v>21.17</v>
      </c>
      <c r="O7" t="n">
        <v>16870.25</v>
      </c>
      <c r="P7" t="n">
        <v>122.4</v>
      </c>
      <c r="Q7" t="n">
        <v>197.97</v>
      </c>
      <c r="R7" t="n">
        <v>52.01</v>
      </c>
      <c r="S7" t="n">
        <v>25.4</v>
      </c>
      <c r="T7" t="n">
        <v>12300</v>
      </c>
      <c r="U7" t="n">
        <v>0.49</v>
      </c>
      <c r="V7" t="n">
        <v>0.83</v>
      </c>
      <c r="W7" t="n">
        <v>3.01</v>
      </c>
      <c r="X7" t="n">
        <v>0.79</v>
      </c>
      <c r="Y7" t="n">
        <v>1</v>
      </c>
      <c r="Z7" t="n">
        <v>10</v>
      </c>
      <c r="AA7" t="n">
        <v>448.9705257305815</v>
      </c>
      <c r="AB7" t="n">
        <v>614.301280486257</v>
      </c>
      <c r="AC7" t="n">
        <v>555.6732284539099</v>
      </c>
      <c r="AD7" t="n">
        <v>448970.5257305815</v>
      </c>
      <c r="AE7" t="n">
        <v>614301.280486257</v>
      </c>
      <c r="AF7" t="n">
        <v>1.919574207030727e-05</v>
      </c>
      <c r="AG7" t="n">
        <v>38</v>
      </c>
      <c r="AH7" t="n">
        <v>555673.22845391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7.0143</v>
      </c>
      <c r="E8" t="n">
        <v>14.26</v>
      </c>
      <c r="F8" t="n">
        <v>11.1</v>
      </c>
      <c r="G8" t="n">
        <v>18.49</v>
      </c>
      <c r="H8" t="n">
        <v>0.33</v>
      </c>
      <c r="I8" t="n">
        <v>36</v>
      </c>
      <c r="J8" t="n">
        <v>135.22</v>
      </c>
      <c r="K8" t="n">
        <v>46.47</v>
      </c>
      <c r="L8" t="n">
        <v>2.5</v>
      </c>
      <c r="M8" t="n">
        <v>34</v>
      </c>
      <c r="N8" t="n">
        <v>21.26</v>
      </c>
      <c r="O8" t="n">
        <v>16911.68</v>
      </c>
      <c r="P8" t="n">
        <v>121.23</v>
      </c>
      <c r="Q8" t="n">
        <v>197.86</v>
      </c>
      <c r="R8" t="n">
        <v>49.14</v>
      </c>
      <c r="S8" t="n">
        <v>25.4</v>
      </c>
      <c r="T8" t="n">
        <v>10888.47</v>
      </c>
      <c r="U8" t="n">
        <v>0.52</v>
      </c>
      <c r="V8" t="n">
        <v>0.84</v>
      </c>
      <c r="W8" t="n">
        <v>3</v>
      </c>
      <c r="X8" t="n">
        <v>0.7</v>
      </c>
      <c r="Y8" t="n">
        <v>1</v>
      </c>
      <c r="Z8" t="n">
        <v>10</v>
      </c>
      <c r="AA8" t="n">
        <v>446.4517813814736</v>
      </c>
      <c r="AB8" t="n">
        <v>610.8550233486492</v>
      </c>
      <c r="AC8" t="n">
        <v>552.5558772606634</v>
      </c>
      <c r="AD8" t="n">
        <v>446451.7813814735</v>
      </c>
      <c r="AE8" t="n">
        <v>610855.0233486491</v>
      </c>
      <c r="AF8" t="n">
        <v>1.946295079557044e-05</v>
      </c>
      <c r="AG8" t="n">
        <v>38</v>
      </c>
      <c r="AH8" t="n">
        <v>552555.8772606633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7.083</v>
      </c>
      <c r="E9" t="n">
        <v>14.12</v>
      </c>
      <c r="F9" t="n">
        <v>11.04</v>
      </c>
      <c r="G9" t="n">
        <v>20.07</v>
      </c>
      <c r="H9" t="n">
        <v>0.36</v>
      </c>
      <c r="I9" t="n">
        <v>33</v>
      </c>
      <c r="J9" t="n">
        <v>135.56</v>
      </c>
      <c r="K9" t="n">
        <v>46.47</v>
      </c>
      <c r="L9" t="n">
        <v>2.75</v>
      </c>
      <c r="M9" t="n">
        <v>31</v>
      </c>
      <c r="N9" t="n">
        <v>21.34</v>
      </c>
      <c r="O9" t="n">
        <v>16953.14</v>
      </c>
      <c r="P9" t="n">
        <v>120.48</v>
      </c>
      <c r="Q9" t="n">
        <v>197.88</v>
      </c>
      <c r="R9" t="n">
        <v>47.59</v>
      </c>
      <c r="S9" t="n">
        <v>25.4</v>
      </c>
      <c r="T9" t="n">
        <v>10124.94</v>
      </c>
      <c r="U9" t="n">
        <v>0.53</v>
      </c>
      <c r="V9" t="n">
        <v>0.84</v>
      </c>
      <c r="W9" t="n">
        <v>2.99</v>
      </c>
      <c r="X9" t="n">
        <v>0.65</v>
      </c>
      <c r="Y9" t="n">
        <v>1</v>
      </c>
      <c r="Z9" t="n">
        <v>10</v>
      </c>
      <c r="AA9" t="n">
        <v>435.8596471604758</v>
      </c>
      <c r="AB9" t="n">
        <v>596.3623980154982</v>
      </c>
      <c r="AC9" t="n">
        <v>539.4464077487806</v>
      </c>
      <c r="AD9" t="n">
        <v>435859.6471604758</v>
      </c>
      <c r="AE9" t="n">
        <v>596362.3980154982</v>
      </c>
      <c r="AF9" t="n">
        <v>1.965357633477687e-05</v>
      </c>
      <c r="AG9" t="n">
        <v>37</v>
      </c>
      <c r="AH9" t="n">
        <v>539446.4077487807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7.1629</v>
      </c>
      <c r="E10" t="n">
        <v>13.96</v>
      </c>
      <c r="F10" t="n">
        <v>10.96</v>
      </c>
      <c r="G10" t="n">
        <v>21.93</v>
      </c>
      <c r="H10" t="n">
        <v>0.39</v>
      </c>
      <c r="I10" t="n">
        <v>30</v>
      </c>
      <c r="J10" t="n">
        <v>135.9</v>
      </c>
      <c r="K10" t="n">
        <v>46.47</v>
      </c>
      <c r="L10" t="n">
        <v>3</v>
      </c>
      <c r="M10" t="n">
        <v>28</v>
      </c>
      <c r="N10" t="n">
        <v>21.43</v>
      </c>
      <c r="O10" t="n">
        <v>16994.64</v>
      </c>
      <c r="P10" t="n">
        <v>119.39</v>
      </c>
      <c r="Q10" t="n">
        <v>197.85</v>
      </c>
      <c r="R10" t="n">
        <v>45.25</v>
      </c>
      <c r="S10" t="n">
        <v>25.4</v>
      </c>
      <c r="T10" t="n">
        <v>8971.379999999999</v>
      </c>
      <c r="U10" t="n">
        <v>0.5600000000000001</v>
      </c>
      <c r="V10" t="n">
        <v>0.85</v>
      </c>
      <c r="W10" t="n">
        <v>2.98</v>
      </c>
      <c r="X10" t="n">
        <v>0.57</v>
      </c>
      <c r="Y10" t="n">
        <v>1</v>
      </c>
      <c r="Z10" t="n">
        <v>10</v>
      </c>
      <c r="AA10" t="n">
        <v>433.763356679025</v>
      </c>
      <c r="AB10" t="n">
        <v>593.4941608969682</v>
      </c>
      <c r="AC10" t="n">
        <v>536.8519111552471</v>
      </c>
      <c r="AD10" t="n">
        <v>433763.356679025</v>
      </c>
      <c r="AE10" t="n">
        <v>593494.1608969682</v>
      </c>
      <c r="AF10" t="n">
        <v>1.987527910890487e-05</v>
      </c>
      <c r="AG10" t="n">
        <v>37</v>
      </c>
      <c r="AH10" t="n">
        <v>536851.9111552471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7.2105</v>
      </c>
      <c r="E11" t="n">
        <v>13.87</v>
      </c>
      <c r="F11" t="n">
        <v>10.93</v>
      </c>
      <c r="G11" t="n">
        <v>23.41</v>
      </c>
      <c r="H11" t="n">
        <v>0.42</v>
      </c>
      <c r="I11" t="n">
        <v>28</v>
      </c>
      <c r="J11" t="n">
        <v>136.23</v>
      </c>
      <c r="K11" t="n">
        <v>46.47</v>
      </c>
      <c r="L11" t="n">
        <v>3.25</v>
      </c>
      <c r="M11" t="n">
        <v>26</v>
      </c>
      <c r="N11" t="n">
        <v>21.52</v>
      </c>
      <c r="O11" t="n">
        <v>17036.16</v>
      </c>
      <c r="P11" t="n">
        <v>118.81</v>
      </c>
      <c r="Q11" t="n">
        <v>197.78</v>
      </c>
      <c r="R11" t="n">
        <v>44.08</v>
      </c>
      <c r="S11" t="n">
        <v>25.4</v>
      </c>
      <c r="T11" t="n">
        <v>8395.58</v>
      </c>
      <c r="U11" t="n">
        <v>0.58</v>
      </c>
      <c r="V11" t="n">
        <v>0.85</v>
      </c>
      <c r="W11" t="n">
        <v>2.98</v>
      </c>
      <c r="X11" t="n">
        <v>0.53</v>
      </c>
      <c r="Y11" t="n">
        <v>1</v>
      </c>
      <c r="Z11" t="n">
        <v>10</v>
      </c>
      <c r="AA11" t="n">
        <v>432.6091439566345</v>
      </c>
      <c r="AB11" t="n">
        <v>591.9149161299221</v>
      </c>
      <c r="AC11" t="n">
        <v>535.4233872922838</v>
      </c>
      <c r="AD11" t="n">
        <v>432609.1439566345</v>
      </c>
      <c r="AE11" t="n">
        <v>591914.916129922</v>
      </c>
      <c r="AF11" t="n">
        <v>2.000735735732156e-05</v>
      </c>
      <c r="AG11" t="n">
        <v>37</v>
      </c>
      <c r="AH11" t="n">
        <v>535423.3872922838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7.2543</v>
      </c>
      <c r="E12" t="n">
        <v>13.78</v>
      </c>
      <c r="F12" t="n">
        <v>10.9</v>
      </c>
      <c r="G12" t="n">
        <v>25.15</v>
      </c>
      <c r="H12" t="n">
        <v>0.45</v>
      </c>
      <c r="I12" t="n">
        <v>26</v>
      </c>
      <c r="J12" t="n">
        <v>136.57</v>
      </c>
      <c r="K12" t="n">
        <v>46.47</v>
      </c>
      <c r="L12" t="n">
        <v>3.5</v>
      </c>
      <c r="M12" t="n">
        <v>24</v>
      </c>
      <c r="N12" t="n">
        <v>21.6</v>
      </c>
      <c r="O12" t="n">
        <v>17077.72</v>
      </c>
      <c r="P12" t="n">
        <v>118.18</v>
      </c>
      <c r="Q12" t="n">
        <v>197.76</v>
      </c>
      <c r="R12" t="n">
        <v>43.11</v>
      </c>
      <c r="S12" t="n">
        <v>25.4</v>
      </c>
      <c r="T12" t="n">
        <v>7921.18</v>
      </c>
      <c r="U12" t="n">
        <v>0.59</v>
      </c>
      <c r="V12" t="n">
        <v>0.85</v>
      </c>
      <c r="W12" t="n">
        <v>2.98</v>
      </c>
      <c r="X12" t="n">
        <v>0.51</v>
      </c>
      <c r="Y12" t="n">
        <v>1</v>
      </c>
      <c r="Z12" t="n">
        <v>10</v>
      </c>
      <c r="AA12" t="n">
        <v>422.5784023656926</v>
      </c>
      <c r="AB12" t="n">
        <v>578.190412960108</v>
      </c>
      <c r="AC12" t="n">
        <v>523.0087314425359</v>
      </c>
      <c r="AD12" t="n">
        <v>422578.4023656926</v>
      </c>
      <c r="AE12" t="n">
        <v>578190.412960108</v>
      </c>
      <c r="AF12" t="n">
        <v>2.012889154388985e-05</v>
      </c>
      <c r="AG12" t="n">
        <v>36</v>
      </c>
      <c r="AH12" t="n">
        <v>523008.7314425359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7.3048</v>
      </c>
      <c r="E13" t="n">
        <v>13.69</v>
      </c>
      <c r="F13" t="n">
        <v>10.86</v>
      </c>
      <c r="G13" t="n">
        <v>27.14</v>
      </c>
      <c r="H13" t="n">
        <v>0.48</v>
      </c>
      <c r="I13" t="n">
        <v>24</v>
      </c>
      <c r="J13" t="n">
        <v>136.91</v>
      </c>
      <c r="K13" t="n">
        <v>46.47</v>
      </c>
      <c r="L13" t="n">
        <v>3.75</v>
      </c>
      <c r="M13" t="n">
        <v>22</v>
      </c>
      <c r="N13" t="n">
        <v>21.69</v>
      </c>
      <c r="O13" t="n">
        <v>17119.3</v>
      </c>
      <c r="P13" t="n">
        <v>117.67</v>
      </c>
      <c r="Q13" t="n">
        <v>197.77</v>
      </c>
      <c r="R13" t="n">
        <v>41.89</v>
      </c>
      <c r="S13" t="n">
        <v>25.4</v>
      </c>
      <c r="T13" t="n">
        <v>7320.69</v>
      </c>
      <c r="U13" t="n">
        <v>0.61</v>
      </c>
      <c r="V13" t="n">
        <v>0.86</v>
      </c>
      <c r="W13" t="n">
        <v>2.98</v>
      </c>
      <c r="X13" t="n">
        <v>0.46</v>
      </c>
      <c r="Y13" t="n">
        <v>1</v>
      </c>
      <c r="Z13" t="n">
        <v>10</v>
      </c>
      <c r="AA13" t="n">
        <v>421.4546676851583</v>
      </c>
      <c r="AB13" t="n">
        <v>576.6528695945258</v>
      </c>
      <c r="AC13" t="n">
        <v>521.6179290578091</v>
      </c>
      <c r="AD13" t="n">
        <v>421454.6676851583</v>
      </c>
      <c r="AE13" t="n">
        <v>576652.8695945258</v>
      </c>
      <c r="AF13" t="n">
        <v>2.026901657634873e-05</v>
      </c>
      <c r="AG13" t="n">
        <v>36</v>
      </c>
      <c r="AH13" t="n">
        <v>521617.9290578091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7.362</v>
      </c>
      <c r="E14" t="n">
        <v>13.58</v>
      </c>
      <c r="F14" t="n">
        <v>10.8</v>
      </c>
      <c r="G14" t="n">
        <v>29.47</v>
      </c>
      <c r="H14" t="n">
        <v>0.52</v>
      </c>
      <c r="I14" t="n">
        <v>22</v>
      </c>
      <c r="J14" t="n">
        <v>137.25</v>
      </c>
      <c r="K14" t="n">
        <v>46.47</v>
      </c>
      <c r="L14" t="n">
        <v>4</v>
      </c>
      <c r="M14" t="n">
        <v>20</v>
      </c>
      <c r="N14" t="n">
        <v>21.78</v>
      </c>
      <c r="O14" t="n">
        <v>17160.92</v>
      </c>
      <c r="P14" t="n">
        <v>116.78</v>
      </c>
      <c r="Q14" t="n">
        <v>197.79</v>
      </c>
      <c r="R14" t="n">
        <v>40.39</v>
      </c>
      <c r="S14" t="n">
        <v>25.4</v>
      </c>
      <c r="T14" t="n">
        <v>6582.46</v>
      </c>
      <c r="U14" t="n">
        <v>0.63</v>
      </c>
      <c r="V14" t="n">
        <v>0.86</v>
      </c>
      <c r="W14" t="n">
        <v>2.97</v>
      </c>
      <c r="X14" t="n">
        <v>0.41</v>
      </c>
      <c r="Y14" t="n">
        <v>1</v>
      </c>
      <c r="Z14" t="n">
        <v>10</v>
      </c>
      <c r="AA14" t="n">
        <v>419.9531176162675</v>
      </c>
      <c r="AB14" t="n">
        <v>574.5983825465556</v>
      </c>
      <c r="AC14" t="n">
        <v>519.7595193702065</v>
      </c>
      <c r="AD14" t="n">
        <v>419953.1176162675</v>
      </c>
      <c r="AE14" t="n">
        <v>574598.3825465556</v>
      </c>
      <c r="AF14" t="n">
        <v>2.042773245469819e-05</v>
      </c>
      <c r="AG14" t="n">
        <v>36</v>
      </c>
      <c r="AH14" t="n">
        <v>519759.5193702065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7.3789</v>
      </c>
      <c r="E15" t="n">
        <v>13.55</v>
      </c>
      <c r="F15" t="n">
        <v>10.8</v>
      </c>
      <c r="G15" t="n">
        <v>30.86</v>
      </c>
      <c r="H15" t="n">
        <v>0.55</v>
      </c>
      <c r="I15" t="n">
        <v>21</v>
      </c>
      <c r="J15" t="n">
        <v>137.58</v>
      </c>
      <c r="K15" t="n">
        <v>46.47</v>
      </c>
      <c r="L15" t="n">
        <v>4.25</v>
      </c>
      <c r="M15" t="n">
        <v>19</v>
      </c>
      <c r="N15" t="n">
        <v>21.87</v>
      </c>
      <c r="O15" t="n">
        <v>17202.57</v>
      </c>
      <c r="P15" t="n">
        <v>116.65</v>
      </c>
      <c r="Q15" t="n">
        <v>197.76</v>
      </c>
      <c r="R15" t="n">
        <v>40.1</v>
      </c>
      <c r="S15" t="n">
        <v>25.4</v>
      </c>
      <c r="T15" t="n">
        <v>6441.93</v>
      </c>
      <c r="U15" t="n">
        <v>0.63</v>
      </c>
      <c r="V15" t="n">
        <v>0.86</v>
      </c>
      <c r="W15" t="n">
        <v>2.97</v>
      </c>
      <c r="X15" t="n">
        <v>0.41</v>
      </c>
      <c r="Y15" t="n">
        <v>1</v>
      </c>
      <c r="Z15" t="n">
        <v>10</v>
      </c>
      <c r="AA15" t="n">
        <v>419.6318108680912</v>
      </c>
      <c r="AB15" t="n">
        <v>574.1587564786474</v>
      </c>
      <c r="AC15" t="n">
        <v>519.3618505972005</v>
      </c>
      <c r="AD15" t="n">
        <v>419631.8108680912</v>
      </c>
      <c r="AE15" t="n">
        <v>574158.7564786475</v>
      </c>
      <c r="AF15" t="n">
        <v>2.047462578239235e-05</v>
      </c>
      <c r="AG15" t="n">
        <v>36</v>
      </c>
      <c r="AH15" t="n">
        <v>519361.8505972005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7.4169</v>
      </c>
      <c r="E16" t="n">
        <v>13.48</v>
      </c>
      <c r="F16" t="n">
        <v>10.76</v>
      </c>
      <c r="G16" t="n">
        <v>32.27</v>
      </c>
      <c r="H16" t="n">
        <v>0.58</v>
      </c>
      <c r="I16" t="n">
        <v>20</v>
      </c>
      <c r="J16" t="n">
        <v>137.92</v>
      </c>
      <c r="K16" t="n">
        <v>46.47</v>
      </c>
      <c r="L16" t="n">
        <v>4.5</v>
      </c>
      <c r="M16" t="n">
        <v>18</v>
      </c>
      <c r="N16" t="n">
        <v>21.95</v>
      </c>
      <c r="O16" t="n">
        <v>17244.24</v>
      </c>
      <c r="P16" t="n">
        <v>115.97</v>
      </c>
      <c r="Q16" t="n">
        <v>197.81</v>
      </c>
      <c r="R16" t="n">
        <v>38.75</v>
      </c>
      <c r="S16" t="n">
        <v>25.4</v>
      </c>
      <c r="T16" t="n">
        <v>5768.82</v>
      </c>
      <c r="U16" t="n">
        <v>0.66</v>
      </c>
      <c r="V16" t="n">
        <v>0.87</v>
      </c>
      <c r="W16" t="n">
        <v>2.97</v>
      </c>
      <c r="X16" t="n">
        <v>0.37</v>
      </c>
      <c r="Y16" t="n">
        <v>1</v>
      </c>
      <c r="Z16" t="n">
        <v>10</v>
      </c>
      <c r="AA16" t="n">
        <v>418.5857334465171</v>
      </c>
      <c r="AB16" t="n">
        <v>572.7274672007711</v>
      </c>
      <c r="AC16" t="n">
        <v>518.0671615591774</v>
      </c>
      <c r="AD16" t="n">
        <v>418585.7334465171</v>
      </c>
      <c r="AE16" t="n">
        <v>572727.4672007711</v>
      </c>
      <c r="AF16" t="n">
        <v>2.058006640087626e-05</v>
      </c>
      <c r="AG16" t="n">
        <v>36</v>
      </c>
      <c r="AH16" t="n">
        <v>518067.1615591774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7.4354</v>
      </c>
      <c r="E17" t="n">
        <v>13.45</v>
      </c>
      <c r="F17" t="n">
        <v>10.75</v>
      </c>
      <c r="G17" t="n">
        <v>33.95</v>
      </c>
      <c r="H17" t="n">
        <v>0.61</v>
      </c>
      <c r="I17" t="n">
        <v>19</v>
      </c>
      <c r="J17" t="n">
        <v>138.26</v>
      </c>
      <c r="K17" t="n">
        <v>46.47</v>
      </c>
      <c r="L17" t="n">
        <v>4.75</v>
      </c>
      <c r="M17" t="n">
        <v>17</v>
      </c>
      <c r="N17" t="n">
        <v>22.04</v>
      </c>
      <c r="O17" t="n">
        <v>17285.95</v>
      </c>
      <c r="P17" t="n">
        <v>115.82</v>
      </c>
      <c r="Q17" t="n">
        <v>197.77</v>
      </c>
      <c r="R17" t="n">
        <v>38.63</v>
      </c>
      <c r="S17" t="n">
        <v>25.4</v>
      </c>
      <c r="T17" t="n">
        <v>5717.64</v>
      </c>
      <c r="U17" t="n">
        <v>0.66</v>
      </c>
      <c r="V17" t="n">
        <v>0.87</v>
      </c>
      <c r="W17" t="n">
        <v>2.97</v>
      </c>
      <c r="X17" t="n">
        <v>0.36</v>
      </c>
      <c r="Y17" t="n">
        <v>1</v>
      </c>
      <c r="Z17" t="n">
        <v>10</v>
      </c>
      <c r="AA17" t="n">
        <v>418.2233544351855</v>
      </c>
      <c r="AB17" t="n">
        <v>572.2316442504335</v>
      </c>
      <c r="AC17" t="n">
        <v>517.6186592553282</v>
      </c>
      <c r="AD17" t="n">
        <v>418223.3544351855</v>
      </c>
      <c r="AE17" t="n">
        <v>572231.6442504335</v>
      </c>
      <c r="AF17" t="n">
        <v>2.063139933355922e-05</v>
      </c>
      <c r="AG17" t="n">
        <v>36</v>
      </c>
      <c r="AH17" t="n">
        <v>517618.6592553282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7.468</v>
      </c>
      <c r="E18" t="n">
        <v>13.39</v>
      </c>
      <c r="F18" t="n">
        <v>10.72</v>
      </c>
      <c r="G18" t="n">
        <v>35.73</v>
      </c>
      <c r="H18" t="n">
        <v>0.64</v>
      </c>
      <c r="I18" t="n">
        <v>18</v>
      </c>
      <c r="J18" t="n">
        <v>138.6</v>
      </c>
      <c r="K18" t="n">
        <v>46.47</v>
      </c>
      <c r="L18" t="n">
        <v>5</v>
      </c>
      <c r="M18" t="n">
        <v>16</v>
      </c>
      <c r="N18" t="n">
        <v>22.13</v>
      </c>
      <c r="O18" t="n">
        <v>17327.69</v>
      </c>
      <c r="P18" t="n">
        <v>115.25</v>
      </c>
      <c r="Q18" t="n">
        <v>197.78</v>
      </c>
      <c r="R18" t="n">
        <v>37.73</v>
      </c>
      <c r="S18" t="n">
        <v>25.4</v>
      </c>
      <c r="T18" t="n">
        <v>5271.89</v>
      </c>
      <c r="U18" t="n">
        <v>0.67</v>
      </c>
      <c r="V18" t="n">
        <v>0.87</v>
      </c>
      <c r="W18" t="n">
        <v>2.96</v>
      </c>
      <c r="X18" t="n">
        <v>0.33</v>
      </c>
      <c r="Y18" t="n">
        <v>1</v>
      </c>
      <c r="Z18" t="n">
        <v>10</v>
      </c>
      <c r="AA18" t="n">
        <v>408.4456433597357</v>
      </c>
      <c r="AB18" t="n">
        <v>558.8533485948345</v>
      </c>
      <c r="AC18" t="n">
        <v>505.5171693605437</v>
      </c>
      <c r="AD18" t="n">
        <v>408445.6433597357</v>
      </c>
      <c r="AE18" t="n">
        <v>558853.3485948346</v>
      </c>
      <c r="AF18" t="n">
        <v>2.072185628520594e-05</v>
      </c>
      <c r="AG18" t="n">
        <v>35</v>
      </c>
      <c r="AH18" t="n">
        <v>505517.1693605437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7.4787</v>
      </c>
      <c r="E19" t="n">
        <v>13.37</v>
      </c>
      <c r="F19" t="n">
        <v>10.73</v>
      </c>
      <c r="G19" t="n">
        <v>37.86</v>
      </c>
      <c r="H19" t="n">
        <v>0.67</v>
      </c>
      <c r="I19" t="n">
        <v>17</v>
      </c>
      <c r="J19" t="n">
        <v>138.94</v>
      </c>
      <c r="K19" t="n">
        <v>46.47</v>
      </c>
      <c r="L19" t="n">
        <v>5.25</v>
      </c>
      <c r="M19" t="n">
        <v>15</v>
      </c>
      <c r="N19" t="n">
        <v>22.22</v>
      </c>
      <c r="O19" t="n">
        <v>17369.47</v>
      </c>
      <c r="P19" t="n">
        <v>114.94</v>
      </c>
      <c r="Q19" t="n">
        <v>197.79</v>
      </c>
      <c r="R19" t="n">
        <v>37.94</v>
      </c>
      <c r="S19" t="n">
        <v>25.4</v>
      </c>
      <c r="T19" t="n">
        <v>5380.94</v>
      </c>
      <c r="U19" t="n">
        <v>0.67</v>
      </c>
      <c r="V19" t="n">
        <v>0.87</v>
      </c>
      <c r="W19" t="n">
        <v>2.97</v>
      </c>
      <c r="X19" t="n">
        <v>0.34</v>
      </c>
      <c r="Y19" t="n">
        <v>1</v>
      </c>
      <c r="Z19" t="n">
        <v>10</v>
      </c>
      <c r="AA19" t="n">
        <v>408.0939981160035</v>
      </c>
      <c r="AB19" t="n">
        <v>558.3722120588668</v>
      </c>
      <c r="AC19" t="n">
        <v>505.0819518202894</v>
      </c>
      <c r="AD19" t="n">
        <v>408093.9981160035</v>
      </c>
      <c r="AE19" t="n">
        <v>558372.2120588669</v>
      </c>
      <c r="AF19" t="n">
        <v>2.075154614356851e-05</v>
      </c>
      <c r="AG19" t="n">
        <v>35</v>
      </c>
      <c r="AH19" t="n">
        <v>505081.9518202894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7.516</v>
      </c>
      <c r="E20" t="n">
        <v>13.3</v>
      </c>
      <c r="F20" t="n">
        <v>10.69</v>
      </c>
      <c r="G20" t="n">
        <v>40.08</v>
      </c>
      <c r="H20" t="n">
        <v>0.7</v>
      </c>
      <c r="I20" t="n">
        <v>16</v>
      </c>
      <c r="J20" t="n">
        <v>139.28</v>
      </c>
      <c r="K20" t="n">
        <v>46.47</v>
      </c>
      <c r="L20" t="n">
        <v>5.5</v>
      </c>
      <c r="M20" t="n">
        <v>14</v>
      </c>
      <c r="N20" t="n">
        <v>22.31</v>
      </c>
      <c r="O20" t="n">
        <v>17411.27</v>
      </c>
      <c r="P20" t="n">
        <v>114.41</v>
      </c>
      <c r="Q20" t="n">
        <v>197.8</v>
      </c>
      <c r="R20" t="n">
        <v>36.62</v>
      </c>
      <c r="S20" t="n">
        <v>25.4</v>
      </c>
      <c r="T20" t="n">
        <v>4726.08</v>
      </c>
      <c r="U20" t="n">
        <v>0.6899999999999999</v>
      </c>
      <c r="V20" t="n">
        <v>0.87</v>
      </c>
      <c r="W20" t="n">
        <v>2.96</v>
      </c>
      <c r="X20" t="n">
        <v>0.3</v>
      </c>
      <c r="Y20" t="n">
        <v>1</v>
      </c>
      <c r="Z20" t="n">
        <v>10</v>
      </c>
      <c r="AA20" t="n">
        <v>407.1925136905778</v>
      </c>
      <c r="AB20" t="n">
        <v>557.1387612973133</v>
      </c>
      <c r="AC20" t="n">
        <v>503.9662198682595</v>
      </c>
      <c r="AD20" t="n">
        <v>407192.5136905778</v>
      </c>
      <c r="AE20" t="n">
        <v>557138.7612973133</v>
      </c>
      <c r="AF20" t="n">
        <v>2.085504443486982e-05</v>
      </c>
      <c r="AG20" t="n">
        <v>35</v>
      </c>
      <c r="AH20" t="n">
        <v>503966.2198682595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7.5144</v>
      </c>
      <c r="E21" t="n">
        <v>13.31</v>
      </c>
      <c r="F21" t="n">
        <v>10.69</v>
      </c>
      <c r="G21" t="n">
        <v>40.09</v>
      </c>
      <c r="H21" t="n">
        <v>0.73</v>
      </c>
      <c r="I21" t="n">
        <v>16</v>
      </c>
      <c r="J21" t="n">
        <v>139.61</v>
      </c>
      <c r="K21" t="n">
        <v>46.47</v>
      </c>
      <c r="L21" t="n">
        <v>5.75</v>
      </c>
      <c r="M21" t="n">
        <v>14</v>
      </c>
      <c r="N21" t="n">
        <v>22.4</v>
      </c>
      <c r="O21" t="n">
        <v>17453.1</v>
      </c>
      <c r="P21" t="n">
        <v>114.33</v>
      </c>
      <c r="Q21" t="n">
        <v>197.75</v>
      </c>
      <c r="R21" t="n">
        <v>36.82</v>
      </c>
      <c r="S21" t="n">
        <v>25.4</v>
      </c>
      <c r="T21" t="n">
        <v>4827.24</v>
      </c>
      <c r="U21" t="n">
        <v>0.6899999999999999</v>
      </c>
      <c r="V21" t="n">
        <v>0.87</v>
      </c>
      <c r="W21" t="n">
        <v>2.96</v>
      </c>
      <c r="X21" t="n">
        <v>0.3</v>
      </c>
      <c r="Y21" t="n">
        <v>1</v>
      </c>
      <c r="Z21" t="n">
        <v>10</v>
      </c>
      <c r="AA21" t="n">
        <v>407.1547146284175</v>
      </c>
      <c r="AB21" t="n">
        <v>557.0870429528887</v>
      </c>
      <c r="AC21" t="n">
        <v>503.9194374500397</v>
      </c>
      <c r="AD21" t="n">
        <v>407154.7146284175</v>
      </c>
      <c r="AE21" t="n">
        <v>557087.0429528888</v>
      </c>
      <c r="AF21" t="n">
        <v>2.085060482988103e-05</v>
      </c>
      <c r="AG21" t="n">
        <v>35</v>
      </c>
      <c r="AH21" t="n">
        <v>503919.4374500397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7.5402</v>
      </c>
      <c r="E22" t="n">
        <v>13.26</v>
      </c>
      <c r="F22" t="n">
        <v>10.67</v>
      </c>
      <c r="G22" t="n">
        <v>42.69</v>
      </c>
      <c r="H22" t="n">
        <v>0.76</v>
      </c>
      <c r="I22" t="n">
        <v>15</v>
      </c>
      <c r="J22" t="n">
        <v>139.95</v>
      </c>
      <c r="K22" t="n">
        <v>46.47</v>
      </c>
      <c r="L22" t="n">
        <v>6</v>
      </c>
      <c r="M22" t="n">
        <v>13</v>
      </c>
      <c r="N22" t="n">
        <v>22.49</v>
      </c>
      <c r="O22" t="n">
        <v>17494.97</v>
      </c>
      <c r="P22" t="n">
        <v>113.84</v>
      </c>
      <c r="Q22" t="n">
        <v>197.8</v>
      </c>
      <c r="R22" t="n">
        <v>36.03</v>
      </c>
      <c r="S22" t="n">
        <v>25.4</v>
      </c>
      <c r="T22" t="n">
        <v>4437.94</v>
      </c>
      <c r="U22" t="n">
        <v>0.7</v>
      </c>
      <c r="V22" t="n">
        <v>0.87</v>
      </c>
      <c r="W22" t="n">
        <v>2.97</v>
      </c>
      <c r="X22" t="n">
        <v>0.28</v>
      </c>
      <c r="Y22" t="n">
        <v>1</v>
      </c>
      <c r="Z22" t="n">
        <v>10</v>
      </c>
      <c r="AA22" t="n">
        <v>406.4557093137971</v>
      </c>
      <c r="AB22" t="n">
        <v>556.1306330434871</v>
      </c>
      <c r="AC22" t="n">
        <v>503.0543059600616</v>
      </c>
      <c r="AD22" t="n">
        <v>406455.7093137971</v>
      </c>
      <c r="AE22" t="n">
        <v>556130.6330434871</v>
      </c>
      <c r="AF22" t="n">
        <v>2.092219346032536e-05</v>
      </c>
      <c r="AG22" t="n">
        <v>35</v>
      </c>
      <c r="AH22" t="n">
        <v>503054.3059600616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7.5742</v>
      </c>
      <c r="E23" t="n">
        <v>13.2</v>
      </c>
      <c r="F23" t="n">
        <v>10.64</v>
      </c>
      <c r="G23" t="n">
        <v>45.61</v>
      </c>
      <c r="H23" t="n">
        <v>0.79</v>
      </c>
      <c r="I23" t="n">
        <v>14</v>
      </c>
      <c r="J23" t="n">
        <v>140.29</v>
      </c>
      <c r="K23" t="n">
        <v>46.47</v>
      </c>
      <c r="L23" t="n">
        <v>6.25</v>
      </c>
      <c r="M23" t="n">
        <v>12</v>
      </c>
      <c r="N23" t="n">
        <v>22.58</v>
      </c>
      <c r="O23" t="n">
        <v>17536.87</v>
      </c>
      <c r="P23" t="n">
        <v>113.29</v>
      </c>
      <c r="Q23" t="n">
        <v>197.81</v>
      </c>
      <c r="R23" t="n">
        <v>35.18</v>
      </c>
      <c r="S23" t="n">
        <v>25.4</v>
      </c>
      <c r="T23" t="n">
        <v>4014.27</v>
      </c>
      <c r="U23" t="n">
        <v>0.72</v>
      </c>
      <c r="V23" t="n">
        <v>0.87</v>
      </c>
      <c r="W23" t="n">
        <v>2.96</v>
      </c>
      <c r="X23" t="n">
        <v>0.25</v>
      </c>
      <c r="Y23" t="n">
        <v>1</v>
      </c>
      <c r="Z23" t="n">
        <v>10</v>
      </c>
      <c r="AA23" t="n">
        <v>405.6066284636386</v>
      </c>
      <c r="AB23" t="n">
        <v>554.9688831654969</v>
      </c>
      <c r="AC23" t="n">
        <v>502.0034318599005</v>
      </c>
      <c r="AD23" t="n">
        <v>405606.6284636386</v>
      </c>
      <c r="AE23" t="n">
        <v>554968.8831654969</v>
      </c>
      <c r="AF23" t="n">
        <v>2.101653506633728e-05</v>
      </c>
      <c r="AG23" t="n">
        <v>35</v>
      </c>
      <c r="AH23" t="n">
        <v>502003.4318599005</v>
      </c>
    </row>
    <row r="24">
      <c r="A24" t="n">
        <v>22</v>
      </c>
      <c r="B24" t="n">
        <v>65</v>
      </c>
      <c r="C24" t="inlineStr">
        <is>
          <t xml:space="preserve">CONCLUIDO	</t>
        </is>
      </c>
      <c r="D24" t="n">
        <v>7.5657</v>
      </c>
      <c r="E24" t="n">
        <v>13.22</v>
      </c>
      <c r="F24" t="n">
        <v>10.66</v>
      </c>
      <c r="G24" t="n">
        <v>45.67</v>
      </c>
      <c r="H24" t="n">
        <v>0.82</v>
      </c>
      <c r="I24" t="n">
        <v>14</v>
      </c>
      <c r="J24" t="n">
        <v>140.63</v>
      </c>
      <c r="K24" t="n">
        <v>46.47</v>
      </c>
      <c r="L24" t="n">
        <v>6.5</v>
      </c>
      <c r="M24" t="n">
        <v>12</v>
      </c>
      <c r="N24" t="n">
        <v>22.67</v>
      </c>
      <c r="O24" t="n">
        <v>17578.8</v>
      </c>
      <c r="P24" t="n">
        <v>113.27</v>
      </c>
      <c r="Q24" t="n">
        <v>197.78</v>
      </c>
      <c r="R24" t="n">
        <v>35.54</v>
      </c>
      <c r="S24" t="n">
        <v>25.4</v>
      </c>
      <c r="T24" t="n">
        <v>4193.96</v>
      </c>
      <c r="U24" t="n">
        <v>0.71</v>
      </c>
      <c r="V24" t="n">
        <v>0.87</v>
      </c>
      <c r="W24" t="n">
        <v>2.97</v>
      </c>
      <c r="X24" t="n">
        <v>0.27</v>
      </c>
      <c r="Y24" t="n">
        <v>1</v>
      </c>
      <c r="Z24" t="n">
        <v>10</v>
      </c>
      <c r="AA24" t="n">
        <v>405.7185275669792</v>
      </c>
      <c r="AB24" t="n">
        <v>555.1219884553275</v>
      </c>
      <c r="AC24" t="n">
        <v>502.1419249957543</v>
      </c>
      <c r="AD24" t="n">
        <v>405718.5275669792</v>
      </c>
      <c r="AE24" t="n">
        <v>555121.9884553275</v>
      </c>
      <c r="AF24" t="n">
        <v>2.09929496648343e-05</v>
      </c>
      <c r="AG24" t="n">
        <v>35</v>
      </c>
      <c r="AH24" t="n">
        <v>502141.9249957543</v>
      </c>
    </row>
    <row r="25">
      <c r="A25" t="n">
        <v>23</v>
      </c>
      <c r="B25" t="n">
        <v>65</v>
      </c>
      <c r="C25" t="inlineStr">
        <is>
          <t xml:space="preserve">CONCLUIDO	</t>
        </is>
      </c>
      <c r="D25" t="n">
        <v>7.5919</v>
      </c>
      <c r="E25" t="n">
        <v>13.17</v>
      </c>
      <c r="F25" t="n">
        <v>10.64</v>
      </c>
      <c r="G25" t="n">
        <v>49.1</v>
      </c>
      <c r="H25" t="n">
        <v>0.85</v>
      </c>
      <c r="I25" t="n">
        <v>13</v>
      </c>
      <c r="J25" t="n">
        <v>140.97</v>
      </c>
      <c r="K25" t="n">
        <v>46.47</v>
      </c>
      <c r="L25" t="n">
        <v>6.75</v>
      </c>
      <c r="M25" t="n">
        <v>11</v>
      </c>
      <c r="N25" t="n">
        <v>22.76</v>
      </c>
      <c r="O25" t="n">
        <v>17620.76</v>
      </c>
      <c r="P25" t="n">
        <v>112.74</v>
      </c>
      <c r="Q25" t="n">
        <v>197.78</v>
      </c>
      <c r="R25" t="n">
        <v>35.11</v>
      </c>
      <c r="S25" t="n">
        <v>25.4</v>
      </c>
      <c r="T25" t="n">
        <v>3985.56</v>
      </c>
      <c r="U25" t="n">
        <v>0.72</v>
      </c>
      <c r="V25" t="n">
        <v>0.87</v>
      </c>
      <c r="W25" t="n">
        <v>2.96</v>
      </c>
      <c r="X25" t="n">
        <v>0.25</v>
      </c>
      <c r="Y25" t="n">
        <v>1</v>
      </c>
      <c r="Z25" t="n">
        <v>10</v>
      </c>
      <c r="AA25" t="n">
        <v>404.9955853722045</v>
      </c>
      <c r="AB25" t="n">
        <v>554.1328270504781</v>
      </c>
      <c r="AC25" t="n">
        <v>501.247167767087</v>
      </c>
      <c r="AD25" t="n">
        <v>404995.5853722045</v>
      </c>
      <c r="AE25" t="n">
        <v>554132.8270504781</v>
      </c>
      <c r="AF25" t="n">
        <v>2.106564819652584e-05</v>
      </c>
      <c r="AG25" t="n">
        <v>35</v>
      </c>
      <c r="AH25" t="n">
        <v>501247.1677670871</v>
      </c>
    </row>
    <row r="26">
      <c r="A26" t="n">
        <v>24</v>
      </c>
      <c r="B26" t="n">
        <v>65</v>
      </c>
      <c r="C26" t="inlineStr">
        <is>
          <t xml:space="preserve">CONCLUIDO	</t>
        </is>
      </c>
      <c r="D26" t="n">
        <v>7.5967</v>
      </c>
      <c r="E26" t="n">
        <v>13.16</v>
      </c>
      <c r="F26" t="n">
        <v>10.63</v>
      </c>
      <c r="G26" t="n">
        <v>49.06</v>
      </c>
      <c r="H26" t="n">
        <v>0.88</v>
      </c>
      <c r="I26" t="n">
        <v>13</v>
      </c>
      <c r="J26" t="n">
        <v>141.31</v>
      </c>
      <c r="K26" t="n">
        <v>46.47</v>
      </c>
      <c r="L26" t="n">
        <v>7</v>
      </c>
      <c r="M26" t="n">
        <v>11</v>
      </c>
      <c r="N26" t="n">
        <v>22.85</v>
      </c>
      <c r="O26" t="n">
        <v>17662.75</v>
      </c>
      <c r="P26" t="n">
        <v>112.76</v>
      </c>
      <c r="Q26" t="n">
        <v>197.76</v>
      </c>
      <c r="R26" t="n">
        <v>34.85</v>
      </c>
      <c r="S26" t="n">
        <v>25.4</v>
      </c>
      <c r="T26" t="n">
        <v>3856.36</v>
      </c>
      <c r="U26" t="n">
        <v>0.73</v>
      </c>
      <c r="V26" t="n">
        <v>0.88</v>
      </c>
      <c r="W26" t="n">
        <v>2.96</v>
      </c>
      <c r="X26" t="n">
        <v>0.24</v>
      </c>
      <c r="Y26" t="n">
        <v>1</v>
      </c>
      <c r="Z26" t="n">
        <v>10</v>
      </c>
      <c r="AA26" t="n">
        <v>404.940681434733</v>
      </c>
      <c r="AB26" t="n">
        <v>554.0577050610387</v>
      </c>
      <c r="AC26" t="n">
        <v>501.1792153148854</v>
      </c>
      <c r="AD26" t="n">
        <v>404940.681434733</v>
      </c>
      <c r="AE26" t="n">
        <v>554057.7050610387</v>
      </c>
      <c r="AF26" t="n">
        <v>2.107896701149223e-05</v>
      </c>
      <c r="AG26" t="n">
        <v>35</v>
      </c>
      <c r="AH26" t="n">
        <v>501179.2153148854</v>
      </c>
    </row>
    <row r="27">
      <c r="A27" t="n">
        <v>25</v>
      </c>
      <c r="B27" t="n">
        <v>65</v>
      </c>
      <c r="C27" t="inlineStr">
        <is>
          <t xml:space="preserve">CONCLUIDO	</t>
        </is>
      </c>
      <c r="D27" t="n">
        <v>7.5954</v>
      </c>
      <c r="E27" t="n">
        <v>13.17</v>
      </c>
      <c r="F27" t="n">
        <v>10.63</v>
      </c>
      <c r="G27" t="n">
        <v>49.07</v>
      </c>
      <c r="H27" t="n">
        <v>0.91</v>
      </c>
      <c r="I27" t="n">
        <v>13</v>
      </c>
      <c r="J27" t="n">
        <v>141.66</v>
      </c>
      <c r="K27" t="n">
        <v>46.47</v>
      </c>
      <c r="L27" t="n">
        <v>7.25</v>
      </c>
      <c r="M27" t="n">
        <v>11</v>
      </c>
      <c r="N27" t="n">
        <v>22.94</v>
      </c>
      <c r="O27" t="n">
        <v>17704.77</v>
      </c>
      <c r="P27" t="n">
        <v>112.23</v>
      </c>
      <c r="Q27" t="n">
        <v>197.8</v>
      </c>
      <c r="R27" t="n">
        <v>34.83</v>
      </c>
      <c r="S27" t="n">
        <v>25.4</v>
      </c>
      <c r="T27" t="n">
        <v>3845.25</v>
      </c>
      <c r="U27" t="n">
        <v>0.73</v>
      </c>
      <c r="V27" t="n">
        <v>0.88</v>
      </c>
      <c r="W27" t="n">
        <v>2.96</v>
      </c>
      <c r="X27" t="n">
        <v>0.24</v>
      </c>
      <c r="Y27" t="n">
        <v>1</v>
      </c>
      <c r="Z27" t="n">
        <v>10</v>
      </c>
      <c r="AA27" t="n">
        <v>404.576748212041</v>
      </c>
      <c r="AB27" t="n">
        <v>553.5597555701509</v>
      </c>
      <c r="AC27" t="n">
        <v>500.7287894245314</v>
      </c>
      <c r="AD27" t="n">
        <v>404576.748212041</v>
      </c>
      <c r="AE27" t="n">
        <v>553559.7555701509</v>
      </c>
      <c r="AF27" t="n">
        <v>2.107535983243883e-05</v>
      </c>
      <c r="AG27" t="n">
        <v>35</v>
      </c>
      <c r="AH27" t="n">
        <v>500728.7894245314</v>
      </c>
    </row>
    <row r="28">
      <c r="A28" t="n">
        <v>26</v>
      </c>
      <c r="B28" t="n">
        <v>65</v>
      </c>
      <c r="C28" t="inlineStr">
        <is>
          <t xml:space="preserve">CONCLUIDO	</t>
        </is>
      </c>
      <c r="D28" t="n">
        <v>7.622</v>
      </c>
      <c r="E28" t="n">
        <v>13.12</v>
      </c>
      <c r="F28" t="n">
        <v>10.61</v>
      </c>
      <c r="G28" t="n">
        <v>53.07</v>
      </c>
      <c r="H28" t="n">
        <v>0.93</v>
      </c>
      <c r="I28" t="n">
        <v>12</v>
      </c>
      <c r="J28" t="n">
        <v>142</v>
      </c>
      <c r="K28" t="n">
        <v>46.47</v>
      </c>
      <c r="L28" t="n">
        <v>7.5</v>
      </c>
      <c r="M28" t="n">
        <v>10</v>
      </c>
      <c r="N28" t="n">
        <v>23.03</v>
      </c>
      <c r="O28" t="n">
        <v>17746.83</v>
      </c>
      <c r="P28" t="n">
        <v>111.95</v>
      </c>
      <c r="Q28" t="n">
        <v>197.79</v>
      </c>
      <c r="R28" t="n">
        <v>34.32</v>
      </c>
      <c r="S28" t="n">
        <v>25.4</v>
      </c>
      <c r="T28" t="n">
        <v>3596.42</v>
      </c>
      <c r="U28" t="n">
        <v>0.74</v>
      </c>
      <c r="V28" t="n">
        <v>0.88</v>
      </c>
      <c r="W28" t="n">
        <v>2.96</v>
      </c>
      <c r="X28" t="n">
        <v>0.22</v>
      </c>
      <c r="Y28" t="n">
        <v>1</v>
      </c>
      <c r="Z28" t="n">
        <v>10</v>
      </c>
      <c r="AA28" t="n">
        <v>404.0342548855331</v>
      </c>
      <c r="AB28" t="n">
        <v>552.8174922677064</v>
      </c>
      <c r="AC28" t="n">
        <v>500.057366689899</v>
      </c>
      <c r="AD28" t="n">
        <v>404034.2548855331</v>
      </c>
      <c r="AE28" t="n">
        <v>552817.4922677063</v>
      </c>
      <c r="AF28" t="n">
        <v>2.114916826537756e-05</v>
      </c>
      <c r="AG28" t="n">
        <v>35</v>
      </c>
      <c r="AH28" t="n">
        <v>500057.366689899</v>
      </c>
    </row>
    <row r="29">
      <c r="A29" t="n">
        <v>27</v>
      </c>
      <c r="B29" t="n">
        <v>65</v>
      </c>
      <c r="C29" t="inlineStr">
        <is>
          <t xml:space="preserve">CONCLUIDO	</t>
        </is>
      </c>
      <c r="D29" t="n">
        <v>7.6278</v>
      </c>
      <c r="E29" t="n">
        <v>13.11</v>
      </c>
      <c r="F29" t="n">
        <v>10.6</v>
      </c>
      <c r="G29" t="n">
        <v>53.02</v>
      </c>
      <c r="H29" t="n">
        <v>0.96</v>
      </c>
      <c r="I29" t="n">
        <v>12</v>
      </c>
      <c r="J29" t="n">
        <v>142.34</v>
      </c>
      <c r="K29" t="n">
        <v>46.47</v>
      </c>
      <c r="L29" t="n">
        <v>7.75</v>
      </c>
      <c r="M29" t="n">
        <v>10</v>
      </c>
      <c r="N29" t="n">
        <v>23.12</v>
      </c>
      <c r="O29" t="n">
        <v>17788.92</v>
      </c>
      <c r="P29" t="n">
        <v>111.51</v>
      </c>
      <c r="Q29" t="n">
        <v>197.75</v>
      </c>
      <c r="R29" t="n">
        <v>34.09</v>
      </c>
      <c r="S29" t="n">
        <v>25.4</v>
      </c>
      <c r="T29" t="n">
        <v>3480.91</v>
      </c>
      <c r="U29" t="n">
        <v>0.75</v>
      </c>
      <c r="V29" t="n">
        <v>0.88</v>
      </c>
      <c r="W29" t="n">
        <v>2.96</v>
      </c>
      <c r="X29" t="n">
        <v>0.21</v>
      </c>
      <c r="Y29" t="n">
        <v>1</v>
      </c>
      <c r="Z29" t="n">
        <v>10</v>
      </c>
      <c r="AA29" t="n">
        <v>403.6400138631724</v>
      </c>
      <c r="AB29" t="n">
        <v>552.2780743082261</v>
      </c>
      <c r="AC29" t="n">
        <v>499.5694300233937</v>
      </c>
      <c r="AD29" t="n">
        <v>403640.0138631724</v>
      </c>
      <c r="AE29" t="n">
        <v>552278.0743082261</v>
      </c>
      <c r="AF29" t="n">
        <v>2.116526183346195e-05</v>
      </c>
      <c r="AG29" t="n">
        <v>35</v>
      </c>
      <c r="AH29" t="n">
        <v>499569.4300233937</v>
      </c>
    </row>
    <row r="30">
      <c r="A30" t="n">
        <v>28</v>
      </c>
      <c r="B30" t="n">
        <v>65</v>
      </c>
      <c r="C30" t="inlineStr">
        <is>
          <t xml:space="preserve">CONCLUIDO	</t>
        </is>
      </c>
      <c r="D30" t="n">
        <v>7.6493</v>
      </c>
      <c r="E30" t="n">
        <v>13.07</v>
      </c>
      <c r="F30" t="n">
        <v>10.59</v>
      </c>
      <c r="G30" t="n">
        <v>57.78</v>
      </c>
      <c r="H30" t="n">
        <v>0.99</v>
      </c>
      <c r="I30" t="n">
        <v>11</v>
      </c>
      <c r="J30" t="n">
        <v>142.68</v>
      </c>
      <c r="K30" t="n">
        <v>46.47</v>
      </c>
      <c r="L30" t="n">
        <v>8</v>
      </c>
      <c r="M30" t="n">
        <v>9</v>
      </c>
      <c r="N30" t="n">
        <v>23.21</v>
      </c>
      <c r="O30" t="n">
        <v>17831.04</v>
      </c>
      <c r="P30" t="n">
        <v>111.09</v>
      </c>
      <c r="Q30" t="n">
        <v>197.77</v>
      </c>
      <c r="R30" t="n">
        <v>33.76</v>
      </c>
      <c r="S30" t="n">
        <v>25.4</v>
      </c>
      <c r="T30" t="n">
        <v>3320</v>
      </c>
      <c r="U30" t="n">
        <v>0.75</v>
      </c>
      <c r="V30" t="n">
        <v>0.88</v>
      </c>
      <c r="W30" t="n">
        <v>2.96</v>
      </c>
      <c r="X30" t="n">
        <v>0.2</v>
      </c>
      <c r="Y30" t="n">
        <v>1</v>
      </c>
      <c r="Z30" t="n">
        <v>10</v>
      </c>
      <c r="AA30" t="n">
        <v>403.0745878254269</v>
      </c>
      <c r="AB30" t="n">
        <v>551.5044334585464</v>
      </c>
      <c r="AC30" t="n">
        <v>498.8696243705957</v>
      </c>
      <c r="AD30" t="n">
        <v>403074.5878254269</v>
      </c>
      <c r="AE30" t="n">
        <v>551504.4334585464</v>
      </c>
      <c r="AF30" t="n">
        <v>2.12249190254989e-05</v>
      </c>
      <c r="AG30" t="n">
        <v>35</v>
      </c>
      <c r="AH30" t="n">
        <v>498869.6243705957</v>
      </c>
    </row>
    <row r="31">
      <c r="A31" t="n">
        <v>29</v>
      </c>
      <c r="B31" t="n">
        <v>65</v>
      </c>
      <c r="C31" t="inlineStr">
        <is>
          <t xml:space="preserve">CONCLUIDO	</t>
        </is>
      </c>
      <c r="D31" t="n">
        <v>7.6566</v>
      </c>
      <c r="E31" t="n">
        <v>13.06</v>
      </c>
      <c r="F31" t="n">
        <v>10.58</v>
      </c>
      <c r="G31" t="n">
        <v>57.71</v>
      </c>
      <c r="H31" t="n">
        <v>1.02</v>
      </c>
      <c r="I31" t="n">
        <v>11</v>
      </c>
      <c r="J31" t="n">
        <v>143.02</v>
      </c>
      <c r="K31" t="n">
        <v>46.47</v>
      </c>
      <c r="L31" t="n">
        <v>8.25</v>
      </c>
      <c r="M31" t="n">
        <v>9</v>
      </c>
      <c r="N31" t="n">
        <v>23.3</v>
      </c>
      <c r="O31" t="n">
        <v>17873.19</v>
      </c>
      <c r="P31" t="n">
        <v>110.78</v>
      </c>
      <c r="Q31" t="n">
        <v>197.79</v>
      </c>
      <c r="R31" t="n">
        <v>33.41</v>
      </c>
      <c r="S31" t="n">
        <v>25.4</v>
      </c>
      <c r="T31" t="n">
        <v>3146.44</v>
      </c>
      <c r="U31" t="n">
        <v>0.76</v>
      </c>
      <c r="V31" t="n">
        <v>0.88</v>
      </c>
      <c r="W31" t="n">
        <v>2.95</v>
      </c>
      <c r="X31" t="n">
        <v>0.19</v>
      </c>
      <c r="Y31" t="n">
        <v>1</v>
      </c>
      <c r="Z31" t="n">
        <v>10</v>
      </c>
      <c r="AA31" t="n">
        <v>402.757233379814</v>
      </c>
      <c r="AB31" t="n">
        <v>551.0702151053688</v>
      </c>
      <c r="AC31" t="n">
        <v>498.4768472076161</v>
      </c>
      <c r="AD31" t="n">
        <v>402757.233379814</v>
      </c>
      <c r="AE31" t="n">
        <v>551070.2151053688</v>
      </c>
      <c r="AF31" t="n">
        <v>2.124517472326028e-05</v>
      </c>
      <c r="AG31" t="n">
        <v>35</v>
      </c>
      <c r="AH31" t="n">
        <v>498476.8472076161</v>
      </c>
    </row>
    <row r="32">
      <c r="A32" t="n">
        <v>30</v>
      </c>
      <c r="B32" t="n">
        <v>65</v>
      </c>
      <c r="C32" t="inlineStr">
        <is>
          <t xml:space="preserve">CONCLUIDO	</t>
        </is>
      </c>
      <c r="D32" t="n">
        <v>7.6472</v>
      </c>
      <c r="E32" t="n">
        <v>13.08</v>
      </c>
      <c r="F32" t="n">
        <v>10.6</v>
      </c>
      <c r="G32" t="n">
        <v>57.8</v>
      </c>
      <c r="H32" t="n">
        <v>1.05</v>
      </c>
      <c r="I32" t="n">
        <v>11</v>
      </c>
      <c r="J32" t="n">
        <v>143.36</v>
      </c>
      <c r="K32" t="n">
        <v>46.47</v>
      </c>
      <c r="L32" t="n">
        <v>8.5</v>
      </c>
      <c r="M32" t="n">
        <v>9</v>
      </c>
      <c r="N32" t="n">
        <v>23.4</v>
      </c>
      <c r="O32" t="n">
        <v>17915.37</v>
      </c>
      <c r="P32" t="n">
        <v>111.12</v>
      </c>
      <c r="Q32" t="n">
        <v>197.78</v>
      </c>
      <c r="R32" t="n">
        <v>33.75</v>
      </c>
      <c r="S32" t="n">
        <v>25.4</v>
      </c>
      <c r="T32" t="n">
        <v>3317.14</v>
      </c>
      <c r="U32" t="n">
        <v>0.75</v>
      </c>
      <c r="V32" t="n">
        <v>0.88</v>
      </c>
      <c r="W32" t="n">
        <v>2.96</v>
      </c>
      <c r="X32" t="n">
        <v>0.21</v>
      </c>
      <c r="Y32" t="n">
        <v>1</v>
      </c>
      <c r="Z32" t="n">
        <v>10</v>
      </c>
      <c r="AA32" t="n">
        <v>403.1315672130311</v>
      </c>
      <c r="AB32" t="n">
        <v>551.5823951704195</v>
      </c>
      <c r="AC32" t="n">
        <v>498.9401455261077</v>
      </c>
      <c r="AD32" t="n">
        <v>403131.5672130311</v>
      </c>
      <c r="AE32" t="n">
        <v>551582.3951704196</v>
      </c>
      <c r="AF32" t="n">
        <v>2.12190920439511e-05</v>
      </c>
      <c r="AG32" t="n">
        <v>35</v>
      </c>
      <c r="AH32" t="n">
        <v>498940.1455261077</v>
      </c>
    </row>
    <row r="33">
      <c r="A33" t="n">
        <v>31</v>
      </c>
      <c r="B33" t="n">
        <v>65</v>
      </c>
      <c r="C33" t="inlineStr">
        <is>
          <t xml:space="preserve">CONCLUIDO	</t>
        </is>
      </c>
      <c r="D33" t="n">
        <v>7.6531</v>
      </c>
      <c r="E33" t="n">
        <v>13.07</v>
      </c>
      <c r="F33" t="n">
        <v>10.59</v>
      </c>
      <c r="G33" t="n">
        <v>57.75</v>
      </c>
      <c r="H33" t="n">
        <v>1.08</v>
      </c>
      <c r="I33" t="n">
        <v>11</v>
      </c>
      <c r="J33" t="n">
        <v>143.7</v>
      </c>
      <c r="K33" t="n">
        <v>46.47</v>
      </c>
      <c r="L33" t="n">
        <v>8.75</v>
      </c>
      <c r="M33" t="n">
        <v>9</v>
      </c>
      <c r="N33" t="n">
        <v>23.49</v>
      </c>
      <c r="O33" t="n">
        <v>17957.59</v>
      </c>
      <c r="P33" t="n">
        <v>110.53</v>
      </c>
      <c r="Q33" t="n">
        <v>197.78</v>
      </c>
      <c r="R33" t="n">
        <v>33.46</v>
      </c>
      <c r="S33" t="n">
        <v>25.4</v>
      </c>
      <c r="T33" t="n">
        <v>3171.39</v>
      </c>
      <c r="U33" t="n">
        <v>0.76</v>
      </c>
      <c r="V33" t="n">
        <v>0.88</v>
      </c>
      <c r="W33" t="n">
        <v>2.96</v>
      </c>
      <c r="X33" t="n">
        <v>0.2</v>
      </c>
      <c r="Y33" t="n">
        <v>1</v>
      </c>
      <c r="Z33" t="n">
        <v>10</v>
      </c>
      <c r="AA33" t="n">
        <v>402.6314690520833</v>
      </c>
      <c r="AB33" t="n">
        <v>550.8981388038371</v>
      </c>
      <c r="AC33" t="n">
        <v>498.3211936267921</v>
      </c>
      <c r="AD33" t="n">
        <v>402631.4690520833</v>
      </c>
      <c r="AE33" t="n">
        <v>550898.1388038371</v>
      </c>
      <c r="AF33" t="n">
        <v>2.123546308734729e-05</v>
      </c>
      <c r="AG33" t="n">
        <v>35</v>
      </c>
      <c r="AH33" t="n">
        <v>498321.1936267921</v>
      </c>
    </row>
    <row r="34">
      <c r="A34" t="n">
        <v>32</v>
      </c>
      <c r="B34" t="n">
        <v>65</v>
      </c>
      <c r="C34" t="inlineStr">
        <is>
          <t xml:space="preserve">CONCLUIDO	</t>
        </is>
      </c>
      <c r="D34" t="n">
        <v>7.6821</v>
      </c>
      <c r="E34" t="n">
        <v>13.02</v>
      </c>
      <c r="F34" t="n">
        <v>10.56</v>
      </c>
      <c r="G34" t="n">
        <v>63.39</v>
      </c>
      <c r="H34" t="n">
        <v>1.11</v>
      </c>
      <c r="I34" t="n">
        <v>10</v>
      </c>
      <c r="J34" t="n">
        <v>144.05</v>
      </c>
      <c r="K34" t="n">
        <v>46.47</v>
      </c>
      <c r="L34" t="n">
        <v>9</v>
      </c>
      <c r="M34" t="n">
        <v>8</v>
      </c>
      <c r="N34" t="n">
        <v>23.58</v>
      </c>
      <c r="O34" t="n">
        <v>17999.83</v>
      </c>
      <c r="P34" t="n">
        <v>110.4</v>
      </c>
      <c r="Q34" t="n">
        <v>197.76</v>
      </c>
      <c r="R34" t="n">
        <v>32.81</v>
      </c>
      <c r="S34" t="n">
        <v>25.4</v>
      </c>
      <c r="T34" t="n">
        <v>2852.97</v>
      </c>
      <c r="U34" t="n">
        <v>0.77</v>
      </c>
      <c r="V34" t="n">
        <v>0.88</v>
      </c>
      <c r="W34" t="n">
        <v>2.95</v>
      </c>
      <c r="X34" t="n">
        <v>0.17</v>
      </c>
      <c r="Y34" t="n">
        <v>1</v>
      </c>
      <c r="Z34" t="n">
        <v>10</v>
      </c>
      <c r="AA34" t="n">
        <v>393.2602660921302</v>
      </c>
      <c r="AB34" t="n">
        <v>538.0760454857329</v>
      </c>
      <c r="AC34" t="n">
        <v>486.7228228990467</v>
      </c>
      <c r="AD34" t="n">
        <v>393260.2660921302</v>
      </c>
      <c r="AE34" t="n">
        <v>538076.045485733</v>
      </c>
      <c r="AF34" t="n">
        <v>2.131593092776922e-05</v>
      </c>
      <c r="AG34" t="n">
        <v>34</v>
      </c>
      <c r="AH34" t="n">
        <v>486722.8228990467</v>
      </c>
    </row>
    <row r="35">
      <c r="A35" t="n">
        <v>33</v>
      </c>
      <c r="B35" t="n">
        <v>65</v>
      </c>
      <c r="C35" t="inlineStr">
        <is>
          <t xml:space="preserve">CONCLUIDO	</t>
        </is>
      </c>
      <c r="D35" t="n">
        <v>7.6854</v>
      </c>
      <c r="E35" t="n">
        <v>13.01</v>
      </c>
      <c r="F35" t="n">
        <v>10.56</v>
      </c>
      <c r="G35" t="n">
        <v>63.36</v>
      </c>
      <c r="H35" t="n">
        <v>1.13</v>
      </c>
      <c r="I35" t="n">
        <v>10</v>
      </c>
      <c r="J35" t="n">
        <v>144.39</v>
      </c>
      <c r="K35" t="n">
        <v>46.47</v>
      </c>
      <c r="L35" t="n">
        <v>9.25</v>
      </c>
      <c r="M35" t="n">
        <v>8</v>
      </c>
      <c r="N35" t="n">
        <v>23.67</v>
      </c>
      <c r="O35" t="n">
        <v>18042.12</v>
      </c>
      <c r="P35" t="n">
        <v>110.06</v>
      </c>
      <c r="Q35" t="n">
        <v>197.75</v>
      </c>
      <c r="R35" t="n">
        <v>32.61</v>
      </c>
      <c r="S35" t="n">
        <v>25.4</v>
      </c>
      <c r="T35" t="n">
        <v>2749.59</v>
      </c>
      <c r="U35" t="n">
        <v>0.78</v>
      </c>
      <c r="V35" t="n">
        <v>0.88</v>
      </c>
      <c r="W35" t="n">
        <v>2.96</v>
      </c>
      <c r="X35" t="n">
        <v>0.17</v>
      </c>
      <c r="Y35" t="n">
        <v>1</v>
      </c>
      <c r="Z35" t="n">
        <v>10</v>
      </c>
      <c r="AA35" t="n">
        <v>392.9810640768991</v>
      </c>
      <c r="AB35" t="n">
        <v>537.6940289709702</v>
      </c>
      <c r="AC35" t="n">
        <v>486.3772655042893</v>
      </c>
      <c r="AD35" t="n">
        <v>392981.0640768991</v>
      </c>
      <c r="AE35" t="n">
        <v>537694.0289709702</v>
      </c>
      <c r="AF35" t="n">
        <v>2.132508761305861e-05</v>
      </c>
      <c r="AG35" t="n">
        <v>34</v>
      </c>
      <c r="AH35" t="n">
        <v>486377.2655042893</v>
      </c>
    </row>
    <row r="36">
      <c r="A36" t="n">
        <v>34</v>
      </c>
      <c r="B36" t="n">
        <v>65</v>
      </c>
      <c r="C36" t="inlineStr">
        <is>
          <t xml:space="preserve">CONCLUIDO	</t>
        </is>
      </c>
      <c r="D36" t="n">
        <v>7.6782</v>
      </c>
      <c r="E36" t="n">
        <v>13.02</v>
      </c>
      <c r="F36" t="n">
        <v>10.57</v>
      </c>
      <c r="G36" t="n">
        <v>63.43</v>
      </c>
      <c r="H36" t="n">
        <v>1.16</v>
      </c>
      <c r="I36" t="n">
        <v>10</v>
      </c>
      <c r="J36" t="n">
        <v>144.73</v>
      </c>
      <c r="K36" t="n">
        <v>46.47</v>
      </c>
      <c r="L36" t="n">
        <v>9.5</v>
      </c>
      <c r="M36" t="n">
        <v>8</v>
      </c>
      <c r="N36" t="n">
        <v>23.77</v>
      </c>
      <c r="O36" t="n">
        <v>18084.43</v>
      </c>
      <c r="P36" t="n">
        <v>109.91</v>
      </c>
      <c r="Q36" t="n">
        <v>197.75</v>
      </c>
      <c r="R36" t="n">
        <v>32.99</v>
      </c>
      <c r="S36" t="n">
        <v>25.4</v>
      </c>
      <c r="T36" t="n">
        <v>2942.01</v>
      </c>
      <c r="U36" t="n">
        <v>0.77</v>
      </c>
      <c r="V36" t="n">
        <v>0.88</v>
      </c>
      <c r="W36" t="n">
        <v>2.96</v>
      </c>
      <c r="X36" t="n">
        <v>0.18</v>
      </c>
      <c r="Y36" t="n">
        <v>1</v>
      </c>
      <c r="Z36" t="n">
        <v>10</v>
      </c>
      <c r="AA36" t="n">
        <v>392.9692080539317</v>
      </c>
      <c r="AB36" t="n">
        <v>537.6778070372953</v>
      </c>
      <c r="AC36" t="n">
        <v>486.3625917691968</v>
      </c>
      <c r="AD36" t="n">
        <v>392969.2080539317</v>
      </c>
      <c r="AE36" t="n">
        <v>537677.8070372953</v>
      </c>
      <c r="AF36" t="n">
        <v>2.130510939060903e-05</v>
      </c>
      <c r="AG36" t="n">
        <v>34</v>
      </c>
      <c r="AH36" t="n">
        <v>486362.5917691968</v>
      </c>
    </row>
    <row r="37">
      <c r="A37" t="n">
        <v>35</v>
      </c>
      <c r="B37" t="n">
        <v>65</v>
      </c>
      <c r="C37" t="inlineStr">
        <is>
          <t xml:space="preserve">CONCLUIDO	</t>
        </is>
      </c>
      <c r="D37" t="n">
        <v>7.7111</v>
      </c>
      <c r="E37" t="n">
        <v>12.97</v>
      </c>
      <c r="F37" t="n">
        <v>10.54</v>
      </c>
      <c r="G37" t="n">
        <v>70.29000000000001</v>
      </c>
      <c r="H37" t="n">
        <v>1.19</v>
      </c>
      <c r="I37" t="n">
        <v>9</v>
      </c>
      <c r="J37" t="n">
        <v>145.08</v>
      </c>
      <c r="K37" t="n">
        <v>46.47</v>
      </c>
      <c r="L37" t="n">
        <v>9.75</v>
      </c>
      <c r="M37" t="n">
        <v>7</v>
      </c>
      <c r="N37" t="n">
        <v>23.86</v>
      </c>
      <c r="O37" t="n">
        <v>18126.77</v>
      </c>
      <c r="P37" t="n">
        <v>108.82</v>
      </c>
      <c r="Q37" t="n">
        <v>197.81</v>
      </c>
      <c r="R37" t="n">
        <v>32.01</v>
      </c>
      <c r="S37" t="n">
        <v>25.4</v>
      </c>
      <c r="T37" t="n">
        <v>2455.85</v>
      </c>
      <c r="U37" t="n">
        <v>0.79</v>
      </c>
      <c r="V37" t="n">
        <v>0.88</v>
      </c>
      <c r="W37" t="n">
        <v>2.96</v>
      </c>
      <c r="X37" t="n">
        <v>0.15</v>
      </c>
      <c r="Y37" t="n">
        <v>1</v>
      </c>
      <c r="Z37" t="n">
        <v>10</v>
      </c>
      <c r="AA37" t="n">
        <v>391.7870315258677</v>
      </c>
      <c r="AB37" t="n">
        <v>536.0603009576507</v>
      </c>
      <c r="AC37" t="n">
        <v>484.8994581996094</v>
      </c>
      <c r="AD37" t="n">
        <v>391787.0315258678</v>
      </c>
      <c r="AE37" t="n">
        <v>536060.3009576508</v>
      </c>
      <c r="AF37" t="n">
        <v>2.139639876819115e-05</v>
      </c>
      <c r="AG37" t="n">
        <v>34</v>
      </c>
      <c r="AH37" t="n">
        <v>484899.4581996094</v>
      </c>
    </row>
    <row r="38">
      <c r="A38" t="n">
        <v>36</v>
      </c>
      <c r="B38" t="n">
        <v>65</v>
      </c>
      <c r="C38" t="inlineStr">
        <is>
          <t xml:space="preserve">CONCLUIDO	</t>
        </is>
      </c>
      <c r="D38" t="n">
        <v>7.7004</v>
      </c>
      <c r="E38" t="n">
        <v>12.99</v>
      </c>
      <c r="F38" t="n">
        <v>10.56</v>
      </c>
      <c r="G38" t="n">
        <v>70.41</v>
      </c>
      <c r="H38" t="n">
        <v>1.22</v>
      </c>
      <c r="I38" t="n">
        <v>9</v>
      </c>
      <c r="J38" t="n">
        <v>145.42</v>
      </c>
      <c r="K38" t="n">
        <v>46.47</v>
      </c>
      <c r="L38" t="n">
        <v>10</v>
      </c>
      <c r="M38" t="n">
        <v>7</v>
      </c>
      <c r="N38" t="n">
        <v>23.95</v>
      </c>
      <c r="O38" t="n">
        <v>18169.15</v>
      </c>
      <c r="P38" t="n">
        <v>109.2</v>
      </c>
      <c r="Q38" t="n">
        <v>197.82</v>
      </c>
      <c r="R38" t="n">
        <v>32.65</v>
      </c>
      <c r="S38" t="n">
        <v>25.4</v>
      </c>
      <c r="T38" t="n">
        <v>2777.27</v>
      </c>
      <c r="U38" t="n">
        <v>0.78</v>
      </c>
      <c r="V38" t="n">
        <v>0.88</v>
      </c>
      <c r="W38" t="n">
        <v>2.96</v>
      </c>
      <c r="X38" t="n">
        <v>0.17</v>
      </c>
      <c r="Y38" t="n">
        <v>1</v>
      </c>
      <c r="Z38" t="n">
        <v>10</v>
      </c>
      <c r="AA38" t="n">
        <v>392.1993983964211</v>
      </c>
      <c r="AB38" t="n">
        <v>536.6245195022841</v>
      </c>
      <c r="AC38" t="n">
        <v>485.4098285182287</v>
      </c>
      <c r="AD38" t="n">
        <v>392199.3983964211</v>
      </c>
      <c r="AE38" t="n">
        <v>536624.5195022841</v>
      </c>
      <c r="AF38" t="n">
        <v>2.136670890982858e-05</v>
      </c>
      <c r="AG38" t="n">
        <v>34</v>
      </c>
      <c r="AH38" t="n">
        <v>485409.8285182287</v>
      </c>
    </row>
    <row r="39">
      <c r="A39" t="n">
        <v>37</v>
      </c>
      <c r="B39" t="n">
        <v>65</v>
      </c>
      <c r="C39" t="inlineStr">
        <is>
          <t xml:space="preserve">CONCLUIDO	</t>
        </is>
      </c>
      <c r="D39" t="n">
        <v>7.7063</v>
      </c>
      <c r="E39" t="n">
        <v>12.98</v>
      </c>
      <c r="F39" t="n">
        <v>10.55</v>
      </c>
      <c r="G39" t="n">
        <v>70.34</v>
      </c>
      <c r="H39" t="n">
        <v>1.24</v>
      </c>
      <c r="I39" t="n">
        <v>9</v>
      </c>
      <c r="J39" t="n">
        <v>145.76</v>
      </c>
      <c r="K39" t="n">
        <v>46.47</v>
      </c>
      <c r="L39" t="n">
        <v>10.25</v>
      </c>
      <c r="M39" t="n">
        <v>7</v>
      </c>
      <c r="N39" t="n">
        <v>24.05</v>
      </c>
      <c r="O39" t="n">
        <v>18211.56</v>
      </c>
      <c r="P39" t="n">
        <v>109.02</v>
      </c>
      <c r="Q39" t="n">
        <v>197.83</v>
      </c>
      <c r="R39" t="n">
        <v>32.44</v>
      </c>
      <c r="S39" t="n">
        <v>25.4</v>
      </c>
      <c r="T39" t="n">
        <v>2672.09</v>
      </c>
      <c r="U39" t="n">
        <v>0.78</v>
      </c>
      <c r="V39" t="n">
        <v>0.88</v>
      </c>
      <c r="W39" t="n">
        <v>2.95</v>
      </c>
      <c r="X39" t="n">
        <v>0.16</v>
      </c>
      <c r="Y39" t="n">
        <v>1</v>
      </c>
      <c r="Z39" t="n">
        <v>10</v>
      </c>
      <c r="AA39" t="n">
        <v>391.9938327898341</v>
      </c>
      <c r="AB39" t="n">
        <v>536.3432555704373</v>
      </c>
      <c r="AC39" t="n">
        <v>485.1554080212809</v>
      </c>
      <c r="AD39" t="n">
        <v>391993.8327898341</v>
      </c>
      <c r="AE39" t="n">
        <v>536343.2555704373</v>
      </c>
      <c r="AF39" t="n">
        <v>2.138307995322476e-05</v>
      </c>
      <c r="AG39" t="n">
        <v>34</v>
      </c>
      <c r="AH39" t="n">
        <v>485155.4080212809</v>
      </c>
    </row>
    <row r="40">
      <c r="A40" t="n">
        <v>38</v>
      </c>
      <c r="B40" t="n">
        <v>65</v>
      </c>
      <c r="C40" t="inlineStr">
        <is>
          <t xml:space="preserve">CONCLUIDO	</t>
        </is>
      </c>
      <c r="D40" t="n">
        <v>7.7104</v>
      </c>
      <c r="E40" t="n">
        <v>12.97</v>
      </c>
      <c r="F40" t="n">
        <v>10.54</v>
      </c>
      <c r="G40" t="n">
        <v>70.29000000000001</v>
      </c>
      <c r="H40" t="n">
        <v>1.27</v>
      </c>
      <c r="I40" t="n">
        <v>9</v>
      </c>
      <c r="J40" t="n">
        <v>146.11</v>
      </c>
      <c r="K40" t="n">
        <v>46.47</v>
      </c>
      <c r="L40" t="n">
        <v>10.5</v>
      </c>
      <c r="M40" t="n">
        <v>7</v>
      </c>
      <c r="N40" t="n">
        <v>24.14</v>
      </c>
      <c r="O40" t="n">
        <v>18254.01</v>
      </c>
      <c r="P40" t="n">
        <v>108.61</v>
      </c>
      <c r="Q40" t="n">
        <v>197.78</v>
      </c>
      <c r="R40" t="n">
        <v>32.19</v>
      </c>
      <c r="S40" t="n">
        <v>25.4</v>
      </c>
      <c r="T40" t="n">
        <v>2545.21</v>
      </c>
      <c r="U40" t="n">
        <v>0.79</v>
      </c>
      <c r="V40" t="n">
        <v>0.88</v>
      </c>
      <c r="W40" t="n">
        <v>2.95</v>
      </c>
      <c r="X40" t="n">
        <v>0.15</v>
      </c>
      <c r="Y40" t="n">
        <v>1</v>
      </c>
      <c r="Z40" t="n">
        <v>10</v>
      </c>
      <c r="AA40" t="n">
        <v>391.6468107936892</v>
      </c>
      <c r="AB40" t="n">
        <v>535.8684447657819</v>
      </c>
      <c r="AC40" t="n">
        <v>484.7259124934207</v>
      </c>
      <c r="AD40" t="n">
        <v>391646.8107936892</v>
      </c>
      <c r="AE40" t="n">
        <v>535868.4447657819</v>
      </c>
      <c r="AF40" t="n">
        <v>2.139445644100855e-05</v>
      </c>
      <c r="AG40" t="n">
        <v>34</v>
      </c>
      <c r="AH40" t="n">
        <v>484725.9124934206</v>
      </c>
    </row>
    <row r="41">
      <c r="A41" t="n">
        <v>39</v>
      </c>
      <c r="B41" t="n">
        <v>65</v>
      </c>
      <c r="C41" t="inlineStr">
        <is>
          <t xml:space="preserve">CONCLUIDO	</t>
        </is>
      </c>
      <c r="D41" t="n">
        <v>7.706</v>
      </c>
      <c r="E41" t="n">
        <v>12.98</v>
      </c>
      <c r="F41" t="n">
        <v>10.55</v>
      </c>
      <c r="G41" t="n">
        <v>70.34</v>
      </c>
      <c r="H41" t="n">
        <v>1.3</v>
      </c>
      <c r="I41" t="n">
        <v>9</v>
      </c>
      <c r="J41" t="n">
        <v>146.45</v>
      </c>
      <c r="K41" t="n">
        <v>46.47</v>
      </c>
      <c r="L41" t="n">
        <v>10.75</v>
      </c>
      <c r="M41" t="n">
        <v>7</v>
      </c>
      <c r="N41" t="n">
        <v>24.24</v>
      </c>
      <c r="O41" t="n">
        <v>18296.48</v>
      </c>
      <c r="P41" t="n">
        <v>108.55</v>
      </c>
      <c r="Q41" t="n">
        <v>197.79</v>
      </c>
      <c r="R41" t="n">
        <v>32.45</v>
      </c>
      <c r="S41" t="n">
        <v>25.4</v>
      </c>
      <c r="T41" t="n">
        <v>2675.39</v>
      </c>
      <c r="U41" t="n">
        <v>0.78</v>
      </c>
      <c r="V41" t="n">
        <v>0.88</v>
      </c>
      <c r="W41" t="n">
        <v>2.95</v>
      </c>
      <c r="X41" t="n">
        <v>0.16</v>
      </c>
      <c r="Y41" t="n">
        <v>1</v>
      </c>
      <c r="Z41" t="n">
        <v>10</v>
      </c>
      <c r="AA41" t="n">
        <v>391.6653568470506</v>
      </c>
      <c r="AB41" t="n">
        <v>535.893820294185</v>
      </c>
      <c r="AC41" t="n">
        <v>484.7488662170078</v>
      </c>
      <c r="AD41" t="n">
        <v>391665.3568470506</v>
      </c>
      <c r="AE41" t="n">
        <v>535893.8202941851</v>
      </c>
      <c r="AF41" t="n">
        <v>2.138224752728936e-05</v>
      </c>
      <c r="AG41" t="n">
        <v>34</v>
      </c>
      <c r="AH41" t="n">
        <v>484748.8662170079</v>
      </c>
    </row>
    <row r="42">
      <c r="A42" t="n">
        <v>40</v>
      </c>
      <c r="B42" t="n">
        <v>65</v>
      </c>
      <c r="C42" t="inlineStr">
        <is>
          <t xml:space="preserve">CONCLUIDO	</t>
        </is>
      </c>
      <c r="D42" t="n">
        <v>7.7068</v>
      </c>
      <c r="E42" t="n">
        <v>12.98</v>
      </c>
      <c r="F42" t="n">
        <v>10.55</v>
      </c>
      <c r="G42" t="n">
        <v>70.34</v>
      </c>
      <c r="H42" t="n">
        <v>1.33</v>
      </c>
      <c r="I42" t="n">
        <v>9</v>
      </c>
      <c r="J42" t="n">
        <v>146.8</v>
      </c>
      <c r="K42" t="n">
        <v>46.47</v>
      </c>
      <c r="L42" t="n">
        <v>11</v>
      </c>
      <c r="M42" t="n">
        <v>7</v>
      </c>
      <c r="N42" t="n">
        <v>24.33</v>
      </c>
      <c r="O42" t="n">
        <v>18338.99</v>
      </c>
      <c r="P42" t="n">
        <v>108.12</v>
      </c>
      <c r="Q42" t="n">
        <v>197.78</v>
      </c>
      <c r="R42" t="n">
        <v>32.29</v>
      </c>
      <c r="S42" t="n">
        <v>25.4</v>
      </c>
      <c r="T42" t="n">
        <v>2595.27</v>
      </c>
      <c r="U42" t="n">
        <v>0.79</v>
      </c>
      <c r="V42" t="n">
        <v>0.88</v>
      </c>
      <c r="W42" t="n">
        <v>2.95</v>
      </c>
      <c r="X42" t="n">
        <v>0.16</v>
      </c>
      <c r="Y42" t="n">
        <v>1</v>
      </c>
      <c r="Z42" t="n">
        <v>10</v>
      </c>
      <c r="AA42" t="n">
        <v>391.3525933351665</v>
      </c>
      <c r="AB42" t="n">
        <v>535.465883459073</v>
      </c>
      <c r="AC42" t="n">
        <v>484.3617710728258</v>
      </c>
      <c r="AD42" t="n">
        <v>391352.5933351666</v>
      </c>
      <c r="AE42" t="n">
        <v>535465.883459073</v>
      </c>
      <c r="AF42" t="n">
        <v>2.138446732978376e-05</v>
      </c>
      <c r="AG42" t="n">
        <v>34</v>
      </c>
      <c r="AH42" t="n">
        <v>484361.7710728258</v>
      </c>
    </row>
    <row r="43">
      <c r="A43" t="n">
        <v>41</v>
      </c>
      <c r="B43" t="n">
        <v>65</v>
      </c>
      <c r="C43" t="inlineStr">
        <is>
          <t xml:space="preserve">CONCLUIDO	</t>
        </is>
      </c>
      <c r="D43" t="n">
        <v>7.7406</v>
      </c>
      <c r="E43" t="n">
        <v>12.92</v>
      </c>
      <c r="F43" t="n">
        <v>10.52</v>
      </c>
      <c r="G43" t="n">
        <v>78.91</v>
      </c>
      <c r="H43" t="n">
        <v>1.35</v>
      </c>
      <c r="I43" t="n">
        <v>8</v>
      </c>
      <c r="J43" t="n">
        <v>147.14</v>
      </c>
      <c r="K43" t="n">
        <v>46.47</v>
      </c>
      <c r="L43" t="n">
        <v>11.25</v>
      </c>
      <c r="M43" t="n">
        <v>6</v>
      </c>
      <c r="N43" t="n">
        <v>24.43</v>
      </c>
      <c r="O43" t="n">
        <v>18381.53</v>
      </c>
      <c r="P43" t="n">
        <v>107.72</v>
      </c>
      <c r="Q43" t="n">
        <v>197.78</v>
      </c>
      <c r="R43" t="n">
        <v>31.46</v>
      </c>
      <c r="S43" t="n">
        <v>25.4</v>
      </c>
      <c r="T43" t="n">
        <v>2187.01</v>
      </c>
      <c r="U43" t="n">
        <v>0.8100000000000001</v>
      </c>
      <c r="V43" t="n">
        <v>0.88</v>
      </c>
      <c r="W43" t="n">
        <v>2.95</v>
      </c>
      <c r="X43" t="n">
        <v>0.13</v>
      </c>
      <c r="Y43" t="n">
        <v>1</v>
      </c>
      <c r="Z43" t="n">
        <v>10</v>
      </c>
      <c r="AA43" t="n">
        <v>390.6567014135146</v>
      </c>
      <c r="AB43" t="n">
        <v>534.513733431284</v>
      </c>
      <c r="AC43" t="n">
        <v>483.5004929073379</v>
      </c>
      <c r="AD43" t="n">
        <v>390656.7014135146</v>
      </c>
      <c r="AE43" t="n">
        <v>534513.733431284</v>
      </c>
      <c r="AF43" t="n">
        <v>2.147825398517208e-05</v>
      </c>
      <c r="AG43" t="n">
        <v>34</v>
      </c>
      <c r="AH43" t="n">
        <v>483500.4929073379</v>
      </c>
    </row>
    <row r="44">
      <c r="A44" t="n">
        <v>42</v>
      </c>
      <c r="B44" t="n">
        <v>65</v>
      </c>
      <c r="C44" t="inlineStr">
        <is>
          <t xml:space="preserve">CONCLUIDO	</t>
        </is>
      </c>
      <c r="D44" t="n">
        <v>7.7386</v>
      </c>
      <c r="E44" t="n">
        <v>12.92</v>
      </c>
      <c r="F44" t="n">
        <v>10.52</v>
      </c>
      <c r="G44" t="n">
        <v>78.93000000000001</v>
      </c>
      <c r="H44" t="n">
        <v>1.38</v>
      </c>
      <c r="I44" t="n">
        <v>8</v>
      </c>
      <c r="J44" t="n">
        <v>147.49</v>
      </c>
      <c r="K44" t="n">
        <v>46.47</v>
      </c>
      <c r="L44" t="n">
        <v>11.5</v>
      </c>
      <c r="M44" t="n">
        <v>6</v>
      </c>
      <c r="N44" t="n">
        <v>24.52</v>
      </c>
      <c r="O44" t="n">
        <v>18424.11</v>
      </c>
      <c r="P44" t="n">
        <v>107.75</v>
      </c>
      <c r="Q44" t="n">
        <v>197.75</v>
      </c>
      <c r="R44" t="n">
        <v>31.53</v>
      </c>
      <c r="S44" t="n">
        <v>25.4</v>
      </c>
      <c r="T44" t="n">
        <v>2219.27</v>
      </c>
      <c r="U44" t="n">
        <v>0.8100000000000001</v>
      </c>
      <c r="V44" t="n">
        <v>0.88</v>
      </c>
      <c r="W44" t="n">
        <v>2.95</v>
      </c>
      <c r="X44" t="n">
        <v>0.13</v>
      </c>
      <c r="Y44" t="n">
        <v>1</v>
      </c>
      <c r="Z44" t="n">
        <v>10</v>
      </c>
      <c r="AA44" t="n">
        <v>390.7002687991052</v>
      </c>
      <c r="AB44" t="n">
        <v>534.5733442503064</v>
      </c>
      <c r="AC44" t="n">
        <v>483.5544145534571</v>
      </c>
      <c r="AD44" t="n">
        <v>390700.2687991052</v>
      </c>
      <c r="AE44" t="n">
        <v>534573.3442503064</v>
      </c>
      <c r="AF44" t="n">
        <v>2.147270447893608e-05</v>
      </c>
      <c r="AG44" t="n">
        <v>34</v>
      </c>
      <c r="AH44" t="n">
        <v>483554.4145534572</v>
      </c>
    </row>
    <row r="45">
      <c r="A45" t="n">
        <v>43</v>
      </c>
      <c r="B45" t="n">
        <v>65</v>
      </c>
      <c r="C45" t="inlineStr">
        <is>
          <t xml:space="preserve">CONCLUIDO	</t>
        </is>
      </c>
      <c r="D45" t="n">
        <v>7.7378</v>
      </c>
      <c r="E45" t="n">
        <v>12.92</v>
      </c>
      <c r="F45" t="n">
        <v>10.53</v>
      </c>
      <c r="G45" t="n">
        <v>78.94</v>
      </c>
      <c r="H45" t="n">
        <v>1.41</v>
      </c>
      <c r="I45" t="n">
        <v>8</v>
      </c>
      <c r="J45" t="n">
        <v>147.83</v>
      </c>
      <c r="K45" t="n">
        <v>46.47</v>
      </c>
      <c r="L45" t="n">
        <v>11.75</v>
      </c>
      <c r="M45" t="n">
        <v>6</v>
      </c>
      <c r="N45" t="n">
        <v>24.62</v>
      </c>
      <c r="O45" t="n">
        <v>18466.71</v>
      </c>
      <c r="P45" t="n">
        <v>107.72</v>
      </c>
      <c r="Q45" t="n">
        <v>197.75</v>
      </c>
      <c r="R45" t="n">
        <v>31.56</v>
      </c>
      <c r="S45" t="n">
        <v>25.4</v>
      </c>
      <c r="T45" t="n">
        <v>2236.05</v>
      </c>
      <c r="U45" t="n">
        <v>0.8</v>
      </c>
      <c r="V45" t="n">
        <v>0.88</v>
      </c>
      <c r="W45" t="n">
        <v>2.95</v>
      </c>
      <c r="X45" t="n">
        <v>0.14</v>
      </c>
      <c r="Y45" t="n">
        <v>1</v>
      </c>
      <c r="Z45" t="n">
        <v>10</v>
      </c>
      <c r="AA45" t="n">
        <v>390.6988275306861</v>
      </c>
      <c r="AB45" t="n">
        <v>534.5713722432712</v>
      </c>
      <c r="AC45" t="n">
        <v>483.5526307520057</v>
      </c>
      <c r="AD45" t="n">
        <v>390698.8275306861</v>
      </c>
      <c r="AE45" t="n">
        <v>534571.3722432712</v>
      </c>
      <c r="AF45" t="n">
        <v>2.147048467644168e-05</v>
      </c>
      <c r="AG45" t="n">
        <v>34</v>
      </c>
      <c r="AH45" t="n">
        <v>483552.6307520057</v>
      </c>
    </row>
    <row r="46">
      <c r="A46" t="n">
        <v>44</v>
      </c>
      <c r="B46" t="n">
        <v>65</v>
      </c>
      <c r="C46" t="inlineStr">
        <is>
          <t xml:space="preserve">CONCLUIDO	</t>
        </is>
      </c>
      <c r="D46" t="n">
        <v>7.7423</v>
      </c>
      <c r="E46" t="n">
        <v>12.92</v>
      </c>
      <c r="F46" t="n">
        <v>10.52</v>
      </c>
      <c r="G46" t="n">
        <v>78.89</v>
      </c>
      <c r="H46" t="n">
        <v>1.43</v>
      </c>
      <c r="I46" t="n">
        <v>8</v>
      </c>
      <c r="J46" t="n">
        <v>148.18</v>
      </c>
      <c r="K46" t="n">
        <v>46.47</v>
      </c>
      <c r="L46" t="n">
        <v>12</v>
      </c>
      <c r="M46" t="n">
        <v>6</v>
      </c>
      <c r="N46" t="n">
        <v>24.71</v>
      </c>
      <c r="O46" t="n">
        <v>18509.36</v>
      </c>
      <c r="P46" t="n">
        <v>107.27</v>
      </c>
      <c r="Q46" t="n">
        <v>197.75</v>
      </c>
      <c r="R46" t="n">
        <v>31.45</v>
      </c>
      <c r="S46" t="n">
        <v>25.4</v>
      </c>
      <c r="T46" t="n">
        <v>2182.33</v>
      </c>
      <c r="U46" t="n">
        <v>0.8100000000000001</v>
      </c>
      <c r="V46" t="n">
        <v>0.88</v>
      </c>
      <c r="W46" t="n">
        <v>2.95</v>
      </c>
      <c r="X46" t="n">
        <v>0.13</v>
      </c>
      <c r="Y46" t="n">
        <v>1</v>
      </c>
      <c r="Z46" t="n">
        <v>10</v>
      </c>
      <c r="AA46" t="n">
        <v>390.3213114911032</v>
      </c>
      <c r="AB46" t="n">
        <v>534.0548381430816</v>
      </c>
      <c r="AC46" t="n">
        <v>483.085393941378</v>
      </c>
      <c r="AD46" t="n">
        <v>390321.3114911033</v>
      </c>
      <c r="AE46" t="n">
        <v>534054.8381430816</v>
      </c>
      <c r="AF46" t="n">
        <v>2.148297106547267e-05</v>
      </c>
      <c r="AG46" t="n">
        <v>34</v>
      </c>
      <c r="AH46" t="n">
        <v>483085.393941378</v>
      </c>
    </row>
    <row r="47">
      <c r="A47" t="n">
        <v>45</v>
      </c>
      <c r="B47" t="n">
        <v>65</v>
      </c>
      <c r="C47" t="inlineStr">
        <is>
          <t xml:space="preserve">CONCLUIDO	</t>
        </is>
      </c>
      <c r="D47" t="n">
        <v>7.7354</v>
      </c>
      <c r="E47" t="n">
        <v>12.93</v>
      </c>
      <c r="F47" t="n">
        <v>10.53</v>
      </c>
      <c r="G47" t="n">
        <v>78.97</v>
      </c>
      <c r="H47" t="n">
        <v>1.46</v>
      </c>
      <c r="I47" t="n">
        <v>8</v>
      </c>
      <c r="J47" t="n">
        <v>148.52</v>
      </c>
      <c r="K47" t="n">
        <v>46.47</v>
      </c>
      <c r="L47" t="n">
        <v>12.25</v>
      </c>
      <c r="M47" t="n">
        <v>6</v>
      </c>
      <c r="N47" t="n">
        <v>24.81</v>
      </c>
      <c r="O47" t="n">
        <v>18552.03</v>
      </c>
      <c r="P47" t="n">
        <v>107.28</v>
      </c>
      <c r="Q47" t="n">
        <v>197.75</v>
      </c>
      <c r="R47" t="n">
        <v>31.59</v>
      </c>
      <c r="S47" t="n">
        <v>25.4</v>
      </c>
      <c r="T47" t="n">
        <v>2253.19</v>
      </c>
      <c r="U47" t="n">
        <v>0.8</v>
      </c>
      <c r="V47" t="n">
        <v>0.88</v>
      </c>
      <c r="W47" t="n">
        <v>2.96</v>
      </c>
      <c r="X47" t="n">
        <v>0.14</v>
      </c>
      <c r="Y47" t="n">
        <v>1</v>
      </c>
      <c r="Z47" t="n">
        <v>10</v>
      </c>
      <c r="AA47" t="n">
        <v>390.4162706504945</v>
      </c>
      <c r="AB47" t="n">
        <v>534.1847654542634</v>
      </c>
      <c r="AC47" t="n">
        <v>483.2029211723346</v>
      </c>
      <c r="AD47" t="n">
        <v>390416.2706504946</v>
      </c>
      <c r="AE47" t="n">
        <v>534184.7654542633</v>
      </c>
      <c r="AF47" t="n">
        <v>2.146382526895849e-05</v>
      </c>
      <c r="AG47" t="n">
        <v>34</v>
      </c>
      <c r="AH47" t="n">
        <v>483202.9211723346</v>
      </c>
    </row>
    <row r="48">
      <c r="A48" t="n">
        <v>46</v>
      </c>
      <c r="B48" t="n">
        <v>65</v>
      </c>
      <c r="C48" t="inlineStr">
        <is>
          <t xml:space="preserve">CONCLUIDO	</t>
        </is>
      </c>
      <c r="D48" t="n">
        <v>7.7373</v>
      </c>
      <c r="E48" t="n">
        <v>12.92</v>
      </c>
      <c r="F48" t="n">
        <v>10.53</v>
      </c>
      <c r="G48" t="n">
        <v>78.95</v>
      </c>
      <c r="H48" t="n">
        <v>1.49</v>
      </c>
      <c r="I48" t="n">
        <v>8</v>
      </c>
      <c r="J48" t="n">
        <v>148.87</v>
      </c>
      <c r="K48" t="n">
        <v>46.47</v>
      </c>
      <c r="L48" t="n">
        <v>12.5</v>
      </c>
      <c r="M48" t="n">
        <v>6</v>
      </c>
      <c r="N48" t="n">
        <v>24.9</v>
      </c>
      <c r="O48" t="n">
        <v>18594.74</v>
      </c>
      <c r="P48" t="n">
        <v>106.45</v>
      </c>
      <c r="Q48" t="n">
        <v>197.8</v>
      </c>
      <c r="R48" t="n">
        <v>31.64</v>
      </c>
      <c r="S48" t="n">
        <v>25.4</v>
      </c>
      <c r="T48" t="n">
        <v>2275.41</v>
      </c>
      <c r="U48" t="n">
        <v>0.8</v>
      </c>
      <c r="V48" t="n">
        <v>0.88</v>
      </c>
      <c r="W48" t="n">
        <v>2.95</v>
      </c>
      <c r="X48" t="n">
        <v>0.14</v>
      </c>
      <c r="Y48" t="n">
        <v>1</v>
      </c>
      <c r="Z48" t="n">
        <v>10</v>
      </c>
      <c r="AA48" t="n">
        <v>389.8112060912049</v>
      </c>
      <c r="AB48" t="n">
        <v>533.3568894306787</v>
      </c>
      <c r="AC48" t="n">
        <v>482.4540564745097</v>
      </c>
      <c r="AD48" t="n">
        <v>389811.2060912049</v>
      </c>
      <c r="AE48" t="n">
        <v>533356.8894306787</v>
      </c>
      <c r="AF48" t="n">
        <v>2.146909729988269e-05</v>
      </c>
      <c r="AG48" t="n">
        <v>34</v>
      </c>
      <c r="AH48" t="n">
        <v>482454.0564745097</v>
      </c>
    </row>
    <row r="49">
      <c r="A49" t="n">
        <v>47</v>
      </c>
      <c r="B49" t="n">
        <v>65</v>
      </c>
      <c r="C49" t="inlineStr">
        <is>
          <t xml:space="preserve">CONCLUIDO	</t>
        </is>
      </c>
      <c r="D49" t="n">
        <v>7.7631</v>
      </c>
      <c r="E49" t="n">
        <v>12.88</v>
      </c>
      <c r="F49" t="n">
        <v>10.51</v>
      </c>
      <c r="G49" t="n">
        <v>90.09</v>
      </c>
      <c r="H49" t="n">
        <v>1.51</v>
      </c>
      <c r="I49" t="n">
        <v>7</v>
      </c>
      <c r="J49" t="n">
        <v>149.22</v>
      </c>
      <c r="K49" t="n">
        <v>46.47</v>
      </c>
      <c r="L49" t="n">
        <v>12.75</v>
      </c>
      <c r="M49" t="n">
        <v>5</v>
      </c>
      <c r="N49" t="n">
        <v>25</v>
      </c>
      <c r="O49" t="n">
        <v>18637.48</v>
      </c>
      <c r="P49" t="n">
        <v>106.21</v>
      </c>
      <c r="Q49" t="n">
        <v>197.77</v>
      </c>
      <c r="R49" t="n">
        <v>31.09</v>
      </c>
      <c r="S49" t="n">
        <v>25.4</v>
      </c>
      <c r="T49" t="n">
        <v>2006.54</v>
      </c>
      <c r="U49" t="n">
        <v>0.82</v>
      </c>
      <c r="V49" t="n">
        <v>0.89</v>
      </c>
      <c r="W49" t="n">
        <v>2.95</v>
      </c>
      <c r="X49" t="n">
        <v>0.12</v>
      </c>
      <c r="Y49" t="n">
        <v>1</v>
      </c>
      <c r="Z49" t="n">
        <v>10</v>
      </c>
      <c r="AA49" t="n">
        <v>389.3355596963123</v>
      </c>
      <c r="AB49" t="n">
        <v>532.7060890491489</v>
      </c>
      <c r="AC49" t="n">
        <v>481.8653675679889</v>
      </c>
      <c r="AD49" t="n">
        <v>389335.5596963123</v>
      </c>
      <c r="AE49" t="n">
        <v>532706.0890491488</v>
      </c>
      <c r="AF49" t="n">
        <v>2.154068593032702e-05</v>
      </c>
      <c r="AG49" t="n">
        <v>34</v>
      </c>
      <c r="AH49" t="n">
        <v>481865.3675679889</v>
      </c>
    </row>
    <row r="50">
      <c r="A50" t="n">
        <v>48</v>
      </c>
      <c r="B50" t="n">
        <v>65</v>
      </c>
      <c r="C50" t="inlineStr">
        <is>
          <t xml:space="preserve">CONCLUIDO	</t>
        </is>
      </c>
      <c r="D50" t="n">
        <v>7.7603</v>
      </c>
      <c r="E50" t="n">
        <v>12.89</v>
      </c>
      <c r="F50" t="n">
        <v>10.52</v>
      </c>
      <c r="G50" t="n">
        <v>90.13</v>
      </c>
      <c r="H50" t="n">
        <v>1.54</v>
      </c>
      <c r="I50" t="n">
        <v>7</v>
      </c>
      <c r="J50" t="n">
        <v>149.56</v>
      </c>
      <c r="K50" t="n">
        <v>46.47</v>
      </c>
      <c r="L50" t="n">
        <v>13</v>
      </c>
      <c r="M50" t="n">
        <v>5</v>
      </c>
      <c r="N50" t="n">
        <v>25.1</v>
      </c>
      <c r="O50" t="n">
        <v>18680.25</v>
      </c>
      <c r="P50" t="n">
        <v>106.62</v>
      </c>
      <c r="Q50" t="n">
        <v>197.81</v>
      </c>
      <c r="R50" t="n">
        <v>31.22</v>
      </c>
      <c r="S50" t="n">
        <v>25.4</v>
      </c>
      <c r="T50" t="n">
        <v>2071.88</v>
      </c>
      <c r="U50" t="n">
        <v>0.8100000000000001</v>
      </c>
      <c r="V50" t="n">
        <v>0.88</v>
      </c>
      <c r="W50" t="n">
        <v>2.95</v>
      </c>
      <c r="X50" t="n">
        <v>0.12</v>
      </c>
      <c r="Y50" t="n">
        <v>1</v>
      </c>
      <c r="Z50" t="n">
        <v>10</v>
      </c>
      <c r="AA50" t="n">
        <v>389.6646020381154</v>
      </c>
      <c r="AB50" t="n">
        <v>533.1562992975274</v>
      </c>
      <c r="AC50" t="n">
        <v>482.2726103821363</v>
      </c>
      <c r="AD50" t="n">
        <v>389664.6020381154</v>
      </c>
      <c r="AE50" t="n">
        <v>533156.2992975274</v>
      </c>
      <c r="AF50" t="n">
        <v>2.153291662159663e-05</v>
      </c>
      <c r="AG50" t="n">
        <v>34</v>
      </c>
      <c r="AH50" t="n">
        <v>482272.6103821363</v>
      </c>
    </row>
    <row r="51">
      <c r="A51" t="n">
        <v>49</v>
      </c>
      <c r="B51" t="n">
        <v>65</v>
      </c>
      <c r="C51" t="inlineStr">
        <is>
          <t xml:space="preserve">CONCLUIDO	</t>
        </is>
      </c>
      <c r="D51" t="n">
        <v>7.7675</v>
      </c>
      <c r="E51" t="n">
        <v>12.87</v>
      </c>
      <c r="F51" t="n">
        <v>10.5</v>
      </c>
      <c r="G51" t="n">
        <v>90.03</v>
      </c>
      <c r="H51" t="n">
        <v>1.56</v>
      </c>
      <c r="I51" t="n">
        <v>7</v>
      </c>
      <c r="J51" t="n">
        <v>149.91</v>
      </c>
      <c r="K51" t="n">
        <v>46.47</v>
      </c>
      <c r="L51" t="n">
        <v>13.25</v>
      </c>
      <c r="M51" t="n">
        <v>5</v>
      </c>
      <c r="N51" t="n">
        <v>25.19</v>
      </c>
      <c r="O51" t="n">
        <v>18723.06</v>
      </c>
      <c r="P51" t="n">
        <v>106.37</v>
      </c>
      <c r="Q51" t="n">
        <v>197.77</v>
      </c>
      <c r="R51" t="n">
        <v>30.86</v>
      </c>
      <c r="S51" t="n">
        <v>25.4</v>
      </c>
      <c r="T51" t="n">
        <v>1890.12</v>
      </c>
      <c r="U51" t="n">
        <v>0.82</v>
      </c>
      <c r="V51" t="n">
        <v>0.89</v>
      </c>
      <c r="W51" t="n">
        <v>2.95</v>
      </c>
      <c r="X51" t="n">
        <v>0.11</v>
      </c>
      <c r="Y51" t="n">
        <v>1</v>
      </c>
      <c r="Z51" t="n">
        <v>10</v>
      </c>
      <c r="AA51" t="n">
        <v>389.3885303399326</v>
      </c>
      <c r="AB51" t="n">
        <v>532.77856582065</v>
      </c>
      <c r="AC51" t="n">
        <v>481.9309272581398</v>
      </c>
      <c r="AD51" t="n">
        <v>389388.5303399327</v>
      </c>
      <c r="AE51" t="n">
        <v>532778.56582065</v>
      </c>
      <c r="AF51" t="n">
        <v>2.155289484404622e-05</v>
      </c>
      <c r="AG51" t="n">
        <v>34</v>
      </c>
      <c r="AH51" t="n">
        <v>481930.9272581398</v>
      </c>
    </row>
    <row r="52">
      <c r="A52" t="n">
        <v>50</v>
      </c>
      <c r="B52" t="n">
        <v>65</v>
      </c>
      <c r="C52" t="inlineStr">
        <is>
          <t xml:space="preserve">CONCLUIDO	</t>
        </is>
      </c>
      <c r="D52" t="n">
        <v>7.7623</v>
      </c>
      <c r="E52" t="n">
        <v>12.88</v>
      </c>
      <c r="F52" t="n">
        <v>10.51</v>
      </c>
      <c r="G52" t="n">
        <v>90.09999999999999</v>
      </c>
      <c r="H52" t="n">
        <v>1.59</v>
      </c>
      <c r="I52" t="n">
        <v>7</v>
      </c>
      <c r="J52" t="n">
        <v>150.26</v>
      </c>
      <c r="K52" t="n">
        <v>46.47</v>
      </c>
      <c r="L52" t="n">
        <v>13.5</v>
      </c>
      <c r="M52" t="n">
        <v>5</v>
      </c>
      <c r="N52" t="n">
        <v>25.29</v>
      </c>
      <c r="O52" t="n">
        <v>18765.9</v>
      </c>
      <c r="P52" t="n">
        <v>106.29</v>
      </c>
      <c r="Q52" t="n">
        <v>197.75</v>
      </c>
      <c r="R52" t="n">
        <v>31.13</v>
      </c>
      <c r="S52" t="n">
        <v>25.4</v>
      </c>
      <c r="T52" t="n">
        <v>2024.01</v>
      </c>
      <c r="U52" t="n">
        <v>0.82</v>
      </c>
      <c r="V52" t="n">
        <v>0.89</v>
      </c>
      <c r="W52" t="n">
        <v>2.95</v>
      </c>
      <c r="X52" t="n">
        <v>0.12</v>
      </c>
      <c r="Y52" t="n">
        <v>1</v>
      </c>
      <c r="Z52" t="n">
        <v>10</v>
      </c>
      <c r="AA52" t="n">
        <v>389.4004704182931</v>
      </c>
      <c r="AB52" t="n">
        <v>532.7949027626219</v>
      </c>
      <c r="AC52" t="n">
        <v>481.945705025299</v>
      </c>
      <c r="AD52" t="n">
        <v>389400.4704182931</v>
      </c>
      <c r="AE52" t="n">
        <v>532794.9027626219</v>
      </c>
      <c r="AF52" t="n">
        <v>2.153846612783262e-05</v>
      </c>
      <c r="AG52" t="n">
        <v>34</v>
      </c>
      <c r="AH52" t="n">
        <v>481945.705025299</v>
      </c>
    </row>
    <row r="53">
      <c r="A53" t="n">
        <v>51</v>
      </c>
      <c r="B53" t="n">
        <v>65</v>
      </c>
      <c r="C53" t="inlineStr">
        <is>
          <t xml:space="preserve">CONCLUIDO	</t>
        </is>
      </c>
      <c r="D53" t="n">
        <v>7.7626</v>
      </c>
      <c r="E53" t="n">
        <v>12.88</v>
      </c>
      <c r="F53" t="n">
        <v>10.51</v>
      </c>
      <c r="G53" t="n">
        <v>90.09999999999999</v>
      </c>
      <c r="H53" t="n">
        <v>1.62</v>
      </c>
      <c r="I53" t="n">
        <v>7</v>
      </c>
      <c r="J53" t="n">
        <v>150.61</v>
      </c>
      <c r="K53" t="n">
        <v>46.47</v>
      </c>
      <c r="L53" t="n">
        <v>13.75</v>
      </c>
      <c r="M53" t="n">
        <v>5</v>
      </c>
      <c r="N53" t="n">
        <v>25.39</v>
      </c>
      <c r="O53" t="n">
        <v>18808.78</v>
      </c>
      <c r="P53" t="n">
        <v>106.1</v>
      </c>
      <c r="Q53" t="n">
        <v>197.78</v>
      </c>
      <c r="R53" t="n">
        <v>31.18</v>
      </c>
      <c r="S53" t="n">
        <v>25.4</v>
      </c>
      <c r="T53" t="n">
        <v>2051.06</v>
      </c>
      <c r="U53" t="n">
        <v>0.8100000000000001</v>
      </c>
      <c r="V53" t="n">
        <v>0.89</v>
      </c>
      <c r="W53" t="n">
        <v>2.95</v>
      </c>
      <c r="X53" t="n">
        <v>0.12</v>
      </c>
      <c r="Y53" t="n">
        <v>1</v>
      </c>
      <c r="Z53" t="n">
        <v>10</v>
      </c>
      <c r="AA53" t="n">
        <v>389.2639595803791</v>
      </c>
      <c r="AB53" t="n">
        <v>532.6081226117547</v>
      </c>
      <c r="AC53" t="n">
        <v>481.7767509098829</v>
      </c>
      <c r="AD53" t="n">
        <v>389263.9595803791</v>
      </c>
      <c r="AE53" t="n">
        <v>532608.1226117547</v>
      </c>
      <c r="AF53" t="n">
        <v>2.153929855376802e-05</v>
      </c>
      <c r="AG53" t="n">
        <v>34</v>
      </c>
      <c r="AH53" t="n">
        <v>481776.7509098829</v>
      </c>
    </row>
    <row r="54">
      <c r="A54" t="n">
        <v>52</v>
      </c>
      <c r="B54" t="n">
        <v>65</v>
      </c>
      <c r="C54" t="inlineStr">
        <is>
          <t xml:space="preserve">CONCLUIDO	</t>
        </is>
      </c>
      <c r="D54" t="n">
        <v>7.7641</v>
      </c>
      <c r="E54" t="n">
        <v>12.88</v>
      </c>
      <c r="F54" t="n">
        <v>10.51</v>
      </c>
      <c r="G54" t="n">
        <v>90.08</v>
      </c>
      <c r="H54" t="n">
        <v>1.64</v>
      </c>
      <c r="I54" t="n">
        <v>7</v>
      </c>
      <c r="J54" t="n">
        <v>150.95</v>
      </c>
      <c r="K54" t="n">
        <v>46.47</v>
      </c>
      <c r="L54" t="n">
        <v>14</v>
      </c>
      <c r="M54" t="n">
        <v>5</v>
      </c>
      <c r="N54" t="n">
        <v>25.49</v>
      </c>
      <c r="O54" t="n">
        <v>18851.69</v>
      </c>
      <c r="P54" t="n">
        <v>105.54</v>
      </c>
      <c r="Q54" t="n">
        <v>197.75</v>
      </c>
      <c r="R54" t="n">
        <v>31.12</v>
      </c>
      <c r="S54" t="n">
        <v>25.4</v>
      </c>
      <c r="T54" t="n">
        <v>2019.87</v>
      </c>
      <c r="U54" t="n">
        <v>0.82</v>
      </c>
      <c r="V54" t="n">
        <v>0.89</v>
      </c>
      <c r="W54" t="n">
        <v>2.95</v>
      </c>
      <c r="X54" t="n">
        <v>0.12</v>
      </c>
      <c r="Y54" t="n">
        <v>1</v>
      </c>
      <c r="Z54" t="n">
        <v>10</v>
      </c>
      <c r="AA54" t="n">
        <v>388.8549196987973</v>
      </c>
      <c r="AB54" t="n">
        <v>532.0484562002086</v>
      </c>
      <c r="AC54" t="n">
        <v>481.270498275158</v>
      </c>
      <c r="AD54" t="n">
        <v>388854.9196987973</v>
      </c>
      <c r="AE54" t="n">
        <v>532048.4562002086</v>
      </c>
      <c r="AF54" t="n">
        <v>2.154346068344502e-05</v>
      </c>
      <c r="AG54" t="n">
        <v>34</v>
      </c>
      <c r="AH54" t="n">
        <v>481270.4982751581</v>
      </c>
    </row>
    <row r="55">
      <c r="A55" t="n">
        <v>53</v>
      </c>
      <c r="B55" t="n">
        <v>65</v>
      </c>
      <c r="C55" t="inlineStr">
        <is>
          <t xml:space="preserve">CONCLUIDO	</t>
        </is>
      </c>
      <c r="D55" t="n">
        <v>7.7595</v>
      </c>
      <c r="E55" t="n">
        <v>12.89</v>
      </c>
      <c r="F55" t="n">
        <v>10.52</v>
      </c>
      <c r="G55" t="n">
        <v>90.14</v>
      </c>
      <c r="H55" t="n">
        <v>1.67</v>
      </c>
      <c r="I55" t="n">
        <v>7</v>
      </c>
      <c r="J55" t="n">
        <v>151.3</v>
      </c>
      <c r="K55" t="n">
        <v>46.47</v>
      </c>
      <c r="L55" t="n">
        <v>14.25</v>
      </c>
      <c r="M55" t="n">
        <v>5</v>
      </c>
      <c r="N55" t="n">
        <v>25.59</v>
      </c>
      <c r="O55" t="n">
        <v>18894.63</v>
      </c>
      <c r="P55" t="n">
        <v>105.18</v>
      </c>
      <c r="Q55" t="n">
        <v>197.75</v>
      </c>
      <c r="R55" t="n">
        <v>31.31</v>
      </c>
      <c r="S55" t="n">
        <v>25.4</v>
      </c>
      <c r="T55" t="n">
        <v>2117.28</v>
      </c>
      <c r="U55" t="n">
        <v>0.8100000000000001</v>
      </c>
      <c r="V55" t="n">
        <v>0.88</v>
      </c>
      <c r="W55" t="n">
        <v>2.95</v>
      </c>
      <c r="X55" t="n">
        <v>0.13</v>
      </c>
      <c r="Y55" t="n">
        <v>1</v>
      </c>
      <c r="Z55" t="n">
        <v>10</v>
      </c>
      <c r="AA55" t="n">
        <v>388.6635507731278</v>
      </c>
      <c r="AB55" t="n">
        <v>531.7866167935065</v>
      </c>
      <c r="AC55" t="n">
        <v>481.0336484539376</v>
      </c>
      <c r="AD55" t="n">
        <v>388663.5507731278</v>
      </c>
      <c r="AE55" t="n">
        <v>531786.6167935064</v>
      </c>
      <c r="AF55" t="n">
        <v>2.153069681910223e-05</v>
      </c>
      <c r="AG55" t="n">
        <v>34</v>
      </c>
      <c r="AH55" t="n">
        <v>481033.6484539376</v>
      </c>
    </row>
    <row r="56">
      <c r="A56" t="n">
        <v>54</v>
      </c>
      <c r="B56" t="n">
        <v>65</v>
      </c>
      <c r="C56" t="inlineStr">
        <is>
          <t xml:space="preserve">CONCLUIDO	</t>
        </is>
      </c>
      <c r="D56" t="n">
        <v>7.7628</v>
      </c>
      <c r="E56" t="n">
        <v>12.88</v>
      </c>
      <c r="F56" t="n">
        <v>10.51</v>
      </c>
      <c r="G56" t="n">
        <v>90.09999999999999</v>
      </c>
      <c r="H56" t="n">
        <v>1.69</v>
      </c>
      <c r="I56" t="n">
        <v>7</v>
      </c>
      <c r="J56" t="n">
        <v>151.65</v>
      </c>
      <c r="K56" t="n">
        <v>46.47</v>
      </c>
      <c r="L56" t="n">
        <v>14.5</v>
      </c>
      <c r="M56" t="n">
        <v>5</v>
      </c>
      <c r="N56" t="n">
        <v>25.68</v>
      </c>
      <c r="O56" t="n">
        <v>18937.61</v>
      </c>
      <c r="P56" t="n">
        <v>104.72</v>
      </c>
      <c r="Q56" t="n">
        <v>197.8</v>
      </c>
      <c r="R56" t="n">
        <v>31.2</v>
      </c>
      <c r="S56" t="n">
        <v>25.4</v>
      </c>
      <c r="T56" t="n">
        <v>2061.28</v>
      </c>
      <c r="U56" t="n">
        <v>0.8100000000000001</v>
      </c>
      <c r="V56" t="n">
        <v>0.89</v>
      </c>
      <c r="W56" t="n">
        <v>2.95</v>
      </c>
      <c r="X56" t="n">
        <v>0.12</v>
      </c>
      <c r="Y56" t="n">
        <v>1</v>
      </c>
      <c r="Z56" t="n">
        <v>10</v>
      </c>
      <c r="AA56" t="n">
        <v>388.2943334847243</v>
      </c>
      <c r="AB56" t="n">
        <v>531.2814374107955</v>
      </c>
      <c r="AC56" t="n">
        <v>480.576682682489</v>
      </c>
      <c r="AD56" t="n">
        <v>388294.3334847243</v>
      </c>
      <c r="AE56" t="n">
        <v>531281.4374107956</v>
      </c>
      <c r="AF56" t="n">
        <v>2.153985350439162e-05</v>
      </c>
      <c r="AG56" t="n">
        <v>34</v>
      </c>
      <c r="AH56" t="n">
        <v>480576.682682489</v>
      </c>
    </row>
    <row r="57">
      <c r="A57" t="n">
        <v>55</v>
      </c>
      <c r="B57" t="n">
        <v>65</v>
      </c>
      <c r="C57" t="inlineStr">
        <is>
          <t xml:space="preserve">CONCLUIDO	</t>
        </is>
      </c>
      <c r="D57" t="n">
        <v>7.7646</v>
      </c>
      <c r="E57" t="n">
        <v>12.88</v>
      </c>
      <c r="F57" t="n">
        <v>10.51</v>
      </c>
      <c r="G57" t="n">
        <v>90.06999999999999</v>
      </c>
      <c r="H57" t="n">
        <v>1.72</v>
      </c>
      <c r="I57" t="n">
        <v>7</v>
      </c>
      <c r="J57" t="n">
        <v>152</v>
      </c>
      <c r="K57" t="n">
        <v>46.47</v>
      </c>
      <c r="L57" t="n">
        <v>14.75</v>
      </c>
      <c r="M57" t="n">
        <v>5</v>
      </c>
      <c r="N57" t="n">
        <v>25.78</v>
      </c>
      <c r="O57" t="n">
        <v>18980.62</v>
      </c>
      <c r="P57" t="n">
        <v>104.14</v>
      </c>
      <c r="Q57" t="n">
        <v>197.77</v>
      </c>
      <c r="R57" t="n">
        <v>31.01</v>
      </c>
      <c r="S57" t="n">
        <v>25.4</v>
      </c>
      <c r="T57" t="n">
        <v>1964.06</v>
      </c>
      <c r="U57" t="n">
        <v>0.82</v>
      </c>
      <c r="V57" t="n">
        <v>0.89</v>
      </c>
      <c r="W57" t="n">
        <v>2.95</v>
      </c>
      <c r="X57" t="n">
        <v>0.12</v>
      </c>
      <c r="Y57" t="n">
        <v>1</v>
      </c>
      <c r="Z57" t="n">
        <v>10</v>
      </c>
      <c r="AA57" t="n">
        <v>387.8682218578055</v>
      </c>
      <c r="AB57" t="n">
        <v>530.698412684127</v>
      </c>
      <c r="AC57" t="n">
        <v>480.0493010174533</v>
      </c>
      <c r="AD57" t="n">
        <v>387868.2218578055</v>
      </c>
      <c r="AE57" t="n">
        <v>530698.412684127</v>
      </c>
      <c r="AF57" t="n">
        <v>2.154484806000402e-05</v>
      </c>
      <c r="AG57" t="n">
        <v>34</v>
      </c>
      <c r="AH57" t="n">
        <v>480049.3010174533</v>
      </c>
    </row>
    <row r="58">
      <c r="A58" t="n">
        <v>56</v>
      </c>
      <c r="B58" t="n">
        <v>65</v>
      </c>
      <c r="C58" t="inlineStr">
        <is>
          <t xml:space="preserve">CONCLUIDO	</t>
        </is>
      </c>
      <c r="D58" t="n">
        <v>7.7951</v>
      </c>
      <c r="E58" t="n">
        <v>12.83</v>
      </c>
      <c r="F58" t="n">
        <v>10.48</v>
      </c>
      <c r="G58" t="n">
        <v>104.85</v>
      </c>
      <c r="H58" t="n">
        <v>1.74</v>
      </c>
      <c r="I58" t="n">
        <v>6</v>
      </c>
      <c r="J58" t="n">
        <v>152.35</v>
      </c>
      <c r="K58" t="n">
        <v>46.47</v>
      </c>
      <c r="L58" t="n">
        <v>15</v>
      </c>
      <c r="M58" t="n">
        <v>4</v>
      </c>
      <c r="N58" t="n">
        <v>25.88</v>
      </c>
      <c r="O58" t="n">
        <v>19023.66</v>
      </c>
      <c r="P58" t="n">
        <v>103.57</v>
      </c>
      <c r="Q58" t="n">
        <v>197.75</v>
      </c>
      <c r="R58" t="n">
        <v>30.24</v>
      </c>
      <c r="S58" t="n">
        <v>25.4</v>
      </c>
      <c r="T58" t="n">
        <v>1587.63</v>
      </c>
      <c r="U58" t="n">
        <v>0.84</v>
      </c>
      <c r="V58" t="n">
        <v>0.89</v>
      </c>
      <c r="W58" t="n">
        <v>2.95</v>
      </c>
      <c r="X58" t="n">
        <v>0.1</v>
      </c>
      <c r="Y58" t="n">
        <v>1</v>
      </c>
      <c r="Z58" t="n">
        <v>10</v>
      </c>
      <c r="AA58" t="n">
        <v>387.1092498497403</v>
      </c>
      <c r="AB58" t="n">
        <v>529.6599536992102</v>
      </c>
      <c r="AC58" t="n">
        <v>479.1099511005708</v>
      </c>
      <c r="AD58" t="n">
        <v>387109.2498497402</v>
      </c>
      <c r="AE58" t="n">
        <v>529659.9536992102</v>
      </c>
      <c r="AF58" t="n">
        <v>2.162947803010294e-05</v>
      </c>
      <c r="AG58" t="n">
        <v>34</v>
      </c>
      <c r="AH58" t="n">
        <v>479109.9511005707</v>
      </c>
    </row>
    <row r="59">
      <c r="A59" t="n">
        <v>57</v>
      </c>
      <c r="B59" t="n">
        <v>65</v>
      </c>
      <c r="C59" t="inlineStr">
        <is>
          <t xml:space="preserve">CONCLUIDO	</t>
        </is>
      </c>
      <c r="D59" t="n">
        <v>7.7947</v>
      </c>
      <c r="E59" t="n">
        <v>12.83</v>
      </c>
      <c r="F59" t="n">
        <v>10.49</v>
      </c>
      <c r="G59" t="n">
        <v>104.86</v>
      </c>
      <c r="H59" t="n">
        <v>1.77</v>
      </c>
      <c r="I59" t="n">
        <v>6</v>
      </c>
      <c r="J59" t="n">
        <v>152.7</v>
      </c>
      <c r="K59" t="n">
        <v>46.47</v>
      </c>
      <c r="L59" t="n">
        <v>15.25</v>
      </c>
      <c r="M59" t="n">
        <v>4</v>
      </c>
      <c r="N59" t="n">
        <v>25.98</v>
      </c>
      <c r="O59" t="n">
        <v>19066.74</v>
      </c>
      <c r="P59" t="n">
        <v>103.65</v>
      </c>
      <c r="Q59" t="n">
        <v>197.75</v>
      </c>
      <c r="R59" t="n">
        <v>30.3</v>
      </c>
      <c r="S59" t="n">
        <v>25.4</v>
      </c>
      <c r="T59" t="n">
        <v>1615.58</v>
      </c>
      <c r="U59" t="n">
        <v>0.84</v>
      </c>
      <c r="V59" t="n">
        <v>0.89</v>
      </c>
      <c r="W59" t="n">
        <v>2.95</v>
      </c>
      <c r="X59" t="n">
        <v>0.1</v>
      </c>
      <c r="Y59" t="n">
        <v>1</v>
      </c>
      <c r="Z59" t="n">
        <v>10</v>
      </c>
      <c r="AA59" t="n">
        <v>387.1799685430105</v>
      </c>
      <c r="AB59" t="n">
        <v>529.7567141352312</v>
      </c>
      <c r="AC59" t="n">
        <v>479.197476856382</v>
      </c>
      <c r="AD59" t="n">
        <v>387179.9685430105</v>
      </c>
      <c r="AE59" t="n">
        <v>529756.7141352312</v>
      </c>
      <c r="AF59" t="n">
        <v>2.162836812885575e-05</v>
      </c>
      <c r="AG59" t="n">
        <v>34</v>
      </c>
      <c r="AH59" t="n">
        <v>479197.476856382</v>
      </c>
    </row>
    <row r="60">
      <c r="A60" t="n">
        <v>58</v>
      </c>
      <c r="B60" t="n">
        <v>65</v>
      </c>
      <c r="C60" t="inlineStr">
        <is>
          <t xml:space="preserve">CONCLUIDO	</t>
        </is>
      </c>
      <c r="D60" t="n">
        <v>7.7956</v>
      </c>
      <c r="E60" t="n">
        <v>12.83</v>
      </c>
      <c r="F60" t="n">
        <v>10.48</v>
      </c>
      <c r="G60" t="n">
        <v>104.84</v>
      </c>
      <c r="H60" t="n">
        <v>1.79</v>
      </c>
      <c r="I60" t="n">
        <v>6</v>
      </c>
      <c r="J60" t="n">
        <v>153.05</v>
      </c>
      <c r="K60" t="n">
        <v>46.47</v>
      </c>
      <c r="L60" t="n">
        <v>15.5</v>
      </c>
      <c r="M60" t="n">
        <v>4</v>
      </c>
      <c r="N60" t="n">
        <v>26.08</v>
      </c>
      <c r="O60" t="n">
        <v>19109.85</v>
      </c>
      <c r="P60" t="n">
        <v>103.91</v>
      </c>
      <c r="Q60" t="n">
        <v>197.75</v>
      </c>
      <c r="R60" t="n">
        <v>30.29</v>
      </c>
      <c r="S60" t="n">
        <v>25.4</v>
      </c>
      <c r="T60" t="n">
        <v>1613.44</v>
      </c>
      <c r="U60" t="n">
        <v>0.84</v>
      </c>
      <c r="V60" t="n">
        <v>0.89</v>
      </c>
      <c r="W60" t="n">
        <v>2.95</v>
      </c>
      <c r="X60" t="n">
        <v>0.09</v>
      </c>
      <c r="Y60" t="n">
        <v>1</v>
      </c>
      <c r="Z60" t="n">
        <v>10</v>
      </c>
      <c r="AA60" t="n">
        <v>387.3412482443817</v>
      </c>
      <c r="AB60" t="n">
        <v>529.9773841378055</v>
      </c>
      <c r="AC60" t="n">
        <v>479.3970864236229</v>
      </c>
      <c r="AD60" t="n">
        <v>387341.2482443817</v>
      </c>
      <c r="AE60" t="n">
        <v>529977.3841378056</v>
      </c>
      <c r="AF60" t="n">
        <v>2.163086540666195e-05</v>
      </c>
      <c r="AG60" t="n">
        <v>34</v>
      </c>
      <c r="AH60" t="n">
        <v>479397.0864236229</v>
      </c>
    </row>
    <row r="61">
      <c r="A61" t="n">
        <v>59</v>
      </c>
      <c r="B61" t="n">
        <v>65</v>
      </c>
      <c r="C61" t="inlineStr">
        <is>
          <t xml:space="preserve">CONCLUIDO	</t>
        </is>
      </c>
      <c r="D61" t="n">
        <v>7.7934</v>
      </c>
      <c r="E61" t="n">
        <v>12.83</v>
      </c>
      <c r="F61" t="n">
        <v>10.49</v>
      </c>
      <c r="G61" t="n">
        <v>104.88</v>
      </c>
      <c r="H61" t="n">
        <v>1.82</v>
      </c>
      <c r="I61" t="n">
        <v>6</v>
      </c>
      <c r="J61" t="n">
        <v>153.4</v>
      </c>
      <c r="K61" t="n">
        <v>46.47</v>
      </c>
      <c r="L61" t="n">
        <v>15.75</v>
      </c>
      <c r="M61" t="n">
        <v>4</v>
      </c>
      <c r="N61" t="n">
        <v>26.18</v>
      </c>
      <c r="O61" t="n">
        <v>19153</v>
      </c>
      <c r="P61" t="n">
        <v>104.11</v>
      </c>
      <c r="Q61" t="n">
        <v>197.78</v>
      </c>
      <c r="R61" t="n">
        <v>30.44</v>
      </c>
      <c r="S61" t="n">
        <v>25.4</v>
      </c>
      <c r="T61" t="n">
        <v>1685.12</v>
      </c>
      <c r="U61" t="n">
        <v>0.83</v>
      </c>
      <c r="V61" t="n">
        <v>0.89</v>
      </c>
      <c r="W61" t="n">
        <v>2.95</v>
      </c>
      <c r="X61" t="n">
        <v>0.1</v>
      </c>
      <c r="Y61" t="n">
        <v>1</v>
      </c>
      <c r="Z61" t="n">
        <v>10</v>
      </c>
      <c r="AA61" t="n">
        <v>387.5150996624961</v>
      </c>
      <c r="AB61" t="n">
        <v>530.2152553178529</v>
      </c>
      <c r="AC61" t="n">
        <v>479.6122555121009</v>
      </c>
      <c r="AD61" t="n">
        <v>387515.0996624961</v>
      </c>
      <c r="AE61" t="n">
        <v>530215.2553178529</v>
      </c>
      <c r="AF61" t="n">
        <v>2.162476094980235e-05</v>
      </c>
      <c r="AG61" t="n">
        <v>34</v>
      </c>
      <c r="AH61" t="n">
        <v>479612.2555121009</v>
      </c>
    </row>
    <row r="62">
      <c r="A62" t="n">
        <v>60</v>
      </c>
      <c r="B62" t="n">
        <v>65</v>
      </c>
      <c r="C62" t="inlineStr">
        <is>
          <t xml:space="preserve">CONCLUIDO	</t>
        </is>
      </c>
      <c r="D62" t="n">
        <v>7.8003</v>
      </c>
      <c r="E62" t="n">
        <v>12.82</v>
      </c>
      <c r="F62" t="n">
        <v>10.48</v>
      </c>
      <c r="G62" t="n">
        <v>104.76</v>
      </c>
      <c r="H62" t="n">
        <v>1.84</v>
      </c>
      <c r="I62" t="n">
        <v>6</v>
      </c>
      <c r="J62" t="n">
        <v>153.75</v>
      </c>
      <c r="K62" t="n">
        <v>46.47</v>
      </c>
      <c r="L62" t="n">
        <v>16</v>
      </c>
      <c r="M62" t="n">
        <v>4</v>
      </c>
      <c r="N62" t="n">
        <v>26.28</v>
      </c>
      <c r="O62" t="n">
        <v>19196.18</v>
      </c>
      <c r="P62" t="n">
        <v>103.62</v>
      </c>
      <c r="Q62" t="n">
        <v>197.79</v>
      </c>
      <c r="R62" t="n">
        <v>30.02</v>
      </c>
      <c r="S62" t="n">
        <v>25.4</v>
      </c>
      <c r="T62" t="n">
        <v>1478.47</v>
      </c>
      <c r="U62" t="n">
        <v>0.85</v>
      </c>
      <c r="V62" t="n">
        <v>0.89</v>
      </c>
      <c r="W62" t="n">
        <v>2.95</v>
      </c>
      <c r="X62" t="n">
        <v>0.09</v>
      </c>
      <c r="Y62" t="n">
        <v>1</v>
      </c>
      <c r="Z62" t="n">
        <v>10</v>
      </c>
      <c r="AA62" t="n">
        <v>387.0885360262156</v>
      </c>
      <c r="AB62" t="n">
        <v>529.6316121320347</v>
      </c>
      <c r="AC62" t="n">
        <v>479.0843144127886</v>
      </c>
      <c r="AD62" t="n">
        <v>387088.5360262156</v>
      </c>
      <c r="AE62" t="n">
        <v>529631.6121320346</v>
      </c>
      <c r="AF62" t="n">
        <v>2.164390674631653e-05</v>
      </c>
      <c r="AG62" t="n">
        <v>34</v>
      </c>
      <c r="AH62" t="n">
        <v>479084.3144127886</v>
      </c>
    </row>
    <row r="63">
      <c r="A63" t="n">
        <v>61</v>
      </c>
      <c r="B63" t="n">
        <v>65</v>
      </c>
      <c r="C63" t="inlineStr">
        <is>
          <t xml:space="preserve">CONCLUIDO	</t>
        </is>
      </c>
      <c r="D63" t="n">
        <v>7.7946</v>
      </c>
      <c r="E63" t="n">
        <v>12.83</v>
      </c>
      <c r="F63" t="n">
        <v>10.49</v>
      </c>
      <c r="G63" t="n">
        <v>104.86</v>
      </c>
      <c r="H63" t="n">
        <v>1.87</v>
      </c>
      <c r="I63" t="n">
        <v>6</v>
      </c>
      <c r="J63" t="n">
        <v>154.1</v>
      </c>
      <c r="K63" t="n">
        <v>46.47</v>
      </c>
      <c r="L63" t="n">
        <v>16.25</v>
      </c>
      <c r="M63" t="n">
        <v>4</v>
      </c>
      <c r="N63" t="n">
        <v>26.38</v>
      </c>
      <c r="O63" t="n">
        <v>19239.4</v>
      </c>
      <c r="P63" t="n">
        <v>103.77</v>
      </c>
      <c r="Q63" t="n">
        <v>197.76</v>
      </c>
      <c r="R63" t="n">
        <v>30.36</v>
      </c>
      <c r="S63" t="n">
        <v>25.4</v>
      </c>
      <c r="T63" t="n">
        <v>1647.18</v>
      </c>
      <c r="U63" t="n">
        <v>0.84</v>
      </c>
      <c r="V63" t="n">
        <v>0.89</v>
      </c>
      <c r="W63" t="n">
        <v>2.95</v>
      </c>
      <c r="X63" t="n">
        <v>0.1</v>
      </c>
      <c r="Y63" t="n">
        <v>1</v>
      </c>
      <c r="Z63" t="n">
        <v>10</v>
      </c>
      <c r="AA63" t="n">
        <v>387.2648198433216</v>
      </c>
      <c r="AB63" t="n">
        <v>529.872811427692</v>
      </c>
      <c r="AC63" t="n">
        <v>479.3024939861938</v>
      </c>
      <c r="AD63" t="n">
        <v>387264.8198433216</v>
      </c>
      <c r="AE63" t="n">
        <v>529872.811427692</v>
      </c>
      <c r="AF63" t="n">
        <v>2.162809065354395e-05</v>
      </c>
      <c r="AG63" t="n">
        <v>34</v>
      </c>
      <c r="AH63" t="n">
        <v>479302.4939861938</v>
      </c>
    </row>
    <row r="64">
      <c r="A64" t="n">
        <v>62</v>
      </c>
      <c r="B64" t="n">
        <v>65</v>
      </c>
      <c r="C64" t="inlineStr">
        <is>
          <t xml:space="preserve">CONCLUIDO	</t>
        </is>
      </c>
      <c r="D64" t="n">
        <v>7.7964</v>
      </c>
      <c r="E64" t="n">
        <v>12.83</v>
      </c>
      <c r="F64" t="n">
        <v>10.48</v>
      </c>
      <c r="G64" t="n">
        <v>104.83</v>
      </c>
      <c r="H64" t="n">
        <v>1.89</v>
      </c>
      <c r="I64" t="n">
        <v>6</v>
      </c>
      <c r="J64" t="n">
        <v>154.45</v>
      </c>
      <c r="K64" t="n">
        <v>46.47</v>
      </c>
      <c r="L64" t="n">
        <v>16.5</v>
      </c>
      <c r="M64" t="n">
        <v>4</v>
      </c>
      <c r="N64" t="n">
        <v>26.48</v>
      </c>
      <c r="O64" t="n">
        <v>19282.65</v>
      </c>
      <c r="P64" t="n">
        <v>103.49</v>
      </c>
      <c r="Q64" t="n">
        <v>197.75</v>
      </c>
      <c r="R64" t="n">
        <v>30.29</v>
      </c>
      <c r="S64" t="n">
        <v>25.4</v>
      </c>
      <c r="T64" t="n">
        <v>1610.76</v>
      </c>
      <c r="U64" t="n">
        <v>0.84</v>
      </c>
      <c r="V64" t="n">
        <v>0.89</v>
      </c>
      <c r="W64" t="n">
        <v>2.95</v>
      </c>
      <c r="X64" t="n">
        <v>0.09</v>
      </c>
      <c r="Y64" t="n">
        <v>1</v>
      </c>
      <c r="Z64" t="n">
        <v>10</v>
      </c>
      <c r="AA64" t="n">
        <v>387.0395029567058</v>
      </c>
      <c r="AB64" t="n">
        <v>529.5645229231449</v>
      </c>
      <c r="AC64" t="n">
        <v>479.0236281038351</v>
      </c>
      <c r="AD64" t="n">
        <v>387039.5029567058</v>
      </c>
      <c r="AE64" t="n">
        <v>529564.5229231449</v>
      </c>
      <c r="AF64" t="n">
        <v>2.163308520915634e-05</v>
      </c>
      <c r="AG64" t="n">
        <v>34</v>
      </c>
      <c r="AH64" t="n">
        <v>479023.628103835</v>
      </c>
    </row>
    <row r="65">
      <c r="A65" t="n">
        <v>63</v>
      </c>
      <c r="B65" t="n">
        <v>65</v>
      </c>
      <c r="C65" t="inlineStr">
        <is>
          <t xml:space="preserve">CONCLUIDO	</t>
        </is>
      </c>
      <c r="D65" t="n">
        <v>7.7939</v>
      </c>
      <c r="E65" t="n">
        <v>12.83</v>
      </c>
      <c r="F65" t="n">
        <v>10.49</v>
      </c>
      <c r="G65" t="n">
        <v>104.87</v>
      </c>
      <c r="H65" t="n">
        <v>1.92</v>
      </c>
      <c r="I65" t="n">
        <v>6</v>
      </c>
      <c r="J65" t="n">
        <v>154.8</v>
      </c>
      <c r="K65" t="n">
        <v>46.47</v>
      </c>
      <c r="L65" t="n">
        <v>16.75</v>
      </c>
      <c r="M65" t="n">
        <v>4</v>
      </c>
      <c r="N65" t="n">
        <v>26.58</v>
      </c>
      <c r="O65" t="n">
        <v>19325.94</v>
      </c>
      <c r="P65" t="n">
        <v>103.31</v>
      </c>
      <c r="Q65" t="n">
        <v>197.75</v>
      </c>
      <c r="R65" t="n">
        <v>30.39</v>
      </c>
      <c r="S65" t="n">
        <v>25.4</v>
      </c>
      <c r="T65" t="n">
        <v>1663.22</v>
      </c>
      <c r="U65" t="n">
        <v>0.84</v>
      </c>
      <c r="V65" t="n">
        <v>0.89</v>
      </c>
      <c r="W65" t="n">
        <v>2.95</v>
      </c>
      <c r="X65" t="n">
        <v>0.1</v>
      </c>
      <c r="Y65" t="n">
        <v>1</v>
      </c>
      <c r="Z65" t="n">
        <v>10</v>
      </c>
      <c r="AA65" t="n">
        <v>386.9511369472993</v>
      </c>
      <c r="AB65" t="n">
        <v>529.4436166506416</v>
      </c>
      <c r="AC65" t="n">
        <v>478.9142609562866</v>
      </c>
      <c r="AD65" t="n">
        <v>386951.1369472994</v>
      </c>
      <c r="AE65" t="n">
        <v>529443.6166506417</v>
      </c>
      <c r="AF65" t="n">
        <v>2.162614832636135e-05</v>
      </c>
      <c r="AG65" t="n">
        <v>34</v>
      </c>
      <c r="AH65" t="n">
        <v>478914.2609562866</v>
      </c>
    </row>
    <row r="66">
      <c r="A66" t="n">
        <v>64</v>
      </c>
      <c r="B66" t="n">
        <v>65</v>
      </c>
      <c r="C66" t="inlineStr">
        <is>
          <t xml:space="preserve">CONCLUIDO	</t>
        </is>
      </c>
      <c r="D66" t="n">
        <v>7.7936</v>
      </c>
      <c r="E66" t="n">
        <v>12.83</v>
      </c>
      <c r="F66" t="n">
        <v>10.49</v>
      </c>
      <c r="G66" t="n">
        <v>104.88</v>
      </c>
      <c r="H66" t="n">
        <v>1.94</v>
      </c>
      <c r="I66" t="n">
        <v>6</v>
      </c>
      <c r="J66" t="n">
        <v>155.15</v>
      </c>
      <c r="K66" t="n">
        <v>46.47</v>
      </c>
      <c r="L66" t="n">
        <v>17</v>
      </c>
      <c r="M66" t="n">
        <v>4</v>
      </c>
      <c r="N66" t="n">
        <v>26.68</v>
      </c>
      <c r="O66" t="n">
        <v>19369.26</v>
      </c>
      <c r="P66" t="n">
        <v>102.92</v>
      </c>
      <c r="Q66" t="n">
        <v>197.76</v>
      </c>
      <c r="R66" t="n">
        <v>30.44</v>
      </c>
      <c r="S66" t="n">
        <v>25.4</v>
      </c>
      <c r="T66" t="n">
        <v>1687.36</v>
      </c>
      <c r="U66" t="n">
        <v>0.83</v>
      </c>
      <c r="V66" t="n">
        <v>0.89</v>
      </c>
      <c r="W66" t="n">
        <v>2.95</v>
      </c>
      <c r="X66" t="n">
        <v>0.1</v>
      </c>
      <c r="Y66" t="n">
        <v>1</v>
      </c>
      <c r="Z66" t="n">
        <v>10</v>
      </c>
      <c r="AA66" t="n">
        <v>386.6820197564652</v>
      </c>
      <c r="AB66" t="n">
        <v>529.0753986375299</v>
      </c>
      <c r="AC66" t="n">
        <v>478.581185153549</v>
      </c>
      <c r="AD66" t="n">
        <v>386682.0197564652</v>
      </c>
      <c r="AE66" t="n">
        <v>529075.3986375299</v>
      </c>
      <c r="AF66" t="n">
        <v>2.162531590042595e-05</v>
      </c>
      <c r="AG66" t="n">
        <v>34</v>
      </c>
      <c r="AH66" t="n">
        <v>478581.185153549</v>
      </c>
    </row>
    <row r="67">
      <c r="A67" t="n">
        <v>65</v>
      </c>
      <c r="B67" t="n">
        <v>65</v>
      </c>
      <c r="C67" t="inlineStr">
        <is>
          <t xml:space="preserve">CONCLUIDO	</t>
        </is>
      </c>
      <c r="D67" t="n">
        <v>7.7959</v>
      </c>
      <c r="E67" t="n">
        <v>12.83</v>
      </c>
      <c r="F67" t="n">
        <v>10.48</v>
      </c>
      <c r="G67" t="n">
        <v>104.84</v>
      </c>
      <c r="H67" t="n">
        <v>1.96</v>
      </c>
      <c r="I67" t="n">
        <v>6</v>
      </c>
      <c r="J67" t="n">
        <v>155.5</v>
      </c>
      <c r="K67" t="n">
        <v>46.47</v>
      </c>
      <c r="L67" t="n">
        <v>17.25</v>
      </c>
      <c r="M67" t="n">
        <v>4</v>
      </c>
      <c r="N67" t="n">
        <v>26.79</v>
      </c>
      <c r="O67" t="n">
        <v>19412.61</v>
      </c>
      <c r="P67" t="n">
        <v>102.36</v>
      </c>
      <c r="Q67" t="n">
        <v>197.75</v>
      </c>
      <c r="R67" t="n">
        <v>30.29</v>
      </c>
      <c r="S67" t="n">
        <v>25.4</v>
      </c>
      <c r="T67" t="n">
        <v>1608.99</v>
      </c>
      <c r="U67" t="n">
        <v>0.84</v>
      </c>
      <c r="V67" t="n">
        <v>0.89</v>
      </c>
      <c r="W67" t="n">
        <v>2.95</v>
      </c>
      <c r="X67" t="n">
        <v>0.09</v>
      </c>
      <c r="Y67" t="n">
        <v>1</v>
      </c>
      <c r="Z67" t="n">
        <v>10</v>
      </c>
      <c r="AA67" t="n">
        <v>386.2560464184472</v>
      </c>
      <c r="AB67" t="n">
        <v>528.4925631238361</v>
      </c>
      <c r="AC67" t="n">
        <v>478.0539746432673</v>
      </c>
      <c r="AD67" t="n">
        <v>386256.0464184472</v>
      </c>
      <c r="AE67" t="n">
        <v>528492.5631238362</v>
      </c>
      <c r="AF67" t="n">
        <v>2.163169783259734e-05</v>
      </c>
      <c r="AG67" t="n">
        <v>34</v>
      </c>
      <c r="AH67" t="n">
        <v>478053.9746432673</v>
      </c>
    </row>
    <row r="68">
      <c r="A68" t="n">
        <v>66</v>
      </c>
      <c r="B68" t="n">
        <v>65</v>
      </c>
      <c r="C68" t="inlineStr">
        <is>
          <t xml:space="preserve">CONCLUIDO	</t>
        </is>
      </c>
      <c r="D68" t="n">
        <v>7.7949</v>
      </c>
      <c r="E68" t="n">
        <v>12.83</v>
      </c>
      <c r="F68" t="n">
        <v>10.49</v>
      </c>
      <c r="G68" t="n">
        <v>104.85</v>
      </c>
      <c r="H68" t="n">
        <v>1.99</v>
      </c>
      <c r="I68" t="n">
        <v>6</v>
      </c>
      <c r="J68" t="n">
        <v>155.85</v>
      </c>
      <c r="K68" t="n">
        <v>46.47</v>
      </c>
      <c r="L68" t="n">
        <v>17.5</v>
      </c>
      <c r="M68" t="n">
        <v>4</v>
      </c>
      <c r="N68" t="n">
        <v>26.89</v>
      </c>
      <c r="O68" t="n">
        <v>19456</v>
      </c>
      <c r="P68" t="n">
        <v>102.01</v>
      </c>
      <c r="Q68" t="n">
        <v>197.75</v>
      </c>
      <c r="R68" t="n">
        <v>30.41</v>
      </c>
      <c r="S68" t="n">
        <v>25.4</v>
      </c>
      <c r="T68" t="n">
        <v>1670.16</v>
      </c>
      <c r="U68" t="n">
        <v>0.84</v>
      </c>
      <c r="V68" t="n">
        <v>0.89</v>
      </c>
      <c r="W68" t="n">
        <v>2.95</v>
      </c>
      <c r="X68" t="n">
        <v>0.1</v>
      </c>
      <c r="Y68" t="n">
        <v>1</v>
      </c>
      <c r="Z68" t="n">
        <v>10</v>
      </c>
      <c r="AA68" t="n">
        <v>386.0328716098171</v>
      </c>
      <c r="AB68" t="n">
        <v>528.1872055048909</v>
      </c>
      <c r="AC68" t="n">
        <v>477.7777599269021</v>
      </c>
      <c r="AD68" t="n">
        <v>386032.871609817</v>
      </c>
      <c r="AE68" t="n">
        <v>528187.2055048909</v>
      </c>
      <c r="AF68" t="n">
        <v>2.162892307947935e-05</v>
      </c>
      <c r="AG68" t="n">
        <v>34</v>
      </c>
      <c r="AH68" t="n">
        <v>477777.7599269021</v>
      </c>
    </row>
    <row r="69">
      <c r="A69" t="n">
        <v>67</v>
      </c>
      <c r="B69" t="n">
        <v>65</v>
      </c>
      <c r="C69" t="inlineStr">
        <is>
          <t xml:space="preserve">CONCLUIDO	</t>
        </is>
      </c>
      <c r="D69" t="n">
        <v>7.7949</v>
      </c>
      <c r="E69" t="n">
        <v>12.83</v>
      </c>
      <c r="F69" t="n">
        <v>10.49</v>
      </c>
      <c r="G69" t="n">
        <v>104.85</v>
      </c>
      <c r="H69" t="n">
        <v>2.01</v>
      </c>
      <c r="I69" t="n">
        <v>6</v>
      </c>
      <c r="J69" t="n">
        <v>156.21</v>
      </c>
      <c r="K69" t="n">
        <v>46.47</v>
      </c>
      <c r="L69" t="n">
        <v>17.75</v>
      </c>
      <c r="M69" t="n">
        <v>4</v>
      </c>
      <c r="N69" t="n">
        <v>26.99</v>
      </c>
      <c r="O69" t="n">
        <v>19499.43</v>
      </c>
      <c r="P69" t="n">
        <v>101.33</v>
      </c>
      <c r="Q69" t="n">
        <v>197.76</v>
      </c>
      <c r="R69" t="n">
        <v>30.44</v>
      </c>
      <c r="S69" t="n">
        <v>25.4</v>
      </c>
      <c r="T69" t="n">
        <v>1686.85</v>
      </c>
      <c r="U69" t="n">
        <v>0.83</v>
      </c>
      <c r="V69" t="n">
        <v>0.89</v>
      </c>
      <c r="W69" t="n">
        <v>2.95</v>
      </c>
      <c r="X69" t="n">
        <v>0.1</v>
      </c>
      <c r="Y69" t="n">
        <v>1</v>
      </c>
      <c r="Z69" t="n">
        <v>10</v>
      </c>
      <c r="AA69" t="n">
        <v>385.5581340473683</v>
      </c>
      <c r="AB69" t="n">
        <v>527.5376486280053</v>
      </c>
      <c r="AC69" t="n">
        <v>477.1901958466876</v>
      </c>
      <c r="AD69" t="n">
        <v>385558.1340473683</v>
      </c>
      <c r="AE69" t="n">
        <v>527537.6486280053</v>
      </c>
      <c r="AF69" t="n">
        <v>2.162892307947935e-05</v>
      </c>
      <c r="AG69" t="n">
        <v>34</v>
      </c>
      <c r="AH69" t="n">
        <v>477190.1958466877</v>
      </c>
    </row>
    <row r="70">
      <c r="A70" t="n">
        <v>68</v>
      </c>
      <c r="B70" t="n">
        <v>65</v>
      </c>
      <c r="C70" t="inlineStr">
        <is>
          <t xml:space="preserve">CONCLUIDO	</t>
        </is>
      </c>
      <c r="D70" t="n">
        <v>7.8184</v>
      </c>
      <c r="E70" t="n">
        <v>12.79</v>
      </c>
      <c r="F70" t="n">
        <v>10.47</v>
      </c>
      <c r="G70" t="n">
        <v>125.69</v>
      </c>
      <c r="H70" t="n">
        <v>2.04</v>
      </c>
      <c r="I70" t="n">
        <v>5</v>
      </c>
      <c r="J70" t="n">
        <v>156.56</v>
      </c>
      <c r="K70" t="n">
        <v>46.47</v>
      </c>
      <c r="L70" t="n">
        <v>18</v>
      </c>
      <c r="M70" t="n">
        <v>3</v>
      </c>
      <c r="N70" t="n">
        <v>27.09</v>
      </c>
      <c r="O70" t="n">
        <v>19542.89</v>
      </c>
      <c r="P70" t="n">
        <v>100.55</v>
      </c>
      <c r="Q70" t="n">
        <v>197.75</v>
      </c>
      <c r="R70" t="n">
        <v>30.03</v>
      </c>
      <c r="S70" t="n">
        <v>25.4</v>
      </c>
      <c r="T70" t="n">
        <v>1485.89</v>
      </c>
      <c r="U70" t="n">
        <v>0.85</v>
      </c>
      <c r="V70" t="n">
        <v>0.89</v>
      </c>
      <c r="W70" t="n">
        <v>2.95</v>
      </c>
      <c r="X70" t="n">
        <v>0.08</v>
      </c>
      <c r="Y70" t="n">
        <v>1</v>
      </c>
      <c r="Z70" t="n">
        <v>10</v>
      </c>
      <c r="AA70" t="n">
        <v>384.7481000230835</v>
      </c>
      <c r="AB70" t="n">
        <v>526.4293243397998</v>
      </c>
      <c r="AC70" t="n">
        <v>476.1876484730057</v>
      </c>
      <c r="AD70" t="n">
        <v>384748.1000230834</v>
      </c>
      <c r="AE70" t="n">
        <v>526429.3243397998</v>
      </c>
      <c r="AF70" t="n">
        <v>2.169412977775229e-05</v>
      </c>
      <c r="AG70" t="n">
        <v>34</v>
      </c>
      <c r="AH70" t="n">
        <v>476187.6484730056</v>
      </c>
    </row>
    <row r="71">
      <c r="A71" t="n">
        <v>69</v>
      </c>
      <c r="B71" t="n">
        <v>65</v>
      </c>
      <c r="C71" t="inlineStr">
        <is>
          <t xml:space="preserve">CONCLUIDO	</t>
        </is>
      </c>
      <c r="D71" t="n">
        <v>7.8161</v>
      </c>
      <c r="E71" t="n">
        <v>12.79</v>
      </c>
      <c r="F71" t="n">
        <v>10.48</v>
      </c>
      <c r="G71" t="n">
        <v>125.73</v>
      </c>
      <c r="H71" t="n">
        <v>2.06</v>
      </c>
      <c r="I71" t="n">
        <v>5</v>
      </c>
      <c r="J71" t="n">
        <v>156.91</v>
      </c>
      <c r="K71" t="n">
        <v>46.47</v>
      </c>
      <c r="L71" t="n">
        <v>18.25</v>
      </c>
      <c r="M71" t="n">
        <v>3</v>
      </c>
      <c r="N71" t="n">
        <v>27.19</v>
      </c>
      <c r="O71" t="n">
        <v>19586.39</v>
      </c>
      <c r="P71" t="n">
        <v>100.91</v>
      </c>
      <c r="Q71" t="n">
        <v>197.76</v>
      </c>
      <c r="R71" t="n">
        <v>30.13</v>
      </c>
      <c r="S71" t="n">
        <v>25.4</v>
      </c>
      <c r="T71" t="n">
        <v>1534.32</v>
      </c>
      <c r="U71" t="n">
        <v>0.84</v>
      </c>
      <c r="V71" t="n">
        <v>0.89</v>
      </c>
      <c r="W71" t="n">
        <v>2.95</v>
      </c>
      <c r="X71" t="n">
        <v>0.09</v>
      </c>
      <c r="Y71" t="n">
        <v>1</v>
      </c>
      <c r="Z71" t="n">
        <v>10</v>
      </c>
      <c r="AA71" t="n">
        <v>385.0331534150662</v>
      </c>
      <c r="AB71" t="n">
        <v>526.8193469663788</v>
      </c>
      <c r="AC71" t="n">
        <v>476.540447887504</v>
      </c>
      <c r="AD71" t="n">
        <v>385033.1534150662</v>
      </c>
      <c r="AE71" t="n">
        <v>526819.3469663789</v>
      </c>
      <c r="AF71" t="n">
        <v>2.168774784558089e-05</v>
      </c>
      <c r="AG71" t="n">
        <v>34</v>
      </c>
      <c r="AH71" t="n">
        <v>476540.447887504</v>
      </c>
    </row>
    <row r="72">
      <c r="A72" t="n">
        <v>70</v>
      </c>
      <c r="B72" t="n">
        <v>65</v>
      </c>
      <c r="C72" t="inlineStr">
        <is>
          <t xml:space="preserve">CONCLUIDO	</t>
        </is>
      </c>
      <c r="D72" t="n">
        <v>7.8162</v>
      </c>
      <c r="E72" t="n">
        <v>12.79</v>
      </c>
      <c r="F72" t="n">
        <v>10.48</v>
      </c>
      <c r="G72" t="n">
        <v>125.73</v>
      </c>
      <c r="H72" t="n">
        <v>2.08</v>
      </c>
      <c r="I72" t="n">
        <v>5</v>
      </c>
      <c r="J72" t="n">
        <v>157.26</v>
      </c>
      <c r="K72" t="n">
        <v>46.47</v>
      </c>
      <c r="L72" t="n">
        <v>18.5</v>
      </c>
      <c r="M72" t="n">
        <v>3</v>
      </c>
      <c r="N72" t="n">
        <v>27.3</v>
      </c>
      <c r="O72" t="n">
        <v>19629.92</v>
      </c>
      <c r="P72" t="n">
        <v>100.97</v>
      </c>
      <c r="Q72" t="n">
        <v>197.77</v>
      </c>
      <c r="R72" t="n">
        <v>30.16</v>
      </c>
      <c r="S72" t="n">
        <v>25.4</v>
      </c>
      <c r="T72" t="n">
        <v>1549.51</v>
      </c>
      <c r="U72" t="n">
        <v>0.84</v>
      </c>
      <c r="V72" t="n">
        <v>0.89</v>
      </c>
      <c r="W72" t="n">
        <v>2.95</v>
      </c>
      <c r="X72" t="n">
        <v>0.09</v>
      </c>
      <c r="Y72" t="n">
        <v>1</v>
      </c>
      <c r="Z72" t="n">
        <v>10</v>
      </c>
      <c r="AA72" t="n">
        <v>385.0738874390371</v>
      </c>
      <c r="AB72" t="n">
        <v>526.8750810550341</v>
      </c>
      <c r="AC72" t="n">
        <v>476.5908627929613</v>
      </c>
      <c r="AD72" t="n">
        <v>385073.8874390371</v>
      </c>
      <c r="AE72" t="n">
        <v>526875.0810550341</v>
      </c>
      <c r="AF72" t="n">
        <v>2.16880253208927e-05</v>
      </c>
      <c r="AG72" t="n">
        <v>34</v>
      </c>
      <c r="AH72" t="n">
        <v>476590.8627929613</v>
      </c>
    </row>
    <row r="73">
      <c r="A73" t="n">
        <v>71</v>
      </c>
      <c r="B73" t="n">
        <v>65</v>
      </c>
      <c r="C73" t="inlineStr">
        <is>
          <t xml:space="preserve">CONCLUIDO	</t>
        </is>
      </c>
      <c r="D73" t="n">
        <v>7.8195</v>
      </c>
      <c r="E73" t="n">
        <v>12.79</v>
      </c>
      <c r="F73" t="n">
        <v>10.47</v>
      </c>
      <c r="G73" t="n">
        <v>125.67</v>
      </c>
      <c r="H73" t="n">
        <v>2.11</v>
      </c>
      <c r="I73" t="n">
        <v>5</v>
      </c>
      <c r="J73" t="n">
        <v>157.62</v>
      </c>
      <c r="K73" t="n">
        <v>46.47</v>
      </c>
      <c r="L73" t="n">
        <v>18.75</v>
      </c>
      <c r="M73" t="n">
        <v>3</v>
      </c>
      <c r="N73" t="n">
        <v>27.4</v>
      </c>
      <c r="O73" t="n">
        <v>19673.48</v>
      </c>
      <c r="P73" t="n">
        <v>100.94</v>
      </c>
      <c r="Q73" t="n">
        <v>197.76</v>
      </c>
      <c r="R73" t="n">
        <v>29.87</v>
      </c>
      <c r="S73" t="n">
        <v>25.4</v>
      </c>
      <c r="T73" t="n">
        <v>1407.28</v>
      </c>
      <c r="U73" t="n">
        <v>0.85</v>
      </c>
      <c r="V73" t="n">
        <v>0.89</v>
      </c>
      <c r="W73" t="n">
        <v>2.95</v>
      </c>
      <c r="X73" t="n">
        <v>0.08</v>
      </c>
      <c r="Y73" t="n">
        <v>1</v>
      </c>
      <c r="Z73" t="n">
        <v>10</v>
      </c>
      <c r="AA73" t="n">
        <v>385.0081195646687</v>
      </c>
      <c r="AB73" t="n">
        <v>526.7850945478493</v>
      </c>
      <c r="AC73" t="n">
        <v>476.5094644717255</v>
      </c>
      <c r="AD73" t="n">
        <v>385008.1195646687</v>
      </c>
      <c r="AE73" t="n">
        <v>526785.0945478494</v>
      </c>
      <c r="AF73" t="n">
        <v>2.169718200618209e-05</v>
      </c>
      <c r="AG73" t="n">
        <v>34</v>
      </c>
      <c r="AH73" t="n">
        <v>476509.4644717255</v>
      </c>
    </row>
    <row r="74">
      <c r="A74" t="n">
        <v>72</v>
      </c>
      <c r="B74" t="n">
        <v>65</v>
      </c>
      <c r="C74" t="inlineStr">
        <is>
          <t xml:space="preserve">CONCLUIDO	</t>
        </is>
      </c>
      <c r="D74" t="n">
        <v>7.8195</v>
      </c>
      <c r="E74" t="n">
        <v>12.79</v>
      </c>
      <c r="F74" t="n">
        <v>10.47</v>
      </c>
      <c r="G74" t="n">
        <v>125.67</v>
      </c>
      <c r="H74" t="n">
        <v>2.13</v>
      </c>
      <c r="I74" t="n">
        <v>5</v>
      </c>
      <c r="J74" t="n">
        <v>157.97</v>
      </c>
      <c r="K74" t="n">
        <v>46.47</v>
      </c>
      <c r="L74" t="n">
        <v>19</v>
      </c>
      <c r="M74" t="n">
        <v>3</v>
      </c>
      <c r="N74" t="n">
        <v>27.5</v>
      </c>
      <c r="O74" t="n">
        <v>19717.08</v>
      </c>
      <c r="P74" t="n">
        <v>100.99</v>
      </c>
      <c r="Q74" t="n">
        <v>197.75</v>
      </c>
      <c r="R74" t="n">
        <v>29.97</v>
      </c>
      <c r="S74" t="n">
        <v>25.4</v>
      </c>
      <c r="T74" t="n">
        <v>1456.93</v>
      </c>
      <c r="U74" t="n">
        <v>0.85</v>
      </c>
      <c r="V74" t="n">
        <v>0.89</v>
      </c>
      <c r="W74" t="n">
        <v>2.95</v>
      </c>
      <c r="X74" t="n">
        <v>0.08</v>
      </c>
      <c r="Y74" t="n">
        <v>1</v>
      </c>
      <c r="Z74" t="n">
        <v>10</v>
      </c>
      <c r="AA74" t="n">
        <v>385.042916921066</v>
      </c>
      <c r="AB74" t="n">
        <v>526.832705826023</v>
      </c>
      <c r="AC74" t="n">
        <v>476.5525317963331</v>
      </c>
      <c r="AD74" t="n">
        <v>385042.9169210659</v>
      </c>
      <c r="AE74" t="n">
        <v>526832.705826023</v>
      </c>
      <c r="AF74" t="n">
        <v>2.169718200618209e-05</v>
      </c>
      <c r="AG74" t="n">
        <v>34</v>
      </c>
      <c r="AH74" t="n">
        <v>476552.5317963331</v>
      </c>
    </row>
    <row r="75">
      <c r="A75" t="n">
        <v>73</v>
      </c>
      <c r="B75" t="n">
        <v>65</v>
      </c>
      <c r="C75" t="inlineStr">
        <is>
          <t xml:space="preserve">CONCLUIDO	</t>
        </is>
      </c>
      <c r="D75" t="n">
        <v>7.8259</v>
      </c>
      <c r="E75" t="n">
        <v>12.78</v>
      </c>
      <c r="F75" t="n">
        <v>10.46</v>
      </c>
      <c r="G75" t="n">
        <v>125.54</v>
      </c>
      <c r="H75" t="n">
        <v>2.15</v>
      </c>
      <c r="I75" t="n">
        <v>5</v>
      </c>
      <c r="J75" t="n">
        <v>158.32</v>
      </c>
      <c r="K75" t="n">
        <v>46.47</v>
      </c>
      <c r="L75" t="n">
        <v>19.25</v>
      </c>
      <c r="M75" t="n">
        <v>3</v>
      </c>
      <c r="N75" t="n">
        <v>27.61</v>
      </c>
      <c r="O75" t="n">
        <v>19760.72</v>
      </c>
      <c r="P75" t="n">
        <v>100.77</v>
      </c>
      <c r="Q75" t="n">
        <v>197.75</v>
      </c>
      <c r="R75" t="n">
        <v>29.67</v>
      </c>
      <c r="S75" t="n">
        <v>25.4</v>
      </c>
      <c r="T75" t="n">
        <v>1307.28</v>
      </c>
      <c r="U75" t="n">
        <v>0.86</v>
      </c>
      <c r="V75" t="n">
        <v>0.89</v>
      </c>
      <c r="W75" t="n">
        <v>2.94</v>
      </c>
      <c r="X75" t="n">
        <v>0.07000000000000001</v>
      </c>
      <c r="Y75" t="n">
        <v>1</v>
      </c>
      <c r="Z75" t="n">
        <v>10</v>
      </c>
      <c r="AA75" t="n">
        <v>384.8128767471499</v>
      </c>
      <c r="AB75" t="n">
        <v>526.5179547114149</v>
      </c>
      <c r="AC75" t="n">
        <v>476.2678200863472</v>
      </c>
      <c r="AD75" t="n">
        <v>384812.8767471499</v>
      </c>
      <c r="AE75" t="n">
        <v>526517.9547114149</v>
      </c>
      <c r="AF75" t="n">
        <v>2.171494042613727e-05</v>
      </c>
      <c r="AG75" t="n">
        <v>34</v>
      </c>
      <c r="AH75" t="n">
        <v>476267.8200863472</v>
      </c>
    </row>
    <row r="76">
      <c r="A76" t="n">
        <v>74</v>
      </c>
      <c r="B76" t="n">
        <v>65</v>
      </c>
      <c r="C76" t="inlineStr">
        <is>
          <t xml:space="preserve">CONCLUIDO	</t>
        </is>
      </c>
      <c r="D76" t="n">
        <v>7.8213</v>
      </c>
      <c r="E76" t="n">
        <v>12.79</v>
      </c>
      <c r="F76" t="n">
        <v>10.47</v>
      </c>
      <c r="G76" t="n">
        <v>125.63</v>
      </c>
      <c r="H76" t="n">
        <v>2.18</v>
      </c>
      <c r="I76" t="n">
        <v>5</v>
      </c>
      <c r="J76" t="n">
        <v>158.68</v>
      </c>
      <c r="K76" t="n">
        <v>46.47</v>
      </c>
      <c r="L76" t="n">
        <v>19.5</v>
      </c>
      <c r="M76" t="n">
        <v>3</v>
      </c>
      <c r="N76" t="n">
        <v>27.71</v>
      </c>
      <c r="O76" t="n">
        <v>19804.39</v>
      </c>
      <c r="P76" t="n">
        <v>100.8</v>
      </c>
      <c r="Q76" t="n">
        <v>197.77</v>
      </c>
      <c r="R76" t="n">
        <v>29.86</v>
      </c>
      <c r="S76" t="n">
        <v>25.4</v>
      </c>
      <c r="T76" t="n">
        <v>1400.54</v>
      </c>
      <c r="U76" t="n">
        <v>0.85</v>
      </c>
      <c r="V76" t="n">
        <v>0.89</v>
      </c>
      <c r="W76" t="n">
        <v>2.95</v>
      </c>
      <c r="X76" t="n">
        <v>0.08</v>
      </c>
      <c r="Y76" t="n">
        <v>1</v>
      </c>
      <c r="Z76" t="n">
        <v>10</v>
      </c>
      <c r="AA76" t="n">
        <v>384.8919995611071</v>
      </c>
      <c r="AB76" t="n">
        <v>526.6262140361233</v>
      </c>
      <c r="AC76" t="n">
        <v>476.3657472930485</v>
      </c>
      <c r="AD76" t="n">
        <v>384891.9995611071</v>
      </c>
      <c r="AE76" t="n">
        <v>526626.2140361234</v>
      </c>
      <c r="AF76" t="n">
        <v>2.170217656179449e-05</v>
      </c>
      <c r="AG76" t="n">
        <v>34</v>
      </c>
      <c r="AH76" t="n">
        <v>476365.7472930485</v>
      </c>
    </row>
    <row r="77">
      <c r="A77" t="n">
        <v>75</v>
      </c>
      <c r="B77" t="n">
        <v>65</v>
      </c>
      <c r="C77" t="inlineStr">
        <is>
          <t xml:space="preserve">CONCLUIDO	</t>
        </is>
      </c>
      <c r="D77" t="n">
        <v>7.8206</v>
      </c>
      <c r="E77" t="n">
        <v>12.79</v>
      </c>
      <c r="F77" t="n">
        <v>10.47</v>
      </c>
      <c r="G77" t="n">
        <v>125.64</v>
      </c>
      <c r="H77" t="n">
        <v>2.2</v>
      </c>
      <c r="I77" t="n">
        <v>5</v>
      </c>
      <c r="J77" t="n">
        <v>159.03</v>
      </c>
      <c r="K77" t="n">
        <v>46.47</v>
      </c>
      <c r="L77" t="n">
        <v>19.75</v>
      </c>
      <c r="M77" t="n">
        <v>3</v>
      </c>
      <c r="N77" t="n">
        <v>27.82</v>
      </c>
      <c r="O77" t="n">
        <v>19848.23</v>
      </c>
      <c r="P77" t="n">
        <v>100.76</v>
      </c>
      <c r="Q77" t="n">
        <v>197.75</v>
      </c>
      <c r="R77" t="n">
        <v>29.91</v>
      </c>
      <c r="S77" t="n">
        <v>25.4</v>
      </c>
      <c r="T77" t="n">
        <v>1428.41</v>
      </c>
      <c r="U77" t="n">
        <v>0.85</v>
      </c>
      <c r="V77" t="n">
        <v>0.89</v>
      </c>
      <c r="W77" t="n">
        <v>2.95</v>
      </c>
      <c r="X77" t="n">
        <v>0.08</v>
      </c>
      <c r="Y77" t="n">
        <v>1</v>
      </c>
      <c r="Z77" t="n">
        <v>10</v>
      </c>
      <c r="AA77" t="n">
        <v>384.8714318937438</v>
      </c>
      <c r="AB77" t="n">
        <v>526.5980724462554</v>
      </c>
      <c r="AC77" t="n">
        <v>476.3402914970205</v>
      </c>
      <c r="AD77" t="n">
        <v>384871.4318937437</v>
      </c>
      <c r="AE77" t="n">
        <v>526598.0724462554</v>
      </c>
      <c r="AF77" t="n">
        <v>2.170023423461188e-05</v>
      </c>
      <c r="AG77" t="n">
        <v>34</v>
      </c>
      <c r="AH77" t="n">
        <v>476340.2914970205</v>
      </c>
    </row>
    <row r="78">
      <c r="A78" t="n">
        <v>76</v>
      </c>
      <c r="B78" t="n">
        <v>65</v>
      </c>
      <c r="C78" t="inlineStr">
        <is>
          <t xml:space="preserve">CONCLUIDO	</t>
        </is>
      </c>
      <c r="D78" t="n">
        <v>7.8205</v>
      </c>
      <c r="E78" t="n">
        <v>12.79</v>
      </c>
      <c r="F78" t="n">
        <v>10.47</v>
      </c>
      <c r="G78" t="n">
        <v>125.65</v>
      </c>
      <c r="H78" t="n">
        <v>2.22</v>
      </c>
      <c r="I78" t="n">
        <v>5</v>
      </c>
      <c r="J78" t="n">
        <v>159.39</v>
      </c>
      <c r="K78" t="n">
        <v>46.47</v>
      </c>
      <c r="L78" t="n">
        <v>20</v>
      </c>
      <c r="M78" t="n">
        <v>3</v>
      </c>
      <c r="N78" t="n">
        <v>27.92</v>
      </c>
      <c r="O78" t="n">
        <v>19891.97</v>
      </c>
      <c r="P78" t="n">
        <v>100.46</v>
      </c>
      <c r="Q78" t="n">
        <v>197.75</v>
      </c>
      <c r="R78" t="n">
        <v>29.86</v>
      </c>
      <c r="S78" t="n">
        <v>25.4</v>
      </c>
      <c r="T78" t="n">
        <v>1403.03</v>
      </c>
      <c r="U78" t="n">
        <v>0.85</v>
      </c>
      <c r="V78" t="n">
        <v>0.89</v>
      </c>
      <c r="W78" t="n">
        <v>2.95</v>
      </c>
      <c r="X78" t="n">
        <v>0.08</v>
      </c>
      <c r="Y78" t="n">
        <v>1</v>
      </c>
      <c r="Z78" t="n">
        <v>10</v>
      </c>
      <c r="AA78" t="n">
        <v>384.6637122458461</v>
      </c>
      <c r="AB78" t="n">
        <v>526.3138612600577</v>
      </c>
      <c r="AC78" t="n">
        <v>476.0832050275406</v>
      </c>
      <c r="AD78" t="n">
        <v>384663.7122458461</v>
      </c>
      <c r="AE78" t="n">
        <v>526313.8612600577</v>
      </c>
      <c r="AF78" t="n">
        <v>2.169995675930008e-05</v>
      </c>
      <c r="AG78" t="n">
        <v>34</v>
      </c>
      <c r="AH78" t="n">
        <v>476083.2050275406</v>
      </c>
    </row>
    <row r="79">
      <c r="A79" t="n">
        <v>77</v>
      </c>
      <c r="B79" t="n">
        <v>65</v>
      </c>
      <c r="C79" t="inlineStr">
        <is>
          <t xml:space="preserve">CONCLUIDO	</t>
        </is>
      </c>
      <c r="D79" t="n">
        <v>7.8213</v>
      </c>
      <c r="E79" t="n">
        <v>12.79</v>
      </c>
      <c r="F79" t="n">
        <v>10.47</v>
      </c>
      <c r="G79" t="n">
        <v>125.63</v>
      </c>
      <c r="H79" t="n">
        <v>2.25</v>
      </c>
      <c r="I79" t="n">
        <v>5</v>
      </c>
      <c r="J79" t="n">
        <v>159.74</v>
      </c>
      <c r="K79" t="n">
        <v>46.47</v>
      </c>
      <c r="L79" t="n">
        <v>20.25</v>
      </c>
      <c r="M79" t="n">
        <v>3</v>
      </c>
      <c r="N79" t="n">
        <v>28.03</v>
      </c>
      <c r="O79" t="n">
        <v>19935.76</v>
      </c>
      <c r="P79" t="n">
        <v>100.28</v>
      </c>
      <c r="Q79" t="n">
        <v>197.75</v>
      </c>
      <c r="R79" t="n">
        <v>29.84</v>
      </c>
      <c r="S79" t="n">
        <v>25.4</v>
      </c>
      <c r="T79" t="n">
        <v>1391.36</v>
      </c>
      <c r="U79" t="n">
        <v>0.85</v>
      </c>
      <c r="V79" t="n">
        <v>0.89</v>
      </c>
      <c r="W79" t="n">
        <v>2.95</v>
      </c>
      <c r="X79" t="n">
        <v>0.08</v>
      </c>
      <c r="Y79" t="n">
        <v>1</v>
      </c>
      <c r="Z79" t="n">
        <v>10</v>
      </c>
      <c r="AA79" t="n">
        <v>384.5301903407961</v>
      </c>
      <c r="AB79" t="n">
        <v>526.1311706989976</v>
      </c>
      <c r="AC79" t="n">
        <v>475.9179501972203</v>
      </c>
      <c r="AD79" t="n">
        <v>384530.1903407961</v>
      </c>
      <c r="AE79" t="n">
        <v>526131.1706989976</v>
      </c>
      <c r="AF79" t="n">
        <v>2.170217656179449e-05</v>
      </c>
      <c r="AG79" t="n">
        <v>34</v>
      </c>
      <c r="AH79" t="n">
        <v>475917.9501972203</v>
      </c>
    </row>
    <row r="80">
      <c r="A80" t="n">
        <v>78</v>
      </c>
      <c r="B80" t="n">
        <v>65</v>
      </c>
      <c r="C80" t="inlineStr">
        <is>
          <t xml:space="preserve">CONCLUIDO	</t>
        </is>
      </c>
      <c r="D80" t="n">
        <v>7.8252</v>
      </c>
      <c r="E80" t="n">
        <v>12.78</v>
      </c>
      <c r="F80" t="n">
        <v>10.46</v>
      </c>
      <c r="G80" t="n">
        <v>125.55</v>
      </c>
      <c r="H80" t="n">
        <v>2.27</v>
      </c>
      <c r="I80" t="n">
        <v>5</v>
      </c>
      <c r="J80" t="n">
        <v>160.1</v>
      </c>
      <c r="K80" t="n">
        <v>46.47</v>
      </c>
      <c r="L80" t="n">
        <v>20.5</v>
      </c>
      <c r="M80" t="n">
        <v>3</v>
      </c>
      <c r="N80" t="n">
        <v>28.13</v>
      </c>
      <c r="O80" t="n">
        <v>19979.57</v>
      </c>
      <c r="P80" t="n">
        <v>99.92</v>
      </c>
      <c r="Q80" t="n">
        <v>197.75</v>
      </c>
      <c r="R80" t="n">
        <v>29.68</v>
      </c>
      <c r="S80" t="n">
        <v>25.4</v>
      </c>
      <c r="T80" t="n">
        <v>1311.01</v>
      </c>
      <c r="U80" t="n">
        <v>0.86</v>
      </c>
      <c r="V80" t="n">
        <v>0.89</v>
      </c>
      <c r="W80" t="n">
        <v>2.94</v>
      </c>
      <c r="X80" t="n">
        <v>0.07000000000000001</v>
      </c>
      <c r="Y80" t="n">
        <v>1</v>
      </c>
      <c r="Z80" t="n">
        <v>10</v>
      </c>
      <c r="AA80" t="n">
        <v>384.2290075393868</v>
      </c>
      <c r="AB80" t="n">
        <v>525.7190791028618</v>
      </c>
      <c r="AC80" t="n">
        <v>475.5451880446456</v>
      </c>
      <c r="AD80" t="n">
        <v>384229.0075393867</v>
      </c>
      <c r="AE80" t="n">
        <v>525719.0791028618</v>
      </c>
      <c r="AF80" t="n">
        <v>2.171299809895467e-05</v>
      </c>
      <c r="AG80" t="n">
        <v>34</v>
      </c>
      <c r="AH80" t="n">
        <v>475545.1880446455</v>
      </c>
    </row>
    <row r="81">
      <c r="A81" t="n">
        <v>79</v>
      </c>
      <c r="B81" t="n">
        <v>65</v>
      </c>
      <c r="C81" t="inlineStr">
        <is>
          <t xml:space="preserve">CONCLUIDO	</t>
        </is>
      </c>
      <c r="D81" t="n">
        <v>7.8273</v>
      </c>
      <c r="E81" t="n">
        <v>12.78</v>
      </c>
      <c r="F81" t="n">
        <v>10.46</v>
      </c>
      <c r="G81" t="n">
        <v>125.51</v>
      </c>
      <c r="H81" t="n">
        <v>2.29</v>
      </c>
      <c r="I81" t="n">
        <v>5</v>
      </c>
      <c r="J81" t="n">
        <v>160.45</v>
      </c>
      <c r="K81" t="n">
        <v>46.47</v>
      </c>
      <c r="L81" t="n">
        <v>20.75</v>
      </c>
      <c r="M81" t="n">
        <v>3</v>
      </c>
      <c r="N81" t="n">
        <v>28.24</v>
      </c>
      <c r="O81" t="n">
        <v>20023.43</v>
      </c>
      <c r="P81" t="n">
        <v>99.47</v>
      </c>
      <c r="Q81" t="n">
        <v>197.75</v>
      </c>
      <c r="R81" t="n">
        <v>29.58</v>
      </c>
      <c r="S81" t="n">
        <v>25.4</v>
      </c>
      <c r="T81" t="n">
        <v>1261.94</v>
      </c>
      <c r="U81" t="n">
        <v>0.86</v>
      </c>
      <c r="V81" t="n">
        <v>0.89</v>
      </c>
      <c r="W81" t="n">
        <v>2.94</v>
      </c>
      <c r="X81" t="n">
        <v>0.07000000000000001</v>
      </c>
      <c r="Y81" t="n">
        <v>1</v>
      </c>
      <c r="Z81" t="n">
        <v>10</v>
      </c>
      <c r="AA81" t="n">
        <v>383.8945410436891</v>
      </c>
      <c r="AB81" t="n">
        <v>525.2614472878279</v>
      </c>
      <c r="AC81" t="n">
        <v>475.1312319677481</v>
      </c>
      <c r="AD81" t="n">
        <v>383894.5410436891</v>
      </c>
      <c r="AE81" t="n">
        <v>525261.4472878278</v>
      </c>
      <c r="AF81" t="n">
        <v>2.171882508050247e-05</v>
      </c>
      <c r="AG81" t="n">
        <v>34</v>
      </c>
      <c r="AH81" t="n">
        <v>475131.2319677481</v>
      </c>
    </row>
    <row r="82">
      <c r="A82" t="n">
        <v>80</v>
      </c>
      <c r="B82" t="n">
        <v>65</v>
      </c>
      <c r="C82" t="inlineStr">
        <is>
          <t xml:space="preserve">CONCLUIDO	</t>
        </is>
      </c>
      <c r="D82" t="n">
        <v>7.8225</v>
      </c>
      <c r="E82" t="n">
        <v>12.78</v>
      </c>
      <c r="F82" t="n">
        <v>10.47</v>
      </c>
      <c r="G82" t="n">
        <v>125.61</v>
      </c>
      <c r="H82" t="n">
        <v>2.31</v>
      </c>
      <c r="I82" t="n">
        <v>5</v>
      </c>
      <c r="J82" t="n">
        <v>160.81</v>
      </c>
      <c r="K82" t="n">
        <v>46.47</v>
      </c>
      <c r="L82" t="n">
        <v>21</v>
      </c>
      <c r="M82" t="n">
        <v>3</v>
      </c>
      <c r="N82" t="n">
        <v>28.34</v>
      </c>
      <c r="O82" t="n">
        <v>20067.32</v>
      </c>
      <c r="P82" t="n">
        <v>99.23999999999999</v>
      </c>
      <c r="Q82" t="n">
        <v>197.78</v>
      </c>
      <c r="R82" t="n">
        <v>29.73</v>
      </c>
      <c r="S82" t="n">
        <v>25.4</v>
      </c>
      <c r="T82" t="n">
        <v>1333.85</v>
      </c>
      <c r="U82" t="n">
        <v>0.85</v>
      </c>
      <c r="V82" t="n">
        <v>0.89</v>
      </c>
      <c r="W82" t="n">
        <v>2.95</v>
      </c>
      <c r="X82" t="n">
        <v>0.08</v>
      </c>
      <c r="Y82" t="n">
        <v>1</v>
      </c>
      <c r="Z82" t="n">
        <v>10</v>
      </c>
      <c r="AA82" t="n">
        <v>383.7942849161591</v>
      </c>
      <c r="AB82" t="n">
        <v>525.1242724311531</v>
      </c>
      <c r="AC82" t="n">
        <v>475.0071488868684</v>
      </c>
      <c r="AD82" t="n">
        <v>383794.2849161591</v>
      </c>
      <c r="AE82" t="n">
        <v>525124.2724311531</v>
      </c>
      <c r="AF82" t="n">
        <v>2.170550626553608e-05</v>
      </c>
      <c r="AG82" t="n">
        <v>34</v>
      </c>
      <c r="AH82" t="n">
        <v>475007.1488868684</v>
      </c>
    </row>
    <row r="83">
      <c r="A83" t="n">
        <v>81</v>
      </c>
      <c r="B83" t="n">
        <v>65</v>
      </c>
      <c r="C83" t="inlineStr">
        <is>
          <t xml:space="preserve">CONCLUIDO	</t>
        </is>
      </c>
      <c r="D83" t="n">
        <v>7.8252</v>
      </c>
      <c r="E83" t="n">
        <v>12.78</v>
      </c>
      <c r="F83" t="n">
        <v>10.46</v>
      </c>
      <c r="G83" t="n">
        <v>125.55</v>
      </c>
      <c r="H83" t="n">
        <v>2.34</v>
      </c>
      <c r="I83" t="n">
        <v>5</v>
      </c>
      <c r="J83" t="n">
        <v>161.17</v>
      </c>
      <c r="K83" t="n">
        <v>46.47</v>
      </c>
      <c r="L83" t="n">
        <v>21.25</v>
      </c>
      <c r="M83" t="n">
        <v>3</v>
      </c>
      <c r="N83" t="n">
        <v>28.45</v>
      </c>
      <c r="O83" t="n">
        <v>20111.25</v>
      </c>
      <c r="P83" t="n">
        <v>98.78</v>
      </c>
      <c r="Q83" t="n">
        <v>197.75</v>
      </c>
      <c r="R83" t="n">
        <v>29.6</v>
      </c>
      <c r="S83" t="n">
        <v>25.4</v>
      </c>
      <c r="T83" t="n">
        <v>1272.89</v>
      </c>
      <c r="U83" t="n">
        <v>0.86</v>
      </c>
      <c r="V83" t="n">
        <v>0.89</v>
      </c>
      <c r="W83" t="n">
        <v>2.95</v>
      </c>
      <c r="X83" t="n">
        <v>0.07000000000000001</v>
      </c>
      <c r="Y83" t="n">
        <v>1</v>
      </c>
      <c r="Z83" t="n">
        <v>10</v>
      </c>
      <c r="AA83" t="n">
        <v>383.4362057239273</v>
      </c>
      <c r="AB83" t="n">
        <v>524.6343326830026</v>
      </c>
      <c r="AC83" t="n">
        <v>474.5639683006466</v>
      </c>
      <c r="AD83" t="n">
        <v>383436.2057239274</v>
      </c>
      <c r="AE83" t="n">
        <v>524634.3326830027</v>
      </c>
      <c r="AF83" t="n">
        <v>2.171299809895467e-05</v>
      </c>
      <c r="AG83" t="n">
        <v>34</v>
      </c>
      <c r="AH83" t="n">
        <v>474563.9683006466</v>
      </c>
    </row>
    <row r="84">
      <c r="A84" t="n">
        <v>82</v>
      </c>
      <c r="B84" t="n">
        <v>65</v>
      </c>
      <c r="C84" t="inlineStr">
        <is>
          <t xml:space="preserve">CONCLUIDO	</t>
        </is>
      </c>
      <c r="D84" t="n">
        <v>7.8242</v>
      </c>
      <c r="E84" t="n">
        <v>12.78</v>
      </c>
      <c r="F84" t="n">
        <v>10.46</v>
      </c>
      <c r="G84" t="n">
        <v>125.57</v>
      </c>
      <c r="H84" t="n">
        <v>2.36</v>
      </c>
      <c r="I84" t="n">
        <v>5</v>
      </c>
      <c r="J84" t="n">
        <v>161.52</v>
      </c>
      <c r="K84" t="n">
        <v>46.47</v>
      </c>
      <c r="L84" t="n">
        <v>21.5</v>
      </c>
      <c r="M84" t="n">
        <v>2</v>
      </c>
      <c r="N84" t="n">
        <v>28.56</v>
      </c>
      <c r="O84" t="n">
        <v>20155.21</v>
      </c>
      <c r="P84" t="n">
        <v>97.98999999999999</v>
      </c>
      <c r="Q84" t="n">
        <v>197.75</v>
      </c>
      <c r="R84" t="n">
        <v>29.61</v>
      </c>
      <c r="S84" t="n">
        <v>25.4</v>
      </c>
      <c r="T84" t="n">
        <v>1276.79</v>
      </c>
      <c r="U84" t="n">
        <v>0.86</v>
      </c>
      <c r="V84" t="n">
        <v>0.89</v>
      </c>
      <c r="W84" t="n">
        <v>2.95</v>
      </c>
      <c r="X84" t="n">
        <v>0.07000000000000001</v>
      </c>
      <c r="Y84" t="n">
        <v>1</v>
      </c>
      <c r="Z84" t="n">
        <v>10</v>
      </c>
      <c r="AA84" t="n">
        <v>382.8969273495215</v>
      </c>
      <c r="AB84" t="n">
        <v>523.8964682198579</v>
      </c>
      <c r="AC84" t="n">
        <v>473.8965245862651</v>
      </c>
      <c r="AD84" t="n">
        <v>382896.9273495215</v>
      </c>
      <c r="AE84" t="n">
        <v>523896.4682198579</v>
      </c>
      <c r="AF84" t="n">
        <v>2.171022334583668e-05</v>
      </c>
      <c r="AG84" t="n">
        <v>34</v>
      </c>
      <c r="AH84" t="n">
        <v>473896.524586265</v>
      </c>
    </row>
    <row r="85">
      <c r="A85" t="n">
        <v>83</v>
      </c>
      <c r="B85" t="n">
        <v>65</v>
      </c>
      <c r="C85" t="inlineStr">
        <is>
          <t xml:space="preserve">CONCLUIDO	</t>
        </is>
      </c>
      <c r="D85" t="n">
        <v>7.8249</v>
      </c>
      <c r="E85" t="n">
        <v>12.78</v>
      </c>
      <c r="F85" t="n">
        <v>10.46</v>
      </c>
      <c r="G85" t="n">
        <v>125.56</v>
      </c>
      <c r="H85" t="n">
        <v>2.38</v>
      </c>
      <c r="I85" t="n">
        <v>5</v>
      </c>
      <c r="J85" t="n">
        <v>161.88</v>
      </c>
      <c r="K85" t="n">
        <v>46.47</v>
      </c>
      <c r="L85" t="n">
        <v>21.75</v>
      </c>
      <c r="M85" t="n">
        <v>2</v>
      </c>
      <c r="N85" t="n">
        <v>28.66</v>
      </c>
      <c r="O85" t="n">
        <v>20199.21</v>
      </c>
      <c r="P85" t="n">
        <v>97.54000000000001</v>
      </c>
      <c r="Q85" t="n">
        <v>197.75</v>
      </c>
      <c r="R85" t="n">
        <v>29.59</v>
      </c>
      <c r="S85" t="n">
        <v>25.4</v>
      </c>
      <c r="T85" t="n">
        <v>1263.7</v>
      </c>
      <c r="U85" t="n">
        <v>0.86</v>
      </c>
      <c r="V85" t="n">
        <v>0.89</v>
      </c>
      <c r="W85" t="n">
        <v>2.95</v>
      </c>
      <c r="X85" t="n">
        <v>0.07000000000000001</v>
      </c>
      <c r="Y85" t="n">
        <v>1</v>
      </c>
      <c r="Z85" t="n">
        <v>10</v>
      </c>
      <c r="AA85" t="n">
        <v>382.5768834322984</v>
      </c>
      <c r="AB85" t="n">
        <v>523.4585700129721</v>
      </c>
      <c r="AC85" t="n">
        <v>473.5004187696504</v>
      </c>
      <c r="AD85" t="n">
        <v>382576.8834322984</v>
      </c>
      <c r="AE85" t="n">
        <v>523458.5700129721</v>
      </c>
      <c r="AF85" t="n">
        <v>2.171216567301927e-05</v>
      </c>
      <c r="AG85" t="n">
        <v>34</v>
      </c>
      <c r="AH85" t="n">
        <v>473500.4187696504</v>
      </c>
    </row>
    <row r="86">
      <c r="A86" t="n">
        <v>84</v>
      </c>
      <c r="B86" t="n">
        <v>65</v>
      </c>
      <c r="C86" t="inlineStr">
        <is>
          <t xml:space="preserve">CONCLUIDO	</t>
        </is>
      </c>
      <c r="D86" t="n">
        <v>7.822</v>
      </c>
      <c r="E86" t="n">
        <v>12.78</v>
      </c>
      <c r="F86" t="n">
        <v>10.47</v>
      </c>
      <c r="G86" t="n">
        <v>125.62</v>
      </c>
      <c r="H86" t="n">
        <v>2.4</v>
      </c>
      <c r="I86" t="n">
        <v>5</v>
      </c>
      <c r="J86" t="n">
        <v>162.24</v>
      </c>
      <c r="K86" t="n">
        <v>46.47</v>
      </c>
      <c r="L86" t="n">
        <v>22</v>
      </c>
      <c r="M86" t="n">
        <v>2</v>
      </c>
      <c r="N86" t="n">
        <v>28.77</v>
      </c>
      <c r="O86" t="n">
        <v>20243.25</v>
      </c>
      <c r="P86" t="n">
        <v>97.45999999999999</v>
      </c>
      <c r="Q86" t="n">
        <v>197.77</v>
      </c>
      <c r="R86" t="n">
        <v>29.73</v>
      </c>
      <c r="S86" t="n">
        <v>25.4</v>
      </c>
      <c r="T86" t="n">
        <v>1336.17</v>
      </c>
      <c r="U86" t="n">
        <v>0.85</v>
      </c>
      <c r="V86" t="n">
        <v>0.89</v>
      </c>
      <c r="W86" t="n">
        <v>2.95</v>
      </c>
      <c r="X86" t="n">
        <v>0.08</v>
      </c>
      <c r="Y86" t="n">
        <v>1</v>
      </c>
      <c r="Z86" t="n">
        <v>10</v>
      </c>
      <c r="AA86" t="n">
        <v>382.5610140769678</v>
      </c>
      <c r="AB86" t="n">
        <v>523.4368568609021</v>
      </c>
      <c r="AC86" t="n">
        <v>473.4807778903395</v>
      </c>
      <c r="AD86" t="n">
        <v>382561.0140769678</v>
      </c>
      <c r="AE86" t="n">
        <v>523436.8568609022</v>
      </c>
      <c r="AF86" t="n">
        <v>2.170411888897708e-05</v>
      </c>
      <c r="AG86" t="n">
        <v>34</v>
      </c>
      <c r="AH86" t="n">
        <v>473480.7778903395</v>
      </c>
    </row>
    <row r="87">
      <c r="A87" t="n">
        <v>85</v>
      </c>
      <c r="B87" t="n">
        <v>65</v>
      </c>
      <c r="C87" t="inlineStr">
        <is>
          <t xml:space="preserve">CONCLUIDO	</t>
        </is>
      </c>
      <c r="D87" t="n">
        <v>7.8229</v>
      </c>
      <c r="E87" t="n">
        <v>12.78</v>
      </c>
      <c r="F87" t="n">
        <v>10.47</v>
      </c>
      <c r="G87" t="n">
        <v>125.6</v>
      </c>
      <c r="H87" t="n">
        <v>2.42</v>
      </c>
      <c r="I87" t="n">
        <v>5</v>
      </c>
      <c r="J87" t="n">
        <v>162.59</v>
      </c>
      <c r="K87" t="n">
        <v>46.47</v>
      </c>
      <c r="L87" t="n">
        <v>22.25</v>
      </c>
      <c r="M87" t="n">
        <v>2</v>
      </c>
      <c r="N87" t="n">
        <v>28.88</v>
      </c>
      <c r="O87" t="n">
        <v>20287.32</v>
      </c>
      <c r="P87" t="n">
        <v>97.16</v>
      </c>
      <c r="Q87" t="n">
        <v>197.75</v>
      </c>
      <c r="R87" t="n">
        <v>29.73</v>
      </c>
      <c r="S87" t="n">
        <v>25.4</v>
      </c>
      <c r="T87" t="n">
        <v>1335.81</v>
      </c>
      <c r="U87" t="n">
        <v>0.85</v>
      </c>
      <c r="V87" t="n">
        <v>0.89</v>
      </c>
      <c r="W87" t="n">
        <v>2.95</v>
      </c>
      <c r="X87" t="n">
        <v>0.08</v>
      </c>
      <c r="Y87" t="n">
        <v>1</v>
      </c>
      <c r="Z87" t="n">
        <v>10</v>
      </c>
      <c r="AA87" t="n">
        <v>382.343249211331</v>
      </c>
      <c r="AB87" t="n">
        <v>523.1389013646302</v>
      </c>
      <c r="AC87" t="n">
        <v>473.2112588484485</v>
      </c>
      <c r="AD87" t="n">
        <v>382343.249211331</v>
      </c>
      <c r="AE87" t="n">
        <v>523138.9013646302</v>
      </c>
      <c r="AF87" t="n">
        <v>2.170661616678328e-05</v>
      </c>
      <c r="AG87" t="n">
        <v>34</v>
      </c>
      <c r="AH87" t="n">
        <v>473211.2588484485</v>
      </c>
    </row>
    <row r="88">
      <c r="A88" t="n">
        <v>86</v>
      </c>
      <c r="B88" t="n">
        <v>65</v>
      </c>
      <c r="C88" t="inlineStr">
        <is>
          <t xml:space="preserve">CONCLUIDO	</t>
        </is>
      </c>
      <c r="D88" t="n">
        <v>7.8208</v>
      </c>
      <c r="E88" t="n">
        <v>12.79</v>
      </c>
      <c r="F88" t="n">
        <v>10.47</v>
      </c>
      <c r="G88" t="n">
        <v>125.64</v>
      </c>
      <c r="H88" t="n">
        <v>2.45</v>
      </c>
      <c r="I88" t="n">
        <v>5</v>
      </c>
      <c r="J88" t="n">
        <v>162.95</v>
      </c>
      <c r="K88" t="n">
        <v>46.47</v>
      </c>
      <c r="L88" t="n">
        <v>22.5</v>
      </c>
      <c r="M88" t="n">
        <v>1</v>
      </c>
      <c r="N88" t="n">
        <v>28.98</v>
      </c>
      <c r="O88" t="n">
        <v>20331.43</v>
      </c>
      <c r="P88" t="n">
        <v>97.04000000000001</v>
      </c>
      <c r="Q88" t="n">
        <v>197.76</v>
      </c>
      <c r="R88" t="n">
        <v>29.79</v>
      </c>
      <c r="S88" t="n">
        <v>25.4</v>
      </c>
      <c r="T88" t="n">
        <v>1367.51</v>
      </c>
      <c r="U88" t="n">
        <v>0.85</v>
      </c>
      <c r="V88" t="n">
        <v>0.89</v>
      </c>
      <c r="W88" t="n">
        <v>2.95</v>
      </c>
      <c r="X88" t="n">
        <v>0.08</v>
      </c>
      <c r="Y88" t="n">
        <v>1</v>
      </c>
      <c r="Z88" t="n">
        <v>10</v>
      </c>
      <c r="AA88" t="n">
        <v>382.2808634101495</v>
      </c>
      <c r="AB88" t="n">
        <v>523.0535423591862</v>
      </c>
      <c r="AC88" t="n">
        <v>473.134046386682</v>
      </c>
      <c r="AD88" t="n">
        <v>382280.8634101495</v>
      </c>
      <c r="AE88" t="n">
        <v>523053.5423591862</v>
      </c>
      <c r="AF88" t="n">
        <v>2.170078918523548e-05</v>
      </c>
      <c r="AG88" t="n">
        <v>34</v>
      </c>
      <c r="AH88" t="n">
        <v>473134.046386682</v>
      </c>
    </row>
    <row r="89">
      <c r="A89" t="n">
        <v>87</v>
      </c>
      <c r="B89" t="n">
        <v>65</v>
      </c>
      <c r="C89" t="inlineStr">
        <is>
          <t xml:space="preserve">CONCLUIDO	</t>
        </is>
      </c>
      <c r="D89" t="n">
        <v>7.8223</v>
      </c>
      <c r="E89" t="n">
        <v>12.78</v>
      </c>
      <c r="F89" t="n">
        <v>10.47</v>
      </c>
      <c r="G89" t="n">
        <v>125.61</v>
      </c>
      <c r="H89" t="n">
        <v>2.47</v>
      </c>
      <c r="I89" t="n">
        <v>5</v>
      </c>
      <c r="J89" t="n">
        <v>163.31</v>
      </c>
      <c r="K89" t="n">
        <v>46.47</v>
      </c>
      <c r="L89" t="n">
        <v>22.75</v>
      </c>
      <c r="M89" t="n">
        <v>1</v>
      </c>
      <c r="N89" t="n">
        <v>29.09</v>
      </c>
      <c r="O89" t="n">
        <v>20375.57</v>
      </c>
      <c r="P89" t="n">
        <v>96.92</v>
      </c>
      <c r="Q89" t="n">
        <v>197.78</v>
      </c>
      <c r="R89" t="n">
        <v>29.73</v>
      </c>
      <c r="S89" t="n">
        <v>25.4</v>
      </c>
      <c r="T89" t="n">
        <v>1337.06</v>
      </c>
      <c r="U89" t="n">
        <v>0.85</v>
      </c>
      <c r="V89" t="n">
        <v>0.89</v>
      </c>
      <c r="W89" t="n">
        <v>2.95</v>
      </c>
      <c r="X89" t="n">
        <v>0.08</v>
      </c>
      <c r="Y89" t="n">
        <v>1</v>
      </c>
      <c r="Z89" t="n">
        <v>10</v>
      </c>
      <c r="AA89" t="n">
        <v>382.1823130949132</v>
      </c>
      <c r="AB89" t="n">
        <v>522.918701470147</v>
      </c>
      <c r="AC89" t="n">
        <v>473.0120745228423</v>
      </c>
      <c r="AD89" t="n">
        <v>382182.3130949133</v>
      </c>
      <c r="AE89" t="n">
        <v>522918.701470147</v>
      </c>
      <c r="AF89" t="n">
        <v>2.170495131491248e-05</v>
      </c>
      <c r="AG89" t="n">
        <v>34</v>
      </c>
      <c r="AH89" t="n">
        <v>473012.0745228423</v>
      </c>
    </row>
    <row r="90">
      <c r="A90" t="n">
        <v>88</v>
      </c>
      <c r="B90" t="n">
        <v>65</v>
      </c>
      <c r="C90" t="inlineStr">
        <is>
          <t xml:space="preserve">CONCLUIDO	</t>
        </is>
      </c>
      <c r="D90" t="n">
        <v>7.8223</v>
      </c>
      <c r="E90" t="n">
        <v>12.78</v>
      </c>
      <c r="F90" t="n">
        <v>10.47</v>
      </c>
      <c r="G90" t="n">
        <v>125.61</v>
      </c>
      <c r="H90" t="n">
        <v>2.49</v>
      </c>
      <c r="I90" t="n">
        <v>5</v>
      </c>
      <c r="J90" t="n">
        <v>163.67</v>
      </c>
      <c r="K90" t="n">
        <v>46.47</v>
      </c>
      <c r="L90" t="n">
        <v>23</v>
      </c>
      <c r="M90" t="n">
        <v>1</v>
      </c>
      <c r="N90" t="n">
        <v>29.2</v>
      </c>
      <c r="O90" t="n">
        <v>20419.76</v>
      </c>
      <c r="P90" t="n">
        <v>96.83</v>
      </c>
      <c r="Q90" t="n">
        <v>197.76</v>
      </c>
      <c r="R90" t="n">
        <v>29.7</v>
      </c>
      <c r="S90" t="n">
        <v>25.4</v>
      </c>
      <c r="T90" t="n">
        <v>1320.77</v>
      </c>
      <c r="U90" t="n">
        <v>0.86</v>
      </c>
      <c r="V90" t="n">
        <v>0.89</v>
      </c>
      <c r="W90" t="n">
        <v>2.95</v>
      </c>
      <c r="X90" t="n">
        <v>0.08</v>
      </c>
      <c r="Y90" t="n">
        <v>1</v>
      </c>
      <c r="Z90" t="n">
        <v>10</v>
      </c>
      <c r="AA90" t="n">
        <v>382.1197002737447</v>
      </c>
      <c r="AB90" t="n">
        <v>522.8330318459416</v>
      </c>
      <c r="AC90" t="n">
        <v>472.934581087333</v>
      </c>
      <c r="AD90" t="n">
        <v>382119.7002737448</v>
      </c>
      <c r="AE90" t="n">
        <v>522833.0318459416</v>
      </c>
      <c r="AF90" t="n">
        <v>2.170495131491248e-05</v>
      </c>
      <c r="AG90" t="n">
        <v>34</v>
      </c>
      <c r="AH90" t="n">
        <v>472934.581087333</v>
      </c>
    </row>
    <row r="91">
      <c r="A91" t="n">
        <v>89</v>
      </c>
      <c r="B91" t="n">
        <v>65</v>
      </c>
      <c r="C91" t="inlineStr">
        <is>
          <t xml:space="preserve">CONCLUIDO	</t>
        </is>
      </c>
      <c r="D91" t="n">
        <v>7.8225</v>
      </c>
      <c r="E91" t="n">
        <v>12.78</v>
      </c>
      <c r="F91" t="n">
        <v>10.47</v>
      </c>
      <c r="G91" t="n">
        <v>125.61</v>
      </c>
      <c r="H91" t="n">
        <v>2.51</v>
      </c>
      <c r="I91" t="n">
        <v>5</v>
      </c>
      <c r="J91" t="n">
        <v>164.03</v>
      </c>
      <c r="K91" t="n">
        <v>46.47</v>
      </c>
      <c r="L91" t="n">
        <v>23.25</v>
      </c>
      <c r="M91" t="n">
        <v>0</v>
      </c>
      <c r="N91" t="n">
        <v>29.31</v>
      </c>
      <c r="O91" t="n">
        <v>20463.98</v>
      </c>
      <c r="P91" t="n">
        <v>96.73</v>
      </c>
      <c r="Q91" t="n">
        <v>197.76</v>
      </c>
      <c r="R91" t="n">
        <v>29.68</v>
      </c>
      <c r="S91" t="n">
        <v>25.4</v>
      </c>
      <c r="T91" t="n">
        <v>1313.49</v>
      </c>
      <c r="U91" t="n">
        <v>0.86</v>
      </c>
      <c r="V91" t="n">
        <v>0.89</v>
      </c>
      <c r="W91" t="n">
        <v>2.95</v>
      </c>
      <c r="X91" t="n">
        <v>0.08</v>
      </c>
      <c r="Y91" t="n">
        <v>1</v>
      </c>
      <c r="Z91" t="n">
        <v>10</v>
      </c>
      <c r="AA91" t="n">
        <v>382.0481275491964</v>
      </c>
      <c r="AB91" t="n">
        <v>522.7351028866486</v>
      </c>
      <c r="AC91" t="n">
        <v>472.8459983304708</v>
      </c>
      <c r="AD91" t="n">
        <v>382048.1275491964</v>
      </c>
      <c r="AE91" t="n">
        <v>522735.1028866486</v>
      </c>
      <c r="AF91" t="n">
        <v>2.170550626553608e-05</v>
      </c>
      <c r="AG91" t="n">
        <v>34</v>
      </c>
      <c r="AH91" t="n">
        <v>472845.9983304708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15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4.0406</v>
      </c>
      <c r="E2" t="n">
        <v>24.75</v>
      </c>
      <c r="F2" t="n">
        <v>13.83</v>
      </c>
      <c r="G2" t="n">
        <v>5</v>
      </c>
      <c r="H2" t="n">
        <v>0.07000000000000001</v>
      </c>
      <c r="I2" t="n">
        <v>166</v>
      </c>
      <c r="J2" t="n">
        <v>252.85</v>
      </c>
      <c r="K2" t="n">
        <v>59.19</v>
      </c>
      <c r="L2" t="n">
        <v>1</v>
      </c>
      <c r="M2" t="n">
        <v>164</v>
      </c>
      <c r="N2" t="n">
        <v>62.65</v>
      </c>
      <c r="O2" t="n">
        <v>31418.63</v>
      </c>
      <c r="P2" t="n">
        <v>229.65</v>
      </c>
      <c r="Q2" t="n">
        <v>198.24</v>
      </c>
      <c r="R2" t="n">
        <v>134.21</v>
      </c>
      <c r="S2" t="n">
        <v>25.4</v>
      </c>
      <c r="T2" t="n">
        <v>52769.23</v>
      </c>
      <c r="U2" t="n">
        <v>0.19</v>
      </c>
      <c r="V2" t="n">
        <v>0.67</v>
      </c>
      <c r="W2" t="n">
        <v>3.22</v>
      </c>
      <c r="X2" t="n">
        <v>3.43</v>
      </c>
      <c r="Y2" t="n">
        <v>1</v>
      </c>
      <c r="Z2" t="n">
        <v>10</v>
      </c>
      <c r="AA2" t="n">
        <v>932.1956890191183</v>
      </c>
      <c r="AB2" t="n">
        <v>1275.471267287261</v>
      </c>
      <c r="AC2" t="n">
        <v>1153.742079672531</v>
      </c>
      <c r="AD2" t="n">
        <v>932195.6890191183</v>
      </c>
      <c r="AE2" t="n">
        <v>1275471.267287261</v>
      </c>
      <c r="AF2" t="n">
        <v>8.476854080606077e-06</v>
      </c>
      <c r="AG2" t="n">
        <v>65</v>
      </c>
      <c r="AH2" t="n">
        <v>1153742.079672531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4.5905</v>
      </c>
      <c r="E3" t="n">
        <v>21.78</v>
      </c>
      <c r="F3" t="n">
        <v>12.92</v>
      </c>
      <c r="G3" t="n">
        <v>6.25</v>
      </c>
      <c r="H3" t="n">
        <v>0.09</v>
      </c>
      <c r="I3" t="n">
        <v>124</v>
      </c>
      <c r="J3" t="n">
        <v>253.3</v>
      </c>
      <c r="K3" t="n">
        <v>59.19</v>
      </c>
      <c r="L3" t="n">
        <v>1.25</v>
      </c>
      <c r="M3" t="n">
        <v>122</v>
      </c>
      <c r="N3" t="n">
        <v>62.86</v>
      </c>
      <c r="O3" t="n">
        <v>31474.5</v>
      </c>
      <c r="P3" t="n">
        <v>214.51</v>
      </c>
      <c r="Q3" t="n">
        <v>198.22</v>
      </c>
      <c r="R3" t="n">
        <v>106.24</v>
      </c>
      <c r="S3" t="n">
        <v>25.4</v>
      </c>
      <c r="T3" t="n">
        <v>38998.18</v>
      </c>
      <c r="U3" t="n">
        <v>0.24</v>
      </c>
      <c r="V3" t="n">
        <v>0.72</v>
      </c>
      <c r="W3" t="n">
        <v>3.13</v>
      </c>
      <c r="X3" t="n">
        <v>2.51</v>
      </c>
      <c r="Y3" t="n">
        <v>1</v>
      </c>
      <c r="Z3" t="n">
        <v>10</v>
      </c>
      <c r="AA3" t="n">
        <v>798.5984166003374</v>
      </c>
      <c r="AB3" t="n">
        <v>1092.677585268196</v>
      </c>
      <c r="AC3" t="n">
        <v>988.3939701128213</v>
      </c>
      <c r="AD3" t="n">
        <v>798598.4166003374</v>
      </c>
      <c r="AE3" t="n">
        <v>1092677.585268196</v>
      </c>
      <c r="AF3" t="n">
        <v>9.630500088358706e-06</v>
      </c>
      <c r="AG3" t="n">
        <v>57</v>
      </c>
      <c r="AH3" t="n">
        <v>988393.9701128213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4.9722</v>
      </c>
      <c r="E4" t="n">
        <v>20.11</v>
      </c>
      <c r="F4" t="n">
        <v>12.42</v>
      </c>
      <c r="G4" t="n">
        <v>7.45</v>
      </c>
      <c r="H4" t="n">
        <v>0.11</v>
      </c>
      <c r="I4" t="n">
        <v>100</v>
      </c>
      <c r="J4" t="n">
        <v>253.75</v>
      </c>
      <c r="K4" t="n">
        <v>59.19</v>
      </c>
      <c r="L4" t="n">
        <v>1.5</v>
      </c>
      <c r="M4" t="n">
        <v>98</v>
      </c>
      <c r="N4" t="n">
        <v>63.06</v>
      </c>
      <c r="O4" t="n">
        <v>31530.44</v>
      </c>
      <c r="P4" t="n">
        <v>206.23</v>
      </c>
      <c r="Q4" t="n">
        <v>198.03</v>
      </c>
      <c r="R4" t="n">
        <v>90.68000000000001</v>
      </c>
      <c r="S4" t="n">
        <v>25.4</v>
      </c>
      <c r="T4" t="n">
        <v>31336.18</v>
      </c>
      <c r="U4" t="n">
        <v>0.28</v>
      </c>
      <c r="V4" t="n">
        <v>0.75</v>
      </c>
      <c r="W4" t="n">
        <v>3.1</v>
      </c>
      <c r="X4" t="n">
        <v>2.02</v>
      </c>
      <c r="Y4" t="n">
        <v>1</v>
      </c>
      <c r="Z4" t="n">
        <v>10</v>
      </c>
      <c r="AA4" t="n">
        <v>730.5790955672685</v>
      </c>
      <c r="AB4" t="n">
        <v>999.610549430093</v>
      </c>
      <c r="AC4" t="n">
        <v>904.2091215547018</v>
      </c>
      <c r="AD4" t="n">
        <v>730579.0955672686</v>
      </c>
      <c r="AE4" t="n">
        <v>999610.549430093</v>
      </c>
      <c r="AF4" t="n">
        <v>1.043127601336176e-05</v>
      </c>
      <c r="AG4" t="n">
        <v>53</v>
      </c>
      <c r="AH4" t="n">
        <v>904209.1215547018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5.2855</v>
      </c>
      <c r="E5" t="n">
        <v>18.92</v>
      </c>
      <c r="F5" t="n">
        <v>12.06</v>
      </c>
      <c r="G5" t="n">
        <v>8.720000000000001</v>
      </c>
      <c r="H5" t="n">
        <v>0.12</v>
      </c>
      <c r="I5" t="n">
        <v>83</v>
      </c>
      <c r="J5" t="n">
        <v>254.21</v>
      </c>
      <c r="K5" t="n">
        <v>59.19</v>
      </c>
      <c r="L5" t="n">
        <v>1.75</v>
      </c>
      <c r="M5" t="n">
        <v>81</v>
      </c>
      <c r="N5" t="n">
        <v>63.26</v>
      </c>
      <c r="O5" t="n">
        <v>31586.46</v>
      </c>
      <c r="P5" t="n">
        <v>200.22</v>
      </c>
      <c r="Q5" t="n">
        <v>198.01</v>
      </c>
      <c r="R5" t="n">
        <v>79.05</v>
      </c>
      <c r="S5" t="n">
        <v>25.4</v>
      </c>
      <c r="T5" t="n">
        <v>25608.47</v>
      </c>
      <c r="U5" t="n">
        <v>0.32</v>
      </c>
      <c r="V5" t="n">
        <v>0.77</v>
      </c>
      <c r="W5" t="n">
        <v>3.07</v>
      </c>
      <c r="X5" t="n">
        <v>1.66</v>
      </c>
      <c r="Y5" t="n">
        <v>1</v>
      </c>
      <c r="Z5" t="n">
        <v>10</v>
      </c>
      <c r="AA5" t="n">
        <v>681.6677118538536</v>
      </c>
      <c r="AB5" t="n">
        <v>932.6878364154403</v>
      </c>
      <c r="AC5" t="n">
        <v>843.6734183435499</v>
      </c>
      <c r="AD5" t="n">
        <v>681667.7118538535</v>
      </c>
      <c r="AE5" t="n">
        <v>932687.8364154403</v>
      </c>
      <c r="AF5" t="n">
        <v>1.108855423527284e-05</v>
      </c>
      <c r="AG5" t="n">
        <v>50</v>
      </c>
      <c r="AH5" t="n">
        <v>843673.4183435498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5.503</v>
      </c>
      <c r="E6" t="n">
        <v>18.17</v>
      </c>
      <c r="F6" t="n">
        <v>11.85</v>
      </c>
      <c r="G6" t="n">
        <v>9.869999999999999</v>
      </c>
      <c r="H6" t="n">
        <v>0.14</v>
      </c>
      <c r="I6" t="n">
        <v>72</v>
      </c>
      <c r="J6" t="n">
        <v>254.66</v>
      </c>
      <c r="K6" t="n">
        <v>59.19</v>
      </c>
      <c r="L6" t="n">
        <v>2</v>
      </c>
      <c r="M6" t="n">
        <v>70</v>
      </c>
      <c r="N6" t="n">
        <v>63.47</v>
      </c>
      <c r="O6" t="n">
        <v>31642.55</v>
      </c>
      <c r="P6" t="n">
        <v>196.71</v>
      </c>
      <c r="Q6" t="n">
        <v>197.84</v>
      </c>
      <c r="R6" t="n">
        <v>72.44</v>
      </c>
      <c r="S6" t="n">
        <v>25.4</v>
      </c>
      <c r="T6" t="n">
        <v>22357.66</v>
      </c>
      <c r="U6" t="n">
        <v>0.35</v>
      </c>
      <c r="V6" t="n">
        <v>0.79</v>
      </c>
      <c r="W6" t="n">
        <v>3.06</v>
      </c>
      <c r="X6" t="n">
        <v>1.45</v>
      </c>
      <c r="Y6" t="n">
        <v>1</v>
      </c>
      <c r="Z6" t="n">
        <v>10</v>
      </c>
      <c r="AA6" t="n">
        <v>650.6582617905003</v>
      </c>
      <c r="AB6" t="n">
        <v>890.2593387983751</v>
      </c>
      <c r="AC6" t="n">
        <v>805.2942369902871</v>
      </c>
      <c r="AD6" t="n">
        <v>650658.2617905004</v>
      </c>
      <c r="AE6" t="n">
        <v>890259.3387983751</v>
      </c>
      <c r="AF6" t="n">
        <v>1.15448517560697e-05</v>
      </c>
      <c r="AG6" t="n">
        <v>48</v>
      </c>
      <c r="AH6" t="n">
        <v>805294.2369902871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5.7066</v>
      </c>
      <c r="E7" t="n">
        <v>17.52</v>
      </c>
      <c r="F7" t="n">
        <v>11.64</v>
      </c>
      <c r="G7" t="n">
        <v>11.08</v>
      </c>
      <c r="H7" t="n">
        <v>0.16</v>
      </c>
      <c r="I7" t="n">
        <v>63</v>
      </c>
      <c r="J7" t="n">
        <v>255.12</v>
      </c>
      <c r="K7" t="n">
        <v>59.19</v>
      </c>
      <c r="L7" t="n">
        <v>2.25</v>
      </c>
      <c r="M7" t="n">
        <v>61</v>
      </c>
      <c r="N7" t="n">
        <v>63.67</v>
      </c>
      <c r="O7" t="n">
        <v>31698.72</v>
      </c>
      <c r="P7" t="n">
        <v>193.21</v>
      </c>
      <c r="Q7" t="n">
        <v>197.9</v>
      </c>
      <c r="R7" t="n">
        <v>66.31999999999999</v>
      </c>
      <c r="S7" t="n">
        <v>25.4</v>
      </c>
      <c r="T7" t="n">
        <v>19343.42</v>
      </c>
      <c r="U7" t="n">
        <v>0.38</v>
      </c>
      <c r="V7" t="n">
        <v>0.8</v>
      </c>
      <c r="W7" t="n">
        <v>3.04</v>
      </c>
      <c r="X7" t="n">
        <v>1.25</v>
      </c>
      <c r="Y7" t="n">
        <v>1</v>
      </c>
      <c r="Z7" t="n">
        <v>10</v>
      </c>
      <c r="AA7" t="n">
        <v>621.1501479414916</v>
      </c>
      <c r="AB7" t="n">
        <v>849.8850356240551</v>
      </c>
      <c r="AC7" t="n">
        <v>768.7732006452337</v>
      </c>
      <c r="AD7" t="n">
        <v>621150.1479414916</v>
      </c>
      <c r="AE7" t="n">
        <v>849885.0356240552</v>
      </c>
      <c r="AF7" t="n">
        <v>1.197198819392829e-05</v>
      </c>
      <c r="AG7" t="n">
        <v>46</v>
      </c>
      <c r="AH7" t="n">
        <v>768773.2006452337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5.865</v>
      </c>
      <c r="E8" t="n">
        <v>17.05</v>
      </c>
      <c r="F8" t="n">
        <v>11.51</v>
      </c>
      <c r="G8" t="n">
        <v>12.33</v>
      </c>
      <c r="H8" t="n">
        <v>0.17</v>
      </c>
      <c r="I8" t="n">
        <v>56</v>
      </c>
      <c r="J8" t="n">
        <v>255.57</v>
      </c>
      <c r="K8" t="n">
        <v>59.19</v>
      </c>
      <c r="L8" t="n">
        <v>2.5</v>
      </c>
      <c r="M8" t="n">
        <v>54</v>
      </c>
      <c r="N8" t="n">
        <v>63.88</v>
      </c>
      <c r="O8" t="n">
        <v>31754.97</v>
      </c>
      <c r="P8" t="n">
        <v>191.02</v>
      </c>
      <c r="Q8" t="n">
        <v>197.95</v>
      </c>
      <c r="R8" t="n">
        <v>61.77</v>
      </c>
      <c r="S8" t="n">
        <v>25.4</v>
      </c>
      <c r="T8" t="n">
        <v>17099.43</v>
      </c>
      <c r="U8" t="n">
        <v>0.41</v>
      </c>
      <c r="V8" t="n">
        <v>0.8100000000000001</v>
      </c>
      <c r="W8" t="n">
        <v>3.04</v>
      </c>
      <c r="X8" t="n">
        <v>1.11</v>
      </c>
      <c r="Y8" t="n">
        <v>1</v>
      </c>
      <c r="Z8" t="n">
        <v>10</v>
      </c>
      <c r="AA8" t="n">
        <v>604.3038428748922</v>
      </c>
      <c r="AB8" t="n">
        <v>826.8351778254074</v>
      </c>
      <c r="AC8" t="n">
        <v>747.9231889242102</v>
      </c>
      <c r="AD8" t="n">
        <v>604303.8428748922</v>
      </c>
      <c r="AE8" t="n">
        <v>826835.1778254074</v>
      </c>
      <c r="AF8" t="n">
        <v>1.230429866424656e-05</v>
      </c>
      <c r="AG8" t="n">
        <v>45</v>
      </c>
      <c r="AH8" t="n">
        <v>747923.1889242101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5.9902</v>
      </c>
      <c r="E9" t="n">
        <v>16.69</v>
      </c>
      <c r="F9" t="n">
        <v>11.4</v>
      </c>
      <c r="G9" t="n">
        <v>13.41</v>
      </c>
      <c r="H9" t="n">
        <v>0.19</v>
      </c>
      <c r="I9" t="n">
        <v>51</v>
      </c>
      <c r="J9" t="n">
        <v>256.03</v>
      </c>
      <c r="K9" t="n">
        <v>59.19</v>
      </c>
      <c r="L9" t="n">
        <v>2.75</v>
      </c>
      <c r="M9" t="n">
        <v>49</v>
      </c>
      <c r="N9" t="n">
        <v>64.09</v>
      </c>
      <c r="O9" t="n">
        <v>31811.29</v>
      </c>
      <c r="P9" t="n">
        <v>189.07</v>
      </c>
      <c r="Q9" t="n">
        <v>197.9</v>
      </c>
      <c r="R9" t="n">
        <v>58.71</v>
      </c>
      <c r="S9" t="n">
        <v>25.4</v>
      </c>
      <c r="T9" t="n">
        <v>15595.96</v>
      </c>
      <c r="U9" t="n">
        <v>0.43</v>
      </c>
      <c r="V9" t="n">
        <v>0.82</v>
      </c>
      <c r="W9" t="n">
        <v>3.02</v>
      </c>
      <c r="X9" t="n">
        <v>1</v>
      </c>
      <c r="Y9" t="n">
        <v>1</v>
      </c>
      <c r="Z9" t="n">
        <v>10</v>
      </c>
      <c r="AA9" t="n">
        <v>589.1847713340587</v>
      </c>
      <c r="AB9" t="n">
        <v>806.1485971368776</v>
      </c>
      <c r="AC9" t="n">
        <v>729.2109064627954</v>
      </c>
      <c r="AD9" t="n">
        <v>589184.7713340587</v>
      </c>
      <c r="AE9" t="n">
        <v>806148.5971368776</v>
      </c>
      <c r="AF9" t="n">
        <v>1.256695820265468e-05</v>
      </c>
      <c r="AG9" t="n">
        <v>44</v>
      </c>
      <c r="AH9" t="n">
        <v>729210.9064627953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6.1153</v>
      </c>
      <c r="E10" t="n">
        <v>16.35</v>
      </c>
      <c r="F10" t="n">
        <v>11.3</v>
      </c>
      <c r="G10" t="n">
        <v>14.74</v>
      </c>
      <c r="H10" t="n">
        <v>0.21</v>
      </c>
      <c r="I10" t="n">
        <v>46</v>
      </c>
      <c r="J10" t="n">
        <v>256.49</v>
      </c>
      <c r="K10" t="n">
        <v>59.19</v>
      </c>
      <c r="L10" t="n">
        <v>3</v>
      </c>
      <c r="M10" t="n">
        <v>44</v>
      </c>
      <c r="N10" t="n">
        <v>64.29000000000001</v>
      </c>
      <c r="O10" t="n">
        <v>31867.69</v>
      </c>
      <c r="P10" t="n">
        <v>187.47</v>
      </c>
      <c r="Q10" t="n">
        <v>197.77</v>
      </c>
      <c r="R10" t="n">
        <v>55.68</v>
      </c>
      <c r="S10" t="n">
        <v>25.4</v>
      </c>
      <c r="T10" t="n">
        <v>14106.2</v>
      </c>
      <c r="U10" t="n">
        <v>0.46</v>
      </c>
      <c r="V10" t="n">
        <v>0.82</v>
      </c>
      <c r="W10" t="n">
        <v>3.01</v>
      </c>
      <c r="X10" t="n">
        <v>0.91</v>
      </c>
      <c r="Y10" t="n">
        <v>1</v>
      </c>
      <c r="Z10" t="n">
        <v>10</v>
      </c>
      <c r="AA10" t="n">
        <v>574.6488164970899</v>
      </c>
      <c r="AB10" t="n">
        <v>786.2598624478687</v>
      </c>
      <c r="AC10" t="n">
        <v>711.2203246984913</v>
      </c>
      <c r="AD10" t="n">
        <v>574648.8164970899</v>
      </c>
      <c r="AE10" t="n">
        <v>786259.8624478687</v>
      </c>
      <c r="AF10" t="n">
        <v>1.282940794909923e-05</v>
      </c>
      <c r="AG10" t="n">
        <v>43</v>
      </c>
      <c r="AH10" t="n">
        <v>711220.3246984913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6.2175</v>
      </c>
      <c r="E11" t="n">
        <v>16.08</v>
      </c>
      <c r="F11" t="n">
        <v>11.23</v>
      </c>
      <c r="G11" t="n">
        <v>16.04</v>
      </c>
      <c r="H11" t="n">
        <v>0.23</v>
      </c>
      <c r="I11" t="n">
        <v>42</v>
      </c>
      <c r="J11" t="n">
        <v>256.95</v>
      </c>
      <c r="K11" t="n">
        <v>59.19</v>
      </c>
      <c r="L11" t="n">
        <v>3.25</v>
      </c>
      <c r="M11" t="n">
        <v>40</v>
      </c>
      <c r="N11" t="n">
        <v>64.5</v>
      </c>
      <c r="O11" t="n">
        <v>31924.29</v>
      </c>
      <c r="P11" t="n">
        <v>186.19</v>
      </c>
      <c r="Q11" t="n">
        <v>197.86</v>
      </c>
      <c r="R11" t="n">
        <v>53.39</v>
      </c>
      <c r="S11" t="n">
        <v>25.4</v>
      </c>
      <c r="T11" t="n">
        <v>12982.67</v>
      </c>
      <c r="U11" t="n">
        <v>0.48</v>
      </c>
      <c r="V11" t="n">
        <v>0.83</v>
      </c>
      <c r="W11" t="n">
        <v>3</v>
      </c>
      <c r="X11" t="n">
        <v>0.83</v>
      </c>
      <c r="Y11" t="n">
        <v>1</v>
      </c>
      <c r="Z11" t="n">
        <v>10</v>
      </c>
      <c r="AA11" t="n">
        <v>561.3369021344695</v>
      </c>
      <c r="AB11" t="n">
        <v>768.0459139367179</v>
      </c>
      <c r="AC11" t="n">
        <v>694.7446898698073</v>
      </c>
      <c r="AD11" t="n">
        <v>561336.9021344695</v>
      </c>
      <c r="AE11" t="n">
        <v>768045.9139367179</v>
      </c>
      <c r="AF11" t="n">
        <v>1.304381533588286e-05</v>
      </c>
      <c r="AG11" t="n">
        <v>42</v>
      </c>
      <c r="AH11" t="n">
        <v>694744.6898698073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6.2994</v>
      </c>
      <c r="E12" t="n">
        <v>15.87</v>
      </c>
      <c r="F12" t="n">
        <v>11.16</v>
      </c>
      <c r="G12" t="n">
        <v>17.17</v>
      </c>
      <c r="H12" t="n">
        <v>0.24</v>
      </c>
      <c r="I12" t="n">
        <v>39</v>
      </c>
      <c r="J12" t="n">
        <v>257.41</v>
      </c>
      <c r="K12" t="n">
        <v>59.19</v>
      </c>
      <c r="L12" t="n">
        <v>3.5</v>
      </c>
      <c r="M12" t="n">
        <v>37</v>
      </c>
      <c r="N12" t="n">
        <v>64.70999999999999</v>
      </c>
      <c r="O12" t="n">
        <v>31980.84</v>
      </c>
      <c r="P12" t="n">
        <v>185.17</v>
      </c>
      <c r="Q12" t="n">
        <v>197.88</v>
      </c>
      <c r="R12" t="n">
        <v>51.3</v>
      </c>
      <c r="S12" t="n">
        <v>25.4</v>
      </c>
      <c r="T12" t="n">
        <v>11950.45</v>
      </c>
      <c r="U12" t="n">
        <v>0.5</v>
      </c>
      <c r="V12" t="n">
        <v>0.83</v>
      </c>
      <c r="W12" t="n">
        <v>3</v>
      </c>
      <c r="X12" t="n">
        <v>0.77</v>
      </c>
      <c r="Y12" t="n">
        <v>1</v>
      </c>
      <c r="Z12" t="n">
        <v>10</v>
      </c>
      <c r="AA12" t="n">
        <v>557.9594304015111</v>
      </c>
      <c r="AB12" t="n">
        <v>763.4247081081476</v>
      </c>
      <c r="AC12" t="n">
        <v>690.5645254396126</v>
      </c>
      <c r="AD12" t="n">
        <v>557959.4304015111</v>
      </c>
      <c r="AE12" t="n">
        <v>763424.7081081476</v>
      </c>
      <c r="AF12" t="n">
        <v>1.321563495405878e-05</v>
      </c>
      <c r="AG12" t="n">
        <v>42</v>
      </c>
      <c r="AH12" t="n">
        <v>690564.5254396126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6.3519</v>
      </c>
      <c r="E13" t="n">
        <v>15.74</v>
      </c>
      <c r="F13" t="n">
        <v>11.13</v>
      </c>
      <c r="G13" t="n">
        <v>18.05</v>
      </c>
      <c r="H13" t="n">
        <v>0.26</v>
      </c>
      <c r="I13" t="n">
        <v>37</v>
      </c>
      <c r="J13" t="n">
        <v>257.86</v>
      </c>
      <c r="K13" t="n">
        <v>59.19</v>
      </c>
      <c r="L13" t="n">
        <v>3.75</v>
      </c>
      <c r="M13" t="n">
        <v>35</v>
      </c>
      <c r="N13" t="n">
        <v>64.92</v>
      </c>
      <c r="O13" t="n">
        <v>32037.48</v>
      </c>
      <c r="P13" t="n">
        <v>184.61</v>
      </c>
      <c r="Q13" t="n">
        <v>197.94</v>
      </c>
      <c r="R13" t="n">
        <v>50.01</v>
      </c>
      <c r="S13" t="n">
        <v>25.4</v>
      </c>
      <c r="T13" t="n">
        <v>11314.8</v>
      </c>
      <c r="U13" t="n">
        <v>0.51</v>
      </c>
      <c r="V13" t="n">
        <v>0.84</v>
      </c>
      <c r="W13" t="n">
        <v>3.01</v>
      </c>
      <c r="X13" t="n">
        <v>0.74</v>
      </c>
      <c r="Y13" t="n">
        <v>1</v>
      </c>
      <c r="Z13" t="n">
        <v>10</v>
      </c>
      <c r="AA13" t="n">
        <v>546.9511627401611</v>
      </c>
      <c r="AB13" t="n">
        <v>748.3627106433946</v>
      </c>
      <c r="AC13" t="n">
        <v>676.9400238732495</v>
      </c>
      <c r="AD13" t="n">
        <v>546951.1627401611</v>
      </c>
      <c r="AE13" t="n">
        <v>748362.7106433946</v>
      </c>
      <c r="AF13" t="n">
        <v>1.332577573494078e-05</v>
      </c>
      <c r="AG13" t="n">
        <v>41</v>
      </c>
      <c r="AH13" t="n">
        <v>676940.0238732495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6.4445</v>
      </c>
      <c r="E14" t="n">
        <v>15.52</v>
      </c>
      <c r="F14" t="n">
        <v>11.05</v>
      </c>
      <c r="G14" t="n">
        <v>19.5</v>
      </c>
      <c r="H14" t="n">
        <v>0.28</v>
      </c>
      <c r="I14" t="n">
        <v>34</v>
      </c>
      <c r="J14" t="n">
        <v>258.32</v>
      </c>
      <c r="K14" t="n">
        <v>59.19</v>
      </c>
      <c r="L14" t="n">
        <v>4</v>
      </c>
      <c r="M14" t="n">
        <v>32</v>
      </c>
      <c r="N14" t="n">
        <v>65.13</v>
      </c>
      <c r="O14" t="n">
        <v>32094.19</v>
      </c>
      <c r="P14" t="n">
        <v>183.22</v>
      </c>
      <c r="Q14" t="n">
        <v>197.82</v>
      </c>
      <c r="R14" t="n">
        <v>47.76</v>
      </c>
      <c r="S14" t="n">
        <v>25.4</v>
      </c>
      <c r="T14" t="n">
        <v>10204.05</v>
      </c>
      <c r="U14" t="n">
        <v>0.53</v>
      </c>
      <c r="V14" t="n">
        <v>0.84</v>
      </c>
      <c r="W14" t="n">
        <v>3</v>
      </c>
      <c r="X14" t="n">
        <v>0.66</v>
      </c>
      <c r="Y14" t="n">
        <v>1</v>
      </c>
      <c r="Z14" t="n">
        <v>10</v>
      </c>
      <c r="AA14" t="n">
        <v>543.0945140126805</v>
      </c>
      <c r="AB14" t="n">
        <v>743.0858737111221</v>
      </c>
      <c r="AC14" t="n">
        <v>672.1668008517058</v>
      </c>
      <c r="AD14" t="n">
        <v>543094.5140126805</v>
      </c>
      <c r="AE14" t="n">
        <v>743085.8737111221</v>
      </c>
      <c r="AF14" t="n">
        <v>1.352004309322028e-05</v>
      </c>
      <c r="AG14" t="n">
        <v>41</v>
      </c>
      <c r="AH14" t="n">
        <v>672166.8008517058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6.4963</v>
      </c>
      <c r="E15" t="n">
        <v>15.39</v>
      </c>
      <c r="F15" t="n">
        <v>11.02</v>
      </c>
      <c r="G15" t="n">
        <v>20.67</v>
      </c>
      <c r="H15" t="n">
        <v>0.29</v>
      </c>
      <c r="I15" t="n">
        <v>32</v>
      </c>
      <c r="J15" t="n">
        <v>258.78</v>
      </c>
      <c r="K15" t="n">
        <v>59.19</v>
      </c>
      <c r="L15" t="n">
        <v>4.25</v>
      </c>
      <c r="M15" t="n">
        <v>30</v>
      </c>
      <c r="N15" t="n">
        <v>65.34</v>
      </c>
      <c r="O15" t="n">
        <v>32150.98</v>
      </c>
      <c r="P15" t="n">
        <v>182.73</v>
      </c>
      <c r="Q15" t="n">
        <v>197.83</v>
      </c>
      <c r="R15" t="n">
        <v>47.04</v>
      </c>
      <c r="S15" t="n">
        <v>25.4</v>
      </c>
      <c r="T15" t="n">
        <v>9855.01</v>
      </c>
      <c r="U15" t="n">
        <v>0.54</v>
      </c>
      <c r="V15" t="n">
        <v>0.84</v>
      </c>
      <c r="W15" t="n">
        <v>2.99</v>
      </c>
      <c r="X15" t="n">
        <v>0.63</v>
      </c>
      <c r="Y15" t="n">
        <v>1</v>
      </c>
      <c r="Z15" t="n">
        <v>10</v>
      </c>
      <c r="AA15" t="n">
        <v>541.2507487734327</v>
      </c>
      <c r="AB15" t="n">
        <v>740.5631527696016</v>
      </c>
      <c r="AC15" t="n">
        <v>669.884844856183</v>
      </c>
      <c r="AD15" t="n">
        <v>541250.7487734328</v>
      </c>
      <c r="AE15" t="n">
        <v>740563.1527696017</v>
      </c>
      <c r="AF15" t="n">
        <v>1.362871533035719e-05</v>
      </c>
      <c r="AG15" t="n">
        <v>41</v>
      </c>
      <c r="AH15" t="n">
        <v>669884.844856183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6.558</v>
      </c>
      <c r="E16" t="n">
        <v>15.25</v>
      </c>
      <c r="F16" t="n">
        <v>10.98</v>
      </c>
      <c r="G16" t="n">
        <v>21.95</v>
      </c>
      <c r="H16" t="n">
        <v>0.31</v>
      </c>
      <c r="I16" t="n">
        <v>30</v>
      </c>
      <c r="J16" t="n">
        <v>259.25</v>
      </c>
      <c r="K16" t="n">
        <v>59.19</v>
      </c>
      <c r="L16" t="n">
        <v>4.5</v>
      </c>
      <c r="M16" t="n">
        <v>28</v>
      </c>
      <c r="N16" t="n">
        <v>65.55</v>
      </c>
      <c r="O16" t="n">
        <v>32207.85</v>
      </c>
      <c r="P16" t="n">
        <v>181.95</v>
      </c>
      <c r="Q16" t="n">
        <v>197.82</v>
      </c>
      <c r="R16" t="n">
        <v>45.46</v>
      </c>
      <c r="S16" t="n">
        <v>25.4</v>
      </c>
      <c r="T16" t="n">
        <v>9075.35</v>
      </c>
      <c r="U16" t="n">
        <v>0.5600000000000001</v>
      </c>
      <c r="V16" t="n">
        <v>0.85</v>
      </c>
      <c r="W16" t="n">
        <v>2.99</v>
      </c>
      <c r="X16" t="n">
        <v>0.58</v>
      </c>
      <c r="Y16" t="n">
        <v>1</v>
      </c>
      <c r="Z16" t="n">
        <v>10</v>
      </c>
      <c r="AA16" t="n">
        <v>529.9275900154616</v>
      </c>
      <c r="AB16" t="n">
        <v>725.0703074144374</v>
      </c>
      <c r="AC16" t="n">
        <v>655.8706149173706</v>
      </c>
      <c r="AD16" t="n">
        <v>529927.5900154617</v>
      </c>
      <c r="AE16" t="n">
        <v>725070.3074144374</v>
      </c>
      <c r="AF16" t="n">
        <v>1.375815697188899e-05</v>
      </c>
      <c r="AG16" t="n">
        <v>40</v>
      </c>
      <c r="AH16" t="n">
        <v>655870.6149173706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6.5829</v>
      </c>
      <c r="E17" t="n">
        <v>15.19</v>
      </c>
      <c r="F17" t="n">
        <v>10.97</v>
      </c>
      <c r="G17" t="n">
        <v>22.69</v>
      </c>
      <c r="H17" t="n">
        <v>0.33</v>
      </c>
      <c r="I17" t="n">
        <v>29</v>
      </c>
      <c r="J17" t="n">
        <v>259.71</v>
      </c>
      <c r="K17" t="n">
        <v>59.19</v>
      </c>
      <c r="L17" t="n">
        <v>4.75</v>
      </c>
      <c r="M17" t="n">
        <v>27</v>
      </c>
      <c r="N17" t="n">
        <v>65.76000000000001</v>
      </c>
      <c r="O17" t="n">
        <v>32264.79</v>
      </c>
      <c r="P17" t="n">
        <v>181.79</v>
      </c>
      <c r="Q17" t="n">
        <v>197.81</v>
      </c>
      <c r="R17" t="n">
        <v>45.14</v>
      </c>
      <c r="S17" t="n">
        <v>25.4</v>
      </c>
      <c r="T17" t="n">
        <v>8921.889999999999</v>
      </c>
      <c r="U17" t="n">
        <v>0.5600000000000001</v>
      </c>
      <c r="V17" t="n">
        <v>0.85</v>
      </c>
      <c r="W17" t="n">
        <v>2.99</v>
      </c>
      <c r="X17" t="n">
        <v>0.58</v>
      </c>
      <c r="Y17" t="n">
        <v>1</v>
      </c>
      <c r="Z17" t="n">
        <v>10</v>
      </c>
      <c r="AA17" t="n">
        <v>529.1385183094606</v>
      </c>
      <c r="AB17" t="n">
        <v>723.9906646948999</v>
      </c>
      <c r="AC17" t="n">
        <v>654.8940117836977</v>
      </c>
      <c r="AD17" t="n">
        <v>529138.5183094606</v>
      </c>
      <c r="AE17" t="n">
        <v>723990.6646948999</v>
      </c>
      <c r="AF17" t="n">
        <v>1.38103951708216e-05</v>
      </c>
      <c r="AG17" t="n">
        <v>40</v>
      </c>
      <c r="AH17" t="n">
        <v>654894.0117836976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6.6484</v>
      </c>
      <c r="E18" t="n">
        <v>15.04</v>
      </c>
      <c r="F18" t="n">
        <v>10.92</v>
      </c>
      <c r="G18" t="n">
        <v>24.26</v>
      </c>
      <c r="H18" t="n">
        <v>0.34</v>
      </c>
      <c r="I18" t="n">
        <v>27</v>
      </c>
      <c r="J18" t="n">
        <v>260.17</v>
      </c>
      <c r="K18" t="n">
        <v>59.19</v>
      </c>
      <c r="L18" t="n">
        <v>5</v>
      </c>
      <c r="M18" t="n">
        <v>25</v>
      </c>
      <c r="N18" t="n">
        <v>65.98</v>
      </c>
      <c r="O18" t="n">
        <v>32321.82</v>
      </c>
      <c r="P18" t="n">
        <v>180.87</v>
      </c>
      <c r="Q18" t="n">
        <v>197.79</v>
      </c>
      <c r="R18" t="n">
        <v>43.63</v>
      </c>
      <c r="S18" t="n">
        <v>25.4</v>
      </c>
      <c r="T18" t="n">
        <v>8174.43</v>
      </c>
      <c r="U18" t="n">
        <v>0.58</v>
      </c>
      <c r="V18" t="n">
        <v>0.85</v>
      </c>
      <c r="W18" t="n">
        <v>2.99</v>
      </c>
      <c r="X18" t="n">
        <v>0.53</v>
      </c>
      <c r="Y18" t="n">
        <v>1</v>
      </c>
      <c r="Z18" t="n">
        <v>10</v>
      </c>
      <c r="AA18" t="n">
        <v>526.6436302230348</v>
      </c>
      <c r="AB18" t="n">
        <v>720.5770487483579</v>
      </c>
      <c r="AC18" t="n">
        <v>651.8061865520535</v>
      </c>
      <c r="AD18" t="n">
        <v>526643.6302230349</v>
      </c>
      <c r="AE18" t="n">
        <v>720577.0487483579</v>
      </c>
      <c r="AF18" t="n">
        <v>1.394780890696962e-05</v>
      </c>
      <c r="AG18" t="n">
        <v>40</v>
      </c>
      <c r="AH18" t="n">
        <v>651806.1865520536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6.6806</v>
      </c>
      <c r="E19" t="n">
        <v>14.97</v>
      </c>
      <c r="F19" t="n">
        <v>10.89</v>
      </c>
      <c r="G19" t="n">
        <v>25.14</v>
      </c>
      <c r="H19" t="n">
        <v>0.36</v>
      </c>
      <c r="I19" t="n">
        <v>26</v>
      </c>
      <c r="J19" t="n">
        <v>260.63</v>
      </c>
      <c r="K19" t="n">
        <v>59.19</v>
      </c>
      <c r="L19" t="n">
        <v>5.25</v>
      </c>
      <c r="M19" t="n">
        <v>24</v>
      </c>
      <c r="N19" t="n">
        <v>66.19</v>
      </c>
      <c r="O19" t="n">
        <v>32378.93</v>
      </c>
      <c r="P19" t="n">
        <v>180.39</v>
      </c>
      <c r="Q19" t="n">
        <v>197.76</v>
      </c>
      <c r="R19" t="n">
        <v>42.92</v>
      </c>
      <c r="S19" t="n">
        <v>25.4</v>
      </c>
      <c r="T19" t="n">
        <v>7827.3</v>
      </c>
      <c r="U19" t="n">
        <v>0.59</v>
      </c>
      <c r="V19" t="n">
        <v>0.85</v>
      </c>
      <c r="W19" t="n">
        <v>2.98</v>
      </c>
      <c r="X19" t="n">
        <v>0.5</v>
      </c>
      <c r="Y19" t="n">
        <v>1</v>
      </c>
      <c r="Z19" t="n">
        <v>10</v>
      </c>
      <c r="AA19" t="n">
        <v>516.408647381698</v>
      </c>
      <c r="AB19" t="n">
        <v>706.5730936892656</v>
      </c>
      <c r="AC19" t="n">
        <v>639.1387493091266</v>
      </c>
      <c r="AD19" t="n">
        <v>516408.647381698</v>
      </c>
      <c r="AE19" t="n">
        <v>706573.0936892657</v>
      </c>
      <c r="AF19" t="n">
        <v>1.401536191924391e-05</v>
      </c>
      <c r="AG19" t="n">
        <v>39</v>
      </c>
      <c r="AH19" t="n">
        <v>639138.7493091266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6.7122</v>
      </c>
      <c r="E20" t="n">
        <v>14.9</v>
      </c>
      <c r="F20" t="n">
        <v>10.87</v>
      </c>
      <c r="G20" t="n">
        <v>26.09</v>
      </c>
      <c r="H20" t="n">
        <v>0.37</v>
      </c>
      <c r="I20" t="n">
        <v>25</v>
      </c>
      <c r="J20" t="n">
        <v>261.1</v>
      </c>
      <c r="K20" t="n">
        <v>59.19</v>
      </c>
      <c r="L20" t="n">
        <v>5.5</v>
      </c>
      <c r="M20" t="n">
        <v>23</v>
      </c>
      <c r="N20" t="n">
        <v>66.40000000000001</v>
      </c>
      <c r="O20" t="n">
        <v>32436.11</v>
      </c>
      <c r="P20" t="n">
        <v>180.09</v>
      </c>
      <c r="Q20" t="n">
        <v>197.77</v>
      </c>
      <c r="R20" t="n">
        <v>42.42</v>
      </c>
      <c r="S20" t="n">
        <v>25.4</v>
      </c>
      <c r="T20" t="n">
        <v>7581.67</v>
      </c>
      <c r="U20" t="n">
        <v>0.6</v>
      </c>
      <c r="V20" t="n">
        <v>0.86</v>
      </c>
      <c r="W20" t="n">
        <v>2.98</v>
      </c>
      <c r="X20" t="n">
        <v>0.48</v>
      </c>
      <c r="Y20" t="n">
        <v>1</v>
      </c>
      <c r="Z20" t="n">
        <v>10</v>
      </c>
      <c r="AA20" t="n">
        <v>515.357358135076</v>
      </c>
      <c r="AB20" t="n">
        <v>705.134673362429</v>
      </c>
      <c r="AC20" t="n">
        <v>637.8376097994478</v>
      </c>
      <c r="AD20" t="n">
        <v>515357.358135076</v>
      </c>
      <c r="AE20" t="n">
        <v>705134.673362429</v>
      </c>
      <c r="AF20" t="n">
        <v>1.40816561797367e-05</v>
      </c>
      <c r="AG20" t="n">
        <v>39</v>
      </c>
      <c r="AH20" t="n">
        <v>637837.6097994478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6.7409</v>
      </c>
      <c r="E21" t="n">
        <v>14.83</v>
      </c>
      <c r="F21" t="n">
        <v>10.86</v>
      </c>
      <c r="G21" t="n">
        <v>27.14</v>
      </c>
      <c r="H21" t="n">
        <v>0.39</v>
      </c>
      <c r="I21" t="n">
        <v>24</v>
      </c>
      <c r="J21" t="n">
        <v>261.56</v>
      </c>
      <c r="K21" t="n">
        <v>59.19</v>
      </c>
      <c r="L21" t="n">
        <v>5.75</v>
      </c>
      <c r="M21" t="n">
        <v>22</v>
      </c>
      <c r="N21" t="n">
        <v>66.62</v>
      </c>
      <c r="O21" t="n">
        <v>32493.38</v>
      </c>
      <c r="P21" t="n">
        <v>179.8</v>
      </c>
      <c r="Q21" t="n">
        <v>197.83</v>
      </c>
      <c r="R21" t="n">
        <v>42.09</v>
      </c>
      <c r="S21" t="n">
        <v>25.4</v>
      </c>
      <c r="T21" t="n">
        <v>7420.41</v>
      </c>
      <c r="U21" t="n">
        <v>0.6</v>
      </c>
      <c r="V21" t="n">
        <v>0.86</v>
      </c>
      <c r="W21" t="n">
        <v>2.97</v>
      </c>
      <c r="X21" t="n">
        <v>0.47</v>
      </c>
      <c r="Y21" t="n">
        <v>1</v>
      </c>
      <c r="Z21" t="n">
        <v>10</v>
      </c>
      <c r="AA21" t="n">
        <v>514.4101542600729</v>
      </c>
      <c r="AB21" t="n">
        <v>703.8386672329641</v>
      </c>
      <c r="AC21" t="n">
        <v>636.665292676023</v>
      </c>
      <c r="AD21" t="n">
        <v>514410.1542600729</v>
      </c>
      <c r="AE21" t="n">
        <v>703838.6672329641</v>
      </c>
      <c r="AF21" t="n">
        <v>1.414186647328553e-05</v>
      </c>
      <c r="AG21" t="n">
        <v>39</v>
      </c>
      <c r="AH21" t="n">
        <v>636665.292676023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6.7696</v>
      </c>
      <c r="E22" t="n">
        <v>14.77</v>
      </c>
      <c r="F22" t="n">
        <v>10.84</v>
      </c>
      <c r="G22" t="n">
        <v>28.28</v>
      </c>
      <c r="H22" t="n">
        <v>0.41</v>
      </c>
      <c r="I22" t="n">
        <v>23</v>
      </c>
      <c r="J22" t="n">
        <v>262.03</v>
      </c>
      <c r="K22" t="n">
        <v>59.19</v>
      </c>
      <c r="L22" t="n">
        <v>6</v>
      </c>
      <c r="M22" t="n">
        <v>21</v>
      </c>
      <c r="N22" t="n">
        <v>66.83</v>
      </c>
      <c r="O22" t="n">
        <v>32550.72</v>
      </c>
      <c r="P22" t="n">
        <v>179.51</v>
      </c>
      <c r="Q22" t="n">
        <v>197.88</v>
      </c>
      <c r="R22" t="n">
        <v>41.27</v>
      </c>
      <c r="S22" t="n">
        <v>25.4</v>
      </c>
      <c r="T22" t="n">
        <v>7016.99</v>
      </c>
      <c r="U22" t="n">
        <v>0.62</v>
      </c>
      <c r="V22" t="n">
        <v>0.86</v>
      </c>
      <c r="W22" t="n">
        <v>2.98</v>
      </c>
      <c r="X22" t="n">
        <v>0.45</v>
      </c>
      <c r="Y22" t="n">
        <v>1</v>
      </c>
      <c r="Z22" t="n">
        <v>10</v>
      </c>
      <c r="AA22" t="n">
        <v>513.4548603206763</v>
      </c>
      <c r="AB22" t="n">
        <v>702.5315919204875</v>
      </c>
      <c r="AC22" t="n">
        <v>635.4829627968774</v>
      </c>
      <c r="AD22" t="n">
        <v>513454.8603206763</v>
      </c>
      <c r="AE22" t="n">
        <v>702531.5919204875</v>
      </c>
      <c r="AF22" t="n">
        <v>1.420207676683435e-05</v>
      </c>
      <c r="AG22" t="n">
        <v>39</v>
      </c>
      <c r="AH22" t="n">
        <v>635482.9627968774</v>
      </c>
    </row>
    <row r="23">
      <c r="A23" t="n">
        <v>21</v>
      </c>
      <c r="B23" t="n">
        <v>130</v>
      </c>
      <c r="C23" t="inlineStr">
        <is>
          <t xml:space="preserve">CONCLUIDO	</t>
        </is>
      </c>
      <c r="D23" t="n">
        <v>6.8074</v>
      </c>
      <c r="E23" t="n">
        <v>14.69</v>
      </c>
      <c r="F23" t="n">
        <v>10.81</v>
      </c>
      <c r="G23" t="n">
        <v>29.48</v>
      </c>
      <c r="H23" t="n">
        <v>0.42</v>
      </c>
      <c r="I23" t="n">
        <v>22</v>
      </c>
      <c r="J23" t="n">
        <v>262.49</v>
      </c>
      <c r="K23" t="n">
        <v>59.19</v>
      </c>
      <c r="L23" t="n">
        <v>6.25</v>
      </c>
      <c r="M23" t="n">
        <v>20</v>
      </c>
      <c r="N23" t="n">
        <v>67.05</v>
      </c>
      <c r="O23" t="n">
        <v>32608.15</v>
      </c>
      <c r="P23" t="n">
        <v>178.94</v>
      </c>
      <c r="Q23" t="n">
        <v>197.78</v>
      </c>
      <c r="R23" t="n">
        <v>40.28</v>
      </c>
      <c r="S23" t="n">
        <v>25.4</v>
      </c>
      <c r="T23" t="n">
        <v>6525.2</v>
      </c>
      <c r="U23" t="n">
        <v>0.63</v>
      </c>
      <c r="V23" t="n">
        <v>0.86</v>
      </c>
      <c r="W23" t="n">
        <v>2.98</v>
      </c>
      <c r="X23" t="n">
        <v>0.42</v>
      </c>
      <c r="Y23" t="n">
        <v>1</v>
      </c>
      <c r="Z23" t="n">
        <v>10</v>
      </c>
      <c r="AA23" t="n">
        <v>512.0527643589123</v>
      </c>
      <c r="AB23" t="n">
        <v>700.6131823694938</v>
      </c>
      <c r="AC23" t="n">
        <v>633.7476435609258</v>
      </c>
      <c r="AD23" t="n">
        <v>512052.7643589123</v>
      </c>
      <c r="AE23" t="n">
        <v>700613.1823694938</v>
      </c>
      <c r="AF23" t="n">
        <v>1.42813781290694e-05</v>
      </c>
      <c r="AG23" t="n">
        <v>39</v>
      </c>
      <c r="AH23" t="n">
        <v>633747.6435609257</v>
      </c>
    </row>
    <row r="24">
      <c r="A24" t="n">
        <v>22</v>
      </c>
      <c r="B24" t="n">
        <v>130</v>
      </c>
      <c r="C24" t="inlineStr">
        <is>
          <t xml:space="preserve">CONCLUIDO	</t>
        </is>
      </c>
      <c r="D24" t="n">
        <v>6.8351</v>
      </c>
      <c r="E24" t="n">
        <v>14.63</v>
      </c>
      <c r="F24" t="n">
        <v>10.8</v>
      </c>
      <c r="G24" t="n">
        <v>30.85</v>
      </c>
      <c r="H24" t="n">
        <v>0.44</v>
      </c>
      <c r="I24" t="n">
        <v>21</v>
      </c>
      <c r="J24" t="n">
        <v>262.96</v>
      </c>
      <c r="K24" t="n">
        <v>59.19</v>
      </c>
      <c r="L24" t="n">
        <v>6.5</v>
      </c>
      <c r="M24" t="n">
        <v>19</v>
      </c>
      <c r="N24" t="n">
        <v>67.26000000000001</v>
      </c>
      <c r="O24" t="n">
        <v>32665.66</v>
      </c>
      <c r="P24" t="n">
        <v>178.74</v>
      </c>
      <c r="Q24" t="n">
        <v>197.82</v>
      </c>
      <c r="R24" t="n">
        <v>40.01</v>
      </c>
      <c r="S24" t="n">
        <v>25.4</v>
      </c>
      <c r="T24" t="n">
        <v>6394.3</v>
      </c>
      <c r="U24" t="n">
        <v>0.63</v>
      </c>
      <c r="V24" t="n">
        <v>0.86</v>
      </c>
      <c r="W24" t="n">
        <v>2.98</v>
      </c>
      <c r="X24" t="n">
        <v>0.41</v>
      </c>
      <c r="Y24" t="n">
        <v>1</v>
      </c>
      <c r="Z24" t="n">
        <v>10</v>
      </c>
      <c r="AA24" t="n">
        <v>511.2276103649013</v>
      </c>
      <c r="AB24" t="n">
        <v>699.4841702716628</v>
      </c>
      <c r="AC24" t="n">
        <v>632.7263827931336</v>
      </c>
      <c r="AD24" t="n">
        <v>511227.6103649013</v>
      </c>
      <c r="AE24" t="n">
        <v>699484.1702716629</v>
      </c>
      <c r="AF24" t="n">
        <v>1.433949050298238e-05</v>
      </c>
      <c r="AG24" t="n">
        <v>39</v>
      </c>
      <c r="AH24" t="n">
        <v>632726.3827931335</v>
      </c>
    </row>
    <row r="25">
      <c r="A25" t="n">
        <v>23</v>
      </c>
      <c r="B25" t="n">
        <v>130</v>
      </c>
      <c r="C25" t="inlineStr">
        <is>
          <t xml:space="preserve">CONCLUIDO	</t>
        </is>
      </c>
      <c r="D25" t="n">
        <v>6.8725</v>
      </c>
      <c r="E25" t="n">
        <v>14.55</v>
      </c>
      <c r="F25" t="n">
        <v>10.77</v>
      </c>
      <c r="G25" t="n">
        <v>32.3</v>
      </c>
      <c r="H25" t="n">
        <v>0.46</v>
      </c>
      <c r="I25" t="n">
        <v>20</v>
      </c>
      <c r="J25" t="n">
        <v>263.42</v>
      </c>
      <c r="K25" t="n">
        <v>59.19</v>
      </c>
      <c r="L25" t="n">
        <v>6.75</v>
      </c>
      <c r="M25" t="n">
        <v>18</v>
      </c>
      <c r="N25" t="n">
        <v>67.48</v>
      </c>
      <c r="O25" t="n">
        <v>32723.25</v>
      </c>
      <c r="P25" t="n">
        <v>178.12</v>
      </c>
      <c r="Q25" t="n">
        <v>197.82</v>
      </c>
      <c r="R25" t="n">
        <v>39.02</v>
      </c>
      <c r="S25" t="n">
        <v>25.4</v>
      </c>
      <c r="T25" t="n">
        <v>5903.85</v>
      </c>
      <c r="U25" t="n">
        <v>0.65</v>
      </c>
      <c r="V25" t="n">
        <v>0.86</v>
      </c>
      <c r="W25" t="n">
        <v>2.97</v>
      </c>
      <c r="X25" t="n">
        <v>0.38</v>
      </c>
      <c r="Y25" t="n">
        <v>1</v>
      </c>
      <c r="Z25" t="n">
        <v>10</v>
      </c>
      <c r="AA25" t="n">
        <v>500.8257539558845</v>
      </c>
      <c r="AB25" t="n">
        <v>685.2518914353287</v>
      </c>
      <c r="AC25" t="n">
        <v>619.8524126738102</v>
      </c>
      <c r="AD25" t="n">
        <v>500825.7539558845</v>
      </c>
      <c r="AE25" t="n">
        <v>685251.8914353288</v>
      </c>
      <c r="AF25" t="n">
        <v>1.441795269736308e-05</v>
      </c>
      <c r="AG25" t="n">
        <v>38</v>
      </c>
      <c r="AH25" t="n">
        <v>619852.4126738103</v>
      </c>
    </row>
    <row r="26">
      <c r="A26" t="n">
        <v>24</v>
      </c>
      <c r="B26" t="n">
        <v>130</v>
      </c>
      <c r="C26" t="inlineStr">
        <is>
          <t xml:space="preserve">CONCLUIDO	</t>
        </is>
      </c>
      <c r="D26" t="n">
        <v>6.8721</v>
      </c>
      <c r="E26" t="n">
        <v>14.55</v>
      </c>
      <c r="F26" t="n">
        <v>10.77</v>
      </c>
      <c r="G26" t="n">
        <v>32.31</v>
      </c>
      <c r="H26" t="n">
        <v>0.47</v>
      </c>
      <c r="I26" t="n">
        <v>20</v>
      </c>
      <c r="J26" t="n">
        <v>263.89</v>
      </c>
      <c r="K26" t="n">
        <v>59.19</v>
      </c>
      <c r="L26" t="n">
        <v>7</v>
      </c>
      <c r="M26" t="n">
        <v>18</v>
      </c>
      <c r="N26" t="n">
        <v>67.7</v>
      </c>
      <c r="O26" t="n">
        <v>32780.92</v>
      </c>
      <c r="P26" t="n">
        <v>178.1</v>
      </c>
      <c r="Q26" t="n">
        <v>197.76</v>
      </c>
      <c r="R26" t="n">
        <v>39.03</v>
      </c>
      <c r="S26" t="n">
        <v>25.4</v>
      </c>
      <c r="T26" t="n">
        <v>5911.72</v>
      </c>
      <c r="U26" t="n">
        <v>0.65</v>
      </c>
      <c r="V26" t="n">
        <v>0.86</v>
      </c>
      <c r="W26" t="n">
        <v>2.97</v>
      </c>
      <c r="X26" t="n">
        <v>0.38</v>
      </c>
      <c r="Y26" t="n">
        <v>1</v>
      </c>
      <c r="Z26" t="n">
        <v>10</v>
      </c>
      <c r="AA26" t="n">
        <v>500.819121250989</v>
      </c>
      <c r="AB26" t="n">
        <v>685.2428162758765</v>
      </c>
      <c r="AC26" t="n">
        <v>619.844203634839</v>
      </c>
      <c r="AD26" t="n">
        <v>500819.121250989</v>
      </c>
      <c r="AE26" t="n">
        <v>685242.8162758765</v>
      </c>
      <c r="AF26" t="n">
        <v>1.441711352950874e-05</v>
      </c>
      <c r="AG26" t="n">
        <v>38</v>
      </c>
      <c r="AH26" t="n">
        <v>619844.203634839</v>
      </c>
    </row>
    <row r="27">
      <c r="A27" t="n">
        <v>25</v>
      </c>
      <c r="B27" t="n">
        <v>130</v>
      </c>
      <c r="C27" t="inlineStr">
        <is>
          <t xml:space="preserve">CONCLUIDO	</t>
        </is>
      </c>
      <c r="D27" t="n">
        <v>6.901</v>
      </c>
      <c r="E27" t="n">
        <v>14.49</v>
      </c>
      <c r="F27" t="n">
        <v>10.76</v>
      </c>
      <c r="G27" t="n">
        <v>33.97</v>
      </c>
      <c r="H27" t="n">
        <v>0.49</v>
      </c>
      <c r="I27" t="n">
        <v>19</v>
      </c>
      <c r="J27" t="n">
        <v>264.36</v>
      </c>
      <c r="K27" t="n">
        <v>59.19</v>
      </c>
      <c r="L27" t="n">
        <v>7.25</v>
      </c>
      <c r="M27" t="n">
        <v>17</v>
      </c>
      <c r="N27" t="n">
        <v>67.92</v>
      </c>
      <c r="O27" t="n">
        <v>32838.68</v>
      </c>
      <c r="P27" t="n">
        <v>178.03</v>
      </c>
      <c r="Q27" t="n">
        <v>197.85</v>
      </c>
      <c r="R27" t="n">
        <v>38.73</v>
      </c>
      <c r="S27" t="n">
        <v>25.4</v>
      </c>
      <c r="T27" t="n">
        <v>5766.82</v>
      </c>
      <c r="U27" t="n">
        <v>0.66</v>
      </c>
      <c r="V27" t="n">
        <v>0.87</v>
      </c>
      <c r="W27" t="n">
        <v>2.97</v>
      </c>
      <c r="X27" t="n">
        <v>0.37</v>
      </c>
      <c r="Y27" t="n">
        <v>1</v>
      </c>
      <c r="Z27" t="n">
        <v>10</v>
      </c>
      <c r="AA27" t="n">
        <v>500.0858489167142</v>
      </c>
      <c r="AB27" t="n">
        <v>684.2395207184293</v>
      </c>
      <c r="AC27" t="n">
        <v>618.9366611972605</v>
      </c>
      <c r="AD27" t="n">
        <v>500085.8489167141</v>
      </c>
      <c r="AE27" t="n">
        <v>684239.5207184292</v>
      </c>
      <c r="AF27" t="n">
        <v>1.447774340698474e-05</v>
      </c>
      <c r="AG27" t="n">
        <v>38</v>
      </c>
      <c r="AH27" t="n">
        <v>618936.6611972605</v>
      </c>
    </row>
    <row r="28">
      <c r="A28" t="n">
        <v>26</v>
      </c>
      <c r="B28" t="n">
        <v>130</v>
      </c>
      <c r="C28" t="inlineStr">
        <is>
          <t xml:space="preserve">CONCLUIDO	</t>
        </is>
      </c>
      <c r="D28" t="n">
        <v>6.9395</v>
      </c>
      <c r="E28" t="n">
        <v>14.41</v>
      </c>
      <c r="F28" t="n">
        <v>10.73</v>
      </c>
      <c r="G28" t="n">
        <v>35.75</v>
      </c>
      <c r="H28" t="n">
        <v>0.5</v>
      </c>
      <c r="I28" t="n">
        <v>18</v>
      </c>
      <c r="J28" t="n">
        <v>264.83</v>
      </c>
      <c r="K28" t="n">
        <v>59.19</v>
      </c>
      <c r="L28" t="n">
        <v>7.5</v>
      </c>
      <c r="M28" t="n">
        <v>16</v>
      </c>
      <c r="N28" t="n">
        <v>68.14</v>
      </c>
      <c r="O28" t="n">
        <v>32896.51</v>
      </c>
      <c r="P28" t="n">
        <v>177.3</v>
      </c>
      <c r="Q28" t="n">
        <v>197.78</v>
      </c>
      <c r="R28" t="n">
        <v>37.81</v>
      </c>
      <c r="S28" t="n">
        <v>25.4</v>
      </c>
      <c r="T28" t="n">
        <v>5310.07</v>
      </c>
      <c r="U28" t="n">
        <v>0.67</v>
      </c>
      <c r="V28" t="n">
        <v>0.87</v>
      </c>
      <c r="W28" t="n">
        <v>2.97</v>
      </c>
      <c r="X28" t="n">
        <v>0.33</v>
      </c>
      <c r="Y28" t="n">
        <v>1</v>
      </c>
      <c r="Z28" t="n">
        <v>10</v>
      </c>
      <c r="AA28" t="n">
        <v>498.5929189045335</v>
      </c>
      <c r="AB28" t="n">
        <v>682.19682801234</v>
      </c>
      <c r="AC28" t="n">
        <v>617.0889202161031</v>
      </c>
      <c r="AD28" t="n">
        <v>498592.9189045334</v>
      </c>
      <c r="AE28" t="n">
        <v>682196.82801234</v>
      </c>
      <c r="AF28" t="n">
        <v>1.455851331296487e-05</v>
      </c>
      <c r="AG28" t="n">
        <v>38</v>
      </c>
      <c r="AH28" t="n">
        <v>617088.9202161031</v>
      </c>
    </row>
    <row r="29">
      <c r="A29" t="n">
        <v>27</v>
      </c>
      <c r="B29" t="n">
        <v>130</v>
      </c>
      <c r="C29" t="inlineStr">
        <is>
          <t xml:space="preserve">CONCLUIDO	</t>
        </is>
      </c>
      <c r="D29" t="n">
        <v>6.9431</v>
      </c>
      <c r="E29" t="n">
        <v>14.4</v>
      </c>
      <c r="F29" t="n">
        <v>10.72</v>
      </c>
      <c r="G29" t="n">
        <v>35.73</v>
      </c>
      <c r="H29" t="n">
        <v>0.52</v>
      </c>
      <c r="I29" t="n">
        <v>18</v>
      </c>
      <c r="J29" t="n">
        <v>265.3</v>
      </c>
      <c r="K29" t="n">
        <v>59.19</v>
      </c>
      <c r="L29" t="n">
        <v>7.75</v>
      </c>
      <c r="M29" t="n">
        <v>16</v>
      </c>
      <c r="N29" t="n">
        <v>68.36</v>
      </c>
      <c r="O29" t="n">
        <v>32954.43</v>
      </c>
      <c r="P29" t="n">
        <v>177.3</v>
      </c>
      <c r="Q29" t="n">
        <v>197.8</v>
      </c>
      <c r="R29" t="n">
        <v>37.57</v>
      </c>
      <c r="S29" t="n">
        <v>25.4</v>
      </c>
      <c r="T29" t="n">
        <v>5189.19</v>
      </c>
      <c r="U29" t="n">
        <v>0.68</v>
      </c>
      <c r="V29" t="n">
        <v>0.87</v>
      </c>
      <c r="W29" t="n">
        <v>2.97</v>
      </c>
      <c r="X29" t="n">
        <v>0.33</v>
      </c>
      <c r="Y29" t="n">
        <v>1</v>
      </c>
      <c r="Z29" t="n">
        <v>10</v>
      </c>
      <c r="AA29" t="n">
        <v>498.4963590341004</v>
      </c>
      <c r="AB29" t="n">
        <v>682.0647105376926</v>
      </c>
      <c r="AC29" t="n">
        <v>616.969411847808</v>
      </c>
      <c r="AD29" t="n">
        <v>498496.3590341004</v>
      </c>
      <c r="AE29" t="n">
        <v>682064.7105376925</v>
      </c>
      <c r="AF29" t="n">
        <v>1.456606582365393e-05</v>
      </c>
      <c r="AG29" t="n">
        <v>38</v>
      </c>
      <c r="AH29" t="n">
        <v>616969.411847808</v>
      </c>
    </row>
    <row r="30">
      <c r="A30" t="n">
        <v>28</v>
      </c>
      <c r="B30" t="n">
        <v>130</v>
      </c>
      <c r="C30" t="inlineStr">
        <is>
          <t xml:space="preserve">CONCLUIDO	</t>
        </is>
      </c>
      <c r="D30" t="n">
        <v>6.9728</v>
      </c>
      <c r="E30" t="n">
        <v>14.34</v>
      </c>
      <c r="F30" t="n">
        <v>10.71</v>
      </c>
      <c r="G30" t="n">
        <v>37.78</v>
      </c>
      <c r="H30" t="n">
        <v>0.54</v>
      </c>
      <c r="I30" t="n">
        <v>17</v>
      </c>
      <c r="J30" t="n">
        <v>265.77</v>
      </c>
      <c r="K30" t="n">
        <v>59.19</v>
      </c>
      <c r="L30" t="n">
        <v>8</v>
      </c>
      <c r="M30" t="n">
        <v>15</v>
      </c>
      <c r="N30" t="n">
        <v>68.58</v>
      </c>
      <c r="O30" t="n">
        <v>33012.44</v>
      </c>
      <c r="P30" t="n">
        <v>176.85</v>
      </c>
      <c r="Q30" t="n">
        <v>197.77</v>
      </c>
      <c r="R30" t="n">
        <v>37.14</v>
      </c>
      <c r="S30" t="n">
        <v>25.4</v>
      </c>
      <c r="T30" t="n">
        <v>4980.04</v>
      </c>
      <c r="U30" t="n">
        <v>0.68</v>
      </c>
      <c r="V30" t="n">
        <v>0.87</v>
      </c>
      <c r="W30" t="n">
        <v>2.97</v>
      </c>
      <c r="X30" t="n">
        <v>0.31</v>
      </c>
      <c r="Y30" t="n">
        <v>1</v>
      </c>
      <c r="Z30" t="n">
        <v>10</v>
      </c>
      <c r="AA30" t="n">
        <v>497.4658142873236</v>
      </c>
      <c r="AB30" t="n">
        <v>680.6546737507271</v>
      </c>
      <c r="AC30" t="n">
        <v>615.6939469927914</v>
      </c>
      <c r="AD30" t="n">
        <v>497465.8142873236</v>
      </c>
      <c r="AE30" t="n">
        <v>680654.6737507271</v>
      </c>
      <c r="AF30" t="n">
        <v>1.46283740368386e-05</v>
      </c>
      <c r="AG30" t="n">
        <v>38</v>
      </c>
      <c r="AH30" t="n">
        <v>615693.9469927915</v>
      </c>
    </row>
    <row r="31">
      <c r="A31" t="n">
        <v>29</v>
      </c>
      <c r="B31" t="n">
        <v>130</v>
      </c>
      <c r="C31" t="inlineStr">
        <is>
          <t xml:space="preserve">CONCLUIDO	</t>
        </is>
      </c>
      <c r="D31" t="n">
        <v>6.9615</v>
      </c>
      <c r="E31" t="n">
        <v>14.36</v>
      </c>
      <c r="F31" t="n">
        <v>10.73</v>
      </c>
      <c r="G31" t="n">
        <v>37.87</v>
      </c>
      <c r="H31" t="n">
        <v>0.55</v>
      </c>
      <c r="I31" t="n">
        <v>17</v>
      </c>
      <c r="J31" t="n">
        <v>266.24</v>
      </c>
      <c r="K31" t="n">
        <v>59.19</v>
      </c>
      <c r="L31" t="n">
        <v>8.25</v>
      </c>
      <c r="M31" t="n">
        <v>15</v>
      </c>
      <c r="N31" t="n">
        <v>68.8</v>
      </c>
      <c r="O31" t="n">
        <v>33070.52</v>
      </c>
      <c r="P31" t="n">
        <v>177.31</v>
      </c>
      <c r="Q31" t="n">
        <v>197.78</v>
      </c>
      <c r="R31" t="n">
        <v>37.86</v>
      </c>
      <c r="S31" t="n">
        <v>25.4</v>
      </c>
      <c r="T31" t="n">
        <v>5343.3</v>
      </c>
      <c r="U31" t="n">
        <v>0.67</v>
      </c>
      <c r="V31" t="n">
        <v>0.87</v>
      </c>
      <c r="W31" t="n">
        <v>2.97</v>
      </c>
      <c r="X31" t="n">
        <v>0.34</v>
      </c>
      <c r="Y31" t="n">
        <v>1</v>
      </c>
      <c r="Z31" t="n">
        <v>10</v>
      </c>
      <c r="AA31" t="n">
        <v>498.1080120820522</v>
      </c>
      <c r="AB31" t="n">
        <v>681.5333571052419</v>
      </c>
      <c r="AC31" t="n">
        <v>616.4887700411912</v>
      </c>
      <c r="AD31" t="n">
        <v>498108.0120820522</v>
      </c>
      <c r="AE31" t="n">
        <v>681533.3571052419</v>
      </c>
      <c r="AF31" t="n">
        <v>1.460466754495352e-05</v>
      </c>
      <c r="AG31" t="n">
        <v>38</v>
      </c>
      <c r="AH31" t="n">
        <v>616488.7700411911</v>
      </c>
    </row>
    <row r="32">
      <c r="A32" t="n">
        <v>30</v>
      </c>
      <c r="B32" t="n">
        <v>130</v>
      </c>
      <c r="C32" t="inlineStr">
        <is>
          <t xml:space="preserve">CONCLUIDO	</t>
        </is>
      </c>
      <c r="D32" t="n">
        <v>7.0085</v>
      </c>
      <c r="E32" t="n">
        <v>14.27</v>
      </c>
      <c r="F32" t="n">
        <v>10.68</v>
      </c>
      <c r="G32" t="n">
        <v>40.05</v>
      </c>
      <c r="H32" t="n">
        <v>0.57</v>
      </c>
      <c r="I32" t="n">
        <v>16</v>
      </c>
      <c r="J32" t="n">
        <v>266.71</v>
      </c>
      <c r="K32" t="n">
        <v>59.19</v>
      </c>
      <c r="L32" t="n">
        <v>8.5</v>
      </c>
      <c r="M32" t="n">
        <v>14</v>
      </c>
      <c r="N32" t="n">
        <v>69.02</v>
      </c>
      <c r="O32" t="n">
        <v>33128.7</v>
      </c>
      <c r="P32" t="n">
        <v>176.51</v>
      </c>
      <c r="Q32" t="n">
        <v>197.81</v>
      </c>
      <c r="R32" t="n">
        <v>36.47</v>
      </c>
      <c r="S32" t="n">
        <v>25.4</v>
      </c>
      <c r="T32" t="n">
        <v>4649.72</v>
      </c>
      <c r="U32" t="n">
        <v>0.7</v>
      </c>
      <c r="V32" t="n">
        <v>0.87</v>
      </c>
      <c r="W32" t="n">
        <v>2.96</v>
      </c>
      <c r="X32" t="n">
        <v>0.29</v>
      </c>
      <c r="Y32" t="n">
        <v>1</v>
      </c>
      <c r="Z32" t="n">
        <v>10</v>
      </c>
      <c r="AA32" t="n">
        <v>496.3666417745088</v>
      </c>
      <c r="AB32" t="n">
        <v>679.1507374266249</v>
      </c>
      <c r="AC32" t="n">
        <v>614.3335442406736</v>
      </c>
      <c r="AD32" t="n">
        <v>496366.6417745088</v>
      </c>
      <c r="AE32" t="n">
        <v>679150.7374266249</v>
      </c>
      <c r="AF32" t="n">
        <v>1.470326976783836e-05</v>
      </c>
      <c r="AG32" t="n">
        <v>38</v>
      </c>
      <c r="AH32" t="n">
        <v>614333.5442406737</v>
      </c>
    </row>
    <row r="33">
      <c r="A33" t="n">
        <v>31</v>
      </c>
      <c r="B33" t="n">
        <v>130</v>
      </c>
      <c r="C33" t="inlineStr">
        <is>
          <t xml:space="preserve">CONCLUIDO	</t>
        </is>
      </c>
      <c r="D33" t="n">
        <v>7.0031</v>
      </c>
      <c r="E33" t="n">
        <v>14.28</v>
      </c>
      <c r="F33" t="n">
        <v>10.69</v>
      </c>
      <c r="G33" t="n">
        <v>40.1</v>
      </c>
      <c r="H33" t="n">
        <v>0.58</v>
      </c>
      <c r="I33" t="n">
        <v>16</v>
      </c>
      <c r="J33" t="n">
        <v>267.18</v>
      </c>
      <c r="K33" t="n">
        <v>59.19</v>
      </c>
      <c r="L33" t="n">
        <v>8.75</v>
      </c>
      <c r="M33" t="n">
        <v>14</v>
      </c>
      <c r="N33" t="n">
        <v>69.23999999999999</v>
      </c>
      <c r="O33" t="n">
        <v>33186.95</v>
      </c>
      <c r="P33" t="n">
        <v>176.72</v>
      </c>
      <c r="Q33" t="n">
        <v>197.79</v>
      </c>
      <c r="R33" t="n">
        <v>36.77</v>
      </c>
      <c r="S33" t="n">
        <v>25.4</v>
      </c>
      <c r="T33" t="n">
        <v>4803.25</v>
      </c>
      <c r="U33" t="n">
        <v>0.6899999999999999</v>
      </c>
      <c r="V33" t="n">
        <v>0.87</v>
      </c>
      <c r="W33" t="n">
        <v>2.96</v>
      </c>
      <c r="X33" t="n">
        <v>0.3</v>
      </c>
      <c r="Y33" t="n">
        <v>1</v>
      </c>
      <c r="Z33" t="n">
        <v>10</v>
      </c>
      <c r="AA33" t="n">
        <v>496.6639185028138</v>
      </c>
      <c r="AB33" t="n">
        <v>679.5574845612156</v>
      </c>
      <c r="AC33" t="n">
        <v>614.7014719996122</v>
      </c>
      <c r="AD33" t="n">
        <v>496663.9185028138</v>
      </c>
      <c r="AE33" t="n">
        <v>679557.4845612156</v>
      </c>
      <c r="AF33" t="n">
        <v>1.469194100180478e-05</v>
      </c>
      <c r="AG33" t="n">
        <v>38</v>
      </c>
      <c r="AH33" t="n">
        <v>614701.4719996122</v>
      </c>
    </row>
    <row r="34">
      <c r="A34" t="n">
        <v>32</v>
      </c>
      <c r="B34" t="n">
        <v>130</v>
      </c>
      <c r="C34" t="inlineStr">
        <is>
          <t xml:space="preserve">CONCLUIDO	</t>
        </is>
      </c>
      <c r="D34" t="n">
        <v>7.0396</v>
      </c>
      <c r="E34" t="n">
        <v>14.21</v>
      </c>
      <c r="F34" t="n">
        <v>10.67</v>
      </c>
      <c r="G34" t="n">
        <v>42.67</v>
      </c>
      <c r="H34" t="n">
        <v>0.6</v>
      </c>
      <c r="I34" t="n">
        <v>15</v>
      </c>
      <c r="J34" t="n">
        <v>267.66</v>
      </c>
      <c r="K34" t="n">
        <v>59.19</v>
      </c>
      <c r="L34" t="n">
        <v>9</v>
      </c>
      <c r="M34" t="n">
        <v>13</v>
      </c>
      <c r="N34" t="n">
        <v>69.45999999999999</v>
      </c>
      <c r="O34" t="n">
        <v>33245.29</v>
      </c>
      <c r="P34" t="n">
        <v>176.23</v>
      </c>
      <c r="Q34" t="n">
        <v>197.79</v>
      </c>
      <c r="R34" t="n">
        <v>35.93</v>
      </c>
      <c r="S34" t="n">
        <v>25.4</v>
      </c>
      <c r="T34" t="n">
        <v>4387.48</v>
      </c>
      <c r="U34" t="n">
        <v>0.71</v>
      </c>
      <c r="V34" t="n">
        <v>0.87</v>
      </c>
      <c r="W34" t="n">
        <v>2.96</v>
      </c>
      <c r="X34" t="n">
        <v>0.28</v>
      </c>
      <c r="Y34" t="n">
        <v>1</v>
      </c>
      <c r="Z34" t="n">
        <v>10</v>
      </c>
      <c r="AA34" t="n">
        <v>495.4557151516362</v>
      </c>
      <c r="AB34" t="n">
        <v>677.9043674339642</v>
      </c>
      <c r="AC34" t="n">
        <v>613.2061260508212</v>
      </c>
      <c r="AD34" t="n">
        <v>495455.7151516362</v>
      </c>
      <c r="AE34" t="n">
        <v>677904.3674339643</v>
      </c>
      <c r="AF34" t="n">
        <v>1.476851506851322e-05</v>
      </c>
      <c r="AG34" t="n">
        <v>38</v>
      </c>
      <c r="AH34" t="n">
        <v>613206.1260508213</v>
      </c>
    </row>
    <row r="35">
      <c r="A35" t="n">
        <v>33</v>
      </c>
      <c r="B35" t="n">
        <v>130</v>
      </c>
      <c r="C35" t="inlineStr">
        <is>
          <t xml:space="preserve">CONCLUIDO	</t>
        </is>
      </c>
      <c r="D35" t="n">
        <v>7.0359</v>
      </c>
      <c r="E35" t="n">
        <v>14.21</v>
      </c>
      <c r="F35" t="n">
        <v>10.67</v>
      </c>
      <c r="G35" t="n">
        <v>42.7</v>
      </c>
      <c r="H35" t="n">
        <v>0.61</v>
      </c>
      <c r="I35" t="n">
        <v>15</v>
      </c>
      <c r="J35" t="n">
        <v>268.13</v>
      </c>
      <c r="K35" t="n">
        <v>59.19</v>
      </c>
      <c r="L35" t="n">
        <v>9.25</v>
      </c>
      <c r="M35" t="n">
        <v>13</v>
      </c>
      <c r="N35" t="n">
        <v>69.69</v>
      </c>
      <c r="O35" t="n">
        <v>33303.72</v>
      </c>
      <c r="P35" t="n">
        <v>176.41</v>
      </c>
      <c r="Q35" t="n">
        <v>197.75</v>
      </c>
      <c r="R35" t="n">
        <v>36.24</v>
      </c>
      <c r="S35" t="n">
        <v>25.4</v>
      </c>
      <c r="T35" t="n">
        <v>4541.7</v>
      </c>
      <c r="U35" t="n">
        <v>0.7</v>
      </c>
      <c r="V35" t="n">
        <v>0.87</v>
      </c>
      <c r="W35" t="n">
        <v>2.96</v>
      </c>
      <c r="X35" t="n">
        <v>0.28</v>
      </c>
      <c r="Y35" t="n">
        <v>1</v>
      </c>
      <c r="Z35" t="n">
        <v>10</v>
      </c>
      <c r="AA35" t="n">
        <v>495.6752784027809</v>
      </c>
      <c r="AB35" t="n">
        <v>678.2047835606276</v>
      </c>
      <c r="AC35" t="n">
        <v>613.4778708839925</v>
      </c>
      <c r="AD35" t="n">
        <v>495675.2784027809</v>
      </c>
      <c r="AE35" t="n">
        <v>678204.7835606276</v>
      </c>
      <c r="AF35" t="n">
        <v>1.476075276586059e-05</v>
      </c>
      <c r="AG35" t="n">
        <v>38</v>
      </c>
      <c r="AH35" t="n">
        <v>613477.8708839925</v>
      </c>
    </row>
    <row r="36">
      <c r="A36" t="n">
        <v>34</v>
      </c>
      <c r="B36" t="n">
        <v>130</v>
      </c>
      <c r="C36" t="inlineStr">
        <is>
          <t xml:space="preserve">CONCLUIDO	</t>
        </is>
      </c>
      <c r="D36" t="n">
        <v>7.0367</v>
      </c>
      <c r="E36" t="n">
        <v>14.21</v>
      </c>
      <c r="F36" t="n">
        <v>10.67</v>
      </c>
      <c r="G36" t="n">
        <v>42.69</v>
      </c>
      <c r="H36" t="n">
        <v>0.63</v>
      </c>
      <c r="I36" t="n">
        <v>15</v>
      </c>
      <c r="J36" t="n">
        <v>268.61</v>
      </c>
      <c r="K36" t="n">
        <v>59.19</v>
      </c>
      <c r="L36" t="n">
        <v>9.5</v>
      </c>
      <c r="M36" t="n">
        <v>13</v>
      </c>
      <c r="N36" t="n">
        <v>69.91</v>
      </c>
      <c r="O36" t="n">
        <v>33362.23</v>
      </c>
      <c r="P36" t="n">
        <v>176.25</v>
      </c>
      <c r="Q36" t="n">
        <v>197.83</v>
      </c>
      <c r="R36" t="n">
        <v>36.11</v>
      </c>
      <c r="S36" t="n">
        <v>25.4</v>
      </c>
      <c r="T36" t="n">
        <v>4474.26</v>
      </c>
      <c r="U36" t="n">
        <v>0.7</v>
      </c>
      <c r="V36" t="n">
        <v>0.87</v>
      </c>
      <c r="W36" t="n">
        <v>2.96</v>
      </c>
      <c r="X36" t="n">
        <v>0.28</v>
      </c>
      <c r="Y36" t="n">
        <v>1</v>
      </c>
      <c r="Z36" t="n">
        <v>10</v>
      </c>
      <c r="AA36" t="n">
        <v>495.5341454696837</v>
      </c>
      <c r="AB36" t="n">
        <v>678.0116792552184</v>
      </c>
      <c r="AC36" t="n">
        <v>613.303196182468</v>
      </c>
      <c r="AD36" t="n">
        <v>495534.1454696837</v>
      </c>
      <c r="AE36" t="n">
        <v>678011.6792552184</v>
      </c>
      <c r="AF36" t="n">
        <v>1.476243110156927e-05</v>
      </c>
      <c r="AG36" t="n">
        <v>38</v>
      </c>
      <c r="AH36" t="n">
        <v>613303.196182468</v>
      </c>
    </row>
    <row r="37">
      <c r="A37" t="n">
        <v>35</v>
      </c>
      <c r="B37" t="n">
        <v>130</v>
      </c>
      <c r="C37" t="inlineStr">
        <is>
          <t xml:space="preserve">CONCLUIDO	</t>
        </is>
      </c>
      <c r="D37" t="n">
        <v>7.0753</v>
      </c>
      <c r="E37" t="n">
        <v>14.13</v>
      </c>
      <c r="F37" t="n">
        <v>10.64</v>
      </c>
      <c r="G37" t="n">
        <v>45.62</v>
      </c>
      <c r="H37" t="n">
        <v>0.64</v>
      </c>
      <c r="I37" t="n">
        <v>14</v>
      </c>
      <c r="J37" t="n">
        <v>269.08</v>
      </c>
      <c r="K37" t="n">
        <v>59.19</v>
      </c>
      <c r="L37" t="n">
        <v>9.75</v>
      </c>
      <c r="M37" t="n">
        <v>12</v>
      </c>
      <c r="N37" t="n">
        <v>70.14</v>
      </c>
      <c r="O37" t="n">
        <v>33420.83</v>
      </c>
      <c r="P37" t="n">
        <v>175.76</v>
      </c>
      <c r="Q37" t="n">
        <v>197.81</v>
      </c>
      <c r="R37" t="n">
        <v>35.26</v>
      </c>
      <c r="S37" t="n">
        <v>25.4</v>
      </c>
      <c r="T37" t="n">
        <v>4055.46</v>
      </c>
      <c r="U37" t="n">
        <v>0.72</v>
      </c>
      <c r="V37" t="n">
        <v>0.87</v>
      </c>
      <c r="W37" t="n">
        <v>2.96</v>
      </c>
      <c r="X37" t="n">
        <v>0.25</v>
      </c>
      <c r="Y37" t="n">
        <v>1</v>
      </c>
      <c r="Z37" t="n">
        <v>10</v>
      </c>
      <c r="AA37" t="n">
        <v>485.2820869793857</v>
      </c>
      <c r="AB37" t="n">
        <v>663.9843605398929</v>
      </c>
      <c r="AC37" t="n">
        <v>600.6146250778678</v>
      </c>
      <c r="AD37" t="n">
        <v>485282.0869793856</v>
      </c>
      <c r="AE37" t="n">
        <v>663984.3605398929</v>
      </c>
      <c r="AF37" t="n">
        <v>1.484341079951299e-05</v>
      </c>
      <c r="AG37" t="n">
        <v>37</v>
      </c>
      <c r="AH37" t="n">
        <v>600614.6250778678</v>
      </c>
    </row>
    <row r="38">
      <c r="A38" t="n">
        <v>36</v>
      </c>
      <c r="B38" t="n">
        <v>130</v>
      </c>
      <c r="C38" t="inlineStr">
        <is>
          <t xml:space="preserve">CONCLUIDO	</t>
        </is>
      </c>
      <c r="D38" t="n">
        <v>7.0737</v>
      </c>
      <c r="E38" t="n">
        <v>14.14</v>
      </c>
      <c r="F38" t="n">
        <v>10.65</v>
      </c>
      <c r="G38" t="n">
        <v>45.63</v>
      </c>
      <c r="H38" t="n">
        <v>0.66</v>
      </c>
      <c r="I38" t="n">
        <v>14</v>
      </c>
      <c r="J38" t="n">
        <v>269.56</v>
      </c>
      <c r="K38" t="n">
        <v>59.19</v>
      </c>
      <c r="L38" t="n">
        <v>10</v>
      </c>
      <c r="M38" t="n">
        <v>12</v>
      </c>
      <c r="N38" t="n">
        <v>70.36</v>
      </c>
      <c r="O38" t="n">
        <v>33479.51</v>
      </c>
      <c r="P38" t="n">
        <v>175.87</v>
      </c>
      <c r="Q38" t="n">
        <v>197.78</v>
      </c>
      <c r="R38" t="n">
        <v>35.33</v>
      </c>
      <c r="S38" t="n">
        <v>25.4</v>
      </c>
      <c r="T38" t="n">
        <v>4089.18</v>
      </c>
      <c r="U38" t="n">
        <v>0.72</v>
      </c>
      <c r="V38" t="n">
        <v>0.87</v>
      </c>
      <c r="W38" t="n">
        <v>2.96</v>
      </c>
      <c r="X38" t="n">
        <v>0.26</v>
      </c>
      <c r="Y38" t="n">
        <v>1</v>
      </c>
      <c r="Z38" t="n">
        <v>10</v>
      </c>
      <c r="AA38" t="n">
        <v>485.4164307875457</v>
      </c>
      <c r="AB38" t="n">
        <v>664.1681756650479</v>
      </c>
      <c r="AC38" t="n">
        <v>600.7808971454642</v>
      </c>
      <c r="AD38" t="n">
        <v>485416.4307875457</v>
      </c>
      <c r="AE38" t="n">
        <v>664168.175665048</v>
      </c>
      <c r="AF38" t="n">
        <v>1.484005412809563e-05</v>
      </c>
      <c r="AG38" t="n">
        <v>37</v>
      </c>
      <c r="AH38" t="n">
        <v>600780.8971454642</v>
      </c>
    </row>
    <row r="39">
      <c r="A39" t="n">
        <v>37</v>
      </c>
      <c r="B39" t="n">
        <v>130</v>
      </c>
      <c r="C39" t="inlineStr">
        <is>
          <t xml:space="preserve">CONCLUIDO	</t>
        </is>
      </c>
      <c r="D39" t="n">
        <v>7.0741</v>
      </c>
      <c r="E39" t="n">
        <v>14.14</v>
      </c>
      <c r="F39" t="n">
        <v>10.65</v>
      </c>
      <c r="G39" t="n">
        <v>45.63</v>
      </c>
      <c r="H39" t="n">
        <v>0.68</v>
      </c>
      <c r="I39" t="n">
        <v>14</v>
      </c>
      <c r="J39" t="n">
        <v>270.03</v>
      </c>
      <c r="K39" t="n">
        <v>59.19</v>
      </c>
      <c r="L39" t="n">
        <v>10.25</v>
      </c>
      <c r="M39" t="n">
        <v>12</v>
      </c>
      <c r="N39" t="n">
        <v>70.59</v>
      </c>
      <c r="O39" t="n">
        <v>33538.28</v>
      </c>
      <c r="P39" t="n">
        <v>175.71</v>
      </c>
      <c r="Q39" t="n">
        <v>197.8</v>
      </c>
      <c r="R39" t="n">
        <v>35.36</v>
      </c>
      <c r="S39" t="n">
        <v>25.4</v>
      </c>
      <c r="T39" t="n">
        <v>4106.07</v>
      </c>
      <c r="U39" t="n">
        <v>0.72</v>
      </c>
      <c r="V39" t="n">
        <v>0.87</v>
      </c>
      <c r="W39" t="n">
        <v>2.96</v>
      </c>
      <c r="X39" t="n">
        <v>0.26</v>
      </c>
      <c r="Y39" t="n">
        <v>1</v>
      </c>
      <c r="Z39" t="n">
        <v>10</v>
      </c>
      <c r="AA39" t="n">
        <v>485.2847665198643</v>
      </c>
      <c r="AB39" t="n">
        <v>663.9880268053888</v>
      </c>
      <c r="AC39" t="n">
        <v>600.6179414401304</v>
      </c>
      <c r="AD39" t="n">
        <v>485284.7665198643</v>
      </c>
      <c r="AE39" t="n">
        <v>663988.0268053889</v>
      </c>
      <c r="AF39" t="n">
        <v>1.484089329594997e-05</v>
      </c>
      <c r="AG39" t="n">
        <v>37</v>
      </c>
      <c r="AH39" t="n">
        <v>600617.9414401304</v>
      </c>
    </row>
    <row r="40">
      <c r="A40" t="n">
        <v>38</v>
      </c>
      <c r="B40" t="n">
        <v>130</v>
      </c>
      <c r="C40" t="inlineStr">
        <is>
          <t xml:space="preserve">CONCLUIDO	</t>
        </is>
      </c>
      <c r="D40" t="n">
        <v>7.1031</v>
      </c>
      <c r="E40" t="n">
        <v>14.08</v>
      </c>
      <c r="F40" t="n">
        <v>10.64</v>
      </c>
      <c r="G40" t="n">
        <v>49.1</v>
      </c>
      <c r="H40" t="n">
        <v>0.6899999999999999</v>
      </c>
      <c r="I40" t="n">
        <v>13</v>
      </c>
      <c r="J40" t="n">
        <v>270.51</v>
      </c>
      <c r="K40" t="n">
        <v>59.19</v>
      </c>
      <c r="L40" t="n">
        <v>10.5</v>
      </c>
      <c r="M40" t="n">
        <v>11</v>
      </c>
      <c r="N40" t="n">
        <v>70.81999999999999</v>
      </c>
      <c r="O40" t="n">
        <v>33597.14</v>
      </c>
      <c r="P40" t="n">
        <v>175.48</v>
      </c>
      <c r="Q40" t="n">
        <v>197.75</v>
      </c>
      <c r="R40" t="n">
        <v>35.18</v>
      </c>
      <c r="S40" t="n">
        <v>25.4</v>
      </c>
      <c r="T40" t="n">
        <v>4019.9</v>
      </c>
      <c r="U40" t="n">
        <v>0.72</v>
      </c>
      <c r="V40" t="n">
        <v>0.87</v>
      </c>
      <c r="W40" t="n">
        <v>2.96</v>
      </c>
      <c r="X40" t="n">
        <v>0.25</v>
      </c>
      <c r="Y40" t="n">
        <v>1</v>
      </c>
      <c r="Z40" t="n">
        <v>10</v>
      </c>
      <c r="AA40" t="n">
        <v>484.4742474447236</v>
      </c>
      <c r="AB40" t="n">
        <v>662.8790388492034</v>
      </c>
      <c r="AC40" t="n">
        <v>599.6147937380089</v>
      </c>
      <c r="AD40" t="n">
        <v>484474.2474447236</v>
      </c>
      <c r="AE40" t="n">
        <v>662879.0388492034</v>
      </c>
      <c r="AF40" t="n">
        <v>1.490173296538955e-05</v>
      </c>
      <c r="AG40" t="n">
        <v>37</v>
      </c>
      <c r="AH40" t="n">
        <v>599614.7937380088</v>
      </c>
    </row>
    <row r="41">
      <c r="A41" t="n">
        <v>39</v>
      </c>
      <c r="B41" t="n">
        <v>130</v>
      </c>
      <c r="C41" t="inlineStr">
        <is>
          <t xml:space="preserve">CONCLUIDO	</t>
        </is>
      </c>
      <c r="D41" t="n">
        <v>7.1019</v>
      </c>
      <c r="E41" t="n">
        <v>14.08</v>
      </c>
      <c r="F41" t="n">
        <v>10.64</v>
      </c>
      <c r="G41" t="n">
        <v>49.11</v>
      </c>
      <c r="H41" t="n">
        <v>0.71</v>
      </c>
      <c r="I41" t="n">
        <v>13</v>
      </c>
      <c r="J41" t="n">
        <v>270.99</v>
      </c>
      <c r="K41" t="n">
        <v>59.19</v>
      </c>
      <c r="L41" t="n">
        <v>10.75</v>
      </c>
      <c r="M41" t="n">
        <v>11</v>
      </c>
      <c r="N41" t="n">
        <v>71.04000000000001</v>
      </c>
      <c r="O41" t="n">
        <v>33656.08</v>
      </c>
      <c r="P41" t="n">
        <v>175.78</v>
      </c>
      <c r="Q41" t="n">
        <v>197.75</v>
      </c>
      <c r="R41" t="n">
        <v>35.11</v>
      </c>
      <c r="S41" t="n">
        <v>25.4</v>
      </c>
      <c r="T41" t="n">
        <v>3987.14</v>
      </c>
      <c r="U41" t="n">
        <v>0.72</v>
      </c>
      <c r="V41" t="n">
        <v>0.87</v>
      </c>
      <c r="W41" t="n">
        <v>2.96</v>
      </c>
      <c r="X41" t="n">
        <v>0.25</v>
      </c>
      <c r="Y41" t="n">
        <v>1</v>
      </c>
      <c r="Z41" t="n">
        <v>10</v>
      </c>
      <c r="AA41" t="n">
        <v>484.7296066339478</v>
      </c>
      <c r="AB41" t="n">
        <v>663.2284325575522</v>
      </c>
      <c r="AC41" t="n">
        <v>599.93084180121</v>
      </c>
      <c r="AD41" t="n">
        <v>484729.6066339478</v>
      </c>
      <c r="AE41" t="n">
        <v>663228.4325575522</v>
      </c>
      <c r="AF41" t="n">
        <v>1.489921546182653e-05</v>
      </c>
      <c r="AG41" t="n">
        <v>37</v>
      </c>
      <c r="AH41" t="n">
        <v>599930.8418012101</v>
      </c>
    </row>
    <row r="42">
      <c r="A42" t="n">
        <v>40</v>
      </c>
      <c r="B42" t="n">
        <v>130</v>
      </c>
      <c r="C42" t="inlineStr">
        <is>
          <t xml:space="preserve">CONCLUIDO	</t>
        </is>
      </c>
      <c r="D42" t="n">
        <v>7.1117</v>
      </c>
      <c r="E42" t="n">
        <v>14.06</v>
      </c>
      <c r="F42" t="n">
        <v>10.62</v>
      </c>
      <c r="G42" t="n">
        <v>49.02</v>
      </c>
      <c r="H42" t="n">
        <v>0.72</v>
      </c>
      <c r="I42" t="n">
        <v>13</v>
      </c>
      <c r="J42" t="n">
        <v>271.47</v>
      </c>
      <c r="K42" t="n">
        <v>59.19</v>
      </c>
      <c r="L42" t="n">
        <v>11</v>
      </c>
      <c r="M42" t="n">
        <v>11</v>
      </c>
      <c r="N42" t="n">
        <v>71.27</v>
      </c>
      <c r="O42" t="n">
        <v>33715.11</v>
      </c>
      <c r="P42" t="n">
        <v>175.4</v>
      </c>
      <c r="Q42" t="n">
        <v>197.77</v>
      </c>
      <c r="R42" t="n">
        <v>34.56</v>
      </c>
      <c r="S42" t="n">
        <v>25.4</v>
      </c>
      <c r="T42" t="n">
        <v>3709.97</v>
      </c>
      <c r="U42" t="n">
        <v>0.73</v>
      </c>
      <c r="V42" t="n">
        <v>0.88</v>
      </c>
      <c r="W42" t="n">
        <v>2.96</v>
      </c>
      <c r="X42" t="n">
        <v>0.23</v>
      </c>
      <c r="Y42" t="n">
        <v>1</v>
      </c>
      <c r="Z42" t="n">
        <v>10</v>
      </c>
      <c r="AA42" t="n">
        <v>484.1999921109686</v>
      </c>
      <c r="AB42" t="n">
        <v>662.5037906022683</v>
      </c>
      <c r="AC42" t="n">
        <v>599.2753586570969</v>
      </c>
      <c r="AD42" t="n">
        <v>484199.9921109686</v>
      </c>
      <c r="AE42" t="n">
        <v>662503.7906022683</v>
      </c>
      <c r="AF42" t="n">
        <v>1.491977507425784e-05</v>
      </c>
      <c r="AG42" t="n">
        <v>37</v>
      </c>
      <c r="AH42" t="n">
        <v>599275.358657097</v>
      </c>
    </row>
    <row r="43">
      <c r="A43" t="n">
        <v>41</v>
      </c>
      <c r="B43" t="n">
        <v>130</v>
      </c>
      <c r="C43" t="inlineStr">
        <is>
          <t xml:space="preserve">CONCLUIDO	</t>
        </is>
      </c>
      <c r="D43" t="n">
        <v>7.1051</v>
      </c>
      <c r="E43" t="n">
        <v>14.07</v>
      </c>
      <c r="F43" t="n">
        <v>10.63</v>
      </c>
      <c r="G43" t="n">
        <v>49.08</v>
      </c>
      <c r="H43" t="n">
        <v>0.74</v>
      </c>
      <c r="I43" t="n">
        <v>13</v>
      </c>
      <c r="J43" t="n">
        <v>271.95</v>
      </c>
      <c r="K43" t="n">
        <v>59.19</v>
      </c>
      <c r="L43" t="n">
        <v>11.25</v>
      </c>
      <c r="M43" t="n">
        <v>11</v>
      </c>
      <c r="N43" t="n">
        <v>71.5</v>
      </c>
      <c r="O43" t="n">
        <v>33774.23</v>
      </c>
      <c r="P43" t="n">
        <v>175.45</v>
      </c>
      <c r="Q43" t="n">
        <v>197.76</v>
      </c>
      <c r="R43" t="n">
        <v>34.93</v>
      </c>
      <c r="S43" t="n">
        <v>25.4</v>
      </c>
      <c r="T43" t="n">
        <v>3896.17</v>
      </c>
      <c r="U43" t="n">
        <v>0.73</v>
      </c>
      <c r="V43" t="n">
        <v>0.88</v>
      </c>
      <c r="W43" t="n">
        <v>2.96</v>
      </c>
      <c r="X43" t="n">
        <v>0.24</v>
      </c>
      <c r="Y43" t="n">
        <v>1</v>
      </c>
      <c r="Z43" t="n">
        <v>10</v>
      </c>
      <c r="AA43" t="n">
        <v>484.3934639907083</v>
      </c>
      <c r="AB43" t="n">
        <v>662.7685073635053</v>
      </c>
      <c r="AC43" t="n">
        <v>599.5148112221738</v>
      </c>
      <c r="AD43" t="n">
        <v>484393.4639907082</v>
      </c>
      <c r="AE43" t="n">
        <v>662768.5073635052</v>
      </c>
      <c r="AF43" t="n">
        <v>1.490592880466125e-05</v>
      </c>
      <c r="AG43" t="n">
        <v>37</v>
      </c>
      <c r="AH43" t="n">
        <v>599514.8112221737</v>
      </c>
    </row>
    <row r="44">
      <c r="A44" t="n">
        <v>42</v>
      </c>
      <c r="B44" t="n">
        <v>130</v>
      </c>
      <c r="C44" t="inlineStr">
        <is>
          <t xml:space="preserve">CONCLUIDO	</t>
        </is>
      </c>
      <c r="D44" t="n">
        <v>7.1423</v>
      </c>
      <c r="E44" t="n">
        <v>14</v>
      </c>
      <c r="F44" t="n">
        <v>10.61</v>
      </c>
      <c r="G44" t="n">
        <v>53.05</v>
      </c>
      <c r="H44" t="n">
        <v>0.75</v>
      </c>
      <c r="I44" t="n">
        <v>12</v>
      </c>
      <c r="J44" t="n">
        <v>272.43</v>
      </c>
      <c r="K44" t="n">
        <v>59.19</v>
      </c>
      <c r="L44" t="n">
        <v>11.5</v>
      </c>
      <c r="M44" t="n">
        <v>10</v>
      </c>
      <c r="N44" t="n">
        <v>71.73</v>
      </c>
      <c r="O44" t="n">
        <v>33833.57</v>
      </c>
      <c r="P44" t="n">
        <v>174.98</v>
      </c>
      <c r="Q44" t="n">
        <v>197.76</v>
      </c>
      <c r="R44" t="n">
        <v>34.25</v>
      </c>
      <c r="S44" t="n">
        <v>25.4</v>
      </c>
      <c r="T44" t="n">
        <v>3561.36</v>
      </c>
      <c r="U44" t="n">
        <v>0.74</v>
      </c>
      <c r="V44" t="n">
        <v>0.88</v>
      </c>
      <c r="W44" t="n">
        <v>2.96</v>
      </c>
      <c r="X44" t="n">
        <v>0.22</v>
      </c>
      <c r="Y44" t="n">
        <v>1</v>
      </c>
      <c r="Z44" t="n">
        <v>10</v>
      </c>
      <c r="AA44" t="n">
        <v>483.2198405194952</v>
      </c>
      <c r="AB44" t="n">
        <v>661.162703953578</v>
      </c>
      <c r="AC44" t="n">
        <v>598.0622634359308</v>
      </c>
      <c r="AD44" t="n">
        <v>483219.8405194952</v>
      </c>
      <c r="AE44" t="n">
        <v>661162.703953578</v>
      </c>
      <c r="AF44" t="n">
        <v>1.498397141511478e-05</v>
      </c>
      <c r="AG44" t="n">
        <v>37</v>
      </c>
      <c r="AH44" t="n">
        <v>598062.2634359308</v>
      </c>
    </row>
    <row r="45">
      <c r="A45" t="n">
        <v>43</v>
      </c>
      <c r="B45" t="n">
        <v>130</v>
      </c>
      <c r="C45" t="inlineStr">
        <is>
          <t xml:space="preserve">CONCLUIDO	</t>
        </is>
      </c>
      <c r="D45" t="n">
        <v>7.143</v>
      </c>
      <c r="E45" t="n">
        <v>14</v>
      </c>
      <c r="F45" t="n">
        <v>10.61</v>
      </c>
      <c r="G45" t="n">
        <v>53.04</v>
      </c>
      <c r="H45" t="n">
        <v>0.77</v>
      </c>
      <c r="I45" t="n">
        <v>12</v>
      </c>
      <c r="J45" t="n">
        <v>272.91</v>
      </c>
      <c r="K45" t="n">
        <v>59.19</v>
      </c>
      <c r="L45" t="n">
        <v>11.75</v>
      </c>
      <c r="M45" t="n">
        <v>10</v>
      </c>
      <c r="N45" t="n">
        <v>71.95999999999999</v>
      </c>
      <c r="O45" t="n">
        <v>33892.87</v>
      </c>
      <c r="P45" t="n">
        <v>174.98</v>
      </c>
      <c r="Q45" t="n">
        <v>197.82</v>
      </c>
      <c r="R45" t="n">
        <v>34.26</v>
      </c>
      <c r="S45" t="n">
        <v>25.4</v>
      </c>
      <c r="T45" t="n">
        <v>3568.08</v>
      </c>
      <c r="U45" t="n">
        <v>0.74</v>
      </c>
      <c r="V45" t="n">
        <v>0.88</v>
      </c>
      <c r="W45" t="n">
        <v>2.96</v>
      </c>
      <c r="X45" t="n">
        <v>0.22</v>
      </c>
      <c r="Y45" t="n">
        <v>1</v>
      </c>
      <c r="Z45" t="n">
        <v>10</v>
      </c>
      <c r="AA45" t="n">
        <v>483.2051863362286</v>
      </c>
      <c r="AB45" t="n">
        <v>661.1426534535359</v>
      </c>
      <c r="AC45" t="n">
        <v>598.0441265274716</v>
      </c>
      <c r="AD45" t="n">
        <v>483205.1863362286</v>
      </c>
      <c r="AE45" t="n">
        <v>661142.6534535359</v>
      </c>
      <c r="AF45" t="n">
        <v>1.498543995885987e-05</v>
      </c>
      <c r="AG45" t="n">
        <v>37</v>
      </c>
      <c r="AH45" t="n">
        <v>598044.1265274716</v>
      </c>
    </row>
    <row r="46">
      <c r="A46" t="n">
        <v>44</v>
      </c>
      <c r="B46" t="n">
        <v>130</v>
      </c>
      <c r="C46" t="inlineStr">
        <is>
          <t xml:space="preserve">CONCLUIDO	</t>
        </is>
      </c>
      <c r="D46" t="n">
        <v>7.1413</v>
      </c>
      <c r="E46" t="n">
        <v>14</v>
      </c>
      <c r="F46" t="n">
        <v>10.61</v>
      </c>
      <c r="G46" t="n">
        <v>53.06</v>
      </c>
      <c r="H46" t="n">
        <v>0.78</v>
      </c>
      <c r="I46" t="n">
        <v>12</v>
      </c>
      <c r="J46" t="n">
        <v>273.39</v>
      </c>
      <c r="K46" t="n">
        <v>59.19</v>
      </c>
      <c r="L46" t="n">
        <v>12</v>
      </c>
      <c r="M46" t="n">
        <v>10</v>
      </c>
      <c r="N46" t="n">
        <v>72.2</v>
      </c>
      <c r="O46" t="n">
        <v>33952.26</v>
      </c>
      <c r="P46" t="n">
        <v>175.07</v>
      </c>
      <c r="Q46" t="n">
        <v>197.79</v>
      </c>
      <c r="R46" t="n">
        <v>34.24</v>
      </c>
      <c r="S46" t="n">
        <v>25.4</v>
      </c>
      <c r="T46" t="n">
        <v>3555.23</v>
      </c>
      <c r="U46" t="n">
        <v>0.74</v>
      </c>
      <c r="V46" t="n">
        <v>0.88</v>
      </c>
      <c r="W46" t="n">
        <v>2.96</v>
      </c>
      <c r="X46" t="n">
        <v>0.22</v>
      </c>
      <c r="Y46" t="n">
        <v>1</v>
      </c>
      <c r="Z46" t="n">
        <v>10</v>
      </c>
      <c r="AA46" t="n">
        <v>483.3093636797024</v>
      </c>
      <c r="AB46" t="n">
        <v>661.2851934908566</v>
      </c>
      <c r="AC46" t="n">
        <v>598.1730627436866</v>
      </c>
      <c r="AD46" t="n">
        <v>483309.3636797024</v>
      </c>
      <c r="AE46" t="n">
        <v>661285.1934908566</v>
      </c>
      <c r="AF46" t="n">
        <v>1.498187349547893e-05</v>
      </c>
      <c r="AG46" t="n">
        <v>37</v>
      </c>
      <c r="AH46" t="n">
        <v>598173.0627436866</v>
      </c>
    </row>
    <row r="47">
      <c r="A47" t="n">
        <v>45</v>
      </c>
      <c r="B47" t="n">
        <v>130</v>
      </c>
      <c r="C47" t="inlineStr">
        <is>
          <t xml:space="preserve">CONCLUIDO	</t>
        </is>
      </c>
      <c r="D47" t="n">
        <v>7.1407</v>
      </c>
      <c r="E47" t="n">
        <v>14</v>
      </c>
      <c r="F47" t="n">
        <v>10.61</v>
      </c>
      <c r="G47" t="n">
        <v>53.06</v>
      </c>
      <c r="H47" t="n">
        <v>0.8</v>
      </c>
      <c r="I47" t="n">
        <v>12</v>
      </c>
      <c r="J47" t="n">
        <v>273.87</v>
      </c>
      <c r="K47" t="n">
        <v>59.19</v>
      </c>
      <c r="L47" t="n">
        <v>12.25</v>
      </c>
      <c r="M47" t="n">
        <v>10</v>
      </c>
      <c r="N47" t="n">
        <v>72.43000000000001</v>
      </c>
      <c r="O47" t="n">
        <v>34011.74</v>
      </c>
      <c r="P47" t="n">
        <v>174.89</v>
      </c>
      <c r="Q47" t="n">
        <v>197.77</v>
      </c>
      <c r="R47" t="n">
        <v>34.32</v>
      </c>
      <c r="S47" t="n">
        <v>25.4</v>
      </c>
      <c r="T47" t="n">
        <v>3596.39</v>
      </c>
      <c r="U47" t="n">
        <v>0.74</v>
      </c>
      <c r="V47" t="n">
        <v>0.88</v>
      </c>
      <c r="W47" t="n">
        <v>2.96</v>
      </c>
      <c r="X47" t="n">
        <v>0.22</v>
      </c>
      <c r="Y47" t="n">
        <v>1</v>
      </c>
      <c r="Z47" t="n">
        <v>10</v>
      </c>
      <c r="AA47" t="n">
        <v>483.18475719233</v>
      </c>
      <c r="AB47" t="n">
        <v>661.1147013975835</v>
      </c>
      <c r="AC47" t="n">
        <v>598.0188421765084</v>
      </c>
      <c r="AD47" t="n">
        <v>483184.75719233</v>
      </c>
      <c r="AE47" t="n">
        <v>661114.7013975836</v>
      </c>
      <c r="AF47" t="n">
        <v>1.498061474369742e-05</v>
      </c>
      <c r="AG47" t="n">
        <v>37</v>
      </c>
      <c r="AH47" t="n">
        <v>598018.8421765084</v>
      </c>
    </row>
    <row r="48">
      <c r="A48" t="n">
        <v>46</v>
      </c>
      <c r="B48" t="n">
        <v>130</v>
      </c>
      <c r="C48" t="inlineStr">
        <is>
          <t xml:space="preserve">CONCLUIDO	</t>
        </is>
      </c>
      <c r="D48" t="n">
        <v>7.1755</v>
      </c>
      <c r="E48" t="n">
        <v>13.94</v>
      </c>
      <c r="F48" t="n">
        <v>10.59</v>
      </c>
      <c r="G48" t="n">
        <v>57.78</v>
      </c>
      <c r="H48" t="n">
        <v>0.8100000000000001</v>
      </c>
      <c r="I48" t="n">
        <v>11</v>
      </c>
      <c r="J48" t="n">
        <v>274.35</v>
      </c>
      <c r="K48" t="n">
        <v>59.19</v>
      </c>
      <c r="L48" t="n">
        <v>12.5</v>
      </c>
      <c r="M48" t="n">
        <v>9</v>
      </c>
      <c r="N48" t="n">
        <v>72.66</v>
      </c>
      <c r="O48" t="n">
        <v>34071.31</v>
      </c>
      <c r="P48" t="n">
        <v>174.39</v>
      </c>
      <c r="Q48" t="n">
        <v>197.78</v>
      </c>
      <c r="R48" t="n">
        <v>33.77</v>
      </c>
      <c r="S48" t="n">
        <v>25.4</v>
      </c>
      <c r="T48" t="n">
        <v>3327.85</v>
      </c>
      <c r="U48" t="n">
        <v>0.75</v>
      </c>
      <c r="V48" t="n">
        <v>0.88</v>
      </c>
      <c r="W48" t="n">
        <v>2.96</v>
      </c>
      <c r="X48" t="n">
        <v>0.2</v>
      </c>
      <c r="Y48" t="n">
        <v>1</v>
      </c>
      <c r="Z48" t="n">
        <v>10</v>
      </c>
      <c r="AA48" t="n">
        <v>482.0500815812322</v>
      </c>
      <c r="AB48" t="n">
        <v>659.5621881681244</v>
      </c>
      <c r="AC48" t="n">
        <v>596.614498630703</v>
      </c>
      <c r="AD48" t="n">
        <v>482050.0815812322</v>
      </c>
      <c r="AE48" t="n">
        <v>659562.1881681244</v>
      </c>
      <c r="AF48" t="n">
        <v>1.505362234702492e-05</v>
      </c>
      <c r="AG48" t="n">
        <v>37</v>
      </c>
      <c r="AH48" t="n">
        <v>596614.498630703</v>
      </c>
    </row>
    <row r="49">
      <c r="A49" t="n">
        <v>47</v>
      </c>
      <c r="B49" t="n">
        <v>130</v>
      </c>
      <c r="C49" t="inlineStr">
        <is>
          <t xml:space="preserve">CONCLUIDO	</t>
        </is>
      </c>
      <c r="D49" t="n">
        <v>7.1802</v>
      </c>
      <c r="E49" t="n">
        <v>13.93</v>
      </c>
      <c r="F49" t="n">
        <v>10.58</v>
      </c>
      <c r="G49" t="n">
        <v>57.73</v>
      </c>
      <c r="H49" t="n">
        <v>0.83</v>
      </c>
      <c r="I49" t="n">
        <v>11</v>
      </c>
      <c r="J49" t="n">
        <v>274.84</v>
      </c>
      <c r="K49" t="n">
        <v>59.19</v>
      </c>
      <c r="L49" t="n">
        <v>12.75</v>
      </c>
      <c r="M49" t="n">
        <v>9</v>
      </c>
      <c r="N49" t="n">
        <v>72.89</v>
      </c>
      <c r="O49" t="n">
        <v>34130.98</v>
      </c>
      <c r="P49" t="n">
        <v>174.4</v>
      </c>
      <c r="Q49" t="n">
        <v>197.76</v>
      </c>
      <c r="R49" t="n">
        <v>33.4</v>
      </c>
      <c r="S49" t="n">
        <v>25.4</v>
      </c>
      <c r="T49" t="n">
        <v>3142.35</v>
      </c>
      <c r="U49" t="n">
        <v>0.76</v>
      </c>
      <c r="V49" t="n">
        <v>0.88</v>
      </c>
      <c r="W49" t="n">
        <v>2.96</v>
      </c>
      <c r="X49" t="n">
        <v>0.19</v>
      </c>
      <c r="Y49" t="n">
        <v>1</v>
      </c>
      <c r="Z49" t="n">
        <v>10</v>
      </c>
      <c r="AA49" t="n">
        <v>481.9453442100474</v>
      </c>
      <c r="AB49" t="n">
        <v>659.4188818761827</v>
      </c>
      <c r="AC49" t="n">
        <v>596.4848692901325</v>
      </c>
      <c r="AD49" t="n">
        <v>481945.3442100474</v>
      </c>
      <c r="AE49" t="n">
        <v>659418.8818761827</v>
      </c>
      <c r="AF49" t="n">
        <v>1.506348256931341e-05</v>
      </c>
      <c r="AG49" t="n">
        <v>37</v>
      </c>
      <c r="AH49" t="n">
        <v>596484.8692901324</v>
      </c>
    </row>
    <row r="50">
      <c r="A50" t="n">
        <v>48</v>
      </c>
      <c r="B50" t="n">
        <v>130</v>
      </c>
      <c r="C50" t="inlineStr">
        <is>
          <t xml:space="preserve">CONCLUIDO	</t>
        </is>
      </c>
      <c r="D50" t="n">
        <v>7.1796</v>
      </c>
      <c r="E50" t="n">
        <v>13.93</v>
      </c>
      <c r="F50" t="n">
        <v>10.59</v>
      </c>
      <c r="G50" t="n">
        <v>57.74</v>
      </c>
      <c r="H50" t="n">
        <v>0.84</v>
      </c>
      <c r="I50" t="n">
        <v>11</v>
      </c>
      <c r="J50" t="n">
        <v>275.32</v>
      </c>
      <c r="K50" t="n">
        <v>59.19</v>
      </c>
      <c r="L50" t="n">
        <v>13</v>
      </c>
      <c r="M50" t="n">
        <v>9</v>
      </c>
      <c r="N50" t="n">
        <v>73.13</v>
      </c>
      <c r="O50" t="n">
        <v>34190.73</v>
      </c>
      <c r="P50" t="n">
        <v>174.38</v>
      </c>
      <c r="Q50" t="n">
        <v>197.75</v>
      </c>
      <c r="R50" t="n">
        <v>33.42</v>
      </c>
      <c r="S50" t="n">
        <v>25.4</v>
      </c>
      <c r="T50" t="n">
        <v>3152.19</v>
      </c>
      <c r="U50" t="n">
        <v>0.76</v>
      </c>
      <c r="V50" t="n">
        <v>0.88</v>
      </c>
      <c r="W50" t="n">
        <v>2.96</v>
      </c>
      <c r="X50" t="n">
        <v>0.2</v>
      </c>
      <c r="Y50" t="n">
        <v>1</v>
      </c>
      <c r="Z50" t="n">
        <v>10</v>
      </c>
      <c r="AA50" t="n">
        <v>481.9577757406333</v>
      </c>
      <c r="AB50" t="n">
        <v>659.4358912447707</v>
      </c>
      <c r="AC50" t="n">
        <v>596.5002553084552</v>
      </c>
      <c r="AD50" t="n">
        <v>481957.7757406333</v>
      </c>
      <c r="AE50" t="n">
        <v>659435.8912447707</v>
      </c>
      <c r="AF50" t="n">
        <v>1.50622238175319e-05</v>
      </c>
      <c r="AG50" t="n">
        <v>37</v>
      </c>
      <c r="AH50" t="n">
        <v>596500.2553084552</v>
      </c>
    </row>
    <row r="51">
      <c r="A51" t="n">
        <v>49</v>
      </c>
      <c r="B51" t="n">
        <v>130</v>
      </c>
      <c r="C51" t="inlineStr">
        <is>
          <t xml:space="preserve">CONCLUIDO	</t>
        </is>
      </c>
      <c r="D51" t="n">
        <v>7.1776</v>
      </c>
      <c r="E51" t="n">
        <v>13.93</v>
      </c>
      <c r="F51" t="n">
        <v>10.59</v>
      </c>
      <c r="G51" t="n">
        <v>57.76</v>
      </c>
      <c r="H51" t="n">
        <v>0.86</v>
      </c>
      <c r="I51" t="n">
        <v>11</v>
      </c>
      <c r="J51" t="n">
        <v>275.81</v>
      </c>
      <c r="K51" t="n">
        <v>59.19</v>
      </c>
      <c r="L51" t="n">
        <v>13.25</v>
      </c>
      <c r="M51" t="n">
        <v>9</v>
      </c>
      <c r="N51" t="n">
        <v>73.36</v>
      </c>
      <c r="O51" t="n">
        <v>34250.57</v>
      </c>
      <c r="P51" t="n">
        <v>174.55</v>
      </c>
      <c r="Q51" t="n">
        <v>197.78</v>
      </c>
      <c r="R51" t="n">
        <v>33.51</v>
      </c>
      <c r="S51" t="n">
        <v>25.4</v>
      </c>
      <c r="T51" t="n">
        <v>3195.03</v>
      </c>
      <c r="U51" t="n">
        <v>0.76</v>
      </c>
      <c r="V51" t="n">
        <v>0.88</v>
      </c>
      <c r="W51" t="n">
        <v>2.96</v>
      </c>
      <c r="X51" t="n">
        <v>0.2</v>
      </c>
      <c r="Y51" t="n">
        <v>1</v>
      </c>
      <c r="Z51" t="n">
        <v>10</v>
      </c>
      <c r="AA51" t="n">
        <v>482.1279830206082</v>
      </c>
      <c r="AB51" t="n">
        <v>659.6687763542476</v>
      </c>
      <c r="AC51" t="n">
        <v>596.71091418994</v>
      </c>
      <c r="AD51" t="n">
        <v>482127.9830206082</v>
      </c>
      <c r="AE51" t="n">
        <v>659668.7763542476</v>
      </c>
      <c r="AF51" t="n">
        <v>1.50580279782602e-05</v>
      </c>
      <c r="AG51" t="n">
        <v>37</v>
      </c>
      <c r="AH51" t="n">
        <v>596710.91418994</v>
      </c>
    </row>
    <row r="52">
      <c r="A52" t="n">
        <v>50</v>
      </c>
      <c r="B52" t="n">
        <v>130</v>
      </c>
      <c r="C52" t="inlineStr">
        <is>
          <t xml:space="preserve">CONCLUIDO	</t>
        </is>
      </c>
      <c r="D52" t="n">
        <v>7.1809</v>
      </c>
      <c r="E52" t="n">
        <v>13.93</v>
      </c>
      <c r="F52" t="n">
        <v>10.58</v>
      </c>
      <c r="G52" t="n">
        <v>57.73</v>
      </c>
      <c r="H52" t="n">
        <v>0.87</v>
      </c>
      <c r="I52" t="n">
        <v>11</v>
      </c>
      <c r="J52" t="n">
        <v>276.29</v>
      </c>
      <c r="K52" t="n">
        <v>59.19</v>
      </c>
      <c r="L52" t="n">
        <v>13.5</v>
      </c>
      <c r="M52" t="n">
        <v>9</v>
      </c>
      <c r="N52" t="n">
        <v>73.59999999999999</v>
      </c>
      <c r="O52" t="n">
        <v>34310.51</v>
      </c>
      <c r="P52" t="n">
        <v>174.49</v>
      </c>
      <c r="Q52" t="n">
        <v>197.76</v>
      </c>
      <c r="R52" t="n">
        <v>33.35</v>
      </c>
      <c r="S52" t="n">
        <v>25.4</v>
      </c>
      <c r="T52" t="n">
        <v>3115.51</v>
      </c>
      <c r="U52" t="n">
        <v>0.76</v>
      </c>
      <c r="V52" t="n">
        <v>0.88</v>
      </c>
      <c r="W52" t="n">
        <v>2.96</v>
      </c>
      <c r="X52" t="n">
        <v>0.19</v>
      </c>
      <c r="Y52" t="n">
        <v>1</v>
      </c>
      <c r="Z52" t="n">
        <v>10</v>
      </c>
      <c r="AA52" t="n">
        <v>481.9990970247879</v>
      </c>
      <c r="AB52" t="n">
        <v>659.4924288487175</v>
      </c>
      <c r="AC52" t="n">
        <v>596.5513970428324</v>
      </c>
      <c r="AD52" t="n">
        <v>481999.0970247879</v>
      </c>
      <c r="AE52" t="n">
        <v>659492.4288487175</v>
      </c>
      <c r="AF52" t="n">
        <v>1.50649511130585e-05</v>
      </c>
      <c r="AG52" t="n">
        <v>37</v>
      </c>
      <c r="AH52" t="n">
        <v>596551.3970428323</v>
      </c>
    </row>
    <row r="53">
      <c r="A53" t="n">
        <v>51</v>
      </c>
      <c r="B53" t="n">
        <v>130</v>
      </c>
      <c r="C53" t="inlineStr">
        <is>
          <t xml:space="preserve">CONCLUIDO	</t>
        </is>
      </c>
      <c r="D53" t="n">
        <v>7.181</v>
      </c>
      <c r="E53" t="n">
        <v>13.93</v>
      </c>
      <c r="F53" t="n">
        <v>10.58</v>
      </c>
      <c r="G53" t="n">
        <v>57.72</v>
      </c>
      <c r="H53" t="n">
        <v>0.88</v>
      </c>
      <c r="I53" t="n">
        <v>11</v>
      </c>
      <c r="J53" t="n">
        <v>276.78</v>
      </c>
      <c r="K53" t="n">
        <v>59.19</v>
      </c>
      <c r="L53" t="n">
        <v>13.75</v>
      </c>
      <c r="M53" t="n">
        <v>9</v>
      </c>
      <c r="N53" t="n">
        <v>73.84</v>
      </c>
      <c r="O53" t="n">
        <v>34370.54</v>
      </c>
      <c r="P53" t="n">
        <v>174.3</v>
      </c>
      <c r="Q53" t="n">
        <v>197.77</v>
      </c>
      <c r="R53" t="n">
        <v>33.32</v>
      </c>
      <c r="S53" t="n">
        <v>25.4</v>
      </c>
      <c r="T53" t="n">
        <v>3100.12</v>
      </c>
      <c r="U53" t="n">
        <v>0.76</v>
      </c>
      <c r="V53" t="n">
        <v>0.88</v>
      </c>
      <c r="W53" t="n">
        <v>2.96</v>
      </c>
      <c r="X53" t="n">
        <v>0.19</v>
      </c>
      <c r="Y53" t="n">
        <v>1</v>
      </c>
      <c r="Z53" t="n">
        <v>10</v>
      </c>
      <c r="AA53" t="n">
        <v>481.8530444414891</v>
      </c>
      <c r="AB53" t="n">
        <v>659.2925932608629</v>
      </c>
      <c r="AC53" t="n">
        <v>596.3706334830115</v>
      </c>
      <c r="AD53" t="n">
        <v>481853.0444414891</v>
      </c>
      <c r="AE53" t="n">
        <v>659292.5932608629</v>
      </c>
      <c r="AF53" t="n">
        <v>1.506516090502208e-05</v>
      </c>
      <c r="AG53" t="n">
        <v>37</v>
      </c>
      <c r="AH53" t="n">
        <v>596370.6334830115</v>
      </c>
    </row>
    <row r="54">
      <c r="A54" t="n">
        <v>52</v>
      </c>
      <c r="B54" t="n">
        <v>130</v>
      </c>
      <c r="C54" t="inlineStr">
        <is>
          <t xml:space="preserve">CONCLUIDO	</t>
        </is>
      </c>
      <c r="D54" t="n">
        <v>7.2146</v>
      </c>
      <c r="E54" t="n">
        <v>13.86</v>
      </c>
      <c r="F54" t="n">
        <v>10.57</v>
      </c>
      <c r="G54" t="n">
        <v>63.4</v>
      </c>
      <c r="H54" t="n">
        <v>0.9</v>
      </c>
      <c r="I54" t="n">
        <v>10</v>
      </c>
      <c r="J54" t="n">
        <v>277.27</v>
      </c>
      <c r="K54" t="n">
        <v>59.19</v>
      </c>
      <c r="L54" t="n">
        <v>14</v>
      </c>
      <c r="M54" t="n">
        <v>8</v>
      </c>
      <c r="N54" t="n">
        <v>74.06999999999999</v>
      </c>
      <c r="O54" t="n">
        <v>34430.66</v>
      </c>
      <c r="P54" t="n">
        <v>174.13</v>
      </c>
      <c r="Q54" t="n">
        <v>197.76</v>
      </c>
      <c r="R54" t="n">
        <v>32.77</v>
      </c>
      <c r="S54" t="n">
        <v>25.4</v>
      </c>
      <c r="T54" t="n">
        <v>2831.32</v>
      </c>
      <c r="U54" t="n">
        <v>0.78</v>
      </c>
      <c r="V54" t="n">
        <v>0.88</v>
      </c>
      <c r="W54" t="n">
        <v>2.96</v>
      </c>
      <c r="X54" t="n">
        <v>0.18</v>
      </c>
      <c r="Y54" t="n">
        <v>1</v>
      </c>
      <c r="Z54" t="n">
        <v>10</v>
      </c>
      <c r="AA54" t="n">
        <v>481.01963212452</v>
      </c>
      <c r="AB54" t="n">
        <v>658.1522817612292</v>
      </c>
      <c r="AC54" t="n">
        <v>595.3391517124658</v>
      </c>
      <c r="AD54" t="n">
        <v>481019.63212452</v>
      </c>
      <c r="AE54" t="n">
        <v>658152.2817612293</v>
      </c>
      <c r="AF54" t="n">
        <v>1.513565100478657e-05</v>
      </c>
      <c r="AG54" t="n">
        <v>37</v>
      </c>
      <c r="AH54" t="n">
        <v>595339.1517124658</v>
      </c>
    </row>
    <row r="55">
      <c r="A55" t="n">
        <v>53</v>
      </c>
      <c r="B55" t="n">
        <v>130</v>
      </c>
      <c r="C55" t="inlineStr">
        <is>
          <t xml:space="preserve">CONCLUIDO	</t>
        </is>
      </c>
      <c r="D55" t="n">
        <v>7.2149</v>
      </c>
      <c r="E55" t="n">
        <v>13.86</v>
      </c>
      <c r="F55" t="n">
        <v>10.57</v>
      </c>
      <c r="G55" t="n">
        <v>63.4</v>
      </c>
      <c r="H55" t="n">
        <v>0.91</v>
      </c>
      <c r="I55" t="n">
        <v>10</v>
      </c>
      <c r="J55" t="n">
        <v>277.76</v>
      </c>
      <c r="K55" t="n">
        <v>59.19</v>
      </c>
      <c r="L55" t="n">
        <v>14.25</v>
      </c>
      <c r="M55" t="n">
        <v>8</v>
      </c>
      <c r="N55" t="n">
        <v>74.31</v>
      </c>
      <c r="O55" t="n">
        <v>34490.87</v>
      </c>
      <c r="P55" t="n">
        <v>174.24</v>
      </c>
      <c r="Q55" t="n">
        <v>197.8</v>
      </c>
      <c r="R55" t="n">
        <v>32.84</v>
      </c>
      <c r="S55" t="n">
        <v>25.4</v>
      </c>
      <c r="T55" t="n">
        <v>2865.5</v>
      </c>
      <c r="U55" t="n">
        <v>0.77</v>
      </c>
      <c r="V55" t="n">
        <v>0.88</v>
      </c>
      <c r="W55" t="n">
        <v>2.96</v>
      </c>
      <c r="X55" t="n">
        <v>0.18</v>
      </c>
      <c r="Y55" t="n">
        <v>1</v>
      </c>
      <c r="Z55" t="n">
        <v>10</v>
      </c>
      <c r="AA55" t="n">
        <v>481.0964751664188</v>
      </c>
      <c r="AB55" t="n">
        <v>658.257421801231</v>
      </c>
      <c r="AC55" t="n">
        <v>595.4342573346146</v>
      </c>
      <c r="AD55" t="n">
        <v>481096.4751664188</v>
      </c>
      <c r="AE55" t="n">
        <v>658257.421801231</v>
      </c>
      <c r="AF55" t="n">
        <v>1.513628038067732e-05</v>
      </c>
      <c r="AG55" t="n">
        <v>37</v>
      </c>
      <c r="AH55" t="n">
        <v>595434.2573346146</v>
      </c>
    </row>
    <row r="56">
      <c r="A56" t="n">
        <v>54</v>
      </c>
      <c r="B56" t="n">
        <v>130</v>
      </c>
      <c r="C56" t="inlineStr">
        <is>
          <t xml:space="preserve">CONCLUIDO	</t>
        </is>
      </c>
      <c r="D56" t="n">
        <v>7.218</v>
      </c>
      <c r="E56" t="n">
        <v>13.85</v>
      </c>
      <c r="F56" t="n">
        <v>10.56</v>
      </c>
      <c r="G56" t="n">
        <v>63.36</v>
      </c>
      <c r="H56" t="n">
        <v>0.93</v>
      </c>
      <c r="I56" t="n">
        <v>10</v>
      </c>
      <c r="J56" t="n">
        <v>278.25</v>
      </c>
      <c r="K56" t="n">
        <v>59.19</v>
      </c>
      <c r="L56" t="n">
        <v>14.5</v>
      </c>
      <c r="M56" t="n">
        <v>8</v>
      </c>
      <c r="N56" t="n">
        <v>74.55</v>
      </c>
      <c r="O56" t="n">
        <v>34551.18</v>
      </c>
      <c r="P56" t="n">
        <v>174.09</v>
      </c>
      <c r="Q56" t="n">
        <v>197.79</v>
      </c>
      <c r="R56" t="n">
        <v>32.63</v>
      </c>
      <c r="S56" t="n">
        <v>25.4</v>
      </c>
      <c r="T56" t="n">
        <v>2759.26</v>
      </c>
      <c r="U56" t="n">
        <v>0.78</v>
      </c>
      <c r="V56" t="n">
        <v>0.88</v>
      </c>
      <c r="W56" t="n">
        <v>2.96</v>
      </c>
      <c r="X56" t="n">
        <v>0.17</v>
      </c>
      <c r="Y56" t="n">
        <v>1</v>
      </c>
      <c r="Z56" t="n">
        <v>10</v>
      </c>
      <c r="AA56" t="n">
        <v>480.9049529551454</v>
      </c>
      <c r="AB56" t="n">
        <v>657.995372662403</v>
      </c>
      <c r="AC56" t="n">
        <v>595.1972177978081</v>
      </c>
      <c r="AD56" t="n">
        <v>480904.9529551454</v>
      </c>
      <c r="AE56" t="n">
        <v>657995.372662403</v>
      </c>
      <c r="AF56" t="n">
        <v>1.514278393154845e-05</v>
      </c>
      <c r="AG56" t="n">
        <v>37</v>
      </c>
      <c r="AH56" t="n">
        <v>595197.2177978081</v>
      </c>
    </row>
    <row r="57">
      <c r="A57" t="n">
        <v>55</v>
      </c>
      <c r="B57" t="n">
        <v>130</v>
      </c>
      <c r="C57" t="inlineStr">
        <is>
          <t xml:space="preserve">CONCLUIDO	</t>
        </is>
      </c>
      <c r="D57" t="n">
        <v>7.2173</v>
      </c>
      <c r="E57" t="n">
        <v>13.86</v>
      </c>
      <c r="F57" t="n">
        <v>10.56</v>
      </c>
      <c r="G57" t="n">
        <v>63.37</v>
      </c>
      <c r="H57" t="n">
        <v>0.9399999999999999</v>
      </c>
      <c r="I57" t="n">
        <v>10</v>
      </c>
      <c r="J57" t="n">
        <v>278.74</v>
      </c>
      <c r="K57" t="n">
        <v>59.19</v>
      </c>
      <c r="L57" t="n">
        <v>14.75</v>
      </c>
      <c r="M57" t="n">
        <v>8</v>
      </c>
      <c r="N57" t="n">
        <v>74.79000000000001</v>
      </c>
      <c r="O57" t="n">
        <v>34611.59</v>
      </c>
      <c r="P57" t="n">
        <v>174.08</v>
      </c>
      <c r="Q57" t="n">
        <v>197.75</v>
      </c>
      <c r="R57" t="n">
        <v>32.64</v>
      </c>
      <c r="S57" t="n">
        <v>25.4</v>
      </c>
      <c r="T57" t="n">
        <v>2768.24</v>
      </c>
      <c r="U57" t="n">
        <v>0.78</v>
      </c>
      <c r="V57" t="n">
        <v>0.88</v>
      </c>
      <c r="W57" t="n">
        <v>2.96</v>
      </c>
      <c r="X57" t="n">
        <v>0.17</v>
      </c>
      <c r="Y57" t="n">
        <v>1</v>
      </c>
      <c r="Z57" t="n">
        <v>10</v>
      </c>
      <c r="AA57" t="n">
        <v>480.9116916003601</v>
      </c>
      <c r="AB57" t="n">
        <v>658.0045927740738</v>
      </c>
      <c r="AC57" t="n">
        <v>595.2055579549617</v>
      </c>
      <c r="AD57" t="n">
        <v>480911.6916003602</v>
      </c>
      <c r="AE57" t="n">
        <v>658004.5927740738</v>
      </c>
      <c r="AF57" t="n">
        <v>1.514131538780336e-05</v>
      </c>
      <c r="AG57" t="n">
        <v>37</v>
      </c>
      <c r="AH57" t="n">
        <v>595205.5579549617</v>
      </c>
    </row>
    <row r="58">
      <c r="A58" t="n">
        <v>56</v>
      </c>
      <c r="B58" t="n">
        <v>130</v>
      </c>
      <c r="C58" t="inlineStr">
        <is>
          <t xml:space="preserve">CONCLUIDO	</t>
        </is>
      </c>
      <c r="D58" t="n">
        <v>7.2139</v>
      </c>
      <c r="E58" t="n">
        <v>13.86</v>
      </c>
      <c r="F58" t="n">
        <v>10.57</v>
      </c>
      <c r="G58" t="n">
        <v>63.41</v>
      </c>
      <c r="H58" t="n">
        <v>0.96</v>
      </c>
      <c r="I58" t="n">
        <v>10</v>
      </c>
      <c r="J58" t="n">
        <v>279.23</v>
      </c>
      <c r="K58" t="n">
        <v>59.19</v>
      </c>
      <c r="L58" t="n">
        <v>15</v>
      </c>
      <c r="M58" t="n">
        <v>8</v>
      </c>
      <c r="N58" t="n">
        <v>75.03</v>
      </c>
      <c r="O58" t="n">
        <v>34672.08</v>
      </c>
      <c r="P58" t="n">
        <v>174.15</v>
      </c>
      <c r="Q58" t="n">
        <v>197.76</v>
      </c>
      <c r="R58" t="n">
        <v>32.9</v>
      </c>
      <c r="S58" t="n">
        <v>25.4</v>
      </c>
      <c r="T58" t="n">
        <v>2895.49</v>
      </c>
      <c r="U58" t="n">
        <v>0.77</v>
      </c>
      <c r="V58" t="n">
        <v>0.88</v>
      </c>
      <c r="W58" t="n">
        <v>2.96</v>
      </c>
      <c r="X58" t="n">
        <v>0.18</v>
      </c>
      <c r="Y58" t="n">
        <v>1</v>
      </c>
      <c r="Z58" t="n">
        <v>10</v>
      </c>
      <c r="AA58" t="n">
        <v>481.0490162103177</v>
      </c>
      <c r="AB58" t="n">
        <v>658.1924863637521</v>
      </c>
      <c r="AC58" t="n">
        <v>595.3755192441513</v>
      </c>
      <c r="AD58" t="n">
        <v>481049.0162103177</v>
      </c>
      <c r="AE58" t="n">
        <v>658192.486363752</v>
      </c>
      <c r="AF58" t="n">
        <v>1.513418246104147e-05</v>
      </c>
      <c r="AG58" t="n">
        <v>37</v>
      </c>
      <c r="AH58" t="n">
        <v>595375.5192441513</v>
      </c>
    </row>
    <row r="59">
      <c r="A59" t="n">
        <v>57</v>
      </c>
      <c r="B59" t="n">
        <v>130</v>
      </c>
      <c r="C59" t="inlineStr">
        <is>
          <t xml:space="preserve">CONCLUIDO	</t>
        </is>
      </c>
      <c r="D59" t="n">
        <v>7.2188</v>
      </c>
      <c r="E59" t="n">
        <v>13.85</v>
      </c>
      <c r="F59" t="n">
        <v>10.56</v>
      </c>
      <c r="G59" t="n">
        <v>63.35</v>
      </c>
      <c r="H59" t="n">
        <v>0.97</v>
      </c>
      <c r="I59" t="n">
        <v>10</v>
      </c>
      <c r="J59" t="n">
        <v>279.72</v>
      </c>
      <c r="K59" t="n">
        <v>59.19</v>
      </c>
      <c r="L59" t="n">
        <v>15.25</v>
      </c>
      <c r="M59" t="n">
        <v>8</v>
      </c>
      <c r="N59" t="n">
        <v>75.27</v>
      </c>
      <c r="O59" t="n">
        <v>34732.68</v>
      </c>
      <c r="P59" t="n">
        <v>173.82</v>
      </c>
      <c r="Q59" t="n">
        <v>197.75</v>
      </c>
      <c r="R59" t="n">
        <v>32.7</v>
      </c>
      <c r="S59" t="n">
        <v>25.4</v>
      </c>
      <c r="T59" t="n">
        <v>2794.79</v>
      </c>
      <c r="U59" t="n">
        <v>0.78</v>
      </c>
      <c r="V59" t="n">
        <v>0.88</v>
      </c>
      <c r="W59" t="n">
        <v>2.95</v>
      </c>
      <c r="X59" t="n">
        <v>0.17</v>
      </c>
      <c r="Y59" t="n">
        <v>1</v>
      </c>
      <c r="Z59" t="n">
        <v>10</v>
      </c>
      <c r="AA59" t="n">
        <v>480.685095737686</v>
      </c>
      <c r="AB59" t="n">
        <v>657.6945543180591</v>
      </c>
      <c r="AC59" t="n">
        <v>594.9251091340473</v>
      </c>
      <c r="AD59" t="n">
        <v>480685.095737686</v>
      </c>
      <c r="AE59" t="n">
        <v>657694.5543180591</v>
      </c>
      <c r="AF59" t="n">
        <v>1.514446226725713e-05</v>
      </c>
      <c r="AG59" t="n">
        <v>37</v>
      </c>
      <c r="AH59" t="n">
        <v>594925.1091340473</v>
      </c>
    </row>
    <row r="60">
      <c r="A60" t="n">
        <v>58</v>
      </c>
      <c r="B60" t="n">
        <v>130</v>
      </c>
      <c r="C60" t="inlineStr">
        <is>
          <t xml:space="preserve">CONCLUIDO	</t>
        </is>
      </c>
      <c r="D60" t="n">
        <v>7.2516</v>
      </c>
      <c r="E60" t="n">
        <v>13.79</v>
      </c>
      <c r="F60" t="n">
        <v>10.54</v>
      </c>
      <c r="G60" t="n">
        <v>70.3</v>
      </c>
      <c r="H60" t="n">
        <v>0.98</v>
      </c>
      <c r="I60" t="n">
        <v>9</v>
      </c>
      <c r="J60" t="n">
        <v>280.21</v>
      </c>
      <c r="K60" t="n">
        <v>59.19</v>
      </c>
      <c r="L60" t="n">
        <v>15.5</v>
      </c>
      <c r="M60" t="n">
        <v>7</v>
      </c>
      <c r="N60" t="n">
        <v>75.52</v>
      </c>
      <c r="O60" t="n">
        <v>34793.36</v>
      </c>
      <c r="P60" t="n">
        <v>173.19</v>
      </c>
      <c r="Q60" t="n">
        <v>197.79</v>
      </c>
      <c r="R60" t="n">
        <v>32.12</v>
      </c>
      <c r="S60" t="n">
        <v>25.4</v>
      </c>
      <c r="T60" t="n">
        <v>2511.8</v>
      </c>
      <c r="U60" t="n">
        <v>0.79</v>
      </c>
      <c r="V60" t="n">
        <v>0.88</v>
      </c>
      <c r="W60" t="n">
        <v>2.95</v>
      </c>
      <c r="X60" t="n">
        <v>0.15</v>
      </c>
      <c r="Y60" t="n">
        <v>1</v>
      </c>
      <c r="Z60" t="n">
        <v>10</v>
      </c>
      <c r="AA60" t="n">
        <v>470.5223216392066</v>
      </c>
      <c r="AB60" t="n">
        <v>643.7893984465694</v>
      </c>
      <c r="AC60" t="n">
        <v>582.3470418229236</v>
      </c>
      <c r="AD60" t="n">
        <v>470522.3216392066</v>
      </c>
      <c r="AE60" t="n">
        <v>643789.3984465695</v>
      </c>
      <c r="AF60" t="n">
        <v>1.521327403131293e-05</v>
      </c>
      <c r="AG60" t="n">
        <v>36</v>
      </c>
      <c r="AH60" t="n">
        <v>582347.0418229237</v>
      </c>
    </row>
    <row r="61">
      <c r="A61" t="n">
        <v>59</v>
      </c>
      <c r="B61" t="n">
        <v>130</v>
      </c>
      <c r="C61" t="inlineStr">
        <is>
          <t xml:space="preserve">CONCLUIDO	</t>
        </is>
      </c>
      <c r="D61" t="n">
        <v>7.2449</v>
      </c>
      <c r="E61" t="n">
        <v>13.8</v>
      </c>
      <c r="F61" t="n">
        <v>10.56</v>
      </c>
      <c r="G61" t="n">
        <v>70.39</v>
      </c>
      <c r="H61" t="n">
        <v>1</v>
      </c>
      <c r="I61" t="n">
        <v>9</v>
      </c>
      <c r="J61" t="n">
        <v>280.7</v>
      </c>
      <c r="K61" t="n">
        <v>59.19</v>
      </c>
      <c r="L61" t="n">
        <v>15.75</v>
      </c>
      <c r="M61" t="n">
        <v>7</v>
      </c>
      <c r="N61" t="n">
        <v>75.76000000000001</v>
      </c>
      <c r="O61" t="n">
        <v>34854.15</v>
      </c>
      <c r="P61" t="n">
        <v>173.66</v>
      </c>
      <c r="Q61" t="n">
        <v>197.75</v>
      </c>
      <c r="R61" t="n">
        <v>32.39</v>
      </c>
      <c r="S61" t="n">
        <v>25.4</v>
      </c>
      <c r="T61" t="n">
        <v>2646.64</v>
      </c>
      <c r="U61" t="n">
        <v>0.78</v>
      </c>
      <c r="V61" t="n">
        <v>0.88</v>
      </c>
      <c r="W61" t="n">
        <v>2.96</v>
      </c>
      <c r="X61" t="n">
        <v>0.17</v>
      </c>
      <c r="Y61" t="n">
        <v>1</v>
      </c>
      <c r="Z61" t="n">
        <v>10</v>
      </c>
      <c r="AA61" t="n">
        <v>471.0403513196584</v>
      </c>
      <c r="AB61" t="n">
        <v>644.4981895092202</v>
      </c>
      <c r="AC61" t="n">
        <v>582.9881868613496</v>
      </c>
      <c r="AD61" t="n">
        <v>471040.3513196585</v>
      </c>
      <c r="AE61" t="n">
        <v>644498.1895092202</v>
      </c>
      <c r="AF61" t="n">
        <v>1.519921796975275e-05</v>
      </c>
      <c r="AG61" t="n">
        <v>36</v>
      </c>
      <c r="AH61" t="n">
        <v>582988.1868613496</v>
      </c>
    </row>
    <row r="62">
      <c r="A62" t="n">
        <v>60</v>
      </c>
      <c r="B62" t="n">
        <v>130</v>
      </c>
      <c r="C62" t="inlineStr">
        <is>
          <t xml:space="preserve">CONCLUIDO	</t>
        </is>
      </c>
      <c r="D62" t="n">
        <v>7.2474</v>
      </c>
      <c r="E62" t="n">
        <v>13.8</v>
      </c>
      <c r="F62" t="n">
        <v>10.55</v>
      </c>
      <c r="G62" t="n">
        <v>70.34999999999999</v>
      </c>
      <c r="H62" t="n">
        <v>1.01</v>
      </c>
      <c r="I62" t="n">
        <v>9</v>
      </c>
      <c r="J62" t="n">
        <v>281.2</v>
      </c>
      <c r="K62" t="n">
        <v>59.19</v>
      </c>
      <c r="L62" t="n">
        <v>16</v>
      </c>
      <c r="M62" t="n">
        <v>7</v>
      </c>
      <c r="N62" t="n">
        <v>76</v>
      </c>
      <c r="O62" t="n">
        <v>34915.03</v>
      </c>
      <c r="P62" t="n">
        <v>173.7</v>
      </c>
      <c r="Q62" t="n">
        <v>197.77</v>
      </c>
      <c r="R62" t="n">
        <v>32.62</v>
      </c>
      <c r="S62" t="n">
        <v>25.4</v>
      </c>
      <c r="T62" t="n">
        <v>2762.45</v>
      </c>
      <c r="U62" t="n">
        <v>0.78</v>
      </c>
      <c r="V62" t="n">
        <v>0.88</v>
      </c>
      <c r="W62" t="n">
        <v>2.95</v>
      </c>
      <c r="X62" t="n">
        <v>0.16</v>
      </c>
      <c r="Y62" t="n">
        <v>1</v>
      </c>
      <c r="Z62" t="n">
        <v>10</v>
      </c>
      <c r="AA62" t="n">
        <v>471.0048440915641</v>
      </c>
      <c r="AB62" t="n">
        <v>644.449606953273</v>
      </c>
      <c r="AC62" t="n">
        <v>582.944240956356</v>
      </c>
      <c r="AD62" t="n">
        <v>471004.8440915641</v>
      </c>
      <c r="AE62" t="n">
        <v>644449.6069532731</v>
      </c>
      <c r="AF62" t="n">
        <v>1.520446276884237e-05</v>
      </c>
      <c r="AG62" t="n">
        <v>36</v>
      </c>
      <c r="AH62" t="n">
        <v>582944.2409563561</v>
      </c>
    </row>
    <row r="63">
      <c r="A63" t="n">
        <v>61</v>
      </c>
      <c r="B63" t="n">
        <v>130</v>
      </c>
      <c r="C63" t="inlineStr">
        <is>
          <t xml:space="preserve">CONCLUIDO	</t>
        </is>
      </c>
      <c r="D63" t="n">
        <v>7.2477</v>
      </c>
      <c r="E63" t="n">
        <v>13.8</v>
      </c>
      <c r="F63" t="n">
        <v>10.55</v>
      </c>
      <c r="G63" t="n">
        <v>70.34999999999999</v>
      </c>
      <c r="H63" t="n">
        <v>1.03</v>
      </c>
      <c r="I63" t="n">
        <v>9</v>
      </c>
      <c r="J63" t="n">
        <v>281.69</v>
      </c>
      <c r="K63" t="n">
        <v>59.19</v>
      </c>
      <c r="L63" t="n">
        <v>16.25</v>
      </c>
      <c r="M63" t="n">
        <v>7</v>
      </c>
      <c r="N63" t="n">
        <v>76.25</v>
      </c>
      <c r="O63" t="n">
        <v>34976</v>
      </c>
      <c r="P63" t="n">
        <v>173.71</v>
      </c>
      <c r="Q63" t="n">
        <v>197.77</v>
      </c>
      <c r="R63" t="n">
        <v>32.38</v>
      </c>
      <c r="S63" t="n">
        <v>25.4</v>
      </c>
      <c r="T63" t="n">
        <v>2640.35</v>
      </c>
      <c r="U63" t="n">
        <v>0.78</v>
      </c>
      <c r="V63" t="n">
        <v>0.88</v>
      </c>
      <c r="W63" t="n">
        <v>2.96</v>
      </c>
      <c r="X63" t="n">
        <v>0.16</v>
      </c>
      <c r="Y63" t="n">
        <v>1</v>
      </c>
      <c r="Z63" t="n">
        <v>10</v>
      </c>
      <c r="AA63" t="n">
        <v>471.0062962690564</v>
      </c>
      <c r="AB63" t="n">
        <v>644.4515938865836</v>
      </c>
      <c r="AC63" t="n">
        <v>582.94603825954</v>
      </c>
      <c r="AD63" t="n">
        <v>471006.2962690564</v>
      </c>
      <c r="AE63" t="n">
        <v>644451.5938865836</v>
      </c>
      <c r="AF63" t="n">
        <v>1.520509214473312e-05</v>
      </c>
      <c r="AG63" t="n">
        <v>36</v>
      </c>
      <c r="AH63" t="n">
        <v>582946.0382595401</v>
      </c>
    </row>
    <row r="64">
      <c r="A64" t="n">
        <v>62</v>
      </c>
      <c r="B64" t="n">
        <v>130</v>
      </c>
      <c r="C64" t="inlineStr">
        <is>
          <t xml:space="preserve">CONCLUIDO	</t>
        </is>
      </c>
      <c r="D64" t="n">
        <v>7.2481</v>
      </c>
      <c r="E64" t="n">
        <v>13.8</v>
      </c>
      <c r="F64" t="n">
        <v>10.55</v>
      </c>
      <c r="G64" t="n">
        <v>70.34</v>
      </c>
      <c r="H64" t="n">
        <v>1.04</v>
      </c>
      <c r="I64" t="n">
        <v>9</v>
      </c>
      <c r="J64" t="n">
        <v>282.19</v>
      </c>
      <c r="K64" t="n">
        <v>59.19</v>
      </c>
      <c r="L64" t="n">
        <v>16.5</v>
      </c>
      <c r="M64" t="n">
        <v>7</v>
      </c>
      <c r="N64" t="n">
        <v>76.48999999999999</v>
      </c>
      <c r="O64" t="n">
        <v>35037.08</v>
      </c>
      <c r="P64" t="n">
        <v>173.82</v>
      </c>
      <c r="Q64" t="n">
        <v>197.77</v>
      </c>
      <c r="R64" t="n">
        <v>32.4</v>
      </c>
      <c r="S64" t="n">
        <v>25.4</v>
      </c>
      <c r="T64" t="n">
        <v>2652.71</v>
      </c>
      <c r="U64" t="n">
        <v>0.78</v>
      </c>
      <c r="V64" t="n">
        <v>0.88</v>
      </c>
      <c r="W64" t="n">
        <v>2.95</v>
      </c>
      <c r="X64" t="n">
        <v>0.16</v>
      </c>
      <c r="Y64" t="n">
        <v>1</v>
      </c>
      <c r="Z64" t="n">
        <v>10</v>
      </c>
      <c r="AA64" t="n">
        <v>471.0808107868402</v>
      </c>
      <c r="AB64" t="n">
        <v>644.553547937164</v>
      </c>
      <c r="AC64" t="n">
        <v>583.0382619586264</v>
      </c>
      <c r="AD64" t="n">
        <v>471080.8107868402</v>
      </c>
      <c r="AE64" t="n">
        <v>644553.547937164</v>
      </c>
      <c r="AF64" t="n">
        <v>1.520593131258746e-05</v>
      </c>
      <c r="AG64" t="n">
        <v>36</v>
      </c>
      <c r="AH64" t="n">
        <v>583038.2619586264</v>
      </c>
    </row>
    <row r="65">
      <c r="A65" t="n">
        <v>63</v>
      </c>
      <c r="B65" t="n">
        <v>130</v>
      </c>
      <c r="C65" t="inlineStr">
        <is>
          <t xml:space="preserve">CONCLUIDO	</t>
        </is>
      </c>
      <c r="D65" t="n">
        <v>7.2524</v>
      </c>
      <c r="E65" t="n">
        <v>13.79</v>
      </c>
      <c r="F65" t="n">
        <v>10.54</v>
      </c>
      <c r="G65" t="n">
        <v>70.29000000000001</v>
      </c>
      <c r="H65" t="n">
        <v>1.06</v>
      </c>
      <c r="I65" t="n">
        <v>9</v>
      </c>
      <c r="J65" t="n">
        <v>282.68</v>
      </c>
      <c r="K65" t="n">
        <v>59.19</v>
      </c>
      <c r="L65" t="n">
        <v>16.75</v>
      </c>
      <c r="M65" t="n">
        <v>7</v>
      </c>
      <c r="N65" t="n">
        <v>76.73999999999999</v>
      </c>
      <c r="O65" t="n">
        <v>35098.25</v>
      </c>
      <c r="P65" t="n">
        <v>173.59</v>
      </c>
      <c r="Q65" t="n">
        <v>197.75</v>
      </c>
      <c r="R65" t="n">
        <v>32.18</v>
      </c>
      <c r="S65" t="n">
        <v>25.4</v>
      </c>
      <c r="T65" t="n">
        <v>2540.23</v>
      </c>
      <c r="U65" t="n">
        <v>0.79</v>
      </c>
      <c r="V65" t="n">
        <v>0.88</v>
      </c>
      <c r="W65" t="n">
        <v>2.95</v>
      </c>
      <c r="X65" t="n">
        <v>0.15</v>
      </c>
      <c r="Y65" t="n">
        <v>1</v>
      </c>
      <c r="Z65" t="n">
        <v>10</v>
      </c>
      <c r="AA65" t="n">
        <v>470.8063816847716</v>
      </c>
      <c r="AB65" t="n">
        <v>644.1780619327561</v>
      </c>
      <c r="AC65" t="n">
        <v>582.6986118114814</v>
      </c>
      <c r="AD65" t="n">
        <v>470806.3816847716</v>
      </c>
      <c r="AE65" t="n">
        <v>644178.0619327561</v>
      </c>
      <c r="AF65" t="n">
        <v>1.521495236702161e-05</v>
      </c>
      <c r="AG65" t="n">
        <v>36</v>
      </c>
      <c r="AH65" t="n">
        <v>582698.6118114814</v>
      </c>
    </row>
    <row r="66">
      <c r="A66" t="n">
        <v>64</v>
      </c>
      <c r="B66" t="n">
        <v>130</v>
      </c>
      <c r="C66" t="inlineStr">
        <is>
          <t xml:space="preserve">CONCLUIDO	</t>
        </is>
      </c>
      <c r="D66" t="n">
        <v>7.2486</v>
      </c>
      <c r="E66" t="n">
        <v>13.8</v>
      </c>
      <c r="F66" t="n">
        <v>10.55</v>
      </c>
      <c r="G66" t="n">
        <v>70.34</v>
      </c>
      <c r="H66" t="n">
        <v>1.07</v>
      </c>
      <c r="I66" t="n">
        <v>9</v>
      </c>
      <c r="J66" t="n">
        <v>283.18</v>
      </c>
      <c r="K66" t="n">
        <v>59.19</v>
      </c>
      <c r="L66" t="n">
        <v>17</v>
      </c>
      <c r="M66" t="n">
        <v>7</v>
      </c>
      <c r="N66" t="n">
        <v>76.98</v>
      </c>
      <c r="O66" t="n">
        <v>35159.52</v>
      </c>
      <c r="P66" t="n">
        <v>173.65</v>
      </c>
      <c r="Q66" t="n">
        <v>197.77</v>
      </c>
      <c r="R66" t="n">
        <v>32.47</v>
      </c>
      <c r="S66" t="n">
        <v>25.4</v>
      </c>
      <c r="T66" t="n">
        <v>2684.88</v>
      </c>
      <c r="U66" t="n">
        <v>0.78</v>
      </c>
      <c r="V66" t="n">
        <v>0.88</v>
      </c>
      <c r="W66" t="n">
        <v>2.95</v>
      </c>
      <c r="X66" t="n">
        <v>0.16</v>
      </c>
      <c r="Y66" t="n">
        <v>1</v>
      </c>
      <c r="Z66" t="n">
        <v>10</v>
      </c>
      <c r="AA66" t="n">
        <v>470.9430836848947</v>
      </c>
      <c r="AB66" t="n">
        <v>644.3651036401913</v>
      </c>
      <c r="AC66" t="n">
        <v>582.8678025208736</v>
      </c>
      <c r="AD66" t="n">
        <v>470943.0836848947</v>
      </c>
      <c r="AE66" t="n">
        <v>644365.1036401913</v>
      </c>
      <c r="AF66" t="n">
        <v>1.520698027240539e-05</v>
      </c>
      <c r="AG66" t="n">
        <v>36</v>
      </c>
      <c r="AH66" t="n">
        <v>582867.8025208736</v>
      </c>
    </row>
    <row r="67">
      <c r="A67" t="n">
        <v>65</v>
      </c>
      <c r="B67" t="n">
        <v>130</v>
      </c>
      <c r="C67" t="inlineStr">
        <is>
          <t xml:space="preserve">CONCLUIDO	</t>
        </is>
      </c>
      <c r="D67" t="n">
        <v>7.2502</v>
      </c>
      <c r="E67" t="n">
        <v>13.79</v>
      </c>
      <c r="F67" t="n">
        <v>10.55</v>
      </c>
      <c r="G67" t="n">
        <v>70.31999999999999</v>
      </c>
      <c r="H67" t="n">
        <v>1.08</v>
      </c>
      <c r="I67" t="n">
        <v>9</v>
      </c>
      <c r="J67" t="n">
        <v>283.68</v>
      </c>
      <c r="K67" t="n">
        <v>59.19</v>
      </c>
      <c r="L67" t="n">
        <v>17.25</v>
      </c>
      <c r="M67" t="n">
        <v>7</v>
      </c>
      <c r="N67" t="n">
        <v>77.23</v>
      </c>
      <c r="O67" t="n">
        <v>35220.89</v>
      </c>
      <c r="P67" t="n">
        <v>173.54</v>
      </c>
      <c r="Q67" t="n">
        <v>197.77</v>
      </c>
      <c r="R67" t="n">
        <v>32.43</v>
      </c>
      <c r="S67" t="n">
        <v>25.4</v>
      </c>
      <c r="T67" t="n">
        <v>2664.97</v>
      </c>
      <c r="U67" t="n">
        <v>0.78</v>
      </c>
      <c r="V67" t="n">
        <v>0.88</v>
      </c>
      <c r="W67" t="n">
        <v>2.95</v>
      </c>
      <c r="X67" t="n">
        <v>0.16</v>
      </c>
      <c r="Y67" t="n">
        <v>1</v>
      </c>
      <c r="Z67" t="n">
        <v>10</v>
      </c>
      <c r="AA67" t="n">
        <v>470.8282425265411</v>
      </c>
      <c r="AB67" t="n">
        <v>644.2079729008975</v>
      </c>
      <c r="AC67" t="n">
        <v>582.7256681188037</v>
      </c>
      <c r="AD67" t="n">
        <v>470828.2425265411</v>
      </c>
      <c r="AE67" t="n">
        <v>644207.9729008975</v>
      </c>
      <c r="AF67" t="n">
        <v>1.521033694382275e-05</v>
      </c>
      <c r="AG67" t="n">
        <v>36</v>
      </c>
      <c r="AH67" t="n">
        <v>582725.6681188036</v>
      </c>
    </row>
    <row r="68">
      <c r="A68" t="n">
        <v>66</v>
      </c>
      <c r="B68" t="n">
        <v>130</v>
      </c>
      <c r="C68" t="inlineStr">
        <is>
          <t xml:space="preserve">CONCLUIDO	</t>
        </is>
      </c>
      <c r="D68" t="n">
        <v>7.2493</v>
      </c>
      <c r="E68" t="n">
        <v>13.79</v>
      </c>
      <c r="F68" t="n">
        <v>10.55</v>
      </c>
      <c r="G68" t="n">
        <v>70.33</v>
      </c>
      <c r="H68" t="n">
        <v>1.1</v>
      </c>
      <c r="I68" t="n">
        <v>9</v>
      </c>
      <c r="J68" t="n">
        <v>284.17</v>
      </c>
      <c r="K68" t="n">
        <v>59.19</v>
      </c>
      <c r="L68" t="n">
        <v>17.5</v>
      </c>
      <c r="M68" t="n">
        <v>7</v>
      </c>
      <c r="N68" t="n">
        <v>77.48</v>
      </c>
      <c r="O68" t="n">
        <v>35282.36</v>
      </c>
      <c r="P68" t="n">
        <v>173.51</v>
      </c>
      <c r="Q68" t="n">
        <v>197.78</v>
      </c>
      <c r="R68" t="n">
        <v>32.35</v>
      </c>
      <c r="S68" t="n">
        <v>25.4</v>
      </c>
      <c r="T68" t="n">
        <v>2626.82</v>
      </c>
      <c r="U68" t="n">
        <v>0.79</v>
      </c>
      <c r="V68" t="n">
        <v>0.88</v>
      </c>
      <c r="W68" t="n">
        <v>2.95</v>
      </c>
      <c r="X68" t="n">
        <v>0.16</v>
      </c>
      <c r="Y68" t="n">
        <v>1</v>
      </c>
      <c r="Z68" t="n">
        <v>10</v>
      </c>
      <c r="AA68" t="n">
        <v>470.823865030529</v>
      </c>
      <c r="AB68" t="n">
        <v>644.2019834177322</v>
      </c>
      <c r="AC68" t="n">
        <v>582.7202502635054</v>
      </c>
      <c r="AD68" t="n">
        <v>470823.865030529</v>
      </c>
      <c r="AE68" t="n">
        <v>644201.9834177322</v>
      </c>
      <c r="AF68" t="n">
        <v>1.520844881615048e-05</v>
      </c>
      <c r="AG68" t="n">
        <v>36</v>
      </c>
      <c r="AH68" t="n">
        <v>582720.2502635054</v>
      </c>
    </row>
    <row r="69">
      <c r="A69" t="n">
        <v>67</v>
      </c>
      <c r="B69" t="n">
        <v>130</v>
      </c>
      <c r="C69" t="inlineStr">
        <is>
          <t xml:space="preserve">CONCLUIDO	</t>
        </is>
      </c>
      <c r="D69" t="n">
        <v>7.286</v>
      </c>
      <c r="E69" t="n">
        <v>13.72</v>
      </c>
      <c r="F69" t="n">
        <v>10.53</v>
      </c>
      <c r="G69" t="n">
        <v>78.97</v>
      </c>
      <c r="H69" t="n">
        <v>1.11</v>
      </c>
      <c r="I69" t="n">
        <v>8</v>
      </c>
      <c r="J69" t="n">
        <v>284.67</v>
      </c>
      <c r="K69" t="n">
        <v>59.19</v>
      </c>
      <c r="L69" t="n">
        <v>17.75</v>
      </c>
      <c r="M69" t="n">
        <v>6</v>
      </c>
      <c r="N69" t="n">
        <v>77.73</v>
      </c>
      <c r="O69" t="n">
        <v>35343.92</v>
      </c>
      <c r="P69" t="n">
        <v>173.01</v>
      </c>
      <c r="Q69" t="n">
        <v>197.75</v>
      </c>
      <c r="R69" t="n">
        <v>31.7</v>
      </c>
      <c r="S69" t="n">
        <v>25.4</v>
      </c>
      <c r="T69" t="n">
        <v>2303.71</v>
      </c>
      <c r="U69" t="n">
        <v>0.8</v>
      </c>
      <c r="V69" t="n">
        <v>0.88</v>
      </c>
      <c r="W69" t="n">
        <v>2.95</v>
      </c>
      <c r="X69" t="n">
        <v>0.14</v>
      </c>
      <c r="Y69" t="n">
        <v>1</v>
      </c>
      <c r="Z69" t="n">
        <v>10</v>
      </c>
      <c r="AA69" t="n">
        <v>469.6843664244778</v>
      </c>
      <c r="AB69" t="n">
        <v>642.6428711538024</v>
      </c>
      <c r="AC69" t="n">
        <v>581.3099374858174</v>
      </c>
      <c r="AD69" t="n">
        <v>469684.3664244778</v>
      </c>
      <c r="AE69" t="n">
        <v>642642.8711538024</v>
      </c>
      <c r="AF69" t="n">
        <v>1.528544246678609e-05</v>
      </c>
      <c r="AG69" t="n">
        <v>36</v>
      </c>
      <c r="AH69" t="n">
        <v>581309.9374858174</v>
      </c>
    </row>
    <row r="70">
      <c r="A70" t="n">
        <v>68</v>
      </c>
      <c r="B70" t="n">
        <v>130</v>
      </c>
      <c r="C70" t="inlineStr">
        <is>
          <t xml:space="preserve">CONCLUIDO	</t>
        </is>
      </c>
      <c r="D70" t="n">
        <v>7.2914</v>
      </c>
      <c r="E70" t="n">
        <v>13.71</v>
      </c>
      <c r="F70" t="n">
        <v>10.52</v>
      </c>
      <c r="G70" t="n">
        <v>78.89</v>
      </c>
      <c r="H70" t="n">
        <v>1.12</v>
      </c>
      <c r="I70" t="n">
        <v>8</v>
      </c>
      <c r="J70" t="n">
        <v>285.17</v>
      </c>
      <c r="K70" t="n">
        <v>59.19</v>
      </c>
      <c r="L70" t="n">
        <v>18</v>
      </c>
      <c r="M70" t="n">
        <v>6</v>
      </c>
      <c r="N70" t="n">
        <v>77.98</v>
      </c>
      <c r="O70" t="n">
        <v>35405.59</v>
      </c>
      <c r="P70" t="n">
        <v>172.95</v>
      </c>
      <c r="Q70" t="n">
        <v>197.78</v>
      </c>
      <c r="R70" t="n">
        <v>31.4</v>
      </c>
      <c r="S70" t="n">
        <v>25.4</v>
      </c>
      <c r="T70" t="n">
        <v>2155.96</v>
      </c>
      <c r="U70" t="n">
        <v>0.8100000000000001</v>
      </c>
      <c r="V70" t="n">
        <v>0.88</v>
      </c>
      <c r="W70" t="n">
        <v>2.95</v>
      </c>
      <c r="X70" t="n">
        <v>0.13</v>
      </c>
      <c r="Y70" t="n">
        <v>1</v>
      </c>
      <c r="Z70" t="n">
        <v>10</v>
      </c>
      <c r="AA70" t="n">
        <v>469.5172344009409</v>
      </c>
      <c r="AB70" t="n">
        <v>642.4141937458547</v>
      </c>
      <c r="AC70" t="n">
        <v>581.1030847287334</v>
      </c>
      <c r="AD70" t="n">
        <v>469517.2344009409</v>
      </c>
      <c r="AE70" t="n">
        <v>642414.1937458548</v>
      </c>
      <c r="AF70" t="n">
        <v>1.529677123281967e-05</v>
      </c>
      <c r="AG70" t="n">
        <v>36</v>
      </c>
      <c r="AH70" t="n">
        <v>581103.0847287334</v>
      </c>
    </row>
    <row r="71">
      <c r="A71" t="n">
        <v>69</v>
      </c>
      <c r="B71" t="n">
        <v>130</v>
      </c>
      <c r="C71" t="inlineStr">
        <is>
          <t xml:space="preserve">CONCLUIDO	</t>
        </is>
      </c>
      <c r="D71" t="n">
        <v>7.2898</v>
      </c>
      <c r="E71" t="n">
        <v>13.72</v>
      </c>
      <c r="F71" t="n">
        <v>10.52</v>
      </c>
      <c r="G71" t="n">
        <v>78.91</v>
      </c>
      <c r="H71" t="n">
        <v>1.14</v>
      </c>
      <c r="I71" t="n">
        <v>8</v>
      </c>
      <c r="J71" t="n">
        <v>285.67</v>
      </c>
      <c r="K71" t="n">
        <v>59.19</v>
      </c>
      <c r="L71" t="n">
        <v>18.25</v>
      </c>
      <c r="M71" t="n">
        <v>6</v>
      </c>
      <c r="N71" t="n">
        <v>78.23</v>
      </c>
      <c r="O71" t="n">
        <v>35467.36</v>
      </c>
      <c r="P71" t="n">
        <v>173.07</v>
      </c>
      <c r="Q71" t="n">
        <v>197.75</v>
      </c>
      <c r="R71" t="n">
        <v>31.45</v>
      </c>
      <c r="S71" t="n">
        <v>25.4</v>
      </c>
      <c r="T71" t="n">
        <v>2178.63</v>
      </c>
      <c r="U71" t="n">
        <v>0.8100000000000001</v>
      </c>
      <c r="V71" t="n">
        <v>0.88</v>
      </c>
      <c r="W71" t="n">
        <v>2.95</v>
      </c>
      <c r="X71" t="n">
        <v>0.13</v>
      </c>
      <c r="Y71" t="n">
        <v>1</v>
      </c>
      <c r="Z71" t="n">
        <v>10</v>
      </c>
      <c r="AA71" t="n">
        <v>469.6386039300241</v>
      </c>
      <c r="AB71" t="n">
        <v>642.5802568899921</v>
      </c>
      <c r="AC71" t="n">
        <v>581.2532990394653</v>
      </c>
      <c r="AD71" t="n">
        <v>469638.6039300241</v>
      </c>
      <c r="AE71" t="n">
        <v>642580.2568899922</v>
      </c>
      <c r="AF71" t="n">
        <v>1.529341456140231e-05</v>
      </c>
      <c r="AG71" t="n">
        <v>36</v>
      </c>
      <c r="AH71" t="n">
        <v>581253.2990394654</v>
      </c>
    </row>
    <row r="72">
      <c r="A72" t="n">
        <v>70</v>
      </c>
      <c r="B72" t="n">
        <v>130</v>
      </c>
      <c r="C72" t="inlineStr">
        <is>
          <t xml:space="preserve">CONCLUIDO	</t>
        </is>
      </c>
      <c r="D72" t="n">
        <v>7.2883</v>
      </c>
      <c r="E72" t="n">
        <v>13.72</v>
      </c>
      <c r="F72" t="n">
        <v>10.52</v>
      </c>
      <c r="G72" t="n">
        <v>78.93000000000001</v>
      </c>
      <c r="H72" t="n">
        <v>1.15</v>
      </c>
      <c r="I72" t="n">
        <v>8</v>
      </c>
      <c r="J72" t="n">
        <v>286.18</v>
      </c>
      <c r="K72" t="n">
        <v>59.19</v>
      </c>
      <c r="L72" t="n">
        <v>18.5</v>
      </c>
      <c r="M72" t="n">
        <v>6</v>
      </c>
      <c r="N72" t="n">
        <v>78.48</v>
      </c>
      <c r="O72" t="n">
        <v>35529.23</v>
      </c>
      <c r="P72" t="n">
        <v>173.23</v>
      </c>
      <c r="Q72" t="n">
        <v>197.76</v>
      </c>
      <c r="R72" t="n">
        <v>31.45</v>
      </c>
      <c r="S72" t="n">
        <v>25.4</v>
      </c>
      <c r="T72" t="n">
        <v>2179.98</v>
      </c>
      <c r="U72" t="n">
        <v>0.8100000000000001</v>
      </c>
      <c r="V72" t="n">
        <v>0.88</v>
      </c>
      <c r="W72" t="n">
        <v>2.95</v>
      </c>
      <c r="X72" t="n">
        <v>0.13</v>
      </c>
      <c r="Y72" t="n">
        <v>1</v>
      </c>
      <c r="Z72" t="n">
        <v>10</v>
      </c>
      <c r="AA72" t="n">
        <v>469.7879031088128</v>
      </c>
      <c r="AB72" t="n">
        <v>642.7845346130256</v>
      </c>
      <c r="AC72" t="n">
        <v>581.4380807833181</v>
      </c>
      <c r="AD72" t="n">
        <v>469787.9031088128</v>
      </c>
      <c r="AE72" t="n">
        <v>642784.5346130256</v>
      </c>
      <c r="AF72" t="n">
        <v>1.529026768194854e-05</v>
      </c>
      <c r="AG72" t="n">
        <v>36</v>
      </c>
      <c r="AH72" t="n">
        <v>581438.0807833181</v>
      </c>
    </row>
    <row r="73">
      <c r="A73" t="n">
        <v>71</v>
      </c>
      <c r="B73" t="n">
        <v>130</v>
      </c>
      <c r="C73" t="inlineStr">
        <is>
          <t xml:space="preserve">CONCLUIDO	</t>
        </is>
      </c>
      <c r="D73" t="n">
        <v>7.2885</v>
      </c>
      <c r="E73" t="n">
        <v>13.72</v>
      </c>
      <c r="F73" t="n">
        <v>10.52</v>
      </c>
      <c r="G73" t="n">
        <v>78.93000000000001</v>
      </c>
      <c r="H73" t="n">
        <v>1.16</v>
      </c>
      <c r="I73" t="n">
        <v>8</v>
      </c>
      <c r="J73" t="n">
        <v>286.68</v>
      </c>
      <c r="K73" t="n">
        <v>59.19</v>
      </c>
      <c r="L73" t="n">
        <v>18.75</v>
      </c>
      <c r="M73" t="n">
        <v>6</v>
      </c>
      <c r="N73" t="n">
        <v>78.73999999999999</v>
      </c>
      <c r="O73" t="n">
        <v>35591.33</v>
      </c>
      <c r="P73" t="n">
        <v>173.34</v>
      </c>
      <c r="Q73" t="n">
        <v>197.78</v>
      </c>
      <c r="R73" t="n">
        <v>31.53</v>
      </c>
      <c r="S73" t="n">
        <v>25.4</v>
      </c>
      <c r="T73" t="n">
        <v>2223.34</v>
      </c>
      <c r="U73" t="n">
        <v>0.8100000000000001</v>
      </c>
      <c r="V73" t="n">
        <v>0.88</v>
      </c>
      <c r="W73" t="n">
        <v>2.95</v>
      </c>
      <c r="X73" t="n">
        <v>0.13</v>
      </c>
      <c r="Y73" t="n">
        <v>1</v>
      </c>
      <c r="Z73" t="n">
        <v>10</v>
      </c>
      <c r="AA73" t="n">
        <v>469.8660530351336</v>
      </c>
      <c r="AB73" t="n">
        <v>642.8914627899493</v>
      </c>
      <c r="AC73" t="n">
        <v>581.5348038851109</v>
      </c>
      <c r="AD73" t="n">
        <v>469866.0530351336</v>
      </c>
      <c r="AE73" t="n">
        <v>642891.4627899493</v>
      </c>
      <c r="AF73" t="n">
        <v>1.529068726587571e-05</v>
      </c>
      <c r="AG73" t="n">
        <v>36</v>
      </c>
      <c r="AH73" t="n">
        <v>581534.8038851109</v>
      </c>
    </row>
    <row r="74">
      <c r="A74" t="n">
        <v>72</v>
      </c>
      <c r="B74" t="n">
        <v>130</v>
      </c>
      <c r="C74" t="inlineStr">
        <is>
          <t xml:space="preserve">CONCLUIDO	</t>
        </is>
      </c>
      <c r="D74" t="n">
        <v>7.288</v>
      </c>
      <c r="E74" t="n">
        <v>13.72</v>
      </c>
      <c r="F74" t="n">
        <v>10.53</v>
      </c>
      <c r="G74" t="n">
        <v>78.94</v>
      </c>
      <c r="H74" t="n">
        <v>1.18</v>
      </c>
      <c r="I74" t="n">
        <v>8</v>
      </c>
      <c r="J74" t="n">
        <v>287.18</v>
      </c>
      <c r="K74" t="n">
        <v>59.19</v>
      </c>
      <c r="L74" t="n">
        <v>19</v>
      </c>
      <c r="M74" t="n">
        <v>6</v>
      </c>
      <c r="N74" t="n">
        <v>78.98999999999999</v>
      </c>
      <c r="O74" t="n">
        <v>35653.4</v>
      </c>
      <c r="P74" t="n">
        <v>173.38</v>
      </c>
      <c r="Q74" t="n">
        <v>197.76</v>
      </c>
      <c r="R74" t="n">
        <v>31.58</v>
      </c>
      <c r="S74" t="n">
        <v>25.4</v>
      </c>
      <c r="T74" t="n">
        <v>2243.81</v>
      </c>
      <c r="U74" t="n">
        <v>0.8</v>
      </c>
      <c r="V74" t="n">
        <v>0.88</v>
      </c>
      <c r="W74" t="n">
        <v>2.95</v>
      </c>
      <c r="X74" t="n">
        <v>0.13</v>
      </c>
      <c r="Y74" t="n">
        <v>1</v>
      </c>
      <c r="Z74" t="n">
        <v>10</v>
      </c>
      <c r="AA74" t="n">
        <v>469.9208558179168</v>
      </c>
      <c r="AB74" t="n">
        <v>642.9664463750813</v>
      </c>
      <c r="AC74" t="n">
        <v>581.6026311421181</v>
      </c>
      <c r="AD74" t="n">
        <v>469920.8558179168</v>
      </c>
      <c r="AE74" t="n">
        <v>642966.4463750813</v>
      </c>
      <c r="AF74" t="n">
        <v>1.528963830605779e-05</v>
      </c>
      <c r="AG74" t="n">
        <v>36</v>
      </c>
      <c r="AH74" t="n">
        <v>581602.631142118</v>
      </c>
    </row>
    <row r="75">
      <c r="A75" t="n">
        <v>73</v>
      </c>
      <c r="B75" t="n">
        <v>130</v>
      </c>
      <c r="C75" t="inlineStr">
        <is>
          <t xml:space="preserve">CONCLUIDO	</t>
        </is>
      </c>
      <c r="D75" t="n">
        <v>7.2901</v>
      </c>
      <c r="E75" t="n">
        <v>13.72</v>
      </c>
      <c r="F75" t="n">
        <v>10.52</v>
      </c>
      <c r="G75" t="n">
        <v>78.91</v>
      </c>
      <c r="H75" t="n">
        <v>1.19</v>
      </c>
      <c r="I75" t="n">
        <v>8</v>
      </c>
      <c r="J75" t="n">
        <v>287.69</v>
      </c>
      <c r="K75" t="n">
        <v>59.19</v>
      </c>
      <c r="L75" t="n">
        <v>19.25</v>
      </c>
      <c r="M75" t="n">
        <v>6</v>
      </c>
      <c r="N75" t="n">
        <v>79.23999999999999</v>
      </c>
      <c r="O75" t="n">
        <v>35715.58</v>
      </c>
      <c r="P75" t="n">
        <v>173.22</v>
      </c>
      <c r="Q75" t="n">
        <v>197.77</v>
      </c>
      <c r="R75" t="n">
        <v>31.46</v>
      </c>
      <c r="S75" t="n">
        <v>25.4</v>
      </c>
      <c r="T75" t="n">
        <v>2183.74</v>
      </c>
      <c r="U75" t="n">
        <v>0.8100000000000001</v>
      </c>
      <c r="V75" t="n">
        <v>0.88</v>
      </c>
      <c r="W75" t="n">
        <v>2.95</v>
      </c>
      <c r="X75" t="n">
        <v>0.13</v>
      </c>
      <c r="Y75" t="n">
        <v>1</v>
      </c>
      <c r="Z75" t="n">
        <v>10</v>
      </c>
      <c r="AA75" t="n">
        <v>469.7446119433893</v>
      </c>
      <c r="AB75" t="n">
        <v>642.7253017306218</v>
      </c>
      <c r="AC75" t="n">
        <v>581.3845010040772</v>
      </c>
      <c r="AD75" t="n">
        <v>469744.6119433893</v>
      </c>
      <c r="AE75" t="n">
        <v>642725.3017306218</v>
      </c>
      <c r="AF75" t="n">
        <v>1.529404393729306e-05</v>
      </c>
      <c r="AG75" t="n">
        <v>36</v>
      </c>
      <c r="AH75" t="n">
        <v>581384.5010040771</v>
      </c>
    </row>
    <row r="76">
      <c r="A76" t="n">
        <v>74</v>
      </c>
      <c r="B76" t="n">
        <v>130</v>
      </c>
      <c r="C76" t="inlineStr">
        <is>
          <t xml:space="preserve">CONCLUIDO	</t>
        </is>
      </c>
      <c r="D76" t="n">
        <v>7.2894</v>
      </c>
      <c r="E76" t="n">
        <v>13.72</v>
      </c>
      <c r="F76" t="n">
        <v>10.52</v>
      </c>
      <c r="G76" t="n">
        <v>78.92</v>
      </c>
      <c r="H76" t="n">
        <v>1.2</v>
      </c>
      <c r="I76" t="n">
        <v>8</v>
      </c>
      <c r="J76" t="n">
        <v>288.19</v>
      </c>
      <c r="K76" t="n">
        <v>59.19</v>
      </c>
      <c r="L76" t="n">
        <v>19.5</v>
      </c>
      <c r="M76" t="n">
        <v>6</v>
      </c>
      <c r="N76" t="n">
        <v>79.5</v>
      </c>
      <c r="O76" t="n">
        <v>35777.86</v>
      </c>
      <c r="P76" t="n">
        <v>173.2</v>
      </c>
      <c r="Q76" t="n">
        <v>197.79</v>
      </c>
      <c r="R76" t="n">
        <v>31.41</v>
      </c>
      <c r="S76" t="n">
        <v>25.4</v>
      </c>
      <c r="T76" t="n">
        <v>2158.76</v>
      </c>
      <c r="U76" t="n">
        <v>0.8100000000000001</v>
      </c>
      <c r="V76" t="n">
        <v>0.88</v>
      </c>
      <c r="W76" t="n">
        <v>2.95</v>
      </c>
      <c r="X76" t="n">
        <v>0.13</v>
      </c>
      <c r="Y76" t="n">
        <v>1</v>
      </c>
      <c r="Z76" t="n">
        <v>10</v>
      </c>
      <c r="AA76" t="n">
        <v>469.7436104192805</v>
      </c>
      <c r="AB76" t="n">
        <v>642.7239314011521</v>
      </c>
      <c r="AC76" t="n">
        <v>581.3832614569287</v>
      </c>
      <c r="AD76" t="n">
        <v>469743.6104192805</v>
      </c>
      <c r="AE76" t="n">
        <v>642723.931401152</v>
      </c>
      <c r="AF76" t="n">
        <v>1.529257539354797e-05</v>
      </c>
      <c r="AG76" t="n">
        <v>36</v>
      </c>
      <c r="AH76" t="n">
        <v>581383.2614569287</v>
      </c>
    </row>
    <row r="77">
      <c r="A77" t="n">
        <v>75</v>
      </c>
      <c r="B77" t="n">
        <v>130</v>
      </c>
      <c r="C77" t="inlineStr">
        <is>
          <t xml:space="preserve">CONCLUIDO	</t>
        </is>
      </c>
      <c r="D77" t="n">
        <v>7.2861</v>
      </c>
      <c r="E77" t="n">
        <v>13.72</v>
      </c>
      <c r="F77" t="n">
        <v>10.53</v>
      </c>
      <c r="G77" t="n">
        <v>78.95999999999999</v>
      </c>
      <c r="H77" t="n">
        <v>1.22</v>
      </c>
      <c r="I77" t="n">
        <v>8</v>
      </c>
      <c r="J77" t="n">
        <v>288.7</v>
      </c>
      <c r="K77" t="n">
        <v>59.19</v>
      </c>
      <c r="L77" t="n">
        <v>19.75</v>
      </c>
      <c r="M77" t="n">
        <v>6</v>
      </c>
      <c r="N77" t="n">
        <v>79.75</v>
      </c>
      <c r="O77" t="n">
        <v>35840.25</v>
      </c>
      <c r="P77" t="n">
        <v>173.27</v>
      </c>
      <c r="Q77" t="n">
        <v>197.75</v>
      </c>
      <c r="R77" t="n">
        <v>31.72</v>
      </c>
      <c r="S77" t="n">
        <v>25.4</v>
      </c>
      <c r="T77" t="n">
        <v>2317.33</v>
      </c>
      <c r="U77" t="n">
        <v>0.8</v>
      </c>
      <c r="V77" t="n">
        <v>0.88</v>
      </c>
      <c r="W77" t="n">
        <v>2.95</v>
      </c>
      <c r="X77" t="n">
        <v>0.14</v>
      </c>
      <c r="Y77" t="n">
        <v>1</v>
      </c>
      <c r="Z77" t="n">
        <v>10</v>
      </c>
      <c r="AA77" t="n">
        <v>469.8765693490726</v>
      </c>
      <c r="AB77" t="n">
        <v>642.9058516746277</v>
      </c>
      <c r="AC77" t="n">
        <v>581.5478195148304</v>
      </c>
      <c r="AD77" t="n">
        <v>469876.5693490726</v>
      </c>
      <c r="AE77" t="n">
        <v>642905.8516746276</v>
      </c>
      <c r="AF77" t="n">
        <v>1.528565225874968e-05</v>
      </c>
      <c r="AG77" t="n">
        <v>36</v>
      </c>
      <c r="AH77" t="n">
        <v>581547.8195148304</v>
      </c>
    </row>
    <row r="78">
      <c r="A78" t="n">
        <v>76</v>
      </c>
      <c r="B78" t="n">
        <v>130</v>
      </c>
      <c r="C78" t="inlineStr">
        <is>
          <t xml:space="preserve">CONCLUIDO	</t>
        </is>
      </c>
      <c r="D78" t="n">
        <v>7.2885</v>
      </c>
      <c r="E78" t="n">
        <v>13.72</v>
      </c>
      <c r="F78" t="n">
        <v>10.52</v>
      </c>
      <c r="G78" t="n">
        <v>78.93000000000001</v>
      </c>
      <c r="H78" t="n">
        <v>1.23</v>
      </c>
      <c r="I78" t="n">
        <v>8</v>
      </c>
      <c r="J78" t="n">
        <v>289.2</v>
      </c>
      <c r="K78" t="n">
        <v>59.19</v>
      </c>
      <c r="L78" t="n">
        <v>20</v>
      </c>
      <c r="M78" t="n">
        <v>6</v>
      </c>
      <c r="N78" t="n">
        <v>80.01000000000001</v>
      </c>
      <c r="O78" t="n">
        <v>35902.74</v>
      </c>
      <c r="P78" t="n">
        <v>173.03</v>
      </c>
      <c r="Q78" t="n">
        <v>197.75</v>
      </c>
      <c r="R78" t="n">
        <v>31.48</v>
      </c>
      <c r="S78" t="n">
        <v>25.4</v>
      </c>
      <c r="T78" t="n">
        <v>2194.24</v>
      </c>
      <c r="U78" t="n">
        <v>0.8100000000000001</v>
      </c>
      <c r="V78" t="n">
        <v>0.88</v>
      </c>
      <c r="W78" t="n">
        <v>2.95</v>
      </c>
      <c r="X78" t="n">
        <v>0.13</v>
      </c>
      <c r="Y78" t="n">
        <v>1</v>
      </c>
      <c r="Z78" t="n">
        <v>10</v>
      </c>
      <c r="AA78" t="n">
        <v>469.634591533349</v>
      </c>
      <c r="AB78" t="n">
        <v>642.5747669518468</v>
      </c>
      <c r="AC78" t="n">
        <v>581.2483330533114</v>
      </c>
      <c r="AD78" t="n">
        <v>469634.591533349</v>
      </c>
      <c r="AE78" t="n">
        <v>642574.7669518468</v>
      </c>
      <c r="AF78" t="n">
        <v>1.529068726587571e-05</v>
      </c>
      <c r="AG78" t="n">
        <v>36</v>
      </c>
      <c r="AH78" t="n">
        <v>581248.3330533114</v>
      </c>
    </row>
    <row r="79">
      <c r="A79" t="n">
        <v>77</v>
      </c>
      <c r="B79" t="n">
        <v>130</v>
      </c>
      <c r="C79" t="inlineStr">
        <is>
          <t xml:space="preserve">CONCLUIDO	</t>
        </is>
      </c>
      <c r="D79" t="n">
        <v>7.2895</v>
      </c>
      <c r="E79" t="n">
        <v>13.72</v>
      </c>
      <c r="F79" t="n">
        <v>10.52</v>
      </c>
      <c r="G79" t="n">
        <v>78.92</v>
      </c>
      <c r="H79" t="n">
        <v>1.24</v>
      </c>
      <c r="I79" t="n">
        <v>8</v>
      </c>
      <c r="J79" t="n">
        <v>289.71</v>
      </c>
      <c r="K79" t="n">
        <v>59.19</v>
      </c>
      <c r="L79" t="n">
        <v>20.25</v>
      </c>
      <c r="M79" t="n">
        <v>6</v>
      </c>
      <c r="N79" t="n">
        <v>80.27</v>
      </c>
      <c r="O79" t="n">
        <v>35965.33</v>
      </c>
      <c r="P79" t="n">
        <v>172.82</v>
      </c>
      <c r="Q79" t="n">
        <v>197.75</v>
      </c>
      <c r="R79" t="n">
        <v>31.54</v>
      </c>
      <c r="S79" t="n">
        <v>25.4</v>
      </c>
      <c r="T79" t="n">
        <v>2223.72</v>
      </c>
      <c r="U79" t="n">
        <v>0.8100000000000001</v>
      </c>
      <c r="V79" t="n">
        <v>0.88</v>
      </c>
      <c r="W79" t="n">
        <v>2.95</v>
      </c>
      <c r="X79" t="n">
        <v>0.13</v>
      </c>
      <c r="Y79" t="n">
        <v>1</v>
      </c>
      <c r="Z79" t="n">
        <v>10</v>
      </c>
      <c r="AA79" t="n">
        <v>469.4579324333606</v>
      </c>
      <c r="AB79" t="n">
        <v>642.3330541775932</v>
      </c>
      <c r="AC79" t="n">
        <v>581.0296890069866</v>
      </c>
      <c r="AD79" t="n">
        <v>469457.9324333606</v>
      </c>
      <c r="AE79" t="n">
        <v>642333.0541775932</v>
      </c>
      <c r="AF79" t="n">
        <v>1.529278518551156e-05</v>
      </c>
      <c r="AG79" t="n">
        <v>36</v>
      </c>
      <c r="AH79" t="n">
        <v>581029.6890069866</v>
      </c>
    </row>
    <row r="80">
      <c r="A80" t="n">
        <v>78</v>
      </c>
      <c r="B80" t="n">
        <v>130</v>
      </c>
      <c r="C80" t="inlineStr">
        <is>
          <t xml:space="preserve">CONCLUIDO	</t>
        </is>
      </c>
      <c r="D80" t="n">
        <v>7.2823</v>
      </c>
      <c r="E80" t="n">
        <v>13.73</v>
      </c>
      <c r="F80" t="n">
        <v>10.54</v>
      </c>
      <c r="G80" t="n">
        <v>79.02</v>
      </c>
      <c r="H80" t="n">
        <v>1.26</v>
      </c>
      <c r="I80" t="n">
        <v>8</v>
      </c>
      <c r="J80" t="n">
        <v>290.22</v>
      </c>
      <c r="K80" t="n">
        <v>59.19</v>
      </c>
      <c r="L80" t="n">
        <v>20.5</v>
      </c>
      <c r="M80" t="n">
        <v>6</v>
      </c>
      <c r="N80" t="n">
        <v>80.53</v>
      </c>
      <c r="O80" t="n">
        <v>36028.03</v>
      </c>
      <c r="P80" t="n">
        <v>172.84</v>
      </c>
      <c r="Q80" t="n">
        <v>197.81</v>
      </c>
      <c r="R80" t="n">
        <v>31.88</v>
      </c>
      <c r="S80" t="n">
        <v>25.4</v>
      </c>
      <c r="T80" t="n">
        <v>2397.79</v>
      </c>
      <c r="U80" t="n">
        <v>0.8</v>
      </c>
      <c r="V80" t="n">
        <v>0.88</v>
      </c>
      <c r="W80" t="n">
        <v>2.95</v>
      </c>
      <c r="X80" t="n">
        <v>0.15</v>
      </c>
      <c r="Y80" t="n">
        <v>1</v>
      </c>
      <c r="Z80" t="n">
        <v>10</v>
      </c>
      <c r="AA80" t="n">
        <v>469.6459835634564</v>
      </c>
      <c r="AB80" t="n">
        <v>642.5903540300206</v>
      </c>
      <c r="AC80" t="n">
        <v>581.262432522621</v>
      </c>
      <c r="AD80" t="n">
        <v>469645.9835634564</v>
      </c>
      <c r="AE80" t="n">
        <v>642590.3540300207</v>
      </c>
      <c r="AF80" t="n">
        <v>1.527768016413345e-05</v>
      </c>
      <c r="AG80" t="n">
        <v>36</v>
      </c>
      <c r="AH80" t="n">
        <v>581262.432522621</v>
      </c>
    </row>
    <row r="81">
      <c r="A81" t="n">
        <v>79</v>
      </c>
      <c r="B81" t="n">
        <v>130</v>
      </c>
      <c r="C81" t="inlineStr">
        <is>
          <t xml:space="preserve">CONCLUIDO	</t>
        </is>
      </c>
      <c r="D81" t="n">
        <v>7.3211</v>
      </c>
      <c r="E81" t="n">
        <v>13.66</v>
      </c>
      <c r="F81" t="n">
        <v>10.51</v>
      </c>
      <c r="G81" t="n">
        <v>90.09999999999999</v>
      </c>
      <c r="H81" t="n">
        <v>1.27</v>
      </c>
      <c r="I81" t="n">
        <v>7</v>
      </c>
      <c r="J81" t="n">
        <v>290.73</v>
      </c>
      <c r="K81" t="n">
        <v>59.19</v>
      </c>
      <c r="L81" t="n">
        <v>20.75</v>
      </c>
      <c r="M81" t="n">
        <v>5</v>
      </c>
      <c r="N81" t="n">
        <v>80.79000000000001</v>
      </c>
      <c r="O81" t="n">
        <v>36090.84</v>
      </c>
      <c r="P81" t="n">
        <v>172.62</v>
      </c>
      <c r="Q81" t="n">
        <v>197.76</v>
      </c>
      <c r="R81" t="n">
        <v>31.1</v>
      </c>
      <c r="S81" t="n">
        <v>25.4</v>
      </c>
      <c r="T81" t="n">
        <v>2013.44</v>
      </c>
      <c r="U81" t="n">
        <v>0.82</v>
      </c>
      <c r="V81" t="n">
        <v>0.89</v>
      </c>
      <c r="W81" t="n">
        <v>2.95</v>
      </c>
      <c r="X81" t="n">
        <v>0.12</v>
      </c>
      <c r="Y81" t="n">
        <v>1</v>
      </c>
      <c r="Z81" t="n">
        <v>10</v>
      </c>
      <c r="AA81" t="n">
        <v>468.6694970979876</v>
      </c>
      <c r="AB81" t="n">
        <v>641.2542821684237</v>
      </c>
      <c r="AC81" t="n">
        <v>580.0538734843062</v>
      </c>
      <c r="AD81" t="n">
        <v>468669.4970979876</v>
      </c>
      <c r="AE81" t="n">
        <v>641254.2821684238</v>
      </c>
      <c r="AF81" t="n">
        <v>1.535907944600434e-05</v>
      </c>
      <c r="AG81" t="n">
        <v>36</v>
      </c>
      <c r="AH81" t="n">
        <v>580053.8734843063</v>
      </c>
    </row>
    <row r="82">
      <c r="A82" t="n">
        <v>80</v>
      </c>
      <c r="B82" t="n">
        <v>130</v>
      </c>
      <c r="C82" t="inlineStr">
        <is>
          <t xml:space="preserve">CONCLUIDO	</t>
        </is>
      </c>
      <c r="D82" t="n">
        <v>7.3235</v>
      </c>
      <c r="E82" t="n">
        <v>13.65</v>
      </c>
      <c r="F82" t="n">
        <v>10.51</v>
      </c>
      <c r="G82" t="n">
        <v>90.06</v>
      </c>
      <c r="H82" t="n">
        <v>1.28</v>
      </c>
      <c r="I82" t="n">
        <v>7</v>
      </c>
      <c r="J82" t="n">
        <v>291.24</v>
      </c>
      <c r="K82" t="n">
        <v>59.19</v>
      </c>
      <c r="L82" t="n">
        <v>21</v>
      </c>
      <c r="M82" t="n">
        <v>5</v>
      </c>
      <c r="N82" t="n">
        <v>81.05</v>
      </c>
      <c r="O82" t="n">
        <v>36153.75</v>
      </c>
      <c r="P82" t="n">
        <v>172.86</v>
      </c>
      <c r="Q82" t="n">
        <v>197.77</v>
      </c>
      <c r="R82" t="n">
        <v>30.99</v>
      </c>
      <c r="S82" t="n">
        <v>25.4</v>
      </c>
      <c r="T82" t="n">
        <v>1956.42</v>
      </c>
      <c r="U82" t="n">
        <v>0.82</v>
      </c>
      <c r="V82" t="n">
        <v>0.89</v>
      </c>
      <c r="W82" t="n">
        <v>2.95</v>
      </c>
      <c r="X82" t="n">
        <v>0.12</v>
      </c>
      <c r="Y82" t="n">
        <v>1</v>
      </c>
      <c r="Z82" t="n">
        <v>10</v>
      </c>
      <c r="AA82" t="n">
        <v>468.8006526626743</v>
      </c>
      <c r="AB82" t="n">
        <v>641.4337349982034</v>
      </c>
      <c r="AC82" t="n">
        <v>580.2161995878753</v>
      </c>
      <c r="AD82" t="n">
        <v>468800.6526626743</v>
      </c>
      <c r="AE82" t="n">
        <v>641433.7349982033</v>
      </c>
      <c r="AF82" t="n">
        <v>1.536411445313038e-05</v>
      </c>
      <c r="AG82" t="n">
        <v>36</v>
      </c>
      <c r="AH82" t="n">
        <v>580216.1995878753</v>
      </c>
    </row>
    <row r="83">
      <c r="A83" t="n">
        <v>81</v>
      </c>
      <c r="B83" t="n">
        <v>130</v>
      </c>
      <c r="C83" t="inlineStr">
        <is>
          <t xml:space="preserve">CONCLUIDO	</t>
        </is>
      </c>
      <c r="D83" t="n">
        <v>7.3198</v>
      </c>
      <c r="E83" t="n">
        <v>13.66</v>
      </c>
      <c r="F83" t="n">
        <v>10.51</v>
      </c>
      <c r="G83" t="n">
        <v>90.12</v>
      </c>
      <c r="H83" t="n">
        <v>1.3</v>
      </c>
      <c r="I83" t="n">
        <v>7</v>
      </c>
      <c r="J83" t="n">
        <v>291.75</v>
      </c>
      <c r="K83" t="n">
        <v>59.19</v>
      </c>
      <c r="L83" t="n">
        <v>21.25</v>
      </c>
      <c r="M83" t="n">
        <v>5</v>
      </c>
      <c r="N83" t="n">
        <v>81.31</v>
      </c>
      <c r="O83" t="n">
        <v>36216.77</v>
      </c>
      <c r="P83" t="n">
        <v>173.17</v>
      </c>
      <c r="Q83" t="n">
        <v>197.76</v>
      </c>
      <c r="R83" t="n">
        <v>31.34</v>
      </c>
      <c r="S83" t="n">
        <v>25.4</v>
      </c>
      <c r="T83" t="n">
        <v>2131.28</v>
      </c>
      <c r="U83" t="n">
        <v>0.8100000000000001</v>
      </c>
      <c r="V83" t="n">
        <v>0.88</v>
      </c>
      <c r="W83" t="n">
        <v>2.95</v>
      </c>
      <c r="X83" t="n">
        <v>0.12</v>
      </c>
      <c r="Y83" t="n">
        <v>1</v>
      </c>
      <c r="Z83" t="n">
        <v>10</v>
      </c>
      <c r="AA83" t="n">
        <v>469.1039695374609</v>
      </c>
      <c r="AB83" t="n">
        <v>641.8487465276824</v>
      </c>
      <c r="AC83" t="n">
        <v>580.5916029994532</v>
      </c>
      <c r="AD83" t="n">
        <v>469103.9695374609</v>
      </c>
      <c r="AE83" t="n">
        <v>641848.7465276824</v>
      </c>
      <c r="AF83" t="n">
        <v>1.535635215047774e-05</v>
      </c>
      <c r="AG83" t="n">
        <v>36</v>
      </c>
      <c r="AH83" t="n">
        <v>580591.6029994532</v>
      </c>
    </row>
    <row r="84">
      <c r="A84" t="n">
        <v>82</v>
      </c>
      <c r="B84" t="n">
        <v>130</v>
      </c>
      <c r="C84" t="inlineStr">
        <is>
          <t xml:space="preserve">CONCLUIDO	</t>
        </is>
      </c>
      <c r="D84" t="n">
        <v>7.3226</v>
      </c>
      <c r="E84" t="n">
        <v>13.66</v>
      </c>
      <c r="F84" t="n">
        <v>10.51</v>
      </c>
      <c r="G84" t="n">
        <v>90.08</v>
      </c>
      <c r="H84" t="n">
        <v>1.31</v>
      </c>
      <c r="I84" t="n">
        <v>7</v>
      </c>
      <c r="J84" t="n">
        <v>292.26</v>
      </c>
      <c r="K84" t="n">
        <v>59.19</v>
      </c>
      <c r="L84" t="n">
        <v>21.5</v>
      </c>
      <c r="M84" t="n">
        <v>5</v>
      </c>
      <c r="N84" t="n">
        <v>81.56999999999999</v>
      </c>
      <c r="O84" t="n">
        <v>36279.9</v>
      </c>
      <c r="P84" t="n">
        <v>173.16</v>
      </c>
      <c r="Q84" t="n">
        <v>197.75</v>
      </c>
      <c r="R84" t="n">
        <v>31.06</v>
      </c>
      <c r="S84" t="n">
        <v>25.4</v>
      </c>
      <c r="T84" t="n">
        <v>1991.32</v>
      </c>
      <c r="U84" t="n">
        <v>0.82</v>
      </c>
      <c r="V84" t="n">
        <v>0.89</v>
      </c>
      <c r="W84" t="n">
        <v>2.95</v>
      </c>
      <c r="X84" t="n">
        <v>0.12</v>
      </c>
      <c r="Y84" t="n">
        <v>1</v>
      </c>
      <c r="Z84" t="n">
        <v>10</v>
      </c>
      <c r="AA84" t="n">
        <v>469.0413168686092</v>
      </c>
      <c r="AB84" t="n">
        <v>641.7630223821187</v>
      </c>
      <c r="AC84" t="n">
        <v>580.5140602460275</v>
      </c>
      <c r="AD84" t="n">
        <v>469041.3168686092</v>
      </c>
      <c r="AE84" t="n">
        <v>641763.0223821187</v>
      </c>
      <c r="AF84" t="n">
        <v>1.536222632545811e-05</v>
      </c>
      <c r="AG84" t="n">
        <v>36</v>
      </c>
      <c r="AH84" t="n">
        <v>580514.0602460275</v>
      </c>
    </row>
    <row r="85">
      <c r="A85" t="n">
        <v>83</v>
      </c>
      <c r="B85" t="n">
        <v>130</v>
      </c>
      <c r="C85" t="inlineStr">
        <is>
          <t xml:space="preserve">CONCLUIDO	</t>
        </is>
      </c>
      <c r="D85" t="n">
        <v>7.326</v>
      </c>
      <c r="E85" t="n">
        <v>13.65</v>
      </c>
      <c r="F85" t="n">
        <v>10.5</v>
      </c>
      <c r="G85" t="n">
        <v>90.02</v>
      </c>
      <c r="H85" t="n">
        <v>1.32</v>
      </c>
      <c r="I85" t="n">
        <v>7</v>
      </c>
      <c r="J85" t="n">
        <v>292.77</v>
      </c>
      <c r="K85" t="n">
        <v>59.19</v>
      </c>
      <c r="L85" t="n">
        <v>21.75</v>
      </c>
      <c r="M85" t="n">
        <v>5</v>
      </c>
      <c r="N85" t="n">
        <v>81.83</v>
      </c>
      <c r="O85" t="n">
        <v>36343.13</v>
      </c>
      <c r="P85" t="n">
        <v>173.05</v>
      </c>
      <c r="Q85" t="n">
        <v>197.75</v>
      </c>
      <c r="R85" t="n">
        <v>30.86</v>
      </c>
      <c r="S85" t="n">
        <v>25.4</v>
      </c>
      <c r="T85" t="n">
        <v>1893.31</v>
      </c>
      <c r="U85" t="n">
        <v>0.82</v>
      </c>
      <c r="V85" t="n">
        <v>0.89</v>
      </c>
      <c r="W85" t="n">
        <v>2.95</v>
      </c>
      <c r="X85" t="n">
        <v>0.11</v>
      </c>
      <c r="Y85" t="n">
        <v>1</v>
      </c>
      <c r="Z85" t="n">
        <v>10</v>
      </c>
      <c r="AA85" t="n">
        <v>468.8777148994741</v>
      </c>
      <c r="AB85" t="n">
        <v>641.5391749503387</v>
      </c>
      <c r="AC85" t="n">
        <v>580.3115764989648</v>
      </c>
      <c r="AD85" t="n">
        <v>468877.7148994741</v>
      </c>
      <c r="AE85" t="n">
        <v>641539.1749503388</v>
      </c>
      <c r="AF85" t="n">
        <v>1.536935925221999e-05</v>
      </c>
      <c r="AG85" t="n">
        <v>36</v>
      </c>
      <c r="AH85" t="n">
        <v>580311.5764989648</v>
      </c>
    </row>
    <row r="86">
      <c r="A86" t="n">
        <v>84</v>
      </c>
      <c r="B86" t="n">
        <v>130</v>
      </c>
      <c r="C86" t="inlineStr">
        <is>
          <t xml:space="preserve">CONCLUIDO	</t>
        </is>
      </c>
      <c r="D86" t="n">
        <v>7.3247</v>
      </c>
      <c r="E86" t="n">
        <v>13.65</v>
      </c>
      <c r="F86" t="n">
        <v>10.51</v>
      </c>
      <c r="G86" t="n">
        <v>90.05</v>
      </c>
      <c r="H86" t="n">
        <v>1.34</v>
      </c>
      <c r="I86" t="n">
        <v>7</v>
      </c>
      <c r="J86" t="n">
        <v>293.29</v>
      </c>
      <c r="K86" t="n">
        <v>59.19</v>
      </c>
      <c r="L86" t="n">
        <v>22</v>
      </c>
      <c r="M86" t="n">
        <v>5</v>
      </c>
      <c r="N86" t="n">
        <v>82.09</v>
      </c>
      <c r="O86" t="n">
        <v>36406.47</v>
      </c>
      <c r="P86" t="n">
        <v>173.13</v>
      </c>
      <c r="Q86" t="n">
        <v>197.77</v>
      </c>
      <c r="R86" t="n">
        <v>30.95</v>
      </c>
      <c r="S86" t="n">
        <v>25.4</v>
      </c>
      <c r="T86" t="n">
        <v>1937.71</v>
      </c>
      <c r="U86" t="n">
        <v>0.82</v>
      </c>
      <c r="V86" t="n">
        <v>0.89</v>
      </c>
      <c r="W86" t="n">
        <v>2.95</v>
      </c>
      <c r="X86" t="n">
        <v>0.12</v>
      </c>
      <c r="Y86" t="n">
        <v>1</v>
      </c>
      <c r="Z86" t="n">
        <v>10</v>
      </c>
      <c r="AA86" t="n">
        <v>468.9776422031822</v>
      </c>
      <c r="AB86" t="n">
        <v>641.6758998957537</v>
      </c>
      <c r="AC86" t="n">
        <v>580.435252607484</v>
      </c>
      <c r="AD86" t="n">
        <v>468977.6422031822</v>
      </c>
      <c r="AE86" t="n">
        <v>641675.8998957537</v>
      </c>
      <c r="AF86" t="n">
        <v>1.536663195669339e-05</v>
      </c>
      <c r="AG86" t="n">
        <v>36</v>
      </c>
      <c r="AH86" t="n">
        <v>580435.252607484</v>
      </c>
    </row>
    <row r="87">
      <c r="A87" t="n">
        <v>85</v>
      </c>
      <c r="B87" t="n">
        <v>130</v>
      </c>
      <c r="C87" t="inlineStr">
        <is>
          <t xml:space="preserve">CONCLUIDO	</t>
        </is>
      </c>
      <c r="D87" t="n">
        <v>7.3212</v>
      </c>
      <c r="E87" t="n">
        <v>13.66</v>
      </c>
      <c r="F87" t="n">
        <v>10.51</v>
      </c>
      <c r="G87" t="n">
        <v>90.09999999999999</v>
      </c>
      <c r="H87" t="n">
        <v>1.35</v>
      </c>
      <c r="I87" t="n">
        <v>7</v>
      </c>
      <c r="J87" t="n">
        <v>293.8</v>
      </c>
      <c r="K87" t="n">
        <v>59.19</v>
      </c>
      <c r="L87" t="n">
        <v>22.25</v>
      </c>
      <c r="M87" t="n">
        <v>5</v>
      </c>
      <c r="N87" t="n">
        <v>82.36</v>
      </c>
      <c r="O87" t="n">
        <v>36469.92</v>
      </c>
      <c r="P87" t="n">
        <v>173.34</v>
      </c>
      <c r="Q87" t="n">
        <v>197.77</v>
      </c>
      <c r="R87" t="n">
        <v>31.2</v>
      </c>
      <c r="S87" t="n">
        <v>25.4</v>
      </c>
      <c r="T87" t="n">
        <v>2062</v>
      </c>
      <c r="U87" t="n">
        <v>0.8100000000000001</v>
      </c>
      <c r="V87" t="n">
        <v>0.89</v>
      </c>
      <c r="W87" t="n">
        <v>2.95</v>
      </c>
      <c r="X87" t="n">
        <v>0.12</v>
      </c>
      <c r="Y87" t="n">
        <v>1</v>
      </c>
      <c r="Z87" t="n">
        <v>10</v>
      </c>
      <c r="AA87" t="n">
        <v>469.2027173565002</v>
      </c>
      <c r="AB87" t="n">
        <v>641.9838576501385</v>
      </c>
      <c r="AC87" t="n">
        <v>580.7138193060116</v>
      </c>
      <c r="AD87" t="n">
        <v>469202.7173565002</v>
      </c>
      <c r="AE87" t="n">
        <v>641983.8576501384</v>
      </c>
      <c r="AF87" t="n">
        <v>1.535928923796793e-05</v>
      </c>
      <c r="AG87" t="n">
        <v>36</v>
      </c>
      <c r="AH87" t="n">
        <v>580713.8193060115</v>
      </c>
    </row>
    <row r="88">
      <c r="A88" t="n">
        <v>86</v>
      </c>
      <c r="B88" t="n">
        <v>130</v>
      </c>
      <c r="C88" t="inlineStr">
        <is>
          <t xml:space="preserve">CONCLUIDO	</t>
        </is>
      </c>
      <c r="D88" t="n">
        <v>7.318</v>
      </c>
      <c r="E88" t="n">
        <v>13.66</v>
      </c>
      <c r="F88" t="n">
        <v>10.52</v>
      </c>
      <c r="G88" t="n">
        <v>90.15000000000001</v>
      </c>
      <c r="H88" t="n">
        <v>1.36</v>
      </c>
      <c r="I88" t="n">
        <v>7</v>
      </c>
      <c r="J88" t="n">
        <v>294.32</v>
      </c>
      <c r="K88" t="n">
        <v>59.19</v>
      </c>
      <c r="L88" t="n">
        <v>22.5</v>
      </c>
      <c r="M88" t="n">
        <v>5</v>
      </c>
      <c r="N88" t="n">
        <v>82.62</v>
      </c>
      <c r="O88" t="n">
        <v>36533.49</v>
      </c>
      <c r="P88" t="n">
        <v>173.45</v>
      </c>
      <c r="Q88" t="n">
        <v>197.77</v>
      </c>
      <c r="R88" t="n">
        <v>31.3</v>
      </c>
      <c r="S88" t="n">
        <v>25.4</v>
      </c>
      <c r="T88" t="n">
        <v>2111.09</v>
      </c>
      <c r="U88" t="n">
        <v>0.8100000000000001</v>
      </c>
      <c r="V88" t="n">
        <v>0.88</v>
      </c>
      <c r="W88" t="n">
        <v>2.95</v>
      </c>
      <c r="X88" t="n">
        <v>0.13</v>
      </c>
      <c r="Y88" t="n">
        <v>1</v>
      </c>
      <c r="Z88" t="n">
        <v>10</v>
      </c>
      <c r="AA88" t="n">
        <v>469.362623631482</v>
      </c>
      <c r="AB88" t="n">
        <v>642.2026484701354</v>
      </c>
      <c r="AC88" t="n">
        <v>580.9117290372229</v>
      </c>
      <c r="AD88" t="n">
        <v>469362.623631482</v>
      </c>
      <c r="AE88" t="n">
        <v>642202.6484701354</v>
      </c>
      <c r="AF88" t="n">
        <v>1.535257589513322e-05</v>
      </c>
      <c r="AG88" t="n">
        <v>36</v>
      </c>
      <c r="AH88" t="n">
        <v>580911.7290372229</v>
      </c>
    </row>
    <row r="89">
      <c r="A89" t="n">
        <v>87</v>
      </c>
      <c r="B89" t="n">
        <v>130</v>
      </c>
      <c r="C89" t="inlineStr">
        <is>
          <t xml:space="preserve">CONCLUIDO	</t>
        </is>
      </c>
      <c r="D89" t="n">
        <v>7.3241</v>
      </c>
      <c r="E89" t="n">
        <v>13.65</v>
      </c>
      <c r="F89" t="n">
        <v>10.51</v>
      </c>
      <c r="G89" t="n">
        <v>90.05</v>
      </c>
      <c r="H89" t="n">
        <v>1.37</v>
      </c>
      <c r="I89" t="n">
        <v>7</v>
      </c>
      <c r="J89" t="n">
        <v>294.83</v>
      </c>
      <c r="K89" t="n">
        <v>59.19</v>
      </c>
      <c r="L89" t="n">
        <v>22.75</v>
      </c>
      <c r="M89" t="n">
        <v>5</v>
      </c>
      <c r="N89" t="n">
        <v>82.89</v>
      </c>
      <c r="O89" t="n">
        <v>36597.16</v>
      </c>
      <c r="P89" t="n">
        <v>173.11</v>
      </c>
      <c r="Q89" t="n">
        <v>197.85</v>
      </c>
      <c r="R89" t="n">
        <v>30.99</v>
      </c>
      <c r="S89" t="n">
        <v>25.4</v>
      </c>
      <c r="T89" t="n">
        <v>1958.5</v>
      </c>
      <c r="U89" t="n">
        <v>0.82</v>
      </c>
      <c r="V89" t="n">
        <v>0.89</v>
      </c>
      <c r="W89" t="n">
        <v>2.95</v>
      </c>
      <c r="X89" t="n">
        <v>0.12</v>
      </c>
      <c r="Y89" t="n">
        <v>1</v>
      </c>
      <c r="Z89" t="n">
        <v>10</v>
      </c>
      <c r="AA89" t="n">
        <v>468.9746020733705</v>
      </c>
      <c r="AB89" t="n">
        <v>641.6717402560241</v>
      </c>
      <c r="AC89" t="n">
        <v>580.4314899579322</v>
      </c>
      <c r="AD89" t="n">
        <v>468974.6020733705</v>
      </c>
      <c r="AE89" t="n">
        <v>641671.7402560242</v>
      </c>
      <c r="AF89" t="n">
        <v>1.536537320491189e-05</v>
      </c>
      <c r="AG89" t="n">
        <v>36</v>
      </c>
      <c r="AH89" t="n">
        <v>580431.4899579321</v>
      </c>
    </row>
    <row r="90">
      <c r="A90" t="n">
        <v>88</v>
      </c>
      <c r="B90" t="n">
        <v>130</v>
      </c>
      <c r="C90" t="inlineStr">
        <is>
          <t xml:space="preserve">CONCLUIDO	</t>
        </is>
      </c>
      <c r="D90" t="n">
        <v>7.3233</v>
      </c>
      <c r="E90" t="n">
        <v>13.66</v>
      </c>
      <c r="F90" t="n">
        <v>10.51</v>
      </c>
      <c r="G90" t="n">
        <v>90.06999999999999</v>
      </c>
      <c r="H90" t="n">
        <v>1.39</v>
      </c>
      <c r="I90" t="n">
        <v>7</v>
      </c>
      <c r="J90" t="n">
        <v>295.35</v>
      </c>
      <c r="K90" t="n">
        <v>59.19</v>
      </c>
      <c r="L90" t="n">
        <v>23</v>
      </c>
      <c r="M90" t="n">
        <v>5</v>
      </c>
      <c r="N90" t="n">
        <v>83.16</v>
      </c>
      <c r="O90" t="n">
        <v>36660.94</v>
      </c>
      <c r="P90" t="n">
        <v>173.05</v>
      </c>
      <c r="Q90" t="n">
        <v>197.75</v>
      </c>
      <c r="R90" t="n">
        <v>31.06</v>
      </c>
      <c r="S90" t="n">
        <v>25.4</v>
      </c>
      <c r="T90" t="n">
        <v>1989.05</v>
      </c>
      <c r="U90" t="n">
        <v>0.82</v>
      </c>
      <c r="V90" t="n">
        <v>0.89</v>
      </c>
      <c r="W90" t="n">
        <v>2.95</v>
      </c>
      <c r="X90" t="n">
        <v>0.12</v>
      </c>
      <c r="Y90" t="n">
        <v>1</v>
      </c>
      <c r="Z90" t="n">
        <v>10</v>
      </c>
      <c r="AA90" t="n">
        <v>468.945777726786</v>
      </c>
      <c r="AB90" t="n">
        <v>641.6323015133869</v>
      </c>
      <c r="AC90" t="n">
        <v>580.3958151935396</v>
      </c>
      <c r="AD90" t="n">
        <v>468945.777726786</v>
      </c>
      <c r="AE90" t="n">
        <v>641632.3015133869</v>
      </c>
      <c r="AF90" t="n">
        <v>1.53636948692032e-05</v>
      </c>
      <c r="AG90" t="n">
        <v>36</v>
      </c>
      <c r="AH90" t="n">
        <v>580395.8151935396</v>
      </c>
    </row>
    <row r="91">
      <c r="A91" t="n">
        <v>89</v>
      </c>
      <c r="B91" t="n">
        <v>130</v>
      </c>
      <c r="C91" t="inlineStr">
        <is>
          <t xml:space="preserve">CONCLUIDO	</t>
        </is>
      </c>
      <c r="D91" t="n">
        <v>7.323</v>
      </c>
      <c r="E91" t="n">
        <v>13.66</v>
      </c>
      <c r="F91" t="n">
        <v>10.51</v>
      </c>
      <c r="G91" t="n">
        <v>90.06999999999999</v>
      </c>
      <c r="H91" t="n">
        <v>1.4</v>
      </c>
      <c r="I91" t="n">
        <v>7</v>
      </c>
      <c r="J91" t="n">
        <v>295.87</v>
      </c>
      <c r="K91" t="n">
        <v>59.19</v>
      </c>
      <c r="L91" t="n">
        <v>23.25</v>
      </c>
      <c r="M91" t="n">
        <v>5</v>
      </c>
      <c r="N91" t="n">
        <v>83.43000000000001</v>
      </c>
      <c r="O91" t="n">
        <v>36724.83</v>
      </c>
      <c r="P91" t="n">
        <v>172.91</v>
      </c>
      <c r="Q91" t="n">
        <v>197.75</v>
      </c>
      <c r="R91" t="n">
        <v>31.12</v>
      </c>
      <c r="S91" t="n">
        <v>25.4</v>
      </c>
      <c r="T91" t="n">
        <v>2022.11</v>
      </c>
      <c r="U91" t="n">
        <v>0.82</v>
      </c>
      <c r="V91" t="n">
        <v>0.89</v>
      </c>
      <c r="W91" t="n">
        <v>2.95</v>
      </c>
      <c r="X91" t="n">
        <v>0.12</v>
      </c>
      <c r="Y91" t="n">
        <v>1</v>
      </c>
      <c r="Z91" t="n">
        <v>10</v>
      </c>
      <c r="AA91" t="n">
        <v>468.8476489161312</v>
      </c>
      <c r="AB91" t="n">
        <v>641.4980373455115</v>
      </c>
      <c r="AC91" t="n">
        <v>580.2743650094052</v>
      </c>
      <c r="AD91" t="n">
        <v>468847.6489161312</v>
      </c>
      <c r="AE91" t="n">
        <v>641498.0373455115</v>
      </c>
      <c r="AF91" t="n">
        <v>1.536306549331246e-05</v>
      </c>
      <c r="AG91" t="n">
        <v>36</v>
      </c>
      <c r="AH91" t="n">
        <v>580274.3650094052</v>
      </c>
    </row>
    <row r="92">
      <c r="A92" t="n">
        <v>90</v>
      </c>
      <c r="B92" t="n">
        <v>130</v>
      </c>
      <c r="C92" t="inlineStr">
        <is>
          <t xml:space="preserve">CONCLUIDO	</t>
        </is>
      </c>
      <c r="D92" t="n">
        <v>7.3205</v>
      </c>
      <c r="E92" t="n">
        <v>13.66</v>
      </c>
      <c r="F92" t="n">
        <v>10.51</v>
      </c>
      <c r="G92" t="n">
        <v>90.11</v>
      </c>
      <c r="H92" t="n">
        <v>1.41</v>
      </c>
      <c r="I92" t="n">
        <v>7</v>
      </c>
      <c r="J92" t="n">
        <v>296.39</v>
      </c>
      <c r="K92" t="n">
        <v>59.19</v>
      </c>
      <c r="L92" t="n">
        <v>23.5</v>
      </c>
      <c r="M92" t="n">
        <v>5</v>
      </c>
      <c r="N92" t="n">
        <v>83.69</v>
      </c>
      <c r="O92" t="n">
        <v>36788.84</v>
      </c>
      <c r="P92" t="n">
        <v>172.89</v>
      </c>
      <c r="Q92" t="n">
        <v>197.76</v>
      </c>
      <c r="R92" t="n">
        <v>31.22</v>
      </c>
      <c r="S92" t="n">
        <v>25.4</v>
      </c>
      <c r="T92" t="n">
        <v>2069.78</v>
      </c>
      <c r="U92" t="n">
        <v>0.8100000000000001</v>
      </c>
      <c r="V92" t="n">
        <v>0.89</v>
      </c>
      <c r="W92" t="n">
        <v>2.95</v>
      </c>
      <c r="X92" t="n">
        <v>0.12</v>
      </c>
      <c r="Y92" t="n">
        <v>1</v>
      </c>
      <c r="Z92" t="n">
        <v>10</v>
      </c>
      <c r="AA92" t="n">
        <v>468.8820122106985</v>
      </c>
      <c r="AB92" t="n">
        <v>641.5450547211399</v>
      </c>
      <c r="AC92" t="n">
        <v>580.3168951126929</v>
      </c>
      <c r="AD92" t="n">
        <v>468882.0122106984</v>
      </c>
      <c r="AE92" t="n">
        <v>641545.0547211398</v>
      </c>
      <c r="AF92" t="n">
        <v>1.535782069422284e-05</v>
      </c>
      <c r="AG92" t="n">
        <v>36</v>
      </c>
      <c r="AH92" t="n">
        <v>580316.895112693</v>
      </c>
    </row>
    <row r="93">
      <c r="A93" t="n">
        <v>91</v>
      </c>
      <c r="B93" t="n">
        <v>130</v>
      </c>
      <c r="C93" t="inlineStr">
        <is>
          <t xml:space="preserve">CONCLUIDO	</t>
        </is>
      </c>
      <c r="D93" t="n">
        <v>7.3203</v>
      </c>
      <c r="E93" t="n">
        <v>13.66</v>
      </c>
      <c r="F93" t="n">
        <v>10.51</v>
      </c>
      <c r="G93" t="n">
        <v>90.11</v>
      </c>
      <c r="H93" t="n">
        <v>1.42</v>
      </c>
      <c r="I93" t="n">
        <v>7</v>
      </c>
      <c r="J93" t="n">
        <v>296.91</v>
      </c>
      <c r="K93" t="n">
        <v>59.19</v>
      </c>
      <c r="L93" t="n">
        <v>23.75</v>
      </c>
      <c r="M93" t="n">
        <v>5</v>
      </c>
      <c r="N93" t="n">
        <v>83.95999999999999</v>
      </c>
      <c r="O93" t="n">
        <v>36852.96</v>
      </c>
      <c r="P93" t="n">
        <v>172.84</v>
      </c>
      <c r="Q93" t="n">
        <v>197.75</v>
      </c>
      <c r="R93" t="n">
        <v>31.35</v>
      </c>
      <c r="S93" t="n">
        <v>25.4</v>
      </c>
      <c r="T93" t="n">
        <v>2138.43</v>
      </c>
      <c r="U93" t="n">
        <v>0.8100000000000001</v>
      </c>
      <c r="V93" t="n">
        <v>0.89</v>
      </c>
      <c r="W93" t="n">
        <v>2.95</v>
      </c>
      <c r="X93" t="n">
        <v>0.12</v>
      </c>
      <c r="Y93" t="n">
        <v>1</v>
      </c>
      <c r="Z93" t="n">
        <v>10</v>
      </c>
      <c r="AA93" t="n">
        <v>468.8487814138525</v>
      </c>
      <c r="AB93" t="n">
        <v>641.4995868788559</v>
      </c>
      <c r="AC93" t="n">
        <v>580.2757666574621</v>
      </c>
      <c r="AD93" t="n">
        <v>468848.7814138525</v>
      </c>
      <c r="AE93" t="n">
        <v>641499.5868788559</v>
      </c>
      <c r="AF93" t="n">
        <v>1.535740111029567e-05</v>
      </c>
      <c r="AG93" t="n">
        <v>36</v>
      </c>
      <c r="AH93" t="n">
        <v>580275.7666574621</v>
      </c>
    </row>
    <row r="94">
      <c r="A94" t="n">
        <v>92</v>
      </c>
      <c r="B94" t="n">
        <v>130</v>
      </c>
      <c r="C94" t="inlineStr">
        <is>
          <t xml:space="preserve">CONCLUIDO	</t>
        </is>
      </c>
      <c r="D94" t="n">
        <v>7.3199</v>
      </c>
      <c r="E94" t="n">
        <v>13.66</v>
      </c>
      <c r="F94" t="n">
        <v>10.51</v>
      </c>
      <c r="G94" t="n">
        <v>90.12</v>
      </c>
      <c r="H94" t="n">
        <v>1.44</v>
      </c>
      <c r="I94" t="n">
        <v>7</v>
      </c>
      <c r="J94" t="n">
        <v>297.43</v>
      </c>
      <c r="K94" t="n">
        <v>59.19</v>
      </c>
      <c r="L94" t="n">
        <v>24</v>
      </c>
      <c r="M94" t="n">
        <v>5</v>
      </c>
      <c r="N94" t="n">
        <v>84.23999999999999</v>
      </c>
      <c r="O94" t="n">
        <v>36917.19</v>
      </c>
      <c r="P94" t="n">
        <v>172.71</v>
      </c>
      <c r="Q94" t="n">
        <v>197.75</v>
      </c>
      <c r="R94" t="n">
        <v>31.19</v>
      </c>
      <c r="S94" t="n">
        <v>25.4</v>
      </c>
      <c r="T94" t="n">
        <v>2053.95</v>
      </c>
      <c r="U94" t="n">
        <v>0.8100000000000001</v>
      </c>
      <c r="V94" t="n">
        <v>0.88</v>
      </c>
      <c r="W94" t="n">
        <v>2.95</v>
      </c>
      <c r="X94" t="n">
        <v>0.12</v>
      </c>
      <c r="Y94" t="n">
        <v>1</v>
      </c>
      <c r="Z94" t="n">
        <v>10</v>
      </c>
      <c r="AA94" t="n">
        <v>468.7600109588421</v>
      </c>
      <c r="AB94" t="n">
        <v>641.3781272260346</v>
      </c>
      <c r="AC94" t="n">
        <v>580.1658989434363</v>
      </c>
      <c r="AD94" t="n">
        <v>468760.0109588421</v>
      </c>
      <c r="AE94" t="n">
        <v>641378.1272260346</v>
      </c>
      <c r="AF94" t="n">
        <v>1.535656194244133e-05</v>
      </c>
      <c r="AG94" t="n">
        <v>36</v>
      </c>
      <c r="AH94" t="n">
        <v>580165.8989434363</v>
      </c>
    </row>
    <row r="95">
      <c r="A95" t="n">
        <v>93</v>
      </c>
      <c r="B95" t="n">
        <v>130</v>
      </c>
      <c r="C95" t="inlineStr">
        <is>
          <t xml:space="preserve">CONCLUIDO	</t>
        </is>
      </c>
      <c r="D95" t="n">
        <v>7.3212</v>
      </c>
      <c r="E95" t="n">
        <v>13.66</v>
      </c>
      <c r="F95" t="n">
        <v>10.51</v>
      </c>
      <c r="G95" t="n">
        <v>90.09999999999999</v>
      </c>
      <c r="H95" t="n">
        <v>1.45</v>
      </c>
      <c r="I95" t="n">
        <v>7</v>
      </c>
      <c r="J95" t="n">
        <v>297.95</v>
      </c>
      <c r="K95" t="n">
        <v>59.19</v>
      </c>
      <c r="L95" t="n">
        <v>24.25</v>
      </c>
      <c r="M95" t="n">
        <v>5</v>
      </c>
      <c r="N95" t="n">
        <v>84.51000000000001</v>
      </c>
      <c r="O95" t="n">
        <v>36981.53</v>
      </c>
      <c r="P95" t="n">
        <v>172.49</v>
      </c>
      <c r="Q95" t="n">
        <v>197.77</v>
      </c>
      <c r="R95" t="n">
        <v>31.23</v>
      </c>
      <c r="S95" t="n">
        <v>25.4</v>
      </c>
      <c r="T95" t="n">
        <v>2075.46</v>
      </c>
      <c r="U95" t="n">
        <v>0.8100000000000001</v>
      </c>
      <c r="V95" t="n">
        <v>0.89</v>
      </c>
      <c r="W95" t="n">
        <v>2.95</v>
      </c>
      <c r="X95" t="n">
        <v>0.12</v>
      </c>
      <c r="Y95" t="n">
        <v>1</v>
      </c>
      <c r="Z95" t="n">
        <v>10</v>
      </c>
      <c r="AA95" t="n">
        <v>468.5708995149012</v>
      </c>
      <c r="AB95" t="n">
        <v>641.1193766054265</v>
      </c>
      <c r="AC95" t="n">
        <v>579.9318431189005</v>
      </c>
      <c r="AD95" t="n">
        <v>468570.8995149012</v>
      </c>
      <c r="AE95" t="n">
        <v>641119.3766054265</v>
      </c>
      <c r="AF95" t="n">
        <v>1.535928923796793e-05</v>
      </c>
      <c r="AG95" t="n">
        <v>36</v>
      </c>
      <c r="AH95" t="n">
        <v>579931.8431189004</v>
      </c>
    </row>
    <row r="96">
      <c r="A96" t="n">
        <v>94</v>
      </c>
      <c r="B96" t="n">
        <v>130</v>
      </c>
      <c r="C96" t="inlineStr">
        <is>
          <t xml:space="preserve">CONCLUIDO	</t>
        </is>
      </c>
      <c r="D96" t="n">
        <v>7.3248</v>
      </c>
      <c r="E96" t="n">
        <v>13.65</v>
      </c>
      <c r="F96" t="n">
        <v>10.51</v>
      </c>
      <c r="G96" t="n">
        <v>90.04000000000001</v>
      </c>
      <c r="H96" t="n">
        <v>1.46</v>
      </c>
      <c r="I96" t="n">
        <v>7</v>
      </c>
      <c r="J96" t="n">
        <v>298.47</v>
      </c>
      <c r="K96" t="n">
        <v>59.19</v>
      </c>
      <c r="L96" t="n">
        <v>24.5</v>
      </c>
      <c r="M96" t="n">
        <v>5</v>
      </c>
      <c r="N96" t="n">
        <v>84.78</v>
      </c>
      <c r="O96" t="n">
        <v>37045.99</v>
      </c>
      <c r="P96" t="n">
        <v>172.17</v>
      </c>
      <c r="Q96" t="n">
        <v>197.75</v>
      </c>
      <c r="R96" t="n">
        <v>31.06</v>
      </c>
      <c r="S96" t="n">
        <v>25.4</v>
      </c>
      <c r="T96" t="n">
        <v>1991.67</v>
      </c>
      <c r="U96" t="n">
        <v>0.82</v>
      </c>
      <c r="V96" t="n">
        <v>0.89</v>
      </c>
      <c r="W96" t="n">
        <v>2.95</v>
      </c>
      <c r="X96" t="n">
        <v>0.12</v>
      </c>
      <c r="Y96" t="n">
        <v>1</v>
      </c>
      <c r="Z96" t="n">
        <v>10</v>
      </c>
      <c r="AA96" t="n">
        <v>468.2624405525737</v>
      </c>
      <c r="AB96" t="n">
        <v>640.6973294449211</v>
      </c>
      <c r="AC96" t="n">
        <v>579.5500755470466</v>
      </c>
      <c r="AD96" t="n">
        <v>468262.4405525737</v>
      </c>
      <c r="AE96" t="n">
        <v>640697.3294449211</v>
      </c>
      <c r="AF96" t="n">
        <v>1.536684174865698e-05</v>
      </c>
      <c r="AG96" t="n">
        <v>36</v>
      </c>
      <c r="AH96" t="n">
        <v>579550.0755470466</v>
      </c>
    </row>
    <row r="97">
      <c r="A97" t="n">
        <v>95</v>
      </c>
      <c r="B97" t="n">
        <v>130</v>
      </c>
      <c r="C97" t="inlineStr">
        <is>
          <t xml:space="preserve">CONCLUIDO	</t>
        </is>
      </c>
      <c r="D97" t="n">
        <v>7.36</v>
      </c>
      <c r="E97" t="n">
        <v>13.59</v>
      </c>
      <c r="F97" t="n">
        <v>10.49</v>
      </c>
      <c r="G97" t="n">
        <v>104.89</v>
      </c>
      <c r="H97" t="n">
        <v>1.47</v>
      </c>
      <c r="I97" t="n">
        <v>6</v>
      </c>
      <c r="J97" t="n">
        <v>299</v>
      </c>
      <c r="K97" t="n">
        <v>59.19</v>
      </c>
      <c r="L97" t="n">
        <v>24.75</v>
      </c>
      <c r="M97" t="n">
        <v>4</v>
      </c>
      <c r="N97" t="n">
        <v>85.05</v>
      </c>
      <c r="O97" t="n">
        <v>37110.57</v>
      </c>
      <c r="P97" t="n">
        <v>171.95</v>
      </c>
      <c r="Q97" t="n">
        <v>197.75</v>
      </c>
      <c r="R97" t="n">
        <v>30.48</v>
      </c>
      <c r="S97" t="n">
        <v>25.4</v>
      </c>
      <c r="T97" t="n">
        <v>1706.99</v>
      </c>
      <c r="U97" t="n">
        <v>0.83</v>
      </c>
      <c r="V97" t="n">
        <v>0.89</v>
      </c>
      <c r="W97" t="n">
        <v>2.95</v>
      </c>
      <c r="X97" t="n">
        <v>0.1</v>
      </c>
      <c r="Y97" t="n">
        <v>1</v>
      </c>
      <c r="Z97" t="n">
        <v>10</v>
      </c>
      <c r="AA97" t="n">
        <v>467.3834630284414</v>
      </c>
      <c r="AB97" t="n">
        <v>639.4946736186517</v>
      </c>
      <c r="AC97" t="n">
        <v>578.4621995048983</v>
      </c>
      <c r="AD97" t="n">
        <v>467383.4630284414</v>
      </c>
      <c r="AE97" t="n">
        <v>639494.6736186517</v>
      </c>
      <c r="AF97" t="n">
        <v>1.544068851983882e-05</v>
      </c>
      <c r="AG97" t="n">
        <v>36</v>
      </c>
      <c r="AH97" t="n">
        <v>578462.1995048983</v>
      </c>
    </row>
    <row r="98">
      <c r="A98" t="n">
        <v>96</v>
      </c>
      <c r="B98" t="n">
        <v>130</v>
      </c>
      <c r="C98" t="inlineStr">
        <is>
          <t xml:space="preserve">CONCLUIDO	</t>
        </is>
      </c>
      <c r="D98" t="n">
        <v>7.3615</v>
      </c>
      <c r="E98" t="n">
        <v>13.58</v>
      </c>
      <c r="F98" t="n">
        <v>10.49</v>
      </c>
      <c r="G98" t="n">
        <v>104.86</v>
      </c>
      <c r="H98" t="n">
        <v>1.49</v>
      </c>
      <c r="I98" t="n">
        <v>6</v>
      </c>
      <c r="J98" t="n">
        <v>299.52</v>
      </c>
      <c r="K98" t="n">
        <v>59.19</v>
      </c>
      <c r="L98" t="n">
        <v>25</v>
      </c>
      <c r="M98" t="n">
        <v>4</v>
      </c>
      <c r="N98" t="n">
        <v>85.33</v>
      </c>
      <c r="O98" t="n">
        <v>37175.38</v>
      </c>
      <c r="P98" t="n">
        <v>171.94</v>
      </c>
      <c r="Q98" t="n">
        <v>197.77</v>
      </c>
      <c r="R98" t="n">
        <v>30.23</v>
      </c>
      <c r="S98" t="n">
        <v>25.4</v>
      </c>
      <c r="T98" t="n">
        <v>1582.82</v>
      </c>
      <c r="U98" t="n">
        <v>0.84</v>
      </c>
      <c r="V98" t="n">
        <v>0.89</v>
      </c>
      <c r="W98" t="n">
        <v>2.95</v>
      </c>
      <c r="X98" t="n">
        <v>0.1</v>
      </c>
      <c r="Y98" t="n">
        <v>1</v>
      </c>
      <c r="Z98" t="n">
        <v>10</v>
      </c>
      <c r="AA98" t="n">
        <v>467.3469948210965</v>
      </c>
      <c r="AB98" t="n">
        <v>639.4447762084988</v>
      </c>
      <c r="AC98" t="n">
        <v>578.4170642335389</v>
      </c>
      <c r="AD98" t="n">
        <v>467346.9948210965</v>
      </c>
      <c r="AE98" t="n">
        <v>639444.7762084987</v>
      </c>
      <c r="AF98" t="n">
        <v>1.544383539929259e-05</v>
      </c>
      <c r="AG98" t="n">
        <v>36</v>
      </c>
      <c r="AH98" t="n">
        <v>578417.0642335389</v>
      </c>
    </row>
    <row r="99">
      <c r="A99" t="n">
        <v>97</v>
      </c>
      <c r="B99" t="n">
        <v>130</v>
      </c>
      <c r="C99" t="inlineStr">
        <is>
          <t xml:space="preserve">CONCLUIDO	</t>
        </is>
      </c>
      <c r="D99" t="n">
        <v>7.3644</v>
      </c>
      <c r="E99" t="n">
        <v>13.58</v>
      </c>
      <c r="F99" t="n">
        <v>10.48</v>
      </c>
      <c r="G99" t="n">
        <v>104.81</v>
      </c>
      <c r="H99" t="n">
        <v>1.5</v>
      </c>
      <c r="I99" t="n">
        <v>6</v>
      </c>
      <c r="J99" t="n">
        <v>300.05</v>
      </c>
      <c r="K99" t="n">
        <v>59.19</v>
      </c>
      <c r="L99" t="n">
        <v>25.25</v>
      </c>
      <c r="M99" t="n">
        <v>4</v>
      </c>
      <c r="N99" t="n">
        <v>85.59999999999999</v>
      </c>
      <c r="O99" t="n">
        <v>37240.19</v>
      </c>
      <c r="P99" t="n">
        <v>172.06</v>
      </c>
      <c r="Q99" t="n">
        <v>197.75</v>
      </c>
      <c r="R99" t="n">
        <v>30.21</v>
      </c>
      <c r="S99" t="n">
        <v>25.4</v>
      </c>
      <c r="T99" t="n">
        <v>1570.86</v>
      </c>
      <c r="U99" t="n">
        <v>0.84</v>
      </c>
      <c r="V99" t="n">
        <v>0.89</v>
      </c>
      <c r="W99" t="n">
        <v>2.95</v>
      </c>
      <c r="X99" t="n">
        <v>0.09</v>
      </c>
      <c r="Y99" t="n">
        <v>1</v>
      </c>
      <c r="Z99" t="n">
        <v>10</v>
      </c>
      <c r="AA99" t="n">
        <v>467.3646733755306</v>
      </c>
      <c r="AB99" t="n">
        <v>639.4689647865983</v>
      </c>
      <c r="AC99" t="n">
        <v>578.4389442876936</v>
      </c>
      <c r="AD99" t="n">
        <v>467364.6733755306</v>
      </c>
      <c r="AE99" t="n">
        <v>639468.9647865983</v>
      </c>
      <c r="AF99" t="n">
        <v>1.544991936623655e-05</v>
      </c>
      <c r="AG99" t="n">
        <v>36</v>
      </c>
      <c r="AH99" t="n">
        <v>578438.9442876936</v>
      </c>
    </row>
    <row r="100">
      <c r="A100" t="n">
        <v>98</v>
      </c>
      <c r="B100" t="n">
        <v>130</v>
      </c>
      <c r="C100" t="inlineStr">
        <is>
          <t xml:space="preserve">CONCLUIDO	</t>
        </is>
      </c>
      <c r="D100" t="n">
        <v>7.3596</v>
      </c>
      <c r="E100" t="n">
        <v>13.59</v>
      </c>
      <c r="F100" t="n">
        <v>10.49</v>
      </c>
      <c r="G100" t="n">
        <v>104.89</v>
      </c>
      <c r="H100" t="n">
        <v>1.51</v>
      </c>
      <c r="I100" t="n">
        <v>6</v>
      </c>
      <c r="J100" t="n">
        <v>300.57</v>
      </c>
      <c r="K100" t="n">
        <v>59.19</v>
      </c>
      <c r="L100" t="n">
        <v>25.5</v>
      </c>
      <c r="M100" t="n">
        <v>4</v>
      </c>
      <c r="N100" t="n">
        <v>85.88</v>
      </c>
      <c r="O100" t="n">
        <v>37305.12</v>
      </c>
      <c r="P100" t="n">
        <v>172.31</v>
      </c>
      <c r="Q100" t="n">
        <v>197.75</v>
      </c>
      <c r="R100" t="n">
        <v>30.38</v>
      </c>
      <c r="S100" t="n">
        <v>25.4</v>
      </c>
      <c r="T100" t="n">
        <v>1653.89</v>
      </c>
      <c r="U100" t="n">
        <v>0.84</v>
      </c>
      <c r="V100" t="n">
        <v>0.89</v>
      </c>
      <c r="W100" t="n">
        <v>2.95</v>
      </c>
      <c r="X100" t="n">
        <v>0.1</v>
      </c>
      <c r="Y100" t="n">
        <v>1</v>
      </c>
      <c r="Z100" t="n">
        <v>10</v>
      </c>
      <c r="AA100" t="n">
        <v>467.657415786312</v>
      </c>
      <c r="AB100" t="n">
        <v>639.8695078679129</v>
      </c>
      <c r="AC100" t="n">
        <v>578.8012600994933</v>
      </c>
      <c r="AD100" t="n">
        <v>467657.415786312</v>
      </c>
      <c r="AE100" t="n">
        <v>639869.507867913</v>
      </c>
      <c r="AF100" t="n">
        <v>1.543984935198448e-05</v>
      </c>
      <c r="AG100" t="n">
        <v>36</v>
      </c>
      <c r="AH100" t="n">
        <v>578801.2600994933</v>
      </c>
    </row>
    <row r="101">
      <c r="A101" t="n">
        <v>99</v>
      </c>
      <c r="B101" t="n">
        <v>130</v>
      </c>
      <c r="C101" t="inlineStr">
        <is>
          <t xml:space="preserve">CONCLUIDO	</t>
        </is>
      </c>
      <c r="D101" t="n">
        <v>7.3617</v>
      </c>
      <c r="E101" t="n">
        <v>13.58</v>
      </c>
      <c r="F101" t="n">
        <v>10.49</v>
      </c>
      <c r="G101" t="n">
        <v>104.86</v>
      </c>
      <c r="H101" t="n">
        <v>1.52</v>
      </c>
      <c r="I101" t="n">
        <v>6</v>
      </c>
      <c r="J101" t="n">
        <v>301.1</v>
      </c>
      <c r="K101" t="n">
        <v>59.19</v>
      </c>
      <c r="L101" t="n">
        <v>25.75</v>
      </c>
      <c r="M101" t="n">
        <v>4</v>
      </c>
      <c r="N101" t="n">
        <v>86.16</v>
      </c>
      <c r="O101" t="n">
        <v>37370.16</v>
      </c>
      <c r="P101" t="n">
        <v>172.34</v>
      </c>
      <c r="Q101" t="n">
        <v>197.75</v>
      </c>
      <c r="R101" t="n">
        <v>30.35</v>
      </c>
      <c r="S101" t="n">
        <v>25.4</v>
      </c>
      <c r="T101" t="n">
        <v>1641.09</v>
      </c>
      <c r="U101" t="n">
        <v>0.84</v>
      </c>
      <c r="V101" t="n">
        <v>0.89</v>
      </c>
      <c r="W101" t="n">
        <v>2.95</v>
      </c>
      <c r="X101" t="n">
        <v>0.1</v>
      </c>
      <c r="Y101" t="n">
        <v>1</v>
      </c>
      <c r="Z101" t="n">
        <v>10</v>
      </c>
      <c r="AA101" t="n">
        <v>467.6388094704391</v>
      </c>
      <c r="AB101" t="n">
        <v>639.8440498856829</v>
      </c>
      <c r="AC101" t="n">
        <v>578.7782317913568</v>
      </c>
      <c r="AD101" t="n">
        <v>467638.8094704391</v>
      </c>
      <c r="AE101" t="n">
        <v>639844.0498856829</v>
      </c>
      <c r="AF101" t="n">
        <v>1.544425498321976e-05</v>
      </c>
      <c r="AG101" t="n">
        <v>36</v>
      </c>
      <c r="AH101" t="n">
        <v>578778.2317913568</v>
      </c>
    </row>
    <row r="102">
      <c r="A102" t="n">
        <v>100</v>
      </c>
      <c r="B102" t="n">
        <v>130</v>
      </c>
      <c r="C102" t="inlineStr">
        <is>
          <t xml:space="preserve">CONCLUIDO	</t>
        </is>
      </c>
      <c r="D102" t="n">
        <v>7.3644</v>
      </c>
      <c r="E102" t="n">
        <v>13.58</v>
      </c>
      <c r="F102" t="n">
        <v>10.48</v>
      </c>
      <c r="G102" t="n">
        <v>104.81</v>
      </c>
      <c r="H102" t="n">
        <v>1.54</v>
      </c>
      <c r="I102" t="n">
        <v>6</v>
      </c>
      <c r="J102" t="n">
        <v>301.63</v>
      </c>
      <c r="K102" t="n">
        <v>59.19</v>
      </c>
      <c r="L102" t="n">
        <v>26</v>
      </c>
      <c r="M102" t="n">
        <v>4</v>
      </c>
      <c r="N102" t="n">
        <v>86.44</v>
      </c>
      <c r="O102" t="n">
        <v>37435.32</v>
      </c>
      <c r="P102" t="n">
        <v>172.6</v>
      </c>
      <c r="Q102" t="n">
        <v>197.75</v>
      </c>
      <c r="R102" t="n">
        <v>30.28</v>
      </c>
      <c r="S102" t="n">
        <v>25.4</v>
      </c>
      <c r="T102" t="n">
        <v>1607.54</v>
      </c>
      <c r="U102" t="n">
        <v>0.84</v>
      </c>
      <c r="V102" t="n">
        <v>0.89</v>
      </c>
      <c r="W102" t="n">
        <v>2.95</v>
      </c>
      <c r="X102" t="n">
        <v>0.09</v>
      </c>
      <c r="Y102" t="n">
        <v>1</v>
      </c>
      <c r="Z102" t="n">
        <v>10</v>
      </c>
      <c r="AA102" t="n">
        <v>467.7637089556401</v>
      </c>
      <c r="AB102" t="n">
        <v>640.0149428715114</v>
      </c>
      <c r="AC102" t="n">
        <v>578.9328149904675</v>
      </c>
      <c r="AD102" t="n">
        <v>467763.7089556401</v>
      </c>
      <c r="AE102" t="n">
        <v>640014.9428715113</v>
      </c>
      <c r="AF102" t="n">
        <v>1.544991936623655e-05</v>
      </c>
      <c r="AG102" t="n">
        <v>36</v>
      </c>
      <c r="AH102" t="n">
        <v>578932.8149904675</v>
      </c>
    </row>
    <row r="103">
      <c r="A103" t="n">
        <v>101</v>
      </c>
      <c r="B103" t="n">
        <v>130</v>
      </c>
      <c r="C103" t="inlineStr">
        <is>
          <t xml:space="preserve">CONCLUIDO	</t>
        </is>
      </c>
      <c r="D103" t="n">
        <v>7.3574</v>
      </c>
      <c r="E103" t="n">
        <v>13.59</v>
      </c>
      <c r="F103" t="n">
        <v>10.49</v>
      </c>
      <c r="G103" t="n">
        <v>104.93</v>
      </c>
      <c r="H103" t="n">
        <v>1.55</v>
      </c>
      <c r="I103" t="n">
        <v>6</v>
      </c>
      <c r="J103" t="n">
        <v>302.16</v>
      </c>
      <c r="K103" t="n">
        <v>59.19</v>
      </c>
      <c r="L103" t="n">
        <v>26.25</v>
      </c>
      <c r="M103" t="n">
        <v>4</v>
      </c>
      <c r="N103" t="n">
        <v>86.72</v>
      </c>
      <c r="O103" t="n">
        <v>37500.6</v>
      </c>
      <c r="P103" t="n">
        <v>172.93</v>
      </c>
      <c r="Q103" t="n">
        <v>197.83</v>
      </c>
      <c r="R103" t="n">
        <v>30.51</v>
      </c>
      <c r="S103" t="n">
        <v>25.4</v>
      </c>
      <c r="T103" t="n">
        <v>1719.72</v>
      </c>
      <c r="U103" t="n">
        <v>0.83</v>
      </c>
      <c r="V103" t="n">
        <v>0.89</v>
      </c>
      <c r="W103" t="n">
        <v>2.95</v>
      </c>
      <c r="X103" t="n">
        <v>0.1</v>
      </c>
      <c r="Y103" t="n">
        <v>1</v>
      </c>
      <c r="Z103" t="n">
        <v>10</v>
      </c>
      <c r="AA103" t="n">
        <v>468.1587537572721</v>
      </c>
      <c r="AB103" t="n">
        <v>640.5554605972509</v>
      </c>
      <c r="AC103" t="n">
        <v>579.4217464630838</v>
      </c>
      <c r="AD103" t="n">
        <v>468158.753757272</v>
      </c>
      <c r="AE103" t="n">
        <v>640555.4605972508</v>
      </c>
      <c r="AF103" t="n">
        <v>1.543523392878561e-05</v>
      </c>
      <c r="AG103" t="n">
        <v>36</v>
      </c>
      <c r="AH103" t="n">
        <v>579421.7464630838</v>
      </c>
    </row>
    <row r="104">
      <c r="A104" t="n">
        <v>102</v>
      </c>
      <c r="B104" t="n">
        <v>130</v>
      </c>
      <c r="C104" t="inlineStr">
        <is>
          <t xml:space="preserve">CONCLUIDO	</t>
        </is>
      </c>
      <c r="D104" t="n">
        <v>7.3612</v>
      </c>
      <c r="E104" t="n">
        <v>13.58</v>
      </c>
      <c r="F104" t="n">
        <v>10.49</v>
      </c>
      <c r="G104" t="n">
        <v>104.86</v>
      </c>
      <c r="H104" t="n">
        <v>1.56</v>
      </c>
      <c r="I104" t="n">
        <v>6</v>
      </c>
      <c r="J104" t="n">
        <v>302.69</v>
      </c>
      <c r="K104" t="n">
        <v>59.19</v>
      </c>
      <c r="L104" t="n">
        <v>26.5</v>
      </c>
      <c r="M104" t="n">
        <v>4</v>
      </c>
      <c r="N104" t="n">
        <v>87</v>
      </c>
      <c r="O104" t="n">
        <v>37566</v>
      </c>
      <c r="P104" t="n">
        <v>173.04</v>
      </c>
      <c r="Q104" t="n">
        <v>197.75</v>
      </c>
      <c r="R104" t="n">
        <v>30.43</v>
      </c>
      <c r="S104" t="n">
        <v>25.4</v>
      </c>
      <c r="T104" t="n">
        <v>1681.28</v>
      </c>
      <c r="U104" t="n">
        <v>0.83</v>
      </c>
      <c r="V104" t="n">
        <v>0.89</v>
      </c>
      <c r="W104" t="n">
        <v>2.95</v>
      </c>
      <c r="X104" t="n">
        <v>0.1</v>
      </c>
      <c r="Y104" t="n">
        <v>1</v>
      </c>
      <c r="Z104" t="n">
        <v>10</v>
      </c>
      <c r="AA104" t="n">
        <v>468.1660123328789</v>
      </c>
      <c r="AB104" t="n">
        <v>640.5653921006218</v>
      </c>
      <c r="AC104" t="n">
        <v>579.4307301177121</v>
      </c>
      <c r="AD104" t="n">
        <v>468166.0123328789</v>
      </c>
      <c r="AE104" t="n">
        <v>640565.3921006218</v>
      </c>
      <c r="AF104" t="n">
        <v>1.544320602340183e-05</v>
      </c>
      <c r="AG104" t="n">
        <v>36</v>
      </c>
      <c r="AH104" t="n">
        <v>579430.7301177121</v>
      </c>
    </row>
    <row r="105">
      <c r="A105" t="n">
        <v>103</v>
      </c>
      <c r="B105" t="n">
        <v>130</v>
      </c>
      <c r="C105" t="inlineStr">
        <is>
          <t xml:space="preserve">CONCLUIDO	</t>
        </is>
      </c>
      <c r="D105" t="n">
        <v>7.3617</v>
      </c>
      <c r="E105" t="n">
        <v>13.58</v>
      </c>
      <c r="F105" t="n">
        <v>10.49</v>
      </c>
      <c r="G105" t="n">
        <v>104.86</v>
      </c>
      <c r="H105" t="n">
        <v>1.57</v>
      </c>
      <c r="I105" t="n">
        <v>6</v>
      </c>
      <c r="J105" t="n">
        <v>303.22</v>
      </c>
      <c r="K105" t="n">
        <v>59.19</v>
      </c>
      <c r="L105" t="n">
        <v>26.75</v>
      </c>
      <c r="M105" t="n">
        <v>4</v>
      </c>
      <c r="N105" t="n">
        <v>87.28</v>
      </c>
      <c r="O105" t="n">
        <v>37631.52</v>
      </c>
      <c r="P105" t="n">
        <v>172.95</v>
      </c>
      <c r="Q105" t="n">
        <v>197.76</v>
      </c>
      <c r="R105" t="n">
        <v>30.3</v>
      </c>
      <c r="S105" t="n">
        <v>25.4</v>
      </c>
      <c r="T105" t="n">
        <v>1615.48</v>
      </c>
      <c r="U105" t="n">
        <v>0.84</v>
      </c>
      <c r="V105" t="n">
        <v>0.89</v>
      </c>
      <c r="W105" t="n">
        <v>2.95</v>
      </c>
      <c r="X105" t="n">
        <v>0.1</v>
      </c>
      <c r="Y105" t="n">
        <v>1</v>
      </c>
      <c r="Z105" t="n">
        <v>10</v>
      </c>
      <c r="AA105" t="n">
        <v>468.0897372080329</v>
      </c>
      <c r="AB105" t="n">
        <v>640.4610291097865</v>
      </c>
      <c r="AC105" t="n">
        <v>579.3363273842476</v>
      </c>
      <c r="AD105" t="n">
        <v>468089.7372080329</v>
      </c>
      <c r="AE105" t="n">
        <v>640461.0291097865</v>
      </c>
      <c r="AF105" t="n">
        <v>1.544425498321976e-05</v>
      </c>
      <c r="AG105" t="n">
        <v>36</v>
      </c>
      <c r="AH105" t="n">
        <v>579336.3273842477</v>
      </c>
    </row>
    <row r="106">
      <c r="A106" t="n">
        <v>104</v>
      </c>
      <c r="B106" t="n">
        <v>130</v>
      </c>
      <c r="C106" t="inlineStr">
        <is>
          <t xml:space="preserve">CONCLUIDO	</t>
        </is>
      </c>
      <c r="D106" t="n">
        <v>7.3639</v>
      </c>
      <c r="E106" t="n">
        <v>13.58</v>
      </c>
      <c r="F106" t="n">
        <v>10.48</v>
      </c>
      <c r="G106" t="n">
        <v>104.81</v>
      </c>
      <c r="H106" t="n">
        <v>1.58</v>
      </c>
      <c r="I106" t="n">
        <v>6</v>
      </c>
      <c r="J106" t="n">
        <v>303.75</v>
      </c>
      <c r="K106" t="n">
        <v>59.19</v>
      </c>
      <c r="L106" t="n">
        <v>27</v>
      </c>
      <c r="M106" t="n">
        <v>4</v>
      </c>
      <c r="N106" t="n">
        <v>87.56</v>
      </c>
      <c r="O106" t="n">
        <v>37697.16</v>
      </c>
      <c r="P106" t="n">
        <v>172.87</v>
      </c>
      <c r="Q106" t="n">
        <v>197.77</v>
      </c>
      <c r="R106" t="n">
        <v>30.15</v>
      </c>
      <c r="S106" t="n">
        <v>25.4</v>
      </c>
      <c r="T106" t="n">
        <v>1541.09</v>
      </c>
      <c r="U106" t="n">
        <v>0.84</v>
      </c>
      <c r="V106" t="n">
        <v>0.89</v>
      </c>
      <c r="W106" t="n">
        <v>2.95</v>
      </c>
      <c r="X106" t="n">
        <v>0.09</v>
      </c>
      <c r="Y106" t="n">
        <v>1</v>
      </c>
      <c r="Z106" t="n">
        <v>10</v>
      </c>
      <c r="AA106" t="n">
        <v>467.9729548683958</v>
      </c>
      <c r="AB106" t="n">
        <v>640.3012423606219</v>
      </c>
      <c r="AC106" t="n">
        <v>579.1917904581613</v>
      </c>
      <c r="AD106" t="n">
        <v>467972.9548683959</v>
      </c>
      <c r="AE106" t="n">
        <v>640301.2423606219</v>
      </c>
      <c r="AF106" t="n">
        <v>1.544887040641862e-05</v>
      </c>
      <c r="AG106" t="n">
        <v>36</v>
      </c>
      <c r="AH106" t="n">
        <v>579191.7904581614</v>
      </c>
    </row>
    <row r="107">
      <c r="A107" t="n">
        <v>105</v>
      </c>
      <c r="B107" t="n">
        <v>130</v>
      </c>
      <c r="C107" t="inlineStr">
        <is>
          <t xml:space="preserve">CONCLUIDO	</t>
        </is>
      </c>
      <c r="D107" t="n">
        <v>7.3623</v>
      </c>
      <c r="E107" t="n">
        <v>13.58</v>
      </c>
      <c r="F107" t="n">
        <v>10.48</v>
      </c>
      <c r="G107" t="n">
        <v>104.84</v>
      </c>
      <c r="H107" t="n">
        <v>1.6</v>
      </c>
      <c r="I107" t="n">
        <v>6</v>
      </c>
      <c r="J107" t="n">
        <v>304.29</v>
      </c>
      <c r="K107" t="n">
        <v>59.19</v>
      </c>
      <c r="L107" t="n">
        <v>27.25</v>
      </c>
      <c r="M107" t="n">
        <v>4</v>
      </c>
      <c r="N107" t="n">
        <v>87.84</v>
      </c>
      <c r="O107" t="n">
        <v>37762.92</v>
      </c>
      <c r="P107" t="n">
        <v>173.07</v>
      </c>
      <c r="Q107" t="n">
        <v>197.76</v>
      </c>
      <c r="R107" t="n">
        <v>30.32</v>
      </c>
      <c r="S107" t="n">
        <v>25.4</v>
      </c>
      <c r="T107" t="n">
        <v>1627.48</v>
      </c>
      <c r="U107" t="n">
        <v>0.84</v>
      </c>
      <c r="V107" t="n">
        <v>0.89</v>
      </c>
      <c r="W107" t="n">
        <v>2.95</v>
      </c>
      <c r="X107" t="n">
        <v>0.09</v>
      </c>
      <c r="Y107" t="n">
        <v>1</v>
      </c>
      <c r="Z107" t="n">
        <v>10</v>
      </c>
      <c r="AA107" t="n">
        <v>468.151926851501</v>
      </c>
      <c r="AB107" t="n">
        <v>640.5461197235931</v>
      </c>
      <c r="AC107" t="n">
        <v>579.413297069298</v>
      </c>
      <c r="AD107" t="n">
        <v>468151.926851501</v>
      </c>
      <c r="AE107" t="n">
        <v>640546.119723593</v>
      </c>
      <c r="AF107" t="n">
        <v>1.544551373500127e-05</v>
      </c>
      <c r="AG107" t="n">
        <v>36</v>
      </c>
      <c r="AH107" t="n">
        <v>579413.297069298</v>
      </c>
    </row>
    <row r="108">
      <c r="A108" t="n">
        <v>106</v>
      </c>
      <c r="B108" t="n">
        <v>130</v>
      </c>
      <c r="C108" t="inlineStr">
        <is>
          <t xml:space="preserve">CONCLUIDO	</t>
        </is>
      </c>
      <c r="D108" t="n">
        <v>7.3615</v>
      </c>
      <c r="E108" t="n">
        <v>13.58</v>
      </c>
      <c r="F108" t="n">
        <v>10.49</v>
      </c>
      <c r="G108" t="n">
        <v>104.86</v>
      </c>
      <c r="H108" t="n">
        <v>1.61</v>
      </c>
      <c r="I108" t="n">
        <v>6</v>
      </c>
      <c r="J108" t="n">
        <v>304.82</v>
      </c>
      <c r="K108" t="n">
        <v>59.19</v>
      </c>
      <c r="L108" t="n">
        <v>27.5</v>
      </c>
      <c r="M108" t="n">
        <v>4</v>
      </c>
      <c r="N108" t="n">
        <v>88.13</v>
      </c>
      <c r="O108" t="n">
        <v>37828.81</v>
      </c>
      <c r="P108" t="n">
        <v>173.14</v>
      </c>
      <c r="Q108" t="n">
        <v>197.75</v>
      </c>
      <c r="R108" t="n">
        <v>30.37</v>
      </c>
      <c r="S108" t="n">
        <v>25.4</v>
      </c>
      <c r="T108" t="n">
        <v>1652.14</v>
      </c>
      <c r="U108" t="n">
        <v>0.84</v>
      </c>
      <c r="V108" t="n">
        <v>0.89</v>
      </c>
      <c r="W108" t="n">
        <v>2.95</v>
      </c>
      <c r="X108" t="n">
        <v>0.1</v>
      </c>
      <c r="Y108" t="n">
        <v>1</v>
      </c>
      <c r="Z108" t="n">
        <v>10</v>
      </c>
      <c r="AA108" t="n">
        <v>468.234089880575</v>
      </c>
      <c r="AB108" t="n">
        <v>640.658538804749</v>
      </c>
      <c r="AC108" t="n">
        <v>579.5149870311295</v>
      </c>
      <c r="AD108" t="n">
        <v>468234.089880575</v>
      </c>
      <c r="AE108" t="n">
        <v>640658.538804749</v>
      </c>
      <c r="AF108" t="n">
        <v>1.544383539929259e-05</v>
      </c>
      <c r="AG108" t="n">
        <v>36</v>
      </c>
      <c r="AH108" t="n">
        <v>579514.9870311295</v>
      </c>
    </row>
    <row r="109">
      <c r="A109" t="n">
        <v>107</v>
      </c>
      <c r="B109" t="n">
        <v>130</v>
      </c>
      <c r="C109" t="inlineStr">
        <is>
          <t xml:space="preserve">CONCLUIDO	</t>
        </is>
      </c>
      <c r="D109" t="n">
        <v>7.3627</v>
      </c>
      <c r="E109" t="n">
        <v>13.58</v>
      </c>
      <c r="F109" t="n">
        <v>10.48</v>
      </c>
      <c r="G109" t="n">
        <v>104.84</v>
      </c>
      <c r="H109" t="n">
        <v>1.62</v>
      </c>
      <c r="I109" t="n">
        <v>6</v>
      </c>
      <c r="J109" t="n">
        <v>305.36</v>
      </c>
      <c r="K109" t="n">
        <v>59.19</v>
      </c>
      <c r="L109" t="n">
        <v>27.75</v>
      </c>
      <c r="M109" t="n">
        <v>4</v>
      </c>
      <c r="N109" t="n">
        <v>88.41</v>
      </c>
      <c r="O109" t="n">
        <v>37894.82</v>
      </c>
      <c r="P109" t="n">
        <v>173.09</v>
      </c>
      <c r="Q109" t="n">
        <v>197.78</v>
      </c>
      <c r="R109" t="n">
        <v>30.27</v>
      </c>
      <c r="S109" t="n">
        <v>25.4</v>
      </c>
      <c r="T109" t="n">
        <v>1598.74</v>
      </c>
      <c r="U109" t="n">
        <v>0.84</v>
      </c>
      <c r="V109" t="n">
        <v>0.89</v>
      </c>
      <c r="W109" t="n">
        <v>2.95</v>
      </c>
      <c r="X109" t="n">
        <v>0.09</v>
      </c>
      <c r="Y109" t="n">
        <v>1</v>
      </c>
      <c r="Z109" t="n">
        <v>10</v>
      </c>
      <c r="AA109" t="n">
        <v>468.1589153411978</v>
      </c>
      <c r="AB109" t="n">
        <v>640.5556816835066</v>
      </c>
      <c r="AC109" t="n">
        <v>579.4219464491775</v>
      </c>
      <c r="AD109" t="n">
        <v>468158.9153411977</v>
      </c>
      <c r="AE109" t="n">
        <v>640555.6816835066</v>
      </c>
      <c r="AF109" t="n">
        <v>1.54463529028556e-05</v>
      </c>
      <c r="AG109" t="n">
        <v>36</v>
      </c>
      <c r="AH109" t="n">
        <v>579421.9464491776</v>
      </c>
    </row>
    <row r="110">
      <c r="A110" t="n">
        <v>108</v>
      </c>
      <c r="B110" t="n">
        <v>130</v>
      </c>
      <c r="C110" t="inlineStr">
        <is>
          <t xml:space="preserve">CONCLUIDO	</t>
        </is>
      </c>
      <c r="D110" t="n">
        <v>7.3596</v>
      </c>
      <c r="E110" t="n">
        <v>13.59</v>
      </c>
      <c r="F110" t="n">
        <v>10.49</v>
      </c>
      <c r="G110" t="n">
        <v>104.89</v>
      </c>
      <c r="H110" t="n">
        <v>1.63</v>
      </c>
      <c r="I110" t="n">
        <v>6</v>
      </c>
      <c r="J110" t="n">
        <v>305.89</v>
      </c>
      <c r="K110" t="n">
        <v>59.19</v>
      </c>
      <c r="L110" t="n">
        <v>28</v>
      </c>
      <c r="M110" t="n">
        <v>4</v>
      </c>
      <c r="N110" t="n">
        <v>88.7</v>
      </c>
      <c r="O110" t="n">
        <v>37960.95</v>
      </c>
      <c r="P110" t="n">
        <v>173.1</v>
      </c>
      <c r="Q110" t="n">
        <v>197.8</v>
      </c>
      <c r="R110" t="n">
        <v>30.41</v>
      </c>
      <c r="S110" t="n">
        <v>25.4</v>
      </c>
      <c r="T110" t="n">
        <v>1673.26</v>
      </c>
      <c r="U110" t="n">
        <v>0.84</v>
      </c>
      <c r="V110" t="n">
        <v>0.89</v>
      </c>
      <c r="W110" t="n">
        <v>2.95</v>
      </c>
      <c r="X110" t="n">
        <v>0.1</v>
      </c>
      <c r="Y110" t="n">
        <v>1</v>
      </c>
      <c r="Z110" t="n">
        <v>10</v>
      </c>
      <c r="AA110" t="n">
        <v>468.2415708039621</v>
      </c>
      <c r="AB110" t="n">
        <v>640.6687745341623</v>
      </c>
      <c r="AC110" t="n">
        <v>579.5242458768936</v>
      </c>
      <c r="AD110" t="n">
        <v>468241.5708039621</v>
      </c>
      <c r="AE110" t="n">
        <v>640668.7745341623</v>
      </c>
      <c r="AF110" t="n">
        <v>1.543984935198448e-05</v>
      </c>
      <c r="AG110" t="n">
        <v>36</v>
      </c>
      <c r="AH110" t="n">
        <v>579524.2458768936</v>
      </c>
    </row>
    <row r="111">
      <c r="A111" t="n">
        <v>109</v>
      </c>
      <c r="B111" t="n">
        <v>130</v>
      </c>
      <c r="C111" t="inlineStr">
        <is>
          <t xml:space="preserve">CONCLUIDO	</t>
        </is>
      </c>
      <c r="D111" t="n">
        <v>7.3617</v>
      </c>
      <c r="E111" t="n">
        <v>13.58</v>
      </c>
      <c r="F111" t="n">
        <v>10.49</v>
      </c>
      <c r="G111" t="n">
        <v>104.86</v>
      </c>
      <c r="H111" t="n">
        <v>1.64</v>
      </c>
      <c r="I111" t="n">
        <v>6</v>
      </c>
      <c r="J111" t="n">
        <v>306.43</v>
      </c>
      <c r="K111" t="n">
        <v>59.19</v>
      </c>
      <c r="L111" t="n">
        <v>28.25</v>
      </c>
      <c r="M111" t="n">
        <v>4</v>
      </c>
      <c r="N111" t="n">
        <v>88.98999999999999</v>
      </c>
      <c r="O111" t="n">
        <v>38027.2</v>
      </c>
      <c r="P111" t="n">
        <v>173.07</v>
      </c>
      <c r="Q111" t="n">
        <v>197.77</v>
      </c>
      <c r="R111" t="n">
        <v>30.43</v>
      </c>
      <c r="S111" t="n">
        <v>25.4</v>
      </c>
      <c r="T111" t="n">
        <v>1681.23</v>
      </c>
      <c r="U111" t="n">
        <v>0.83</v>
      </c>
      <c r="V111" t="n">
        <v>0.89</v>
      </c>
      <c r="W111" t="n">
        <v>2.95</v>
      </c>
      <c r="X111" t="n">
        <v>0.1</v>
      </c>
      <c r="Y111" t="n">
        <v>1</v>
      </c>
      <c r="Z111" t="n">
        <v>10</v>
      </c>
      <c r="AA111" t="n">
        <v>468.178444303953</v>
      </c>
      <c r="AB111" t="n">
        <v>640.5824020719053</v>
      </c>
      <c r="AC111" t="n">
        <v>579.44611668121</v>
      </c>
      <c r="AD111" t="n">
        <v>468178.444303953</v>
      </c>
      <c r="AE111" t="n">
        <v>640582.4020719053</v>
      </c>
      <c r="AF111" t="n">
        <v>1.544425498321976e-05</v>
      </c>
      <c r="AG111" t="n">
        <v>36</v>
      </c>
      <c r="AH111" t="n">
        <v>579446.11668121</v>
      </c>
    </row>
    <row r="112">
      <c r="A112" t="n">
        <v>110</v>
      </c>
      <c r="B112" t="n">
        <v>130</v>
      </c>
      <c r="C112" t="inlineStr">
        <is>
          <t xml:space="preserve">CONCLUIDO	</t>
        </is>
      </c>
      <c r="D112" t="n">
        <v>7.3621</v>
      </c>
      <c r="E112" t="n">
        <v>13.58</v>
      </c>
      <c r="F112" t="n">
        <v>10.48</v>
      </c>
      <c r="G112" t="n">
        <v>104.85</v>
      </c>
      <c r="H112" t="n">
        <v>1.65</v>
      </c>
      <c r="I112" t="n">
        <v>6</v>
      </c>
      <c r="J112" t="n">
        <v>306.97</v>
      </c>
      <c r="K112" t="n">
        <v>59.19</v>
      </c>
      <c r="L112" t="n">
        <v>28.5</v>
      </c>
      <c r="M112" t="n">
        <v>4</v>
      </c>
      <c r="N112" t="n">
        <v>89.27</v>
      </c>
      <c r="O112" t="n">
        <v>38093.58</v>
      </c>
      <c r="P112" t="n">
        <v>173.04</v>
      </c>
      <c r="Q112" t="n">
        <v>197.75</v>
      </c>
      <c r="R112" t="n">
        <v>30.35</v>
      </c>
      <c r="S112" t="n">
        <v>25.4</v>
      </c>
      <c r="T112" t="n">
        <v>1639.99</v>
      </c>
      <c r="U112" t="n">
        <v>0.84</v>
      </c>
      <c r="V112" t="n">
        <v>0.89</v>
      </c>
      <c r="W112" t="n">
        <v>2.95</v>
      </c>
      <c r="X112" t="n">
        <v>0.1</v>
      </c>
      <c r="Y112" t="n">
        <v>1</v>
      </c>
      <c r="Z112" t="n">
        <v>10</v>
      </c>
      <c r="AA112" t="n">
        <v>468.1336486091674</v>
      </c>
      <c r="AB112" t="n">
        <v>640.5211106260531</v>
      </c>
      <c r="AC112" t="n">
        <v>579.3906748049266</v>
      </c>
      <c r="AD112" t="n">
        <v>468133.6486091674</v>
      </c>
      <c r="AE112" t="n">
        <v>640521.1106260531</v>
      </c>
      <c r="AF112" t="n">
        <v>1.54450941510741e-05</v>
      </c>
      <c r="AG112" t="n">
        <v>36</v>
      </c>
      <c r="AH112" t="n">
        <v>579390.6748049266</v>
      </c>
    </row>
    <row r="113">
      <c r="A113" t="n">
        <v>111</v>
      </c>
      <c r="B113" t="n">
        <v>130</v>
      </c>
      <c r="C113" t="inlineStr">
        <is>
          <t xml:space="preserve">CONCLUIDO	</t>
        </is>
      </c>
      <c r="D113" t="n">
        <v>7.3615</v>
      </c>
      <c r="E113" t="n">
        <v>13.58</v>
      </c>
      <c r="F113" t="n">
        <v>10.49</v>
      </c>
      <c r="G113" t="n">
        <v>104.86</v>
      </c>
      <c r="H113" t="n">
        <v>1.67</v>
      </c>
      <c r="I113" t="n">
        <v>6</v>
      </c>
      <c r="J113" t="n">
        <v>307.51</v>
      </c>
      <c r="K113" t="n">
        <v>59.19</v>
      </c>
      <c r="L113" t="n">
        <v>28.75</v>
      </c>
      <c r="M113" t="n">
        <v>4</v>
      </c>
      <c r="N113" t="n">
        <v>89.56</v>
      </c>
      <c r="O113" t="n">
        <v>38160.09</v>
      </c>
      <c r="P113" t="n">
        <v>172.94</v>
      </c>
      <c r="Q113" t="n">
        <v>197.75</v>
      </c>
      <c r="R113" t="n">
        <v>30.4</v>
      </c>
      <c r="S113" t="n">
        <v>25.4</v>
      </c>
      <c r="T113" t="n">
        <v>1666.24</v>
      </c>
      <c r="U113" t="n">
        <v>0.84</v>
      </c>
      <c r="V113" t="n">
        <v>0.89</v>
      </c>
      <c r="W113" t="n">
        <v>2.95</v>
      </c>
      <c r="X113" t="n">
        <v>0.1</v>
      </c>
      <c r="Y113" t="n">
        <v>1</v>
      </c>
      <c r="Z113" t="n">
        <v>10</v>
      </c>
      <c r="AA113" t="n">
        <v>468.0862407039952</v>
      </c>
      <c r="AB113" t="n">
        <v>640.4562450387073</v>
      </c>
      <c r="AC113" t="n">
        <v>579.3319998981979</v>
      </c>
      <c r="AD113" t="n">
        <v>468086.2407039952</v>
      </c>
      <c r="AE113" t="n">
        <v>640456.2450387073</v>
      </c>
      <c r="AF113" t="n">
        <v>1.544383539929259e-05</v>
      </c>
      <c r="AG113" t="n">
        <v>36</v>
      </c>
      <c r="AH113" t="n">
        <v>579331.9998981978</v>
      </c>
    </row>
    <row r="114">
      <c r="A114" t="n">
        <v>112</v>
      </c>
      <c r="B114" t="n">
        <v>130</v>
      </c>
      <c r="C114" t="inlineStr">
        <is>
          <t xml:space="preserve">CONCLUIDO	</t>
        </is>
      </c>
      <c r="D114" t="n">
        <v>7.3623</v>
      </c>
      <c r="E114" t="n">
        <v>13.58</v>
      </c>
      <c r="F114" t="n">
        <v>10.48</v>
      </c>
      <c r="G114" t="n">
        <v>104.84</v>
      </c>
      <c r="H114" t="n">
        <v>1.68</v>
      </c>
      <c r="I114" t="n">
        <v>6</v>
      </c>
      <c r="J114" t="n">
        <v>308.05</v>
      </c>
      <c r="K114" t="n">
        <v>59.19</v>
      </c>
      <c r="L114" t="n">
        <v>29</v>
      </c>
      <c r="M114" t="n">
        <v>4</v>
      </c>
      <c r="N114" t="n">
        <v>89.84999999999999</v>
      </c>
      <c r="O114" t="n">
        <v>38226.72</v>
      </c>
      <c r="P114" t="n">
        <v>172.82</v>
      </c>
      <c r="Q114" t="n">
        <v>197.77</v>
      </c>
      <c r="R114" t="n">
        <v>30.31</v>
      </c>
      <c r="S114" t="n">
        <v>25.4</v>
      </c>
      <c r="T114" t="n">
        <v>1620.34</v>
      </c>
      <c r="U114" t="n">
        <v>0.84</v>
      </c>
      <c r="V114" t="n">
        <v>0.89</v>
      </c>
      <c r="W114" t="n">
        <v>2.95</v>
      </c>
      <c r="X114" t="n">
        <v>0.09</v>
      </c>
      <c r="Y114" t="n">
        <v>1</v>
      </c>
      <c r="Z114" t="n">
        <v>10</v>
      </c>
      <c r="AA114" t="n">
        <v>467.9671354627041</v>
      </c>
      <c r="AB114" t="n">
        <v>640.2932799930205</v>
      </c>
      <c r="AC114" t="n">
        <v>579.1845880077484</v>
      </c>
      <c r="AD114" t="n">
        <v>467967.1354627041</v>
      </c>
      <c r="AE114" t="n">
        <v>640293.2799930205</v>
      </c>
      <c r="AF114" t="n">
        <v>1.544551373500127e-05</v>
      </c>
      <c r="AG114" t="n">
        <v>36</v>
      </c>
      <c r="AH114" t="n">
        <v>579184.5880077484</v>
      </c>
    </row>
    <row r="115">
      <c r="A115" t="n">
        <v>113</v>
      </c>
      <c r="B115" t="n">
        <v>130</v>
      </c>
      <c r="C115" t="inlineStr">
        <is>
          <t xml:space="preserve">CONCLUIDO	</t>
        </is>
      </c>
      <c r="D115" t="n">
        <v>7.3632</v>
      </c>
      <c r="E115" t="n">
        <v>13.58</v>
      </c>
      <c r="F115" t="n">
        <v>10.48</v>
      </c>
      <c r="G115" t="n">
        <v>104.83</v>
      </c>
      <c r="H115" t="n">
        <v>1.69</v>
      </c>
      <c r="I115" t="n">
        <v>6</v>
      </c>
      <c r="J115" t="n">
        <v>308.59</v>
      </c>
      <c r="K115" t="n">
        <v>59.19</v>
      </c>
      <c r="L115" t="n">
        <v>29.25</v>
      </c>
      <c r="M115" t="n">
        <v>4</v>
      </c>
      <c r="N115" t="n">
        <v>90.14</v>
      </c>
      <c r="O115" t="n">
        <v>38293.47</v>
      </c>
      <c r="P115" t="n">
        <v>172.71</v>
      </c>
      <c r="Q115" t="n">
        <v>197.78</v>
      </c>
      <c r="R115" t="n">
        <v>30.28</v>
      </c>
      <c r="S115" t="n">
        <v>25.4</v>
      </c>
      <c r="T115" t="n">
        <v>1605.85</v>
      </c>
      <c r="U115" t="n">
        <v>0.84</v>
      </c>
      <c r="V115" t="n">
        <v>0.89</v>
      </c>
      <c r="W115" t="n">
        <v>2.95</v>
      </c>
      <c r="X115" t="n">
        <v>0.09</v>
      </c>
      <c r="Y115" t="n">
        <v>1</v>
      </c>
      <c r="Z115" t="n">
        <v>10</v>
      </c>
      <c r="AA115" t="n">
        <v>467.8683244265818</v>
      </c>
      <c r="AB115" t="n">
        <v>640.1580823741626</v>
      </c>
      <c r="AC115" t="n">
        <v>579.0622934598833</v>
      </c>
      <c r="AD115" t="n">
        <v>467868.3244265817</v>
      </c>
      <c r="AE115" t="n">
        <v>640158.0823741626</v>
      </c>
      <c r="AF115" t="n">
        <v>1.544740186267353e-05</v>
      </c>
      <c r="AG115" t="n">
        <v>36</v>
      </c>
      <c r="AH115" t="n">
        <v>579062.2934598833</v>
      </c>
    </row>
    <row r="116">
      <c r="A116" t="n">
        <v>114</v>
      </c>
      <c r="B116" t="n">
        <v>130</v>
      </c>
      <c r="C116" t="inlineStr">
        <is>
          <t xml:space="preserve">CONCLUIDO	</t>
        </is>
      </c>
      <c r="D116" t="n">
        <v>7.3627</v>
      </c>
      <c r="E116" t="n">
        <v>13.58</v>
      </c>
      <c r="F116" t="n">
        <v>10.48</v>
      </c>
      <c r="G116" t="n">
        <v>104.84</v>
      </c>
      <c r="H116" t="n">
        <v>1.7</v>
      </c>
      <c r="I116" t="n">
        <v>6</v>
      </c>
      <c r="J116" t="n">
        <v>309.13</v>
      </c>
      <c r="K116" t="n">
        <v>59.19</v>
      </c>
      <c r="L116" t="n">
        <v>29.5</v>
      </c>
      <c r="M116" t="n">
        <v>4</v>
      </c>
      <c r="N116" t="n">
        <v>90.44</v>
      </c>
      <c r="O116" t="n">
        <v>38360.36</v>
      </c>
      <c r="P116" t="n">
        <v>172.63</v>
      </c>
      <c r="Q116" t="n">
        <v>197.8</v>
      </c>
      <c r="R116" t="n">
        <v>30.3</v>
      </c>
      <c r="S116" t="n">
        <v>25.4</v>
      </c>
      <c r="T116" t="n">
        <v>1618.17</v>
      </c>
      <c r="U116" t="n">
        <v>0.84</v>
      </c>
      <c r="V116" t="n">
        <v>0.89</v>
      </c>
      <c r="W116" t="n">
        <v>2.95</v>
      </c>
      <c r="X116" t="n">
        <v>0.09</v>
      </c>
      <c r="Y116" t="n">
        <v>1</v>
      </c>
      <c r="Z116" t="n">
        <v>10</v>
      </c>
      <c r="AA116" t="n">
        <v>467.8189176581737</v>
      </c>
      <c r="AB116" t="n">
        <v>640.0904818539539</v>
      </c>
      <c r="AC116" t="n">
        <v>579.0011446384455</v>
      </c>
      <c r="AD116" t="n">
        <v>467818.9176581737</v>
      </c>
      <c r="AE116" t="n">
        <v>640090.4818539539</v>
      </c>
      <c r="AF116" t="n">
        <v>1.54463529028556e-05</v>
      </c>
      <c r="AG116" t="n">
        <v>36</v>
      </c>
      <c r="AH116" t="n">
        <v>579001.1446384455</v>
      </c>
    </row>
    <row r="117">
      <c r="A117" t="n">
        <v>115</v>
      </c>
      <c r="B117" t="n">
        <v>130</v>
      </c>
      <c r="C117" t="inlineStr">
        <is>
          <t xml:space="preserve">CONCLUIDO	</t>
        </is>
      </c>
      <c r="D117" t="n">
        <v>7.3611</v>
      </c>
      <c r="E117" t="n">
        <v>13.58</v>
      </c>
      <c r="F117" t="n">
        <v>10.49</v>
      </c>
      <c r="G117" t="n">
        <v>104.87</v>
      </c>
      <c r="H117" t="n">
        <v>1.71</v>
      </c>
      <c r="I117" t="n">
        <v>6</v>
      </c>
      <c r="J117" t="n">
        <v>309.67</v>
      </c>
      <c r="K117" t="n">
        <v>59.19</v>
      </c>
      <c r="L117" t="n">
        <v>29.75</v>
      </c>
      <c r="M117" t="n">
        <v>4</v>
      </c>
      <c r="N117" t="n">
        <v>90.73</v>
      </c>
      <c r="O117" t="n">
        <v>38427.37</v>
      </c>
      <c r="P117" t="n">
        <v>172.5</v>
      </c>
      <c r="Q117" t="n">
        <v>197.75</v>
      </c>
      <c r="R117" t="n">
        <v>30.39</v>
      </c>
      <c r="S117" t="n">
        <v>25.4</v>
      </c>
      <c r="T117" t="n">
        <v>1663.27</v>
      </c>
      <c r="U117" t="n">
        <v>0.84</v>
      </c>
      <c r="V117" t="n">
        <v>0.89</v>
      </c>
      <c r="W117" t="n">
        <v>2.95</v>
      </c>
      <c r="X117" t="n">
        <v>0.1</v>
      </c>
      <c r="Y117" t="n">
        <v>1</v>
      </c>
      <c r="Z117" t="n">
        <v>10</v>
      </c>
      <c r="AA117" t="n">
        <v>467.7687469835361</v>
      </c>
      <c r="AB117" t="n">
        <v>640.0218361235407</v>
      </c>
      <c r="AC117" t="n">
        <v>578.9390503601979</v>
      </c>
      <c r="AD117" t="n">
        <v>467768.7469835361</v>
      </c>
      <c r="AE117" t="n">
        <v>640021.8361235406</v>
      </c>
      <c r="AF117" t="n">
        <v>1.544299623143825e-05</v>
      </c>
      <c r="AG117" t="n">
        <v>36</v>
      </c>
      <c r="AH117" t="n">
        <v>578939.0503601979</v>
      </c>
    </row>
    <row r="118">
      <c r="A118" t="n">
        <v>116</v>
      </c>
      <c r="B118" t="n">
        <v>130</v>
      </c>
      <c r="C118" t="inlineStr">
        <is>
          <t xml:space="preserve">CONCLUIDO	</t>
        </is>
      </c>
      <c r="D118" t="n">
        <v>7.3636</v>
      </c>
      <c r="E118" t="n">
        <v>13.58</v>
      </c>
      <c r="F118" t="n">
        <v>10.48</v>
      </c>
      <c r="G118" t="n">
        <v>104.82</v>
      </c>
      <c r="H118" t="n">
        <v>1.72</v>
      </c>
      <c r="I118" t="n">
        <v>6</v>
      </c>
      <c r="J118" t="n">
        <v>310.22</v>
      </c>
      <c r="K118" t="n">
        <v>59.19</v>
      </c>
      <c r="L118" t="n">
        <v>30</v>
      </c>
      <c r="M118" t="n">
        <v>4</v>
      </c>
      <c r="N118" t="n">
        <v>91.02</v>
      </c>
      <c r="O118" t="n">
        <v>38494.52</v>
      </c>
      <c r="P118" t="n">
        <v>172.36</v>
      </c>
      <c r="Q118" t="n">
        <v>197.75</v>
      </c>
      <c r="R118" t="n">
        <v>30.29</v>
      </c>
      <c r="S118" t="n">
        <v>25.4</v>
      </c>
      <c r="T118" t="n">
        <v>1613.22</v>
      </c>
      <c r="U118" t="n">
        <v>0.84</v>
      </c>
      <c r="V118" t="n">
        <v>0.89</v>
      </c>
      <c r="W118" t="n">
        <v>2.95</v>
      </c>
      <c r="X118" t="n">
        <v>0.09</v>
      </c>
      <c r="Y118" t="n">
        <v>1</v>
      </c>
      <c r="Z118" t="n">
        <v>10</v>
      </c>
      <c r="AA118" t="n">
        <v>467.6018844956085</v>
      </c>
      <c r="AB118" t="n">
        <v>639.7935275061049</v>
      </c>
      <c r="AC118" t="n">
        <v>578.732531196777</v>
      </c>
      <c r="AD118" t="n">
        <v>467601.8844956085</v>
      </c>
      <c r="AE118" t="n">
        <v>639793.5275061049</v>
      </c>
      <c r="AF118" t="n">
        <v>1.544824103052787e-05</v>
      </c>
      <c r="AG118" t="n">
        <v>36</v>
      </c>
      <c r="AH118" t="n">
        <v>578732.531196777</v>
      </c>
    </row>
    <row r="119">
      <c r="A119" t="n">
        <v>117</v>
      </c>
      <c r="B119" t="n">
        <v>130</v>
      </c>
      <c r="C119" t="inlineStr">
        <is>
          <t xml:space="preserve">CONCLUIDO	</t>
        </is>
      </c>
      <c r="D119" t="n">
        <v>7.3627</v>
      </c>
      <c r="E119" t="n">
        <v>13.58</v>
      </c>
      <c r="F119" t="n">
        <v>10.48</v>
      </c>
      <c r="G119" t="n">
        <v>104.84</v>
      </c>
      <c r="H119" t="n">
        <v>1.73</v>
      </c>
      <c r="I119" t="n">
        <v>6</v>
      </c>
      <c r="J119" t="n">
        <v>310.76</v>
      </c>
      <c r="K119" t="n">
        <v>59.19</v>
      </c>
      <c r="L119" t="n">
        <v>30.25</v>
      </c>
      <c r="M119" t="n">
        <v>4</v>
      </c>
      <c r="N119" t="n">
        <v>91.31999999999999</v>
      </c>
      <c r="O119" t="n">
        <v>38561.79</v>
      </c>
      <c r="P119" t="n">
        <v>172.16</v>
      </c>
      <c r="Q119" t="n">
        <v>197.77</v>
      </c>
      <c r="R119" t="n">
        <v>30.31</v>
      </c>
      <c r="S119" t="n">
        <v>25.4</v>
      </c>
      <c r="T119" t="n">
        <v>1620.66</v>
      </c>
      <c r="U119" t="n">
        <v>0.84</v>
      </c>
      <c r="V119" t="n">
        <v>0.89</v>
      </c>
      <c r="W119" t="n">
        <v>2.95</v>
      </c>
      <c r="X119" t="n">
        <v>0.09</v>
      </c>
      <c r="Y119" t="n">
        <v>1</v>
      </c>
      <c r="Z119" t="n">
        <v>10</v>
      </c>
      <c r="AA119" t="n">
        <v>467.471528721171</v>
      </c>
      <c r="AB119" t="n">
        <v>639.6151689846286</v>
      </c>
      <c r="AC119" t="n">
        <v>578.5711949622627</v>
      </c>
      <c r="AD119" t="n">
        <v>467471.528721171</v>
      </c>
      <c r="AE119" t="n">
        <v>639615.1689846285</v>
      </c>
      <c r="AF119" t="n">
        <v>1.54463529028556e-05</v>
      </c>
      <c r="AG119" t="n">
        <v>36</v>
      </c>
      <c r="AH119" t="n">
        <v>578571.1949622626</v>
      </c>
    </row>
    <row r="120">
      <c r="A120" t="n">
        <v>118</v>
      </c>
      <c r="B120" t="n">
        <v>130</v>
      </c>
      <c r="C120" t="inlineStr">
        <is>
          <t xml:space="preserve">CONCLUIDO	</t>
        </is>
      </c>
      <c r="D120" t="n">
        <v>7.3587</v>
      </c>
      <c r="E120" t="n">
        <v>13.59</v>
      </c>
      <c r="F120" t="n">
        <v>10.49</v>
      </c>
      <c r="G120" t="n">
        <v>104.91</v>
      </c>
      <c r="H120" t="n">
        <v>1.75</v>
      </c>
      <c r="I120" t="n">
        <v>6</v>
      </c>
      <c r="J120" t="n">
        <v>311.31</v>
      </c>
      <c r="K120" t="n">
        <v>59.19</v>
      </c>
      <c r="L120" t="n">
        <v>30.5</v>
      </c>
      <c r="M120" t="n">
        <v>4</v>
      </c>
      <c r="N120" t="n">
        <v>91.62</v>
      </c>
      <c r="O120" t="n">
        <v>38629.19</v>
      </c>
      <c r="P120" t="n">
        <v>172.01</v>
      </c>
      <c r="Q120" t="n">
        <v>197.75</v>
      </c>
      <c r="R120" t="n">
        <v>30.66</v>
      </c>
      <c r="S120" t="n">
        <v>25.4</v>
      </c>
      <c r="T120" t="n">
        <v>1796.69</v>
      </c>
      <c r="U120" t="n">
        <v>0.83</v>
      </c>
      <c r="V120" t="n">
        <v>0.89</v>
      </c>
      <c r="W120" t="n">
        <v>2.95</v>
      </c>
      <c r="X120" t="n">
        <v>0.1</v>
      </c>
      <c r="Y120" t="n">
        <v>1</v>
      </c>
      <c r="Z120" t="n">
        <v>10</v>
      </c>
      <c r="AA120" t="n">
        <v>467.453043228797</v>
      </c>
      <c r="AB120" t="n">
        <v>639.58987631844</v>
      </c>
      <c r="AC120" t="n">
        <v>578.5483161926368</v>
      </c>
      <c r="AD120" t="n">
        <v>467453.043228797</v>
      </c>
      <c r="AE120" t="n">
        <v>639589.8763184401</v>
      </c>
      <c r="AF120" t="n">
        <v>1.543796122431221e-05</v>
      </c>
      <c r="AG120" t="n">
        <v>36</v>
      </c>
      <c r="AH120" t="n">
        <v>578548.3161926367</v>
      </c>
    </row>
    <row r="121">
      <c r="A121" t="n">
        <v>119</v>
      </c>
      <c r="B121" t="n">
        <v>130</v>
      </c>
      <c r="C121" t="inlineStr">
        <is>
          <t xml:space="preserve">CONCLUIDO	</t>
        </is>
      </c>
      <c r="D121" t="n">
        <v>7.3955</v>
      </c>
      <c r="E121" t="n">
        <v>13.52</v>
      </c>
      <c r="F121" t="n">
        <v>10.47</v>
      </c>
      <c r="G121" t="n">
        <v>125.67</v>
      </c>
      <c r="H121" t="n">
        <v>1.76</v>
      </c>
      <c r="I121" t="n">
        <v>5</v>
      </c>
      <c r="J121" t="n">
        <v>311.86</v>
      </c>
      <c r="K121" t="n">
        <v>59.19</v>
      </c>
      <c r="L121" t="n">
        <v>30.75</v>
      </c>
      <c r="M121" t="n">
        <v>3</v>
      </c>
      <c r="N121" t="n">
        <v>91.91</v>
      </c>
      <c r="O121" t="n">
        <v>38696.85</v>
      </c>
      <c r="P121" t="n">
        <v>171.61</v>
      </c>
      <c r="Q121" t="n">
        <v>197.75</v>
      </c>
      <c r="R121" t="n">
        <v>30.03</v>
      </c>
      <c r="S121" t="n">
        <v>25.4</v>
      </c>
      <c r="T121" t="n">
        <v>1484.44</v>
      </c>
      <c r="U121" t="n">
        <v>0.85</v>
      </c>
      <c r="V121" t="n">
        <v>0.89</v>
      </c>
      <c r="W121" t="n">
        <v>2.94</v>
      </c>
      <c r="X121" t="n">
        <v>0.08</v>
      </c>
      <c r="Y121" t="n">
        <v>1</v>
      </c>
      <c r="Z121" t="n">
        <v>10</v>
      </c>
      <c r="AA121" t="n">
        <v>466.4187983240483</v>
      </c>
      <c r="AB121" t="n">
        <v>638.1747768120979</v>
      </c>
      <c r="AC121" t="n">
        <v>577.2682717970752</v>
      </c>
      <c r="AD121" t="n">
        <v>466418.7983240483</v>
      </c>
      <c r="AE121" t="n">
        <v>638174.7768120979</v>
      </c>
      <c r="AF121" t="n">
        <v>1.551516466691141e-05</v>
      </c>
      <c r="AG121" t="n">
        <v>36</v>
      </c>
      <c r="AH121" t="n">
        <v>577268.2717970752</v>
      </c>
    </row>
    <row r="122">
      <c r="A122" t="n">
        <v>120</v>
      </c>
      <c r="B122" t="n">
        <v>130</v>
      </c>
      <c r="C122" t="inlineStr">
        <is>
          <t xml:space="preserve">CONCLUIDO	</t>
        </is>
      </c>
      <c r="D122" t="n">
        <v>7.3964</v>
      </c>
      <c r="E122" t="n">
        <v>13.52</v>
      </c>
      <c r="F122" t="n">
        <v>10.47</v>
      </c>
      <c r="G122" t="n">
        <v>125.65</v>
      </c>
      <c r="H122" t="n">
        <v>1.77</v>
      </c>
      <c r="I122" t="n">
        <v>5</v>
      </c>
      <c r="J122" t="n">
        <v>312.41</v>
      </c>
      <c r="K122" t="n">
        <v>59.19</v>
      </c>
      <c r="L122" t="n">
        <v>31</v>
      </c>
      <c r="M122" t="n">
        <v>3</v>
      </c>
      <c r="N122" t="n">
        <v>92.20999999999999</v>
      </c>
      <c r="O122" t="n">
        <v>38764.53</v>
      </c>
      <c r="P122" t="n">
        <v>171.86</v>
      </c>
      <c r="Q122" t="n">
        <v>197.76</v>
      </c>
      <c r="R122" t="n">
        <v>29.98</v>
      </c>
      <c r="S122" t="n">
        <v>25.4</v>
      </c>
      <c r="T122" t="n">
        <v>1460.07</v>
      </c>
      <c r="U122" t="n">
        <v>0.85</v>
      </c>
      <c r="V122" t="n">
        <v>0.89</v>
      </c>
      <c r="W122" t="n">
        <v>2.94</v>
      </c>
      <c r="X122" t="n">
        <v>0.08</v>
      </c>
      <c r="Y122" t="n">
        <v>1</v>
      </c>
      <c r="Z122" t="n">
        <v>10</v>
      </c>
      <c r="AA122" t="n">
        <v>466.5854920083209</v>
      </c>
      <c r="AB122" t="n">
        <v>638.402854464926</v>
      </c>
      <c r="AC122" t="n">
        <v>577.4745820388264</v>
      </c>
      <c r="AD122" t="n">
        <v>466585.4920083209</v>
      </c>
      <c r="AE122" t="n">
        <v>638402.8544649261</v>
      </c>
      <c r="AF122" t="n">
        <v>1.551705279458367e-05</v>
      </c>
      <c r="AG122" t="n">
        <v>36</v>
      </c>
      <c r="AH122" t="n">
        <v>577474.5820388264</v>
      </c>
    </row>
    <row r="123">
      <c r="A123" t="n">
        <v>121</v>
      </c>
      <c r="B123" t="n">
        <v>130</v>
      </c>
      <c r="C123" t="inlineStr">
        <is>
          <t xml:space="preserve">CONCLUIDO	</t>
        </is>
      </c>
      <c r="D123" t="n">
        <v>7.394</v>
      </c>
      <c r="E123" t="n">
        <v>13.52</v>
      </c>
      <c r="F123" t="n">
        <v>10.47</v>
      </c>
      <c r="G123" t="n">
        <v>125.7</v>
      </c>
      <c r="H123" t="n">
        <v>1.78</v>
      </c>
      <c r="I123" t="n">
        <v>5</v>
      </c>
      <c r="J123" t="n">
        <v>312.96</v>
      </c>
      <c r="K123" t="n">
        <v>59.19</v>
      </c>
      <c r="L123" t="n">
        <v>31.25</v>
      </c>
      <c r="M123" t="n">
        <v>3</v>
      </c>
      <c r="N123" t="n">
        <v>92.51000000000001</v>
      </c>
      <c r="O123" t="n">
        <v>38832.33</v>
      </c>
      <c r="P123" t="n">
        <v>172.19</v>
      </c>
      <c r="Q123" t="n">
        <v>197.82</v>
      </c>
      <c r="R123" t="n">
        <v>30.06</v>
      </c>
      <c r="S123" t="n">
        <v>25.4</v>
      </c>
      <c r="T123" t="n">
        <v>1500.52</v>
      </c>
      <c r="U123" t="n">
        <v>0.84</v>
      </c>
      <c r="V123" t="n">
        <v>0.89</v>
      </c>
      <c r="W123" t="n">
        <v>2.95</v>
      </c>
      <c r="X123" t="n">
        <v>0.08</v>
      </c>
      <c r="Y123" t="n">
        <v>1</v>
      </c>
      <c r="Z123" t="n">
        <v>10</v>
      </c>
      <c r="AA123" t="n">
        <v>466.8744285775617</v>
      </c>
      <c r="AB123" t="n">
        <v>638.7981902259432</v>
      </c>
      <c r="AC123" t="n">
        <v>577.8321875096693</v>
      </c>
      <c r="AD123" t="n">
        <v>466874.4285775617</v>
      </c>
      <c r="AE123" t="n">
        <v>638798.1902259432</v>
      </c>
      <c r="AF123" t="n">
        <v>1.551201778745764e-05</v>
      </c>
      <c r="AG123" t="n">
        <v>36</v>
      </c>
      <c r="AH123" t="n">
        <v>577832.1875096693</v>
      </c>
    </row>
    <row r="124">
      <c r="A124" t="n">
        <v>122</v>
      </c>
      <c r="B124" t="n">
        <v>130</v>
      </c>
      <c r="C124" t="inlineStr">
        <is>
          <t xml:space="preserve">CONCLUIDO	</t>
        </is>
      </c>
      <c r="D124" t="n">
        <v>7.393</v>
      </c>
      <c r="E124" t="n">
        <v>13.53</v>
      </c>
      <c r="F124" t="n">
        <v>10.48</v>
      </c>
      <c r="G124" t="n">
        <v>125.72</v>
      </c>
      <c r="H124" t="n">
        <v>1.79</v>
      </c>
      <c r="I124" t="n">
        <v>5</v>
      </c>
      <c r="J124" t="n">
        <v>313.51</v>
      </c>
      <c r="K124" t="n">
        <v>59.19</v>
      </c>
      <c r="L124" t="n">
        <v>31.5</v>
      </c>
      <c r="M124" t="n">
        <v>3</v>
      </c>
      <c r="N124" t="n">
        <v>92.81</v>
      </c>
      <c r="O124" t="n">
        <v>38900.27</v>
      </c>
      <c r="P124" t="n">
        <v>172.41</v>
      </c>
      <c r="Q124" t="n">
        <v>197.75</v>
      </c>
      <c r="R124" t="n">
        <v>30.16</v>
      </c>
      <c r="S124" t="n">
        <v>25.4</v>
      </c>
      <c r="T124" t="n">
        <v>1553.53</v>
      </c>
      <c r="U124" t="n">
        <v>0.84</v>
      </c>
      <c r="V124" t="n">
        <v>0.89</v>
      </c>
      <c r="W124" t="n">
        <v>2.95</v>
      </c>
      <c r="X124" t="n">
        <v>0.09</v>
      </c>
      <c r="Y124" t="n">
        <v>1</v>
      </c>
      <c r="Z124" t="n">
        <v>10</v>
      </c>
      <c r="AA124" t="n">
        <v>467.0703641834622</v>
      </c>
      <c r="AB124" t="n">
        <v>639.066277966005</v>
      </c>
      <c r="AC124" t="n">
        <v>578.0746893320833</v>
      </c>
      <c r="AD124" t="n">
        <v>467070.3641834622</v>
      </c>
      <c r="AE124" t="n">
        <v>639066.277966005</v>
      </c>
      <c r="AF124" t="n">
        <v>1.550991986782179e-05</v>
      </c>
      <c r="AG124" t="n">
        <v>36</v>
      </c>
      <c r="AH124" t="n">
        <v>578074.6893320832</v>
      </c>
    </row>
    <row r="125">
      <c r="A125" t="n">
        <v>123</v>
      </c>
      <c r="B125" t="n">
        <v>130</v>
      </c>
      <c r="C125" t="inlineStr">
        <is>
          <t xml:space="preserve">CONCLUIDO	</t>
        </is>
      </c>
      <c r="D125" t="n">
        <v>7.3927</v>
      </c>
      <c r="E125" t="n">
        <v>13.53</v>
      </c>
      <c r="F125" t="n">
        <v>10.48</v>
      </c>
      <c r="G125" t="n">
        <v>125.73</v>
      </c>
      <c r="H125" t="n">
        <v>1.8</v>
      </c>
      <c r="I125" t="n">
        <v>5</v>
      </c>
      <c r="J125" t="n">
        <v>314.06</v>
      </c>
      <c r="K125" t="n">
        <v>59.19</v>
      </c>
      <c r="L125" t="n">
        <v>31.75</v>
      </c>
      <c r="M125" t="n">
        <v>3</v>
      </c>
      <c r="N125" t="n">
        <v>93.12</v>
      </c>
      <c r="O125" t="n">
        <v>38968.34</v>
      </c>
      <c r="P125" t="n">
        <v>172.62</v>
      </c>
      <c r="Q125" t="n">
        <v>197.75</v>
      </c>
      <c r="R125" t="n">
        <v>30.15</v>
      </c>
      <c r="S125" t="n">
        <v>25.4</v>
      </c>
      <c r="T125" t="n">
        <v>1547.87</v>
      </c>
      <c r="U125" t="n">
        <v>0.84</v>
      </c>
      <c r="V125" t="n">
        <v>0.89</v>
      </c>
      <c r="W125" t="n">
        <v>2.95</v>
      </c>
      <c r="X125" t="n">
        <v>0.09</v>
      </c>
      <c r="Y125" t="n">
        <v>1</v>
      </c>
      <c r="Z125" t="n">
        <v>10</v>
      </c>
      <c r="AA125" t="n">
        <v>467.2307285420792</v>
      </c>
      <c r="AB125" t="n">
        <v>639.285695556241</v>
      </c>
      <c r="AC125" t="n">
        <v>578.2731660154616</v>
      </c>
      <c r="AD125" t="n">
        <v>467230.7285420792</v>
      </c>
      <c r="AE125" t="n">
        <v>639285.695556241</v>
      </c>
      <c r="AF125" t="n">
        <v>1.550929049193103e-05</v>
      </c>
      <c r="AG125" t="n">
        <v>36</v>
      </c>
      <c r="AH125" t="n">
        <v>578273.1660154616</v>
      </c>
    </row>
    <row r="126">
      <c r="A126" t="n">
        <v>124</v>
      </c>
      <c r="B126" t="n">
        <v>130</v>
      </c>
      <c r="C126" t="inlineStr">
        <is>
          <t xml:space="preserve">CONCLUIDO	</t>
        </is>
      </c>
      <c r="D126" t="n">
        <v>7.3937</v>
      </c>
      <c r="E126" t="n">
        <v>13.52</v>
      </c>
      <c r="F126" t="n">
        <v>10.48</v>
      </c>
      <c r="G126" t="n">
        <v>125.71</v>
      </c>
      <c r="H126" t="n">
        <v>1.81</v>
      </c>
      <c r="I126" t="n">
        <v>5</v>
      </c>
      <c r="J126" t="n">
        <v>314.61</v>
      </c>
      <c r="K126" t="n">
        <v>59.19</v>
      </c>
      <c r="L126" t="n">
        <v>32</v>
      </c>
      <c r="M126" t="n">
        <v>3</v>
      </c>
      <c r="N126" t="n">
        <v>93.42</v>
      </c>
      <c r="O126" t="n">
        <v>39036.55</v>
      </c>
      <c r="P126" t="n">
        <v>172.72</v>
      </c>
      <c r="Q126" t="n">
        <v>197.75</v>
      </c>
      <c r="R126" t="n">
        <v>30.05</v>
      </c>
      <c r="S126" t="n">
        <v>25.4</v>
      </c>
      <c r="T126" t="n">
        <v>1497.11</v>
      </c>
      <c r="U126" t="n">
        <v>0.85</v>
      </c>
      <c r="V126" t="n">
        <v>0.89</v>
      </c>
      <c r="W126" t="n">
        <v>2.95</v>
      </c>
      <c r="X126" t="n">
        <v>0.09</v>
      </c>
      <c r="Y126" t="n">
        <v>1</v>
      </c>
      <c r="Z126" t="n">
        <v>10</v>
      </c>
      <c r="AA126" t="n">
        <v>467.2850524271952</v>
      </c>
      <c r="AB126" t="n">
        <v>639.3600238924574</v>
      </c>
      <c r="AC126" t="n">
        <v>578.34040055959</v>
      </c>
      <c r="AD126" t="n">
        <v>467285.0524271952</v>
      </c>
      <c r="AE126" t="n">
        <v>639360.0238924575</v>
      </c>
      <c r="AF126" t="n">
        <v>1.551138841156688e-05</v>
      </c>
      <c r="AG126" t="n">
        <v>36</v>
      </c>
      <c r="AH126" t="n">
        <v>578340.40055959</v>
      </c>
    </row>
    <row r="127">
      <c r="A127" t="n">
        <v>125</v>
      </c>
      <c r="B127" t="n">
        <v>130</v>
      </c>
      <c r="C127" t="inlineStr">
        <is>
          <t xml:space="preserve">CONCLUIDO	</t>
        </is>
      </c>
      <c r="D127" t="n">
        <v>7.3937</v>
      </c>
      <c r="E127" t="n">
        <v>13.52</v>
      </c>
      <c r="F127" t="n">
        <v>10.48</v>
      </c>
      <c r="G127" t="n">
        <v>125.71</v>
      </c>
      <c r="H127" t="n">
        <v>1.82</v>
      </c>
      <c r="I127" t="n">
        <v>5</v>
      </c>
      <c r="J127" t="n">
        <v>315.17</v>
      </c>
      <c r="K127" t="n">
        <v>59.19</v>
      </c>
      <c r="L127" t="n">
        <v>32.25</v>
      </c>
      <c r="M127" t="n">
        <v>3</v>
      </c>
      <c r="N127" t="n">
        <v>93.72</v>
      </c>
      <c r="O127" t="n">
        <v>39104.89</v>
      </c>
      <c r="P127" t="n">
        <v>172.88</v>
      </c>
      <c r="Q127" t="n">
        <v>197.75</v>
      </c>
      <c r="R127" t="n">
        <v>30</v>
      </c>
      <c r="S127" t="n">
        <v>25.4</v>
      </c>
      <c r="T127" t="n">
        <v>1470.51</v>
      </c>
      <c r="U127" t="n">
        <v>0.85</v>
      </c>
      <c r="V127" t="n">
        <v>0.89</v>
      </c>
      <c r="W127" t="n">
        <v>2.95</v>
      </c>
      <c r="X127" t="n">
        <v>0.09</v>
      </c>
      <c r="Y127" t="n">
        <v>1</v>
      </c>
      <c r="Z127" t="n">
        <v>10</v>
      </c>
      <c r="AA127" t="n">
        <v>467.402816654945</v>
      </c>
      <c r="AB127" t="n">
        <v>639.5211541042557</v>
      </c>
      <c r="AC127" t="n">
        <v>578.4861527301218</v>
      </c>
      <c r="AD127" t="n">
        <v>467402.816654945</v>
      </c>
      <c r="AE127" t="n">
        <v>639521.1541042557</v>
      </c>
      <c r="AF127" t="n">
        <v>1.551138841156688e-05</v>
      </c>
      <c r="AG127" t="n">
        <v>36</v>
      </c>
      <c r="AH127" t="n">
        <v>578486.1527301219</v>
      </c>
    </row>
    <row r="128">
      <c r="A128" t="n">
        <v>126</v>
      </c>
      <c r="B128" t="n">
        <v>130</v>
      </c>
      <c r="C128" t="inlineStr">
        <is>
          <t xml:space="preserve">CONCLUIDO	</t>
        </is>
      </c>
      <c r="D128" t="n">
        <v>7.3972</v>
      </c>
      <c r="E128" t="n">
        <v>13.52</v>
      </c>
      <c r="F128" t="n">
        <v>10.47</v>
      </c>
      <c r="G128" t="n">
        <v>125.63</v>
      </c>
      <c r="H128" t="n">
        <v>1.83</v>
      </c>
      <c r="I128" t="n">
        <v>5</v>
      </c>
      <c r="J128" t="n">
        <v>315.72</v>
      </c>
      <c r="K128" t="n">
        <v>59.19</v>
      </c>
      <c r="L128" t="n">
        <v>32.5</v>
      </c>
      <c r="M128" t="n">
        <v>3</v>
      </c>
      <c r="N128" t="n">
        <v>94.03</v>
      </c>
      <c r="O128" t="n">
        <v>39173.37</v>
      </c>
      <c r="P128" t="n">
        <v>172.82</v>
      </c>
      <c r="Q128" t="n">
        <v>197.75</v>
      </c>
      <c r="R128" t="n">
        <v>29.89</v>
      </c>
      <c r="S128" t="n">
        <v>25.4</v>
      </c>
      <c r="T128" t="n">
        <v>1414.19</v>
      </c>
      <c r="U128" t="n">
        <v>0.85</v>
      </c>
      <c r="V128" t="n">
        <v>0.89</v>
      </c>
      <c r="W128" t="n">
        <v>2.95</v>
      </c>
      <c r="X128" t="n">
        <v>0.08</v>
      </c>
      <c r="Y128" t="n">
        <v>1</v>
      </c>
      <c r="Z128" t="n">
        <v>10</v>
      </c>
      <c r="AA128" t="n">
        <v>467.2763971258865</v>
      </c>
      <c r="AB128" t="n">
        <v>639.3481813273619</v>
      </c>
      <c r="AC128" t="n">
        <v>578.329688232286</v>
      </c>
      <c r="AD128" t="n">
        <v>467276.3971258865</v>
      </c>
      <c r="AE128" t="n">
        <v>639348.1813273618</v>
      </c>
      <c r="AF128" t="n">
        <v>1.551873113029235e-05</v>
      </c>
      <c r="AG128" t="n">
        <v>36</v>
      </c>
      <c r="AH128" t="n">
        <v>578329.688232286</v>
      </c>
    </row>
    <row r="129">
      <c r="A129" t="n">
        <v>127</v>
      </c>
      <c r="B129" t="n">
        <v>130</v>
      </c>
      <c r="C129" t="inlineStr">
        <is>
          <t xml:space="preserve">CONCLUIDO	</t>
        </is>
      </c>
      <c r="D129" t="n">
        <v>7.3961</v>
      </c>
      <c r="E129" t="n">
        <v>13.52</v>
      </c>
      <c r="F129" t="n">
        <v>10.47</v>
      </c>
      <c r="G129" t="n">
        <v>125.65</v>
      </c>
      <c r="H129" t="n">
        <v>1.84</v>
      </c>
      <c r="I129" t="n">
        <v>5</v>
      </c>
      <c r="J129" t="n">
        <v>316.28</v>
      </c>
      <c r="K129" t="n">
        <v>59.19</v>
      </c>
      <c r="L129" t="n">
        <v>32.75</v>
      </c>
      <c r="M129" t="n">
        <v>3</v>
      </c>
      <c r="N129" t="n">
        <v>94.33</v>
      </c>
      <c r="O129" t="n">
        <v>39241.99</v>
      </c>
      <c r="P129" t="n">
        <v>173.09</v>
      </c>
      <c r="Q129" t="n">
        <v>197.75</v>
      </c>
      <c r="R129" t="n">
        <v>29.99</v>
      </c>
      <c r="S129" t="n">
        <v>25.4</v>
      </c>
      <c r="T129" t="n">
        <v>1466.38</v>
      </c>
      <c r="U129" t="n">
        <v>0.85</v>
      </c>
      <c r="V129" t="n">
        <v>0.89</v>
      </c>
      <c r="W129" t="n">
        <v>2.95</v>
      </c>
      <c r="X129" t="n">
        <v>0.08</v>
      </c>
      <c r="Y129" t="n">
        <v>1</v>
      </c>
      <c r="Z129" t="n">
        <v>10</v>
      </c>
      <c r="AA129" t="n">
        <v>467.4962663178345</v>
      </c>
      <c r="AB129" t="n">
        <v>639.6490160557292</v>
      </c>
      <c r="AC129" t="n">
        <v>578.601811716402</v>
      </c>
      <c r="AD129" t="n">
        <v>467496.2663178344</v>
      </c>
      <c r="AE129" t="n">
        <v>639649.0160557292</v>
      </c>
      <c r="AF129" t="n">
        <v>1.551642341869292e-05</v>
      </c>
      <c r="AG129" t="n">
        <v>36</v>
      </c>
      <c r="AH129" t="n">
        <v>578601.8117164021</v>
      </c>
    </row>
    <row r="130">
      <c r="A130" t="n">
        <v>128</v>
      </c>
      <c r="B130" t="n">
        <v>130</v>
      </c>
      <c r="C130" t="inlineStr">
        <is>
          <t xml:space="preserve">CONCLUIDO	</t>
        </is>
      </c>
      <c r="D130" t="n">
        <v>7.3951</v>
      </c>
      <c r="E130" t="n">
        <v>13.52</v>
      </c>
      <c r="F130" t="n">
        <v>10.47</v>
      </c>
      <c r="G130" t="n">
        <v>125.68</v>
      </c>
      <c r="H130" t="n">
        <v>1.86</v>
      </c>
      <c r="I130" t="n">
        <v>5</v>
      </c>
      <c r="J130" t="n">
        <v>316.84</v>
      </c>
      <c r="K130" t="n">
        <v>59.19</v>
      </c>
      <c r="L130" t="n">
        <v>33</v>
      </c>
      <c r="M130" t="n">
        <v>3</v>
      </c>
      <c r="N130" t="n">
        <v>94.64</v>
      </c>
      <c r="O130" t="n">
        <v>39310.75</v>
      </c>
      <c r="P130" t="n">
        <v>173.27</v>
      </c>
      <c r="Q130" t="n">
        <v>197.75</v>
      </c>
      <c r="R130" t="n">
        <v>29.96</v>
      </c>
      <c r="S130" t="n">
        <v>25.4</v>
      </c>
      <c r="T130" t="n">
        <v>1449.61</v>
      </c>
      <c r="U130" t="n">
        <v>0.85</v>
      </c>
      <c r="V130" t="n">
        <v>0.89</v>
      </c>
      <c r="W130" t="n">
        <v>2.95</v>
      </c>
      <c r="X130" t="n">
        <v>0.08</v>
      </c>
      <c r="Y130" t="n">
        <v>1</v>
      </c>
      <c r="Z130" t="n">
        <v>10</v>
      </c>
      <c r="AA130" t="n">
        <v>467.6480370074994</v>
      </c>
      <c r="AB130" t="n">
        <v>639.8566754089791</v>
      </c>
      <c r="AC130" t="n">
        <v>578.7896523524296</v>
      </c>
      <c r="AD130" t="n">
        <v>467648.0370074994</v>
      </c>
      <c r="AE130" t="n">
        <v>639856.6754089791</v>
      </c>
      <c r="AF130" t="n">
        <v>1.551432549905707e-05</v>
      </c>
      <c r="AG130" t="n">
        <v>36</v>
      </c>
      <c r="AH130" t="n">
        <v>578789.6523524296</v>
      </c>
    </row>
    <row r="131">
      <c r="A131" t="n">
        <v>129</v>
      </c>
      <c r="B131" t="n">
        <v>130</v>
      </c>
      <c r="C131" t="inlineStr">
        <is>
          <t xml:space="preserve">CONCLUIDO	</t>
        </is>
      </c>
      <c r="D131" t="n">
        <v>7.3995</v>
      </c>
      <c r="E131" t="n">
        <v>13.51</v>
      </c>
      <c r="F131" t="n">
        <v>10.46</v>
      </c>
      <c r="G131" t="n">
        <v>125.58</v>
      </c>
      <c r="H131" t="n">
        <v>1.87</v>
      </c>
      <c r="I131" t="n">
        <v>5</v>
      </c>
      <c r="J131" t="n">
        <v>317.39</v>
      </c>
      <c r="K131" t="n">
        <v>59.19</v>
      </c>
      <c r="L131" t="n">
        <v>33.25</v>
      </c>
      <c r="M131" t="n">
        <v>3</v>
      </c>
      <c r="N131" t="n">
        <v>94.95</v>
      </c>
      <c r="O131" t="n">
        <v>39379.65</v>
      </c>
      <c r="P131" t="n">
        <v>173.21</v>
      </c>
      <c r="Q131" t="n">
        <v>197.75</v>
      </c>
      <c r="R131" t="n">
        <v>29.69</v>
      </c>
      <c r="S131" t="n">
        <v>25.4</v>
      </c>
      <c r="T131" t="n">
        <v>1313.57</v>
      </c>
      <c r="U131" t="n">
        <v>0.86</v>
      </c>
      <c r="V131" t="n">
        <v>0.89</v>
      </c>
      <c r="W131" t="n">
        <v>2.95</v>
      </c>
      <c r="X131" t="n">
        <v>0.08</v>
      </c>
      <c r="Y131" t="n">
        <v>1</v>
      </c>
      <c r="Z131" t="n">
        <v>10</v>
      </c>
      <c r="AA131" t="n">
        <v>467.5041527448078</v>
      </c>
      <c r="AB131" t="n">
        <v>639.6598066130388</v>
      </c>
      <c r="AC131" t="n">
        <v>578.6115724380667</v>
      </c>
      <c r="AD131" t="n">
        <v>467504.1527448078</v>
      </c>
      <c r="AE131" t="n">
        <v>639659.8066130388</v>
      </c>
      <c r="AF131" t="n">
        <v>1.55235563454548e-05</v>
      </c>
      <c r="AG131" t="n">
        <v>36</v>
      </c>
      <c r="AH131" t="n">
        <v>578611.5724380667</v>
      </c>
    </row>
    <row r="132">
      <c r="A132" t="n">
        <v>130</v>
      </c>
      <c r="B132" t="n">
        <v>130</v>
      </c>
      <c r="C132" t="inlineStr">
        <is>
          <t xml:space="preserve">CONCLUIDO	</t>
        </is>
      </c>
      <c r="D132" t="n">
        <v>7.3987</v>
      </c>
      <c r="E132" t="n">
        <v>13.52</v>
      </c>
      <c r="F132" t="n">
        <v>10.47</v>
      </c>
      <c r="G132" t="n">
        <v>125.6</v>
      </c>
      <c r="H132" t="n">
        <v>1.88</v>
      </c>
      <c r="I132" t="n">
        <v>5</v>
      </c>
      <c r="J132" t="n">
        <v>317.95</v>
      </c>
      <c r="K132" t="n">
        <v>59.19</v>
      </c>
      <c r="L132" t="n">
        <v>33.5</v>
      </c>
      <c r="M132" t="n">
        <v>3</v>
      </c>
      <c r="N132" t="n">
        <v>95.26000000000001</v>
      </c>
      <c r="O132" t="n">
        <v>39448.69</v>
      </c>
      <c r="P132" t="n">
        <v>173.33</v>
      </c>
      <c r="Q132" t="n">
        <v>197.75</v>
      </c>
      <c r="R132" t="n">
        <v>29.76</v>
      </c>
      <c r="S132" t="n">
        <v>25.4</v>
      </c>
      <c r="T132" t="n">
        <v>1349.3</v>
      </c>
      <c r="U132" t="n">
        <v>0.85</v>
      </c>
      <c r="V132" t="n">
        <v>0.89</v>
      </c>
      <c r="W132" t="n">
        <v>2.95</v>
      </c>
      <c r="X132" t="n">
        <v>0.08</v>
      </c>
      <c r="Y132" t="n">
        <v>1</v>
      </c>
      <c r="Z132" t="n">
        <v>10</v>
      </c>
      <c r="AA132" t="n">
        <v>467.6226090746482</v>
      </c>
      <c r="AB132" t="n">
        <v>639.8218837894509</v>
      </c>
      <c r="AC132" t="n">
        <v>578.7581811962389</v>
      </c>
      <c r="AD132" t="n">
        <v>467622.6090746482</v>
      </c>
      <c r="AE132" t="n">
        <v>639821.8837894509</v>
      </c>
      <c r="AF132" t="n">
        <v>1.552187800974612e-05</v>
      </c>
      <c r="AG132" t="n">
        <v>36</v>
      </c>
      <c r="AH132" t="n">
        <v>578758.1811962388</v>
      </c>
    </row>
    <row r="133">
      <c r="A133" t="n">
        <v>131</v>
      </c>
      <c r="B133" t="n">
        <v>130</v>
      </c>
      <c r="C133" t="inlineStr">
        <is>
          <t xml:space="preserve">CONCLUIDO	</t>
        </is>
      </c>
      <c r="D133" t="n">
        <v>7.3981</v>
      </c>
      <c r="E133" t="n">
        <v>13.52</v>
      </c>
      <c r="F133" t="n">
        <v>10.47</v>
      </c>
      <c r="G133" t="n">
        <v>125.61</v>
      </c>
      <c r="H133" t="n">
        <v>1.89</v>
      </c>
      <c r="I133" t="n">
        <v>5</v>
      </c>
      <c r="J133" t="n">
        <v>318.52</v>
      </c>
      <c r="K133" t="n">
        <v>59.19</v>
      </c>
      <c r="L133" t="n">
        <v>33.75</v>
      </c>
      <c r="M133" t="n">
        <v>3</v>
      </c>
      <c r="N133" t="n">
        <v>95.56999999999999</v>
      </c>
      <c r="O133" t="n">
        <v>39517.87</v>
      </c>
      <c r="P133" t="n">
        <v>173.43</v>
      </c>
      <c r="Q133" t="n">
        <v>197.78</v>
      </c>
      <c r="R133" t="n">
        <v>29.79</v>
      </c>
      <c r="S133" t="n">
        <v>25.4</v>
      </c>
      <c r="T133" t="n">
        <v>1366.56</v>
      </c>
      <c r="U133" t="n">
        <v>0.85</v>
      </c>
      <c r="V133" t="n">
        <v>0.89</v>
      </c>
      <c r="W133" t="n">
        <v>2.95</v>
      </c>
      <c r="X133" t="n">
        <v>0.08</v>
      </c>
      <c r="Y133" t="n">
        <v>1</v>
      </c>
      <c r="Z133" t="n">
        <v>10</v>
      </c>
      <c r="AA133" t="n">
        <v>467.7077600990198</v>
      </c>
      <c r="AB133" t="n">
        <v>639.9383911775942</v>
      </c>
      <c r="AC133" t="n">
        <v>578.8635692827768</v>
      </c>
      <c r="AD133" t="n">
        <v>467707.7600990198</v>
      </c>
      <c r="AE133" t="n">
        <v>639938.3911775942</v>
      </c>
      <c r="AF133" t="n">
        <v>1.552061925796461e-05</v>
      </c>
      <c r="AG133" t="n">
        <v>36</v>
      </c>
      <c r="AH133" t="n">
        <v>578863.5692827768</v>
      </c>
    </row>
    <row r="134">
      <c r="A134" t="n">
        <v>132</v>
      </c>
      <c r="B134" t="n">
        <v>130</v>
      </c>
      <c r="C134" t="inlineStr">
        <is>
          <t xml:space="preserve">CONCLUIDO	</t>
        </is>
      </c>
      <c r="D134" t="n">
        <v>7.3964</v>
      </c>
      <c r="E134" t="n">
        <v>13.52</v>
      </c>
      <c r="F134" t="n">
        <v>10.47</v>
      </c>
      <c r="G134" t="n">
        <v>125.65</v>
      </c>
      <c r="H134" t="n">
        <v>1.9</v>
      </c>
      <c r="I134" t="n">
        <v>5</v>
      </c>
      <c r="J134" t="n">
        <v>319.08</v>
      </c>
      <c r="K134" t="n">
        <v>59.19</v>
      </c>
      <c r="L134" t="n">
        <v>34</v>
      </c>
      <c r="M134" t="n">
        <v>3</v>
      </c>
      <c r="N134" t="n">
        <v>95.88</v>
      </c>
      <c r="O134" t="n">
        <v>39587.19</v>
      </c>
      <c r="P134" t="n">
        <v>173.56</v>
      </c>
      <c r="Q134" t="n">
        <v>197.75</v>
      </c>
      <c r="R134" t="n">
        <v>29.87</v>
      </c>
      <c r="S134" t="n">
        <v>25.4</v>
      </c>
      <c r="T134" t="n">
        <v>1403.74</v>
      </c>
      <c r="U134" t="n">
        <v>0.85</v>
      </c>
      <c r="V134" t="n">
        <v>0.89</v>
      </c>
      <c r="W134" t="n">
        <v>2.95</v>
      </c>
      <c r="X134" t="n">
        <v>0.08</v>
      </c>
      <c r="Y134" t="n">
        <v>1</v>
      </c>
      <c r="Z134" t="n">
        <v>10</v>
      </c>
      <c r="AA134" t="n">
        <v>467.8362801706471</v>
      </c>
      <c r="AB134" t="n">
        <v>640.1142380095001</v>
      </c>
      <c r="AC134" t="n">
        <v>579.0226335398481</v>
      </c>
      <c r="AD134" t="n">
        <v>467836.2801706471</v>
      </c>
      <c r="AE134" t="n">
        <v>640114.2380095001</v>
      </c>
      <c r="AF134" t="n">
        <v>1.551705279458367e-05</v>
      </c>
      <c r="AG134" t="n">
        <v>36</v>
      </c>
      <c r="AH134" t="n">
        <v>579022.6335398481</v>
      </c>
    </row>
    <row r="135">
      <c r="A135" t="n">
        <v>133</v>
      </c>
      <c r="B135" t="n">
        <v>130</v>
      </c>
      <c r="C135" t="inlineStr">
        <is>
          <t xml:space="preserve">CONCLUIDO	</t>
        </is>
      </c>
      <c r="D135" t="n">
        <v>7.3952</v>
      </c>
      <c r="E135" t="n">
        <v>13.52</v>
      </c>
      <c r="F135" t="n">
        <v>10.47</v>
      </c>
      <c r="G135" t="n">
        <v>125.67</v>
      </c>
      <c r="H135" t="n">
        <v>1.91</v>
      </c>
      <c r="I135" t="n">
        <v>5</v>
      </c>
      <c r="J135" t="n">
        <v>319.64</v>
      </c>
      <c r="K135" t="n">
        <v>59.19</v>
      </c>
      <c r="L135" t="n">
        <v>34.25</v>
      </c>
      <c r="M135" t="n">
        <v>3</v>
      </c>
      <c r="N135" t="n">
        <v>96.2</v>
      </c>
      <c r="O135" t="n">
        <v>39656.65</v>
      </c>
      <c r="P135" t="n">
        <v>173.76</v>
      </c>
      <c r="Q135" t="n">
        <v>197.77</v>
      </c>
      <c r="R135" t="n">
        <v>29.91</v>
      </c>
      <c r="S135" t="n">
        <v>25.4</v>
      </c>
      <c r="T135" t="n">
        <v>1426.11</v>
      </c>
      <c r="U135" t="n">
        <v>0.85</v>
      </c>
      <c r="V135" t="n">
        <v>0.89</v>
      </c>
      <c r="W135" t="n">
        <v>2.95</v>
      </c>
      <c r="X135" t="n">
        <v>0.08</v>
      </c>
      <c r="Y135" t="n">
        <v>1</v>
      </c>
      <c r="Z135" t="n">
        <v>10</v>
      </c>
      <c r="AA135" t="n">
        <v>468.006683674558</v>
      </c>
      <c r="AB135" t="n">
        <v>640.347391601223</v>
      </c>
      <c r="AC135" t="n">
        <v>579.2335352800102</v>
      </c>
      <c r="AD135" t="n">
        <v>468006.6836745579</v>
      </c>
      <c r="AE135" t="n">
        <v>640347.3916012229</v>
      </c>
      <c r="AF135" t="n">
        <v>1.551453529102066e-05</v>
      </c>
      <c r="AG135" t="n">
        <v>36</v>
      </c>
      <c r="AH135" t="n">
        <v>579233.5352800102</v>
      </c>
    </row>
    <row r="136">
      <c r="A136" t="n">
        <v>134</v>
      </c>
      <c r="B136" t="n">
        <v>130</v>
      </c>
      <c r="C136" t="inlineStr">
        <is>
          <t xml:space="preserve">CONCLUIDO	</t>
        </is>
      </c>
      <c r="D136" t="n">
        <v>7.3974</v>
      </c>
      <c r="E136" t="n">
        <v>13.52</v>
      </c>
      <c r="F136" t="n">
        <v>10.47</v>
      </c>
      <c r="G136" t="n">
        <v>125.63</v>
      </c>
      <c r="H136" t="n">
        <v>1.92</v>
      </c>
      <c r="I136" t="n">
        <v>5</v>
      </c>
      <c r="J136" t="n">
        <v>320.21</v>
      </c>
      <c r="K136" t="n">
        <v>59.19</v>
      </c>
      <c r="L136" t="n">
        <v>34.5</v>
      </c>
      <c r="M136" t="n">
        <v>3</v>
      </c>
      <c r="N136" t="n">
        <v>96.51000000000001</v>
      </c>
      <c r="O136" t="n">
        <v>39726.26</v>
      </c>
      <c r="P136" t="n">
        <v>173.68</v>
      </c>
      <c r="Q136" t="n">
        <v>197.77</v>
      </c>
      <c r="R136" t="n">
        <v>29.92</v>
      </c>
      <c r="S136" t="n">
        <v>25.4</v>
      </c>
      <c r="T136" t="n">
        <v>1432.37</v>
      </c>
      <c r="U136" t="n">
        <v>0.85</v>
      </c>
      <c r="V136" t="n">
        <v>0.89</v>
      </c>
      <c r="W136" t="n">
        <v>2.94</v>
      </c>
      <c r="X136" t="n">
        <v>0.08</v>
      </c>
      <c r="Y136" t="n">
        <v>1</v>
      </c>
      <c r="Z136" t="n">
        <v>10</v>
      </c>
      <c r="AA136" t="n">
        <v>467.9052081898286</v>
      </c>
      <c r="AB136" t="n">
        <v>640.2085483662337</v>
      </c>
      <c r="AC136" t="n">
        <v>579.1079430485006</v>
      </c>
      <c r="AD136" t="n">
        <v>467905.2081898286</v>
      </c>
      <c r="AE136" t="n">
        <v>640208.5483662337</v>
      </c>
      <c r="AF136" t="n">
        <v>1.551915071421952e-05</v>
      </c>
      <c r="AG136" t="n">
        <v>36</v>
      </c>
      <c r="AH136" t="n">
        <v>579107.9430485006</v>
      </c>
    </row>
    <row r="137">
      <c r="A137" t="n">
        <v>135</v>
      </c>
      <c r="B137" t="n">
        <v>130</v>
      </c>
      <c r="C137" t="inlineStr">
        <is>
          <t xml:space="preserve">CONCLUIDO	</t>
        </is>
      </c>
      <c r="D137" t="n">
        <v>7.3963</v>
      </c>
      <c r="E137" t="n">
        <v>13.52</v>
      </c>
      <c r="F137" t="n">
        <v>10.47</v>
      </c>
      <c r="G137" t="n">
        <v>125.65</v>
      </c>
      <c r="H137" t="n">
        <v>1.93</v>
      </c>
      <c r="I137" t="n">
        <v>5</v>
      </c>
      <c r="J137" t="n">
        <v>320.77</v>
      </c>
      <c r="K137" t="n">
        <v>59.19</v>
      </c>
      <c r="L137" t="n">
        <v>34.75</v>
      </c>
      <c r="M137" t="n">
        <v>3</v>
      </c>
      <c r="N137" t="n">
        <v>96.83</v>
      </c>
      <c r="O137" t="n">
        <v>39796.01</v>
      </c>
      <c r="P137" t="n">
        <v>173.83</v>
      </c>
      <c r="Q137" t="n">
        <v>197.76</v>
      </c>
      <c r="R137" t="n">
        <v>29.91</v>
      </c>
      <c r="S137" t="n">
        <v>25.4</v>
      </c>
      <c r="T137" t="n">
        <v>1425.38</v>
      </c>
      <c r="U137" t="n">
        <v>0.85</v>
      </c>
      <c r="V137" t="n">
        <v>0.89</v>
      </c>
      <c r="W137" t="n">
        <v>2.95</v>
      </c>
      <c r="X137" t="n">
        <v>0.08</v>
      </c>
      <c r="Y137" t="n">
        <v>1</v>
      </c>
      <c r="Z137" t="n">
        <v>10</v>
      </c>
      <c r="AA137" t="n">
        <v>468.0368728322445</v>
      </c>
      <c r="AB137" t="n">
        <v>640.3886977386213</v>
      </c>
      <c r="AC137" t="n">
        <v>579.2708992176288</v>
      </c>
      <c r="AD137" t="n">
        <v>468036.8728322445</v>
      </c>
      <c r="AE137" t="n">
        <v>640388.6977386213</v>
      </c>
      <c r="AF137" t="n">
        <v>1.551684300262009e-05</v>
      </c>
      <c r="AG137" t="n">
        <v>36</v>
      </c>
      <c r="AH137" t="n">
        <v>579270.8992176288</v>
      </c>
    </row>
    <row r="138">
      <c r="A138" t="n">
        <v>136</v>
      </c>
      <c r="B138" t="n">
        <v>130</v>
      </c>
      <c r="C138" t="inlineStr">
        <is>
          <t xml:space="preserve">CONCLUIDO	</t>
        </is>
      </c>
      <c r="D138" t="n">
        <v>7.3963</v>
      </c>
      <c r="E138" t="n">
        <v>13.52</v>
      </c>
      <c r="F138" t="n">
        <v>10.47</v>
      </c>
      <c r="G138" t="n">
        <v>125.65</v>
      </c>
      <c r="H138" t="n">
        <v>1.94</v>
      </c>
      <c r="I138" t="n">
        <v>5</v>
      </c>
      <c r="J138" t="n">
        <v>321.34</v>
      </c>
      <c r="K138" t="n">
        <v>59.19</v>
      </c>
      <c r="L138" t="n">
        <v>35</v>
      </c>
      <c r="M138" t="n">
        <v>3</v>
      </c>
      <c r="N138" t="n">
        <v>97.14</v>
      </c>
      <c r="O138" t="n">
        <v>39865.91</v>
      </c>
      <c r="P138" t="n">
        <v>173.83</v>
      </c>
      <c r="Q138" t="n">
        <v>197.75</v>
      </c>
      <c r="R138" t="n">
        <v>29.88</v>
      </c>
      <c r="S138" t="n">
        <v>25.4</v>
      </c>
      <c r="T138" t="n">
        <v>1412.95</v>
      </c>
      <c r="U138" t="n">
        <v>0.85</v>
      </c>
      <c r="V138" t="n">
        <v>0.89</v>
      </c>
      <c r="W138" t="n">
        <v>2.95</v>
      </c>
      <c r="X138" t="n">
        <v>0.08</v>
      </c>
      <c r="Y138" t="n">
        <v>1</v>
      </c>
      <c r="Z138" t="n">
        <v>10</v>
      </c>
      <c r="AA138" t="n">
        <v>468.0368728322445</v>
      </c>
      <c r="AB138" t="n">
        <v>640.3886977386213</v>
      </c>
      <c r="AC138" t="n">
        <v>579.2708992176288</v>
      </c>
      <c r="AD138" t="n">
        <v>468036.8728322445</v>
      </c>
      <c r="AE138" t="n">
        <v>640388.6977386213</v>
      </c>
      <c r="AF138" t="n">
        <v>1.551684300262009e-05</v>
      </c>
      <c r="AG138" t="n">
        <v>36</v>
      </c>
      <c r="AH138" t="n">
        <v>579270.8992176288</v>
      </c>
    </row>
    <row r="139">
      <c r="A139" t="n">
        <v>137</v>
      </c>
      <c r="B139" t="n">
        <v>130</v>
      </c>
      <c r="C139" t="inlineStr">
        <is>
          <t xml:space="preserve">CONCLUIDO	</t>
        </is>
      </c>
      <c r="D139" t="n">
        <v>7.3969</v>
      </c>
      <c r="E139" t="n">
        <v>13.52</v>
      </c>
      <c r="F139" t="n">
        <v>10.47</v>
      </c>
      <c r="G139" t="n">
        <v>125.64</v>
      </c>
      <c r="H139" t="n">
        <v>1.95</v>
      </c>
      <c r="I139" t="n">
        <v>5</v>
      </c>
      <c r="J139" t="n">
        <v>321.91</v>
      </c>
      <c r="K139" t="n">
        <v>59.19</v>
      </c>
      <c r="L139" t="n">
        <v>35.25</v>
      </c>
      <c r="M139" t="n">
        <v>3</v>
      </c>
      <c r="N139" t="n">
        <v>97.45999999999999</v>
      </c>
      <c r="O139" t="n">
        <v>39935.96</v>
      </c>
      <c r="P139" t="n">
        <v>173.78</v>
      </c>
      <c r="Q139" t="n">
        <v>197.78</v>
      </c>
      <c r="R139" t="n">
        <v>29.84</v>
      </c>
      <c r="S139" t="n">
        <v>25.4</v>
      </c>
      <c r="T139" t="n">
        <v>1393.28</v>
      </c>
      <c r="U139" t="n">
        <v>0.85</v>
      </c>
      <c r="V139" t="n">
        <v>0.89</v>
      </c>
      <c r="W139" t="n">
        <v>2.95</v>
      </c>
      <c r="X139" t="n">
        <v>0.08</v>
      </c>
      <c r="Y139" t="n">
        <v>1</v>
      </c>
      <c r="Z139" t="n">
        <v>10</v>
      </c>
      <c r="AA139" t="n">
        <v>467.988459791199</v>
      </c>
      <c r="AB139" t="n">
        <v>640.3224568800301</v>
      </c>
      <c r="AC139" t="n">
        <v>579.2109802936119</v>
      </c>
      <c r="AD139" t="n">
        <v>467988.459791199</v>
      </c>
      <c r="AE139" t="n">
        <v>640322.4568800301</v>
      </c>
      <c r="AF139" t="n">
        <v>1.551810175440159e-05</v>
      </c>
      <c r="AG139" t="n">
        <v>36</v>
      </c>
      <c r="AH139" t="n">
        <v>579210.9802936119</v>
      </c>
    </row>
    <row r="140">
      <c r="A140" t="n">
        <v>138</v>
      </c>
      <c r="B140" t="n">
        <v>130</v>
      </c>
      <c r="C140" t="inlineStr">
        <is>
          <t xml:space="preserve">CONCLUIDO	</t>
        </is>
      </c>
      <c r="D140" t="n">
        <v>7.3978</v>
      </c>
      <c r="E140" t="n">
        <v>13.52</v>
      </c>
      <c r="F140" t="n">
        <v>10.47</v>
      </c>
      <c r="G140" t="n">
        <v>125.62</v>
      </c>
      <c r="H140" t="n">
        <v>1.96</v>
      </c>
      <c r="I140" t="n">
        <v>5</v>
      </c>
      <c r="J140" t="n">
        <v>322.47</v>
      </c>
      <c r="K140" t="n">
        <v>59.19</v>
      </c>
      <c r="L140" t="n">
        <v>35.5</v>
      </c>
      <c r="M140" t="n">
        <v>3</v>
      </c>
      <c r="N140" t="n">
        <v>97.78</v>
      </c>
      <c r="O140" t="n">
        <v>40006.15</v>
      </c>
      <c r="P140" t="n">
        <v>173.89</v>
      </c>
      <c r="Q140" t="n">
        <v>197.75</v>
      </c>
      <c r="R140" t="n">
        <v>29.8</v>
      </c>
      <c r="S140" t="n">
        <v>25.4</v>
      </c>
      <c r="T140" t="n">
        <v>1369.3</v>
      </c>
      <c r="U140" t="n">
        <v>0.85</v>
      </c>
      <c r="V140" t="n">
        <v>0.89</v>
      </c>
      <c r="W140" t="n">
        <v>2.95</v>
      </c>
      <c r="X140" t="n">
        <v>0.08</v>
      </c>
      <c r="Y140" t="n">
        <v>1</v>
      </c>
      <c r="Z140" t="n">
        <v>10</v>
      </c>
      <c r="AA140" t="n">
        <v>468.0519443773812</v>
      </c>
      <c r="AB140" t="n">
        <v>640.4093192915869</v>
      </c>
      <c r="AC140" t="n">
        <v>579.289552678522</v>
      </c>
      <c r="AD140" t="n">
        <v>468051.9443773812</v>
      </c>
      <c r="AE140" t="n">
        <v>640409.319291587</v>
      </c>
      <c r="AF140" t="n">
        <v>1.551998988207386e-05</v>
      </c>
      <c r="AG140" t="n">
        <v>36</v>
      </c>
      <c r="AH140" t="n">
        <v>579289.552678522</v>
      </c>
    </row>
    <row r="141">
      <c r="A141" t="n">
        <v>139</v>
      </c>
      <c r="B141" t="n">
        <v>130</v>
      </c>
      <c r="C141" t="inlineStr">
        <is>
          <t xml:space="preserve">CONCLUIDO	</t>
        </is>
      </c>
      <c r="D141" t="n">
        <v>7.3995</v>
      </c>
      <c r="E141" t="n">
        <v>13.51</v>
      </c>
      <c r="F141" t="n">
        <v>10.46</v>
      </c>
      <c r="G141" t="n">
        <v>125.58</v>
      </c>
      <c r="H141" t="n">
        <v>1.97</v>
      </c>
      <c r="I141" t="n">
        <v>5</v>
      </c>
      <c r="J141" t="n">
        <v>323.04</v>
      </c>
      <c r="K141" t="n">
        <v>59.19</v>
      </c>
      <c r="L141" t="n">
        <v>35.75</v>
      </c>
      <c r="M141" t="n">
        <v>3</v>
      </c>
      <c r="N141" t="n">
        <v>98.09999999999999</v>
      </c>
      <c r="O141" t="n">
        <v>40076.49</v>
      </c>
      <c r="P141" t="n">
        <v>173.79</v>
      </c>
      <c r="Q141" t="n">
        <v>197.75</v>
      </c>
      <c r="R141" t="n">
        <v>29.75</v>
      </c>
      <c r="S141" t="n">
        <v>25.4</v>
      </c>
      <c r="T141" t="n">
        <v>1344.46</v>
      </c>
      <c r="U141" t="n">
        <v>0.85</v>
      </c>
      <c r="V141" t="n">
        <v>0.89</v>
      </c>
      <c r="W141" t="n">
        <v>2.95</v>
      </c>
      <c r="X141" t="n">
        <v>0.08</v>
      </c>
      <c r="Y141" t="n">
        <v>1</v>
      </c>
      <c r="Z141" t="n">
        <v>10</v>
      </c>
      <c r="AA141" t="n">
        <v>467.9307134541579</v>
      </c>
      <c r="AB141" t="n">
        <v>640.2434457941019</v>
      </c>
      <c r="AC141" t="n">
        <v>579.1395099148319</v>
      </c>
      <c r="AD141" t="n">
        <v>467930.7134541579</v>
      </c>
      <c r="AE141" t="n">
        <v>640243.4457941019</v>
      </c>
      <c r="AF141" t="n">
        <v>1.55235563454548e-05</v>
      </c>
      <c r="AG141" t="n">
        <v>36</v>
      </c>
      <c r="AH141" t="n">
        <v>579139.509914832</v>
      </c>
    </row>
    <row r="142">
      <c r="A142" t="n">
        <v>140</v>
      </c>
      <c r="B142" t="n">
        <v>130</v>
      </c>
      <c r="C142" t="inlineStr">
        <is>
          <t xml:space="preserve">CONCLUIDO	</t>
        </is>
      </c>
      <c r="D142" t="n">
        <v>7.3981</v>
      </c>
      <c r="E142" t="n">
        <v>13.52</v>
      </c>
      <c r="F142" t="n">
        <v>10.47</v>
      </c>
      <c r="G142" t="n">
        <v>125.61</v>
      </c>
      <c r="H142" t="n">
        <v>1.98</v>
      </c>
      <c r="I142" t="n">
        <v>5</v>
      </c>
      <c r="J142" t="n">
        <v>323.62</v>
      </c>
      <c r="K142" t="n">
        <v>59.19</v>
      </c>
      <c r="L142" t="n">
        <v>36</v>
      </c>
      <c r="M142" t="n">
        <v>3</v>
      </c>
      <c r="N142" t="n">
        <v>98.42</v>
      </c>
      <c r="O142" t="n">
        <v>40147.11</v>
      </c>
      <c r="P142" t="n">
        <v>173.83</v>
      </c>
      <c r="Q142" t="n">
        <v>197.75</v>
      </c>
      <c r="R142" t="n">
        <v>29.8</v>
      </c>
      <c r="S142" t="n">
        <v>25.4</v>
      </c>
      <c r="T142" t="n">
        <v>1373.17</v>
      </c>
      <c r="U142" t="n">
        <v>0.85</v>
      </c>
      <c r="V142" t="n">
        <v>0.89</v>
      </c>
      <c r="W142" t="n">
        <v>2.95</v>
      </c>
      <c r="X142" t="n">
        <v>0.08</v>
      </c>
      <c r="Y142" t="n">
        <v>1</v>
      </c>
      <c r="Z142" t="n">
        <v>10</v>
      </c>
      <c r="AA142" t="n">
        <v>468.001995568503</v>
      </c>
      <c r="AB142" t="n">
        <v>640.3409771276938</v>
      </c>
      <c r="AC142" t="n">
        <v>579.2277329948319</v>
      </c>
      <c r="AD142" t="n">
        <v>468001.995568503</v>
      </c>
      <c r="AE142" t="n">
        <v>640340.9771276938</v>
      </c>
      <c r="AF142" t="n">
        <v>1.552061925796461e-05</v>
      </c>
      <c r="AG142" t="n">
        <v>36</v>
      </c>
      <c r="AH142" t="n">
        <v>579227.7329948319</v>
      </c>
    </row>
    <row r="143">
      <c r="A143" t="n">
        <v>141</v>
      </c>
      <c r="B143" t="n">
        <v>130</v>
      </c>
      <c r="C143" t="inlineStr">
        <is>
          <t xml:space="preserve">CONCLUIDO	</t>
        </is>
      </c>
      <c r="D143" t="n">
        <v>7.3983</v>
      </c>
      <c r="E143" t="n">
        <v>13.52</v>
      </c>
      <c r="F143" t="n">
        <v>10.47</v>
      </c>
      <c r="G143" t="n">
        <v>125.61</v>
      </c>
      <c r="H143" t="n">
        <v>1.99</v>
      </c>
      <c r="I143" t="n">
        <v>5</v>
      </c>
      <c r="J143" t="n">
        <v>324.19</v>
      </c>
      <c r="K143" t="n">
        <v>59.19</v>
      </c>
      <c r="L143" t="n">
        <v>36.25</v>
      </c>
      <c r="M143" t="n">
        <v>3</v>
      </c>
      <c r="N143" t="n">
        <v>98.75</v>
      </c>
      <c r="O143" t="n">
        <v>40217.75</v>
      </c>
      <c r="P143" t="n">
        <v>173.86</v>
      </c>
      <c r="Q143" t="n">
        <v>197.75</v>
      </c>
      <c r="R143" t="n">
        <v>29.82</v>
      </c>
      <c r="S143" t="n">
        <v>25.4</v>
      </c>
      <c r="T143" t="n">
        <v>1383.09</v>
      </c>
      <c r="U143" t="n">
        <v>0.85</v>
      </c>
      <c r="V143" t="n">
        <v>0.89</v>
      </c>
      <c r="W143" t="n">
        <v>2.95</v>
      </c>
      <c r="X143" t="n">
        <v>0.08</v>
      </c>
      <c r="Y143" t="n">
        <v>1</v>
      </c>
      <c r="Z143" t="n">
        <v>10</v>
      </c>
      <c r="AA143" t="n">
        <v>468.020188428233</v>
      </c>
      <c r="AB143" t="n">
        <v>640.3658694009888</v>
      </c>
      <c r="AC143" t="n">
        <v>579.2502495845001</v>
      </c>
      <c r="AD143" t="n">
        <v>468020.188428233</v>
      </c>
      <c r="AE143" t="n">
        <v>640365.8694009888</v>
      </c>
      <c r="AF143" t="n">
        <v>1.552103884189178e-05</v>
      </c>
      <c r="AG143" t="n">
        <v>36</v>
      </c>
      <c r="AH143" t="n">
        <v>579250.2495845001</v>
      </c>
    </row>
    <row r="144">
      <c r="A144" t="n">
        <v>142</v>
      </c>
      <c r="B144" t="n">
        <v>130</v>
      </c>
      <c r="C144" t="inlineStr">
        <is>
          <t xml:space="preserve">CONCLUIDO	</t>
        </is>
      </c>
      <c r="D144" t="n">
        <v>7.3995</v>
      </c>
      <c r="E144" t="n">
        <v>13.51</v>
      </c>
      <c r="F144" t="n">
        <v>10.46</v>
      </c>
      <c r="G144" t="n">
        <v>125.58</v>
      </c>
      <c r="H144" t="n">
        <v>2</v>
      </c>
      <c r="I144" t="n">
        <v>5</v>
      </c>
      <c r="J144" t="n">
        <v>324.76</v>
      </c>
      <c r="K144" t="n">
        <v>59.19</v>
      </c>
      <c r="L144" t="n">
        <v>36.5</v>
      </c>
      <c r="M144" t="n">
        <v>3</v>
      </c>
      <c r="N144" t="n">
        <v>99.06999999999999</v>
      </c>
      <c r="O144" t="n">
        <v>40288.55</v>
      </c>
      <c r="P144" t="n">
        <v>173.77</v>
      </c>
      <c r="Q144" t="n">
        <v>197.75</v>
      </c>
      <c r="R144" t="n">
        <v>29.71</v>
      </c>
      <c r="S144" t="n">
        <v>25.4</v>
      </c>
      <c r="T144" t="n">
        <v>1325.5</v>
      </c>
      <c r="U144" t="n">
        <v>0.85</v>
      </c>
      <c r="V144" t="n">
        <v>0.89</v>
      </c>
      <c r="W144" t="n">
        <v>2.95</v>
      </c>
      <c r="X144" t="n">
        <v>0.08</v>
      </c>
      <c r="Y144" t="n">
        <v>1</v>
      </c>
      <c r="Z144" t="n">
        <v>10</v>
      </c>
      <c r="AA144" t="n">
        <v>467.9160044641803</v>
      </c>
      <c r="AB144" t="n">
        <v>640.2233203050997</v>
      </c>
      <c r="AC144" t="n">
        <v>579.1213051742537</v>
      </c>
      <c r="AD144" t="n">
        <v>467916.0044641803</v>
      </c>
      <c r="AE144" t="n">
        <v>640223.3203050997</v>
      </c>
      <c r="AF144" t="n">
        <v>1.55235563454548e-05</v>
      </c>
      <c r="AG144" t="n">
        <v>36</v>
      </c>
      <c r="AH144" t="n">
        <v>579121.3051742538</v>
      </c>
    </row>
    <row r="145">
      <c r="A145" t="n">
        <v>143</v>
      </c>
      <c r="B145" t="n">
        <v>130</v>
      </c>
      <c r="C145" t="inlineStr">
        <is>
          <t xml:space="preserve">CONCLUIDO	</t>
        </is>
      </c>
      <c r="D145" t="n">
        <v>7.401</v>
      </c>
      <c r="E145" t="n">
        <v>13.51</v>
      </c>
      <c r="F145" t="n">
        <v>10.46</v>
      </c>
      <c r="G145" t="n">
        <v>125.55</v>
      </c>
      <c r="H145" t="n">
        <v>2.01</v>
      </c>
      <c r="I145" t="n">
        <v>5</v>
      </c>
      <c r="J145" t="n">
        <v>325.34</v>
      </c>
      <c r="K145" t="n">
        <v>59.19</v>
      </c>
      <c r="L145" t="n">
        <v>36.75</v>
      </c>
      <c r="M145" t="n">
        <v>3</v>
      </c>
      <c r="N145" t="n">
        <v>99.40000000000001</v>
      </c>
      <c r="O145" t="n">
        <v>40359.5</v>
      </c>
      <c r="P145" t="n">
        <v>173.63</v>
      </c>
      <c r="Q145" t="n">
        <v>197.75</v>
      </c>
      <c r="R145" t="n">
        <v>29.6</v>
      </c>
      <c r="S145" t="n">
        <v>25.4</v>
      </c>
      <c r="T145" t="n">
        <v>1270.09</v>
      </c>
      <c r="U145" t="n">
        <v>0.86</v>
      </c>
      <c r="V145" t="n">
        <v>0.89</v>
      </c>
      <c r="W145" t="n">
        <v>2.95</v>
      </c>
      <c r="X145" t="n">
        <v>0.07000000000000001</v>
      </c>
      <c r="Y145" t="n">
        <v>1</v>
      </c>
      <c r="Z145" t="n">
        <v>10</v>
      </c>
      <c r="AA145" t="n">
        <v>467.7840339015229</v>
      </c>
      <c r="AB145" t="n">
        <v>640.0427523591416</v>
      </c>
      <c r="AC145" t="n">
        <v>578.9579703796292</v>
      </c>
      <c r="AD145" t="n">
        <v>467784.0339015229</v>
      </c>
      <c r="AE145" t="n">
        <v>640042.7523591416</v>
      </c>
      <c r="AF145" t="n">
        <v>1.552670322490857e-05</v>
      </c>
      <c r="AG145" t="n">
        <v>36</v>
      </c>
      <c r="AH145" t="n">
        <v>578957.9703796292</v>
      </c>
    </row>
    <row r="146">
      <c r="A146" t="n">
        <v>144</v>
      </c>
      <c r="B146" t="n">
        <v>130</v>
      </c>
      <c r="C146" t="inlineStr">
        <is>
          <t xml:space="preserve">CONCLUIDO	</t>
        </is>
      </c>
      <c r="D146" t="n">
        <v>7.3998</v>
      </c>
      <c r="E146" t="n">
        <v>13.51</v>
      </c>
      <c r="F146" t="n">
        <v>10.46</v>
      </c>
      <c r="G146" t="n">
        <v>125.57</v>
      </c>
      <c r="H146" t="n">
        <v>2.02</v>
      </c>
      <c r="I146" t="n">
        <v>5</v>
      </c>
      <c r="J146" t="n">
        <v>325.92</v>
      </c>
      <c r="K146" t="n">
        <v>59.19</v>
      </c>
      <c r="L146" t="n">
        <v>37</v>
      </c>
      <c r="M146" t="n">
        <v>3</v>
      </c>
      <c r="N146" t="n">
        <v>99.72</v>
      </c>
      <c r="O146" t="n">
        <v>40430.6</v>
      </c>
      <c r="P146" t="n">
        <v>173.71</v>
      </c>
      <c r="Q146" t="n">
        <v>197.77</v>
      </c>
      <c r="R146" t="n">
        <v>29.7</v>
      </c>
      <c r="S146" t="n">
        <v>25.4</v>
      </c>
      <c r="T146" t="n">
        <v>1323.31</v>
      </c>
      <c r="U146" t="n">
        <v>0.86</v>
      </c>
      <c r="V146" t="n">
        <v>0.89</v>
      </c>
      <c r="W146" t="n">
        <v>2.95</v>
      </c>
      <c r="X146" t="n">
        <v>0.07000000000000001</v>
      </c>
      <c r="Y146" t="n">
        <v>1</v>
      </c>
      <c r="Z146" t="n">
        <v>10</v>
      </c>
      <c r="AA146" t="n">
        <v>467.8660726415651</v>
      </c>
      <c r="AB146" t="n">
        <v>640.1550013825611</v>
      </c>
      <c r="AC146" t="n">
        <v>579.059506513796</v>
      </c>
      <c r="AD146" t="n">
        <v>467866.0726415651</v>
      </c>
      <c r="AE146" t="n">
        <v>640155.0013825611</v>
      </c>
      <c r="AF146" t="n">
        <v>1.552418572134555e-05</v>
      </c>
      <c r="AG146" t="n">
        <v>36</v>
      </c>
      <c r="AH146" t="n">
        <v>579059.506513796</v>
      </c>
    </row>
    <row r="147">
      <c r="A147" t="n">
        <v>145</v>
      </c>
      <c r="B147" t="n">
        <v>130</v>
      </c>
      <c r="C147" t="inlineStr">
        <is>
          <t xml:space="preserve">CONCLUIDO	</t>
        </is>
      </c>
      <c r="D147" t="n">
        <v>7.4013</v>
      </c>
      <c r="E147" t="n">
        <v>13.51</v>
      </c>
      <c r="F147" t="n">
        <v>10.46</v>
      </c>
      <c r="G147" t="n">
        <v>125.54</v>
      </c>
      <c r="H147" t="n">
        <v>2.03</v>
      </c>
      <c r="I147" t="n">
        <v>5</v>
      </c>
      <c r="J147" t="n">
        <v>326.49</v>
      </c>
      <c r="K147" t="n">
        <v>59.19</v>
      </c>
      <c r="L147" t="n">
        <v>37.25</v>
      </c>
      <c r="M147" t="n">
        <v>3</v>
      </c>
      <c r="N147" t="n">
        <v>100.05</v>
      </c>
      <c r="O147" t="n">
        <v>40501.85</v>
      </c>
      <c r="P147" t="n">
        <v>173.64</v>
      </c>
      <c r="Q147" t="n">
        <v>197.75</v>
      </c>
      <c r="R147" t="n">
        <v>29.59</v>
      </c>
      <c r="S147" t="n">
        <v>25.4</v>
      </c>
      <c r="T147" t="n">
        <v>1265.24</v>
      </c>
      <c r="U147" t="n">
        <v>0.86</v>
      </c>
      <c r="V147" t="n">
        <v>0.89</v>
      </c>
      <c r="W147" t="n">
        <v>2.95</v>
      </c>
      <c r="X147" t="n">
        <v>0.07000000000000001</v>
      </c>
      <c r="Y147" t="n">
        <v>1</v>
      </c>
      <c r="Z147" t="n">
        <v>10</v>
      </c>
      <c r="AA147" t="n">
        <v>467.7855864922661</v>
      </c>
      <c r="AB147" t="n">
        <v>640.0448766822919</v>
      </c>
      <c r="AC147" t="n">
        <v>578.9598919603596</v>
      </c>
      <c r="AD147" t="n">
        <v>467785.5864922662</v>
      </c>
      <c r="AE147" t="n">
        <v>640044.876682292</v>
      </c>
      <c r="AF147" t="n">
        <v>1.552733260079932e-05</v>
      </c>
      <c r="AG147" t="n">
        <v>36</v>
      </c>
      <c r="AH147" t="n">
        <v>578959.8919603596</v>
      </c>
    </row>
    <row r="148">
      <c r="A148" t="n">
        <v>146</v>
      </c>
      <c r="B148" t="n">
        <v>130</v>
      </c>
      <c r="C148" t="inlineStr">
        <is>
          <t xml:space="preserve">CONCLUIDO	</t>
        </is>
      </c>
      <c r="D148" t="n">
        <v>7.4047</v>
      </c>
      <c r="E148" t="n">
        <v>13.5</v>
      </c>
      <c r="F148" t="n">
        <v>10.46</v>
      </c>
      <c r="G148" t="n">
        <v>125.47</v>
      </c>
      <c r="H148" t="n">
        <v>2.04</v>
      </c>
      <c r="I148" t="n">
        <v>5</v>
      </c>
      <c r="J148" t="n">
        <v>327.07</v>
      </c>
      <c r="K148" t="n">
        <v>59.19</v>
      </c>
      <c r="L148" t="n">
        <v>37.5</v>
      </c>
      <c r="M148" t="n">
        <v>3</v>
      </c>
      <c r="N148" t="n">
        <v>100.38</v>
      </c>
      <c r="O148" t="n">
        <v>40573.27</v>
      </c>
      <c r="P148" t="n">
        <v>173.45</v>
      </c>
      <c r="Q148" t="n">
        <v>197.75</v>
      </c>
      <c r="R148" t="n">
        <v>29.44</v>
      </c>
      <c r="S148" t="n">
        <v>25.4</v>
      </c>
      <c r="T148" t="n">
        <v>1192.65</v>
      </c>
      <c r="U148" t="n">
        <v>0.86</v>
      </c>
      <c r="V148" t="n">
        <v>0.89</v>
      </c>
      <c r="W148" t="n">
        <v>2.94</v>
      </c>
      <c r="X148" t="n">
        <v>0.07000000000000001</v>
      </c>
      <c r="Y148" t="n">
        <v>1</v>
      </c>
      <c r="Z148" t="n">
        <v>10</v>
      </c>
      <c r="AA148" t="n">
        <v>467.5802440441429</v>
      </c>
      <c r="AB148" t="n">
        <v>639.7639180857002</v>
      </c>
      <c r="AC148" t="n">
        <v>578.7057476578988</v>
      </c>
      <c r="AD148" t="n">
        <v>467580.2440441429</v>
      </c>
      <c r="AE148" t="n">
        <v>639763.9180857003</v>
      </c>
      <c r="AF148" t="n">
        <v>1.553446552756121e-05</v>
      </c>
      <c r="AG148" t="n">
        <v>36</v>
      </c>
      <c r="AH148" t="n">
        <v>578705.7476578988</v>
      </c>
    </row>
    <row r="149">
      <c r="A149" t="n">
        <v>147</v>
      </c>
      <c r="B149" t="n">
        <v>130</v>
      </c>
      <c r="C149" t="inlineStr">
        <is>
          <t xml:space="preserve">CONCLUIDO	</t>
        </is>
      </c>
      <c r="D149" t="n">
        <v>7.4015</v>
      </c>
      <c r="E149" t="n">
        <v>13.51</v>
      </c>
      <c r="F149" t="n">
        <v>10.46</v>
      </c>
      <c r="G149" t="n">
        <v>125.54</v>
      </c>
      <c r="H149" t="n">
        <v>2.05</v>
      </c>
      <c r="I149" t="n">
        <v>5</v>
      </c>
      <c r="J149" t="n">
        <v>327.65</v>
      </c>
      <c r="K149" t="n">
        <v>59.19</v>
      </c>
      <c r="L149" t="n">
        <v>37.75</v>
      </c>
      <c r="M149" t="n">
        <v>3</v>
      </c>
      <c r="N149" t="n">
        <v>100.71</v>
      </c>
      <c r="O149" t="n">
        <v>40644.83</v>
      </c>
      <c r="P149" t="n">
        <v>173.55</v>
      </c>
      <c r="Q149" t="n">
        <v>197.75</v>
      </c>
      <c r="R149" t="n">
        <v>29.58</v>
      </c>
      <c r="S149" t="n">
        <v>25.4</v>
      </c>
      <c r="T149" t="n">
        <v>1258.83</v>
      </c>
      <c r="U149" t="n">
        <v>0.86</v>
      </c>
      <c r="V149" t="n">
        <v>0.89</v>
      </c>
      <c r="W149" t="n">
        <v>2.95</v>
      </c>
      <c r="X149" t="n">
        <v>0.07000000000000001</v>
      </c>
      <c r="Y149" t="n">
        <v>1</v>
      </c>
      <c r="Z149" t="n">
        <v>10</v>
      </c>
      <c r="AA149" t="n">
        <v>467.7155472418332</v>
      </c>
      <c r="AB149" t="n">
        <v>639.949045889936</v>
      </c>
      <c r="AC149" t="n">
        <v>578.8732071243268</v>
      </c>
      <c r="AD149" t="n">
        <v>467715.5472418332</v>
      </c>
      <c r="AE149" t="n">
        <v>639949.0458899359</v>
      </c>
      <c r="AF149" t="n">
        <v>1.55277521847265e-05</v>
      </c>
      <c r="AG149" t="n">
        <v>36</v>
      </c>
      <c r="AH149" t="n">
        <v>578873.2071243267</v>
      </c>
    </row>
    <row r="150">
      <c r="A150" t="n">
        <v>148</v>
      </c>
      <c r="B150" t="n">
        <v>130</v>
      </c>
      <c r="C150" t="inlineStr">
        <is>
          <t xml:space="preserve">CONCLUIDO	</t>
        </is>
      </c>
      <c r="D150" t="n">
        <v>7.4022</v>
      </c>
      <c r="E150" t="n">
        <v>13.51</v>
      </c>
      <c r="F150" t="n">
        <v>10.46</v>
      </c>
      <c r="G150" t="n">
        <v>125.52</v>
      </c>
      <c r="H150" t="n">
        <v>2.06</v>
      </c>
      <c r="I150" t="n">
        <v>5</v>
      </c>
      <c r="J150" t="n">
        <v>328.23</v>
      </c>
      <c r="K150" t="n">
        <v>59.19</v>
      </c>
      <c r="L150" t="n">
        <v>38</v>
      </c>
      <c r="M150" t="n">
        <v>3</v>
      </c>
      <c r="N150" t="n">
        <v>101.04</v>
      </c>
      <c r="O150" t="n">
        <v>40716.56</v>
      </c>
      <c r="P150" t="n">
        <v>173.43</v>
      </c>
      <c r="Q150" t="n">
        <v>197.76</v>
      </c>
      <c r="R150" t="n">
        <v>29.51</v>
      </c>
      <c r="S150" t="n">
        <v>25.4</v>
      </c>
      <c r="T150" t="n">
        <v>1225.14</v>
      </c>
      <c r="U150" t="n">
        <v>0.86</v>
      </c>
      <c r="V150" t="n">
        <v>0.89</v>
      </c>
      <c r="W150" t="n">
        <v>2.95</v>
      </c>
      <c r="X150" t="n">
        <v>0.07000000000000001</v>
      </c>
      <c r="Y150" t="n">
        <v>1</v>
      </c>
      <c r="Z150" t="n">
        <v>10</v>
      </c>
      <c r="AA150" t="n">
        <v>467.6138000120578</v>
      </c>
      <c r="AB150" t="n">
        <v>639.8098308413862</v>
      </c>
      <c r="AC150" t="n">
        <v>578.747278564621</v>
      </c>
      <c r="AD150" t="n">
        <v>467613.8000120578</v>
      </c>
      <c r="AE150" t="n">
        <v>639809.8308413862</v>
      </c>
      <c r="AF150" t="n">
        <v>1.552922072847159e-05</v>
      </c>
      <c r="AG150" t="n">
        <v>36</v>
      </c>
      <c r="AH150" t="n">
        <v>578747.278564621</v>
      </c>
    </row>
    <row r="151">
      <c r="A151" t="n">
        <v>149</v>
      </c>
      <c r="B151" t="n">
        <v>130</v>
      </c>
      <c r="C151" t="inlineStr">
        <is>
          <t xml:space="preserve">CONCLUIDO	</t>
        </is>
      </c>
      <c r="D151" t="n">
        <v>7.4001</v>
      </c>
      <c r="E151" t="n">
        <v>13.51</v>
      </c>
      <c r="F151" t="n">
        <v>10.46</v>
      </c>
      <c r="G151" t="n">
        <v>125.57</v>
      </c>
      <c r="H151" t="n">
        <v>2.07</v>
      </c>
      <c r="I151" t="n">
        <v>5</v>
      </c>
      <c r="J151" t="n">
        <v>328.82</v>
      </c>
      <c r="K151" t="n">
        <v>59.19</v>
      </c>
      <c r="L151" t="n">
        <v>38.25</v>
      </c>
      <c r="M151" t="n">
        <v>3</v>
      </c>
      <c r="N151" t="n">
        <v>101.37</v>
      </c>
      <c r="O151" t="n">
        <v>40788.44</v>
      </c>
      <c r="P151" t="n">
        <v>173.28</v>
      </c>
      <c r="Q151" t="n">
        <v>197.75</v>
      </c>
      <c r="R151" t="n">
        <v>29.68</v>
      </c>
      <c r="S151" t="n">
        <v>25.4</v>
      </c>
      <c r="T151" t="n">
        <v>1308.88</v>
      </c>
      <c r="U151" t="n">
        <v>0.86</v>
      </c>
      <c r="V151" t="n">
        <v>0.89</v>
      </c>
      <c r="W151" t="n">
        <v>2.95</v>
      </c>
      <c r="X151" t="n">
        <v>0.07000000000000001</v>
      </c>
      <c r="Y151" t="n">
        <v>1</v>
      </c>
      <c r="Z151" t="n">
        <v>10</v>
      </c>
      <c r="AA151" t="n">
        <v>467.5440506160227</v>
      </c>
      <c r="AB151" t="n">
        <v>639.7143966406048</v>
      </c>
      <c r="AC151" t="n">
        <v>578.6609524700194</v>
      </c>
      <c r="AD151" t="n">
        <v>467544.0506160227</v>
      </c>
      <c r="AE151" t="n">
        <v>639714.3966406048</v>
      </c>
      <c r="AF151" t="n">
        <v>1.552481509723631e-05</v>
      </c>
      <c r="AG151" t="n">
        <v>36</v>
      </c>
      <c r="AH151" t="n">
        <v>578660.9524700195</v>
      </c>
    </row>
    <row r="152">
      <c r="A152" t="n">
        <v>150</v>
      </c>
      <c r="B152" t="n">
        <v>130</v>
      </c>
      <c r="C152" t="inlineStr">
        <is>
          <t xml:space="preserve">CONCLUIDO	</t>
        </is>
      </c>
      <c r="D152" t="n">
        <v>7.4012</v>
      </c>
      <c r="E152" t="n">
        <v>13.51</v>
      </c>
      <c r="F152" t="n">
        <v>10.46</v>
      </c>
      <c r="G152" t="n">
        <v>125.54</v>
      </c>
      <c r="H152" t="n">
        <v>2.08</v>
      </c>
      <c r="I152" t="n">
        <v>5</v>
      </c>
      <c r="J152" t="n">
        <v>329.4</v>
      </c>
      <c r="K152" t="n">
        <v>59.19</v>
      </c>
      <c r="L152" t="n">
        <v>38.5</v>
      </c>
      <c r="M152" t="n">
        <v>3</v>
      </c>
      <c r="N152" t="n">
        <v>101.71</v>
      </c>
      <c r="O152" t="n">
        <v>40860.49</v>
      </c>
      <c r="P152" t="n">
        <v>173.11</v>
      </c>
      <c r="Q152" t="n">
        <v>197.77</v>
      </c>
      <c r="R152" t="n">
        <v>29.55</v>
      </c>
      <c r="S152" t="n">
        <v>25.4</v>
      </c>
      <c r="T152" t="n">
        <v>1248.16</v>
      </c>
      <c r="U152" t="n">
        <v>0.86</v>
      </c>
      <c r="V152" t="n">
        <v>0.89</v>
      </c>
      <c r="W152" t="n">
        <v>2.95</v>
      </c>
      <c r="X152" t="n">
        <v>0.07000000000000001</v>
      </c>
      <c r="Y152" t="n">
        <v>1</v>
      </c>
      <c r="Z152" t="n">
        <v>10</v>
      </c>
      <c r="AA152" t="n">
        <v>467.3978212082633</v>
      </c>
      <c r="AB152" t="n">
        <v>639.5143191137223</v>
      </c>
      <c r="AC152" t="n">
        <v>578.4799700614919</v>
      </c>
      <c r="AD152" t="n">
        <v>467397.8212082633</v>
      </c>
      <c r="AE152" t="n">
        <v>639514.3191137223</v>
      </c>
      <c r="AF152" t="n">
        <v>1.552712280883574e-05</v>
      </c>
      <c r="AG152" t="n">
        <v>36</v>
      </c>
      <c r="AH152" t="n">
        <v>578479.9700614919</v>
      </c>
    </row>
    <row r="153">
      <c r="A153" t="n">
        <v>151</v>
      </c>
      <c r="B153" t="n">
        <v>130</v>
      </c>
      <c r="C153" t="inlineStr">
        <is>
          <t xml:space="preserve">CONCLUIDO	</t>
        </is>
      </c>
      <c r="D153" t="n">
        <v>7.4016</v>
      </c>
      <c r="E153" t="n">
        <v>13.51</v>
      </c>
      <c r="F153" t="n">
        <v>10.46</v>
      </c>
      <c r="G153" t="n">
        <v>125.53</v>
      </c>
      <c r="H153" t="n">
        <v>2.09</v>
      </c>
      <c r="I153" t="n">
        <v>5</v>
      </c>
      <c r="J153" t="n">
        <v>329.99</v>
      </c>
      <c r="K153" t="n">
        <v>59.19</v>
      </c>
      <c r="L153" t="n">
        <v>38.75</v>
      </c>
      <c r="M153" t="n">
        <v>3</v>
      </c>
      <c r="N153" t="n">
        <v>102.04</v>
      </c>
      <c r="O153" t="n">
        <v>40932.69</v>
      </c>
      <c r="P153" t="n">
        <v>173</v>
      </c>
      <c r="Q153" t="n">
        <v>197.75</v>
      </c>
      <c r="R153" t="n">
        <v>29.58</v>
      </c>
      <c r="S153" t="n">
        <v>25.4</v>
      </c>
      <c r="T153" t="n">
        <v>1261.96</v>
      </c>
      <c r="U153" t="n">
        <v>0.86</v>
      </c>
      <c r="V153" t="n">
        <v>0.89</v>
      </c>
      <c r="W153" t="n">
        <v>2.95</v>
      </c>
      <c r="X153" t="n">
        <v>0.07000000000000001</v>
      </c>
      <c r="Y153" t="n">
        <v>1</v>
      </c>
      <c r="Z153" t="n">
        <v>10</v>
      </c>
      <c r="AA153" t="n">
        <v>467.3092324141705</v>
      </c>
      <c r="AB153" t="n">
        <v>639.3931080173827</v>
      </c>
      <c r="AC153" t="n">
        <v>578.3703271820663</v>
      </c>
      <c r="AD153" t="n">
        <v>467309.2324141705</v>
      </c>
      <c r="AE153" t="n">
        <v>639393.1080173827</v>
      </c>
      <c r="AF153" t="n">
        <v>1.552796197669008e-05</v>
      </c>
      <c r="AG153" t="n">
        <v>36</v>
      </c>
      <c r="AH153" t="n">
        <v>578370.3271820663</v>
      </c>
    </row>
    <row r="154">
      <c r="A154" t="n">
        <v>152</v>
      </c>
      <c r="B154" t="n">
        <v>130</v>
      </c>
      <c r="C154" t="inlineStr">
        <is>
          <t xml:space="preserve">CONCLUIDO	</t>
        </is>
      </c>
      <c r="D154" t="n">
        <v>7.3984</v>
      </c>
      <c r="E154" t="n">
        <v>13.52</v>
      </c>
      <c r="F154" t="n">
        <v>10.47</v>
      </c>
      <c r="G154" t="n">
        <v>125.6</v>
      </c>
      <c r="H154" t="n">
        <v>2.1</v>
      </c>
      <c r="I154" t="n">
        <v>5</v>
      </c>
      <c r="J154" t="n">
        <v>330.57</v>
      </c>
      <c r="K154" t="n">
        <v>59.19</v>
      </c>
      <c r="L154" t="n">
        <v>39</v>
      </c>
      <c r="M154" t="n">
        <v>3</v>
      </c>
      <c r="N154" t="n">
        <v>102.38</v>
      </c>
      <c r="O154" t="n">
        <v>41005.06</v>
      </c>
      <c r="P154" t="n">
        <v>173.02</v>
      </c>
      <c r="Q154" t="n">
        <v>197.76</v>
      </c>
      <c r="R154" t="n">
        <v>29.74</v>
      </c>
      <c r="S154" t="n">
        <v>25.4</v>
      </c>
      <c r="T154" t="n">
        <v>1343.18</v>
      </c>
      <c r="U154" t="n">
        <v>0.85</v>
      </c>
      <c r="V154" t="n">
        <v>0.89</v>
      </c>
      <c r="W154" t="n">
        <v>2.95</v>
      </c>
      <c r="X154" t="n">
        <v>0.08</v>
      </c>
      <c r="Y154" t="n">
        <v>1</v>
      </c>
      <c r="Z154" t="n">
        <v>10</v>
      </c>
      <c r="AA154" t="n">
        <v>467.4003816758319</v>
      </c>
      <c r="AB154" t="n">
        <v>639.5178224584093</v>
      </c>
      <c r="AC154" t="n">
        <v>578.4831390518792</v>
      </c>
      <c r="AD154" t="n">
        <v>467400.3816758319</v>
      </c>
      <c r="AE154" t="n">
        <v>639517.8224584094</v>
      </c>
      <c r="AF154" t="n">
        <v>1.552124863385537e-05</v>
      </c>
      <c r="AG154" t="n">
        <v>36</v>
      </c>
      <c r="AH154" t="n">
        <v>578483.1390518792</v>
      </c>
    </row>
    <row r="155">
      <c r="A155" t="n">
        <v>153</v>
      </c>
      <c r="B155" t="n">
        <v>130</v>
      </c>
      <c r="C155" t="inlineStr">
        <is>
          <t xml:space="preserve">CONCLUIDO	</t>
        </is>
      </c>
      <c r="D155" t="n">
        <v>7.3975</v>
      </c>
      <c r="E155" t="n">
        <v>13.52</v>
      </c>
      <c r="F155" t="n">
        <v>10.47</v>
      </c>
      <c r="G155" t="n">
        <v>125.62</v>
      </c>
      <c r="H155" t="n">
        <v>2.11</v>
      </c>
      <c r="I155" t="n">
        <v>5</v>
      </c>
      <c r="J155" t="n">
        <v>331.16</v>
      </c>
      <c r="K155" t="n">
        <v>59.19</v>
      </c>
      <c r="L155" t="n">
        <v>39.25</v>
      </c>
      <c r="M155" t="n">
        <v>3</v>
      </c>
      <c r="N155" t="n">
        <v>102.72</v>
      </c>
      <c r="O155" t="n">
        <v>41077.58</v>
      </c>
      <c r="P155" t="n">
        <v>173.03</v>
      </c>
      <c r="Q155" t="n">
        <v>197.75</v>
      </c>
      <c r="R155" t="n">
        <v>29.81</v>
      </c>
      <c r="S155" t="n">
        <v>25.4</v>
      </c>
      <c r="T155" t="n">
        <v>1375.45</v>
      </c>
      <c r="U155" t="n">
        <v>0.85</v>
      </c>
      <c r="V155" t="n">
        <v>0.89</v>
      </c>
      <c r="W155" t="n">
        <v>2.95</v>
      </c>
      <c r="X155" t="n">
        <v>0.08</v>
      </c>
      <c r="Y155" t="n">
        <v>1</v>
      </c>
      <c r="Z155" t="n">
        <v>10</v>
      </c>
      <c r="AA155" t="n">
        <v>467.4251007682376</v>
      </c>
      <c r="AB155" t="n">
        <v>639.5516442111684</v>
      </c>
      <c r="AC155" t="n">
        <v>578.513732904024</v>
      </c>
      <c r="AD155" t="n">
        <v>467425.1007682376</v>
      </c>
      <c r="AE155" t="n">
        <v>639551.6442111684</v>
      </c>
      <c r="AF155" t="n">
        <v>1.55193605061831e-05</v>
      </c>
      <c r="AG155" t="n">
        <v>36</v>
      </c>
      <c r="AH155" t="n">
        <v>578513.732904024</v>
      </c>
    </row>
    <row r="156">
      <c r="A156" t="n">
        <v>154</v>
      </c>
      <c r="B156" t="n">
        <v>130</v>
      </c>
      <c r="C156" t="inlineStr">
        <is>
          <t xml:space="preserve">CONCLUIDO	</t>
        </is>
      </c>
      <c r="D156" t="n">
        <v>7.3975</v>
      </c>
      <c r="E156" t="n">
        <v>13.52</v>
      </c>
      <c r="F156" t="n">
        <v>10.47</v>
      </c>
      <c r="G156" t="n">
        <v>125.62</v>
      </c>
      <c r="H156" t="n">
        <v>2.12</v>
      </c>
      <c r="I156" t="n">
        <v>5</v>
      </c>
      <c r="J156" t="n">
        <v>331.75</v>
      </c>
      <c r="K156" t="n">
        <v>59.19</v>
      </c>
      <c r="L156" t="n">
        <v>39.5</v>
      </c>
      <c r="M156" t="n">
        <v>3</v>
      </c>
      <c r="N156" t="n">
        <v>103.06</v>
      </c>
      <c r="O156" t="n">
        <v>41150.28</v>
      </c>
      <c r="P156" t="n">
        <v>173.05</v>
      </c>
      <c r="Q156" t="n">
        <v>197.75</v>
      </c>
      <c r="R156" t="n">
        <v>29.86</v>
      </c>
      <c r="S156" t="n">
        <v>25.4</v>
      </c>
      <c r="T156" t="n">
        <v>1400.27</v>
      </c>
      <c r="U156" t="n">
        <v>0.85</v>
      </c>
      <c r="V156" t="n">
        <v>0.89</v>
      </c>
      <c r="W156" t="n">
        <v>2.95</v>
      </c>
      <c r="X156" t="n">
        <v>0.08</v>
      </c>
      <c r="Y156" t="n">
        <v>1</v>
      </c>
      <c r="Z156" t="n">
        <v>10</v>
      </c>
      <c r="AA156" t="n">
        <v>467.4398137349614</v>
      </c>
      <c r="AB156" t="n">
        <v>639.5717751413302</v>
      </c>
      <c r="AC156" t="n">
        <v>578.531942566465</v>
      </c>
      <c r="AD156" t="n">
        <v>467439.8137349614</v>
      </c>
      <c r="AE156" t="n">
        <v>639571.7751413302</v>
      </c>
      <c r="AF156" t="n">
        <v>1.55193605061831e-05</v>
      </c>
      <c r="AG156" t="n">
        <v>36</v>
      </c>
      <c r="AH156" t="n">
        <v>578531.942566465</v>
      </c>
    </row>
    <row r="157">
      <c r="A157" t="n">
        <v>155</v>
      </c>
      <c r="B157" t="n">
        <v>130</v>
      </c>
      <c r="C157" t="inlineStr">
        <is>
          <t xml:space="preserve">CONCLUIDO	</t>
        </is>
      </c>
      <c r="D157" t="n">
        <v>7.3961</v>
      </c>
      <c r="E157" t="n">
        <v>13.52</v>
      </c>
      <c r="F157" t="n">
        <v>10.47</v>
      </c>
      <c r="G157" t="n">
        <v>125.65</v>
      </c>
      <c r="H157" t="n">
        <v>2.13</v>
      </c>
      <c r="I157" t="n">
        <v>5</v>
      </c>
      <c r="J157" t="n">
        <v>332.34</v>
      </c>
      <c r="K157" t="n">
        <v>59.19</v>
      </c>
      <c r="L157" t="n">
        <v>39.75</v>
      </c>
      <c r="M157" t="n">
        <v>3</v>
      </c>
      <c r="N157" t="n">
        <v>103.4</v>
      </c>
      <c r="O157" t="n">
        <v>41223.13</v>
      </c>
      <c r="P157" t="n">
        <v>173.08</v>
      </c>
      <c r="Q157" t="n">
        <v>197.75</v>
      </c>
      <c r="R157" t="n">
        <v>29.87</v>
      </c>
      <c r="S157" t="n">
        <v>25.4</v>
      </c>
      <c r="T157" t="n">
        <v>1408.42</v>
      </c>
      <c r="U157" t="n">
        <v>0.85</v>
      </c>
      <c r="V157" t="n">
        <v>0.89</v>
      </c>
      <c r="W157" t="n">
        <v>2.95</v>
      </c>
      <c r="X157" t="n">
        <v>0.08</v>
      </c>
      <c r="Y157" t="n">
        <v>1</v>
      </c>
      <c r="Z157" t="n">
        <v>10</v>
      </c>
      <c r="AA157" t="n">
        <v>467.4889084419715</v>
      </c>
      <c r="AB157" t="n">
        <v>639.6389486853669</v>
      </c>
      <c r="AC157" t="n">
        <v>578.5927051617376</v>
      </c>
      <c r="AD157" t="n">
        <v>467488.9084419715</v>
      </c>
      <c r="AE157" t="n">
        <v>639638.9486853669</v>
      </c>
      <c r="AF157" t="n">
        <v>1.551642341869292e-05</v>
      </c>
      <c r="AG157" t="n">
        <v>36</v>
      </c>
      <c r="AH157" t="n">
        <v>578592.7051617376</v>
      </c>
    </row>
    <row r="158">
      <c r="A158" t="n">
        <v>156</v>
      </c>
      <c r="B158" t="n">
        <v>130</v>
      </c>
      <c r="C158" t="inlineStr">
        <is>
          <t xml:space="preserve">CONCLUIDO	</t>
        </is>
      </c>
      <c r="D158" t="n">
        <v>7.3978</v>
      </c>
      <c r="E158" t="n">
        <v>13.52</v>
      </c>
      <c r="F158" t="n">
        <v>10.47</v>
      </c>
      <c r="G158" t="n">
        <v>125.62</v>
      </c>
      <c r="H158" t="n">
        <v>2.14</v>
      </c>
      <c r="I158" t="n">
        <v>5</v>
      </c>
      <c r="J158" t="n">
        <v>332.93</v>
      </c>
      <c r="K158" t="n">
        <v>59.19</v>
      </c>
      <c r="L158" t="n">
        <v>40</v>
      </c>
      <c r="M158" t="n">
        <v>3</v>
      </c>
      <c r="N158" t="n">
        <v>103.74</v>
      </c>
      <c r="O158" t="n">
        <v>41296.16</v>
      </c>
      <c r="P158" t="n">
        <v>172.88</v>
      </c>
      <c r="Q158" t="n">
        <v>197.77</v>
      </c>
      <c r="R158" t="n">
        <v>29.8</v>
      </c>
      <c r="S158" t="n">
        <v>25.4</v>
      </c>
      <c r="T158" t="n">
        <v>1370.66</v>
      </c>
      <c r="U158" t="n">
        <v>0.85</v>
      </c>
      <c r="V158" t="n">
        <v>0.89</v>
      </c>
      <c r="W158" t="n">
        <v>2.95</v>
      </c>
      <c r="X158" t="n">
        <v>0.08</v>
      </c>
      <c r="Y158" t="n">
        <v>1</v>
      </c>
      <c r="Z158" t="n">
        <v>10</v>
      </c>
      <c r="AA158" t="n">
        <v>467.308969688605</v>
      </c>
      <c r="AB158" t="n">
        <v>639.3927485446734</v>
      </c>
      <c r="AC158" t="n">
        <v>578.3700020169279</v>
      </c>
      <c r="AD158" t="n">
        <v>467308.9696886051</v>
      </c>
      <c r="AE158" t="n">
        <v>639392.7485446734</v>
      </c>
      <c r="AF158" t="n">
        <v>1.551998988207386e-05</v>
      </c>
      <c r="AG158" t="n">
        <v>36</v>
      </c>
      <c r="AH158" t="n">
        <v>578370.0020169278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1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5.4913</v>
      </c>
      <c r="E2" t="n">
        <v>18.21</v>
      </c>
      <c r="F2" t="n">
        <v>12.6</v>
      </c>
      <c r="G2" t="n">
        <v>6.94</v>
      </c>
      <c r="H2" t="n">
        <v>0.12</v>
      </c>
      <c r="I2" t="n">
        <v>109</v>
      </c>
      <c r="J2" t="n">
        <v>150.44</v>
      </c>
      <c r="K2" t="n">
        <v>49.1</v>
      </c>
      <c r="L2" t="n">
        <v>1</v>
      </c>
      <c r="M2" t="n">
        <v>107</v>
      </c>
      <c r="N2" t="n">
        <v>25.34</v>
      </c>
      <c r="O2" t="n">
        <v>18787.76</v>
      </c>
      <c r="P2" t="n">
        <v>150.54</v>
      </c>
      <c r="Q2" t="n">
        <v>197.95</v>
      </c>
      <c r="R2" t="n">
        <v>96.2</v>
      </c>
      <c r="S2" t="n">
        <v>25.4</v>
      </c>
      <c r="T2" t="n">
        <v>34051.63</v>
      </c>
      <c r="U2" t="n">
        <v>0.26</v>
      </c>
      <c r="V2" t="n">
        <v>0.74</v>
      </c>
      <c r="W2" t="n">
        <v>3.11</v>
      </c>
      <c r="X2" t="n">
        <v>2.21</v>
      </c>
      <c r="Y2" t="n">
        <v>1</v>
      </c>
      <c r="Z2" t="n">
        <v>10</v>
      </c>
      <c r="AA2" t="n">
        <v>598.4329990886411</v>
      </c>
      <c r="AB2" t="n">
        <v>818.8024303537102</v>
      </c>
      <c r="AC2" t="n">
        <v>740.6570755971801</v>
      </c>
      <c r="AD2" t="n">
        <v>598432.999088641</v>
      </c>
      <c r="AE2" t="n">
        <v>818802.4303537102</v>
      </c>
      <c r="AF2" t="n">
        <v>1.438232350385638e-05</v>
      </c>
      <c r="AG2" t="n">
        <v>48</v>
      </c>
      <c r="AH2" t="n">
        <v>740657.0755971801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5.9039</v>
      </c>
      <c r="E3" t="n">
        <v>16.94</v>
      </c>
      <c r="F3" t="n">
        <v>12.1</v>
      </c>
      <c r="G3" t="n">
        <v>8.640000000000001</v>
      </c>
      <c r="H3" t="n">
        <v>0.15</v>
      </c>
      <c r="I3" t="n">
        <v>84</v>
      </c>
      <c r="J3" t="n">
        <v>150.78</v>
      </c>
      <c r="K3" t="n">
        <v>49.1</v>
      </c>
      <c r="L3" t="n">
        <v>1.25</v>
      </c>
      <c r="M3" t="n">
        <v>82</v>
      </c>
      <c r="N3" t="n">
        <v>25.44</v>
      </c>
      <c r="O3" t="n">
        <v>18830.65</v>
      </c>
      <c r="P3" t="n">
        <v>144.3</v>
      </c>
      <c r="Q3" t="n">
        <v>197.99</v>
      </c>
      <c r="R3" t="n">
        <v>80.18000000000001</v>
      </c>
      <c r="S3" t="n">
        <v>25.4</v>
      </c>
      <c r="T3" t="n">
        <v>26165.72</v>
      </c>
      <c r="U3" t="n">
        <v>0.32</v>
      </c>
      <c r="V3" t="n">
        <v>0.77</v>
      </c>
      <c r="W3" t="n">
        <v>3.08</v>
      </c>
      <c r="X3" t="n">
        <v>1.7</v>
      </c>
      <c r="Y3" t="n">
        <v>1</v>
      </c>
      <c r="Z3" t="n">
        <v>10</v>
      </c>
      <c r="AA3" t="n">
        <v>553.34314697241</v>
      </c>
      <c r="AB3" t="n">
        <v>757.1085054643997</v>
      </c>
      <c r="AC3" t="n">
        <v>684.8511323113379</v>
      </c>
      <c r="AD3" t="n">
        <v>553343.1469724099</v>
      </c>
      <c r="AE3" t="n">
        <v>757108.5054643997</v>
      </c>
      <c r="AF3" t="n">
        <v>1.546296864757302e-05</v>
      </c>
      <c r="AG3" t="n">
        <v>45</v>
      </c>
      <c r="AH3" t="n">
        <v>684851.1323113379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6.2079</v>
      </c>
      <c r="E4" t="n">
        <v>16.11</v>
      </c>
      <c r="F4" t="n">
        <v>11.75</v>
      </c>
      <c r="G4" t="n">
        <v>10.37</v>
      </c>
      <c r="H4" t="n">
        <v>0.18</v>
      </c>
      <c r="I4" t="n">
        <v>68</v>
      </c>
      <c r="J4" t="n">
        <v>151.13</v>
      </c>
      <c r="K4" t="n">
        <v>49.1</v>
      </c>
      <c r="L4" t="n">
        <v>1.5</v>
      </c>
      <c r="M4" t="n">
        <v>66</v>
      </c>
      <c r="N4" t="n">
        <v>25.54</v>
      </c>
      <c r="O4" t="n">
        <v>18873.58</v>
      </c>
      <c r="P4" t="n">
        <v>140.1</v>
      </c>
      <c r="Q4" t="n">
        <v>197.93</v>
      </c>
      <c r="R4" t="n">
        <v>69.48</v>
      </c>
      <c r="S4" t="n">
        <v>25.4</v>
      </c>
      <c r="T4" t="n">
        <v>20897.28</v>
      </c>
      <c r="U4" t="n">
        <v>0.37</v>
      </c>
      <c r="V4" t="n">
        <v>0.79</v>
      </c>
      <c r="W4" t="n">
        <v>3.06</v>
      </c>
      <c r="X4" t="n">
        <v>1.36</v>
      </c>
      <c r="Y4" t="n">
        <v>1</v>
      </c>
      <c r="Z4" t="n">
        <v>10</v>
      </c>
      <c r="AA4" t="n">
        <v>515.0078403508419</v>
      </c>
      <c r="AB4" t="n">
        <v>704.6564477104037</v>
      </c>
      <c r="AC4" t="n">
        <v>637.4050253324579</v>
      </c>
      <c r="AD4" t="n">
        <v>515007.8403508419</v>
      </c>
      <c r="AE4" t="n">
        <v>704656.4477104037</v>
      </c>
      <c r="AF4" t="n">
        <v>1.625917835113544e-05</v>
      </c>
      <c r="AG4" t="n">
        <v>42</v>
      </c>
      <c r="AH4" t="n">
        <v>637405.0253324579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6.412</v>
      </c>
      <c r="E5" t="n">
        <v>15.6</v>
      </c>
      <c r="F5" t="n">
        <v>11.55</v>
      </c>
      <c r="G5" t="n">
        <v>11.95</v>
      </c>
      <c r="H5" t="n">
        <v>0.2</v>
      </c>
      <c r="I5" t="n">
        <v>58</v>
      </c>
      <c r="J5" t="n">
        <v>151.48</v>
      </c>
      <c r="K5" t="n">
        <v>49.1</v>
      </c>
      <c r="L5" t="n">
        <v>1.75</v>
      </c>
      <c r="M5" t="n">
        <v>56</v>
      </c>
      <c r="N5" t="n">
        <v>25.64</v>
      </c>
      <c r="O5" t="n">
        <v>18916.54</v>
      </c>
      <c r="P5" t="n">
        <v>137.46</v>
      </c>
      <c r="Q5" t="n">
        <v>197.93</v>
      </c>
      <c r="R5" t="n">
        <v>63.39</v>
      </c>
      <c r="S5" t="n">
        <v>25.4</v>
      </c>
      <c r="T5" t="n">
        <v>17900.81</v>
      </c>
      <c r="U5" t="n">
        <v>0.4</v>
      </c>
      <c r="V5" t="n">
        <v>0.8100000000000001</v>
      </c>
      <c r="W5" t="n">
        <v>3.03</v>
      </c>
      <c r="X5" t="n">
        <v>1.15</v>
      </c>
      <c r="Y5" t="n">
        <v>1</v>
      </c>
      <c r="Z5" t="n">
        <v>10</v>
      </c>
      <c r="AA5" t="n">
        <v>499.1353145157638</v>
      </c>
      <c r="AB5" t="n">
        <v>682.9389576164308</v>
      </c>
      <c r="AC5" t="n">
        <v>617.760222012365</v>
      </c>
      <c r="AD5" t="n">
        <v>499135.3145157638</v>
      </c>
      <c r="AE5" t="n">
        <v>682938.9576164308</v>
      </c>
      <c r="AF5" t="n">
        <v>1.679373887908639e-05</v>
      </c>
      <c r="AG5" t="n">
        <v>41</v>
      </c>
      <c r="AH5" t="n">
        <v>617760.222012365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6.5905</v>
      </c>
      <c r="E6" t="n">
        <v>15.17</v>
      </c>
      <c r="F6" t="n">
        <v>11.37</v>
      </c>
      <c r="G6" t="n">
        <v>13.64</v>
      </c>
      <c r="H6" t="n">
        <v>0.23</v>
      </c>
      <c r="I6" t="n">
        <v>50</v>
      </c>
      <c r="J6" t="n">
        <v>151.83</v>
      </c>
      <c r="K6" t="n">
        <v>49.1</v>
      </c>
      <c r="L6" t="n">
        <v>2</v>
      </c>
      <c r="M6" t="n">
        <v>48</v>
      </c>
      <c r="N6" t="n">
        <v>25.73</v>
      </c>
      <c r="O6" t="n">
        <v>18959.54</v>
      </c>
      <c r="P6" t="n">
        <v>135.16</v>
      </c>
      <c r="Q6" t="n">
        <v>197.87</v>
      </c>
      <c r="R6" t="n">
        <v>57.79</v>
      </c>
      <c r="S6" t="n">
        <v>25.4</v>
      </c>
      <c r="T6" t="n">
        <v>15140.81</v>
      </c>
      <c r="U6" t="n">
        <v>0.44</v>
      </c>
      <c r="V6" t="n">
        <v>0.82</v>
      </c>
      <c r="W6" t="n">
        <v>3.02</v>
      </c>
      <c r="X6" t="n">
        <v>0.98</v>
      </c>
      <c r="Y6" t="n">
        <v>1</v>
      </c>
      <c r="Z6" t="n">
        <v>10</v>
      </c>
      <c r="AA6" t="n">
        <v>484.487826136856</v>
      </c>
      <c r="AB6" t="n">
        <v>662.8976178148285</v>
      </c>
      <c r="AC6" t="n">
        <v>599.6315995532306</v>
      </c>
      <c r="AD6" t="n">
        <v>484487.826136856</v>
      </c>
      <c r="AE6" t="n">
        <v>662897.6178148285</v>
      </c>
      <c r="AF6" t="n">
        <v>1.726125016884262e-05</v>
      </c>
      <c r="AG6" t="n">
        <v>40</v>
      </c>
      <c r="AH6" t="n">
        <v>599631.5995532306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6.7231</v>
      </c>
      <c r="E7" t="n">
        <v>14.87</v>
      </c>
      <c r="F7" t="n">
        <v>11.25</v>
      </c>
      <c r="G7" t="n">
        <v>15.35</v>
      </c>
      <c r="H7" t="n">
        <v>0.26</v>
      </c>
      <c r="I7" t="n">
        <v>44</v>
      </c>
      <c r="J7" t="n">
        <v>152.18</v>
      </c>
      <c r="K7" t="n">
        <v>49.1</v>
      </c>
      <c r="L7" t="n">
        <v>2.25</v>
      </c>
      <c r="M7" t="n">
        <v>42</v>
      </c>
      <c r="N7" t="n">
        <v>25.83</v>
      </c>
      <c r="O7" t="n">
        <v>19002.56</v>
      </c>
      <c r="P7" t="n">
        <v>133.62</v>
      </c>
      <c r="Q7" t="n">
        <v>197.81</v>
      </c>
      <c r="R7" t="n">
        <v>53.97</v>
      </c>
      <c r="S7" t="n">
        <v>25.4</v>
      </c>
      <c r="T7" t="n">
        <v>13262.16</v>
      </c>
      <c r="U7" t="n">
        <v>0.47</v>
      </c>
      <c r="V7" t="n">
        <v>0.83</v>
      </c>
      <c r="W7" t="n">
        <v>3.01</v>
      </c>
      <c r="X7" t="n">
        <v>0.86</v>
      </c>
      <c r="Y7" t="n">
        <v>1</v>
      </c>
      <c r="Z7" t="n">
        <v>10</v>
      </c>
      <c r="AA7" t="n">
        <v>471.6633255238386</v>
      </c>
      <c r="AB7" t="n">
        <v>645.3505702990616</v>
      </c>
      <c r="AC7" t="n">
        <v>583.7592176249326</v>
      </c>
      <c r="AD7" t="n">
        <v>471663.3255238386</v>
      </c>
      <c r="AE7" t="n">
        <v>645350.5702990616</v>
      </c>
      <c r="AF7" t="n">
        <v>1.760854426980439e-05</v>
      </c>
      <c r="AG7" t="n">
        <v>39</v>
      </c>
      <c r="AH7" t="n">
        <v>583759.2176249326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6.8388</v>
      </c>
      <c r="E8" t="n">
        <v>14.62</v>
      </c>
      <c r="F8" t="n">
        <v>11.15</v>
      </c>
      <c r="G8" t="n">
        <v>17.16</v>
      </c>
      <c r="H8" t="n">
        <v>0.29</v>
      </c>
      <c r="I8" t="n">
        <v>39</v>
      </c>
      <c r="J8" t="n">
        <v>152.53</v>
      </c>
      <c r="K8" t="n">
        <v>49.1</v>
      </c>
      <c r="L8" t="n">
        <v>2.5</v>
      </c>
      <c r="M8" t="n">
        <v>37</v>
      </c>
      <c r="N8" t="n">
        <v>25.93</v>
      </c>
      <c r="O8" t="n">
        <v>19045.63</v>
      </c>
      <c r="P8" t="n">
        <v>132.31</v>
      </c>
      <c r="Q8" t="n">
        <v>197.83</v>
      </c>
      <c r="R8" t="n">
        <v>51.25</v>
      </c>
      <c r="S8" t="n">
        <v>25.4</v>
      </c>
      <c r="T8" t="n">
        <v>11924.19</v>
      </c>
      <c r="U8" t="n">
        <v>0.5</v>
      </c>
      <c r="V8" t="n">
        <v>0.83</v>
      </c>
      <c r="W8" t="n">
        <v>3</v>
      </c>
      <c r="X8" t="n">
        <v>0.76</v>
      </c>
      <c r="Y8" t="n">
        <v>1</v>
      </c>
      <c r="Z8" t="n">
        <v>10</v>
      </c>
      <c r="AA8" t="n">
        <v>468.4157601120939</v>
      </c>
      <c r="AB8" t="n">
        <v>640.9071080302383</v>
      </c>
      <c r="AC8" t="n">
        <v>579.7398331586072</v>
      </c>
      <c r="AD8" t="n">
        <v>468415.7601120939</v>
      </c>
      <c r="AE8" t="n">
        <v>640907.1080302383</v>
      </c>
      <c r="AF8" t="n">
        <v>1.791157539711417e-05</v>
      </c>
      <c r="AG8" t="n">
        <v>39</v>
      </c>
      <c r="AH8" t="n">
        <v>579739.8331586072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6.9065</v>
      </c>
      <c r="E9" t="n">
        <v>14.48</v>
      </c>
      <c r="F9" t="n">
        <v>11.1</v>
      </c>
      <c r="G9" t="n">
        <v>18.5</v>
      </c>
      <c r="H9" t="n">
        <v>0.32</v>
      </c>
      <c r="I9" t="n">
        <v>36</v>
      </c>
      <c r="J9" t="n">
        <v>152.88</v>
      </c>
      <c r="K9" t="n">
        <v>49.1</v>
      </c>
      <c r="L9" t="n">
        <v>2.75</v>
      </c>
      <c r="M9" t="n">
        <v>34</v>
      </c>
      <c r="N9" t="n">
        <v>26.03</v>
      </c>
      <c r="O9" t="n">
        <v>19088.72</v>
      </c>
      <c r="P9" t="n">
        <v>131.45</v>
      </c>
      <c r="Q9" t="n">
        <v>197.8</v>
      </c>
      <c r="R9" t="n">
        <v>49.27</v>
      </c>
      <c r="S9" t="n">
        <v>25.4</v>
      </c>
      <c r="T9" t="n">
        <v>10953.29</v>
      </c>
      <c r="U9" t="n">
        <v>0.52</v>
      </c>
      <c r="V9" t="n">
        <v>0.84</v>
      </c>
      <c r="W9" t="n">
        <v>3</v>
      </c>
      <c r="X9" t="n">
        <v>0.71</v>
      </c>
      <c r="Y9" t="n">
        <v>1</v>
      </c>
      <c r="Z9" t="n">
        <v>10</v>
      </c>
      <c r="AA9" t="n">
        <v>457.5798060498691</v>
      </c>
      <c r="AB9" t="n">
        <v>626.0808776337481</v>
      </c>
      <c r="AC9" t="n">
        <v>566.328597382413</v>
      </c>
      <c r="AD9" t="n">
        <v>457579.8060498692</v>
      </c>
      <c r="AE9" t="n">
        <v>626080.8776337481</v>
      </c>
      <c r="AF9" t="n">
        <v>1.808888920280883e-05</v>
      </c>
      <c r="AG9" t="n">
        <v>38</v>
      </c>
      <c r="AH9" t="n">
        <v>566328.597382413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6.9828</v>
      </c>
      <c r="E10" t="n">
        <v>14.32</v>
      </c>
      <c r="F10" t="n">
        <v>11.04</v>
      </c>
      <c r="G10" t="n">
        <v>20.07</v>
      </c>
      <c r="H10" t="n">
        <v>0.35</v>
      </c>
      <c r="I10" t="n">
        <v>33</v>
      </c>
      <c r="J10" t="n">
        <v>153.23</v>
      </c>
      <c r="K10" t="n">
        <v>49.1</v>
      </c>
      <c r="L10" t="n">
        <v>3</v>
      </c>
      <c r="M10" t="n">
        <v>31</v>
      </c>
      <c r="N10" t="n">
        <v>26.13</v>
      </c>
      <c r="O10" t="n">
        <v>19131.85</v>
      </c>
      <c r="P10" t="n">
        <v>130.58</v>
      </c>
      <c r="Q10" t="n">
        <v>197.82</v>
      </c>
      <c r="R10" t="n">
        <v>47.47</v>
      </c>
      <c r="S10" t="n">
        <v>25.4</v>
      </c>
      <c r="T10" t="n">
        <v>10066.54</v>
      </c>
      <c r="U10" t="n">
        <v>0.54</v>
      </c>
      <c r="V10" t="n">
        <v>0.84</v>
      </c>
      <c r="W10" t="n">
        <v>2.99</v>
      </c>
      <c r="X10" t="n">
        <v>0.64</v>
      </c>
      <c r="Y10" t="n">
        <v>1</v>
      </c>
      <c r="Z10" t="n">
        <v>10</v>
      </c>
      <c r="AA10" t="n">
        <v>455.5413925885787</v>
      </c>
      <c r="AB10" t="n">
        <v>623.2918304075556</v>
      </c>
      <c r="AC10" t="n">
        <v>563.8057329090359</v>
      </c>
      <c r="AD10" t="n">
        <v>455541.3925885787</v>
      </c>
      <c r="AE10" t="n">
        <v>623291.8304075556</v>
      </c>
      <c r="AF10" t="n">
        <v>1.828872736195953e-05</v>
      </c>
      <c r="AG10" t="n">
        <v>38</v>
      </c>
      <c r="AH10" t="n">
        <v>563805.7329090359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7.0613</v>
      </c>
      <c r="E11" t="n">
        <v>14.16</v>
      </c>
      <c r="F11" t="n">
        <v>10.97</v>
      </c>
      <c r="G11" t="n">
        <v>21.94</v>
      </c>
      <c r="H11" t="n">
        <v>0.37</v>
      </c>
      <c r="I11" t="n">
        <v>30</v>
      </c>
      <c r="J11" t="n">
        <v>153.58</v>
      </c>
      <c r="K11" t="n">
        <v>49.1</v>
      </c>
      <c r="L11" t="n">
        <v>3.25</v>
      </c>
      <c r="M11" t="n">
        <v>28</v>
      </c>
      <c r="N11" t="n">
        <v>26.23</v>
      </c>
      <c r="O11" t="n">
        <v>19175.02</v>
      </c>
      <c r="P11" t="n">
        <v>129.58</v>
      </c>
      <c r="Q11" t="n">
        <v>197.86</v>
      </c>
      <c r="R11" t="n">
        <v>45.29</v>
      </c>
      <c r="S11" t="n">
        <v>25.4</v>
      </c>
      <c r="T11" t="n">
        <v>8992.290000000001</v>
      </c>
      <c r="U11" t="n">
        <v>0.5600000000000001</v>
      </c>
      <c r="V11" t="n">
        <v>0.85</v>
      </c>
      <c r="W11" t="n">
        <v>2.99</v>
      </c>
      <c r="X11" t="n">
        <v>0.58</v>
      </c>
      <c r="Y11" t="n">
        <v>1</v>
      </c>
      <c r="Z11" t="n">
        <v>10</v>
      </c>
      <c r="AA11" t="n">
        <v>444.475809509128</v>
      </c>
      <c r="AB11" t="n">
        <v>608.1514114591796</v>
      </c>
      <c r="AC11" t="n">
        <v>550.1102942953814</v>
      </c>
      <c r="AD11" t="n">
        <v>444475.809509128</v>
      </c>
      <c r="AE11" t="n">
        <v>608151.4114591796</v>
      </c>
      <c r="AF11" t="n">
        <v>1.849432756501759e-05</v>
      </c>
      <c r="AG11" t="n">
        <v>37</v>
      </c>
      <c r="AH11" t="n">
        <v>550110.2942953814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7.1118</v>
      </c>
      <c r="E12" t="n">
        <v>14.06</v>
      </c>
      <c r="F12" t="n">
        <v>10.93</v>
      </c>
      <c r="G12" t="n">
        <v>23.42</v>
      </c>
      <c r="H12" t="n">
        <v>0.4</v>
      </c>
      <c r="I12" t="n">
        <v>28</v>
      </c>
      <c r="J12" t="n">
        <v>153.93</v>
      </c>
      <c r="K12" t="n">
        <v>49.1</v>
      </c>
      <c r="L12" t="n">
        <v>3.5</v>
      </c>
      <c r="M12" t="n">
        <v>26</v>
      </c>
      <c r="N12" t="n">
        <v>26.33</v>
      </c>
      <c r="O12" t="n">
        <v>19218.22</v>
      </c>
      <c r="P12" t="n">
        <v>128.96</v>
      </c>
      <c r="Q12" t="n">
        <v>197.84</v>
      </c>
      <c r="R12" t="n">
        <v>44.17</v>
      </c>
      <c r="S12" t="n">
        <v>25.4</v>
      </c>
      <c r="T12" t="n">
        <v>8440.700000000001</v>
      </c>
      <c r="U12" t="n">
        <v>0.58</v>
      </c>
      <c r="V12" t="n">
        <v>0.85</v>
      </c>
      <c r="W12" t="n">
        <v>2.98</v>
      </c>
      <c r="X12" t="n">
        <v>0.54</v>
      </c>
      <c r="Y12" t="n">
        <v>1</v>
      </c>
      <c r="Z12" t="n">
        <v>10</v>
      </c>
      <c r="AA12" t="n">
        <v>443.1466600638255</v>
      </c>
      <c r="AB12" t="n">
        <v>606.3328105501815</v>
      </c>
      <c r="AC12" t="n">
        <v>548.4652581047158</v>
      </c>
      <c r="AD12" t="n">
        <v>443146.6600638255</v>
      </c>
      <c r="AE12" t="n">
        <v>606332.8105501815</v>
      </c>
      <c r="AF12" t="n">
        <v>1.862659266380016e-05</v>
      </c>
      <c r="AG12" t="n">
        <v>37</v>
      </c>
      <c r="AH12" t="n">
        <v>548465.2581047157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7.1642</v>
      </c>
      <c r="E13" t="n">
        <v>13.96</v>
      </c>
      <c r="F13" t="n">
        <v>10.89</v>
      </c>
      <c r="G13" t="n">
        <v>25.12</v>
      </c>
      <c r="H13" t="n">
        <v>0.43</v>
      </c>
      <c r="I13" t="n">
        <v>26</v>
      </c>
      <c r="J13" t="n">
        <v>154.28</v>
      </c>
      <c r="K13" t="n">
        <v>49.1</v>
      </c>
      <c r="L13" t="n">
        <v>3.75</v>
      </c>
      <c r="M13" t="n">
        <v>24</v>
      </c>
      <c r="N13" t="n">
        <v>26.43</v>
      </c>
      <c r="O13" t="n">
        <v>19261.45</v>
      </c>
      <c r="P13" t="n">
        <v>128.23</v>
      </c>
      <c r="Q13" t="n">
        <v>197.86</v>
      </c>
      <c r="R13" t="n">
        <v>42.95</v>
      </c>
      <c r="S13" t="n">
        <v>25.4</v>
      </c>
      <c r="T13" t="n">
        <v>7839.22</v>
      </c>
      <c r="U13" t="n">
        <v>0.59</v>
      </c>
      <c r="V13" t="n">
        <v>0.85</v>
      </c>
      <c r="W13" t="n">
        <v>2.98</v>
      </c>
      <c r="X13" t="n">
        <v>0.5</v>
      </c>
      <c r="Y13" t="n">
        <v>1</v>
      </c>
      <c r="Z13" t="n">
        <v>10</v>
      </c>
      <c r="AA13" t="n">
        <v>441.7233109176552</v>
      </c>
      <c r="AB13" t="n">
        <v>604.3853214546589</v>
      </c>
      <c r="AC13" t="n">
        <v>546.7036346351516</v>
      </c>
      <c r="AD13" t="n">
        <v>441723.3109176552</v>
      </c>
      <c r="AE13" t="n">
        <v>604385.3214546589</v>
      </c>
      <c r="AF13" t="n">
        <v>1.876383407323e-05</v>
      </c>
      <c r="AG13" t="n">
        <v>37</v>
      </c>
      <c r="AH13" t="n">
        <v>546703.6346351516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7.2202</v>
      </c>
      <c r="E14" t="n">
        <v>13.85</v>
      </c>
      <c r="F14" t="n">
        <v>10.84</v>
      </c>
      <c r="G14" t="n">
        <v>27.1</v>
      </c>
      <c r="H14" t="n">
        <v>0.46</v>
      </c>
      <c r="I14" t="n">
        <v>24</v>
      </c>
      <c r="J14" t="n">
        <v>154.63</v>
      </c>
      <c r="K14" t="n">
        <v>49.1</v>
      </c>
      <c r="L14" t="n">
        <v>4</v>
      </c>
      <c r="M14" t="n">
        <v>22</v>
      </c>
      <c r="N14" t="n">
        <v>26.53</v>
      </c>
      <c r="O14" t="n">
        <v>19304.72</v>
      </c>
      <c r="P14" t="n">
        <v>127.56</v>
      </c>
      <c r="Q14" t="n">
        <v>197.77</v>
      </c>
      <c r="R14" t="n">
        <v>41.28</v>
      </c>
      <c r="S14" t="n">
        <v>25.4</v>
      </c>
      <c r="T14" t="n">
        <v>7017.76</v>
      </c>
      <c r="U14" t="n">
        <v>0.62</v>
      </c>
      <c r="V14" t="n">
        <v>0.86</v>
      </c>
      <c r="W14" t="n">
        <v>2.98</v>
      </c>
      <c r="X14" t="n">
        <v>0.45</v>
      </c>
      <c r="Y14" t="n">
        <v>1</v>
      </c>
      <c r="Z14" t="n">
        <v>10</v>
      </c>
      <c r="AA14" t="n">
        <v>440.299255174877</v>
      </c>
      <c r="AB14" t="n">
        <v>602.4368655624843</v>
      </c>
      <c r="AC14" t="n">
        <v>544.9411366386512</v>
      </c>
      <c r="AD14" t="n">
        <v>440299.255174877</v>
      </c>
      <c r="AE14" t="n">
        <v>602436.8655624843</v>
      </c>
      <c r="AF14" t="n">
        <v>1.891050428178097e-05</v>
      </c>
      <c r="AG14" t="n">
        <v>37</v>
      </c>
      <c r="AH14" t="n">
        <v>544941.1366386511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7.2381</v>
      </c>
      <c r="E15" t="n">
        <v>13.82</v>
      </c>
      <c r="F15" t="n">
        <v>10.84</v>
      </c>
      <c r="G15" t="n">
        <v>28.27</v>
      </c>
      <c r="H15" t="n">
        <v>0.49</v>
      </c>
      <c r="I15" t="n">
        <v>23</v>
      </c>
      <c r="J15" t="n">
        <v>154.98</v>
      </c>
      <c r="K15" t="n">
        <v>49.1</v>
      </c>
      <c r="L15" t="n">
        <v>4.25</v>
      </c>
      <c r="M15" t="n">
        <v>21</v>
      </c>
      <c r="N15" t="n">
        <v>26.63</v>
      </c>
      <c r="O15" t="n">
        <v>19348.03</v>
      </c>
      <c r="P15" t="n">
        <v>127.36</v>
      </c>
      <c r="Q15" t="n">
        <v>197.78</v>
      </c>
      <c r="R15" t="n">
        <v>41.28</v>
      </c>
      <c r="S15" t="n">
        <v>25.4</v>
      </c>
      <c r="T15" t="n">
        <v>7019.99</v>
      </c>
      <c r="U15" t="n">
        <v>0.62</v>
      </c>
      <c r="V15" t="n">
        <v>0.86</v>
      </c>
      <c r="W15" t="n">
        <v>2.98</v>
      </c>
      <c r="X15" t="n">
        <v>0.45</v>
      </c>
      <c r="Y15" t="n">
        <v>1</v>
      </c>
      <c r="Z15" t="n">
        <v>10</v>
      </c>
      <c r="AA15" t="n">
        <v>430.9553857166854</v>
      </c>
      <c r="AB15" t="n">
        <v>589.6521711473592</v>
      </c>
      <c r="AC15" t="n">
        <v>533.3765955150744</v>
      </c>
      <c r="AD15" t="n">
        <v>430955.3857166854</v>
      </c>
      <c r="AE15" t="n">
        <v>589652.1711473592</v>
      </c>
      <c r="AF15" t="n">
        <v>1.895738636629994e-05</v>
      </c>
      <c r="AG15" t="n">
        <v>36</v>
      </c>
      <c r="AH15" t="n">
        <v>533376.5955150744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7.2701</v>
      </c>
      <c r="E16" t="n">
        <v>13.76</v>
      </c>
      <c r="F16" t="n">
        <v>10.81</v>
      </c>
      <c r="G16" t="n">
        <v>29.47</v>
      </c>
      <c r="H16" t="n">
        <v>0.51</v>
      </c>
      <c r="I16" t="n">
        <v>22</v>
      </c>
      <c r="J16" t="n">
        <v>155.33</v>
      </c>
      <c r="K16" t="n">
        <v>49.1</v>
      </c>
      <c r="L16" t="n">
        <v>4.5</v>
      </c>
      <c r="M16" t="n">
        <v>20</v>
      </c>
      <c r="N16" t="n">
        <v>26.74</v>
      </c>
      <c r="O16" t="n">
        <v>19391.36</v>
      </c>
      <c r="P16" t="n">
        <v>126.83</v>
      </c>
      <c r="Q16" t="n">
        <v>197.77</v>
      </c>
      <c r="R16" t="n">
        <v>40.33</v>
      </c>
      <c r="S16" t="n">
        <v>25.4</v>
      </c>
      <c r="T16" t="n">
        <v>6553.42</v>
      </c>
      <c r="U16" t="n">
        <v>0.63</v>
      </c>
      <c r="V16" t="n">
        <v>0.86</v>
      </c>
      <c r="W16" t="n">
        <v>2.97</v>
      </c>
      <c r="X16" t="n">
        <v>0.42</v>
      </c>
      <c r="Y16" t="n">
        <v>1</v>
      </c>
      <c r="Z16" t="n">
        <v>10</v>
      </c>
      <c r="AA16" t="n">
        <v>430.0434842569069</v>
      </c>
      <c r="AB16" t="n">
        <v>588.4044673398371</v>
      </c>
      <c r="AC16" t="n">
        <v>532.2479708077789</v>
      </c>
      <c r="AD16" t="n">
        <v>430043.4842569069</v>
      </c>
      <c r="AE16" t="n">
        <v>588404.4673398371</v>
      </c>
      <c r="AF16" t="n">
        <v>1.904119791404336e-05</v>
      </c>
      <c r="AG16" t="n">
        <v>36</v>
      </c>
      <c r="AH16" t="n">
        <v>532247.9708077789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7.3281</v>
      </c>
      <c r="E17" t="n">
        <v>13.65</v>
      </c>
      <c r="F17" t="n">
        <v>10.76</v>
      </c>
      <c r="G17" t="n">
        <v>32.28</v>
      </c>
      <c r="H17" t="n">
        <v>0.54</v>
      </c>
      <c r="I17" t="n">
        <v>20</v>
      </c>
      <c r="J17" t="n">
        <v>155.68</v>
      </c>
      <c r="K17" t="n">
        <v>49.1</v>
      </c>
      <c r="L17" t="n">
        <v>4.75</v>
      </c>
      <c r="M17" t="n">
        <v>18</v>
      </c>
      <c r="N17" t="n">
        <v>26.84</v>
      </c>
      <c r="O17" t="n">
        <v>19434.74</v>
      </c>
      <c r="P17" t="n">
        <v>126.01</v>
      </c>
      <c r="Q17" t="n">
        <v>197.77</v>
      </c>
      <c r="R17" t="n">
        <v>38.82</v>
      </c>
      <c r="S17" t="n">
        <v>25.4</v>
      </c>
      <c r="T17" t="n">
        <v>5806.14</v>
      </c>
      <c r="U17" t="n">
        <v>0.65</v>
      </c>
      <c r="V17" t="n">
        <v>0.86</v>
      </c>
      <c r="W17" t="n">
        <v>2.97</v>
      </c>
      <c r="X17" t="n">
        <v>0.37</v>
      </c>
      <c r="Y17" t="n">
        <v>1</v>
      </c>
      <c r="Z17" t="n">
        <v>10</v>
      </c>
      <c r="AA17" t="n">
        <v>428.5206112668681</v>
      </c>
      <c r="AB17" t="n">
        <v>586.3208053304513</v>
      </c>
      <c r="AC17" t="n">
        <v>530.363170576131</v>
      </c>
      <c r="AD17" t="n">
        <v>428520.6112668681</v>
      </c>
      <c r="AE17" t="n">
        <v>586320.8053304513</v>
      </c>
      <c r="AF17" t="n">
        <v>1.919310634432829e-05</v>
      </c>
      <c r="AG17" t="n">
        <v>36</v>
      </c>
      <c r="AH17" t="n">
        <v>530363.170576131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7.3523</v>
      </c>
      <c r="E18" t="n">
        <v>13.6</v>
      </c>
      <c r="F18" t="n">
        <v>10.74</v>
      </c>
      <c r="G18" t="n">
        <v>33.93</v>
      </c>
      <c r="H18" t="n">
        <v>0.57</v>
      </c>
      <c r="I18" t="n">
        <v>19</v>
      </c>
      <c r="J18" t="n">
        <v>156.03</v>
      </c>
      <c r="K18" t="n">
        <v>49.1</v>
      </c>
      <c r="L18" t="n">
        <v>5</v>
      </c>
      <c r="M18" t="n">
        <v>17</v>
      </c>
      <c r="N18" t="n">
        <v>26.94</v>
      </c>
      <c r="O18" t="n">
        <v>19478.15</v>
      </c>
      <c r="P18" t="n">
        <v>125.67</v>
      </c>
      <c r="Q18" t="n">
        <v>197.77</v>
      </c>
      <c r="R18" t="n">
        <v>38.44</v>
      </c>
      <c r="S18" t="n">
        <v>25.4</v>
      </c>
      <c r="T18" t="n">
        <v>5621.89</v>
      </c>
      <c r="U18" t="n">
        <v>0.66</v>
      </c>
      <c r="V18" t="n">
        <v>0.87</v>
      </c>
      <c r="W18" t="n">
        <v>2.97</v>
      </c>
      <c r="X18" t="n">
        <v>0.35</v>
      </c>
      <c r="Y18" t="n">
        <v>1</v>
      </c>
      <c r="Z18" t="n">
        <v>10</v>
      </c>
      <c r="AA18" t="n">
        <v>427.894917015514</v>
      </c>
      <c r="AB18" t="n">
        <v>585.4647028520665</v>
      </c>
      <c r="AC18" t="n">
        <v>529.5887733167358</v>
      </c>
      <c r="AD18" t="n">
        <v>427894.917015514</v>
      </c>
      <c r="AE18" t="n">
        <v>585464.7028520665</v>
      </c>
      <c r="AF18" t="n">
        <v>1.925648882730925e-05</v>
      </c>
      <c r="AG18" t="n">
        <v>36</v>
      </c>
      <c r="AH18" t="n">
        <v>529588.7733167358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7.3528</v>
      </c>
      <c r="E19" t="n">
        <v>13.6</v>
      </c>
      <c r="F19" t="n">
        <v>10.74</v>
      </c>
      <c r="G19" t="n">
        <v>33.93</v>
      </c>
      <c r="H19" t="n">
        <v>0.59</v>
      </c>
      <c r="I19" t="n">
        <v>19</v>
      </c>
      <c r="J19" t="n">
        <v>156.39</v>
      </c>
      <c r="K19" t="n">
        <v>49.1</v>
      </c>
      <c r="L19" t="n">
        <v>5.25</v>
      </c>
      <c r="M19" t="n">
        <v>17</v>
      </c>
      <c r="N19" t="n">
        <v>27.04</v>
      </c>
      <c r="O19" t="n">
        <v>19521.59</v>
      </c>
      <c r="P19" t="n">
        <v>125.56</v>
      </c>
      <c r="Q19" t="n">
        <v>197.79</v>
      </c>
      <c r="R19" t="n">
        <v>38.27</v>
      </c>
      <c r="S19" t="n">
        <v>25.4</v>
      </c>
      <c r="T19" t="n">
        <v>5533.7</v>
      </c>
      <c r="U19" t="n">
        <v>0.66</v>
      </c>
      <c r="V19" t="n">
        <v>0.87</v>
      </c>
      <c r="W19" t="n">
        <v>2.97</v>
      </c>
      <c r="X19" t="n">
        <v>0.35</v>
      </c>
      <c r="Y19" t="n">
        <v>1</v>
      </c>
      <c r="Z19" t="n">
        <v>10</v>
      </c>
      <c r="AA19" t="n">
        <v>427.8063100928482</v>
      </c>
      <c r="AB19" t="n">
        <v>585.3434669514136</v>
      </c>
      <c r="AC19" t="n">
        <v>529.4791080002855</v>
      </c>
      <c r="AD19" t="n">
        <v>427806.3100928481</v>
      </c>
      <c r="AE19" t="n">
        <v>585343.4669514135</v>
      </c>
      <c r="AF19" t="n">
        <v>1.925779838274274e-05</v>
      </c>
      <c r="AG19" t="n">
        <v>36</v>
      </c>
      <c r="AH19" t="n">
        <v>529479.1080002855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7.3745</v>
      </c>
      <c r="E20" t="n">
        <v>13.56</v>
      </c>
      <c r="F20" t="n">
        <v>10.73</v>
      </c>
      <c r="G20" t="n">
        <v>35.78</v>
      </c>
      <c r="H20" t="n">
        <v>0.62</v>
      </c>
      <c r="I20" t="n">
        <v>18</v>
      </c>
      <c r="J20" t="n">
        <v>156.74</v>
      </c>
      <c r="K20" t="n">
        <v>49.1</v>
      </c>
      <c r="L20" t="n">
        <v>5.5</v>
      </c>
      <c r="M20" t="n">
        <v>16</v>
      </c>
      <c r="N20" t="n">
        <v>27.14</v>
      </c>
      <c r="O20" t="n">
        <v>19565.07</v>
      </c>
      <c r="P20" t="n">
        <v>125.38</v>
      </c>
      <c r="Q20" t="n">
        <v>197.79</v>
      </c>
      <c r="R20" t="n">
        <v>37.89</v>
      </c>
      <c r="S20" t="n">
        <v>25.4</v>
      </c>
      <c r="T20" t="n">
        <v>5349.64</v>
      </c>
      <c r="U20" t="n">
        <v>0.67</v>
      </c>
      <c r="V20" t="n">
        <v>0.87</v>
      </c>
      <c r="W20" t="n">
        <v>2.97</v>
      </c>
      <c r="X20" t="n">
        <v>0.34</v>
      </c>
      <c r="Y20" t="n">
        <v>1</v>
      </c>
      <c r="Z20" t="n">
        <v>10</v>
      </c>
      <c r="AA20" t="n">
        <v>427.3506008544627</v>
      </c>
      <c r="AB20" t="n">
        <v>584.7199454669818</v>
      </c>
      <c r="AC20" t="n">
        <v>528.9150945312101</v>
      </c>
      <c r="AD20" t="n">
        <v>427350.6008544627</v>
      </c>
      <c r="AE20" t="n">
        <v>584719.9454669819</v>
      </c>
      <c r="AF20" t="n">
        <v>1.931463308855624e-05</v>
      </c>
      <c r="AG20" t="n">
        <v>36</v>
      </c>
      <c r="AH20" t="n">
        <v>528915.0945312101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7.3974</v>
      </c>
      <c r="E21" t="n">
        <v>13.52</v>
      </c>
      <c r="F21" t="n">
        <v>10.72</v>
      </c>
      <c r="G21" t="n">
        <v>37.84</v>
      </c>
      <c r="H21" t="n">
        <v>0.65</v>
      </c>
      <c r="I21" t="n">
        <v>17</v>
      </c>
      <c r="J21" t="n">
        <v>157.09</v>
      </c>
      <c r="K21" t="n">
        <v>49.1</v>
      </c>
      <c r="L21" t="n">
        <v>5.75</v>
      </c>
      <c r="M21" t="n">
        <v>15</v>
      </c>
      <c r="N21" t="n">
        <v>27.25</v>
      </c>
      <c r="O21" t="n">
        <v>19608.58</v>
      </c>
      <c r="P21" t="n">
        <v>124.97</v>
      </c>
      <c r="Q21" t="n">
        <v>197.78</v>
      </c>
      <c r="R21" t="n">
        <v>37.79</v>
      </c>
      <c r="S21" t="n">
        <v>25.4</v>
      </c>
      <c r="T21" t="n">
        <v>5308.23</v>
      </c>
      <c r="U21" t="n">
        <v>0.67</v>
      </c>
      <c r="V21" t="n">
        <v>0.87</v>
      </c>
      <c r="W21" t="n">
        <v>2.97</v>
      </c>
      <c r="X21" t="n">
        <v>0.33</v>
      </c>
      <c r="Y21" t="n">
        <v>1</v>
      </c>
      <c r="Z21" t="n">
        <v>10</v>
      </c>
      <c r="AA21" t="n">
        <v>426.7113653566288</v>
      </c>
      <c r="AB21" t="n">
        <v>583.8453152577657</v>
      </c>
      <c r="AC21" t="n">
        <v>528.1239378016103</v>
      </c>
      <c r="AD21" t="n">
        <v>426711.3653566288</v>
      </c>
      <c r="AE21" t="n">
        <v>583845.3152577657</v>
      </c>
      <c r="AF21" t="n">
        <v>1.937461072741012e-05</v>
      </c>
      <c r="AG21" t="n">
        <v>36</v>
      </c>
      <c r="AH21" t="n">
        <v>528123.9378016103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7.4379</v>
      </c>
      <c r="E22" t="n">
        <v>13.44</v>
      </c>
      <c r="F22" t="n">
        <v>10.68</v>
      </c>
      <c r="G22" t="n">
        <v>40.05</v>
      </c>
      <c r="H22" t="n">
        <v>0.67</v>
      </c>
      <c r="I22" t="n">
        <v>16</v>
      </c>
      <c r="J22" t="n">
        <v>157.44</v>
      </c>
      <c r="K22" t="n">
        <v>49.1</v>
      </c>
      <c r="L22" t="n">
        <v>6</v>
      </c>
      <c r="M22" t="n">
        <v>14</v>
      </c>
      <c r="N22" t="n">
        <v>27.35</v>
      </c>
      <c r="O22" t="n">
        <v>19652.13</v>
      </c>
      <c r="P22" t="n">
        <v>124.33</v>
      </c>
      <c r="Q22" t="n">
        <v>197.8</v>
      </c>
      <c r="R22" t="n">
        <v>36.32</v>
      </c>
      <c r="S22" t="n">
        <v>25.4</v>
      </c>
      <c r="T22" t="n">
        <v>4576.36</v>
      </c>
      <c r="U22" t="n">
        <v>0.7</v>
      </c>
      <c r="V22" t="n">
        <v>0.87</v>
      </c>
      <c r="W22" t="n">
        <v>2.97</v>
      </c>
      <c r="X22" t="n">
        <v>0.29</v>
      </c>
      <c r="Y22" t="n">
        <v>1</v>
      </c>
      <c r="Z22" t="n">
        <v>10</v>
      </c>
      <c r="AA22" t="n">
        <v>416.7032433278962</v>
      </c>
      <c r="AB22" t="n">
        <v>570.1517611708713</v>
      </c>
      <c r="AC22" t="n">
        <v>515.7372772977452</v>
      </c>
      <c r="AD22" t="n">
        <v>416703.2433278962</v>
      </c>
      <c r="AE22" t="n">
        <v>570151.7611708713</v>
      </c>
      <c r="AF22" t="n">
        <v>1.948068471752288e-05</v>
      </c>
      <c r="AG22" t="n">
        <v>35</v>
      </c>
      <c r="AH22" t="n">
        <v>515737.2772977452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7.4294</v>
      </c>
      <c r="E23" t="n">
        <v>13.46</v>
      </c>
      <c r="F23" t="n">
        <v>10.69</v>
      </c>
      <c r="G23" t="n">
        <v>40.11</v>
      </c>
      <c r="H23" t="n">
        <v>0.7</v>
      </c>
      <c r="I23" t="n">
        <v>16</v>
      </c>
      <c r="J23" t="n">
        <v>157.8</v>
      </c>
      <c r="K23" t="n">
        <v>49.1</v>
      </c>
      <c r="L23" t="n">
        <v>6.25</v>
      </c>
      <c r="M23" t="n">
        <v>14</v>
      </c>
      <c r="N23" t="n">
        <v>27.45</v>
      </c>
      <c r="O23" t="n">
        <v>19695.71</v>
      </c>
      <c r="P23" t="n">
        <v>124.48</v>
      </c>
      <c r="Q23" t="n">
        <v>197.83</v>
      </c>
      <c r="R23" t="n">
        <v>36.81</v>
      </c>
      <c r="S23" t="n">
        <v>25.4</v>
      </c>
      <c r="T23" t="n">
        <v>4821.8</v>
      </c>
      <c r="U23" t="n">
        <v>0.6899999999999999</v>
      </c>
      <c r="V23" t="n">
        <v>0.87</v>
      </c>
      <c r="W23" t="n">
        <v>2.96</v>
      </c>
      <c r="X23" t="n">
        <v>0.3</v>
      </c>
      <c r="Y23" t="n">
        <v>1</v>
      </c>
      <c r="Z23" t="n">
        <v>10</v>
      </c>
      <c r="AA23" t="n">
        <v>425.8665962220372</v>
      </c>
      <c r="AB23" t="n">
        <v>582.6894648592335</v>
      </c>
      <c r="AC23" t="n">
        <v>527.0784001428678</v>
      </c>
      <c r="AD23" t="n">
        <v>425866.5962220372</v>
      </c>
      <c r="AE23" t="n">
        <v>582689.4648592335</v>
      </c>
      <c r="AF23" t="n">
        <v>1.945842227515354e-05</v>
      </c>
      <c r="AG23" t="n">
        <v>36</v>
      </c>
      <c r="AH23" t="n">
        <v>527078.4001428678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7.4577</v>
      </c>
      <c r="E24" t="n">
        <v>13.41</v>
      </c>
      <c r="F24" t="n">
        <v>10.67</v>
      </c>
      <c r="G24" t="n">
        <v>42.7</v>
      </c>
      <c r="H24" t="n">
        <v>0.73</v>
      </c>
      <c r="I24" t="n">
        <v>15</v>
      </c>
      <c r="J24" t="n">
        <v>158.15</v>
      </c>
      <c r="K24" t="n">
        <v>49.1</v>
      </c>
      <c r="L24" t="n">
        <v>6.5</v>
      </c>
      <c r="M24" t="n">
        <v>13</v>
      </c>
      <c r="N24" t="n">
        <v>27.56</v>
      </c>
      <c r="O24" t="n">
        <v>19739.33</v>
      </c>
      <c r="P24" t="n">
        <v>124.05</v>
      </c>
      <c r="Q24" t="n">
        <v>197.76</v>
      </c>
      <c r="R24" t="n">
        <v>36.24</v>
      </c>
      <c r="S24" t="n">
        <v>25.4</v>
      </c>
      <c r="T24" t="n">
        <v>4539.17</v>
      </c>
      <c r="U24" t="n">
        <v>0.7</v>
      </c>
      <c r="V24" t="n">
        <v>0.87</v>
      </c>
      <c r="W24" t="n">
        <v>2.96</v>
      </c>
      <c r="X24" t="n">
        <v>0.28</v>
      </c>
      <c r="Y24" t="n">
        <v>1</v>
      </c>
      <c r="Z24" t="n">
        <v>10</v>
      </c>
      <c r="AA24" t="n">
        <v>416.2123632038389</v>
      </c>
      <c r="AB24" t="n">
        <v>569.4801173290334</v>
      </c>
      <c r="AC24" t="n">
        <v>515.1297342015142</v>
      </c>
      <c r="AD24" t="n">
        <v>416212.3632038389</v>
      </c>
      <c r="AE24" t="n">
        <v>569480.1173290334</v>
      </c>
      <c r="AF24" t="n">
        <v>1.953254311268912e-05</v>
      </c>
      <c r="AG24" t="n">
        <v>35</v>
      </c>
      <c r="AH24" t="n">
        <v>515129.7342015143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7.4636</v>
      </c>
      <c r="E25" t="n">
        <v>13.4</v>
      </c>
      <c r="F25" t="n">
        <v>10.66</v>
      </c>
      <c r="G25" t="n">
        <v>42.65</v>
      </c>
      <c r="H25" t="n">
        <v>0.75</v>
      </c>
      <c r="I25" t="n">
        <v>15</v>
      </c>
      <c r="J25" t="n">
        <v>158.51</v>
      </c>
      <c r="K25" t="n">
        <v>49.1</v>
      </c>
      <c r="L25" t="n">
        <v>6.75</v>
      </c>
      <c r="M25" t="n">
        <v>13</v>
      </c>
      <c r="N25" t="n">
        <v>27.66</v>
      </c>
      <c r="O25" t="n">
        <v>19782.99</v>
      </c>
      <c r="P25" t="n">
        <v>123.64</v>
      </c>
      <c r="Q25" t="n">
        <v>197.77</v>
      </c>
      <c r="R25" t="n">
        <v>35.88</v>
      </c>
      <c r="S25" t="n">
        <v>25.4</v>
      </c>
      <c r="T25" t="n">
        <v>4360.49</v>
      </c>
      <c r="U25" t="n">
        <v>0.71</v>
      </c>
      <c r="V25" t="n">
        <v>0.87</v>
      </c>
      <c r="W25" t="n">
        <v>2.96</v>
      </c>
      <c r="X25" t="n">
        <v>0.27</v>
      </c>
      <c r="Y25" t="n">
        <v>1</v>
      </c>
      <c r="Z25" t="n">
        <v>10</v>
      </c>
      <c r="AA25" t="n">
        <v>415.8202621447184</v>
      </c>
      <c r="AB25" t="n">
        <v>568.9436273616669</v>
      </c>
      <c r="AC25" t="n">
        <v>514.6444460836648</v>
      </c>
      <c r="AD25" t="n">
        <v>415820.2621447184</v>
      </c>
      <c r="AE25" t="n">
        <v>568943.6273616669</v>
      </c>
      <c r="AF25" t="n">
        <v>1.954799586680431e-05</v>
      </c>
      <c r="AG25" t="n">
        <v>35</v>
      </c>
      <c r="AH25" t="n">
        <v>514644.4460836648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7.4913</v>
      </c>
      <c r="E26" t="n">
        <v>13.35</v>
      </c>
      <c r="F26" t="n">
        <v>10.64</v>
      </c>
      <c r="G26" t="n">
        <v>45.62</v>
      </c>
      <c r="H26" t="n">
        <v>0.78</v>
      </c>
      <c r="I26" t="n">
        <v>14</v>
      </c>
      <c r="J26" t="n">
        <v>158.86</v>
      </c>
      <c r="K26" t="n">
        <v>49.1</v>
      </c>
      <c r="L26" t="n">
        <v>7</v>
      </c>
      <c r="M26" t="n">
        <v>12</v>
      </c>
      <c r="N26" t="n">
        <v>27.77</v>
      </c>
      <c r="O26" t="n">
        <v>19826.68</v>
      </c>
      <c r="P26" t="n">
        <v>123.36</v>
      </c>
      <c r="Q26" t="n">
        <v>197.81</v>
      </c>
      <c r="R26" t="n">
        <v>35.32</v>
      </c>
      <c r="S26" t="n">
        <v>25.4</v>
      </c>
      <c r="T26" t="n">
        <v>4087.15</v>
      </c>
      <c r="U26" t="n">
        <v>0.72</v>
      </c>
      <c r="V26" t="n">
        <v>0.87</v>
      </c>
      <c r="W26" t="n">
        <v>2.96</v>
      </c>
      <c r="X26" t="n">
        <v>0.25</v>
      </c>
      <c r="Y26" t="n">
        <v>1</v>
      </c>
      <c r="Z26" t="n">
        <v>10</v>
      </c>
      <c r="AA26" t="n">
        <v>415.2140130119509</v>
      </c>
      <c r="AB26" t="n">
        <v>568.1141305523903</v>
      </c>
      <c r="AC26" t="n">
        <v>513.8941152856594</v>
      </c>
      <c r="AD26" t="n">
        <v>415214.0130119509</v>
      </c>
      <c r="AE26" t="n">
        <v>568114.1305523902</v>
      </c>
      <c r="AF26" t="n">
        <v>1.96205452378197e-05</v>
      </c>
      <c r="AG26" t="n">
        <v>35</v>
      </c>
      <c r="AH26" t="n">
        <v>513894.1152856593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7.4849</v>
      </c>
      <c r="E27" t="n">
        <v>13.36</v>
      </c>
      <c r="F27" t="n">
        <v>10.66</v>
      </c>
      <c r="G27" t="n">
        <v>45.67</v>
      </c>
      <c r="H27" t="n">
        <v>0.8100000000000001</v>
      </c>
      <c r="I27" t="n">
        <v>14</v>
      </c>
      <c r="J27" t="n">
        <v>159.22</v>
      </c>
      <c r="K27" t="n">
        <v>49.1</v>
      </c>
      <c r="L27" t="n">
        <v>7.25</v>
      </c>
      <c r="M27" t="n">
        <v>12</v>
      </c>
      <c r="N27" t="n">
        <v>27.87</v>
      </c>
      <c r="O27" t="n">
        <v>19870.53</v>
      </c>
      <c r="P27" t="n">
        <v>123.11</v>
      </c>
      <c r="Q27" t="n">
        <v>197.77</v>
      </c>
      <c r="R27" t="n">
        <v>35.73</v>
      </c>
      <c r="S27" t="n">
        <v>25.4</v>
      </c>
      <c r="T27" t="n">
        <v>4290.35</v>
      </c>
      <c r="U27" t="n">
        <v>0.71</v>
      </c>
      <c r="V27" t="n">
        <v>0.87</v>
      </c>
      <c r="W27" t="n">
        <v>2.96</v>
      </c>
      <c r="X27" t="n">
        <v>0.27</v>
      </c>
      <c r="Y27" t="n">
        <v>1</v>
      </c>
      <c r="Z27" t="n">
        <v>10</v>
      </c>
      <c r="AA27" t="n">
        <v>415.142847826102</v>
      </c>
      <c r="AB27" t="n">
        <v>568.0167592055253</v>
      </c>
      <c r="AC27" t="n">
        <v>513.8060369234777</v>
      </c>
      <c r="AD27" t="n">
        <v>415142.8478261019</v>
      </c>
      <c r="AE27" t="n">
        <v>568016.7592055253</v>
      </c>
      <c r="AF27" t="n">
        <v>1.960378292827102e-05</v>
      </c>
      <c r="AG27" t="n">
        <v>35</v>
      </c>
      <c r="AH27" t="n">
        <v>513806.0369234777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7.5121</v>
      </c>
      <c r="E28" t="n">
        <v>13.31</v>
      </c>
      <c r="F28" t="n">
        <v>10.64</v>
      </c>
      <c r="G28" t="n">
        <v>49.1</v>
      </c>
      <c r="H28" t="n">
        <v>0.83</v>
      </c>
      <c r="I28" t="n">
        <v>13</v>
      </c>
      <c r="J28" t="n">
        <v>159.57</v>
      </c>
      <c r="K28" t="n">
        <v>49.1</v>
      </c>
      <c r="L28" t="n">
        <v>7.5</v>
      </c>
      <c r="M28" t="n">
        <v>11</v>
      </c>
      <c r="N28" t="n">
        <v>27.98</v>
      </c>
      <c r="O28" t="n">
        <v>19914.3</v>
      </c>
      <c r="P28" t="n">
        <v>123.08</v>
      </c>
      <c r="Q28" t="n">
        <v>197.78</v>
      </c>
      <c r="R28" t="n">
        <v>35.16</v>
      </c>
      <c r="S28" t="n">
        <v>25.4</v>
      </c>
      <c r="T28" t="n">
        <v>4009.82</v>
      </c>
      <c r="U28" t="n">
        <v>0.72</v>
      </c>
      <c r="V28" t="n">
        <v>0.87</v>
      </c>
      <c r="W28" t="n">
        <v>2.96</v>
      </c>
      <c r="X28" t="n">
        <v>0.25</v>
      </c>
      <c r="Y28" t="n">
        <v>1</v>
      </c>
      <c r="Z28" t="n">
        <v>10</v>
      </c>
      <c r="AA28" t="n">
        <v>414.7286679073712</v>
      </c>
      <c r="AB28" t="n">
        <v>567.4500599683896</v>
      </c>
      <c r="AC28" t="n">
        <v>513.2934226661667</v>
      </c>
      <c r="AD28" t="n">
        <v>414728.6679073712</v>
      </c>
      <c r="AE28" t="n">
        <v>567450.0599683896</v>
      </c>
      <c r="AF28" t="n">
        <v>1.967502274385292e-05</v>
      </c>
      <c r="AG28" t="n">
        <v>35</v>
      </c>
      <c r="AH28" t="n">
        <v>513293.4226661668</v>
      </c>
    </row>
    <row r="29">
      <c r="A29" t="n">
        <v>27</v>
      </c>
      <c r="B29" t="n">
        <v>75</v>
      </c>
      <c r="C29" t="inlineStr">
        <is>
          <t xml:space="preserve">CONCLUIDO	</t>
        </is>
      </c>
      <c r="D29" t="n">
        <v>7.5221</v>
      </c>
      <c r="E29" t="n">
        <v>13.29</v>
      </c>
      <c r="F29" t="n">
        <v>10.62</v>
      </c>
      <c r="G29" t="n">
        <v>49.02</v>
      </c>
      <c r="H29" t="n">
        <v>0.86</v>
      </c>
      <c r="I29" t="n">
        <v>13</v>
      </c>
      <c r="J29" t="n">
        <v>159.92</v>
      </c>
      <c r="K29" t="n">
        <v>49.1</v>
      </c>
      <c r="L29" t="n">
        <v>7.75</v>
      </c>
      <c r="M29" t="n">
        <v>11</v>
      </c>
      <c r="N29" t="n">
        <v>28.08</v>
      </c>
      <c r="O29" t="n">
        <v>19958.1</v>
      </c>
      <c r="P29" t="n">
        <v>122.6</v>
      </c>
      <c r="Q29" t="n">
        <v>197.75</v>
      </c>
      <c r="R29" t="n">
        <v>34.64</v>
      </c>
      <c r="S29" t="n">
        <v>25.4</v>
      </c>
      <c r="T29" t="n">
        <v>3749.33</v>
      </c>
      <c r="U29" t="n">
        <v>0.73</v>
      </c>
      <c r="V29" t="n">
        <v>0.88</v>
      </c>
      <c r="W29" t="n">
        <v>2.96</v>
      </c>
      <c r="X29" t="n">
        <v>0.23</v>
      </c>
      <c r="Y29" t="n">
        <v>1</v>
      </c>
      <c r="Z29" t="n">
        <v>10</v>
      </c>
      <c r="AA29" t="n">
        <v>414.2231683761885</v>
      </c>
      <c r="AB29" t="n">
        <v>566.75841320876</v>
      </c>
      <c r="AC29" t="n">
        <v>512.6677857025439</v>
      </c>
      <c r="AD29" t="n">
        <v>414223.1683761885</v>
      </c>
      <c r="AE29" t="n">
        <v>566758.41320876</v>
      </c>
      <c r="AF29" t="n">
        <v>1.970121385252273e-05</v>
      </c>
      <c r="AG29" t="n">
        <v>35</v>
      </c>
      <c r="AH29" t="n">
        <v>512667.785702544</v>
      </c>
    </row>
    <row r="30">
      <c r="A30" t="n">
        <v>28</v>
      </c>
      <c r="B30" t="n">
        <v>75</v>
      </c>
      <c r="C30" t="inlineStr">
        <is>
          <t xml:space="preserve">CONCLUIDO	</t>
        </is>
      </c>
      <c r="D30" t="n">
        <v>7.5415</v>
      </c>
      <c r="E30" t="n">
        <v>13.26</v>
      </c>
      <c r="F30" t="n">
        <v>10.62</v>
      </c>
      <c r="G30" t="n">
        <v>53.08</v>
      </c>
      <c r="H30" t="n">
        <v>0.88</v>
      </c>
      <c r="I30" t="n">
        <v>12</v>
      </c>
      <c r="J30" t="n">
        <v>160.28</v>
      </c>
      <c r="K30" t="n">
        <v>49.1</v>
      </c>
      <c r="L30" t="n">
        <v>8</v>
      </c>
      <c r="M30" t="n">
        <v>10</v>
      </c>
      <c r="N30" t="n">
        <v>28.19</v>
      </c>
      <c r="O30" t="n">
        <v>20001.93</v>
      </c>
      <c r="P30" t="n">
        <v>122.23</v>
      </c>
      <c r="Q30" t="n">
        <v>197.78</v>
      </c>
      <c r="R30" t="n">
        <v>34.44</v>
      </c>
      <c r="S30" t="n">
        <v>25.4</v>
      </c>
      <c r="T30" t="n">
        <v>3658.22</v>
      </c>
      <c r="U30" t="n">
        <v>0.74</v>
      </c>
      <c r="V30" t="n">
        <v>0.88</v>
      </c>
      <c r="W30" t="n">
        <v>2.96</v>
      </c>
      <c r="X30" t="n">
        <v>0.23</v>
      </c>
      <c r="Y30" t="n">
        <v>1</v>
      </c>
      <c r="Z30" t="n">
        <v>10</v>
      </c>
      <c r="AA30" t="n">
        <v>413.6962607828566</v>
      </c>
      <c r="AB30" t="n">
        <v>566.0374749940408</v>
      </c>
      <c r="AC30" t="n">
        <v>512.0156528191944</v>
      </c>
      <c r="AD30" t="n">
        <v>413696.2607828566</v>
      </c>
      <c r="AE30" t="n">
        <v>566037.4749940408</v>
      </c>
      <c r="AF30" t="n">
        <v>1.975202460334218e-05</v>
      </c>
      <c r="AG30" t="n">
        <v>35</v>
      </c>
      <c r="AH30" t="n">
        <v>512015.6528191945</v>
      </c>
    </row>
    <row r="31">
      <c r="A31" t="n">
        <v>29</v>
      </c>
      <c r="B31" t="n">
        <v>75</v>
      </c>
      <c r="C31" t="inlineStr">
        <is>
          <t xml:space="preserve">CONCLUIDO	</t>
        </is>
      </c>
      <c r="D31" t="n">
        <v>7.5457</v>
      </c>
      <c r="E31" t="n">
        <v>13.25</v>
      </c>
      <c r="F31" t="n">
        <v>10.61</v>
      </c>
      <c r="G31" t="n">
        <v>53.05</v>
      </c>
      <c r="H31" t="n">
        <v>0.91</v>
      </c>
      <c r="I31" t="n">
        <v>12</v>
      </c>
      <c r="J31" t="n">
        <v>160.64</v>
      </c>
      <c r="K31" t="n">
        <v>49.1</v>
      </c>
      <c r="L31" t="n">
        <v>8.25</v>
      </c>
      <c r="M31" t="n">
        <v>10</v>
      </c>
      <c r="N31" t="n">
        <v>28.29</v>
      </c>
      <c r="O31" t="n">
        <v>20045.81</v>
      </c>
      <c r="P31" t="n">
        <v>122.13</v>
      </c>
      <c r="Q31" t="n">
        <v>197.76</v>
      </c>
      <c r="R31" t="n">
        <v>34.22</v>
      </c>
      <c r="S31" t="n">
        <v>25.4</v>
      </c>
      <c r="T31" t="n">
        <v>3545.01</v>
      </c>
      <c r="U31" t="n">
        <v>0.74</v>
      </c>
      <c r="V31" t="n">
        <v>0.88</v>
      </c>
      <c r="W31" t="n">
        <v>2.96</v>
      </c>
      <c r="X31" t="n">
        <v>0.22</v>
      </c>
      <c r="Y31" t="n">
        <v>1</v>
      </c>
      <c r="Z31" t="n">
        <v>10</v>
      </c>
      <c r="AA31" t="n">
        <v>413.5566099329038</v>
      </c>
      <c r="AB31" t="n">
        <v>565.8463985401747</v>
      </c>
      <c r="AC31" t="n">
        <v>511.8428124339078</v>
      </c>
      <c r="AD31" t="n">
        <v>413556.6099329038</v>
      </c>
      <c r="AE31" t="n">
        <v>565846.3985401747</v>
      </c>
      <c r="AF31" t="n">
        <v>1.97630248689835e-05</v>
      </c>
      <c r="AG31" t="n">
        <v>35</v>
      </c>
      <c r="AH31" t="n">
        <v>511842.8124339078</v>
      </c>
    </row>
    <row r="32">
      <c r="A32" t="n">
        <v>30</v>
      </c>
      <c r="B32" t="n">
        <v>75</v>
      </c>
      <c r="C32" t="inlineStr">
        <is>
          <t xml:space="preserve">CONCLUIDO	</t>
        </is>
      </c>
      <c r="D32" t="n">
        <v>7.5437</v>
      </c>
      <c r="E32" t="n">
        <v>13.26</v>
      </c>
      <c r="F32" t="n">
        <v>10.61</v>
      </c>
      <c r="G32" t="n">
        <v>53.07</v>
      </c>
      <c r="H32" t="n">
        <v>0.9399999999999999</v>
      </c>
      <c r="I32" t="n">
        <v>12</v>
      </c>
      <c r="J32" t="n">
        <v>160.99</v>
      </c>
      <c r="K32" t="n">
        <v>49.1</v>
      </c>
      <c r="L32" t="n">
        <v>8.5</v>
      </c>
      <c r="M32" t="n">
        <v>10</v>
      </c>
      <c r="N32" t="n">
        <v>28.4</v>
      </c>
      <c r="O32" t="n">
        <v>20089.72</v>
      </c>
      <c r="P32" t="n">
        <v>121.79</v>
      </c>
      <c r="Q32" t="n">
        <v>197.77</v>
      </c>
      <c r="R32" t="n">
        <v>34.26</v>
      </c>
      <c r="S32" t="n">
        <v>25.4</v>
      </c>
      <c r="T32" t="n">
        <v>3564.23</v>
      </c>
      <c r="U32" t="n">
        <v>0.74</v>
      </c>
      <c r="V32" t="n">
        <v>0.88</v>
      </c>
      <c r="W32" t="n">
        <v>2.96</v>
      </c>
      <c r="X32" t="n">
        <v>0.22</v>
      </c>
      <c r="Y32" t="n">
        <v>1</v>
      </c>
      <c r="Z32" t="n">
        <v>10</v>
      </c>
      <c r="AA32" t="n">
        <v>413.3379477619806</v>
      </c>
      <c r="AB32" t="n">
        <v>565.5472153112236</v>
      </c>
      <c r="AC32" t="n">
        <v>511.5721828324215</v>
      </c>
      <c r="AD32" t="n">
        <v>413337.9477619806</v>
      </c>
      <c r="AE32" t="n">
        <v>565547.2153112235</v>
      </c>
      <c r="AF32" t="n">
        <v>1.975778664724954e-05</v>
      </c>
      <c r="AG32" t="n">
        <v>35</v>
      </c>
      <c r="AH32" t="n">
        <v>511572.1828324215</v>
      </c>
    </row>
    <row r="33">
      <c r="A33" t="n">
        <v>31</v>
      </c>
      <c r="B33" t="n">
        <v>75</v>
      </c>
      <c r="C33" t="inlineStr">
        <is>
          <t xml:space="preserve">CONCLUIDO	</t>
        </is>
      </c>
      <c r="D33" t="n">
        <v>7.5745</v>
      </c>
      <c r="E33" t="n">
        <v>13.2</v>
      </c>
      <c r="F33" t="n">
        <v>10.59</v>
      </c>
      <c r="G33" t="n">
        <v>57.76</v>
      </c>
      <c r="H33" t="n">
        <v>0.96</v>
      </c>
      <c r="I33" t="n">
        <v>11</v>
      </c>
      <c r="J33" t="n">
        <v>161.35</v>
      </c>
      <c r="K33" t="n">
        <v>49.1</v>
      </c>
      <c r="L33" t="n">
        <v>8.75</v>
      </c>
      <c r="M33" t="n">
        <v>9</v>
      </c>
      <c r="N33" t="n">
        <v>28.5</v>
      </c>
      <c r="O33" t="n">
        <v>20133.66</v>
      </c>
      <c r="P33" t="n">
        <v>121.28</v>
      </c>
      <c r="Q33" t="n">
        <v>197.78</v>
      </c>
      <c r="R33" t="n">
        <v>33.62</v>
      </c>
      <c r="S33" t="n">
        <v>25.4</v>
      </c>
      <c r="T33" t="n">
        <v>3251.12</v>
      </c>
      <c r="U33" t="n">
        <v>0.76</v>
      </c>
      <c r="V33" t="n">
        <v>0.88</v>
      </c>
      <c r="W33" t="n">
        <v>2.96</v>
      </c>
      <c r="X33" t="n">
        <v>0.2</v>
      </c>
      <c r="Y33" t="n">
        <v>1</v>
      </c>
      <c r="Z33" t="n">
        <v>10</v>
      </c>
      <c r="AA33" t="n">
        <v>412.5412007841961</v>
      </c>
      <c r="AB33" t="n">
        <v>564.4570709462229</v>
      </c>
      <c r="AC33" t="n">
        <v>510.5860803155892</v>
      </c>
      <c r="AD33" t="n">
        <v>412541.2007841961</v>
      </c>
      <c r="AE33" t="n">
        <v>564457.0709462229</v>
      </c>
      <c r="AF33" t="n">
        <v>1.983845526195257e-05</v>
      </c>
      <c r="AG33" t="n">
        <v>35</v>
      </c>
      <c r="AH33" t="n">
        <v>510586.0803155892</v>
      </c>
    </row>
    <row r="34">
      <c r="A34" t="n">
        <v>32</v>
      </c>
      <c r="B34" t="n">
        <v>75</v>
      </c>
      <c r="C34" t="inlineStr">
        <is>
          <t xml:space="preserve">CONCLUIDO	</t>
        </is>
      </c>
      <c r="D34" t="n">
        <v>7.575</v>
      </c>
      <c r="E34" t="n">
        <v>13.2</v>
      </c>
      <c r="F34" t="n">
        <v>10.59</v>
      </c>
      <c r="G34" t="n">
        <v>57.76</v>
      </c>
      <c r="H34" t="n">
        <v>0.99</v>
      </c>
      <c r="I34" t="n">
        <v>11</v>
      </c>
      <c r="J34" t="n">
        <v>161.71</v>
      </c>
      <c r="K34" t="n">
        <v>49.1</v>
      </c>
      <c r="L34" t="n">
        <v>9</v>
      </c>
      <c r="M34" t="n">
        <v>9</v>
      </c>
      <c r="N34" t="n">
        <v>28.61</v>
      </c>
      <c r="O34" t="n">
        <v>20177.64</v>
      </c>
      <c r="P34" t="n">
        <v>121.15</v>
      </c>
      <c r="Q34" t="n">
        <v>197.75</v>
      </c>
      <c r="R34" t="n">
        <v>33.49</v>
      </c>
      <c r="S34" t="n">
        <v>25.4</v>
      </c>
      <c r="T34" t="n">
        <v>3186.9</v>
      </c>
      <c r="U34" t="n">
        <v>0.76</v>
      </c>
      <c r="V34" t="n">
        <v>0.88</v>
      </c>
      <c r="W34" t="n">
        <v>2.96</v>
      </c>
      <c r="X34" t="n">
        <v>0.2</v>
      </c>
      <c r="Y34" t="n">
        <v>1</v>
      </c>
      <c r="Z34" t="n">
        <v>10</v>
      </c>
      <c r="AA34" t="n">
        <v>412.4412492419356</v>
      </c>
      <c r="AB34" t="n">
        <v>564.3203128365511</v>
      </c>
      <c r="AC34" t="n">
        <v>510.4623742079634</v>
      </c>
      <c r="AD34" t="n">
        <v>412441.2492419356</v>
      </c>
      <c r="AE34" t="n">
        <v>564320.3128365511</v>
      </c>
      <c r="AF34" t="n">
        <v>1.983976481738606e-05</v>
      </c>
      <c r="AG34" t="n">
        <v>35</v>
      </c>
      <c r="AH34" t="n">
        <v>510462.3742079634</v>
      </c>
    </row>
    <row r="35">
      <c r="A35" t="n">
        <v>33</v>
      </c>
      <c r="B35" t="n">
        <v>75</v>
      </c>
      <c r="C35" t="inlineStr">
        <is>
          <t xml:space="preserve">CONCLUIDO	</t>
        </is>
      </c>
      <c r="D35" t="n">
        <v>7.5745</v>
      </c>
      <c r="E35" t="n">
        <v>13.2</v>
      </c>
      <c r="F35" t="n">
        <v>10.59</v>
      </c>
      <c r="G35" t="n">
        <v>57.76</v>
      </c>
      <c r="H35" t="n">
        <v>1.01</v>
      </c>
      <c r="I35" t="n">
        <v>11</v>
      </c>
      <c r="J35" t="n">
        <v>162.06</v>
      </c>
      <c r="K35" t="n">
        <v>49.1</v>
      </c>
      <c r="L35" t="n">
        <v>9.25</v>
      </c>
      <c r="M35" t="n">
        <v>9</v>
      </c>
      <c r="N35" t="n">
        <v>28.72</v>
      </c>
      <c r="O35" t="n">
        <v>20221.66</v>
      </c>
      <c r="P35" t="n">
        <v>121.25</v>
      </c>
      <c r="Q35" t="n">
        <v>197.81</v>
      </c>
      <c r="R35" t="n">
        <v>33.65</v>
      </c>
      <c r="S35" t="n">
        <v>25.4</v>
      </c>
      <c r="T35" t="n">
        <v>3264.69</v>
      </c>
      <c r="U35" t="n">
        <v>0.75</v>
      </c>
      <c r="V35" t="n">
        <v>0.88</v>
      </c>
      <c r="W35" t="n">
        <v>2.96</v>
      </c>
      <c r="X35" t="n">
        <v>0.2</v>
      </c>
      <c r="Y35" t="n">
        <v>1</v>
      </c>
      <c r="Z35" t="n">
        <v>10</v>
      </c>
      <c r="AA35" t="n">
        <v>412.5196470503511</v>
      </c>
      <c r="AB35" t="n">
        <v>564.4275801766925</v>
      </c>
      <c r="AC35" t="n">
        <v>510.5594041037123</v>
      </c>
      <c r="AD35" t="n">
        <v>412519.6470503511</v>
      </c>
      <c r="AE35" t="n">
        <v>564427.5801766925</v>
      </c>
      <c r="AF35" t="n">
        <v>1.983845526195257e-05</v>
      </c>
      <c r="AG35" t="n">
        <v>35</v>
      </c>
      <c r="AH35" t="n">
        <v>510559.4041037123</v>
      </c>
    </row>
    <row r="36">
      <c r="A36" t="n">
        <v>34</v>
      </c>
      <c r="B36" t="n">
        <v>75</v>
      </c>
      <c r="C36" t="inlineStr">
        <is>
          <t xml:space="preserve">CONCLUIDO	</t>
        </is>
      </c>
      <c r="D36" t="n">
        <v>7.5804</v>
      </c>
      <c r="E36" t="n">
        <v>13.19</v>
      </c>
      <c r="F36" t="n">
        <v>10.58</v>
      </c>
      <c r="G36" t="n">
        <v>57.71</v>
      </c>
      <c r="H36" t="n">
        <v>1.04</v>
      </c>
      <c r="I36" t="n">
        <v>11</v>
      </c>
      <c r="J36" t="n">
        <v>162.42</v>
      </c>
      <c r="K36" t="n">
        <v>49.1</v>
      </c>
      <c r="L36" t="n">
        <v>9.5</v>
      </c>
      <c r="M36" t="n">
        <v>9</v>
      </c>
      <c r="N36" t="n">
        <v>28.82</v>
      </c>
      <c r="O36" t="n">
        <v>20265.72</v>
      </c>
      <c r="P36" t="n">
        <v>120.74</v>
      </c>
      <c r="Q36" t="n">
        <v>197.81</v>
      </c>
      <c r="R36" t="n">
        <v>33.33</v>
      </c>
      <c r="S36" t="n">
        <v>25.4</v>
      </c>
      <c r="T36" t="n">
        <v>3105.4</v>
      </c>
      <c r="U36" t="n">
        <v>0.76</v>
      </c>
      <c r="V36" t="n">
        <v>0.88</v>
      </c>
      <c r="W36" t="n">
        <v>2.95</v>
      </c>
      <c r="X36" t="n">
        <v>0.19</v>
      </c>
      <c r="Y36" t="n">
        <v>1</v>
      </c>
      <c r="Z36" t="n">
        <v>10</v>
      </c>
      <c r="AA36" t="n">
        <v>412.0646718120732</v>
      </c>
      <c r="AB36" t="n">
        <v>563.8050629835897</v>
      </c>
      <c r="AC36" t="n">
        <v>509.9962990778109</v>
      </c>
      <c r="AD36" t="n">
        <v>412064.6718120732</v>
      </c>
      <c r="AE36" t="n">
        <v>563805.0629835897</v>
      </c>
      <c r="AF36" t="n">
        <v>1.985390801606777e-05</v>
      </c>
      <c r="AG36" t="n">
        <v>35</v>
      </c>
      <c r="AH36" t="n">
        <v>509996.2990778109</v>
      </c>
    </row>
    <row r="37">
      <c r="A37" t="n">
        <v>35</v>
      </c>
      <c r="B37" t="n">
        <v>75</v>
      </c>
      <c r="C37" t="inlineStr">
        <is>
          <t xml:space="preserve">CONCLUIDO	</t>
        </is>
      </c>
      <c r="D37" t="n">
        <v>7.6047</v>
      </c>
      <c r="E37" t="n">
        <v>13.15</v>
      </c>
      <c r="F37" t="n">
        <v>10.57</v>
      </c>
      <c r="G37" t="n">
        <v>63.41</v>
      </c>
      <c r="H37" t="n">
        <v>1.06</v>
      </c>
      <c r="I37" t="n">
        <v>10</v>
      </c>
      <c r="J37" t="n">
        <v>162.78</v>
      </c>
      <c r="K37" t="n">
        <v>49.1</v>
      </c>
      <c r="L37" t="n">
        <v>9.75</v>
      </c>
      <c r="M37" t="n">
        <v>8</v>
      </c>
      <c r="N37" t="n">
        <v>28.93</v>
      </c>
      <c r="O37" t="n">
        <v>20309.81</v>
      </c>
      <c r="P37" t="n">
        <v>120.57</v>
      </c>
      <c r="Q37" t="n">
        <v>197.8</v>
      </c>
      <c r="R37" t="n">
        <v>32.83</v>
      </c>
      <c r="S37" t="n">
        <v>25.4</v>
      </c>
      <c r="T37" t="n">
        <v>2859.55</v>
      </c>
      <c r="U37" t="n">
        <v>0.77</v>
      </c>
      <c r="V37" t="n">
        <v>0.88</v>
      </c>
      <c r="W37" t="n">
        <v>2.96</v>
      </c>
      <c r="X37" t="n">
        <v>0.18</v>
      </c>
      <c r="Y37" t="n">
        <v>1</v>
      </c>
      <c r="Z37" t="n">
        <v>10</v>
      </c>
      <c r="AA37" t="n">
        <v>411.6155629671879</v>
      </c>
      <c r="AB37" t="n">
        <v>563.1905724487339</v>
      </c>
      <c r="AC37" t="n">
        <v>509.4404546571587</v>
      </c>
      <c r="AD37" t="n">
        <v>411615.562967188</v>
      </c>
      <c r="AE37" t="n">
        <v>563190.5724487338</v>
      </c>
      <c r="AF37" t="n">
        <v>1.991755241013542e-05</v>
      </c>
      <c r="AG37" t="n">
        <v>35</v>
      </c>
      <c r="AH37" t="n">
        <v>509440.4546571588</v>
      </c>
    </row>
    <row r="38">
      <c r="A38" t="n">
        <v>36</v>
      </c>
      <c r="B38" t="n">
        <v>75</v>
      </c>
      <c r="C38" t="inlineStr">
        <is>
          <t xml:space="preserve">CONCLUIDO	</t>
        </is>
      </c>
      <c r="D38" t="n">
        <v>7.6105</v>
      </c>
      <c r="E38" t="n">
        <v>13.14</v>
      </c>
      <c r="F38" t="n">
        <v>10.56</v>
      </c>
      <c r="G38" t="n">
        <v>63.35</v>
      </c>
      <c r="H38" t="n">
        <v>1.09</v>
      </c>
      <c r="I38" t="n">
        <v>10</v>
      </c>
      <c r="J38" t="n">
        <v>163.13</v>
      </c>
      <c r="K38" t="n">
        <v>49.1</v>
      </c>
      <c r="L38" t="n">
        <v>10</v>
      </c>
      <c r="M38" t="n">
        <v>8</v>
      </c>
      <c r="N38" t="n">
        <v>29.04</v>
      </c>
      <c r="O38" t="n">
        <v>20353.94</v>
      </c>
      <c r="P38" t="n">
        <v>120.43</v>
      </c>
      <c r="Q38" t="n">
        <v>197.75</v>
      </c>
      <c r="R38" t="n">
        <v>32.52</v>
      </c>
      <c r="S38" t="n">
        <v>25.4</v>
      </c>
      <c r="T38" t="n">
        <v>2707.82</v>
      </c>
      <c r="U38" t="n">
        <v>0.78</v>
      </c>
      <c r="V38" t="n">
        <v>0.88</v>
      </c>
      <c r="W38" t="n">
        <v>2.96</v>
      </c>
      <c r="X38" t="n">
        <v>0.17</v>
      </c>
      <c r="Y38" t="n">
        <v>1</v>
      </c>
      <c r="Z38" t="n">
        <v>10</v>
      </c>
      <c r="AA38" t="n">
        <v>411.428953358046</v>
      </c>
      <c r="AB38" t="n">
        <v>562.9352449488708</v>
      </c>
      <c r="AC38" t="n">
        <v>509.2094952555284</v>
      </c>
      <c r="AD38" t="n">
        <v>411428.953358046</v>
      </c>
      <c r="AE38" t="n">
        <v>562935.2449488709</v>
      </c>
      <c r="AF38" t="n">
        <v>1.993274325316392e-05</v>
      </c>
      <c r="AG38" t="n">
        <v>35</v>
      </c>
      <c r="AH38" t="n">
        <v>509209.4952555284</v>
      </c>
    </row>
    <row r="39">
      <c r="A39" t="n">
        <v>37</v>
      </c>
      <c r="B39" t="n">
        <v>75</v>
      </c>
      <c r="C39" t="inlineStr">
        <is>
          <t xml:space="preserve">CONCLUIDO	</t>
        </is>
      </c>
      <c r="D39" t="n">
        <v>7.6068</v>
      </c>
      <c r="E39" t="n">
        <v>13.15</v>
      </c>
      <c r="F39" t="n">
        <v>10.56</v>
      </c>
      <c r="G39" t="n">
        <v>63.38</v>
      </c>
      <c r="H39" t="n">
        <v>1.11</v>
      </c>
      <c r="I39" t="n">
        <v>10</v>
      </c>
      <c r="J39" t="n">
        <v>163.49</v>
      </c>
      <c r="K39" t="n">
        <v>49.1</v>
      </c>
      <c r="L39" t="n">
        <v>10.25</v>
      </c>
      <c r="M39" t="n">
        <v>8</v>
      </c>
      <c r="N39" t="n">
        <v>29.15</v>
      </c>
      <c r="O39" t="n">
        <v>20398.1</v>
      </c>
      <c r="P39" t="n">
        <v>120.2</v>
      </c>
      <c r="Q39" t="n">
        <v>197.79</v>
      </c>
      <c r="R39" t="n">
        <v>32.85</v>
      </c>
      <c r="S39" t="n">
        <v>25.4</v>
      </c>
      <c r="T39" t="n">
        <v>2869.55</v>
      </c>
      <c r="U39" t="n">
        <v>0.77</v>
      </c>
      <c r="V39" t="n">
        <v>0.88</v>
      </c>
      <c r="W39" t="n">
        <v>2.95</v>
      </c>
      <c r="X39" t="n">
        <v>0.17</v>
      </c>
      <c r="Y39" t="n">
        <v>1</v>
      </c>
      <c r="Z39" t="n">
        <v>10</v>
      </c>
      <c r="AA39" t="n">
        <v>411.3121964792169</v>
      </c>
      <c r="AB39" t="n">
        <v>562.7754930363069</v>
      </c>
      <c r="AC39" t="n">
        <v>509.0649898412863</v>
      </c>
      <c r="AD39" t="n">
        <v>411312.1964792169</v>
      </c>
      <c r="AE39" t="n">
        <v>562775.4930363069</v>
      </c>
      <c r="AF39" t="n">
        <v>1.992305254295608e-05</v>
      </c>
      <c r="AG39" t="n">
        <v>35</v>
      </c>
      <c r="AH39" t="n">
        <v>509064.9898412863</v>
      </c>
    </row>
    <row r="40">
      <c r="A40" t="n">
        <v>38</v>
      </c>
      <c r="B40" t="n">
        <v>75</v>
      </c>
      <c r="C40" t="inlineStr">
        <is>
          <t xml:space="preserve">CONCLUIDO	</t>
        </is>
      </c>
      <c r="D40" t="n">
        <v>7.6071</v>
      </c>
      <c r="E40" t="n">
        <v>13.15</v>
      </c>
      <c r="F40" t="n">
        <v>10.56</v>
      </c>
      <c r="G40" t="n">
        <v>63.38</v>
      </c>
      <c r="H40" t="n">
        <v>1.14</v>
      </c>
      <c r="I40" t="n">
        <v>10</v>
      </c>
      <c r="J40" t="n">
        <v>163.85</v>
      </c>
      <c r="K40" t="n">
        <v>49.1</v>
      </c>
      <c r="L40" t="n">
        <v>10.5</v>
      </c>
      <c r="M40" t="n">
        <v>8</v>
      </c>
      <c r="N40" t="n">
        <v>29.26</v>
      </c>
      <c r="O40" t="n">
        <v>20442.3</v>
      </c>
      <c r="P40" t="n">
        <v>119.93</v>
      </c>
      <c r="Q40" t="n">
        <v>197.79</v>
      </c>
      <c r="R40" t="n">
        <v>32.74</v>
      </c>
      <c r="S40" t="n">
        <v>25.4</v>
      </c>
      <c r="T40" t="n">
        <v>2814.32</v>
      </c>
      <c r="U40" t="n">
        <v>0.78</v>
      </c>
      <c r="V40" t="n">
        <v>0.88</v>
      </c>
      <c r="W40" t="n">
        <v>2.96</v>
      </c>
      <c r="X40" t="n">
        <v>0.17</v>
      </c>
      <c r="Y40" t="n">
        <v>1</v>
      </c>
      <c r="Z40" t="n">
        <v>10</v>
      </c>
      <c r="AA40" t="n">
        <v>411.1151743415904</v>
      </c>
      <c r="AB40" t="n">
        <v>562.5059186556031</v>
      </c>
      <c r="AC40" t="n">
        <v>508.8211432611268</v>
      </c>
      <c r="AD40" t="n">
        <v>411115.1743415904</v>
      </c>
      <c r="AE40" t="n">
        <v>562505.9186556031</v>
      </c>
      <c r="AF40" t="n">
        <v>1.992383827621617e-05</v>
      </c>
      <c r="AG40" t="n">
        <v>35</v>
      </c>
      <c r="AH40" t="n">
        <v>508821.1432611268</v>
      </c>
    </row>
    <row r="41">
      <c r="A41" t="n">
        <v>39</v>
      </c>
      <c r="B41" t="n">
        <v>75</v>
      </c>
      <c r="C41" t="inlineStr">
        <is>
          <t xml:space="preserve">CONCLUIDO	</t>
        </is>
      </c>
      <c r="D41" t="n">
        <v>7.6333</v>
      </c>
      <c r="E41" t="n">
        <v>13.1</v>
      </c>
      <c r="F41" t="n">
        <v>10.55</v>
      </c>
      <c r="G41" t="n">
        <v>70.33</v>
      </c>
      <c r="H41" t="n">
        <v>1.16</v>
      </c>
      <c r="I41" t="n">
        <v>9</v>
      </c>
      <c r="J41" t="n">
        <v>164.21</v>
      </c>
      <c r="K41" t="n">
        <v>49.1</v>
      </c>
      <c r="L41" t="n">
        <v>10.75</v>
      </c>
      <c r="M41" t="n">
        <v>7</v>
      </c>
      <c r="N41" t="n">
        <v>29.36</v>
      </c>
      <c r="O41" t="n">
        <v>20486.54</v>
      </c>
      <c r="P41" t="n">
        <v>119.3</v>
      </c>
      <c r="Q41" t="n">
        <v>197.76</v>
      </c>
      <c r="R41" t="n">
        <v>32.21</v>
      </c>
      <c r="S41" t="n">
        <v>25.4</v>
      </c>
      <c r="T41" t="n">
        <v>2557.78</v>
      </c>
      <c r="U41" t="n">
        <v>0.79</v>
      </c>
      <c r="V41" t="n">
        <v>0.88</v>
      </c>
      <c r="W41" t="n">
        <v>2.96</v>
      </c>
      <c r="X41" t="n">
        <v>0.16</v>
      </c>
      <c r="Y41" t="n">
        <v>1</v>
      </c>
      <c r="Z41" t="n">
        <v>10</v>
      </c>
      <c r="AA41" t="n">
        <v>410.3184502056835</v>
      </c>
      <c r="AB41" t="n">
        <v>561.415805543867</v>
      </c>
      <c r="AC41" t="n">
        <v>507.8350690147915</v>
      </c>
      <c r="AD41" t="n">
        <v>410318.4502056835</v>
      </c>
      <c r="AE41" t="n">
        <v>561415.8055438671</v>
      </c>
      <c r="AF41" t="n">
        <v>1.99924589809311e-05</v>
      </c>
      <c r="AG41" t="n">
        <v>35</v>
      </c>
      <c r="AH41" t="n">
        <v>507835.0690147915</v>
      </c>
    </row>
    <row r="42">
      <c r="A42" t="n">
        <v>40</v>
      </c>
      <c r="B42" t="n">
        <v>75</v>
      </c>
      <c r="C42" t="inlineStr">
        <is>
          <t xml:space="preserve">CONCLUIDO	</t>
        </is>
      </c>
      <c r="D42" t="n">
        <v>7.6304</v>
      </c>
      <c r="E42" t="n">
        <v>13.11</v>
      </c>
      <c r="F42" t="n">
        <v>10.55</v>
      </c>
      <c r="G42" t="n">
        <v>70.36</v>
      </c>
      <c r="H42" t="n">
        <v>1.18</v>
      </c>
      <c r="I42" t="n">
        <v>9</v>
      </c>
      <c r="J42" t="n">
        <v>164.57</v>
      </c>
      <c r="K42" t="n">
        <v>49.1</v>
      </c>
      <c r="L42" t="n">
        <v>11</v>
      </c>
      <c r="M42" t="n">
        <v>7</v>
      </c>
      <c r="N42" t="n">
        <v>29.47</v>
      </c>
      <c r="O42" t="n">
        <v>20530.82</v>
      </c>
      <c r="P42" t="n">
        <v>119.48</v>
      </c>
      <c r="Q42" t="n">
        <v>197.75</v>
      </c>
      <c r="R42" t="n">
        <v>32.59</v>
      </c>
      <c r="S42" t="n">
        <v>25.4</v>
      </c>
      <c r="T42" t="n">
        <v>2747.42</v>
      </c>
      <c r="U42" t="n">
        <v>0.78</v>
      </c>
      <c r="V42" t="n">
        <v>0.88</v>
      </c>
      <c r="W42" t="n">
        <v>2.95</v>
      </c>
      <c r="X42" t="n">
        <v>0.16</v>
      </c>
      <c r="Y42" t="n">
        <v>1</v>
      </c>
      <c r="Z42" t="n">
        <v>10</v>
      </c>
      <c r="AA42" t="n">
        <v>410.4837417782228</v>
      </c>
      <c r="AB42" t="n">
        <v>561.641964765565</v>
      </c>
      <c r="AC42" t="n">
        <v>508.039643917787</v>
      </c>
      <c r="AD42" t="n">
        <v>410483.7417782228</v>
      </c>
      <c r="AE42" t="n">
        <v>561641.964765565</v>
      </c>
      <c r="AF42" t="n">
        <v>1.998486355941685e-05</v>
      </c>
      <c r="AG42" t="n">
        <v>35</v>
      </c>
      <c r="AH42" t="n">
        <v>508039.643917787</v>
      </c>
    </row>
    <row r="43">
      <c r="A43" t="n">
        <v>41</v>
      </c>
      <c r="B43" t="n">
        <v>75</v>
      </c>
      <c r="C43" t="inlineStr">
        <is>
          <t xml:space="preserve">CONCLUIDO	</t>
        </is>
      </c>
      <c r="D43" t="n">
        <v>7.6333</v>
      </c>
      <c r="E43" t="n">
        <v>13.1</v>
      </c>
      <c r="F43" t="n">
        <v>10.55</v>
      </c>
      <c r="G43" t="n">
        <v>70.33</v>
      </c>
      <c r="H43" t="n">
        <v>1.21</v>
      </c>
      <c r="I43" t="n">
        <v>9</v>
      </c>
      <c r="J43" t="n">
        <v>164.93</v>
      </c>
      <c r="K43" t="n">
        <v>49.1</v>
      </c>
      <c r="L43" t="n">
        <v>11.25</v>
      </c>
      <c r="M43" t="n">
        <v>7</v>
      </c>
      <c r="N43" t="n">
        <v>29.58</v>
      </c>
      <c r="O43" t="n">
        <v>20575.13</v>
      </c>
      <c r="P43" t="n">
        <v>119.41</v>
      </c>
      <c r="Q43" t="n">
        <v>197.8</v>
      </c>
      <c r="R43" t="n">
        <v>32.38</v>
      </c>
      <c r="S43" t="n">
        <v>25.4</v>
      </c>
      <c r="T43" t="n">
        <v>2641.21</v>
      </c>
      <c r="U43" t="n">
        <v>0.78</v>
      </c>
      <c r="V43" t="n">
        <v>0.88</v>
      </c>
      <c r="W43" t="n">
        <v>2.95</v>
      </c>
      <c r="X43" t="n">
        <v>0.16</v>
      </c>
      <c r="Y43" t="n">
        <v>1</v>
      </c>
      <c r="Z43" t="n">
        <v>10</v>
      </c>
      <c r="AA43" t="n">
        <v>410.3968717851269</v>
      </c>
      <c r="AB43" t="n">
        <v>561.5231054085775</v>
      </c>
      <c r="AC43" t="n">
        <v>507.9321283310102</v>
      </c>
      <c r="AD43" t="n">
        <v>410396.8717851269</v>
      </c>
      <c r="AE43" t="n">
        <v>561523.1054085775</v>
      </c>
      <c r="AF43" t="n">
        <v>1.99924589809311e-05</v>
      </c>
      <c r="AG43" t="n">
        <v>35</v>
      </c>
      <c r="AH43" t="n">
        <v>507932.1283310102</v>
      </c>
    </row>
    <row r="44">
      <c r="A44" t="n">
        <v>42</v>
      </c>
      <c r="B44" t="n">
        <v>75</v>
      </c>
      <c r="C44" t="inlineStr">
        <is>
          <t xml:space="preserve">CONCLUIDO	</t>
        </is>
      </c>
      <c r="D44" t="n">
        <v>7.6368</v>
      </c>
      <c r="E44" t="n">
        <v>13.09</v>
      </c>
      <c r="F44" t="n">
        <v>10.54</v>
      </c>
      <c r="G44" t="n">
        <v>70.29000000000001</v>
      </c>
      <c r="H44" t="n">
        <v>1.23</v>
      </c>
      <c r="I44" t="n">
        <v>9</v>
      </c>
      <c r="J44" t="n">
        <v>165.29</v>
      </c>
      <c r="K44" t="n">
        <v>49.1</v>
      </c>
      <c r="L44" t="n">
        <v>11.5</v>
      </c>
      <c r="M44" t="n">
        <v>7</v>
      </c>
      <c r="N44" t="n">
        <v>29.69</v>
      </c>
      <c r="O44" t="n">
        <v>20619.48</v>
      </c>
      <c r="P44" t="n">
        <v>119.04</v>
      </c>
      <c r="Q44" t="n">
        <v>197.8</v>
      </c>
      <c r="R44" t="n">
        <v>32.12</v>
      </c>
      <c r="S44" t="n">
        <v>25.4</v>
      </c>
      <c r="T44" t="n">
        <v>2511.46</v>
      </c>
      <c r="U44" t="n">
        <v>0.79</v>
      </c>
      <c r="V44" t="n">
        <v>0.88</v>
      </c>
      <c r="W44" t="n">
        <v>2.95</v>
      </c>
      <c r="X44" t="n">
        <v>0.15</v>
      </c>
      <c r="Y44" t="n">
        <v>1</v>
      </c>
      <c r="Z44" t="n">
        <v>10</v>
      </c>
      <c r="AA44" t="n">
        <v>410.0772109086354</v>
      </c>
      <c r="AB44" t="n">
        <v>561.0857312949192</v>
      </c>
      <c r="AC44" t="n">
        <v>507.5364965889012</v>
      </c>
      <c r="AD44" t="n">
        <v>410077.2109086354</v>
      </c>
      <c r="AE44" t="n">
        <v>561085.7312949193</v>
      </c>
      <c r="AF44" t="n">
        <v>2.000162586896553e-05</v>
      </c>
      <c r="AG44" t="n">
        <v>35</v>
      </c>
      <c r="AH44" t="n">
        <v>507536.4965889012</v>
      </c>
    </row>
    <row r="45">
      <c r="A45" t="n">
        <v>43</v>
      </c>
      <c r="B45" t="n">
        <v>75</v>
      </c>
      <c r="C45" t="inlineStr">
        <is>
          <t xml:space="preserve">CONCLUIDO	</t>
        </is>
      </c>
      <c r="D45" t="n">
        <v>7.6313</v>
      </c>
      <c r="E45" t="n">
        <v>13.1</v>
      </c>
      <c r="F45" t="n">
        <v>10.55</v>
      </c>
      <c r="G45" t="n">
        <v>70.34999999999999</v>
      </c>
      <c r="H45" t="n">
        <v>1.26</v>
      </c>
      <c r="I45" t="n">
        <v>9</v>
      </c>
      <c r="J45" t="n">
        <v>165.65</v>
      </c>
      <c r="K45" t="n">
        <v>49.1</v>
      </c>
      <c r="L45" t="n">
        <v>11.75</v>
      </c>
      <c r="M45" t="n">
        <v>7</v>
      </c>
      <c r="N45" t="n">
        <v>29.8</v>
      </c>
      <c r="O45" t="n">
        <v>20663.87</v>
      </c>
      <c r="P45" t="n">
        <v>119</v>
      </c>
      <c r="Q45" t="n">
        <v>197.75</v>
      </c>
      <c r="R45" t="n">
        <v>32.48</v>
      </c>
      <c r="S45" t="n">
        <v>25.4</v>
      </c>
      <c r="T45" t="n">
        <v>2692.76</v>
      </c>
      <c r="U45" t="n">
        <v>0.78</v>
      </c>
      <c r="V45" t="n">
        <v>0.88</v>
      </c>
      <c r="W45" t="n">
        <v>2.95</v>
      </c>
      <c r="X45" t="n">
        <v>0.16</v>
      </c>
      <c r="Y45" t="n">
        <v>1</v>
      </c>
      <c r="Z45" t="n">
        <v>10</v>
      </c>
      <c r="AA45" t="n">
        <v>410.129973826093</v>
      </c>
      <c r="AB45" t="n">
        <v>561.1579238463204</v>
      </c>
      <c r="AC45" t="n">
        <v>507.6017991845194</v>
      </c>
      <c r="AD45" t="n">
        <v>410129.973826093</v>
      </c>
      <c r="AE45" t="n">
        <v>561157.9238463204</v>
      </c>
      <c r="AF45" t="n">
        <v>1.998722075919713e-05</v>
      </c>
      <c r="AG45" t="n">
        <v>35</v>
      </c>
      <c r="AH45" t="n">
        <v>507601.7991845194</v>
      </c>
    </row>
    <row r="46">
      <c r="A46" t="n">
        <v>44</v>
      </c>
      <c r="B46" t="n">
        <v>75</v>
      </c>
      <c r="C46" t="inlineStr">
        <is>
          <t xml:space="preserve">CONCLUIDO	</t>
        </is>
      </c>
      <c r="D46" t="n">
        <v>7.6344</v>
      </c>
      <c r="E46" t="n">
        <v>13.1</v>
      </c>
      <c r="F46" t="n">
        <v>10.55</v>
      </c>
      <c r="G46" t="n">
        <v>70.31</v>
      </c>
      <c r="H46" t="n">
        <v>1.28</v>
      </c>
      <c r="I46" t="n">
        <v>9</v>
      </c>
      <c r="J46" t="n">
        <v>166.01</v>
      </c>
      <c r="K46" t="n">
        <v>49.1</v>
      </c>
      <c r="L46" t="n">
        <v>12</v>
      </c>
      <c r="M46" t="n">
        <v>7</v>
      </c>
      <c r="N46" t="n">
        <v>29.91</v>
      </c>
      <c r="O46" t="n">
        <v>20708.3</v>
      </c>
      <c r="P46" t="n">
        <v>118.67</v>
      </c>
      <c r="Q46" t="n">
        <v>197.75</v>
      </c>
      <c r="R46" t="n">
        <v>32.2</v>
      </c>
      <c r="S46" t="n">
        <v>25.4</v>
      </c>
      <c r="T46" t="n">
        <v>2548.76</v>
      </c>
      <c r="U46" t="n">
        <v>0.79</v>
      </c>
      <c r="V46" t="n">
        <v>0.88</v>
      </c>
      <c r="W46" t="n">
        <v>2.96</v>
      </c>
      <c r="X46" t="n">
        <v>0.16</v>
      </c>
      <c r="Y46" t="n">
        <v>1</v>
      </c>
      <c r="Z46" t="n">
        <v>10</v>
      </c>
      <c r="AA46" t="n">
        <v>409.855377642919</v>
      </c>
      <c r="AB46" t="n">
        <v>560.782209234173</v>
      </c>
      <c r="AC46" t="n">
        <v>507.2619422476367</v>
      </c>
      <c r="AD46" t="n">
        <v>409855.377642919</v>
      </c>
      <c r="AE46" t="n">
        <v>560782.2092341731</v>
      </c>
      <c r="AF46" t="n">
        <v>1.999534000288478e-05</v>
      </c>
      <c r="AG46" t="n">
        <v>35</v>
      </c>
      <c r="AH46" t="n">
        <v>507261.9422476367</v>
      </c>
    </row>
    <row r="47">
      <c r="A47" t="n">
        <v>45</v>
      </c>
      <c r="B47" t="n">
        <v>75</v>
      </c>
      <c r="C47" t="inlineStr">
        <is>
          <t xml:space="preserve">CONCLUIDO	</t>
        </is>
      </c>
      <c r="D47" t="n">
        <v>7.6656</v>
      </c>
      <c r="E47" t="n">
        <v>13.05</v>
      </c>
      <c r="F47" t="n">
        <v>10.52</v>
      </c>
      <c r="G47" t="n">
        <v>78.93000000000001</v>
      </c>
      <c r="H47" t="n">
        <v>1.3</v>
      </c>
      <c r="I47" t="n">
        <v>8</v>
      </c>
      <c r="J47" t="n">
        <v>166.37</v>
      </c>
      <c r="K47" t="n">
        <v>49.1</v>
      </c>
      <c r="L47" t="n">
        <v>12.25</v>
      </c>
      <c r="M47" t="n">
        <v>6</v>
      </c>
      <c r="N47" t="n">
        <v>30.02</v>
      </c>
      <c r="O47" t="n">
        <v>20752.76</v>
      </c>
      <c r="P47" t="n">
        <v>118.24</v>
      </c>
      <c r="Q47" t="n">
        <v>197.77</v>
      </c>
      <c r="R47" t="n">
        <v>31.53</v>
      </c>
      <c r="S47" t="n">
        <v>25.4</v>
      </c>
      <c r="T47" t="n">
        <v>2223.18</v>
      </c>
      <c r="U47" t="n">
        <v>0.8100000000000001</v>
      </c>
      <c r="V47" t="n">
        <v>0.88</v>
      </c>
      <c r="W47" t="n">
        <v>2.95</v>
      </c>
      <c r="X47" t="n">
        <v>0.13</v>
      </c>
      <c r="Y47" t="n">
        <v>1</v>
      </c>
      <c r="Z47" t="n">
        <v>10</v>
      </c>
      <c r="AA47" t="n">
        <v>400.1991605329306</v>
      </c>
      <c r="AB47" t="n">
        <v>547.5701469820538</v>
      </c>
      <c r="AC47" t="n">
        <v>495.3108206736138</v>
      </c>
      <c r="AD47" t="n">
        <v>400199.1605329306</v>
      </c>
      <c r="AE47" t="n">
        <v>547570.1469820538</v>
      </c>
      <c r="AF47" t="n">
        <v>2.00770562619346e-05</v>
      </c>
      <c r="AG47" t="n">
        <v>34</v>
      </c>
      <c r="AH47" t="n">
        <v>495310.8206736138</v>
      </c>
    </row>
    <row r="48">
      <c r="A48" t="n">
        <v>46</v>
      </c>
      <c r="B48" t="n">
        <v>75</v>
      </c>
      <c r="C48" t="inlineStr">
        <is>
          <t xml:space="preserve">CONCLUIDO	</t>
        </is>
      </c>
      <c r="D48" t="n">
        <v>7.6681</v>
      </c>
      <c r="E48" t="n">
        <v>13.04</v>
      </c>
      <c r="F48" t="n">
        <v>10.52</v>
      </c>
      <c r="G48" t="n">
        <v>78.90000000000001</v>
      </c>
      <c r="H48" t="n">
        <v>1.33</v>
      </c>
      <c r="I48" t="n">
        <v>8</v>
      </c>
      <c r="J48" t="n">
        <v>166.73</v>
      </c>
      <c r="K48" t="n">
        <v>49.1</v>
      </c>
      <c r="L48" t="n">
        <v>12.5</v>
      </c>
      <c r="M48" t="n">
        <v>6</v>
      </c>
      <c r="N48" t="n">
        <v>30.13</v>
      </c>
      <c r="O48" t="n">
        <v>20797.26</v>
      </c>
      <c r="P48" t="n">
        <v>118.23</v>
      </c>
      <c r="Q48" t="n">
        <v>197.77</v>
      </c>
      <c r="R48" t="n">
        <v>31.46</v>
      </c>
      <c r="S48" t="n">
        <v>25.4</v>
      </c>
      <c r="T48" t="n">
        <v>2186.18</v>
      </c>
      <c r="U48" t="n">
        <v>0.8100000000000001</v>
      </c>
      <c r="V48" t="n">
        <v>0.88</v>
      </c>
      <c r="W48" t="n">
        <v>2.95</v>
      </c>
      <c r="X48" t="n">
        <v>0.13</v>
      </c>
      <c r="Y48" t="n">
        <v>1</v>
      </c>
      <c r="Z48" t="n">
        <v>10</v>
      </c>
      <c r="AA48" t="n">
        <v>400.1607854110949</v>
      </c>
      <c r="AB48" t="n">
        <v>547.5176404473672</v>
      </c>
      <c r="AC48" t="n">
        <v>495.2633252889044</v>
      </c>
      <c r="AD48" t="n">
        <v>400160.7854110949</v>
      </c>
      <c r="AE48" t="n">
        <v>547517.6404473672</v>
      </c>
      <c r="AF48" t="n">
        <v>2.008360403910206e-05</v>
      </c>
      <c r="AG48" t="n">
        <v>34</v>
      </c>
      <c r="AH48" t="n">
        <v>495263.3252889044</v>
      </c>
    </row>
    <row r="49">
      <c r="A49" t="n">
        <v>47</v>
      </c>
      <c r="B49" t="n">
        <v>75</v>
      </c>
      <c r="C49" t="inlineStr">
        <is>
          <t xml:space="preserve">CONCLUIDO	</t>
        </is>
      </c>
      <c r="D49" t="n">
        <v>7.6643</v>
      </c>
      <c r="E49" t="n">
        <v>13.05</v>
      </c>
      <c r="F49" t="n">
        <v>10.53</v>
      </c>
      <c r="G49" t="n">
        <v>78.95</v>
      </c>
      <c r="H49" t="n">
        <v>1.35</v>
      </c>
      <c r="I49" t="n">
        <v>8</v>
      </c>
      <c r="J49" t="n">
        <v>167.09</v>
      </c>
      <c r="K49" t="n">
        <v>49.1</v>
      </c>
      <c r="L49" t="n">
        <v>12.75</v>
      </c>
      <c r="M49" t="n">
        <v>6</v>
      </c>
      <c r="N49" t="n">
        <v>30.25</v>
      </c>
      <c r="O49" t="n">
        <v>20841.8</v>
      </c>
      <c r="P49" t="n">
        <v>118.28</v>
      </c>
      <c r="Q49" t="n">
        <v>197.76</v>
      </c>
      <c r="R49" t="n">
        <v>31.53</v>
      </c>
      <c r="S49" t="n">
        <v>25.4</v>
      </c>
      <c r="T49" t="n">
        <v>2219.74</v>
      </c>
      <c r="U49" t="n">
        <v>0.8100000000000001</v>
      </c>
      <c r="V49" t="n">
        <v>0.88</v>
      </c>
      <c r="W49" t="n">
        <v>2.95</v>
      </c>
      <c r="X49" t="n">
        <v>0.14</v>
      </c>
      <c r="Y49" t="n">
        <v>1</v>
      </c>
      <c r="Z49" t="n">
        <v>10</v>
      </c>
      <c r="AA49" t="n">
        <v>400.2552408025338</v>
      </c>
      <c r="AB49" t="n">
        <v>547.6468784810118</v>
      </c>
      <c r="AC49" t="n">
        <v>495.3802290260045</v>
      </c>
      <c r="AD49" t="n">
        <v>400255.2408025337</v>
      </c>
      <c r="AE49" t="n">
        <v>547646.8784810117</v>
      </c>
      <c r="AF49" t="n">
        <v>2.007365141780753e-05</v>
      </c>
      <c r="AG49" t="n">
        <v>34</v>
      </c>
      <c r="AH49" t="n">
        <v>495380.2290260045</v>
      </c>
    </row>
    <row r="50">
      <c r="A50" t="n">
        <v>48</v>
      </c>
      <c r="B50" t="n">
        <v>75</v>
      </c>
      <c r="C50" t="inlineStr">
        <is>
          <t xml:space="preserve">CONCLUIDO	</t>
        </is>
      </c>
      <c r="D50" t="n">
        <v>7.6666</v>
      </c>
      <c r="E50" t="n">
        <v>13.04</v>
      </c>
      <c r="F50" t="n">
        <v>10.52</v>
      </c>
      <c r="G50" t="n">
        <v>78.92</v>
      </c>
      <c r="H50" t="n">
        <v>1.38</v>
      </c>
      <c r="I50" t="n">
        <v>8</v>
      </c>
      <c r="J50" t="n">
        <v>167.45</v>
      </c>
      <c r="K50" t="n">
        <v>49.1</v>
      </c>
      <c r="L50" t="n">
        <v>13</v>
      </c>
      <c r="M50" t="n">
        <v>6</v>
      </c>
      <c r="N50" t="n">
        <v>30.36</v>
      </c>
      <c r="O50" t="n">
        <v>20886.38</v>
      </c>
      <c r="P50" t="n">
        <v>118.03</v>
      </c>
      <c r="Q50" t="n">
        <v>197.75</v>
      </c>
      <c r="R50" t="n">
        <v>31.51</v>
      </c>
      <c r="S50" t="n">
        <v>25.4</v>
      </c>
      <c r="T50" t="n">
        <v>2211.65</v>
      </c>
      <c r="U50" t="n">
        <v>0.8100000000000001</v>
      </c>
      <c r="V50" t="n">
        <v>0.88</v>
      </c>
      <c r="W50" t="n">
        <v>2.95</v>
      </c>
      <c r="X50" t="n">
        <v>0.13</v>
      </c>
      <c r="Y50" t="n">
        <v>1</v>
      </c>
      <c r="Z50" t="n">
        <v>10</v>
      </c>
      <c r="AA50" t="n">
        <v>400.0375831487586</v>
      </c>
      <c r="AB50" t="n">
        <v>547.3490696767386</v>
      </c>
      <c r="AC50" t="n">
        <v>495.1108426760339</v>
      </c>
      <c r="AD50" t="n">
        <v>400037.5831487586</v>
      </c>
      <c r="AE50" t="n">
        <v>547349.0696767386</v>
      </c>
      <c r="AF50" t="n">
        <v>2.007967537280158e-05</v>
      </c>
      <c r="AG50" t="n">
        <v>34</v>
      </c>
      <c r="AH50" t="n">
        <v>495110.842676034</v>
      </c>
    </row>
    <row r="51">
      <c r="A51" t="n">
        <v>49</v>
      </c>
      <c r="B51" t="n">
        <v>75</v>
      </c>
      <c r="C51" t="inlineStr">
        <is>
          <t xml:space="preserve">CONCLUIDO	</t>
        </is>
      </c>
      <c r="D51" t="n">
        <v>7.6681</v>
      </c>
      <c r="E51" t="n">
        <v>13.04</v>
      </c>
      <c r="F51" t="n">
        <v>10.52</v>
      </c>
      <c r="G51" t="n">
        <v>78.90000000000001</v>
      </c>
      <c r="H51" t="n">
        <v>1.4</v>
      </c>
      <c r="I51" t="n">
        <v>8</v>
      </c>
      <c r="J51" t="n">
        <v>167.81</v>
      </c>
      <c r="K51" t="n">
        <v>49.1</v>
      </c>
      <c r="L51" t="n">
        <v>13.25</v>
      </c>
      <c r="M51" t="n">
        <v>6</v>
      </c>
      <c r="N51" t="n">
        <v>30.47</v>
      </c>
      <c r="O51" t="n">
        <v>20930.99</v>
      </c>
      <c r="P51" t="n">
        <v>117.76</v>
      </c>
      <c r="Q51" t="n">
        <v>197.79</v>
      </c>
      <c r="R51" t="n">
        <v>31.38</v>
      </c>
      <c r="S51" t="n">
        <v>25.4</v>
      </c>
      <c r="T51" t="n">
        <v>2147.52</v>
      </c>
      <c r="U51" t="n">
        <v>0.8100000000000001</v>
      </c>
      <c r="V51" t="n">
        <v>0.88</v>
      </c>
      <c r="W51" t="n">
        <v>2.95</v>
      </c>
      <c r="X51" t="n">
        <v>0.13</v>
      </c>
      <c r="Y51" t="n">
        <v>1</v>
      </c>
      <c r="Z51" t="n">
        <v>10</v>
      </c>
      <c r="AA51" t="n">
        <v>399.8272320502271</v>
      </c>
      <c r="AB51" t="n">
        <v>547.0612580236922</v>
      </c>
      <c r="AC51" t="n">
        <v>494.8504993632081</v>
      </c>
      <c r="AD51" t="n">
        <v>399827.2320502271</v>
      </c>
      <c r="AE51" t="n">
        <v>547061.2580236922</v>
      </c>
      <c r="AF51" t="n">
        <v>2.008360403910206e-05</v>
      </c>
      <c r="AG51" t="n">
        <v>34</v>
      </c>
      <c r="AH51" t="n">
        <v>494850.4993632081</v>
      </c>
    </row>
    <row r="52">
      <c r="A52" t="n">
        <v>50</v>
      </c>
      <c r="B52" t="n">
        <v>75</v>
      </c>
      <c r="C52" t="inlineStr">
        <is>
          <t xml:space="preserve">CONCLUIDO	</t>
        </is>
      </c>
      <c r="D52" t="n">
        <v>7.6648</v>
      </c>
      <c r="E52" t="n">
        <v>13.05</v>
      </c>
      <c r="F52" t="n">
        <v>10.53</v>
      </c>
      <c r="G52" t="n">
        <v>78.94</v>
      </c>
      <c r="H52" t="n">
        <v>1.42</v>
      </c>
      <c r="I52" t="n">
        <v>8</v>
      </c>
      <c r="J52" t="n">
        <v>168.18</v>
      </c>
      <c r="K52" t="n">
        <v>49.1</v>
      </c>
      <c r="L52" t="n">
        <v>13.5</v>
      </c>
      <c r="M52" t="n">
        <v>6</v>
      </c>
      <c r="N52" t="n">
        <v>30.58</v>
      </c>
      <c r="O52" t="n">
        <v>20975.64</v>
      </c>
      <c r="P52" t="n">
        <v>117.72</v>
      </c>
      <c r="Q52" t="n">
        <v>197.78</v>
      </c>
      <c r="R52" t="n">
        <v>31.64</v>
      </c>
      <c r="S52" t="n">
        <v>25.4</v>
      </c>
      <c r="T52" t="n">
        <v>2274.57</v>
      </c>
      <c r="U52" t="n">
        <v>0.8</v>
      </c>
      <c r="V52" t="n">
        <v>0.88</v>
      </c>
      <c r="W52" t="n">
        <v>2.95</v>
      </c>
      <c r="X52" t="n">
        <v>0.14</v>
      </c>
      <c r="Y52" t="n">
        <v>1</v>
      </c>
      <c r="Z52" t="n">
        <v>10</v>
      </c>
      <c r="AA52" t="n">
        <v>399.8513824142069</v>
      </c>
      <c r="AB52" t="n">
        <v>547.0943016171283</v>
      </c>
      <c r="AC52" t="n">
        <v>494.8803893224637</v>
      </c>
      <c r="AD52" t="n">
        <v>399851.3824142069</v>
      </c>
      <c r="AE52" t="n">
        <v>547094.3016171283</v>
      </c>
      <c r="AF52" t="n">
        <v>2.007496097324102e-05</v>
      </c>
      <c r="AG52" t="n">
        <v>34</v>
      </c>
      <c r="AH52" t="n">
        <v>494880.3893224637</v>
      </c>
    </row>
    <row r="53">
      <c r="A53" t="n">
        <v>51</v>
      </c>
      <c r="B53" t="n">
        <v>75</v>
      </c>
      <c r="C53" t="inlineStr">
        <is>
          <t xml:space="preserve">CONCLUIDO	</t>
        </is>
      </c>
      <c r="D53" t="n">
        <v>7.6633</v>
      </c>
      <c r="E53" t="n">
        <v>13.05</v>
      </c>
      <c r="F53" t="n">
        <v>10.53</v>
      </c>
      <c r="G53" t="n">
        <v>78.95999999999999</v>
      </c>
      <c r="H53" t="n">
        <v>1.45</v>
      </c>
      <c r="I53" t="n">
        <v>8</v>
      </c>
      <c r="J53" t="n">
        <v>168.54</v>
      </c>
      <c r="K53" t="n">
        <v>49.1</v>
      </c>
      <c r="L53" t="n">
        <v>13.75</v>
      </c>
      <c r="M53" t="n">
        <v>6</v>
      </c>
      <c r="N53" t="n">
        <v>30.69</v>
      </c>
      <c r="O53" t="n">
        <v>21020.34</v>
      </c>
      <c r="P53" t="n">
        <v>117.04</v>
      </c>
      <c r="Q53" t="n">
        <v>197.77</v>
      </c>
      <c r="R53" t="n">
        <v>31.65</v>
      </c>
      <c r="S53" t="n">
        <v>25.4</v>
      </c>
      <c r="T53" t="n">
        <v>2281.27</v>
      </c>
      <c r="U53" t="n">
        <v>0.8</v>
      </c>
      <c r="V53" t="n">
        <v>0.88</v>
      </c>
      <c r="W53" t="n">
        <v>2.95</v>
      </c>
      <c r="X53" t="n">
        <v>0.14</v>
      </c>
      <c r="Y53" t="n">
        <v>1</v>
      </c>
      <c r="Z53" t="n">
        <v>10</v>
      </c>
      <c r="AA53" t="n">
        <v>399.3872029248143</v>
      </c>
      <c r="AB53" t="n">
        <v>546.4591907615875</v>
      </c>
      <c r="AC53" t="n">
        <v>494.305892555592</v>
      </c>
      <c r="AD53" t="n">
        <v>399387.2029248143</v>
      </c>
      <c r="AE53" t="n">
        <v>546459.1907615875</v>
      </c>
      <c r="AF53" t="n">
        <v>2.007103230694054e-05</v>
      </c>
      <c r="AG53" t="n">
        <v>34</v>
      </c>
      <c r="AH53" t="n">
        <v>494305.892555592</v>
      </c>
    </row>
    <row r="54">
      <c r="A54" t="n">
        <v>52</v>
      </c>
      <c r="B54" t="n">
        <v>75</v>
      </c>
      <c r="C54" t="inlineStr">
        <is>
          <t xml:space="preserve">CONCLUIDO	</t>
        </is>
      </c>
      <c r="D54" t="n">
        <v>7.6931</v>
      </c>
      <c r="E54" t="n">
        <v>13</v>
      </c>
      <c r="F54" t="n">
        <v>10.51</v>
      </c>
      <c r="G54" t="n">
        <v>90.06999999999999</v>
      </c>
      <c r="H54" t="n">
        <v>1.47</v>
      </c>
      <c r="I54" t="n">
        <v>7</v>
      </c>
      <c r="J54" t="n">
        <v>168.9</v>
      </c>
      <c r="K54" t="n">
        <v>49.1</v>
      </c>
      <c r="L54" t="n">
        <v>14</v>
      </c>
      <c r="M54" t="n">
        <v>5</v>
      </c>
      <c r="N54" t="n">
        <v>30.81</v>
      </c>
      <c r="O54" t="n">
        <v>21065.06</v>
      </c>
      <c r="P54" t="n">
        <v>116.68</v>
      </c>
      <c r="Q54" t="n">
        <v>197.79</v>
      </c>
      <c r="R54" t="n">
        <v>31.09</v>
      </c>
      <c r="S54" t="n">
        <v>25.4</v>
      </c>
      <c r="T54" t="n">
        <v>2004.84</v>
      </c>
      <c r="U54" t="n">
        <v>0.82</v>
      </c>
      <c r="V54" t="n">
        <v>0.89</v>
      </c>
      <c r="W54" t="n">
        <v>2.95</v>
      </c>
      <c r="X54" t="n">
        <v>0.12</v>
      </c>
      <c r="Y54" t="n">
        <v>1</v>
      </c>
      <c r="Z54" t="n">
        <v>10</v>
      </c>
      <c r="AA54" t="n">
        <v>398.741339194042</v>
      </c>
      <c r="AB54" t="n">
        <v>545.575491511648</v>
      </c>
      <c r="AC54" t="n">
        <v>493.5065323217871</v>
      </c>
      <c r="AD54" t="n">
        <v>398741.339194042</v>
      </c>
      <c r="AE54" t="n">
        <v>545575.4915116481</v>
      </c>
      <c r="AF54" t="n">
        <v>2.01490818107766e-05</v>
      </c>
      <c r="AG54" t="n">
        <v>34</v>
      </c>
      <c r="AH54" t="n">
        <v>493506.5323217871</v>
      </c>
    </row>
    <row r="55">
      <c r="A55" t="n">
        <v>53</v>
      </c>
      <c r="B55" t="n">
        <v>75</v>
      </c>
      <c r="C55" t="inlineStr">
        <is>
          <t xml:space="preserve">CONCLUIDO	</t>
        </is>
      </c>
      <c r="D55" t="n">
        <v>7.6917</v>
      </c>
      <c r="E55" t="n">
        <v>13</v>
      </c>
      <c r="F55" t="n">
        <v>10.51</v>
      </c>
      <c r="G55" t="n">
        <v>90.09</v>
      </c>
      <c r="H55" t="n">
        <v>1.49</v>
      </c>
      <c r="I55" t="n">
        <v>7</v>
      </c>
      <c r="J55" t="n">
        <v>169.26</v>
      </c>
      <c r="K55" t="n">
        <v>49.1</v>
      </c>
      <c r="L55" t="n">
        <v>14.25</v>
      </c>
      <c r="M55" t="n">
        <v>5</v>
      </c>
      <c r="N55" t="n">
        <v>30.92</v>
      </c>
      <c r="O55" t="n">
        <v>21109.83</v>
      </c>
      <c r="P55" t="n">
        <v>117.09</v>
      </c>
      <c r="Q55" t="n">
        <v>197.77</v>
      </c>
      <c r="R55" t="n">
        <v>31.12</v>
      </c>
      <c r="S55" t="n">
        <v>25.4</v>
      </c>
      <c r="T55" t="n">
        <v>2021.27</v>
      </c>
      <c r="U55" t="n">
        <v>0.82</v>
      </c>
      <c r="V55" t="n">
        <v>0.89</v>
      </c>
      <c r="W55" t="n">
        <v>2.95</v>
      </c>
      <c r="X55" t="n">
        <v>0.12</v>
      </c>
      <c r="Y55" t="n">
        <v>1</v>
      </c>
      <c r="Z55" t="n">
        <v>10</v>
      </c>
      <c r="AA55" t="n">
        <v>399.0486152301306</v>
      </c>
      <c r="AB55" t="n">
        <v>545.9959201402864</v>
      </c>
      <c r="AC55" t="n">
        <v>493.8868358321835</v>
      </c>
      <c r="AD55" t="n">
        <v>399048.6152301306</v>
      </c>
      <c r="AE55" t="n">
        <v>545995.9201402864</v>
      </c>
      <c r="AF55" t="n">
        <v>2.014541505556282e-05</v>
      </c>
      <c r="AG55" t="n">
        <v>34</v>
      </c>
      <c r="AH55" t="n">
        <v>493886.8358321835</v>
      </c>
    </row>
    <row r="56">
      <c r="A56" t="n">
        <v>54</v>
      </c>
      <c r="B56" t="n">
        <v>75</v>
      </c>
      <c r="C56" t="inlineStr">
        <is>
          <t xml:space="preserve">CONCLUIDO	</t>
        </is>
      </c>
      <c r="D56" t="n">
        <v>7.6933</v>
      </c>
      <c r="E56" t="n">
        <v>13</v>
      </c>
      <c r="F56" t="n">
        <v>10.51</v>
      </c>
      <c r="G56" t="n">
        <v>90.06999999999999</v>
      </c>
      <c r="H56" t="n">
        <v>1.52</v>
      </c>
      <c r="I56" t="n">
        <v>7</v>
      </c>
      <c r="J56" t="n">
        <v>169.63</v>
      </c>
      <c r="K56" t="n">
        <v>49.1</v>
      </c>
      <c r="L56" t="n">
        <v>14.5</v>
      </c>
      <c r="M56" t="n">
        <v>5</v>
      </c>
      <c r="N56" t="n">
        <v>31.03</v>
      </c>
      <c r="O56" t="n">
        <v>21154.64</v>
      </c>
      <c r="P56" t="n">
        <v>117.09</v>
      </c>
      <c r="Q56" t="n">
        <v>197.77</v>
      </c>
      <c r="R56" t="n">
        <v>31.09</v>
      </c>
      <c r="S56" t="n">
        <v>25.4</v>
      </c>
      <c r="T56" t="n">
        <v>2007.36</v>
      </c>
      <c r="U56" t="n">
        <v>0.82</v>
      </c>
      <c r="V56" t="n">
        <v>0.89</v>
      </c>
      <c r="W56" t="n">
        <v>2.95</v>
      </c>
      <c r="X56" t="n">
        <v>0.12</v>
      </c>
      <c r="Y56" t="n">
        <v>1</v>
      </c>
      <c r="Z56" t="n">
        <v>10</v>
      </c>
      <c r="AA56" t="n">
        <v>399.0289020086774</v>
      </c>
      <c r="AB56" t="n">
        <v>545.9689476410082</v>
      </c>
      <c r="AC56" t="n">
        <v>493.8624375503803</v>
      </c>
      <c r="AD56" t="n">
        <v>399028.9020086774</v>
      </c>
      <c r="AE56" t="n">
        <v>545968.9476410082</v>
      </c>
      <c r="AF56" t="n">
        <v>2.014960563295e-05</v>
      </c>
      <c r="AG56" t="n">
        <v>34</v>
      </c>
      <c r="AH56" t="n">
        <v>493862.4375503802</v>
      </c>
    </row>
    <row r="57">
      <c r="A57" t="n">
        <v>55</v>
      </c>
      <c r="B57" t="n">
        <v>75</v>
      </c>
      <c r="C57" t="inlineStr">
        <is>
          <t xml:space="preserve">CONCLUIDO	</t>
        </is>
      </c>
      <c r="D57" t="n">
        <v>7.6967</v>
      </c>
      <c r="E57" t="n">
        <v>12.99</v>
      </c>
      <c r="F57" t="n">
        <v>10.5</v>
      </c>
      <c r="G57" t="n">
        <v>90.02</v>
      </c>
      <c r="H57" t="n">
        <v>1.54</v>
      </c>
      <c r="I57" t="n">
        <v>7</v>
      </c>
      <c r="J57" t="n">
        <v>169.99</v>
      </c>
      <c r="K57" t="n">
        <v>49.1</v>
      </c>
      <c r="L57" t="n">
        <v>14.75</v>
      </c>
      <c r="M57" t="n">
        <v>5</v>
      </c>
      <c r="N57" t="n">
        <v>31.15</v>
      </c>
      <c r="O57" t="n">
        <v>21199.48</v>
      </c>
      <c r="P57" t="n">
        <v>116.84</v>
      </c>
      <c r="Q57" t="n">
        <v>197.76</v>
      </c>
      <c r="R57" t="n">
        <v>30.89</v>
      </c>
      <c r="S57" t="n">
        <v>25.4</v>
      </c>
      <c r="T57" t="n">
        <v>1904.05</v>
      </c>
      <c r="U57" t="n">
        <v>0.82</v>
      </c>
      <c r="V57" t="n">
        <v>0.89</v>
      </c>
      <c r="W57" t="n">
        <v>2.95</v>
      </c>
      <c r="X57" t="n">
        <v>0.11</v>
      </c>
      <c r="Y57" t="n">
        <v>1</v>
      </c>
      <c r="Z57" t="n">
        <v>10</v>
      </c>
      <c r="AA57" t="n">
        <v>398.7989179938783</v>
      </c>
      <c r="AB57" t="n">
        <v>545.6542733657814</v>
      </c>
      <c r="AC57" t="n">
        <v>493.5777953463329</v>
      </c>
      <c r="AD57" t="n">
        <v>398798.9179938783</v>
      </c>
      <c r="AE57" t="n">
        <v>545654.2733657814</v>
      </c>
      <c r="AF57" t="n">
        <v>2.015851060989773e-05</v>
      </c>
      <c r="AG57" t="n">
        <v>34</v>
      </c>
      <c r="AH57" t="n">
        <v>493577.7953463329</v>
      </c>
    </row>
    <row r="58">
      <c r="A58" t="n">
        <v>56</v>
      </c>
      <c r="B58" t="n">
        <v>75</v>
      </c>
      <c r="C58" t="inlineStr">
        <is>
          <t xml:space="preserve">CONCLUIDO	</t>
        </is>
      </c>
      <c r="D58" t="n">
        <v>7.6918</v>
      </c>
      <c r="E58" t="n">
        <v>13</v>
      </c>
      <c r="F58" t="n">
        <v>10.51</v>
      </c>
      <c r="G58" t="n">
        <v>90.09</v>
      </c>
      <c r="H58" t="n">
        <v>1.56</v>
      </c>
      <c r="I58" t="n">
        <v>7</v>
      </c>
      <c r="J58" t="n">
        <v>170.35</v>
      </c>
      <c r="K58" t="n">
        <v>49.1</v>
      </c>
      <c r="L58" t="n">
        <v>15</v>
      </c>
      <c r="M58" t="n">
        <v>5</v>
      </c>
      <c r="N58" t="n">
        <v>31.26</v>
      </c>
      <c r="O58" t="n">
        <v>21244.37</v>
      </c>
      <c r="P58" t="n">
        <v>116.87</v>
      </c>
      <c r="Q58" t="n">
        <v>197.75</v>
      </c>
      <c r="R58" t="n">
        <v>31.16</v>
      </c>
      <c r="S58" t="n">
        <v>25.4</v>
      </c>
      <c r="T58" t="n">
        <v>2041.15</v>
      </c>
      <c r="U58" t="n">
        <v>0.82</v>
      </c>
      <c r="V58" t="n">
        <v>0.89</v>
      </c>
      <c r="W58" t="n">
        <v>2.95</v>
      </c>
      <c r="X58" t="n">
        <v>0.12</v>
      </c>
      <c r="Y58" t="n">
        <v>1</v>
      </c>
      <c r="Z58" t="n">
        <v>10</v>
      </c>
      <c r="AA58" t="n">
        <v>398.8917326255851</v>
      </c>
      <c r="AB58" t="n">
        <v>545.7812664395751</v>
      </c>
      <c r="AC58" t="n">
        <v>493.6926683793997</v>
      </c>
      <c r="AD58" t="n">
        <v>398891.732625585</v>
      </c>
      <c r="AE58" t="n">
        <v>545781.2664395751</v>
      </c>
      <c r="AF58" t="n">
        <v>2.014567696664952e-05</v>
      </c>
      <c r="AG58" t="n">
        <v>34</v>
      </c>
      <c r="AH58" t="n">
        <v>493692.6683793997</v>
      </c>
    </row>
    <row r="59">
      <c r="A59" t="n">
        <v>57</v>
      </c>
      <c r="B59" t="n">
        <v>75</v>
      </c>
      <c r="C59" t="inlineStr">
        <is>
          <t xml:space="preserve">CONCLUIDO	</t>
        </is>
      </c>
      <c r="D59" t="n">
        <v>7.6958</v>
      </c>
      <c r="E59" t="n">
        <v>12.99</v>
      </c>
      <c r="F59" t="n">
        <v>10.5</v>
      </c>
      <c r="G59" t="n">
        <v>90.03</v>
      </c>
      <c r="H59" t="n">
        <v>1.58</v>
      </c>
      <c r="I59" t="n">
        <v>7</v>
      </c>
      <c r="J59" t="n">
        <v>170.72</v>
      </c>
      <c r="K59" t="n">
        <v>49.1</v>
      </c>
      <c r="L59" t="n">
        <v>15.25</v>
      </c>
      <c r="M59" t="n">
        <v>5</v>
      </c>
      <c r="N59" t="n">
        <v>31.37</v>
      </c>
      <c r="O59" t="n">
        <v>21289.29</v>
      </c>
      <c r="P59" t="n">
        <v>116.51</v>
      </c>
      <c r="Q59" t="n">
        <v>197.76</v>
      </c>
      <c r="R59" t="n">
        <v>30.96</v>
      </c>
      <c r="S59" t="n">
        <v>25.4</v>
      </c>
      <c r="T59" t="n">
        <v>1941.34</v>
      </c>
      <c r="U59" t="n">
        <v>0.82</v>
      </c>
      <c r="V59" t="n">
        <v>0.89</v>
      </c>
      <c r="W59" t="n">
        <v>2.95</v>
      </c>
      <c r="X59" t="n">
        <v>0.11</v>
      </c>
      <c r="Y59" t="n">
        <v>1</v>
      </c>
      <c r="Z59" t="n">
        <v>10</v>
      </c>
      <c r="AA59" t="n">
        <v>398.5766197976682</v>
      </c>
      <c r="AB59" t="n">
        <v>545.3501151666226</v>
      </c>
      <c r="AC59" t="n">
        <v>493.3026655788132</v>
      </c>
      <c r="AD59" t="n">
        <v>398576.6197976682</v>
      </c>
      <c r="AE59" t="n">
        <v>545350.1151666226</v>
      </c>
      <c r="AF59" t="n">
        <v>2.015615341011745e-05</v>
      </c>
      <c r="AG59" t="n">
        <v>34</v>
      </c>
      <c r="AH59" t="n">
        <v>493302.6655788132</v>
      </c>
    </row>
    <row r="60">
      <c r="A60" t="n">
        <v>58</v>
      </c>
      <c r="B60" t="n">
        <v>75</v>
      </c>
      <c r="C60" t="inlineStr">
        <is>
          <t xml:space="preserve">CONCLUIDO	</t>
        </is>
      </c>
      <c r="D60" t="n">
        <v>7.6889</v>
      </c>
      <c r="E60" t="n">
        <v>13.01</v>
      </c>
      <c r="F60" t="n">
        <v>10.52</v>
      </c>
      <c r="G60" t="n">
        <v>90.13</v>
      </c>
      <c r="H60" t="n">
        <v>1.61</v>
      </c>
      <c r="I60" t="n">
        <v>7</v>
      </c>
      <c r="J60" t="n">
        <v>171.08</v>
      </c>
      <c r="K60" t="n">
        <v>49.1</v>
      </c>
      <c r="L60" t="n">
        <v>15.5</v>
      </c>
      <c r="M60" t="n">
        <v>5</v>
      </c>
      <c r="N60" t="n">
        <v>31.49</v>
      </c>
      <c r="O60" t="n">
        <v>21334.25</v>
      </c>
      <c r="P60" t="n">
        <v>116.29</v>
      </c>
      <c r="Q60" t="n">
        <v>197.76</v>
      </c>
      <c r="R60" t="n">
        <v>31.2</v>
      </c>
      <c r="S60" t="n">
        <v>25.4</v>
      </c>
      <c r="T60" t="n">
        <v>2061.73</v>
      </c>
      <c r="U60" t="n">
        <v>0.8100000000000001</v>
      </c>
      <c r="V60" t="n">
        <v>0.88</v>
      </c>
      <c r="W60" t="n">
        <v>2.95</v>
      </c>
      <c r="X60" t="n">
        <v>0.13</v>
      </c>
      <c r="Y60" t="n">
        <v>1</v>
      </c>
      <c r="Z60" t="n">
        <v>10</v>
      </c>
      <c r="AA60" t="n">
        <v>398.5282880180292</v>
      </c>
      <c r="AB60" t="n">
        <v>545.2839854934728</v>
      </c>
      <c r="AC60" t="n">
        <v>493.2428472288552</v>
      </c>
      <c r="AD60" t="n">
        <v>398528.2880180292</v>
      </c>
      <c r="AE60" t="n">
        <v>545283.9854934728</v>
      </c>
      <c r="AF60" t="n">
        <v>2.013808154513527e-05</v>
      </c>
      <c r="AG60" t="n">
        <v>34</v>
      </c>
      <c r="AH60" t="n">
        <v>493242.8472288552</v>
      </c>
    </row>
    <row r="61">
      <c r="A61" t="n">
        <v>59</v>
      </c>
      <c r="B61" t="n">
        <v>75</v>
      </c>
      <c r="C61" t="inlineStr">
        <is>
          <t xml:space="preserve">CONCLUIDO	</t>
        </is>
      </c>
      <c r="D61" t="n">
        <v>7.688</v>
      </c>
      <c r="E61" t="n">
        <v>13.01</v>
      </c>
      <c r="F61" t="n">
        <v>10.52</v>
      </c>
      <c r="G61" t="n">
        <v>90.15000000000001</v>
      </c>
      <c r="H61" t="n">
        <v>1.63</v>
      </c>
      <c r="I61" t="n">
        <v>7</v>
      </c>
      <c r="J61" t="n">
        <v>171.45</v>
      </c>
      <c r="K61" t="n">
        <v>49.1</v>
      </c>
      <c r="L61" t="n">
        <v>15.75</v>
      </c>
      <c r="M61" t="n">
        <v>5</v>
      </c>
      <c r="N61" t="n">
        <v>31.6</v>
      </c>
      <c r="O61" t="n">
        <v>21379.25</v>
      </c>
      <c r="P61" t="n">
        <v>115.86</v>
      </c>
      <c r="Q61" t="n">
        <v>197.82</v>
      </c>
      <c r="R61" t="n">
        <v>31.36</v>
      </c>
      <c r="S61" t="n">
        <v>25.4</v>
      </c>
      <c r="T61" t="n">
        <v>2141.97</v>
      </c>
      <c r="U61" t="n">
        <v>0.8100000000000001</v>
      </c>
      <c r="V61" t="n">
        <v>0.88</v>
      </c>
      <c r="W61" t="n">
        <v>2.95</v>
      </c>
      <c r="X61" t="n">
        <v>0.13</v>
      </c>
      <c r="Y61" t="n">
        <v>1</v>
      </c>
      <c r="Z61" t="n">
        <v>10</v>
      </c>
      <c r="AA61" t="n">
        <v>398.2349475026718</v>
      </c>
      <c r="AB61" t="n">
        <v>544.8826240590907</v>
      </c>
      <c r="AC61" t="n">
        <v>492.8797911664562</v>
      </c>
      <c r="AD61" t="n">
        <v>398234.9475026719</v>
      </c>
      <c r="AE61" t="n">
        <v>544882.6240590907</v>
      </c>
      <c r="AF61" t="n">
        <v>2.013572434535499e-05</v>
      </c>
      <c r="AG61" t="n">
        <v>34</v>
      </c>
      <c r="AH61" t="n">
        <v>492879.7911664562</v>
      </c>
    </row>
    <row r="62">
      <c r="A62" t="n">
        <v>60</v>
      </c>
      <c r="B62" t="n">
        <v>75</v>
      </c>
      <c r="C62" t="inlineStr">
        <is>
          <t xml:space="preserve">CONCLUIDO	</t>
        </is>
      </c>
      <c r="D62" t="n">
        <v>7.6905</v>
      </c>
      <c r="E62" t="n">
        <v>13</v>
      </c>
      <c r="F62" t="n">
        <v>10.51</v>
      </c>
      <c r="G62" t="n">
        <v>90.11</v>
      </c>
      <c r="H62" t="n">
        <v>1.65</v>
      </c>
      <c r="I62" t="n">
        <v>7</v>
      </c>
      <c r="J62" t="n">
        <v>171.81</v>
      </c>
      <c r="K62" t="n">
        <v>49.1</v>
      </c>
      <c r="L62" t="n">
        <v>16</v>
      </c>
      <c r="M62" t="n">
        <v>5</v>
      </c>
      <c r="N62" t="n">
        <v>31.72</v>
      </c>
      <c r="O62" t="n">
        <v>21424.29</v>
      </c>
      <c r="P62" t="n">
        <v>115.53</v>
      </c>
      <c r="Q62" t="n">
        <v>197.8</v>
      </c>
      <c r="R62" t="n">
        <v>31.23</v>
      </c>
      <c r="S62" t="n">
        <v>25.4</v>
      </c>
      <c r="T62" t="n">
        <v>2074.09</v>
      </c>
      <c r="U62" t="n">
        <v>0.8100000000000001</v>
      </c>
      <c r="V62" t="n">
        <v>0.89</v>
      </c>
      <c r="W62" t="n">
        <v>2.95</v>
      </c>
      <c r="X62" t="n">
        <v>0.12</v>
      </c>
      <c r="Y62" t="n">
        <v>1</v>
      </c>
      <c r="Z62" t="n">
        <v>10</v>
      </c>
      <c r="AA62" t="n">
        <v>397.9595169179922</v>
      </c>
      <c r="AB62" t="n">
        <v>544.5057677819921</v>
      </c>
      <c r="AC62" t="n">
        <v>492.5389015235228</v>
      </c>
      <c r="AD62" t="n">
        <v>397959.5169179922</v>
      </c>
      <c r="AE62" t="n">
        <v>544505.7677819921</v>
      </c>
      <c r="AF62" t="n">
        <v>2.014227212252245e-05</v>
      </c>
      <c r="AG62" t="n">
        <v>34</v>
      </c>
      <c r="AH62" t="n">
        <v>492538.9015235228</v>
      </c>
    </row>
    <row r="63">
      <c r="A63" t="n">
        <v>61</v>
      </c>
      <c r="B63" t="n">
        <v>75</v>
      </c>
      <c r="C63" t="inlineStr">
        <is>
          <t xml:space="preserve">CONCLUIDO	</t>
        </is>
      </c>
      <c r="D63" t="n">
        <v>7.6936</v>
      </c>
      <c r="E63" t="n">
        <v>13</v>
      </c>
      <c r="F63" t="n">
        <v>10.51</v>
      </c>
      <c r="G63" t="n">
        <v>90.06</v>
      </c>
      <c r="H63" t="n">
        <v>1.67</v>
      </c>
      <c r="I63" t="n">
        <v>7</v>
      </c>
      <c r="J63" t="n">
        <v>172.18</v>
      </c>
      <c r="K63" t="n">
        <v>49.1</v>
      </c>
      <c r="L63" t="n">
        <v>16.25</v>
      </c>
      <c r="M63" t="n">
        <v>5</v>
      </c>
      <c r="N63" t="n">
        <v>31.83</v>
      </c>
      <c r="O63" t="n">
        <v>21469.36</v>
      </c>
      <c r="P63" t="n">
        <v>115.02</v>
      </c>
      <c r="Q63" t="n">
        <v>197.75</v>
      </c>
      <c r="R63" t="n">
        <v>31.05</v>
      </c>
      <c r="S63" t="n">
        <v>25.4</v>
      </c>
      <c r="T63" t="n">
        <v>1984.93</v>
      </c>
      <c r="U63" t="n">
        <v>0.82</v>
      </c>
      <c r="V63" t="n">
        <v>0.89</v>
      </c>
      <c r="W63" t="n">
        <v>2.95</v>
      </c>
      <c r="X63" t="n">
        <v>0.12</v>
      </c>
      <c r="Y63" t="n">
        <v>1</v>
      </c>
      <c r="Z63" t="n">
        <v>10</v>
      </c>
      <c r="AA63" t="n">
        <v>397.5610216251928</v>
      </c>
      <c r="AB63" t="n">
        <v>543.9605289420125</v>
      </c>
      <c r="AC63" t="n">
        <v>492.0456995131834</v>
      </c>
      <c r="AD63" t="n">
        <v>397561.0216251928</v>
      </c>
      <c r="AE63" t="n">
        <v>543960.5289420125</v>
      </c>
      <c r="AF63" t="n">
        <v>2.015039136621009e-05</v>
      </c>
      <c r="AG63" t="n">
        <v>34</v>
      </c>
      <c r="AH63" t="n">
        <v>492045.6995131834</v>
      </c>
    </row>
    <row r="64">
      <c r="A64" t="n">
        <v>62</v>
      </c>
      <c r="B64" t="n">
        <v>75</v>
      </c>
      <c r="C64" t="inlineStr">
        <is>
          <t xml:space="preserve">CONCLUIDO	</t>
        </is>
      </c>
      <c r="D64" t="n">
        <v>7.7225</v>
      </c>
      <c r="E64" t="n">
        <v>12.95</v>
      </c>
      <c r="F64" t="n">
        <v>10.49</v>
      </c>
      <c r="G64" t="n">
        <v>104.89</v>
      </c>
      <c r="H64" t="n">
        <v>1.7</v>
      </c>
      <c r="I64" t="n">
        <v>6</v>
      </c>
      <c r="J64" t="n">
        <v>172.54</v>
      </c>
      <c r="K64" t="n">
        <v>49.1</v>
      </c>
      <c r="L64" t="n">
        <v>16.5</v>
      </c>
      <c r="M64" t="n">
        <v>4</v>
      </c>
      <c r="N64" t="n">
        <v>31.95</v>
      </c>
      <c r="O64" t="n">
        <v>21514.48</v>
      </c>
      <c r="P64" t="n">
        <v>114.56</v>
      </c>
      <c r="Q64" t="n">
        <v>197.75</v>
      </c>
      <c r="R64" t="n">
        <v>30.45</v>
      </c>
      <c r="S64" t="n">
        <v>25.4</v>
      </c>
      <c r="T64" t="n">
        <v>1691.87</v>
      </c>
      <c r="U64" t="n">
        <v>0.83</v>
      </c>
      <c r="V64" t="n">
        <v>0.89</v>
      </c>
      <c r="W64" t="n">
        <v>2.95</v>
      </c>
      <c r="X64" t="n">
        <v>0.1</v>
      </c>
      <c r="Y64" t="n">
        <v>1</v>
      </c>
      <c r="Z64" t="n">
        <v>10</v>
      </c>
      <c r="AA64" t="n">
        <v>396.865068221606</v>
      </c>
      <c r="AB64" t="n">
        <v>543.0082947919277</v>
      </c>
      <c r="AC64" t="n">
        <v>491.1843452539136</v>
      </c>
      <c r="AD64" t="n">
        <v>396865.068221606</v>
      </c>
      <c r="AE64" t="n">
        <v>543008.2947919277</v>
      </c>
      <c r="AF64" t="n">
        <v>2.022608367026586e-05</v>
      </c>
      <c r="AG64" t="n">
        <v>34</v>
      </c>
      <c r="AH64" t="n">
        <v>491184.3452539137</v>
      </c>
    </row>
    <row r="65">
      <c r="A65" t="n">
        <v>63</v>
      </c>
      <c r="B65" t="n">
        <v>75</v>
      </c>
      <c r="C65" t="inlineStr">
        <is>
          <t xml:space="preserve">CONCLUIDO	</t>
        </is>
      </c>
      <c r="D65" t="n">
        <v>7.728</v>
      </c>
      <c r="E65" t="n">
        <v>12.94</v>
      </c>
      <c r="F65" t="n">
        <v>10.48</v>
      </c>
      <c r="G65" t="n">
        <v>104.8</v>
      </c>
      <c r="H65" t="n">
        <v>1.72</v>
      </c>
      <c r="I65" t="n">
        <v>6</v>
      </c>
      <c r="J65" t="n">
        <v>172.91</v>
      </c>
      <c r="K65" t="n">
        <v>49.1</v>
      </c>
      <c r="L65" t="n">
        <v>16.75</v>
      </c>
      <c r="M65" t="n">
        <v>4</v>
      </c>
      <c r="N65" t="n">
        <v>32.07</v>
      </c>
      <c r="O65" t="n">
        <v>21559.64</v>
      </c>
      <c r="P65" t="n">
        <v>114.47</v>
      </c>
      <c r="Q65" t="n">
        <v>197.75</v>
      </c>
      <c r="R65" t="n">
        <v>30.19</v>
      </c>
      <c r="S65" t="n">
        <v>25.4</v>
      </c>
      <c r="T65" t="n">
        <v>1558.61</v>
      </c>
      <c r="U65" t="n">
        <v>0.84</v>
      </c>
      <c r="V65" t="n">
        <v>0.89</v>
      </c>
      <c r="W65" t="n">
        <v>2.95</v>
      </c>
      <c r="X65" t="n">
        <v>0.09</v>
      </c>
      <c r="Y65" t="n">
        <v>1</v>
      </c>
      <c r="Z65" t="n">
        <v>10</v>
      </c>
      <c r="AA65" t="n">
        <v>396.7244735653472</v>
      </c>
      <c r="AB65" t="n">
        <v>542.815926980636</v>
      </c>
      <c r="AC65" t="n">
        <v>491.0103367565417</v>
      </c>
      <c r="AD65" t="n">
        <v>396724.4735653473</v>
      </c>
      <c r="AE65" t="n">
        <v>542815.9269806361</v>
      </c>
      <c r="AF65" t="n">
        <v>2.024048878003426e-05</v>
      </c>
      <c r="AG65" t="n">
        <v>34</v>
      </c>
      <c r="AH65" t="n">
        <v>491010.3367565417</v>
      </c>
    </row>
    <row r="66">
      <c r="A66" t="n">
        <v>64</v>
      </c>
      <c r="B66" t="n">
        <v>75</v>
      </c>
      <c r="C66" t="inlineStr">
        <is>
          <t xml:space="preserve">CONCLUIDO	</t>
        </is>
      </c>
      <c r="D66" t="n">
        <v>7.724</v>
      </c>
      <c r="E66" t="n">
        <v>12.95</v>
      </c>
      <c r="F66" t="n">
        <v>10.49</v>
      </c>
      <c r="G66" t="n">
        <v>104.87</v>
      </c>
      <c r="H66" t="n">
        <v>1.74</v>
      </c>
      <c r="I66" t="n">
        <v>6</v>
      </c>
      <c r="J66" t="n">
        <v>173.28</v>
      </c>
      <c r="K66" t="n">
        <v>49.1</v>
      </c>
      <c r="L66" t="n">
        <v>17</v>
      </c>
      <c r="M66" t="n">
        <v>4</v>
      </c>
      <c r="N66" t="n">
        <v>32.18</v>
      </c>
      <c r="O66" t="n">
        <v>21604.83</v>
      </c>
      <c r="P66" t="n">
        <v>114.53</v>
      </c>
      <c r="Q66" t="n">
        <v>197.76</v>
      </c>
      <c r="R66" t="n">
        <v>30.31</v>
      </c>
      <c r="S66" t="n">
        <v>25.4</v>
      </c>
      <c r="T66" t="n">
        <v>1622.83</v>
      </c>
      <c r="U66" t="n">
        <v>0.84</v>
      </c>
      <c r="V66" t="n">
        <v>0.89</v>
      </c>
      <c r="W66" t="n">
        <v>2.95</v>
      </c>
      <c r="X66" t="n">
        <v>0.1</v>
      </c>
      <c r="Y66" t="n">
        <v>1</v>
      </c>
      <c r="Z66" t="n">
        <v>10</v>
      </c>
      <c r="AA66" t="n">
        <v>396.8259480209083</v>
      </c>
      <c r="AB66" t="n">
        <v>542.9547688074716</v>
      </c>
      <c r="AC66" t="n">
        <v>491.1359277142899</v>
      </c>
      <c r="AD66" t="n">
        <v>396825.9480209083</v>
      </c>
      <c r="AE66" t="n">
        <v>542954.7688074716</v>
      </c>
      <c r="AF66" t="n">
        <v>2.023001233656633e-05</v>
      </c>
      <c r="AG66" t="n">
        <v>34</v>
      </c>
      <c r="AH66" t="n">
        <v>491135.9277142899</v>
      </c>
    </row>
    <row r="67">
      <c r="A67" t="n">
        <v>65</v>
      </c>
      <c r="B67" t="n">
        <v>75</v>
      </c>
      <c r="C67" t="inlineStr">
        <is>
          <t xml:space="preserve">CONCLUIDO	</t>
        </is>
      </c>
      <c r="D67" t="n">
        <v>7.7242</v>
      </c>
      <c r="E67" t="n">
        <v>12.95</v>
      </c>
      <c r="F67" t="n">
        <v>10.49</v>
      </c>
      <c r="G67" t="n">
        <v>104.87</v>
      </c>
      <c r="H67" t="n">
        <v>1.76</v>
      </c>
      <c r="I67" t="n">
        <v>6</v>
      </c>
      <c r="J67" t="n">
        <v>173.64</v>
      </c>
      <c r="K67" t="n">
        <v>49.1</v>
      </c>
      <c r="L67" t="n">
        <v>17.25</v>
      </c>
      <c r="M67" t="n">
        <v>4</v>
      </c>
      <c r="N67" t="n">
        <v>32.3</v>
      </c>
      <c r="O67" t="n">
        <v>21650.07</v>
      </c>
      <c r="P67" t="n">
        <v>114.82</v>
      </c>
      <c r="Q67" t="n">
        <v>197.75</v>
      </c>
      <c r="R67" t="n">
        <v>30.34</v>
      </c>
      <c r="S67" t="n">
        <v>25.4</v>
      </c>
      <c r="T67" t="n">
        <v>1636.25</v>
      </c>
      <c r="U67" t="n">
        <v>0.84</v>
      </c>
      <c r="V67" t="n">
        <v>0.89</v>
      </c>
      <c r="W67" t="n">
        <v>2.95</v>
      </c>
      <c r="X67" t="n">
        <v>0.1</v>
      </c>
      <c r="Y67" t="n">
        <v>1</v>
      </c>
      <c r="Z67" t="n">
        <v>10</v>
      </c>
      <c r="AA67" t="n">
        <v>397.0278660256251</v>
      </c>
      <c r="AB67" t="n">
        <v>543.2310419295189</v>
      </c>
      <c r="AC67" t="n">
        <v>491.3858337173207</v>
      </c>
      <c r="AD67" t="n">
        <v>397027.8660256251</v>
      </c>
      <c r="AE67" t="n">
        <v>543231.0419295189</v>
      </c>
      <c r="AF67" t="n">
        <v>2.023053615873973e-05</v>
      </c>
      <c r="AG67" t="n">
        <v>34</v>
      </c>
      <c r="AH67" t="n">
        <v>491385.8337173207</v>
      </c>
    </row>
    <row r="68">
      <c r="A68" t="n">
        <v>66</v>
      </c>
      <c r="B68" t="n">
        <v>75</v>
      </c>
      <c r="C68" t="inlineStr">
        <is>
          <t xml:space="preserve">CONCLUIDO	</t>
        </is>
      </c>
      <c r="D68" t="n">
        <v>7.7225</v>
      </c>
      <c r="E68" t="n">
        <v>12.95</v>
      </c>
      <c r="F68" t="n">
        <v>10.49</v>
      </c>
      <c r="G68" t="n">
        <v>104.89</v>
      </c>
      <c r="H68" t="n">
        <v>1.78</v>
      </c>
      <c r="I68" t="n">
        <v>6</v>
      </c>
      <c r="J68" t="n">
        <v>174.01</v>
      </c>
      <c r="K68" t="n">
        <v>49.1</v>
      </c>
      <c r="L68" t="n">
        <v>17.5</v>
      </c>
      <c r="M68" t="n">
        <v>4</v>
      </c>
      <c r="N68" t="n">
        <v>32.42</v>
      </c>
      <c r="O68" t="n">
        <v>21695.35</v>
      </c>
      <c r="P68" t="n">
        <v>115.05</v>
      </c>
      <c r="Q68" t="n">
        <v>197.78</v>
      </c>
      <c r="R68" t="n">
        <v>30.43</v>
      </c>
      <c r="S68" t="n">
        <v>25.4</v>
      </c>
      <c r="T68" t="n">
        <v>1678.62</v>
      </c>
      <c r="U68" t="n">
        <v>0.83</v>
      </c>
      <c r="V68" t="n">
        <v>0.89</v>
      </c>
      <c r="W68" t="n">
        <v>2.95</v>
      </c>
      <c r="X68" t="n">
        <v>0.1</v>
      </c>
      <c r="Y68" t="n">
        <v>1</v>
      </c>
      <c r="Z68" t="n">
        <v>10</v>
      </c>
      <c r="AA68" t="n">
        <v>397.2103656897588</v>
      </c>
      <c r="AB68" t="n">
        <v>543.4807460213035</v>
      </c>
      <c r="AC68" t="n">
        <v>491.6117064010473</v>
      </c>
      <c r="AD68" t="n">
        <v>397210.3656897587</v>
      </c>
      <c r="AE68" t="n">
        <v>543480.7460213035</v>
      </c>
      <c r="AF68" t="n">
        <v>2.022608367026586e-05</v>
      </c>
      <c r="AG68" t="n">
        <v>34</v>
      </c>
      <c r="AH68" t="n">
        <v>491611.7064010473</v>
      </c>
    </row>
    <row r="69">
      <c r="A69" t="n">
        <v>67</v>
      </c>
      <c r="B69" t="n">
        <v>75</v>
      </c>
      <c r="C69" t="inlineStr">
        <is>
          <t xml:space="preserve">CONCLUIDO	</t>
        </is>
      </c>
      <c r="D69" t="n">
        <v>7.7293</v>
      </c>
      <c r="E69" t="n">
        <v>12.94</v>
      </c>
      <c r="F69" t="n">
        <v>10.48</v>
      </c>
      <c r="G69" t="n">
        <v>104.78</v>
      </c>
      <c r="H69" t="n">
        <v>1.8</v>
      </c>
      <c r="I69" t="n">
        <v>6</v>
      </c>
      <c r="J69" t="n">
        <v>174.38</v>
      </c>
      <c r="K69" t="n">
        <v>49.1</v>
      </c>
      <c r="L69" t="n">
        <v>17.75</v>
      </c>
      <c r="M69" t="n">
        <v>4</v>
      </c>
      <c r="N69" t="n">
        <v>32.53</v>
      </c>
      <c r="O69" t="n">
        <v>21740.66</v>
      </c>
      <c r="P69" t="n">
        <v>114.53</v>
      </c>
      <c r="Q69" t="n">
        <v>197.75</v>
      </c>
      <c r="R69" t="n">
        <v>30.07</v>
      </c>
      <c r="S69" t="n">
        <v>25.4</v>
      </c>
      <c r="T69" t="n">
        <v>1500.8</v>
      </c>
      <c r="U69" t="n">
        <v>0.84</v>
      </c>
      <c r="V69" t="n">
        <v>0.89</v>
      </c>
      <c r="W69" t="n">
        <v>2.95</v>
      </c>
      <c r="X69" t="n">
        <v>0.09</v>
      </c>
      <c r="Y69" t="n">
        <v>1</v>
      </c>
      <c r="Z69" t="n">
        <v>10</v>
      </c>
      <c r="AA69" t="n">
        <v>396.7511661986147</v>
      </c>
      <c r="AB69" t="n">
        <v>542.8524490190686</v>
      </c>
      <c r="AC69" t="n">
        <v>491.0433731828851</v>
      </c>
      <c r="AD69" t="n">
        <v>396751.1661986147</v>
      </c>
      <c r="AE69" t="n">
        <v>542852.4490190685</v>
      </c>
      <c r="AF69" t="n">
        <v>2.024389362416134e-05</v>
      </c>
      <c r="AG69" t="n">
        <v>34</v>
      </c>
      <c r="AH69" t="n">
        <v>491043.3731828851</v>
      </c>
    </row>
    <row r="70">
      <c r="A70" t="n">
        <v>68</v>
      </c>
      <c r="B70" t="n">
        <v>75</v>
      </c>
      <c r="C70" t="inlineStr">
        <is>
          <t xml:space="preserve">CONCLUIDO	</t>
        </is>
      </c>
      <c r="D70" t="n">
        <v>7.7247</v>
      </c>
      <c r="E70" t="n">
        <v>12.95</v>
      </c>
      <c r="F70" t="n">
        <v>10.49</v>
      </c>
      <c r="G70" t="n">
        <v>104.86</v>
      </c>
      <c r="H70" t="n">
        <v>1.83</v>
      </c>
      <c r="I70" t="n">
        <v>6</v>
      </c>
      <c r="J70" t="n">
        <v>174.75</v>
      </c>
      <c r="K70" t="n">
        <v>49.1</v>
      </c>
      <c r="L70" t="n">
        <v>18</v>
      </c>
      <c r="M70" t="n">
        <v>4</v>
      </c>
      <c r="N70" t="n">
        <v>32.65</v>
      </c>
      <c r="O70" t="n">
        <v>21786.02</v>
      </c>
      <c r="P70" t="n">
        <v>114.66</v>
      </c>
      <c r="Q70" t="n">
        <v>197.77</v>
      </c>
      <c r="R70" t="n">
        <v>30.37</v>
      </c>
      <c r="S70" t="n">
        <v>25.4</v>
      </c>
      <c r="T70" t="n">
        <v>1649.26</v>
      </c>
      <c r="U70" t="n">
        <v>0.84</v>
      </c>
      <c r="V70" t="n">
        <v>0.89</v>
      </c>
      <c r="W70" t="n">
        <v>2.95</v>
      </c>
      <c r="X70" t="n">
        <v>0.1</v>
      </c>
      <c r="Y70" t="n">
        <v>1</v>
      </c>
      <c r="Z70" t="n">
        <v>10</v>
      </c>
      <c r="AA70" t="n">
        <v>396.9091434007108</v>
      </c>
      <c r="AB70" t="n">
        <v>543.0686003964386</v>
      </c>
      <c r="AC70" t="n">
        <v>491.2388953761695</v>
      </c>
      <c r="AD70" t="n">
        <v>396909.1434007108</v>
      </c>
      <c r="AE70" t="n">
        <v>543068.6003964386</v>
      </c>
      <c r="AF70" t="n">
        <v>2.023184571417322e-05</v>
      </c>
      <c r="AG70" t="n">
        <v>34</v>
      </c>
      <c r="AH70" t="n">
        <v>491238.8953761695</v>
      </c>
    </row>
    <row r="71">
      <c r="A71" t="n">
        <v>69</v>
      </c>
      <c r="B71" t="n">
        <v>75</v>
      </c>
      <c r="C71" t="inlineStr">
        <is>
          <t xml:space="preserve">CONCLUIDO	</t>
        </is>
      </c>
      <c r="D71" t="n">
        <v>7.725</v>
      </c>
      <c r="E71" t="n">
        <v>12.94</v>
      </c>
      <c r="F71" t="n">
        <v>10.49</v>
      </c>
      <c r="G71" t="n">
        <v>104.85</v>
      </c>
      <c r="H71" t="n">
        <v>1.85</v>
      </c>
      <c r="I71" t="n">
        <v>6</v>
      </c>
      <c r="J71" t="n">
        <v>175.11</v>
      </c>
      <c r="K71" t="n">
        <v>49.1</v>
      </c>
      <c r="L71" t="n">
        <v>18.25</v>
      </c>
      <c r="M71" t="n">
        <v>4</v>
      </c>
      <c r="N71" t="n">
        <v>32.77</v>
      </c>
      <c r="O71" t="n">
        <v>21831.41</v>
      </c>
      <c r="P71" t="n">
        <v>114.52</v>
      </c>
      <c r="Q71" t="n">
        <v>197.77</v>
      </c>
      <c r="R71" t="n">
        <v>30.23</v>
      </c>
      <c r="S71" t="n">
        <v>25.4</v>
      </c>
      <c r="T71" t="n">
        <v>1581.33</v>
      </c>
      <c r="U71" t="n">
        <v>0.84</v>
      </c>
      <c r="V71" t="n">
        <v>0.89</v>
      </c>
      <c r="W71" t="n">
        <v>2.95</v>
      </c>
      <c r="X71" t="n">
        <v>0.1</v>
      </c>
      <c r="Y71" t="n">
        <v>1</v>
      </c>
      <c r="Z71" t="n">
        <v>10</v>
      </c>
      <c r="AA71" t="n">
        <v>396.8069209338418</v>
      </c>
      <c r="AB71" t="n">
        <v>542.9287351075313</v>
      </c>
      <c r="AC71" t="n">
        <v>491.1123786341334</v>
      </c>
      <c r="AD71" t="n">
        <v>396806.9209338417</v>
      </c>
      <c r="AE71" t="n">
        <v>542928.7351075313</v>
      </c>
      <c r="AF71" t="n">
        <v>2.023263144743331e-05</v>
      </c>
      <c r="AG71" t="n">
        <v>34</v>
      </c>
      <c r="AH71" t="n">
        <v>491112.3786341334</v>
      </c>
    </row>
    <row r="72">
      <c r="A72" t="n">
        <v>70</v>
      </c>
      <c r="B72" t="n">
        <v>75</v>
      </c>
      <c r="C72" t="inlineStr">
        <is>
          <t xml:space="preserve">CONCLUIDO	</t>
        </is>
      </c>
      <c r="D72" t="n">
        <v>7.7242</v>
      </c>
      <c r="E72" t="n">
        <v>12.95</v>
      </c>
      <c r="F72" t="n">
        <v>10.49</v>
      </c>
      <c r="G72" t="n">
        <v>104.87</v>
      </c>
      <c r="H72" t="n">
        <v>1.87</v>
      </c>
      <c r="I72" t="n">
        <v>6</v>
      </c>
      <c r="J72" t="n">
        <v>175.48</v>
      </c>
      <c r="K72" t="n">
        <v>49.1</v>
      </c>
      <c r="L72" t="n">
        <v>18.5</v>
      </c>
      <c r="M72" t="n">
        <v>4</v>
      </c>
      <c r="N72" t="n">
        <v>32.89</v>
      </c>
      <c r="O72" t="n">
        <v>21876.85</v>
      </c>
      <c r="P72" t="n">
        <v>114.31</v>
      </c>
      <c r="Q72" t="n">
        <v>197.75</v>
      </c>
      <c r="R72" t="n">
        <v>30.43</v>
      </c>
      <c r="S72" t="n">
        <v>25.4</v>
      </c>
      <c r="T72" t="n">
        <v>1679.25</v>
      </c>
      <c r="U72" t="n">
        <v>0.83</v>
      </c>
      <c r="V72" t="n">
        <v>0.89</v>
      </c>
      <c r="W72" t="n">
        <v>2.95</v>
      </c>
      <c r="X72" t="n">
        <v>0.1</v>
      </c>
      <c r="Y72" t="n">
        <v>1</v>
      </c>
      <c r="Z72" t="n">
        <v>10</v>
      </c>
      <c r="AA72" t="n">
        <v>396.6685538807883</v>
      </c>
      <c r="AB72" t="n">
        <v>542.73941520122</v>
      </c>
      <c r="AC72" t="n">
        <v>490.9411271539683</v>
      </c>
      <c r="AD72" t="n">
        <v>396668.5538807883</v>
      </c>
      <c r="AE72" t="n">
        <v>542739.4152012201</v>
      </c>
      <c r="AF72" t="n">
        <v>2.023053615873973e-05</v>
      </c>
      <c r="AG72" t="n">
        <v>34</v>
      </c>
      <c r="AH72" t="n">
        <v>490941.1271539683</v>
      </c>
    </row>
    <row r="73">
      <c r="A73" t="n">
        <v>71</v>
      </c>
      <c r="B73" t="n">
        <v>75</v>
      </c>
      <c r="C73" t="inlineStr">
        <is>
          <t xml:space="preserve">CONCLUIDO	</t>
        </is>
      </c>
      <c r="D73" t="n">
        <v>7.7248</v>
      </c>
      <c r="E73" t="n">
        <v>12.95</v>
      </c>
      <c r="F73" t="n">
        <v>10.49</v>
      </c>
      <c r="G73" t="n">
        <v>104.86</v>
      </c>
      <c r="H73" t="n">
        <v>1.89</v>
      </c>
      <c r="I73" t="n">
        <v>6</v>
      </c>
      <c r="J73" t="n">
        <v>175.85</v>
      </c>
      <c r="K73" t="n">
        <v>49.1</v>
      </c>
      <c r="L73" t="n">
        <v>18.75</v>
      </c>
      <c r="M73" t="n">
        <v>4</v>
      </c>
      <c r="N73" t="n">
        <v>33.01</v>
      </c>
      <c r="O73" t="n">
        <v>21922.32</v>
      </c>
      <c r="P73" t="n">
        <v>114.07</v>
      </c>
      <c r="Q73" t="n">
        <v>197.76</v>
      </c>
      <c r="R73" t="n">
        <v>30.36</v>
      </c>
      <c r="S73" t="n">
        <v>25.4</v>
      </c>
      <c r="T73" t="n">
        <v>1646.89</v>
      </c>
      <c r="U73" t="n">
        <v>0.84</v>
      </c>
      <c r="V73" t="n">
        <v>0.89</v>
      </c>
      <c r="W73" t="n">
        <v>2.95</v>
      </c>
      <c r="X73" t="n">
        <v>0.1</v>
      </c>
      <c r="Y73" t="n">
        <v>1</v>
      </c>
      <c r="Z73" t="n">
        <v>10</v>
      </c>
      <c r="AA73" t="n">
        <v>396.4923014966828</v>
      </c>
      <c r="AB73" t="n">
        <v>542.4982589135806</v>
      </c>
      <c r="AC73" t="n">
        <v>490.7229864839561</v>
      </c>
      <c r="AD73" t="n">
        <v>396492.3014966828</v>
      </c>
      <c r="AE73" t="n">
        <v>542498.2589135806</v>
      </c>
      <c r="AF73" t="n">
        <v>2.023210762525992e-05</v>
      </c>
      <c r="AG73" t="n">
        <v>34</v>
      </c>
      <c r="AH73" t="n">
        <v>490722.9864839561</v>
      </c>
    </row>
    <row r="74">
      <c r="A74" t="n">
        <v>72</v>
      </c>
      <c r="B74" t="n">
        <v>75</v>
      </c>
      <c r="C74" t="inlineStr">
        <is>
          <t xml:space="preserve">CONCLUIDO	</t>
        </is>
      </c>
      <c r="D74" t="n">
        <v>7.7248</v>
      </c>
      <c r="E74" t="n">
        <v>12.95</v>
      </c>
      <c r="F74" t="n">
        <v>10.49</v>
      </c>
      <c r="G74" t="n">
        <v>104.86</v>
      </c>
      <c r="H74" t="n">
        <v>1.91</v>
      </c>
      <c r="I74" t="n">
        <v>6</v>
      </c>
      <c r="J74" t="n">
        <v>176.22</v>
      </c>
      <c r="K74" t="n">
        <v>49.1</v>
      </c>
      <c r="L74" t="n">
        <v>19</v>
      </c>
      <c r="M74" t="n">
        <v>4</v>
      </c>
      <c r="N74" t="n">
        <v>33.13</v>
      </c>
      <c r="O74" t="n">
        <v>21967.84</v>
      </c>
      <c r="P74" t="n">
        <v>113.68</v>
      </c>
      <c r="Q74" t="n">
        <v>197.83</v>
      </c>
      <c r="R74" t="n">
        <v>30.29</v>
      </c>
      <c r="S74" t="n">
        <v>25.4</v>
      </c>
      <c r="T74" t="n">
        <v>1611.78</v>
      </c>
      <c r="U74" t="n">
        <v>0.84</v>
      </c>
      <c r="V74" t="n">
        <v>0.89</v>
      </c>
      <c r="W74" t="n">
        <v>2.95</v>
      </c>
      <c r="X74" t="n">
        <v>0.1</v>
      </c>
      <c r="Y74" t="n">
        <v>1</v>
      </c>
      <c r="Z74" t="n">
        <v>10</v>
      </c>
      <c r="AA74" t="n">
        <v>396.2175547276903</v>
      </c>
      <c r="AB74" t="n">
        <v>542.122338263273</v>
      </c>
      <c r="AC74" t="n">
        <v>490.3829431729059</v>
      </c>
      <c r="AD74" t="n">
        <v>396217.5547276903</v>
      </c>
      <c r="AE74" t="n">
        <v>542122.338263273</v>
      </c>
      <c r="AF74" t="n">
        <v>2.023210762525992e-05</v>
      </c>
      <c r="AG74" t="n">
        <v>34</v>
      </c>
      <c r="AH74" t="n">
        <v>490382.9431729059</v>
      </c>
    </row>
    <row r="75">
      <c r="A75" t="n">
        <v>73</v>
      </c>
      <c r="B75" t="n">
        <v>75</v>
      </c>
      <c r="C75" t="inlineStr">
        <is>
          <t xml:space="preserve">CONCLUIDO	</t>
        </is>
      </c>
      <c r="D75" t="n">
        <v>7.723</v>
      </c>
      <c r="E75" t="n">
        <v>12.95</v>
      </c>
      <c r="F75" t="n">
        <v>10.49</v>
      </c>
      <c r="G75" t="n">
        <v>104.89</v>
      </c>
      <c r="H75" t="n">
        <v>1.93</v>
      </c>
      <c r="I75" t="n">
        <v>6</v>
      </c>
      <c r="J75" t="n">
        <v>176.59</v>
      </c>
      <c r="K75" t="n">
        <v>49.1</v>
      </c>
      <c r="L75" t="n">
        <v>19.25</v>
      </c>
      <c r="M75" t="n">
        <v>4</v>
      </c>
      <c r="N75" t="n">
        <v>33.24</v>
      </c>
      <c r="O75" t="n">
        <v>22013.39</v>
      </c>
      <c r="P75" t="n">
        <v>113.3</v>
      </c>
      <c r="Q75" t="n">
        <v>197.78</v>
      </c>
      <c r="R75" t="n">
        <v>30.37</v>
      </c>
      <c r="S75" t="n">
        <v>25.4</v>
      </c>
      <c r="T75" t="n">
        <v>1650.04</v>
      </c>
      <c r="U75" t="n">
        <v>0.84</v>
      </c>
      <c r="V75" t="n">
        <v>0.89</v>
      </c>
      <c r="W75" t="n">
        <v>2.95</v>
      </c>
      <c r="X75" t="n">
        <v>0.1</v>
      </c>
      <c r="Y75" t="n">
        <v>1</v>
      </c>
      <c r="Z75" t="n">
        <v>10</v>
      </c>
      <c r="AA75" t="n">
        <v>395.9712226065046</v>
      </c>
      <c r="AB75" t="n">
        <v>541.7852957876605</v>
      </c>
      <c r="AC75" t="n">
        <v>490.0780675581238</v>
      </c>
      <c r="AD75" t="n">
        <v>395971.2226065046</v>
      </c>
      <c r="AE75" t="n">
        <v>541785.2957876605</v>
      </c>
      <c r="AF75" t="n">
        <v>2.022739322569935e-05</v>
      </c>
      <c r="AG75" t="n">
        <v>34</v>
      </c>
      <c r="AH75" t="n">
        <v>490078.0675581238</v>
      </c>
    </row>
    <row r="76">
      <c r="A76" t="n">
        <v>74</v>
      </c>
      <c r="B76" t="n">
        <v>75</v>
      </c>
      <c r="C76" t="inlineStr">
        <is>
          <t xml:space="preserve">CONCLUIDO	</t>
        </is>
      </c>
      <c r="D76" t="n">
        <v>7.7247</v>
      </c>
      <c r="E76" t="n">
        <v>12.95</v>
      </c>
      <c r="F76" t="n">
        <v>10.49</v>
      </c>
      <c r="G76" t="n">
        <v>104.86</v>
      </c>
      <c r="H76" t="n">
        <v>1.95</v>
      </c>
      <c r="I76" t="n">
        <v>6</v>
      </c>
      <c r="J76" t="n">
        <v>176.96</v>
      </c>
      <c r="K76" t="n">
        <v>49.1</v>
      </c>
      <c r="L76" t="n">
        <v>19.5</v>
      </c>
      <c r="M76" t="n">
        <v>4</v>
      </c>
      <c r="N76" t="n">
        <v>33.36</v>
      </c>
      <c r="O76" t="n">
        <v>22058.99</v>
      </c>
      <c r="P76" t="n">
        <v>112.91</v>
      </c>
      <c r="Q76" t="n">
        <v>197.75</v>
      </c>
      <c r="R76" t="n">
        <v>30.41</v>
      </c>
      <c r="S76" t="n">
        <v>25.4</v>
      </c>
      <c r="T76" t="n">
        <v>1670.82</v>
      </c>
      <c r="U76" t="n">
        <v>0.84</v>
      </c>
      <c r="V76" t="n">
        <v>0.89</v>
      </c>
      <c r="W76" t="n">
        <v>2.95</v>
      </c>
      <c r="X76" t="n">
        <v>0.1</v>
      </c>
      <c r="Y76" t="n">
        <v>1</v>
      </c>
      <c r="Z76" t="n">
        <v>10</v>
      </c>
      <c r="AA76" t="n">
        <v>395.6762893750299</v>
      </c>
      <c r="AB76" t="n">
        <v>541.3817551288211</v>
      </c>
      <c r="AC76" t="n">
        <v>489.7130402533911</v>
      </c>
      <c r="AD76" t="n">
        <v>395676.2893750299</v>
      </c>
      <c r="AE76" t="n">
        <v>541381.755128821</v>
      </c>
      <c r="AF76" t="n">
        <v>2.023184571417322e-05</v>
      </c>
      <c r="AG76" t="n">
        <v>34</v>
      </c>
      <c r="AH76" t="n">
        <v>489713.0402533911</v>
      </c>
    </row>
    <row r="77">
      <c r="A77" t="n">
        <v>75</v>
      </c>
      <c r="B77" t="n">
        <v>75</v>
      </c>
      <c r="C77" t="inlineStr">
        <is>
          <t xml:space="preserve">CONCLUIDO	</t>
        </is>
      </c>
      <c r="D77" t="n">
        <v>7.7248</v>
      </c>
      <c r="E77" t="n">
        <v>12.95</v>
      </c>
      <c r="F77" t="n">
        <v>10.49</v>
      </c>
      <c r="G77" t="n">
        <v>104.86</v>
      </c>
      <c r="H77" t="n">
        <v>1.98</v>
      </c>
      <c r="I77" t="n">
        <v>6</v>
      </c>
      <c r="J77" t="n">
        <v>177.33</v>
      </c>
      <c r="K77" t="n">
        <v>49.1</v>
      </c>
      <c r="L77" t="n">
        <v>19.75</v>
      </c>
      <c r="M77" t="n">
        <v>4</v>
      </c>
      <c r="N77" t="n">
        <v>33.48</v>
      </c>
      <c r="O77" t="n">
        <v>22104.63</v>
      </c>
      <c r="P77" t="n">
        <v>112.33</v>
      </c>
      <c r="Q77" t="n">
        <v>197.77</v>
      </c>
      <c r="R77" t="n">
        <v>30.47</v>
      </c>
      <c r="S77" t="n">
        <v>25.4</v>
      </c>
      <c r="T77" t="n">
        <v>1702.46</v>
      </c>
      <c r="U77" t="n">
        <v>0.83</v>
      </c>
      <c r="V77" t="n">
        <v>0.89</v>
      </c>
      <c r="W77" t="n">
        <v>2.94</v>
      </c>
      <c r="X77" t="n">
        <v>0.1</v>
      </c>
      <c r="Y77" t="n">
        <v>1</v>
      </c>
      <c r="Z77" t="n">
        <v>10</v>
      </c>
      <c r="AA77" t="n">
        <v>395.2665082196391</v>
      </c>
      <c r="AB77" t="n">
        <v>540.8210744737465</v>
      </c>
      <c r="AC77" t="n">
        <v>489.2058701731167</v>
      </c>
      <c r="AD77" t="n">
        <v>395266.5082196391</v>
      </c>
      <c r="AE77" t="n">
        <v>540821.0744737466</v>
      </c>
      <c r="AF77" t="n">
        <v>2.023210762525992e-05</v>
      </c>
      <c r="AG77" t="n">
        <v>34</v>
      </c>
      <c r="AH77" t="n">
        <v>489205.8701731167</v>
      </c>
    </row>
    <row r="78">
      <c r="A78" t="n">
        <v>76</v>
      </c>
      <c r="B78" t="n">
        <v>75</v>
      </c>
      <c r="C78" t="inlineStr">
        <is>
          <t xml:space="preserve">CONCLUIDO	</t>
        </is>
      </c>
      <c r="D78" t="n">
        <v>7.7498</v>
      </c>
      <c r="E78" t="n">
        <v>12.9</v>
      </c>
      <c r="F78" t="n">
        <v>10.47</v>
      </c>
      <c r="G78" t="n">
        <v>125.69</v>
      </c>
      <c r="H78" t="n">
        <v>2</v>
      </c>
      <c r="I78" t="n">
        <v>5</v>
      </c>
      <c r="J78" t="n">
        <v>177.7</v>
      </c>
      <c r="K78" t="n">
        <v>49.1</v>
      </c>
      <c r="L78" t="n">
        <v>20</v>
      </c>
      <c r="M78" t="n">
        <v>3</v>
      </c>
      <c r="N78" t="n">
        <v>33.61</v>
      </c>
      <c r="O78" t="n">
        <v>22150.3</v>
      </c>
      <c r="P78" t="n">
        <v>111.7</v>
      </c>
      <c r="Q78" t="n">
        <v>197.76</v>
      </c>
      <c r="R78" t="n">
        <v>30</v>
      </c>
      <c r="S78" t="n">
        <v>25.4</v>
      </c>
      <c r="T78" t="n">
        <v>1473.37</v>
      </c>
      <c r="U78" t="n">
        <v>0.85</v>
      </c>
      <c r="V78" t="n">
        <v>0.89</v>
      </c>
      <c r="W78" t="n">
        <v>2.95</v>
      </c>
      <c r="X78" t="n">
        <v>0.08</v>
      </c>
      <c r="Y78" t="n">
        <v>1</v>
      </c>
      <c r="Z78" t="n">
        <v>10</v>
      </c>
      <c r="AA78" t="n">
        <v>394.5079852497687</v>
      </c>
      <c r="AB78" t="n">
        <v>539.7832298826984</v>
      </c>
      <c r="AC78" t="n">
        <v>488.2670760132141</v>
      </c>
      <c r="AD78" t="n">
        <v>394507.9852497687</v>
      </c>
      <c r="AE78" t="n">
        <v>539783.2298826984</v>
      </c>
      <c r="AF78" t="n">
        <v>2.029758539693446e-05</v>
      </c>
      <c r="AG78" t="n">
        <v>34</v>
      </c>
      <c r="AH78" t="n">
        <v>488267.0760132141</v>
      </c>
    </row>
    <row r="79">
      <c r="A79" t="n">
        <v>77</v>
      </c>
      <c r="B79" t="n">
        <v>75</v>
      </c>
      <c r="C79" t="inlineStr">
        <is>
          <t xml:space="preserve">CONCLUIDO	</t>
        </is>
      </c>
      <c r="D79" t="n">
        <v>7.7498</v>
      </c>
      <c r="E79" t="n">
        <v>12.9</v>
      </c>
      <c r="F79" t="n">
        <v>10.47</v>
      </c>
      <c r="G79" t="n">
        <v>125.69</v>
      </c>
      <c r="H79" t="n">
        <v>2.02</v>
      </c>
      <c r="I79" t="n">
        <v>5</v>
      </c>
      <c r="J79" t="n">
        <v>178.07</v>
      </c>
      <c r="K79" t="n">
        <v>49.1</v>
      </c>
      <c r="L79" t="n">
        <v>20.25</v>
      </c>
      <c r="M79" t="n">
        <v>3</v>
      </c>
      <c r="N79" t="n">
        <v>33.73</v>
      </c>
      <c r="O79" t="n">
        <v>22196.02</v>
      </c>
      <c r="P79" t="n">
        <v>111.98</v>
      </c>
      <c r="Q79" t="n">
        <v>197.75</v>
      </c>
      <c r="R79" t="n">
        <v>30.07</v>
      </c>
      <c r="S79" t="n">
        <v>25.4</v>
      </c>
      <c r="T79" t="n">
        <v>1506.02</v>
      </c>
      <c r="U79" t="n">
        <v>0.84</v>
      </c>
      <c r="V79" t="n">
        <v>0.89</v>
      </c>
      <c r="W79" t="n">
        <v>2.95</v>
      </c>
      <c r="X79" t="n">
        <v>0.08</v>
      </c>
      <c r="Y79" t="n">
        <v>1</v>
      </c>
      <c r="Z79" t="n">
        <v>10</v>
      </c>
      <c r="AA79" t="n">
        <v>394.7046030203884</v>
      </c>
      <c r="AB79" t="n">
        <v>540.0522509906241</v>
      </c>
      <c r="AC79" t="n">
        <v>488.5104221241729</v>
      </c>
      <c r="AD79" t="n">
        <v>394704.6030203884</v>
      </c>
      <c r="AE79" t="n">
        <v>540052.2509906241</v>
      </c>
      <c r="AF79" t="n">
        <v>2.029758539693446e-05</v>
      </c>
      <c r="AG79" t="n">
        <v>34</v>
      </c>
      <c r="AH79" t="n">
        <v>488510.4221241729</v>
      </c>
    </row>
    <row r="80">
      <c r="A80" t="n">
        <v>78</v>
      </c>
      <c r="B80" t="n">
        <v>75</v>
      </c>
      <c r="C80" t="inlineStr">
        <is>
          <t xml:space="preserve">CONCLUIDO	</t>
        </is>
      </c>
      <c r="D80" t="n">
        <v>7.7468</v>
      </c>
      <c r="E80" t="n">
        <v>12.91</v>
      </c>
      <c r="F80" t="n">
        <v>10.48</v>
      </c>
      <c r="G80" t="n">
        <v>125.75</v>
      </c>
      <c r="H80" t="n">
        <v>2.04</v>
      </c>
      <c r="I80" t="n">
        <v>5</v>
      </c>
      <c r="J80" t="n">
        <v>178.44</v>
      </c>
      <c r="K80" t="n">
        <v>49.1</v>
      </c>
      <c r="L80" t="n">
        <v>20.5</v>
      </c>
      <c r="M80" t="n">
        <v>3</v>
      </c>
      <c r="N80" t="n">
        <v>33.85</v>
      </c>
      <c r="O80" t="n">
        <v>22241.78</v>
      </c>
      <c r="P80" t="n">
        <v>112.21</v>
      </c>
      <c r="Q80" t="n">
        <v>197.75</v>
      </c>
      <c r="R80" t="n">
        <v>30.18</v>
      </c>
      <c r="S80" t="n">
        <v>25.4</v>
      </c>
      <c r="T80" t="n">
        <v>1563.51</v>
      </c>
      <c r="U80" t="n">
        <v>0.84</v>
      </c>
      <c r="V80" t="n">
        <v>0.89</v>
      </c>
      <c r="W80" t="n">
        <v>2.95</v>
      </c>
      <c r="X80" t="n">
        <v>0.09</v>
      </c>
      <c r="Y80" t="n">
        <v>1</v>
      </c>
      <c r="Z80" t="n">
        <v>10</v>
      </c>
      <c r="AA80" t="n">
        <v>394.9124822546577</v>
      </c>
      <c r="AB80" t="n">
        <v>540.3366805299357</v>
      </c>
      <c r="AC80" t="n">
        <v>488.7677061074521</v>
      </c>
      <c r="AD80" t="n">
        <v>394912.4822546577</v>
      </c>
      <c r="AE80" t="n">
        <v>540336.6805299358</v>
      </c>
      <c r="AF80" t="n">
        <v>2.028972806433352e-05</v>
      </c>
      <c r="AG80" t="n">
        <v>34</v>
      </c>
      <c r="AH80" t="n">
        <v>488767.706107452</v>
      </c>
    </row>
    <row r="81">
      <c r="A81" t="n">
        <v>79</v>
      </c>
      <c r="B81" t="n">
        <v>75</v>
      </c>
      <c r="C81" t="inlineStr">
        <is>
          <t xml:space="preserve">CONCLUIDO	</t>
        </is>
      </c>
      <c r="D81" t="n">
        <v>7.7521</v>
      </c>
      <c r="E81" t="n">
        <v>12.9</v>
      </c>
      <c r="F81" t="n">
        <v>10.47</v>
      </c>
      <c r="G81" t="n">
        <v>125.65</v>
      </c>
      <c r="H81" t="n">
        <v>2.06</v>
      </c>
      <c r="I81" t="n">
        <v>5</v>
      </c>
      <c r="J81" t="n">
        <v>178.81</v>
      </c>
      <c r="K81" t="n">
        <v>49.1</v>
      </c>
      <c r="L81" t="n">
        <v>20.75</v>
      </c>
      <c r="M81" t="n">
        <v>3</v>
      </c>
      <c r="N81" t="n">
        <v>33.97</v>
      </c>
      <c r="O81" t="n">
        <v>22287.58</v>
      </c>
      <c r="P81" t="n">
        <v>112.13</v>
      </c>
      <c r="Q81" t="n">
        <v>197.77</v>
      </c>
      <c r="R81" t="n">
        <v>29.96</v>
      </c>
      <c r="S81" t="n">
        <v>25.4</v>
      </c>
      <c r="T81" t="n">
        <v>1450.39</v>
      </c>
      <c r="U81" t="n">
        <v>0.85</v>
      </c>
      <c r="V81" t="n">
        <v>0.89</v>
      </c>
      <c r="W81" t="n">
        <v>2.94</v>
      </c>
      <c r="X81" t="n">
        <v>0.08</v>
      </c>
      <c r="Y81" t="n">
        <v>1</v>
      </c>
      <c r="Z81" t="n">
        <v>10</v>
      </c>
      <c r="AA81" t="n">
        <v>394.7830687465955</v>
      </c>
      <c r="AB81" t="n">
        <v>540.1596112588841</v>
      </c>
      <c r="AC81" t="n">
        <v>488.6075360791113</v>
      </c>
      <c r="AD81" t="n">
        <v>394783.0687465955</v>
      </c>
      <c r="AE81" t="n">
        <v>540159.6112588841</v>
      </c>
      <c r="AF81" t="n">
        <v>2.030360935192852e-05</v>
      </c>
      <c r="AG81" t="n">
        <v>34</v>
      </c>
      <c r="AH81" t="n">
        <v>488607.5360791113</v>
      </c>
    </row>
    <row r="82">
      <c r="A82" t="n">
        <v>80</v>
      </c>
      <c r="B82" t="n">
        <v>75</v>
      </c>
      <c r="C82" t="inlineStr">
        <is>
          <t xml:space="preserve">CONCLUIDO	</t>
        </is>
      </c>
      <c r="D82" t="n">
        <v>7.7518</v>
      </c>
      <c r="E82" t="n">
        <v>12.9</v>
      </c>
      <c r="F82" t="n">
        <v>10.47</v>
      </c>
      <c r="G82" t="n">
        <v>125.65</v>
      </c>
      <c r="H82" t="n">
        <v>2.08</v>
      </c>
      <c r="I82" t="n">
        <v>5</v>
      </c>
      <c r="J82" t="n">
        <v>179.18</v>
      </c>
      <c r="K82" t="n">
        <v>49.1</v>
      </c>
      <c r="L82" t="n">
        <v>21</v>
      </c>
      <c r="M82" t="n">
        <v>3</v>
      </c>
      <c r="N82" t="n">
        <v>34.09</v>
      </c>
      <c r="O82" t="n">
        <v>22333.43</v>
      </c>
      <c r="P82" t="n">
        <v>112.1</v>
      </c>
      <c r="Q82" t="n">
        <v>197.77</v>
      </c>
      <c r="R82" t="n">
        <v>29.91</v>
      </c>
      <c r="S82" t="n">
        <v>25.4</v>
      </c>
      <c r="T82" t="n">
        <v>1426.97</v>
      </c>
      <c r="U82" t="n">
        <v>0.85</v>
      </c>
      <c r="V82" t="n">
        <v>0.89</v>
      </c>
      <c r="W82" t="n">
        <v>2.95</v>
      </c>
      <c r="X82" t="n">
        <v>0.08</v>
      </c>
      <c r="Y82" t="n">
        <v>1</v>
      </c>
      <c r="Z82" t="n">
        <v>10</v>
      </c>
      <c r="AA82" t="n">
        <v>394.7655112474063</v>
      </c>
      <c r="AB82" t="n">
        <v>540.1355883139111</v>
      </c>
      <c r="AC82" t="n">
        <v>488.5858058502901</v>
      </c>
      <c r="AD82" t="n">
        <v>394765.5112474062</v>
      </c>
      <c r="AE82" t="n">
        <v>540135.5883139111</v>
      </c>
      <c r="AF82" t="n">
        <v>2.030282361866842e-05</v>
      </c>
      <c r="AG82" t="n">
        <v>34</v>
      </c>
      <c r="AH82" t="n">
        <v>488585.8058502901</v>
      </c>
    </row>
    <row r="83">
      <c r="A83" t="n">
        <v>81</v>
      </c>
      <c r="B83" t="n">
        <v>75</v>
      </c>
      <c r="C83" t="inlineStr">
        <is>
          <t xml:space="preserve">CONCLUIDO	</t>
        </is>
      </c>
      <c r="D83" t="n">
        <v>7.7511</v>
      </c>
      <c r="E83" t="n">
        <v>12.9</v>
      </c>
      <c r="F83" t="n">
        <v>10.47</v>
      </c>
      <c r="G83" t="n">
        <v>125.67</v>
      </c>
      <c r="H83" t="n">
        <v>2.1</v>
      </c>
      <c r="I83" t="n">
        <v>5</v>
      </c>
      <c r="J83" t="n">
        <v>179.56</v>
      </c>
      <c r="K83" t="n">
        <v>49.1</v>
      </c>
      <c r="L83" t="n">
        <v>21.25</v>
      </c>
      <c r="M83" t="n">
        <v>3</v>
      </c>
      <c r="N83" t="n">
        <v>34.21</v>
      </c>
      <c r="O83" t="n">
        <v>22379.31</v>
      </c>
      <c r="P83" t="n">
        <v>112.26</v>
      </c>
      <c r="Q83" t="n">
        <v>197.77</v>
      </c>
      <c r="R83" t="n">
        <v>29.95</v>
      </c>
      <c r="S83" t="n">
        <v>25.4</v>
      </c>
      <c r="T83" t="n">
        <v>1444.37</v>
      </c>
      <c r="U83" t="n">
        <v>0.85</v>
      </c>
      <c r="V83" t="n">
        <v>0.89</v>
      </c>
      <c r="W83" t="n">
        <v>2.95</v>
      </c>
      <c r="X83" t="n">
        <v>0.08</v>
      </c>
      <c r="Y83" t="n">
        <v>1</v>
      </c>
      <c r="Z83" t="n">
        <v>10</v>
      </c>
      <c r="AA83" t="n">
        <v>394.8860188306287</v>
      </c>
      <c r="AB83" t="n">
        <v>540.3004721056955</v>
      </c>
      <c r="AC83" t="n">
        <v>488.7349533644024</v>
      </c>
      <c r="AD83" t="n">
        <v>394886.0188306287</v>
      </c>
      <c r="AE83" t="n">
        <v>540300.4721056955</v>
      </c>
      <c r="AF83" t="n">
        <v>2.030099024106154e-05</v>
      </c>
      <c r="AG83" t="n">
        <v>34</v>
      </c>
      <c r="AH83" t="n">
        <v>488734.9533644024</v>
      </c>
    </row>
    <row r="84">
      <c r="A84" t="n">
        <v>82</v>
      </c>
      <c r="B84" t="n">
        <v>75</v>
      </c>
      <c r="C84" t="inlineStr">
        <is>
          <t xml:space="preserve">CONCLUIDO	</t>
        </is>
      </c>
      <c r="D84" t="n">
        <v>7.7548</v>
      </c>
      <c r="E84" t="n">
        <v>12.9</v>
      </c>
      <c r="F84" t="n">
        <v>10.47</v>
      </c>
      <c r="G84" t="n">
        <v>125.59</v>
      </c>
      <c r="H84" t="n">
        <v>2.12</v>
      </c>
      <c r="I84" t="n">
        <v>5</v>
      </c>
      <c r="J84" t="n">
        <v>179.93</v>
      </c>
      <c r="K84" t="n">
        <v>49.1</v>
      </c>
      <c r="L84" t="n">
        <v>21.5</v>
      </c>
      <c r="M84" t="n">
        <v>3</v>
      </c>
      <c r="N84" t="n">
        <v>34.33</v>
      </c>
      <c r="O84" t="n">
        <v>22425.23</v>
      </c>
      <c r="P84" t="n">
        <v>112.1</v>
      </c>
      <c r="Q84" t="n">
        <v>197.75</v>
      </c>
      <c r="R84" t="n">
        <v>29.75</v>
      </c>
      <c r="S84" t="n">
        <v>25.4</v>
      </c>
      <c r="T84" t="n">
        <v>1344.13</v>
      </c>
      <c r="U84" t="n">
        <v>0.85</v>
      </c>
      <c r="V84" t="n">
        <v>0.89</v>
      </c>
      <c r="W84" t="n">
        <v>2.95</v>
      </c>
      <c r="X84" t="n">
        <v>0.08</v>
      </c>
      <c r="Y84" t="n">
        <v>1</v>
      </c>
      <c r="Z84" t="n">
        <v>10</v>
      </c>
      <c r="AA84" t="n">
        <v>394.7304990387822</v>
      </c>
      <c r="AB84" t="n">
        <v>540.087683065442</v>
      </c>
      <c r="AC84" t="n">
        <v>488.5424726114995</v>
      </c>
      <c r="AD84" t="n">
        <v>394730.4990387821</v>
      </c>
      <c r="AE84" t="n">
        <v>540087.683065442</v>
      </c>
      <c r="AF84" t="n">
        <v>2.031068095126937e-05</v>
      </c>
      <c r="AG84" t="n">
        <v>34</v>
      </c>
      <c r="AH84" t="n">
        <v>488542.4726114995</v>
      </c>
    </row>
    <row r="85">
      <c r="A85" t="n">
        <v>83</v>
      </c>
      <c r="B85" t="n">
        <v>75</v>
      </c>
      <c r="C85" t="inlineStr">
        <is>
          <t xml:space="preserve">CONCLUIDO	</t>
        </is>
      </c>
      <c r="D85" t="n">
        <v>7.7524</v>
      </c>
      <c r="E85" t="n">
        <v>12.9</v>
      </c>
      <c r="F85" t="n">
        <v>10.47</v>
      </c>
      <c r="G85" t="n">
        <v>125.64</v>
      </c>
      <c r="H85" t="n">
        <v>2.14</v>
      </c>
      <c r="I85" t="n">
        <v>5</v>
      </c>
      <c r="J85" t="n">
        <v>180.3</v>
      </c>
      <c r="K85" t="n">
        <v>49.1</v>
      </c>
      <c r="L85" t="n">
        <v>21.75</v>
      </c>
      <c r="M85" t="n">
        <v>3</v>
      </c>
      <c r="N85" t="n">
        <v>34.46</v>
      </c>
      <c r="O85" t="n">
        <v>22471.2</v>
      </c>
      <c r="P85" t="n">
        <v>112.09</v>
      </c>
      <c r="Q85" t="n">
        <v>197.75</v>
      </c>
      <c r="R85" t="n">
        <v>29.87</v>
      </c>
      <c r="S85" t="n">
        <v>25.4</v>
      </c>
      <c r="T85" t="n">
        <v>1406.36</v>
      </c>
      <c r="U85" t="n">
        <v>0.85</v>
      </c>
      <c r="V85" t="n">
        <v>0.89</v>
      </c>
      <c r="W85" t="n">
        <v>2.95</v>
      </c>
      <c r="X85" t="n">
        <v>0.08</v>
      </c>
      <c r="Y85" t="n">
        <v>1</v>
      </c>
      <c r="Z85" t="n">
        <v>10</v>
      </c>
      <c r="AA85" t="n">
        <v>394.7514869296779</v>
      </c>
      <c r="AB85" t="n">
        <v>540.116399623686</v>
      </c>
      <c r="AC85" t="n">
        <v>488.5684485017286</v>
      </c>
      <c r="AD85" t="n">
        <v>394751.4869296779</v>
      </c>
      <c r="AE85" t="n">
        <v>540116.399623686</v>
      </c>
      <c r="AF85" t="n">
        <v>2.030439508518861e-05</v>
      </c>
      <c r="AG85" t="n">
        <v>34</v>
      </c>
      <c r="AH85" t="n">
        <v>488568.4485017286</v>
      </c>
    </row>
    <row r="86">
      <c r="A86" t="n">
        <v>84</v>
      </c>
      <c r="B86" t="n">
        <v>75</v>
      </c>
      <c r="C86" t="inlineStr">
        <is>
          <t xml:space="preserve">CONCLUIDO	</t>
        </is>
      </c>
      <c r="D86" t="n">
        <v>7.7533</v>
      </c>
      <c r="E86" t="n">
        <v>12.9</v>
      </c>
      <c r="F86" t="n">
        <v>10.47</v>
      </c>
      <c r="G86" t="n">
        <v>125.62</v>
      </c>
      <c r="H86" t="n">
        <v>2.16</v>
      </c>
      <c r="I86" t="n">
        <v>5</v>
      </c>
      <c r="J86" t="n">
        <v>180.67</v>
      </c>
      <c r="K86" t="n">
        <v>49.1</v>
      </c>
      <c r="L86" t="n">
        <v>22</v>
      </c>
      <c r="M86" t="n">
        <v>3</v>
      </c>
      <c r="N86" t="n">
        <v>34.58</v>
      </c>
      <c r="O86" t="n">
        <v>22517.21</v>
      </c>
      <c r="P86" t="n">
        <v>112.04</v>
      </c>
      <c r="Q86" t="n">
        <v>197.75</v>
      </c>
      <c r="R86" t="n">
        <v>29.88</v>
      </c>
      <c r="S86" t="n">
        <v>25.4</v>
      </c>
      <c r="T86" t="n">
        <v>1413.55</v>
      </c>
      <c r="U86" t="n">
        <v>0.85</v>
      </c>
      <c r="V86" t="n">
        <v>0.89</v>
      </c>
      <c r="W86" t="n">
        <v>2.95</v>
      </c>
      <c r="X86" t="n">
        <v>0.08</v>
      </c>
      <c r="Y86" t="n">
        <v>1</v>
      </c>
      <c r="Z86" t="n">
        <v>10</v>
      </c>
      <c r="AA86" t="n">
        <v>394.7058883962672</v>
      </c>
      <c r="AB86" t="n">
        <v>540.0540096986082</v>
      </c>
      <c r="AC86" t="n">
        <v>488.5120129835353</v>
      </c>
      <c r="AD86" t="n">
        <v>394705.8883962672</v>
      </c>
      <c r="AE86" t="n">
        <v>540054.0096986082</v>
      </c>
      <c r="AF86" t="n">
        <v>2.03067522849689e-05</v>
      </c>
      <c r="AG86" t="n">
        <v>34</v>
      </c>
      <c r="AH86" t="n">
        <v>488512.0129835353</v>
      </c>
    </row>
    <row r="87">
      <c r="A87" t="n">
        <v>85</v>
      </c>
      <c r="B87" t="n">
        <v>75</v>
      </c>
      <c r="C87" t="inlineStr">
        <is>
          <t xml:space="preserve">CONCLUIDO	</t>
        </is>
      </c>
      <c r="D87" t="n">
        <v>7.7541</v>
      </c>
      <c r="E87" t="n">
        <v>12.9</v>
      </c>
      <c r="F87" t="n">
        <v>10.47</v>
      </c>
      <c r="G87" t="n">
        <v>125.61</v>
      </c>
      <c r="H87" t="n">
        <v>2.18</v>
      </c>
      <c r="I87" t="n">
        <v>5</v>
      </c>
      <c r="J87" t="n">
        <v>181.05</v>
      </c>
      <c r="K87" t="n">
        <v>49.1</v>
      </c>
      <c r="L87" t="n">
        <v>22.25</v>
      </c>
      <c r="M87" t="n">
        <v>3</v>
      </c>
      <c r="N87" t="n">
        <v>34.7</v>
      </c>
      <c r="O87" t="n">
        <v>22563.26</v>
      </c>
      <c r="P87" t="n">
        <v>111.79</v>
      </c>
      <c r="Q87" t="n">
        <v>197.75</v>
      </c>
      <c r="R87" t="n">
        <v>29.87</v>
      </c>
      <c r="S87" t="n">
        <v>25.4</v>
      </c>
      <c r="T87" t="n">
        <v>1406.02</v>
      </c>
      <c r="U87" t="n">
        <v>0.85</v>
      </c>
      <c r="V87" t="n">
        <v>0.89</v>
      </c>
      <c r="W87" t="n">
        <v>2.94</v>
      </c>
      <c r="X87" t="n">
        <v>0.08</v>
      </c>
      <c r="Y87" t="n">
        <v>1</v>
      </c>
      <c r="Z87" t="n">
        <v>10</v>
      </c>
      <c r="AA87" t="n">
        <v>394.5211028862047</v>
      </c>
      <c r="AB87" t="n">
        <v>539.8011780115793</v>
      </c>
      <c r="AC87" t="n">
        <v>488.283311197865</v>
      </c>
      <c r="AD87" t="n">
        <v>394521.1028862047</v>
      </c>
      <c r="AE87" t="n">
        <v>539801.1780115793</v>
      </c>
      <c r="AF87" t="n">
        <v>2.030884757366248e-05</v>
      </c>
      <c r="AG87" t="n">
        <v>34</v>
      </c>
      <c r="AH87" t="n">
        <v>488283.311197865</v>
      </c>
    </row>
    <row r="88">
      <c r="A88" t="n">
        <v>86</v>
      </c>
      <c r="B88" t="n">
        <v>75</v>
      </c>
      <c r="C88" t="inlineStr">
        <is>
          <t xml:space="preserve">CONCLUIDO	</t>
        </is>
      </c>
      <c r="D88" t="n">
        <v>7.7523</v>
      </c>
      <c r="E88" t="n">
        <v>12.9</v>
      </c>
      <c r="F88" t="n">
        <v>10.47</v>
      </c>
      <c r="G88" t="n">
        <v>125.64</v>
      </c>
      <c r="H88" t="n">
        <v>2.2</v>
      </c>
      <c r="I88" t="n">
        <v>5</v>
      </c>
      <c r="J88" t="n">
        <v>181.42</v>
      </c>
      <c r="K88" t="n">
        <v>49.1</v>
      </c>
      <c r="L88" t="n">
        <v>22.5</v>
      </c>
      <c r="M88" t="n">
        <v>3</v>
      </c>
      <c r="N88" t="n">
        <v>34.83</v>
      </c>
      <c r="O88" t="n">
        <v>22609.35</v>
      </c>
      <c r="P88" t="n">
        <v>111.74</v>
      </c>
      <c r="Q88" t="n">
        <v>197.75</v>
      </c>
      <c r="R88" t="n">
        <v>29.88</v>
      </c>
      <c r="S88" t="n">
        <v>25.4</v>
      </c>
      <c r="T88" t="n">
        <v>1411.58</v>
      </c>
      <c r="U88" t="n">
        <v>0.85</v>
      </c>
      <c r="V88" t="n">
        <v>0.89</v>
      </c>
      <c r="W88" t="n">
        <v>2.95</v>
      </c>
      <c r="X88" t="n">
        <v>0.08</v>
      </c>
      <c r="Y88" t="n">
        <v>1</v>
      </c>
      <c r="Z88" t="n">
        <v>10</v>
      </c>
      <c r="AA88" t="n">
        <v>394.5069612433199</v>
      </c>
      <c r="AB88" t="n">
        <v>539.7818287918991</v>
      </c>
      <c r="AC88" t="n">
        <v>488.2658086405543</v>
      </c>
      <c r="AD88" t="n">
        <v>394506.96124332</v>
      </c>
      <c r="AE88" t="n">
        <v>539781.8287918991</v>
      </c>
      <c r="AF88" t="n">
        <v>2.030413317410191e-05</v>
      </c>
      <c r="AG88" t="n">
        <v>34</v>
      </c>
      <c r="AH88" t="n">
        <v>488265.8086405543</v>
      </c>
    </row>
    <row r="89">
      <c r="A89" t="n">
        <v>87</v>
      </c>
      <c r="B89" t="n">
        <v>75</v>
      </c>
      <c r="C89" t="inlineStr">
        <is>
          <t xml:space="preserve">CONCLUIDO	</t>
        </is>
      </c>
      <c r="D89" t="n">
        <v>7.7539</v>
      </c>
      <c r="E89" t="n">
        <v>12.9</v>
      </c>
      <c r="F89" t="n">
        <v>10.47</v>
      </c>
      <c r="G89" t="n">
        <v>125.61</v>
      </c>
      <c r="H89" t="n">
        <v>2.22</v>
      </c>
      <c r="I89" t="n">
        <v>5</v>
      </c>
      <c r="J89" t="n">
        <v>181.8</v>
      </c>
      <c r="K89" t="n">
        <v>49.1</v>
      </c>
      <c r="L89" t="n">
        <v>22.75</v>
      </c>
      <c r="M89" t="n">
        <v>3</v>
      </c>
      <c r="N89" t="n">
        <v>34.95</v>
      </c>
      <c r="O89" t="n">
        <v>22655.61</v>
      </c>
      <c r="P89" t="n">
        <v>111.5</v>
      </c>
      <c r="Q89" t="n">
        <v>197.75</v>
      </c>
      <c r="R89" t="n">
        <v>29.76</v>
      </c>
      <c r="S89" t="n">
        <v>25.4</v>
      </c>
      <c r="T89" t="n">
        <v>1349.94</v>
      </c>
      <c r="U89" t="n">
        <v>0.85</v>
      </c>
      <c r="V89" t="n">
        <v>0.89</v>
      </c>
      <c r="W89" t="n">
        <v>2.95</v>
      </c>
      <c r="X89" t="n">
        <v>0.08</v>
      </c>
      <c r="Y89" t="n">
        <v>1</v>
      </c>
      <c r="Z89" t="n">
        <v>10</v>
      </c>
      <c r="AA89" t="n">
        <v>394.3198988442309</v>
      </c>
      <c r="AB89" t="n">
        <v>539.5258817648547</v>
      </c>
      <c r="AC89" t="n">
        <v>488.0342888385472</v>
      </c>
      <c r="AD89" t="n">
        <v>394319.8988442309</v>
      </c>
      <c r="AE89" t="n">
        <v>539525.8817648548</v>
      </c>
      <c r="AF89" t="n">
        <v>2.030832375148908e-05</v>
      </c>
      <c r="AG89" t="n">
        <v>34</v>
      </c>
      <c r="AH89" t="n">
        <v>488034.2888385472</v>
      </c>
    </row>
    <row r="90">
      <c r="A90" t="n">
        <v>88</v>
      </c>
      <c r="B90" t="n">
        <v>75</v>
      </c>
      <c r="C90" t="inlineStr">
        <is>
          <t xml:space="preserve">CONCLUIDO	</t>
        </is>
      </c>
      <c r="D90" t="n">
        <v>7.7546</v>
      </c>
      <c r="E90" t="n">
        <v>12.9</v>
      </c>
      <c r="F90" t="n">
        <v>10.47</v>
      </c>
      <c r="G90" t="n">
        <v>125.6</v>
      </c>
      <c r="H90" t="n">
        <v>2.24</v>
      </c>
      <c r="I90" t="n">
        <v>5</v>
      </c>
      <c r="J90" t="n">
        <v>182.17</v>
      </c>
      <c r="K90" t="n">
        <v>49.1</v>
      </c>
      <c r="L90" t="n">
        <v>23</v>
      </c>
      <c r="M90" t="n">
        <v>3</v>
      </c>
      <c r="N90" t="n">
        <v>35.08</v>
      </c>
      <c r="O90" t="n">
        <v>22701.78</v>
      </c>
      <c r="P90" t="n">
        <v>111.23</v>
      </c>
      <c r="Q90" t="n">
        <v>197.75</v>
      </c>
      <c r="R90" t="n">
        <v>29.69</v>
      </c>
      <c r="S90" t="n">
        <v>25.4</v>
      </c>
      <c r="T90" t="n">
        <v>1317.46</v>
      </c>
      <c r="U90" t="n">
        <v>0.86</v>
      </c>
      <c r="V90" t="n">
        <v>0.89</v>
      </c>
      <c r="W90" t="n">
        <v>2.95</v>
      </c>
      <c r="X90" t="n">
        <v>0.08</v>
      </c>
      <c r="Y90" t="n">
        <v>1</v>
      </c>
      <c r="Z90" t="n">
        <v>10</v>
      </c>
      <c r="AA90" t="n">
        <v>394.122290993149</v>
      </c>
      <c r="AB90" t="n">
        <v>539.2555059851616</v>
      </c>
      <c r="AC90" t="n">
        <v>487.7897173437931</v>
      </c>
      <c r="AD90" t="n">
        <v>394122.290993149</v>
      </c>
      <c r="AE90" t="n">
        <v>539255.5059851615</v>
      </c>
      <c r="AF90" t="n">
        <v>2.031015712909597e-05</v>
      </c>
      <c r="AG90" t="n">
        <v>34</v>
      </c>
      <c r="AH90" t="n">
        <v>487789.7173437931</v>
      </c>
    </row>
    <row r="91">
      <c r="A91" t="n">
        <v>89</v>
      </c>
      <c r="B91" t="n">
        <v>75</v>
      </c>
      <c r="C91" t="inlineStr">
        <is>
          <t xml:space="preserve">CONCLUIDO	</t>
        </is>
      </c>
      <c r="D91" t="n">
        <v>7.7568</v>
      </c>
      <c r="E91" t="n">
        <v>12.89</v>
      </c>
      <c r="F91" t="n">
        <v>10.46</v>
      </c>
      <c r="G91" t="n">
        <v>125.55</v>
      </c>
      <c r="H91" t="n">
        <v>2.26</v>
      </c>
      <c r="I91" t="n">
        <v>5</v>
      </c>
      <c r="J91" t="n">
        <v>182.55</v>
      </c>
      <c r="K91" t="n">
        <v>49.1</v>
      </c>
      <c r="L91" t="n">
        <v>23.25</v>
      </c>
      <c r="M91" t="n">
        <v>3</v>
      </c>
      <c r="N91" t="n">
        <v>35.2</v>
      </c>
      <c r="O91" t="n">
        <v>22748</v>
      </c>
      <c r="P91" t="n">
        <v>110.83</v>
      </c>
      <c r="Q91" t="n">
        <v>197.77</v>
      </c>
      <c r="R91" t="n">
        <v>29.6</v>
      </c>
      <c r="S91" t="n">
        <v>25.4</v>
      </c>
      <c r="T91" t="n">
        <v>1272.85</v>
      </c>
      <c r="U91" t="n">
        <v>0.86</v>
      </c>
      <c r="V91" t="n">
        <v>0.89</v>
      </c>
      <c r="W91" t="n">
        <v>2.95</v>
      </c>
      <c r="X91" t="n">
        <v>0.07000000000000001</v>
      </c>
      <c r="Y91" t="n">
        <v>1</v>
      </c>
      <c r="Z91" t="n">
        <v>10</v>
      </c>
      <c r="AA91" t="n">
        <v>393.8049054645257</v>
      </c>
      <c r="AB91" t="n">
        <v>538.8212451028378</v>
      </c>
      <c r="AC91" t="n">
        <v>487.3969017105894</v>
      </c>
      <c r="AD91" t="n">
        <v>393804.9054645257</v>
      </c>
      <c r="AE91" t="n">
        <v>538821.2451028378</v>
      </c>
      <c r="AF91" t="n">
        <v>2.031591917300333e-05</v>
      </c>
      <c r="AG91" t="n">
        <v>34</v>
      </c>
      <c r="AH91" t="n">
        <v>487396.9017105894</v>
      </c>
    </row>
    <row r="92">
      <c r="A92" t="n">
        <v>90</v>
      </c>
      <c r="B92" t="n">
        <v>75</v>
      </c>
      <c r="C92" t="inlineStr">
        <is>
          <t xml:space="preserve">CONCLUIDO	</t>
        </is>
      </c>
      <c r="D92" t="n">
        <v>7.7541</v>
      </c>
      <c r="E92" t="n">
        <v>12.9</v>
      </c>
      <c r="F92" t="n">
        <v>10.47</v>
      </c>
      <c r="G92" t="n">
        <v>125.61</v>
      </c>
      <c r="H92" t="n">
        <v>2.28</v>
      </c>
      <c r="I92" t="n">
        <v>5</v>
      </c>
      <c r="J92" t="n">
        <v>182.92</v>
      </c>
      <c r="K92" t="n">
        <v>49.1</v>
      </c>
      <c r="L92" t="n">
        <v>23.5</v>
      </c>
      <c r="M92" t="n">
        <v>3</v>
      </c>
      <c r="N92" t="n">
        <v>35.33</v>
      </c>
      <c r="O92" t="n">
        <v>22794.27</v>
      </c>
      <c r="P92" t="n">
        <v>110.7</v>
      </c>
      <c r="Q92" t="n">
        <v>197.75</v>
      </c>
      <c r="R92" t="n">
        <v>29.72</v>
      </c>
      <c r="S92" t="n">
        <v>25.4</v>
      </c>
      <c r="T92" t="n">
        <v>1328.56</v>
      </c>
      <c r="U92" t="n">
        <v>0.85</v>
      </c>
      <c r="V92" t="n">
        <v>0.89</v>
      </c>
      <c r="W92" t="n">
        <v>2.95</v>
      </c>
      <c r="X92" t="n">
        <v>0.08</v>
      </c>
      <c r="Y92" t="n">
        <v>1</v>
      </c>
      <c r="Z92" t="n">
        <v>10</v>
      </c>
      <c r="AA92" t="n">
        <v>393.7561224451496</v>
      </c>
      <c r="AB92" t="n">
        <v>538.7544980235726</v>
      </c>
      <c r="AC92" t="n">
        <v>487.3365248788891</v>
      </c>
      <c r="AD92" t="n">
        <v>393756.1224451496</v>
      </c>
      <c r="AE92" t="n">
        <v>538754.4980235726</v>
      </c>
      <c r="AF92" t="n">
        <v>2.030884757366248e-05</v>
      </c>
      <c r="AG92" t="n">
        <v>34</v>
      </c>
      <c r="AH92" t="n">
        <v>487336.5248788891</v>
      </c>
    </row>
    <row r="93">
      <c r="A93" t="n">
        <v>91</v>
      </c>
      <c r="B93" t="n">
        <v>75</v>
      </c>
      <c r="C93" t="inlineStr">
        <is>
          <t xml:space="preserve">CONCLUIDO	</t>
        </is>
      </c>
      <c r="D93" t="n">
        <v>7.7576</v>
      </c>
      <c r="E93" t="n">
        <v>12.89</v>
      </c>
      <c r="F93" t="n">
        <v>10.46</v>
      </c>
      <c r="G93" t="n">
        <v>125.54</v>
      </c>
      <c r="H93" t="n">
        <v>2.3</v>
      </c>
      <c r="I93" t="n">
        <v>5</v>
      </c>
      <c r="J93" t="n">
        <v>183.3</v>
      </c>
      <c r="K93" t="n">
        <v>49.1</v>
      </c>
      <c r="L93" t="n">
        <v>23.75</v>
      </c>
      <c r="M93" t="n">
        <v>3</v>
      </c>
      <c r="N93" t="n">
        <v>35.45</v>
      </c>
      <c r="O93" t="n">
        <v>22840.57</v>
      </c>
      <c r="P93" t="n">
        <v>110.23</v>
      </c>
      <c r="Q93" t="n">
        <v>197.76</v>
      </c>
      <c r="R93" t="n">
        <v>29.59</v>
      </c>
      <c r="S93" t="n">
        <v>25.4</v>
      </c>
      <c r="T93" t="n">
        <v>1266.7</v>
      </c>
      <c r="U93" t="n">
        <v>0.86</v>
      </c>
      <c r="V93" t="n">
        <v>0.89</v>
      </c>
      <c r="W93" t="n">
        <v>2.95</v>
      </c>
      <c r="X93" t="n">
        <v>0.07000000000000001</v>
      </c>
      <c r="Y93" t="n">
        <v>1</v>
      </c>
      <c r="Z93" t="n">
        <v>10</v>
      </c>
      <c r="AA93" t="n">
        <v>393.3747711400355</v>
      </c>
      <c r="AB93" t="n">
        <v>538.2327163438832</v>
      </c>
      <c r="AC93" t="n">
        <v>486.864541310384</v>
      </c>
      <c r="AD93" t="n">
        <v>393374.7711400355</v>
      </c>
      <c r="AE93" t="n">
        <v>538232.7163438832</v>
      </c>
      <c r="AF93" t="n">
        <v>2.031801446169692e-05</v>
      </c>
      <c r="AG93" t="n">
        <v>34</v>
      </c>
      <c r="AH93" t="n">
        <v>486864.541310384</v>
      </c>
    </row>
    <row r="94">
      <c r="A94" t="n">
        <v>92</v>
      </c>
      <c r="B94" t="n">
        <v>75</v>
      </c>
      <c r="C94" t="inlineStr">
        <is>
          <t xml:space="preserve">CONCLUIDO	</t>
        </is>
      </c>
      <c r="D94" t="n">
        <v>7.7576</v>
      </c>
      <c r="E94" t="n">
        <v>12.89</v>
      </c>
      <c r="F94" t="n">
        <v>10.46</v>
      </c>
      <c r="G94" t="n">
        <v>125.54</v>
      </c>
      <c r="H94" t="n">
        <v>2.32</v>
      </c>
      <c r="I94" t="n">
        <v>5</v>
      </c>
      <c r="J94" t="n">
        <v>183.67</v>
      </c>
      <c r="K94" t="n">
        <v>49.1</v>
      </c>
      <c r="L94" t="n">
        <v>24</v>
      </c>
      <c r="M94" t="n">
        <v>3</v>
      </c>
      <c r="N94" t="n">
        <v>35.58</v>
      </c>
      <c r="O94" t="n">
        <v>22886.92</v>
      </c>
      <c r="P94" t="n">
        <v>109.59</v>
      </c>
      <c r="Q94" t="n">
        <v>197.76</v>
      </c>
      <c r="R94" t="n">
        <v>29.61</v>
      </c>
      <c r="S94" t="n">
        <v>25.4</v>
      </c>
      <c r="T94" t="n">
        <v>1276.95</v>
      </c>
      <c r="U94" t="n">
        <v>0.86</v>
      </c>
      <c r="V94" t="n">
        <v>0.89</v>
      </c>
      <c r="W94" t="n">
        <v>2.95</v>
      </c>
      <c r="X94" t="n">
        <v>0.07000000000000001</v>
      </c>
      <c r="Y94" t="n">
        <v>1</v>
      </c>
      <c r="Z94" t="n">
        <v>10</v>
      </c>
      <c r="AA94" t="n">
        <v>392.925810961262</v>
      </c>
      <c r="AB94" t="n">
        <v>537.61842922056</v>
      </c>
      <c r="AC94" t="n">
        <v>486.3088808879534</v>
      </c>
      <c r="AD94" t="n">
        <v>392925.810961262</v>
      </c>
      <c r="AE94" t="n">
        <v>537618.42922056</v>
      </c>
      <c r="AF94" t="n">
        <v>2.031801446169692e-05</v>
      </c>
      <c r="AG94" t="n">
        <v>34</v>
      </c>
      <c r="AH94" t="n">
        <v>486308.8808879534</v>
      </c>
    </row>
    <row r="95">
      <c r="A95" t="n">
        <v>93</v>
      </c>
      <c r="B95" t="n">
        <v>75</v>
      </c>
      <c r="C95" t="inlineStr">
        <is>
          <t xml:space="preserve">CONCLUIDO	</t>
        </is>
      </c>
      <c r="D95" t="n">
        <v>7.7554</v>
      </c>
      <c r="E95" t="n">
        <v>12.89</v>
      </c>
      <c r="F95" t="n">
        <v>10.46</v>
      </c>
      <c r="G95" t="n">
        <v>125.58</v>
      </c>
      <c r="H95" t="n">
        <v>2.34</v>
      </c>
      <c r="I95" t="n">
        <v>5</v>
      </c>
      <c r="J95" t="n">
        <v>184.05</v>
      </c>
      <c r="K95" t="n">
        <v>49.1</v>
      </c>
      <c r="L95" t="n">
        <v>24.25</v>
      </c>
      <c r="M95" t="n">
        <v>3</v>
      </c>
      <c r="N95" t="n">
        <v>35.7</v>
      </c>
      <c r="O95" t="n">
        <v>22933.31</v>
      </c>
      <c r="P95" t="n">
        <v>109.11</v>
      </c>
      <c r="Q95" t="n">
        <v>197.78</v>
      </c>
      <c r="R95" t="n">
        <v>29.68</v>
      </c>
      <c r="S95" t="n">
        <v>25.4</v>
      </c>
      <c r="T95" t="n">
        <v>1309.23</v>
      </c>
      <c r="U95" t="n">
        <v>0.86</v>
      </c>
      <c r="V95" t="n">
        <v>0.89</v>
      </c>
      <c r="W95" t="n">
        <v>2.95</v>
      </c>
      <c r="X95" t="n">
        <v>0.07000000000000001</v>
      </c>
      <c r="Y95" t="n">
        <v>1</v>
      </c>
      <c r="Z95" t="n">
        <v>10</v>
      </c>
      <c r="AA95" t="n">
        <v>392.6141470680458</v>
      </c>
      <c r="AB95" t="n">
        <v>537.1919969322211</v>
      </c>
      <c r="AC95" t="n">
        <v>485.9231466987122</v>
      </c>
      <c r="AD95" t="n">
        <v>392614.1470680459</v>
      </c>
      <c r="AE95" t="n">
        <v>537191.9969322211</v>
      </c>
      <c r="AF95" t="n">
        <v>2.031225241778956e-05</v>
      </c>
      <c r="AG95" t="n">
        <v>34</v>
      </c>
      <c r="AH95" t="n">
        <v>485923.1466987122</v>
      </c>
    </row>
    <row r="96">
      <c r="A96" t="n">
        <v>94</v>
      </c>
      <c r="B96" t="n">
        <v>75</v>
      </c>
      <c r="C96" t="inlineStr">
        <is>
          <t xml:space="preserve">CONCLUIDO	</t>
        </is>
      </c>
      <c r="D96" t="n">
        <v>7.7533</v>
      </c>
      <c r="E96" t="n">
        <v>12.9</v>
      </c>
      <c r="F96" t="n">
        <v>10.47</v>
      </c>
      <c r="G96" t="n">
        <v>125.62</v>
      </c>
      <c r="H96" t="n">
        <v>2.36</v>
      </c>
      <c r="I96" t="n">
        <v>5</v>
      </c>
      <c r="J96" t="n">
        <v>184.42</v>
      </c>
      <c r="K96" t="n">
        <v>49.1</v>
      </c>
      <c r="L96" t="n">
        <v>24.5</v>
      </c>
      <c r="M96" t="n">
        <v>3</v>
      </c>
      <c r="N96" t="n">
        <v>35.83</v>
      </c>
      <c r="O96" t="n">
        <v>22979.74</v>
      </c>
      <c r="P96" t="n">
        <v>109.02</v>
      </c>
      <c r="Q96" t="n">
        <v>197.78</v>
      </c>
      <c r="R96" t="n">
        <v>29.86</v>
      </c>
      <c r="S96" t="n">
        <v>25.4</v>
      </c>
      <c r="T96" t="n">
        <v>1402.56</v>
      </c>
      <c r="U96" t="n">
        <v>0.85</v>
      </c>
      <c r="V96" t="n">
        <v>0.89</v>
      </c>
      <c r="W96" t="n">
        <v>2.95</v>
      </c>
      <c r="X96" t="n">
        <v>0.08</v>
      </c>
      <c r="Y96" t="n">
        <v>1</v>
      </c>
      <c r="Z96" t="n">
        <v>10</v>
      </c>
      <c r="AA96" t="n">
        <v>392.5861826100581</v>
      </c>
      <c r="AB96" t="n">
        <v>537.1537347270976</v>
      </c>
      <c r="AC96" t="n">
        <v>485.8885361847442</v>
      </c>
      <c r="AD96" t="n">
        <v>392586.1826100581</v>
      </c>
      <c r="AE96" t="n">
        <v>537153.7347270976</v>
      </c>
      <c r="AF96" t="n">
        <v>2.03067522849689e-05</v>
      </c>
      <c r="AG96" t="n">
        <v>34</v>
      </c>
      <c r="AH96" t="n">
        <v>485888.5361847442</v>
      </c>
    </row>
    <row r="97">
      <c r="A97" t="n">
        <v>95</v>
      </c>
      <c r="B97" t="n">
        <v>75</v>
      </c>
      <c r="C97" t="inlineStr">
        <is>
          <t xml:space="preserve">CONCLUIDO	</t>
        </is>
      </c>
      <c r="D97" t="n">
        <v>7.7539</v>
      </c>
      <c r="E97" t="n">
        <v>12.9</v>
      </c>
      <c r="F97" t="n">
        <v>10.47</v>
      </c>
      <c r="G97" t="n">
        <v>125.61</v>
      </c>
      <c r="H97" t="n">
        <v>2.38</v>
      </c>
      <c r="I97" t="n">
        <v>5</v>
      </c>
      <c r="J97" t="n">
        <v>184.8</v>
      </c>
      <c r="K97" t="n">
        <v>49.1</v>
      </c>
      <c r="L97" t="n">
        <v>24.75</v>
      </c>
      <c r="M97" t="n">
        <v>3</v>
      </c>
      <c r="N97" t="n">
        <v>35.96</v>
      </c>
      <c r="O97" t="n">
        <v>23026.22</v>
      </c>
      <c r="P97" t="n">
        <v>108.72</v>
      </c>
      <c r="Q97" t="n">
        <v>197.75</v>
      </c>
      <c r="R97" t="n">
        <v>29.81</v>
      </c>
      <c r="S97" t="n">
        <v>25.4</v>
      </c>
      <c r="T97" t="n">
        <v>1375.79</v>
      </c>
      <c r="U97" t="n">
        <v>0.85</v>
      </c>
      <c r="V97" t="n">
        <v>0.89</v>
      </c>
      <c r="W97" t="n">
        <v>2.95</v>
      </c>
      <c r="X97" t="n">
        <v>0.08</v>
      </c>
      <c r="Y97" t="n">
        <v>1</v>
      </c>
      <c r="Z97" t="n">
        <v>10</v>
      </c>
      <c r="AA97" t="n">
        <v>392.3687974867017</v>
      </c>
      <c r="AB97" t="n">
        <v>536.8562988109666</v>
      </c>
      <c r="AC97" t="n">
        <v>485.6194871349948</v>
      </c>
      <c r="AD97" t="n">
        <v>392368.7974867017</v>
      </c>
      <c r="AE97" t="n">
        <v>536856.2988109665</v>
      </c>
      <c r="AF97" t="n">
        <v>2.030832375148908e-05</v>
      </c>
      <c r="AG97" t="n">
        <v>34</v>
      </c>
      <c r="AH97" t="n">
        <v>485619.4871349948</v>
      </c>
    </row>
    <row r="98">
      <c r="A98" t="n">
        <v>96</v>
      </c>
      <c r="B98" t="n">
        <v>75</v>
      </c>
      <c r="C98" t="inlineStr">
        <is>
          <t xml:space="preserve">CONCLUIDO	</t>
        </is>
      </c>
      <c r="D98" t="n">
        <v>7.7524</v>
      </c>
      <c r="E98" t="n">
        <v>12.9</v>
      </c>
      <c r="F98" t="n">
        <v>10.47</v>
      </c>
      <c r="G98" t="n">
        <v>125.64</v>
      </c>
      <c r="H98" t="n">
        <v>2.4</v>
      </c>
      <c r="I98" t="n">
        <v>5</v>
      </c>
      <c r="J98" t="n">
        <v>185.18</v>
      </c>
      <c r="K98" t="n">
        <v>49.1</v>
      </c>
      <c r="L98" t="n">
        <v>25</v>
      </c>
      <c r="M98" t="n">
        <v>3</v>
      </c>
      <c r="N98" t="n">
        <v>36.08</v>
      </c>
      <c r="O98" t="n">
        <v>23072.73</v>
      </c>
      <c r="P98" t="n">
        <v>108.15</v>
      </c>
      <c r="Q98" t="n">
        <v>197.76</v>
      </c>
      <c r="R98" t="n">
        <v>29.83</v>
      </c>
      <c r="S98" t="n">
        <v>25.4</v>
      </c>
      <c r="T98" t="n">
        <v>1384.21</v>
      </c>
      <c r="U98" t="n">
        <v>0.85</v>
      </c>
      <c r="V98" t="n">
        <v>0.89</v>
      </c>
      <c r="W98" t="n">
        <v>2.95</v>
      </c>
      <c r="X98" t="n">
        <v>0.08</v>
      </c>
      <c r="Y98" t="n">
        <v>1</v>
      </c>
      <c r="Z98" t="n">
        <v>10</v>
      </c>
      <c r="AA98" t="n">
        <v>391.9857219080309</v>
      </c>
      <c r="AB98" t="n">
        <v>536.3321579041273</v>
      </c>
      <c r="AC98" t="n">
        <v>485.1453695006679</v>
      </c>
      <c r="AD98" t="n">
        <v>391985.7219080309</v>
      </c>
      <c r="AE98" t="n">
        <v>536332.1579041273</v>
      </c>
      <c r="AF98" t="n">
        <v>2.030439508518861e-05</v>
      </c>
      <c r="AG98" t="n">
        <v>34</v>
      </c>
      <c r="AH98" t="n">
        <v>485145.3695006679</v>
      </c>
    </row>
    <row r="99">
      <c r="A99" t="n">
        <v>97</v>
      </c>
      <c r="B99" t="n">
        <v>75</v>
      </c>
      <c r="C99" t="inlineStr">
        <is>
          <t xml:space="preserve">CONCLUIDO	</t>
        </is>
      </c>
      <c r="D99" t="n">
        <v>7.7563</v>
      </c>
      <c r="E99" t="n">
        <v>12.89</v>
      </c>
      <c r="F99" t="n">
        <v>10.46</v>
      </c>
      <c r="G99" t="n">
        <v>125.56</v>
      </c>
      <c r="H99" t="n">
        <v>2.41</v>
      </c>
      <c r="I99" t="n">
        <v>5</v>
      </c>
      <c r="J99" t="n">
        <v>185.56</v>
      </c>
      <c r="K99" t="n">
        <v>49.1</v>
      </c>
      <c r="L99" t="n">
        <v>25.25</v>
      </c>
      <c r="M99" t="n">
        <v>3</v>
      </c>
      <c r="N99" t="n">
        <v>36.21</v>
      </c>
      <c r="O99" t="n">
        <v>23119.3</v>
      </c>
      <c r="P99" t="n">
        <v>107.73</v>
      </c>
      <c r="Q99" t="n">
        <v>197.79</v>
      </c>
      <c r="R99" t="n">
        <v>29.73</v>
      </c>
      <c r="S99" t="n">
        <v>25.4</v>
      </c>
      <c r="T99" t="n">
        <v>1336.96</v>
      </c>
      <c r="U99" t="n">
        <v>0.85</v>
      </c>
      <c r="V99" t="n">
        <v>0.89</v>
      </c>
      <c r="W99" t="n">
        <v>2.94</v>
      </c>
      <c r="X99" t="n">
        <v>0.07000000000000001</v>
      </c>
      <c r="Y99" t="n">
        <v>1</v>
      </c>
      <c r="Z99" t="n">
        <v>10</v>
      </c>
      <c r="AA99" t="n">
        <v>391.6356624301034</v>
      </c>
      <c r="AB99" t="n">
        <v>535.8531910828927</v>
      </c>
      <c r="AC99" t="n">
        <v>484.7121146006178</v>
      </c>
      <c r="AD99" t="n">
        <v>391635.6624301034</v>
      </c>
      <c r="AE99" t="n">
        <v>535853.1910828927</v>
      </c>
      <c r="AF99" t="n">
        <v>2.031460961756984e-05</v>
      </c>
      <c r="AG99" t="n">
        <v>34</v>
      </c>
      <c r="AH99" t="n">
        <v>484712.1146006178</v>
      </c>
    </row>
    <row r="100">
      <c r="A100" t="n">
        <v>98</v>
      </c>
      <c r="B100" t="n">
        <v>75</v>
      </c>
      <c r="C100" t="inlineStr">
        <is>
          <t xml:space="preserve">CONCLUIDO	</t>
        </is>
      </c>
      <c r="D100" t="n">
        <v>7.7526</v>
      </c>
      <c r="E100" t="n">
        <v>12.9</v>
      </c>
      <c r="F100" t="n">
        <v>10.47</v>
      </c>
      <c r="G100" t="n">
        <v>125.64</v>
      </c>
      <c r="H100" t="n">
        <v>2.43</v>
      </c>
      <c r="I100" t="n">
        <v>5</v>
      </c>
      <c r="J100" t="n">
        <v>185.93</v>
      </c>
      <c r="K100" t="n">
        <v>49.1</v>
      </c>
      <c r="L100" t="n">
        <v>25.5</v>
      </c>
      <c r="M100" t="n">
        <v>3</v>
      </c>
      <c r="N100" t="n">
        <v>36.34</v>
      </c>
      <c r="O100" t="n">
        <v>23165.9</v>
      </c>
      <c r="P100" t="n">
        <v>107.45</v>
      </c>
      <c r="Q100" t="n">
        <v>197.76</v>
      </c>
      <c r="R100" t="n">
        <v>29.82</v>
      </c>
      <c r="S100" t="n">
        <v>25.4</v>
      </c>
      <c r="T100" t="n">
        <v>1379.53</v>
      </c>
      <c r="U100" t="n">
        <v>0.85</v>
      </c>
      <c r="V100" t="n">
        <v>0.89</v>
      </c>
      <c r="W100" t="n">
        <v>2.95</v>
      </c>
      <c r="X100" t="n">
        <v>0.08</v>
      </c>
      <c r="Y100" t="n">
        <v>1</v>
      </c>
      <c r="Z100" t="n">
        <v>10</v>
      </c>
      <c r="AA100" t="n">
        <v>391.4920919149921</v>
      </c>
      <c r="AB100" t="n">
        <v>535.6567515702333</v>
      </c>
      <c r="AC100" t="n">
        <v>484.534422999342</v>
      </c>
      <c r="AD100" t="n">
        <v>391492.0919149921</v>
      </c>
      <c r="AE100" t="n">
        <v>535656.7515702333</v>
      </c>
      <c r="AF100" t="n">
        <v>2.030491890736201e-05</v>
      </c>
      <c r="AG100" t="n">
        <v>34</v>
      </c>
      <c r="AH100" t="n">
        <v>484534.422999342</v>
      </c>
    </row>
    <row r="101">
      <c r="A101" t="n">
        <v>99</v>
      </c>
      <c r="B101" t="n">
        <v>75</v>
      </c>
      <c r="C101" t="inlineStr">
        <is>
          <t xml:space="preserve">CONCLUIDO	</t>
        </is>
      </c>
      <c r="D101" t="n">
        <v>7.789</v>
      </c>
      <c r="E101" t="n">
        <v>12.84</v>
      </c>
      <c r="F101" t="n">
        <v>10.44</v>
      </c>
      <c r="G101" t="n">
        <v>156.6</v>
      </c>
      <c r="H101" t="n">
        <v>2.45</v>
      </c>
      <c r="I101" t="n">
        <v>4</v>
      </c>
      <c r="J101" t="n">
        <v>186.31</v>
      </c>
      <c r="K101" t="n">
        <v>49.1</v>
      </c>
      <c r="L101" t="n">
        <v>25.75</v>
      </c>
      <c r="M101" t="n">
        <v>2</v>
      </c>
      <c r="N101" t="n">
        <v>36.47</v>
      </c>
      <c r="O101" t="n">
        <v>23212.55</v>
      </c>
      <c r="P101" t="n">
        <v>107.26</v>
      </c>
      <c r="Q101" t="n">
        <v>197.75</v>
      </c>
      <c r="R101" t="n">
        <v>28.97</v>
      </c>
      <c r="S101" t="n">
        <v>25.4</v>
      </c>
      <c r="T101" t="n">
        <v>961.09</v>
      </c>
      <c r="U101" t="n">
        <v>0.88</v>
      </c>
      <c r="V101" t="n">
        <v>0.89</v>
      </c>
      <c r="W101" t="n">
        <v>2.94</v>
      </c>
      <c r="X101" t="n">
        <v>0.05</v>
      </c>
      <c r="Y101" t="n">
        <v>1</v>
      </c>
      <c r="Z101" t="n">
        <v>10</v>
      </c>
      <c r="AA101" t="n">
        <v>390.9180222331358</v>
      </c>
      <c r="AB101" t="n">
        <v>534.8712841053506</v>
      </c>
      <c r="AC101" t="n">
        <v>483.8239194468972</v>
      </c>
      <c r="AD101" t="n">
        <v>390918.0222331358</v>
      </c>
      <c r="AE101" t="n">
        <v>534871.2841053506</v>
      </c>
      <c r="AF101" t="n">
        <v>2.040025454292014e-05</v>
      </c>
      <c r="AG101" t="n">
        <v>34</v>
      </c>
      <c r="AH101" t="n">
        <v>483823.9194468972</v>
      </c>
    </row>
    <row r="102">
      <c r="A102" t="n">
        <v>100</v>
      </c>
      <c r="B102" t="n">
        <v>75</v>
      </c>
      <c r="C102" t="inlineStr">
        <is>
          <t xml:space="preserve">CONCLUIDO	</t>
        </is>
      </c>
      <c r="D102" t="n">
        <v>7.788</v>
      </c>
      <c r="E102" t="n">
        <v>12.84</v>
      </c>
      <c r="F102" t="n">
        <v>10.44</v>
      </c>
      <c r="G102" t="n">
        <v>156.62</v>
      </c>
      <c r="H102" t="n">
        <v>2.47</v>
      </c>
      <c r="I102" t="n">
        <v>4</v>
      </c>
      <c r="J102" t="n">
        <v>186.69</v>
      </c>
      <c r="K102" t="n">
        <v>49.1</v>
      </c>
      <c r="L102" t="n">
        <v>26</v>
      </c>
      <c r="M102" t="n">
        <v>2</v>
      </c>
      <c r="N102" t="n">
        <v>36.6</v>
      </c>
      <c r="O102" t="n">
        <v>23259.24</v>
      </c>
      <c r="P102" t="n">
        <v>107.35</v>
      </c>
      <c r="Q102" t="n">
        <v>197.75</v>
      </c>
      <c r="R102" t="n">
        <v>29.02</v>
      </c>
      <c r="S102" t="n">
        <v>25.4</v>
      </c>
      <c r="T102" t="n">
        <v>986.6900000000001</v>
      </c>
      <c r="U102" t="n">
        <v>0.88</v>
      </c>
      <c r="V102" t="n">
        <v>0.89</v>
      </c>
      <c r="W102" t="n">
        <v>2.94</v>
      </c>
      <c r="X102" t="n">
        <v>0.05</v>
      </c>
      <c r="Y102" t="n">
        <v>1</v>
      </c>
      <c r="Z102" t="n">
        <v>10</v>
      </c>
      <c r="AA102" t="n">
        <v>390.992037770778</v>
      </c>
      <c r="AB102" t="n">
        <v>534.9725554292878</v>
      </c>
      <c r="AC102" t="n">
        <v>483.9155255778131</v>
      </c>
      <c r="AD102" t="n">
        <v>390992.0377707781</v>
      </c>
      <c r="AE102" t="n">
        <v>534972.5554292878</v>
      </c>
      <c r="AF102" t="n">
        <v>2.039763543205316e-05</v>
      </c>
      <c r="AG102" t="n">
        <v>34</v>
      </c>
      <c r="AH102" t="n">
        <v>483915.5255778131</v>
      </c>
    </row>
    <row r="103">
      <c r="A103" t="n">
        <v>101</v>
      </c>
      <c r="B103" t="n">
        <v>75</v>
      </c>
      <c r="C103" t="inlineStr">
        <is>
          <t xml:space="preserve">CONCLUIDO	</t>
        </is>
      </c>
      <c r="D103" t="n">
        <v>7.7865</v>
      </c>
      <c r="E103" t="n">
        <v>12.84</v>
      </c>
      <c r="F103" t="n">
        <v>10.44</v>
      </c>
      <c r="G103" t="n">
        <v>156.66</v>
      </c>
      <c r="H103" t="n">
        <v>2.49</v>
      </c>
      <c r="I103" t="n">
        <v>4</v>
      </c>
      <c r="J103" t="n">
        <v>187.07</v>
      </c>
      <c r="K103" t="n">
        <v>49.1</v>
      </c>
      <c r="L103" t="n">
        <v>26.25</v>
      </c>
      <c r="M103" t="n">
        <v>2</v>
      </c>
      <c r="N103" t="n">
        <v>36.72</v>
      </c>
      <c r="O103" t="n">
        <v>23305.98</v>
      </c>
      <c r="P103" t="n">
        <v>107.54</v>
      </c>
      <c r="Q103" t="n">
        <v>197.75</v>
      </c>
      <c r="R103" t="n">
        <v>29.08</v>
      </c>
      <c r="S103" t="n">
        <v>25.4</v>
      </c>
      <c r="T103" t="n">
        <v>1013.71</v>
      </c>
      <c r="U103" t="n">
        <v>0.87</v>
      </c>
      <c r="V103" t="n">
        <v>0.89</v>
      </c>
      <c r="W103" t="n">
        <v>2.94</v>
      </c>
      <c r="X103" t="n">
        <v>0.05</v>
      </c>
      <c r="Y103" t="n">
        <v>1</v>
      </c>
      <c r="Z103" t="n">
        <v>10</v>
      </c>
      <c r="AA103" t="n">
        <v>391.1415360376793</v>
      </c>
      <c r="AB103" t="n">
        <v>535.1771055534601</v>
      </c>
      <c r="AC103" t="n">
        <v>484.1005537252224</v>
      </c>
      <c r="AD103" t="n">
        <v>391141.5360376793</v>
      </c>
      <c r="AE103" t="n">
        <v>535177.1055534602</v>
      </c>
      <c r="AF103" t="n">
        <v>2.039370676575269e-05</v>
      </c>
      <c r="AG103" t="n">
        <v>34</v>
      </c>
      <c r="AH103" t="n">
        <v>484100.5537252224</v>
      </c>
    </row>
    <row r="104">
      <c r="A104" t="n">
        <v>102</v>
      </c>
      <c r="B104" t="n">
        <v>75</v>
      </c>
      <c r="C104" t="inlineStr">
        <is>
          <t xml:space="preserve">CONCLUIDO	</t>
        </is>
      </c>
      <c r="D104" t="n">
        <v>7.7872</v>
      </c>
      <c r="E104" t="n">
        <v>12.84</v>
      </c>
      <c r="F104" t="n">
        <v>10.44</v>
      </c>
      <c r="G104" t="n">
        <v>156.65</v>
      </c>
      <c r="H104" t="n">
        <v>2.51</v>
      </c>
      <c r="I104" t="n">
        <v>4</v>
      </c>
      <c r="J104" t="n">
        <v>187.45</v>
      </c>
      <c r="K104" t="n">
        <v>49.1</v>
      </c>
      <c r="L104" t="n">
        <v>26.5</v>
      </c>
      <c r="M104" t="n">
        <v>2</v>
      </c>
      <c r="N104" t="n">
        <v>36.85</v>
      </c>
      <c r="O104" t="n">
        <v>23352.76</v>
      </c>
      <c r="P104" t="n">
        <v>107.7</v>
      </c>
      <c r="Q104" t="n">
        <v>197.75</v>
      </c>
      <c r="R104" t="n">
        <v>29.05</v>
      </c>
      <c r="S104" t="n">
        <v>25.4</v>
      </c>
      <c r="T104" t="n">
        <v>1001.47</v>
      </c>
      <c r="U104" t="n">
        <v>0.87</v>
      </c>
      <c r="V104" t="n">
        <v>0.89</v>
      </c>
      <c r="W104" t="n">
        <v>2.94</v>
      </c>
      <c r="X104" t="n">
        <v>0.05</v>
      </c>
      <c r="Y104" t="n">
        <v>1</v>
      </c>
      <c r="Z104" t="n">
        <v>10</v>
      </c>
      <c r="AA104" t="n">
        <v>391.245539684145</v>
      </c>
      <c r="AB104" t="n">
        <v>535.3194079308715</v>
      </c>
      <c r="AC104" t="n">
        <v>484.2292749634562</v>
      </c>
      <c r="AD104" t="n">
        <v>391245.539684145</v>
      </c>
      <c r="AE104" t="n">
        <v>535319.4079308716</v>
      </c>
      <c r="AF104" t="n">
        <v>2.039554014335958e-05</v>
      </c>
      <c r="AG104" t="n">
        <v>34</v>
      </c>
      <c r="AH104" t="n">
        <v>484229.2749634563</v>
      </c>
    </row>
    <row r="105">
      <c r="A105" t="n">
        <v>103</v>
      </c>
      <c r="B105" t="n">
        <v>75</v>
      </c>
      <c r="C105" t="inlineStr">
        <is>
          <t xml:space="preserve">CONCLUIDO	</t>
        </is>
      </c>
      <c r="D105" t="n">
        <v>7.7843</v>
      </c>
      <c r="E105" t="n">
        <v>12.85</v>
      </c>
      <c r="F105" t="n">
        <v>10.45</v>
      </c>
      <c r="G105" t="n">
        <v>156.72</v>
      </c>
      <c r="H105" t="n">
        <v>2.53</v>
      </c>
      <c r="I105" t="n">
        <v>4</v>
      </c>
      <c r="J105" t="n">
        <v>187.83</v>
      </c>
      <c r="K105" t="n">
        <v>49.1</v>
      </c>
      <c r="L105" t="n">
        <v>26.75</v>
      </c>
      <c r="M105" t="n">
        <v>2</v>
      </c>
      <c r="N105" t="n">
        <v>36.98</v>
      </c>
      <c r="O105" t="n">
        <v>23399.58</v>
      </c>
      <c r="P105" t="n">
        <v>107.78</v>
      </c>
      <c r="Q105" t="n">
        <v>197.75</v>
      </c>
      <c r="R105" t="n">
        <v>29.14</v>
      </c>
      <c r="S105" t="n">
        <v>25.4</v>
      </c>
      <c r="T105" t="n">
        <v>1045.17</v>
      </c>
      <c r="U105" t="n">
        <v>0.87</v>
      </c>
      <c r="V105" t="n">
        <v>0.89</v>
      </c>
      <c r="W105" t="n">
        <v>2.95</v>
      </c>
      <c r="X105" t="n">
        <v>0.06</v>
      </c>
      <c r="Y105" t="n">
        <v>1</v>
      </c>
      <c r="Z105" t="n">
        <v>10</v>
      </c>
      <c r="AA105" t="n">
        <v>391.3451028371102</v>
      </c>
      <c r="AB105" t="n">
        <v>535.4556346291748</v>
      </c>
      <c r="AC105" t="n">
        <v>484.3525003768688</v>
      </c>
      <c r="AD105" t="n">
        <v>391345.1028371102</v>
      </c>
      <c r="AE105" t="n">
        <v>535455.6346291748</v>
      </c>
      <c r="AF105" t="n">
        <v>2.038794472184533e-05</v>
      </c>
      <c r="AG105" t="n">
        <v>34</v>
      </c>
      <c r="AH105" t="n">
        <v>484352.5003768688</v>
      </c>
    </row>
    <row r="106">
      <c r="A106" t="n">
        <v>104</v>
      </c>
      <c r="B106" t="n">
        <v>75</v>
      </c>
      <c r="C106" t="inlineStr">
        <is>
          <t xml:space="preserve">CONCLUIDO	</t>
        </is>
      </c>
      <c r="D106" t="n">
        <v>7.7841</v>
      </c>
      <c r="E106" t="n">
        <v>12.85</v>
      </c>
      <c r="F106" t="n">
        <v>10.45</v>
      </c>
      <c r="G106" t="n">
        <v>156.72</v>
      </c>
      <c r="H106" t="n">
        <v>2.55</v>
      </c>
      <c r="I106" t="n">
        <v>4</v>
      </c>
      <c r="J106" t="n">
        <v>188.21</v>
      </c>
      <c r="K106" t="n">
        <v>49.1</v>
      </c>
      <c r="L106" t="n">
        <v>27</v>
      </c>
      <c r="M106" t="n">
        <v>1</v>
      </c>
      <c r="N106" t="n">
        <v>37.11</v>
      </c>
      <c r="O106" t="n">
        <v>23446.45</v>
      </c>
      <c r="P106" t="n">
        <v>107.79</v>
      </c>
      <c r="Q106" t="n">
        <v>197.75</v>
      </c>
      <c r="R106" t="n">
        <v>29.17</v>
      </c>
      <c r="S106" t="n">
        <v>25.4</v>
      </c>
      <c r="T106" t="n">
        <v>1062.04</v>
      </c>
      <c r="U106" t="n">
        <v>0.87</v>
      </c>
      <c r="V106" t="n">
        <v>0.89</v>
      </c>
      <c r="W106" t="n">
        <v>2.95</v>
      </c>
      <c r="X106" t="n">
        <v>0.06</v>
      </c>
      <c r="Y106" t="n">
        <v>1</v>
      </c>
      <c r="Z106" t="n">
        <v>10</v>
      </c>
      <c r="AA106" t="n">
        <v>391.3543314375928</v>
      </c>
      <c r="AB106" t="n">
        <v>535.4682616074923</v>
      </c>
      <c r="AC106" t="n">
        <v>484.3639222540976</v>
      </c>
      <c r="AD106" t="n">
        <v>391354.3314375928</v>
      </c>
      <c r="AE106" t="n">
        <v>535468.2616074923</v>
      </c>
      <c r="AF106" t="n">
        <v>2.038742089967193e-05</v>
      </c>
      <c r="AG106" t="n">
        <v>34</v>
      </c>
      <c r="AH106" t="n">
        <v>484363.9222540976</v>
      </c>
    </row>
    <row r="107">
      <c r="A107" t="n">
        <v>105</v>
      </c>
      <c r="B107" t="n">
        <v>75</v>
      </c>
      <c r="C107" t="inlineStr">
        <is>
          <t xml:space="preserve">CONCLUIDO	</t>
        </is>
      </c>
      <c r="D107" t="n">
        <v>7.7831</v>
      </c>
      <c r="E107" t="n">
        <v>12.85</v>
      </c>
      <c r="F107" t="n">
        <v>10.45</v>
      </c>
      <c r="G107" t="n">
        <v>156.75</v>
      </c>
      <c r="H107" t="n">
        <v>2.56</v>
      </c>
      <c r="I107" t="n">
        <v>4</v>
      </c>
      <c r="J107" t="n">
        <v>188.59</v>
      </c>
      <c r="K107" t="n">
        <v>49.1</v>
      </c>
      <c r="L107" t="n">
        <v>27.25</v>
      </c>
      <c r="M107" t="n">
        <v>1</v>
      </c>
      <c r="N107" t="n">
        <v>37.24</v>
      </c>
      <c r="O107" t="n">
        <v>23493.36</v>
      </c>
      <c r="P107" t="n">
        <v>107.96</v>
      </c>
      <c r="Q107" t="n">
        <v>197.77</v>
      </c>
      <c r="R107" t="n">
        <v>29.26</v>
      </c>
      <c r="S107" t="n">
        <v>25.4</v>
      </c>
      <c r="T107" t="n">
        <v>1107.16</v>
      </c>
      <c r="U107" t="n">
        <v>0.87</v>
      </c>
      <c r="V107" t="n">
        <v>0.89</v>
      </c>
      <c r="W107" t="n">
        <v>2.94</v>
      </c>
      <c r="X107" t="n">
        <v>0.06</v>
      </c>
      <c r="Y107" t="n">
        <v>1</v>
      </c>
      <c r="Z107" t="n">
        <v>10</v>
      </c>
      <c r="AA107" t="n">
        <v>391.4843857863381</v>
      </c>
      <c r="AB107" t="n">
        <v>535.6462077050385</v>
      </c>
      <c r="AC107" t="n">
        <v>484.524885425843</v>
      </c>
      <c r="AD107" t="n">
        <v>391484.3857863381</v>
      </c>
      <c r="AE107" t="n">
        <v>535646.2077050385</v>
      </c>
      <c r="AF107" t="n">
        <v>2.038480178880495e-05</v>
      </c>
      <c r="AG107" t="n">
        <v>34</v>
      </c>
      <c r="AH107" t="n">
        <v>484524.8854258429</v>
      </c>
    </row>
    <row r="108">
      <c r="A108" t="n">
        <v>106</v>
      </c>
      <c r="B108" t="n">
        <v>75</v>
      </c>
      <c r="C108" t="inlineStr">
        <is>
          <t xml:space="preserve">CONCLUIDO	</t>
        </is>
      </c>
      <c r="D108" t="n">
        <v>7.7838</v>
      </c>
      <c r="E108" t="n">
        <v>12.85</v>
      </c>
      <c r="F108" t="n">
        <v>10.45</v>
      </c>
      <c r="G108" t="n">
        <v>156.73</v>
      </c>
      <c r="H108" t="n">
        <v>2.58</v>
      </c>
      <c r="I108" t="n">
        <v>4</v>
      </c>
      <c r="J108" t="n">
        <v>188.97</v>
      </c>
      <c r="K108" t="n">
        <v>49.1</v>
      </c>
      <c r="L108" t="n">
        <v>27.5</v>
      </c>
      <c r="M108" t="n">
        <v>1</v>
      </c>
      <c r="N108" t="n">
        <v>37.37</v>
      </c>
      <c r="O108" t="n">
        <v>23540.32</v>
      </c>
      <c r="P108" t="n">
        <v>108.08</v>
      </c>
      <c r="Q108" t="n">
        <v>197.75</v>
      </c>
      <c r="R108" t="n">
        <v>29.19</v>
      </c>
      <c r="S108" t="n">
        <v>25.4</v>
      </c>
      <c r="T108" t="n">
        <v>1069.39</v>
      </c>
      <c r="U108" t="n">
        <v>0.87</v>
      </c>
      <c r="V108" t="n">
        <v>0.89</v>
      </c>
      <c r="W108" t="n">
        <v>2.95</v>
      </c>
      <c r="X108" t="n">
        <v>0.06</v>
      </c>
      <c r="Y108" t="n">
        <v>1</v>
      </c>
      <c r="Z108" t="n">
        <v>10</v>
      </c>
      <c r="AA108" t="n">
        <v>391.5604384673236</v>
      </c>
      <c r="AB108" t="n">
        <v>535.7502663383705</v>
      </c>
      <c r="AC108" t="n">
        <v>484.6190128492569</v>
      </c>
      <c r="AD108" t="n">
        <v>391560.4384673236</v>
      </c>
      <c r="AE108" t="n">
        <v>535750.2663383705</v>
      </c>
      <c r="AF108" t="n">
        <v>2.038663516641184e-05</v>
      </c>
      <c r="AG108" t="n">
        <v>34</v>
      </c>
      <c r="AH108" t="n">
        <v>484619.0128492569</v>
      </c>
    </row>
    <row r="109">
      <c r="A109" t="n">
        <v>107</v>
      </c>
      <c r="B109" t="n">
        <v>75</v>
      </c>
      <c r="C109" t="inlineStr">
        <is>
          <t xml:space="preserve">CONCLUIDO	</t>
        </is>
      </c>
      <c r="D109" t="n">
        <v>7.7826</v>
      </c>
      <c r="E109" t="n">
        <v>12.85</v>
      </c>
      <c r="F109" t="n">
        <v>10.45</v>
      </c>
      <c r="G109" t="n">
        <v>156.76</v>
      </c>
      <c r="H109" t="n">
        <v>2.6</v>
      </c>
      <c r="I109" t="n">
        <v>4</v>
      </c>
      <c r="J109" t="n">
        <v>189.35</v>
      </c>
      <c r="K109" t="n">
        <v>49.1</v>
      </c>
      <c r="L109" t="n">
        <v>27.75</v>
      </c>
      <c r="M109" t="n">
        <v>1</v>
      </c>
      <c r="N109" t="n">
        <v>37.51</v>
      </c>
      <c r="O109" t="n">
        <v>23587.32</v>
      </c>
      <c r="P109" t="n">
        <v>108.21</v>
      </c>
      <c r="Q109" t="n">
        <v>197.75</v>
      </c>
      <c r="R109" t="n">
        <v>29.29</v>
      </c>
      <c r="S109" t="n">
        <v>25.4</v>
      </c>
      <c r="T109" t="n">
        <v>1118.74</v>
      </c>
      <c r="U109" t="n">
        <v>0.87</v>
      </c>
      <c r="V109" t="n">
        <v>0.89</v>
      </c>
      <c r="W109" t="n">
        <v>2.94</v>
      </c>
      <c r="X109" t="n">
        <v>0.06</v>
      </c>
      <c r="Y109" t="n">
        <v>1</v>
      </c>
      <c r="Z109" t="n">
        <v>10</v>
      </c>
      <c r="AA109" t="n">
        <v>391.6648012248267</v>
      </c>
      <c r="AB109" t="n">
        <v>535.8930600673461</v>
      </c>
      <c r="AC109" t="n">
        <v>484.7481785451514</v>
      </c>
      <c r="AD109" t="n">
        <v>391664.8012248267</v>
      </c>
      <c r="AE109" t="n">
        <v>535893.0600673461</v>
      </c>
      <c r="AF109" t="n">
        <v>2.038349223337146e-05</v>
      </c>
      <c r="AG109" t="n">
        <v>34</v>
      </c>
      <c r="AH109" t="n">
        <v>484748.1785451514</v>
      </c>
    </row>
    <row r="110">
      <c r="A110" t="n">
        <v>108</v>
      </c>
      <c r="B110" t="n">
        <v>75</v>
      </c>
      <c r="C110" t="inlineStr">
        <is>
          <t xml:space="preserve">CONCLUIDO	</t>
        </is>
      </c>
      <c r="D110" t="n">
        <v>7.7828</v>
      </c>
      <c r="E110" t="n">
        <v>12.85</v>
      </c>
      <c r="F110" t="n">
        <v>10.45</v>
      </c>
      <c r="G110" t="n">
        <v>156.75</v>
      </c>
      <c r="H110" t="n">
        <v>2.62</v>
      </c>
      <c r="I110" t="n">
        <v>4</v>
      </c>
      <c r="J110" t="n">
        <v>189.73</v>
      </c>
      <c r="K110" t="n">
        <v>49.1</v>
      </c>
      <c r="L110" t="n">
        <v>28</v>
      </c>
      <c r="M110" t="n">
        <v>1</v>
      </c>
      <c r="N110" t="n">
        <v>37.64</v>
      </c>
      <c r="O110" t="n">
        <v>23634.36</v>
      </c>
      <c r="P110" t="n">
        <v>108.36</v>
      </c>
      <c r="Q110" t="n">
        <v>197.75</v>
      </c>
      <c r="R110" t="n">
        <v>29.31</v>
      </c>
      <c r="S110" t="n">
        <v>25.4</v>
      </c>
      <c r="T110" t="n">
        <v>1130.63</v>
      </c>
      <c r="U110" t="n">
        <v>0.87</v>
      </c>
      <c r="V110" t="n">
        <v>0.89</v>
      </c>
      <c r="W110" t="n">
        <v>2.94</v>
      </c>
      <c r="X110" t="n">
        <v>0.06</v>
      </c>
      <c r="Y110" t="n">
        <v>1</v>
      </c>
      <c r="Z110" t="n">
        <v>10</v>
      </c>
      <c r="AA110" t="n">
        <v>391.7674394889501</v>
      </c>
      <c r="AB110" t="n">
        <v>536.0334942684003</v>
      </c>
      <c r="AC110" t="n">
        <v>484.8752099031577</v>
      </c>
      <c r="AD110" t="n">
        <v>391767.4394889501</v>
      </c>
      <c r="AE110" t="n">
        <v>536033.4942684004</v>
      </c>
      <c r="AF110" t="n">
        <v>2.038401605554485e-05</v>
      </c>
      <c r="AG110" t="n">
        <v>34</v>
      </c>
      <c r="AH110" t="n">
        <v>484875.2099031577</v>
      </c>
    </row>
    <row r="111">
      <c r="A111" t="n">
        <v>109</v>
      </c>
      <c r="B111" t="n">
        <v>75</v>
      </c>
      <c r="C111" t="inlineStr">
        <is>
          <t xml:space="preserve">CONCLUIDO	</t>
        </is>
      </c>
      <c r="D111" t="n">
        <v>7.7841</v>
      </c>
      <c r="E111" t="n">
        <v>12.85</v>
      </c>
      <c r="F111" t="n">
        <v>10.45</v>
      </c>
      <c r="G111" t="n">
        <v>156.72</v>
      </c>
      <c r="H111" t="n">
        <v>2.64</v>
      </c>
      <c r="I111" t="n">
        <v>4</v>
      </c>
      <c r="J111" t="n">
        <v>190.11</v>
      </c>
      <c r="K111" t="n">
        <v>49.1</v>
      </c>
      <c r="L111" t="n">
        <v>28.25</v>
      </c>
      <c r="M111" t="n">
        <v>1</v>
      </c>
      <c r="N111" t="n">
        <v>37.77</v>
      </c>
      <c r="O111" t="n">
        <v>23681.45</v>
      </c>
      <c r="P111" t="n">
        <v>108.42</v>
      </c>
      <c r="Q111" t="n">
        <v>197.75</v>
      </c>
      <c r="R111" t="n">
        <v>29.23</v>
      </c>
      <c r="S111" t="n">
        <v>25.4</v>
      </c>
      <c r="T111" t="n">
        <v>1093.18</v>
      </c>
      <c r="U111" t="n">
        <v>0.87</v>
      </c>
      <c r="V111" t="n">
        <v>0.89</v>
      </c>
      <c r="W111" t="n">
        <v>2.94</v>
      </c>
      <c r="X111" t="n">
        <v>0.06</v>
      </c>
      <c r="Y111" t="n">
        <v>1</v>
      </c>
      <c r="Z111" t="n">
        <v>10</v>
      </c>
      <c r="AA111" t="n">
        <v>391.7947720662055</v>
      </c>
      <c r="AB111" t="n">
        <v>536.0708919064293</v>
      </c>
      <c r="AC111" t="n">
        <v>484.9090383631011</v>
      </c>
      <c r="AD111" t="n">
        <v>391794.7720662055</v>
      </c>
      <c r="AE111" t="n">
        <v>536070.8919064293</v>
      </c>
      <c r="AF111" t="n">
        <v>2.038742089967193e-05</v>
      </c>
      <c r="AG111" t="n">
        <v>34</v>
      </c>
      <c r="AH111" t="n">
        <v>484909.0383631011</v>
      </c>
    </row>
    <row r="112">
      <c r="A112" t="n">
        <v>110</v>
      </c>
      <c r="B112" t="n">
        <v>75</v>
      </c>
      <c r="C112" t="inlineStr">
        <is>
          <t xml:space="preserve">CONCLUIDO	</t>
        </is>
      </c>
      <c r="D112" t="n">
        <v>7.7831</v>
      </c>
      <c r="E112" t="n">
        <v>12.85</v>
      </c>
      <c r="F112" t="n">
        <v>10.45</v>
      </c>
      <c r="G112" t="n">
        <v>156.75</v>
      </c>
      <c r="H112" t="n">
        <v>2.66</v>
      </c>
      <c r="I112" t="n">
        <v>4</v>
      </c>
      <c r="J112" t="n">
        <v>190.5</v>
      </c>
      <c r="K112" t="n">
        <v>49.1</v>
      </c>
      <c r="L112" t="n">
        <v>28.5</v>
      </c>
      <c r="M112" t="n">
        <v>1</v>
      </c>
      <c r="N112" t="n">
        <v>37.9</v>
      </c>
      <c r="O112" t="n">
        <v>23728.59</v>
      </c>
      <c r="P112" t="n">
        <v>108.54</v>
      </c>
      <c r="Q112" t="n">
        <v>197.75</v>
      </c>
      <c r="R112" t="n">
        <v>29.19</v>
      </c>
      <c r="S112" t="n">
        <v>25.4</v>
      </c>
      <c r="T112" t="n">
        <v>1071.02</v>
      </c>
      <c r="U112" t="n">
        <v>0.87</v>
      </c>
      <c r="V112" t="n">
        <v>0.89</v>
      </c>
      <c r="W112" t="n">
        <v>2.95</v>
      </c>
      <c r="X112" t="n">
        <v>0.06</v>
      </c>
      <c r="Y112" t="n">
        <v>1</v>
      </c>
      <c r="Z112" t="n">
        <v>10</v>
      </c>
      <c r="AA112" t="n">
        <v>391.8899229076439</v>
      </c>
      <c r="AB112" t="n">
        <v>536.2010814854443</v>
      </c>
      <c r="AC112" t="n">
        <v>485.0268028314171</v>
      </c>
      <c r="AD112" t="n">
        <v>391889.922907644</v>
      </c>
      <c r="AE112" t="n">
        <v>536201.0814854443</v>
      </c>
      <c r="AF112" t="n">
        <v>2.038480178880495e-05</v>
      </c>
      <c r="AG112" t="n">
        <v>34</v>
      </c>
      <c r="AH112" t="n">
        <v>485026.8028314171</v>
      </c>
    </row>
    <row r="113">
      <c r="A113" t="n">
        <v>111</v>
      </c>
      <c r="B113" t="n">
        <v>75</v>
      </c>
      <c r="C113" t="inlineStr">
        <is>
          <t xml:space="preserve">CONCLUIDO	</t>
        </is>
      </c>
      <c r="D113" t="n">
        <v>7.7828</v>
      </c>
      <c r="E113" t="n">
        <v>12.85</v>
      </c>
      <c r="F113" t="n">
        <v>10.45</v>
      </c>
      <c r="G113" t="n">
        <v>156.75</v>
      </c>
      <c r="H113" t="n">
        <v>2.67</v>
      </c>
      <c r="I113" t="n">
        <v>4</v>
      </c>
      <c r="J113" t="n">
        <v>190.88</v>
      </c>
      <c r="K113" t="n">
        <v>49.1</v>
      </c>
      <c r="L113" t="n">
        <v>28.75</v>
      </c>
      <c r="M113" t="n">
        <v>0</v>
      </c>
      <c r="N113" t="n">
        <v>38.03</v>
      </c>
      <c r="O113" t="n">
        <v>23775.77</v>
      </c>
      <c r="P113" t="n">
        <v>108.71</v>
      </c>
      <c r="Q113" t="n">
        <v>197.78</v>
      </c>
      <c r="R113" t="n">
        <v>29.23</v>
      </c>
      <c r="S113" t="n">
        <v>25.4</v>
      </c>
      <c r="T113" t="n">
        <v>1093.11</v>
      </c>
      <c r="U113" t="n">
        <v>0.87</v>
      </c>
      <c r="V113" t="n">
        <v>0.89</v>
      </c>
      <c r="W113" t="n">
        <v>2.95</v>
      </c>
      <c r="X113" t="n">
        <v>0.06</v>
      </c>
      <c r="Y113" t="n">
        <v>1</v>
      </c>
      <c r="Z113" t="n">
        <v>10</v>
      </c>
      <c r="AA113" t="n">
        <v>392.0121695987352</v>
      </c>
      <c r="AB113" t="n">
        <v>536.3683448013387</v>
      </c>
      <c r="AC113" t="n">
        <v>485.1781027711982</v>
      </c>
      <c r="AD113" t="n">
        <v>392012.1695987352</v>
      </c>
      <c r="AE113" t="n">
        <v>536368.3448013387</v>
      </c>
      <c r="AF113" t="n">
        <v>2.038401605554485e-05</v>
      </c>
      <c r="AG113" t="n">
        <v>34</v>
      </c>
      <c r="AH113" t="n">
        <v>485178.1027711981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15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4.9256</v>
      </c>
      <c r="E2" t="n">
        <v>20.3</v>
      </c>
      <c r="F2" t="n">
        <v>13.03</v>
      </c>
      <c r="G2" t="n">
        <v>6.06</v>
      </c>
      <c r="H2" t="n">
        <v>0.1</v>
      </c>
      <c r="I2" t="n">
        <v>129</v>
      </c>
      <c r="J2" t="n">
        <v>185.69</v>
      </c>
      <c r="K2" t="n">
        <v>53.44</v>
      </c>
      <c r="L2" t="n">
        <v>1</v>
      </c>
      <c r="M2" t="n">
        <v>127</v>
      </c>
      <c r="N2" t="n">
        <v>36.26</v>
      </c>
      <c r="O2" t="n">
        <v>23136.14</v>
      </c>
      <c r="P2" t="n">
        <v>178.18</v>
      </c>
      <c r="Q2" t="n">
        <v>198</v>
      </c>
      <c r="R2" t="n">
        <v>109.37</v>
      </c>
      <c r="S2" t="n">
        <v>25.4</v>
      </c>
      <c r="T2" t="n">
        <v>40537.91</v>
      </c>
      <c r="U2" t="n">
        <v>0.23</v>
      </c>
      <c r="V2" t="n">
        <v>0.71</v>
      </c>
      <c r="W2" t="n">
        <v>3.15</v>
      </c>
      <c r="X2" t="n">
        <v>2.63</v>
      </c>
      <c r="Y2" t="n">
        <v>1</v>
      </c>
      <c r="Z2" t="n">
        <v>10</v>
      </c>
      <c r="AA2" t="n">
        <v>697.6322321315821</v>
      </c>
      <c r="AB2" t="n">
        <v>954.5311973643559</v>
      </c>
      <c r="AC2" t="n">
        <v>863.4320795808507</v>
      </c>
      <c r="AD2" t="n">
        <v>697632.2321315821</v>
      </c>
      <c r="AE2" t="n">
        <v>954531.1973643559</v>
      </c>
      <c r="AF2" t="n">
        <v>1.172732698255939e-05</v>
      </c>
      <c r="AG2" t="n">
        <v>53</v>
      </c>
      <c r="AH2" t="n">
        <v>863432.0795808507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5.4097</v>
      </c>
      <c r="E3" t="n">
        <v>18.49</v>
      </c>
      <c r="F3" t="n">
        <v>12.37</v>
      </c>
      <c r="G3" t="n">
        <v>7.57</v>
      </c>
      <c r="H3" t="n">
        <v>0.12</v>
      </c>
      <c r="I3" t="n">
        <v>98</v>
      </c>
      <c r="J3" t="n">
        <v>186.07</v>
      </c>
      <c r="K3" t="n">
        <v>53.44</v>
      </c>
      <c r="L3" t="n">
        <v>1.25</v>
      </c>
      <c r="M3" t="n">
        <v>96</v>
      </c>
      <c r="N3" t="n">
        <v>36.39</v>
      </c>
      <c r="O3" t="n">
        <v>23182.76</v>
      </c>
      <c r="P3" t="n">
        <v>169.03</v>
      </c>
      <c r="Q3" t="n">
        <v>197.93</v>
      </c>
      <c r="R3" t="n">
        <v>88.90000000000001</v>
      </c>
      <c r="S3" t="n">
        <v>25.4</v>
      </c>
      <c r="T3" t="n">
        <v>30455.19</v>
      </c>
      <c r="U3" t="n">
        <v>0.29</v>
      </c>
      <c r="V3" t="n">
        <v>0.75</v>
      </c>
      <c r="W3" t="n">
        <v>3.1</v>
      </c>
      <c r="X3" t="n">
        <v>1.97</v>
      </c>
      <c r="Y3" t="n">
        <v>1</v>
      </c>
      <c r="Z3" t="n">
        <v>10</v>
      </c>
      <c r="AA3" t="n">
        <v>631.5529256194723</v>
      </c>
      <c r="AB3" t="n">
        <v>864.1185749812294</v>
      </c>
      <c r="AC3" t="n">
        <v>781.6483109830572</v>
      </c>
      <c r="AD3" t="n">
        <v>631552.9256194723</v>
      </c>
      <c r="AE3" t="n">
        <v>864118.5749812294</v>
      </c>
      <c r="AF3" t="n">
        <v>1.287991732531093e-05</v>
      </c>
      <c r="AG3" t="n">
        <v>49</v>
      </c>
      <c r="AH3" t="n">
        <v>781648.3109830571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5.7296</v>
      </c>
      <c r="E4" t="n">
        <v>17.45</v>
      </c>
      <c r="F4" t="n">
        <v>12.01</v>
      </c>
      <c r="G4" t="n">
        <v>9.01</v>
      </c>
      <c r="H4" t="n">
        <v>0.14</v>
      </c>
      <c r="I4" t="n">
        <v>80</v>
      </c>
      <c r="J4" t="n">
        <v>186.45</v>
      </c>
      <c r="K4" t="n">
        <v>53.44</v>
      </c>
      <c r="L4" t="n">
        <v>1.5</v>
      </c>
      <c r="M4" t="n">
        <v>78</v>
      </c>
      <c r="N4" t="n">
        <v>36.51</v>
      </c>
      <c r="O4" t="n">
        <v>23229.42</v>
      </c>
      <c r="P4" t="n">
        <v>163.99</v>
      </c>
      <c r="Q4" t="n">
        <v>197.87</v>
      </c>
      <c r="R4" t="n">
        <v>77.83</v>
      </c>
      <c r="S4" t="n">
        <v>25.4</v>
      </c>
      <c r="T4" t="n">
        <v>25012.1</v>
      </c>
      <c r="U4" t="n">
        <v>0.33</v>
      </c>
      <c r="V4" t="n">
        <v>0.78</v>
      </c>
      <c r="W4" t="n">
        <v>3.07</v>
      </c>
      <c r="X4" t="n">
        <v>1.61</v>
      </c>
      <c r="Y4" t="n">
        <v>1</v>
      </c>
      <c r="Z4" t="n">
        <v>10</v>
      </c>
      <c r="AA4" t="n">
        <v>588.5838178921983</v>
      </c>
      <c r="AB4" t="n">
        <v>805.3263461255294</v>
      </c>
      <c r="AC4" t="n">
        <v>728.4671299339337</v>
      </c>
      <c r="AD4" t="n">
        <v>588583.8178921983</v>
      </c>
      <c r="AE4" t="n">
        <v>805326.3461255294</v>
      </c>
      <c r="AF4" t="n">
        <v>1.364156502340268e-05</v>
      </c>
      <c r="AG4" t="n">
        <v>46</v>
      </c>
      <c r="AH4" t="n">
        <v>728467.1299339337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5.9842</v>
      </c>
      <c r="E5" t="n">
        <v>16.71</v>
      </c>
      <c r="F5" t="n">
        <v>11.75</v>
      </c>
      <c r="G5" t="n">
        <v>10.52</v>
      </c>
      <c r="H5" t="n">
        <v>0.17</v>
      </c>
      <c r="I5" t="n">
        <v>67</v>
      </c>
      <c r="J5" t="n">
        <v>186.83</v>
      </c>
      <c r="K5" t="n">
        <v>53.44</v>
      </c>
      <c r="L5" t="n">
        <v>1.75</v>
      </c>
      <c r="M5" t="n">
        <v>65</v>
      </c>
      <c r="N5" t="n">
        <v>36.64</v>
      </c>
      <c r="O5" t="n">
        <v>23276.13</v>
      </c>
      <c r="P5" t="n">
        <v>160.35</v>
      </c>
      <c r="Q5" t="n">
        <v>198.01</v>
      </c>
      <c r="R5" t="n">
        <v>69.31999999999999</v>
      </c>
      <c r="S5" t="n">
        <v>25.4</v>
      </c>
      <c r="T5" t="n">
        <v>20822.43</v>
      </c>
      <c r="U5" t="n">
        <v>0.37</v>
      </c>
      <c r="V5" t="n">
        <v>0.79</v>
      </c>
      <c r="W5" t="n">
        <v>3.06</v>
      </c>
      <c r="X5" t="n">
        <v>1.35</v>
      </c>
      <c r="Y5" t="n">
        <v>1</v>
      </c>
      <c r="Z5" t="n">
        <v>10</v>
      </c>
      <c r="AA5" t="n">
        <v>559.4671601606121</v>
      </c>
      <c r="AB5" t="n">
        <v>765.4876504808923</v>
      </c>
      <c r="AC5" t="n">
        <v>692.4305834876602</v>
      </c>
      <c r="AD5" t="n">
        <v>559467.1601606121</v>
      </c>
      <c r="AE5" t="n">
        <v>765487.6504808923</v>
      </c>
      <c r="AF5" t="n">
        <v>1.424774040300306e-05</v>
      </c>
      <c r="AG5" t="n">
        <v>44</v>
      </c>
      <c r="AH5" t="n">
        <v>692430.5834876602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6.1771</v>
      </c>
      <c r="E6" t="n">
        <v>16.19</v>
      </c>
      <c r="F6" t="n">
        <v>11.56</v>
      </c>
      <c r="G6" t="n">
        <v>11.96</v>
      </c>
      <c r="H6" t="n">
        <v>0.19</v>
      </c>
      <c r="I6" t="n">
        <v>58</v>
      </c>
      <c r="J6" t="n">
        <v>187.21</v>
      </c>
      <c r="K6" t="n">
        <v>53.44</v>
      </c>
      <c r="L6" t="n">
        <v>2</v>
      </c>
      <c r="M6" t="n">
        <v>56</v>
      </c>
      <c r="N6" t="n">
        <v>36.77</v>
      </c>
      <c r="O6" t="n">
        <v>23322.88</v>
      </c>
      <c r="P6" t="n">
        <v>157.71</v>
      </c>
      <c r="Q6" t="n">
        <v>197.91</v>
      </c>
      <c r="R6" t="n">
        <v>63.59</v>
      </c>
      <c r="S6" t="n">
        <v>25.4</v>
      </c>
      <c r="T6" t="n">
        <v>18002.43</v>
      </c>
      <c r="U6" t="n">
        <v>0.4</v>
      </c>
      <c r="V6" t="n">
        <v>0.8100000000000001</v>
      </c>
      <c r="W6" t="n">
        <v>3.04</v>
      </c>
      <c r="X6" t="n">
        <v>1.17</v>
      </c>
      <c r="Y6" t="n">
        <v>1</v>
      </c>
      <c r="Z6" t="n">
        <v>10</v>
      </c>
      <c r="AA6" t="n">
        <v>542.7500335409202</v>
      </c>
      <c r="AB6" t="n">
        <v>742.6145403322538</v>
      </c>
      <c r="AC6" t="n">
        <v>671.7404508689962</v>
      </c>
      <c r="AD6" t="n">
        <v>542750.0335409202</v>
      </c>
      <c r="AE6" t="n">
        <v>742614.5403322538</v>
      </c>
      <c r="AF6" t="n">
        <v>1.470701467922031e-05</v>
      </c>
      <c r="AG6" t="n">
        <v>43</v>
      </c>
      <c r="AH6" t="n">
        <v>671740.4508689962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6.3406</v>
      </c>
      <c r="E7" t="n">
        <v>15.77</v>
      </c>
      <c r="F7" t="n">
        <v>11.4</v>
      </c>
      <c r="G7" t="n">
        <v>13.42</v>
      </c>
      <c r="H7" t="n">
        <v>0.21</v>
      </c>
      <c r="I7" t="n">
        <v>51</v>
      </c>
      <c r="J7" t="n">
        <v>187.59</v>
      </c>
      <c r="K7" t="n">
        <v>53.44</v>
      </c>
      <c r="L7" t="n">
        <v>2.25</v>
      </c>
      <c r="M7" t="n">
        <v>49</v>
      </c>
      <c r="N7" t="n">
        <v>36.9</v>
      </c>
      <c r="O7" t="n">
        <v>23369.68</v>
      </c>
      <c r="P7" t="n">
        <v>155.43</v>
      </c>
      <c r="Q7" t="n">
        <v>197.94</v>
      </c>
      <c r="R7" t="n">
        <v>58.7</v>
      </c>
      <c r="S7" t="n">
        <v>25.4</v>
      </c>
      <c r="T7" t="n">
        <v>15591.69</v>
      </c>
      <c r="U7" t="n">
        <v>0.43</v>
      </c>
      <c r="V7" t="n">
        <v>0.82</v>
      </c>
      <c r="W7" t="n">
        <v>3.02</v>
      </c>
      <c r="X7" t="n">
        <v>1.01</v>
      </c>
      <c r="Y7" t="n">
        <v>1</v>
      </c>
      <c r="Z7" t="n">
        <v>10</v>
      </c>
      <c r="AA7" t="n">
        <v>527.5515320867044</v>
      </c>
      <c r="AB7" t="n">
        <v>721.8192801320339</v>
      </c>
      <c r="AC7" t="n">
        <v>652.9298611159543</v>
      </c>
      <c r="AD7" t="n">
        <v>527551.5320867044</v>
      </c>
      <c r="AE7" t="n">
        <v>721819.2801320339</v>
      </c>
      <c r="AF7" t="n">
        <v>1.509629069872016e-05</v>
      </c>
      <c r="AG7" t="n">
        <v>42</v>
      </c>
      <c r="AH7" t="n">
        <v>652929.8611159542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6.487</v>
      </c>
      <c r="E8" t="n">
        <v>15.42</v>
      </c>
      <c r="F8" t="n">
        <v>11.27</v>
      </c>
      <c r="G8" t="n">
        <v>15.03</v>
      </c>
      <c r="H8" t="n">
        <v>0.24</v>
      </c>
      <c r="I8" t="n">
        <v>45</v>
      </c>
      <c r="J8" t="n">
        <v>187.97</v>
      </c>
      <c r="K8" t="n">
        <v>53.44</v>
      </c>
      <c r="L8" t="n">
        <v>2.5</v>
      </c>
      <c r="M8" t="n">
        <v>43</v>
      </c>
      <c r="N8" t="n">
        <v>37.03</v>
      </c>
      <c r="O8" t="n">
        <v>23416.52</v>
      </c>
      <c r="P8" t="n">
        <v>153.55</v>
      </c>
      <c r="Q8" t="n">
        <v>197.8</v>
      </c>
      <c r="R8" t="n">
        <v>54.56</v>
      </c>
      <c r="S8" t="n">
        <v>25.4</v>
      </c>
      <c r="T8" t="n">
        <v>13550.13</v>
      </c>
      <c r="U8" t="n">
        <v>0.47</v>
      </c>
      <c r="V8" t="n">
        <v>0.83</v>
      </c>
      <c r="W8" t="n">
        <v>3.02</v>
      </c>
      <c r="X8" t="n">
        <v>0.88</v>
      </c>
      <c r="Y8" t="n">
        <v>1</v>
      </c>
      <c r="Z8" t="n">
        <v>10</v>
      </c>
      <c r="AA8" t="n">
        <v>513.4286954298311</v>
      </c>
      <c r="AB8" t="n">
        <v>702.4957919625197</v>
      </c>
      <c r="AC8" t="n">
        <v>635.4505795366524</v>
      </c>
      <c r="AD8" t="n">
        <v>513428.6954298311</v>
      </c>
      <c r="AE8" t="n">
        <v>702495.7919625196</v>
      </c>
      <c r="AF8" t="n">
        <v>1.544485344645581e-05</v>
      </c>
      <c r="AG8" t="n">
        <v>41</v>
      </c>
      <c r="AH8" t="n">
        <v>635450.5795366524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6.5829</v>
      </c>
      <c r="E9" t="n">
        <v>15.19</v>
      </c>
      <c r="F9" t="n">
        <v>11.2</v>
      </c>
      <c r="G9" t="n">
        <v>16.38</v>
      </c>
      <c r="H9" t="n">
        <v>0.26</v>
      </c>
      <c r="I9" t="n">
        <v>41</v>
      </c>
      <c r="J9" t="n">
        <v>188.35</v>
      </c>
      <c r="K9" t="n">
        <v>53.44</v>
      </c>
      <c r="L9" t="n">
        <v>2.75</v>
      </c>
      <c r="M9" t="n">
        <v>39</v>
      </c>
      <c r="N9" t="n">
        <v>37.16</v>
      </c>
      <c r="O9" t="n">
        <v>23463.4</v>
      </c>
      <c r="P9" t="n">
        <v>152.38</v>
      </c>
      <c r="Q9" t="n">
        <v>197.84</v>
      </c>
      <c r="R9" t="n">
        <v>52.44</v>
      </c>
      <c r="S9" t="n">
        <v>25.4</v>
      </c>
      <c r="T9" t="n">
        <v>12513.4</v>
      </c>
      <c r="U9" t="n">
        <v>0.48</v>
      </c>
      <c r="V9" t="n">
        <v>0.83</v>
      </c>
      <c r="W9" t="n">
        <v>3</v>
      </c>
      <c r="X9" t="n">
        <v>0.8</v>
      </c>
      <c r="Y9" t="n">
        <v>1</v>
      </c>
      <c r="Z9" t="n">
        <v>10</v>
      </c>
      <c r="AA9" t="n">
        <v>501.2871155407928</v>
      </c>
      <c r="AB9" t="n">
        <v>685.8831467096368</v>
      </c>
      <c r="AC9" t="n">
        <v>620.4234218307107</v>
      </c>
      <c r="AD9" t="n">
        <v>501287.1155407928</v>
      </c>
      <c r="AE9" t="n">
        <v>685883.1467096368</v>
      </c>
      <c r="AF9" t="n">
        <v>1.567318109336734e-05</v>
      </c>
      <c r="AG9" t="n">
        <v>40</v>
      </c>
      <c r="AH9" t="n">
        <v>620423.4218307107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6.6543</v>
      </c>
      <c r="E10" t="n">
        <v>15.03</v>
      </c>
      <c r="F10" t="n">
        <v>11.14</v>
      </c>
      <c r="G10" t="n">
        <v>17.6</v>
      </c>
      <c r="H10" t="n">
        <v>0.28</v>
      </c>
      <c r="I10" t="n">
        <v>38</v>
      </c>
      <c r="J10" t="n">
        <v>188.73</v>
      </c>
      <c r="K10" t="n">
        <v>53.44</v>
      </c>
      <c r="L10" t="n">
        <v>3</v>
      </c>
      <c r="M10" t="n">
        <v>36</v>
      </c>
      <c r="N10" t="n">
        <v>37.29</v>
      </c>
      <c r="O10" t="n">
        <v>23510.33</v>
      </c>
      <c r="P10" t="n">
        <v>151.63</v>
      </c>
      <c r="Q10" t="n">
        <v>197.89</v>
      </c>
      <c r="R10" t="n">
        <v>50.77</v>
      </c>
      <c r="S10" t="n">
        <v>25.4</v>
      </c>
      <c r="T10" t="n">
        <v>11689.83</v>
      </c>
      <c r="U10" t="n">
        <v>0.5</v>
      </c>
      <c r="V10" t="n">
        <v>0.84</v>
      </c>
      <c r="W10" t="n">
        <v>3</v>
      </c>
      <c r="X10" t="n">
        <v>0.75</v>
      </c>
      <c r="Y10" t="n">
        <v>1</v>
      </c>
      <c r="Z10" t="n">
        <v>10</v>
      </c>
      <c r="AA10" t="n">
        <v>499.0598506173694</v>
      </c>
      <c r="AB10" t="n">
        <v>682.8357045814153</v>
      </c>
      <c r="AC10" t="n">
        <v>617.6668233020948</v>
      </c>
      <c r="AD10" t="n">
        <v>499059.8506173694</v>
      </c>
      <c r="AE10" t="n">
        <v>682835.7045814153</v>
      </c>
      <c r="AF10" t="n">
        <v>1.584317685968104e-05</v>
      </c>
      <c r="AG10" t="n">
        <v>40</v>
      </c>
      <c r="AH10" t="n">
        <v>617666.8233020948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6.7374</v>
      </c>
      <c r="E11" t="n">
        <v>14.84</v>
      </c>
      <c r="F11" t="n">
        <v>11.07</v>
      </c>
      <c r="G11" t="n">
        <v>18.98</v>
      </c>
      <c r="H11" t="n">
        <v>0.3</v>
      </c>
      <c r="I11" t="n">
        <v>35</v>
      </c>
      <c r="J11" t="n">
        <v>189.11</v>
      </c>
      <c r="K11" t="n">
        <v>53.44</v>
      </c>
      <c r="L11" t="n">
        <v>3.25</v>
      </c>
      <c r="M11" t="n">
        <v>33</v>
      </c>
      <c r="N11" t="n">
        <v>37.42</v>
      </c>
      <c r="O11" t="n">
        <v>23557.3</v>
      </c>
      <c r="P11" t="n">
        <v>150.46</v>
      </c>
      <c r="Q11" t="n">
        <v>197.87</v>
      </c>
      <c r="R11" t="n">
        <v>48.62</v>
      </c>
      <c r="S11" t="n">
        <v>25.4</v>
      </c>
      <c r="T11" t="n">
        <v>10633.23</v>
      </c>
      <c r="U11" t="n">
        <v>0.52</v>
      </c>
      <c r="V11" t="n">
        <v>0.84</v>
      </c>
      <c r="W11" t="n">
        <v>2.99</v>
      </c>
      <c r="X11" t="n">
        <v>0.68</v>
      </c>
      <c r="Y11" t="n">
        <v>1</v>
      </c>
      <c r="Z11" t="n">
        <v>10</v>
      </c>
      <c r="AA11" t="n">
        <v>487.3346855715449</v>
      </c>
      <c r="AB11" t="n">
        <v>666.7928164879443</v>
      </c>
      <c r="AC11" t="n">
        <v>603.1550459319297</v>
      </c>
      <c r="AD11" t="n">
        <v>487334.6855715449</v>
      </c>
      <c r="AE11" t="n">
        <v>666792.8164879442</v>
      </c>
      <c r="AF11" t="n">
        <v>1.604102907509656e-05</v>
      </c>
      <c r="AG11" t="n">
        <v>39</v>
      </c>
      <c r="AH11" t="n">
        <v>603155.0459319297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6.8106</v>
      </c>
      <c r="E12" t="n">
        <v>14.68</v>
      </c>
      <c r="F12" t="n">
        <v>11.02</v>
      </c>
      <c r="G12" t="n">
        <v>20.67</v>
      </c>
      <c r="H12" t="n">
        <v>0.33</v>
      </c>
      <c r="I12" t="n">
        <v>32</v>
      </c>
      <c r="J12" t="n">
        <v>189.49</v>
      </c>
      <c r="K12" t="n">
        <v>53.44</v>
      </c>
      <c r="L12" t="n">
        <v>3.5</v>
      </c>
      <c r="M12" t="n">
        <v>30</v>
      </c>
      <c r="N12" t="n">
        <v>37.55</v>
      </c>
      <c r="O12" t="n">
        <v>23604.32</v>
      </c>
      <c r="P12" t="n">
        <v>149.71</v>
      </c>
      <c r="Q12" t="n">
        <v>197.82</v>
      </c>
      <c r="R12" t="n">
        <v>47.11</v>
      </c>
      <c r="S12" t="n">
        <v>25.4</v>
      </c>
      <c r="T12" t="n">
        <v>9892.280000000001</v>
      </c>
      <c r="U12" t="n">
        <v>0.54</v>
      </c>
      <c r="V12" t="n">
        <v>0.84</v>
      </c>
      <c r="W12" t="n">
        <v>2.99</v>
      </c>
      <c r="X12" t="n">
        <v>0.63</v>
      </c>
      <c r="Y12" t="n">
        <v>1</v>
      </c>
      <c r="Z12" t="n">
        <v>10</v>
      </c>
      <c r="AA12" t="n">
        <v>485.1887806968373</v>
      </c>
      <c r="AB12" t="n">
        <v>663.8566947677276</v>
      </c>
      <c r="AC12" t="n">
        <v>600.499143547818</v>
      </c>
      <c r="AD12" t="n">
        <v>485188.7806968373</v>
      </c>
      <c r="AE12" t="n">
        <v>663856.6947677276</v>
      </c>
      <c r="AF12" t="n">
        <v>1.621531044896438e-05</v>
      </c>
      <c r="AG12" t="n">
        <v>39</v>
      </c>
      <c r="AH12" t="n">
        <v>600499.1435478179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6.8785</v>
      </c>
      <c r="E13" t="n">
        <v>14.54</v>
      </c>
      <c r="F13" t="n">
        <v>10.95</v>
      </c>
      <c r="G13" t="n">
        <v>21.91</v>
      </c>
      <c r="H13" t="n">
        <v>0.35</v>
      </c>
      <c r="I13" t="n">
        <v>30</v>
      </c>
      <c r="J13" t="n">
        <v>189.87</v>
      </c>
      <c r="K13" t="n">
        <v>53.44</v>
      </c>
      <c r="L13" t="n">
        <v>3.75</v>
      </c>
      <c r="M13" t="n">
        <v>28</v>
      </c>
      <c r="N13" t="n">
        <v>37.69</v>
      </c>
      <c r="O13" t="n">
        <v>23651.38</v>
      </c>
      <c r="P13" t="n">
        <v>148.61</v>
      </c>
      <c r="Q13" t="n">
        <v>197.81</v>
      </c>
      <c r="R13" t="n">
        <v>44.92</v>
      </c>
      <c r="S13" t="n">
        <v>25.4</v>
      </c>
      <c r="T13" t="n">
        <v>8807.08</v>
      </c>
      <c r="U13" t="n">
        <v>0.57</v>
      </c>
      <c r="V13" t="n">
        <v>0.85</v>
      </c>
      <c r="W13" t="n">
        <v>2.98</v>
      </c>
      <c r="X13" t="n">
        <v>0.5600000000000001</v>
      </c>
      <c r="Y13" t="n">
        <v>1</v>
      </c>
      <c r="Z13" t="n">
        <v>10</v>
      </c>
      <c r="AA13" t="n">
        <v>473.9340348923384</v>
      </c>
      <c r="AB13" t="n">
        <v>648.4574550336704</v>
      </c>
      <c r="AC13" t="n">
        <v>586.5695856410103</v>
      </c>
      <c r="AD13" t="n">
        <v>473934.0348923384</v>
      </c>
      <c r="AE13" t="n">
        <v>648457.4550336704</v>
      </c>
      <c r="AF13" t="n">
        <v>1.637697308947838e-05</v>
      </c>
      <c r="AG13" t="n">
        <v>38</v>
      </c>
      <c r="AH13" t="n">
        <v>586569.5856410103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6.922</v>
      </c>
      <c r="E14" t="n">
        <v>14.45</v>
      </c>
      <c r="F14" t="n">
        <v>10.94</v>
      </c>
      <c r="G14" t="n">
        <v>23.43</v>
      </c>
      <c r="H14" t="n">
        <v>0.37</v>
      </c>
      <c r="I14" t="n">
        <v>28</v>
      </c>
      <c r="J14" t="n">
        <v>190.25</v>
      </c>
      <c r="K14" t="n">
        <v>53.44</v>
      </c>
      <c r="L14" t="n">
        <v>4</v>
      </c>
      <c r="M14" t="n">
        <v>26</v>
      </c>
      <c r="N14" t="n">
        <v>37.82</v>
      </c>
      <c r="O14" t="n">
        <v>23698.48</v>
      </c>
      <c r="P14" t="n">
        <v>148.32</v>
      </c>
      <c r="Q14" t="n">
        <v>197.8</v>
      </c>
      <c r="R14" t="n">
        <v>44.29</v>
      </c>
      <c r="S14" t="n">
        <v>25.4</v>
      </c>
      <c r="T14" t="n">
        <v>8503.450000000001</v>
      </c>
      <c r="U14" t="n">
        <v>0.57</v>
      </c>
      <c r="V14" t="n">
        <v>0.85</v>
      </c>
      <c r="W14" t="n">
        <v>2.98</v>
      </c>
      <c r="X14" t="n">
        <v>0.54</v>
      </c>
      <c r="Y14" t="n">
        <v>1</v>
      </c>
      <c r="Z14" t="n">
        <v>10</v>
      </c>
      <c r="AA14" t="n">
        <v>472.8570761898172</v>
      </c>
      <c r="AB14" t="n">
        <v>646.983912624816</v>
      </c>
      <c r="AC14" t="n">
        <v>585.2366760515273</v>
      </c>
      <c r="AD14" t="n">
        <v>472857.0761898172</v>
      </c>
      <c r="AE14" t="n">
        <v>646983.9126248159</v>
      </c>
      <c r="AF14" t="n">
        <v>1.648054193870312e-05</v>
      </c>
      <c r="AG14" t="n">
        <v>38</v>
      </c>
      <c r="AH14" t="n">
        <v>585236.6760515273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6.9708</v>
      </c>
      <c r="E15" t="n">
        <v>14.35</v>
      </c>
      <c r="F15" t="n">
        <v>10.91</v>
      </c>
      <c r="G15" t="n">
        <v>25.18</v>
      </c>
      <c r="H15" t="n">
        <v>0.4</v>
      </c>
      <c r="I15" t="n">
        <v>26</v>
      </c>
      <c r="J15" t="n">
        <v>190.63</v>
      </c>
      <c r="K15" t="n">
        <v>53.44</v>
      </c>
      <c r="L15" t="n">
        <v>4.25</v>
      </c>
      <c r="M15" t="n">
        <v>24</v>
      </c>
      <c r="N15" t="n">
        <v>37.95</v>
      </c>
      <c r="O15" t="n">
        <v>23745.63</v>
      </c>
      <c r="P15" t="n">
        <v>147.81</v>
      </c>
      <c r="Q15" t="n">
        <v>197.8</v>
      </c>
      <c r="R15" t="n">
        <v>43.42</v>
      </c>
      <c r="S15" t="n">
        <v>25.4</v>
      </c>
      <c r="T15" t="n">
        <v>8074.27</v>
      </c>
      <c r="U15" t="n">
        <v>0.58</v>
      </c>
      <c r="V15" t="n">
        <v>0.85</v>
      </c>
      <c r="W15" t="n">
        <v>2.98</v>
      </c>
      <c r="X15" t="n">
        <v>0.52</v>
      </c>
      <c r="Y15" t="n">
        <v>1</v>
      </c>
      <c r="Z15" t="n">
        <v>10</v>
      </c>
      <c r="AA15" t="n">
        <v>471.4948237918663</v>
      </c>
      <c r="AB15" t="n">
        <v>645.1200187956052</v>
      </c>
      <c r="AC15" t="n">
        <v>583.550669633385</v>
      </c>
      <c r="AD15" t="n">
        <v>471494.8237918663</v>
      </c>
      <c r="AE15" t="n">
        <v>645120.0187956053</v>
      </c>
      <c r="AF15" t="n">
        <v>1.659672952128166e-05</v>
      </c>
      <c r="AG15" t="n">
        <v>38</v>
      </c>
      <c r="AH15" t="n">
        <v>583550.669633385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7.0053</v>
      </c>
      <c r="E16" t="n">
        <v>14.28</v>
      </c>
      <c r="F16" t="n">
        <v>10.88</v>
      </c>
      <c r="G16" t="n">
        <v>26.1</v>
      </c>
      <c r="H16" t="n">
        <v>0.42</v>
      </c>
      <c r="I16" t="n">
        <v>25</v>
      </c>
      <c r="J16" t="n">
        <v>191.02</v>
      </c>
      <c r="K16" t="n">
        <v>53.44</v>
      </c>
      <c r="L16" t="n">
        <v>4.5</v>
      </c>
      <c r="M16" t="n">
        <v>23</v>
      </c>
      <c r="N16" t="n">
        <v>38.08</v>
      </c>
      <c r="O16" t="n">
        <v>23792.83</v>
      </c>
      <c r="P16" t="n">
        <v>147.31</v>
      </c>
      <c r="Q16" t="n">
        <v>197.8</v>
      </c>
      <c r="R16" t="n">
        <v>42.46</v>
      </c>
      <c r="S16" t="n">
        <v>25.4</v>
      </c>
      <c r="T16" t="n">
        <v>7602.35</v>
      </c>
      <c r="U16" t="n">
        <v>0.6</v>
      </c>
      <c r="V16" t="n">
        <v>0.86</v>
      </c>
      <c r="W16" t="n">
        <v>2.98</v>
      </c>
      <c r="X16" t="n">
        <v>0.48</v>
      </c>
      <c r="Y16" t="n">
        <v>1</v>
      </c>
      <c r="Z16" t="n">
        <v>10</v>
      </c>
      <c r="AA16" t="n">
        <v>470.4228130359969</v>
      </c>
      <c r="AB16" t="n">
        <v>643.6532463856481</v>
      </c>
      <c r="AC16" t="n">
        <v>582.2238839236061</v>
      </c>
      <c r="AD16" t="n">
        <v>470422.8130359969</v>
      </c>
      <c r="AE16" t="n">
        <v>643653.2463856481</v>
      </c>
      <c r="AF16" t="n">
        <v>1.667887033273576e-05</v>
      </c>
      <c r="AG16" t="n">
        <v>38</v>
      </c>
      <c r="AH16" t="n">
        <v>582223.8839236061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7.0249</v>
      </c>
      <c r="E17" t="n">
        <v>14.24</v>
      </c>
      <c r="F17" t="n">
        <v>10.87</v>
      </c>
      <c r="G17" t="n">
        <v>27.18</v>
      </c>
      <c r="H17" t="n">
        <v>0.44</v>
      </c>
      <c r="I17" t="n">
        <v>24</v>
      </c>
      <c r="J17" t="n">
        <v>191.4</v>
      </c>
      <c r="K17" t="n">
        <v>53.44</v>
      </c>
      <c r="L17" t="n">
        <v>4.75</v>
      </c>
      <c r="M17" t="n">
        <v>22</v>
      </c>
      <c r="N17" t="n">
        <v>38.22</v>
      </c>
      <c r="O17" t="n">
        <v>23840.07</v>
      </c>
      <c r="P17" t="n">
        <v>147.01</v>
      </c>
      <c r="Q17" t="n">
        <v>197.79</v>
      </c>
      <c r="R17" t="n">
        <v>42.32</v>
      </c>
      <c r="S17" t="n">
        <v>25.4</v>
      </c>
      <c r="T17" t="n">
        <v>7538.26</v>
      </c>
      <c r="U17" t="n">
        <v>0.6</v>
      </c>
      <c r="V17" t="n">
        <v>0.86</v>
      </c>
      <c r="W17" t="n">
        <v>2.98</v>
      </c>
      <c r="X17" t="n">
        <v>0.48</v>
      </c>
      <c r="Y17" t="n">
        <v>1</v>
      </c>
      <c r="Z17" t="n">
        <v>10</v>
      </c>
      <c r="AA17" t="n">
        <v>469.8157690224205</v>
      </c>
      <c r="AB17" t="n">
        <v>642.8226619853812</v>
      </c>
      <c r="AC17" t="n">
        <v>581.4725693327681</v>
      </c>
      <c r="AD17" t="n">
        <v>469815.7690224205</v>
      </c>
      <c r="AE17" t="n">
        <v>642822.6619853812</v>
      </c>
      <c r="AF17" t="n">
        <v>1.672553583721403e-05</v>
      </c>
      <c r="AG17" t="n">
        <v>38</v>
      </c>
      <c r="AH17" t="n">
        <v>581472.5693327681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7.0943</v>
      </c>
      <c r="E18" t="n">
        <v>14.1</v>
      </c>
      <c r="F18" t="n">
        <v>10.81</v>
      </c>
      <c r="G18" t="n">
        <v>29.48</v>
      </c>
      <c r="H18" t="n">
        <v>0.46</v>
      </c>
      <c r="I18" t="n">
        <v>22</v>
      </c>
      <c r="J18" t="n">
        <v>191.78</v>
      </c>
      <c r="K18" t="n">
        <v>53.44</v>
      </c>
      <c r="L18" t="n">
        <v>5</v>
      </c>
      <c r="M18" t="n">
        <v>20</v>
      </c>
      <c r="N18" t="n">
        <v>38.35</v>
      </c>
      <c r="O18" t="n">
        <v>23887.36</v>
      </c>
      <c r="P18" t="n">
        <v>146.04</v>
      </c>
      <c r="Q18" t="n">
        <v>197.79</v>
      </c>
      <c r="R18" t="n">
        <v>40.37</v>
      </c>
      <c r="S18" t="n">
        <v>25.4</v>
      </c>
      <c r="T18" t="n">
        <v>6570.61</v>
      </c>
      <c r="U18" t="n">
        <v>0.63</v>
      </c>
      <c r="V18" t="n">
        <v>0.86</v>
      </c>
      <c r="W18" t="n">
        <v>2.97</v>
      </c>
      <c r="X18" t="n">
        <v>0.42</v>
      </c>
      <c r="Y18" t="n">
        <v>1</v>
      </c>
      <c r="Z18" t="n">
        <v>10</v>
      </c>
      <c r="AA18" t="n">
        <v>458.7785708772827</v>
      </c>
      <c r="AB18" t="n">
        <v>627.7210805563871</v>
      </c>
      <c r="AC18" t="n">
        <v>567.8122616401545</v>
      </c>
      <c r="AD18" t="n">
        <v>458778.5708772827</v>
      </c>
      <c r="AE18" t="n">
        <v>627721.0805563871</v>
      </c>
      <c r="AF18" t="n">
        <v>1.689076981735647e-05</v>
      </c>
      <c r="AG18" t="n">
        <v>37</v>
      </c>
      <c r="AH18" t="n">
        <v>567812.2616401545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7.1181</v>
      </c>
      <c r="E19" t="n">
        <v>14.05</v>
      </c>
      <c r="F19" t="n">
        <v>10.8</v>
      </c>
      <c r="G19" t="n">
        <v>30.85</v>
      </c>
      <c r="H19" t="n">
        <v>0.48</v>
      </c>
      <c r="I19" t="n">
        <v>21</v>
      </c>
      <c r="J19" t="n">
        <v>192.17</v>
      </c>
      <c r="K19" t="n">
        <v>53.44</v>
      </c>
      <c r="L19" t="n">
        <v>5.25</v>
      </c>
      <c r="M19" t="n">
        <v>19</v>
      </c>
      <c r="N19" t="n">
        <v>38.48</v>
      </c>
      <c r="O19" t="n">
        <v>23934.69</v>
      </c>
      <c r="P19" t="n">
        <v>145.89</v>
      </c>
      <c r="Q19" t="n">
        <v>197.79</v>
      </c>
      <c r="R19" t="n">
        <v>40.15</v>
      </c>
      <c r="S19" t="n">
        <v>25.4</v>
      </c>
      <c r="T19" t="n">
        <v>6464.57</v>
      </c>
      <c r="U19" t="n">
        <v>0.63</v>
      </c>
      <c r="V19" t="n">
        <v>0.86</v>
      </c>
      <c r="W19" t="n">
        <v>2.97</v>
      </c>
      <c r="X19" t="n">
        <v>0.41</v>
      </c>
      <c r="Y19" t="n">
        <v>1</v>
      </c>
      <c r="Z19" t="n">
        <v>10</v>
      </c>
      <c r="AA19" t="n">
        <v>458.2268202499433</v>
      </c>
      <c r="AB19" t="n">
        <v>626.9661510065414</v>
      </c>
      <c r="AC19" t="n">
        <v>567.129381506996</v>
      </c>
      <c r="AD19" t="n">
        <v>458226.8202499433</v>
      </c>
      <c r="AE19" t="n">
        <v>626966.1510065414</v>
      </c>
      <c r="AF19" t="n">
        <v>1.694743507279437e-05</v>
      </c>
      <c r="AG19" t="n">
        <v>37</v>
      </c>
      <c r="AH19" t="n">
        <v>567129.381506996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7.1548</v>
      </c>
      <c r="E20" t="n">
        <v>13.98</v>
      </c>
      <c r="F20" t="n">
        <v>10.76</v>
      </c>
      <c r="G20" t="n">
        <v>32.29</v>
      </c>
      <c r="H20" t="n">
        <v>0.51</v>
      </c>
      <c r="I20" t="n">
        <v>20</v>
      </c>
      <c r="J20" t="n">
        <v>192.55</v>
      </c>
      <c r="K20" t="n">
        <v>53.44</v>
      </c>
      <c r="L20" t="n">
        <v>5.5</v>
      </c>
      <c r="M20" t="n">
        <v>18</v>
      </c>
      <c r="N20" t="n">
        <v>38.62</v>
      </c>
      <c r="O20" t="n">
        <v>23982.06</v>
      </c>
      <c r="P20" t="n">
        <v>145.26</v>
      </c>
      <c r="Q20" t="n">
        <v>197.83</v>
      </c>
      <c r="R20" t="n">
        <v>38.98</v>
      </c>
      <c r="S20" t="n">
        <v>25.4</v>
      </c>
      <c r="T20" t="n">
        <v>5888.48</v>
      </c>
      <c r="U20" t="n">
        <v>0.65</v>
      </c>
      <c r="V20" t="n">
        <v>0.86</v>
      </c>
      <c r="W20" t="n">
        <v>2.97</v>
      </c>
      <c r="X20" t="n">
        <v>0.37</v>
      </c>
      <c r="Y20" t="n">
        <v>1</v>
      </c>
      <c r="Z20" t="n">
        <v>10</v>
      </c>
      <c r="AA20" t="n">
        <v>457.0469187096073</v>
      </c>
      <c r="AB20" t="n">
        <v>625.3517576654716</v>
      </c>
      <c r="AC20" t="n">
        <v>565.6690636005825</v>
      </c>
      <c r="AD20" t="n">
        <v>457046.9187096073</v>
      </c>
      <c r="AE20" t="n">
        <v>625351.7576654716</v>
      </c>
      <c r="AF20" t="n">
        <v>1.703481384903684e-05</v>
      </c>
      <c r="AG20" t="n">
        <v>37</v>
      </c>
      <c r="AH20" t="n">
        <v>565669.0636005825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7.1515</v>
      </c>
      <c r="E21" t="n">
        <v>13.98</v>
      </c>
      <c r="F21" t="n">
        <v>10.77</v>
      </c>
      <c r="G21" t="n">
        <v>32.31</v>
      </c>
      <c r="H21" t="n">
        <v>0.53</v>
      </c>
      <c r="I21" t="n">
        <v>20</v>
      </c>
      <c r="J21" t="n">
        <v>192.94</v>
      </c>
      <c r="K21" t="n">
        <v>53.44</v>
      </c>
      <c r="L21" t="n">
        <v>5.75</v>
      </c>
      <c r="M21" t="n">
        <v>18</v>
      </c>
      <c r="N21" t="n">
        <v>38.75</v>
      </c>
      <c r="O21" t="n">
        <v>24029.48</v>
      </c>
      <c r="P21" t="n">
        <v>145.2</v>
      </c>
      <c r="Q21" t="n">
        <v>197.84</v>
      </c>
      <c r="R21" t="n">
        <v>39.11</v>
      </c>
      <c r="S21" t="n">
        <v>25.4</v>
      </c>
      <c r="T21" t="n">
        <v>5951.51</v>
      </c>
      <c r="U21" t="n">
        <v>0.65</v>
      </c>
      <c r="V21" t="n">
        <v>0.86</v>
      </c>
      <c r="W21" t="n">
        <v>2.97</v>
      </c>
      <c r="X21" t="n">
        <v>0.38</v>
      </c>
      <c r="Y21" t="n">
        <v>1</v>
      </c>
      <c r="Z21" t="n">
        <v>10</v>
      </c>
      <c r="AA21" t="n">
        <v>457.0723641870193</v>
      </c>
      <c r="AB21" t="n">
        <v>625.3865732902419</v>
      </c>
      <c r="AC21" t="n">
        <v>565.7005564709888</v>
      </c>
      <c r="AD21" t="n">
        <v>457072.3641870193</v>
      </c>
      <c r="AE21" t="n">
        <v>625386.5732902419</v>
      </c>
      <c r="AF21" t="n">
        <v>1.702695690185428e-05</v>
      </c>
      <c r="AG21" t="n">
        <v>37</v>
      </c>
      <c r="AH21" t="n">
        <v>565700.5564709888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7.1815</v>
      </c>
      <c r="E22" t="n">
        <v>13.92</v>
      </c>
      <c r="F22" t="n">
        <v>10.75</v>
      </c>
      <c r="G22" t="n">
        <v>33.94</v>
      </c>
      <c r="H22" t="n">
        <v>0.55</v>
      </c>
      <c r="I22" t="n">
        <v>19</v>
      </c>
      <c r="J22" t="n">
        <v>193.32</v>
      </c>
      <c r="K22" t="n">
        <v>53.44</v>
      </c>
      <c r="L22" t="n">
        <v>6</v>
      </c>
      <c r="M22" t="n">
        <v>17</v>
      </c>
      <c r="N22" t="n">
        <v>38.89</v>
      </c>
      <c r="O22" t="n">
        <v>24076.95</v>
      </c>
      <c r="P22" t="n">
        <v>144.94</v>
      </c>
      <c r="Q22" t="n">
        <v>197.79</v>
      </c>
      <c r="R22" t="n">
        <v>38.56</v>
      </c>
      <c r="S22" t="n">
        <v>25.4</v>
      </c>
      <c r="T22" t="n">
        <v>5681.69</v>
      </c>
      <c r="U22" t="n">
        <v>0.66</v>
      </c>
      <c r="V22" t="n">
        <v>0.87</v>
      </c>
      <c r="W22" t="n">
        <v>2.97</v>
      </c>
      <c r="X22" t="n">
        <v>0.36</v>
      </c>
      <c r="Y22" t="n">
        <v>1</v>
      </c>
      <c r="Z22" t="n">
        <v>10</v>
      </c>
      <c r="AA22" t="n">
        <v>456.3265005882606</v>
      </c>
      <c r="AB22" t="n">
        <v>624.3660498092406</v>
      </c>
      <c r="AC22" t="n">
        <v>564.7774303187005</v>
      </c>
      <c r="AD22" t="n">
        <v>456326.5005882606</v>
      </c>
      <c r="AE22" t="n">
        <v>624366.0498092406</v>
      </c>
      <c r="AF22" t="n">
        <v>1.709838369442306e-05</v>
      </c>
      <c r="AG22" t="n">
        <v>37</v>
      </c>
      <c r="AH22" t="n">
        <v>564777.4303187005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7.2118</v>
      </c>
      <c r="E23" t="n">
        <v>13.87</v>
      </c>
      <c r="F23" t="n">
        <v>10.73</v>
      </c>
      <c r="G23" t="n">
        <v>35.76</v>
      </c>
      <c r="H23" t="n">
        <v>0.57</v>
      </c>
      <c r="I23" t="n">
        <v>18</v>
      </c>
      <c r="J23" t="n">
        <v>193.71</v>
      </c>
      <c r="K23" t="n">
        <v>53.44</v>
      </c>
      <c r="L23" t="n">
        <v>6.25</v>
      </c>
      <c r="M23" t="n">
        <v>16</v>
      </c>
      <c r="N23" t="n">
        <v>39.02</v>
      </c>
      <c r="O23" t="n">
        <v>24124.47</v>
      </c>
      <c r="P23" t="n">
        <v>144.55</v>
      </c>
      <c r="Q23" t="n">
        <v>197.8</v>
      </c>
      <c r="R23" t="n">
        <v>37.87</v>
      </c>
      <c r="S23" t="n">
        <v>25.4</v>
      </c>
      <c r="T23" t="n">
        <v>5341.63</v>
      </c>
      <c r="U23" t="n">
        <v>0.67</v>
      </c>
      <c r="V23" t="n">
        <v>0.87</v>
      </c>
      <c r="W23" t="n">
        <v>2.97</v>
      </c>
      <c r="X23" t="n">
        <v>0.34</v>
      </c>
      <c r="Y23" t="n">
        <v>1</v>
      </c>
      <c r="Z23" t="n">
        <v>10</v>
      </c>
      <c r="AA23" t="n">
        <v>455.4836089130341</v>
      </c>
      <c r="AB23" t="n">
        <v>623.2127682334396</v>
      </c>
      <c r="AC23" t="n">
        <v>563.7342163178531</v>
      </c>
      <c r="AD23" t="n">
        <v>455483.6089130341</v>
      </c>
      <c r="AE23" t="n">
        <v>623212.7682334397</v>
      </c>
      <c r="AF23" t="n">
        <v>1.717052475491753e-05</v>
      </c>
      <c r="AG23" t="n">
        <v>37</v>
      </c>
      <c r="AH23" t="n">
        <v>563734.2163178531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7.2416</v>
      </c>
      <c r="E24" t="n">
        <v>13.81</v>
      </c>
      <c r="F24" t="n">
        <v>10.71</v>
      </c>
      <c r="G24" t="n">
        <v>37.79</v>
      </c>
      <c r="H24" t="n">
        <v>0.59</v>
      </c>
      <c r="I24" t="n">
        <v>17</v>
      </c>
      <c r="J24" t="n">
        <v>194.09</v>
      </c>
      <c r="K24" t="n">
        <v>53.44</v>
      </c>
      <c r="L24" t="n">
        <v>6.5</v>
      </c>
      <c r="M24" t="n">
        <v>15</v>
      </c>
      <c r="N24" t="n">
        <v>39.16</v>
      </c>
      <c r="O24" t="n">
        <v>24172.03</v>
      </c>
      <c r="P24" t="n">
        <v>143.95</v>
      </c>
      <c r="Q24" t="n">
        <v>197.82</v>
      </c>
      <c r="R24" t="n">
        <v>37.11</v>
      </c>
      <c r="S24" t="n">
        <v>25.4</v>
      </c>
      <c r="T24" t="n">
        <v>4966.74</v>
      </c>
      <c r="U24" t="n">
        <v>0.68</v>
      </c>
      <c r="V24" t="n">
        <v>0.87</v>
      </c>
      <c r="W24" t="n">
        <v>2.97</v>
      </c>
      <c r="X24" t="n">
        <v>0.32</v>
      </c>
      <c r="Y24" t="n">
        <v>1</v>
      </c>
      <c r="Z24" t="n">
        <v>10</v>
      </c>
      <c r="AA24" t="n">
        <v>445.5462625346001</v>
      </c>
      <c r="AB24" t="n">
        <v>609.6160525136848</v>
      </c>
      <c r="AC24" t="n">
        <v>551.4351520632814</v>
      </c>
      <c r="AD24" t="n">
        <v>445546.2625346001</v>
      </c>
      <c r="AE24" t="n">
        <v>609616.0525136848</v>
      </c>
      <c r="AF24" t="n">
        <v>1.724147536886918e-05</v>
      </c>
      <c r="AG24" t="n">
        <v>36</v>
      </c>
      <c r="AH24" t="n">
        <v>551435.1520632814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7.2353</v>
      </c>
      <c r="E25" t="n">
        <v>13.82</v>
      </c>
      <c r="F25" t="n">
        <v>10.72</v>
      </c>
      <c r="G25" t="n">
        <v>37.83</v>
      </c>
      <c r="H25" t="n">
        <v>0.62</v>
      </c>
      <c r="I25" t="n">
        <v>17</v>
      </c>
      <c r="J25" t="n">
        <v>194.48</v>
      </c>
      <c r="K25" t="n">
        <v>53.44</v>
      </c>
      <c r="L25" t="n">
        <v>6.75</v>
      </c>
      <c r="M25" t="n">
        <v>15</v>
      </c>
      <c r="N25" t="n">
        <v>39.29</v>
      </c>
      <c r="O25" t="n">
        <v>24219.63</v>
      </c>
      <c r="P25" t="n">
        <v>144.16</v>
      </c>
      <c r="Q25" t="n">
        <v>197.76</v>
      </c>
      <c r="R25" t="n">
        <v>37.67</v>
      </c>
      <c r="S25" t="n">
        <v>25.4</v>
      </c>
      <c r="T25" t="n">
        <v>5246.79</v>
      </c>
      <c r="U25" t="n">
        <v>0.67</v>
      </c>
      <c r="V25" t="n">
        <v>0.87</v>
      </c>
      <c r="W25" t="n">
        <v>2.97</v>
      </c>
      <c r="X25" t="n">
        <v>0.33</v>
      </c>
      <c r="Y25" t="n">
        <v>1</v>
      </c>
      <c r="Z25" t="n">
        <v>10</v>
      </c>
      <c r="AA25" t="n">
        <v>445.8240793890988</v>
      </c>
      <c r="AB25" t="n">
        <v>609.9961737904246</v>
      </c>
      <c r="AC25" t="n">
        <v>551.7789950988725</v>
      </c>
      <c r="AD25" t="n">
        <v>445824.0793890988</v>
      </c>
      <c r="AE25" t="n">
        <v>609996.1737904246</v>
      </c>
      <c r="AF25" t="n">
        <v>1.722647574242974e-05</v>
      </c>
      <c r="AG25" t="n">
        <v>36</v>
      </c>
      <c r="AH25" t="n">
        <v>551778.9950988726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7.2717</v>
      </c>
      <c r="E26" t="n">
        <v>13.75</v>
      </c>
      <c r="F26" t="n">
        <v>10.69</v>
      </c>
      <c r="G26" t="n">
        <v>40.08</v>
      </c>
      <c r="H26" t="n">
        <v>0.64</v>
      </c>
      <c r="I26" t="n">
        <v>16</v>
      </c>
      <c r="J26" t="n">
        <v>194.86</v>
      </c>
      <c r="K26" t="n">
        <v>53.44</v>
      </c>
      <c r="L26" t="n">
        <v>7</v>
      </c>
      <c r="M26" t="n">
        <v>14</v>
      </c>
      <c r="N26" t="n">
        <v>39.43</v>
      </c>
      <c r="O26" t="n">
        <v>24267.28</v>
      </c>
      <c r="P26" t="n">
        <v>143.63</v>
      </c>
      <c r="Q26" t="n">
        <v>197.77</v>
      </c>
      <c r="R26" t="n">
        <v>36.65</v>
      </c>
      <c r="S26" t="n">
        <v>25.4</v>
      </c>
      <c r="T26" t="n">
        <v>4742.61</v>
      </c>
      <c r="U26" t="n">
        <v>0.6899999999999999</v>
      </c>
      <c r="V26" t="n">
        <v>0.87</v>
      </c>
      <c r="W26" t="n">
        <v>2.96</v>
      </c>
      <c r="X26" t="n">
        <v>0.3</v>
      </c>
      <c r="Y26" t="n">
        <v>1</v>
      </c>
      <c r="Z26" t="n">
        <v>10</v>
      </c>
      <c r="AA26" t="n">
        <v>444.7736841157838</v>
      </c>
      <c r="AB26" t="n">
        <v>608.5589766373059</v>
      </c>
      <c r="AC26" t="n">
        <v>550.4789620249288</v>
      </c>
      <c r="AD26" t="n">
        <v>444773.6841157838</v>
      </c>
      <c r="AE26" t="n">
        <v>608558.9766373059</v>
      </c>
      <c r="AF26" t="n">
        <v>1.731314025074652e-05</v>
      </c>
      <c r="AG26" t="n">
        <v>36</v>
      </c>
      <c r="AH26" t="n">
        <v>550478.9620249288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7.2669</v>
      </c>
      <c r="E27" t="n">
        <v>13.76</v>
      </c>
      <c r="F27" t="n">
        <v>10.7</v>
      </c>
      <c r="G27" t="n">
        <v>40.11</v>
      </c>
      <c r="H27" t="n">
        <v>0.66</v>
      </c>
      <c r="I27" t="n">
        <v>16</v>
      </c>
      <c r="J27" t="n">
        <v>195.25</v>
      </c>
      <c r="K27" t="n">
        <v>53.44</v>
      </c>
      <c r="L27" t="n">
        <v>7.25</v>
      </c>
      <c r="M27" t="n">
        <v>14</v>
      </c>
      <c r="N27" t="n">
        <v>39.57</v>
      </c>
      <c r="O27" t="n">
        <v>24314.98</v>
      </c>
      <c r="P27" t="n">
        <v>143.7</v>
      </c>
      <c r="Q27" t="n">
        <v>197.77</v>
      </c>
      <c r="R27" t="n">
        <v>36.82</v>
      </c>
      <c r="S27" t="n">
        <v>25.4</v>
      </c>
      <c r="T27" t="n">
        <v>4826.24</v>
      </c>
      <c r="U27" t="n">
        <v>0.6899999999999999</v>
      </c>
      <c r="V27" t="n">
        <v>0.87</v>
      </c>
      <c r="W27" t="n">
        <v>2.97</v>
      </c>
      <c r="X27" t="n">
        <v>0.31</v>
      </c>
      <c r="Y27" t="n">
        <v>1</v>
      </c>
      <c r="Z27" t="n">
        <v>10</v>
      </c>
      <c r="AA27" t="n">
        <v>444.9196758890282</v>
      </c>
      <c r="AB27" t="n">
        <v>608.7587290221616</v>
      </c>
      <c r="AC27" t="n">
        <v>550.659650322528</v>
      </c>
      <c r="AD27" t="n">
        <v>444919.6758890282</v>
      </c>
      <c r="AE27" t="n">
        <v>608758.7290221616</v>
      </c>
      <c r="AF27" t="n">
        <v>1.730171196393552e-05</v>
      </c>
      <c r="AG27" t="n">
        <v>36</v>
      </c>
      <c r="AH27" t="n">
        <v>550659.650322528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7.2984</v>
      </c>
      <c r="E28" t="n">
        <v>13.7</v>
      </c>
      <c r="F28" t="n">
        <v>10.67</v>
      </c>
      <c r="G28" t="n">
        <v>42.7</v>
      </c>
      <c r="H28" t="n">
        <v>0.68</v>
      </c>
      <c r="I28" t="n">
        <v>15</v>
      </c>
      <c r="J28" t="n">
        <v>195.64</v>
      </c>
      <c r="K28" t="n">
        <v>53.44</v>
      </c>
      <c r="L28" t="n">
        <v>7.5</v>
      </c>
      <c r="M28" t="n">
        <v>13</v>
      </c>
      <c r="N28" t="n">
        <v>39.7</v>
      </c>
      <c r="O28" t="n">
        <v>24362.73</v>
      </c>
      <c r="P28" t="n">
        <v>143.31</v>
      </c>
      <c r="Q28" t="n">
        <v>197.76</v>
      </c>
      <c r="R28" t="n">
        <v>36.22</v>
      </c>
      <c r="S28" t="n">
        <v>25.4</v>
      </c>
      <c r="T28" t="n">
        <v>4529.78</v>
      </c>
      <c r="U28" t="n">
        <v>0.7</v>
      </c>
      <c r="V28" t="n">
        <v>0.87</v>
      </c>
      <c r="W28" t="n">
        <v>2.96</v>
      </c>
      <c r="X28" t="n">
        <v>0.28</v>
      </c>
      <c r="Y28" t="n">
        <v>1</v>
      </c>
      <c r="Z28" t="n">
        <v>10</v>
      </c>
      <c r="AA28" t="n">
        <v>444.0637785250682</v>
      </c>
      <c r="AB28" t="n">
        <v>607.5876524892648</v>
      </c>
      <c r="AC28" t="n">
        <v>549.6003396903146</v>
      </c>
      <c r="AD28" t="n">
        <v>444063.7785250683</v>
      </c>
      <c r="AE28" t="n">
        <v>607587.6524892647</v>
      </c>
      <c r="AF28" t="n">
        <v>1.737671009613274e-05</v>
      </c>
      <c r="AG28" t="n">
        <v>36</v>
      </c>
      <c r="AH28" t="n">
        <v>549600.3396903146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7.3046</v>
      </c>
      <c r="E29" t="n">
        <v>13.69</v>
      </c>
      <c r="F29" t="n">
        <v>10.66</v>
      </c>
      <c r="G29" t="n">
        <v>42.65</v>
      </c>
      <c r="H29" t="n">
        <v>0.7</v>
      </c>
      <c r="I29" t="n">
        <v>15</v>
      </c>
      <c r="J29" t="n">
        <v>196.03</v>
      </c>
      <c r="K29" t="n">
        <v>53.44</v>
      </c>
      <c r="L29" t="n">
        <v>7.75</v>
      </c>
      <c r="M29" t="n">
        <v>13</v>
      </c>
      <c r="N29" t="n">
        <v>39.84</v>
      </c>
      <c r="O29" t="n">
        <v>24410.52</v>
      </c>
      <c r="P29" t="n">
        <v>142.94</v>
      </c>
      <c r="Q29" t="n">
        <v>197.82</v>
      </c>
      <c r="R29" t="n">
        <v>35.84</v>
      </c>
      <c r="S29" t="n">
        <v>25.4</v>
      </c>
      <c r="T29" t="n">
        <v>4339.06</v>
      </c>
      <c r="U29" t="n">
        <v>0.71</v>
      </c>
      <c r="V29" t="n">
        <v>0.87</v>
      </c>
      <c r="W29" t="n">
        <v>2.96</v>
      </c>
      <c r="X29" t="n">
        <v>0.27</v>
      </c>
      <c r="Y29" t="n">
        <v>1</v>
      </c>
      <c r="Z29" t="n">
        <v>10</v>
      </c>
      <c r="AA29" t="n">
        <v>443.6723306176898</v>
      </c>
      <c r="AB29" t="n">
        <v>607.0520561929267</v>
      </c>
      <c r="AC29" t="n">
        <v>549.1158599527851</v>
      </c>
      <c r="AD29" t="n">
        <v>443672.3306176898</v>
      </c>
      <c r="AE29" t="n">
        <v>607052.0561929267</v>
      </c>
      <c r="AF29" t="n">
        <v>1.739147163326362e-05</v>
      </c>
      <c r="AG29" t="n">
        <v>36</v>
      </c>
      <c r="AH29" t="n">
        <v>549115.8599527851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7.3354</v>
      </c>
      <c r="E30" t="n">
        <v>13.63</v>
      </c>
      <c r="F30" t="n">
        <v>10.64</v>
      </c>
      <c r="G30" t="n">
        <v>45.61</v>
      </c>
      <c r="H30" t="n">
        <v>0.72</v>
      </c>
      <c r="I30" t="n">
        <v>14</v>
      </c>
      <c r="J30" t="n">
        <v>196.41</v>
      </c>
      <c r="K30" t="n">
        <v>53.44</v>
      </c>
      <c r="L30" t="n">
        <v>8</v>
      </c>
      <c r="M30" t="n">
        <v>12</v>
      </c>
      <c r="N30" t="n">
        <v>39.98</v>
      </c>
      <c r="O30" t="n">
        <v>24458.36</v>
      </c>
      <c r="P30" t="n">
        <v>142.65</v>
      </c>
      <c r="Q30" t="n">
        <v>197.75</v>
      </c>
      <c r="R30" t="n">
        <v>35.23</v>
      </c>
      <c r="S30" t="n">
        <v>25.4</v>
      </c>
      <c r="T30" t="n">
        <v>4038.57</v>
      </c>
      <c r="U30" t="n">
        <v>0.72</v>
      </c>
      <c r="V30" t="n">
        <v>0.87</v>
      </c>
      <c r="W30" t="n">
        <v>2.96</v>
      </c>
      <c r="X30" t="n">
        <v>0.25</v>
      </c>
      <c r="Y30" t="n">
        <v>1</v>
      </c>
      <c r="Z30" t="n">
        <v>10</v>
      </c>
      <c r="AA30" t="n">
        <v>442.9249055639966</v>
      </c>
      <c r="AB30" t="n">
        <v>606.0293962603976</v>
      </c>
      <c r="AC30" t="n">
        <v>548.1908012489041</v>
      </c>
      <c r="AD30" t="n">
        <v>442924.9055639966</v>
      </c>
      <c r="AE30" t="n">
        <v>606029.3962603975</v>
      </c>
      <c r="AF30" t="n">
        <v>1.74648031403009e-05</v>
      </c>
      <c r="AG30" t="n">
        <v>36</v>
      </c>
      <c r="AH30" t="n">
        <v>548190.8012489041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7.3279</v>
      </c>
      <c r="E31" t="n">
        <v>13.65</v>
      </c>
      <c r="F31" t="n">
        <v>10.66</v>
      </c>
      <c r="G31" t="n">
        <v>45.67</v>
      </c>
      <c r="H31" t="n">
        <v>0.74</v>
      </c>
      <c r="I31" t="n">
        <v>14</v>
      </c>
      <c r="J31" t="n">
        <v>196.8</v>
      </c>
      <c r="K31" t="n">
        <v>53.44</v>
      </c>
      <c r="L31" t="n">
        <v>8.25</v>
      </c>
      <c r="M31" t="n">
        <v>12</v>
      </c>
      <c r="N31" t="n">
        <v>40.12</v>
      </c>
      <c r="O31" t="n">
        <v>24506.24</v>
      </c>
      <c r="P31" t="n">
        <v>142.66</v>
      </c>
      <c r="Q31" t="n">
        <v>197.82</v>
      </c>
      <c r="R31" t="n">
        <v>35.61</v>
      </c>
      <c r="S31" t="n">
        <v>25.4</v>
      </c>
      <c r="T31" t="n">
        <v>4230.95</v>
      </c>
      <c r="U31" t="n">
        <v>0.71</v>
      </c>
      <c r="V31" t="n">
        <v>0.87</v>
      </c>
      <c r="W31" t="n">
        <v>2.96</v>
      </c>
      <c r="X31" t="n">
        <v>0.27</v>
      </c>
      <c r="Y31" t="n">
        <v>1</v>
      </c>
      <c r="Z31" t="n">
        <v>10</v>
      </c>
      <c r="AA31" t="n">
        <v>443.0811685947975</v>
      </c>
      <c r="AB31" t="n">
        <v>606.2432022329776</v>
      </c>
      <c r="AC31" t="n">
        <v>548.3842018795398</v>
      </c>
      <c r="AD31" t="n">
        <v>443081.1685947975</v>
      </c>
      <c r="AE31" t="n">
        <v>606243.2022329776</v>
      </c>
      <c r="AF31" t="n">
        <v>1.74469464421587e-05</v>
      </c>
      <c r="AG31" t="n">
        <v>36</v>
      </c>
      <c r="AH31" t="n">
        <v>548384.2018795398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7.3581</v>
      </c>
      <c r="E32" t="n">
        <v>13.59</v>
      </c>
      <c r="F32" t="n">
        <v>10.64</v>
      </c>
      <c r="G32" t="n">
        <v>49.1</v>
      </c>
      <c r="H32" t="n">
        <v>0.77</v>
      </c>
      <c r="I32" t="n">
        <v>13</v>
      </c>
      <c r="J32" t="n">
        <v>197.19</v>
      </c>
      <c r="K32" t="n">
        <v>53.44</v>
      </c>
      <c r="L32" t="n">
        <v>8.5</v>
      </c>
      <c r="M32" t="n">
        <v>11</v>
      </c>
      <c r="N32" t="n">
        <v>40.26</v>
      </c>
      <c r="O32" t="n">
        <v>24554.18</v>
      </c>
      <c r="P32" t="n">
        <v>142.18</v>
      </c>
      <c r="Q32" t="n">
        <v>197.77</v>
      </c>
      <c r="R32" t="n">
        <v>35.18</v>
      </c>
      <c r="S32" t="n">
        <v>25.4</v>
      </c>
      <c r="T32" t="n">
        <v>4019.36</v>
      </c>
      <c r="U32" t="n">
        <v>0.72</v>
      </c>
      <c r="V32" t="n">
        <v>0.87</v>
      </c>
      <c r="W32" t="n">
        <v>2.96</v>
      </c>
      <c r="X32" t="n">
        <v>0.25</v>
      </c>
      <c r="Y32" t="n">
        <v>1</v>
      </c>
      <c r="Z32" t="n">
        <v>10</v>
      </c>
      <c r="AA32" t="n">
        <v>442.2077820011374</v>
      </c>
      <c r="AB32" t="n">
        <v>605.0481961644348</v>
      </c>
      <c r="AC32" t="n">
        <v>547.303245512977</v>
      </c>
      <c r="AD32" t="n">
        <v>442207.7820011374</v>
      </c>
      <c r="AE32" t="n">
        <v>605048.1961644348</v>
      </c>
      <c r="AF32" t="n">
        <v>1.751884941334461e-05</v>
      </c>
      <c r="AG32" t="n">
        <v>36</v>
      </c>
      <c r="AH32" t="n">
        <v>547303.245512977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7.3556</v>
      </c>
      <c r="E33" t="n">
        <v>13.6</v>
      </c>
      <c r="F33" t="n">
        <v>10.64</v>
      </c>
      <c r="G33" t="n">
        <v>49.12</v>
      </c>
      <c r="H33" t="n">
        <v>0.79</v>
      </c>
      <c r="I33" t="n">
        <v>13</v>
      </c>
      <c r="J33" t="n">
        <v>197.58</v>
      </c>
      <c r="K33" t="n">
        <v>53.44</v>
      </c>
      <c r="L33" t="n">
        <v>8.75</v>
      </c>
      <c r="M33" t="n">
        <v>11</v>
      </c>
      <c r="N33" t="n">
        <v>40.39</v>
      </c>
      <c r="O33" t="n">
        <v>24602.15</v>
      </c>
      <c r="P33" t="n">
        <v>142.47</v>
      </c>
      <c r="Q33" t="n">
        <v>197.82</v>
      </c>
      <c r="R33" t="n">
        <v>35.36</v>
      </c>
      <c r="S33" t="n">
        <v>25.4</v>
      </c>
      <c r="T33" t="n">
        <v>4108.92</v>
      </c>
      <c r="U33" t="n">
        <v>0.72</v>
      </c>
      <c r="V33" t="n">
        <v>0.87</v>
      </c>
      <c r="W33" t="n">
        <v>2.96</v>
      </c>
      <c r="X33" t="n">
        <v>0.25</v>
      </c>
      <c r="Y33" t="n">
        <v>1</v>
      </c>
      <c r="Z33" t="n">
        <v>10</v>
      </c>
      <c r="AA33" t="n">
        <v>442.4628011168293</v>
      </c>
      <c r="AB33" t="n">
        <v>605.3971245691739</v>
      </c>
      <c r="AC33" t="n">
        <v>547.618872680492</v>
      </c>
      <c r="AD33" t="n">
        <v>442462.8011168293</v>
      </c>
      <c r="AE33" t="n">
        <v>605397.1245691739</v>
      </c>
      <c r="AF33" t="n">
        <v>1.751289718063054e-05</v>
      </c>
      <c r="AG33" t="n">
        <v>36</v>
      </c>
      <c r="AH33" t="n">
        <v>547618.872680492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7.3641</v>
      </c>
      <c r="E34" t="n">
        <v>13.58</v>
      </c>
      <c r="F34" t="n">
        <v>10.63</v>
      </c>
      <c r="G34" t="n">
        <v>49.05</v>
      </c>
      <c r="H34" t="n">
        <v>0.8100000000000001</v>
      </c>
      <c r="I34" t="n">
        <v>13</v>
      </c>
      <c r="J34" t="n">
        <v>197.97</v>
      </c>
      <c r="K34" t="n">
        <v>53.44</v>
      </c>
      <c r="L34" t="n">
        <v>9</v>
      </c>
      <c r="M34" t="n">
        <v>11</v>
      </c>
      <c r="N34" t="n">
        <v>40.53</v>
      </c>
      <c r="O34" t="n">
        <v>24650.18</v>
      </c>
      <c r="P34" t="n">
        <v>142.01</v>
      </c>
      <c r="Q34" t="n">
        <v>197.77</v>
      </c>
      <c r="R34" t="n">
        <v>34.73</v>
      </c>
      <c r="S34" t="n">
        <v>25.4</v>
      </c>
      <c r="T34" t="n">
        <v>3797.37</v>
      </c>
      <c r="U34" t="n">
        <v>0.73</v>
      </c>
      <c r="V34" t="n">
        <v>0.88</v>
      </c>
      <c r="W34" t="n">
        <v>2.96</v>
      </c>
      <c r="X34" t="n">
        <v>0.24</v>
      </c>
      <c r="Y34" t="n">
        <v>1</v>
      </c>
      <c r="Z34" t="n">
        <v>10</v>
      </c>
      <c r="AA34" t="n">
        <v>441.9720900031255</v>
      </c>
      <c r="AB34" t="n">
        <v>604.7257119747578</v>
      </c>
      <c r="AC34" t="n">
        <v>547.0115387617536</v>
      </c>
      <c r="AD34" t="n">
        <v>441972.0900031255</v>
      </c>
      <c r="AE34" t="n">
        <v>604725.7119747578</v>
      </c>
      <c r="AF34" t="n">
        <v>1.753313477185837e-05</v>
      </c>
      <c r="AG34" t="n">
        <v>36</v>
      </c>
      <c r="AH34" t="n">
        <v>547011.5387617536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7.3883</v>
      </c>
      <c r="E35" t="n">
        <v>13.54</v>
      </c>
      <c r="F35" t="n">
        <v>10.62</v>
      </c>
      <c r="G35" t="n">
        <v>53.1</v>
      </c>
      <c r="H35" t="n">
        <v>0.83</v>
      </c>
      <c r="I35" t="n">
        <v>12</v>
      </c>
      <c r="J35" t="n">
        <v>198.36</v>
      </c>
      <c r="K35" t="n">
        <v>53.44</v>
      </c>
      <c r="L35" t="n">
        <v>9.25</v>
      </c>
      <c r="M35" t="n">
        <v>10</v>
      </c>
      <c r="N35" t="n">
        <v>40.67</v>
      </c>
      <c r="O35" t="n">
        <v>24698.26</v>
      </c>
      <c r="P35" t="n">
        <v>141.65</v>
      </c>
      <c r="Q35" t="n">
        <v>197.77</v>
      </c>
      <c r="R35" t="n">
        <v>34.46</v>
      </c>
      <c r="S35" t="n">
        <v>25.4</v>
      </c>
      <c r="T35" t="n">
        <v>3663.9</v>
      </c>
      <c r="U35" t="n">
        <v>0.74</v>
      </c>
      <c r="V35" t="n">
        <v>0.88</v>
      </c>
      <c r="W35" t="n">
        <v>2.96</v>
      </c>
      <c r="X35" t="n">
        <v>0.23</v>
      </c>
      <c r="Y35" t="n">
        <v>1</v>
      </c>
      <c r="Z35" t="n">
        <v>10</v>
      </c>
      <c r="AA35" t="n">
        <v>441.3047072007056</v>
      </c>
      <c r="AB35" t="n">
        <v>603.8125693816357</v>
      </c>
      <c r="AC35" t="n">
        <v>546.1855452161153</v>
      </c>
      <c r="AD35" t="n">
        <v>441304.7072007057</v>
      </c>
      <c r="AE35" t="n">
        <v>603812.5693816358</v>
      </c>
      <c r="AF35" t="n">
        <v>1.759075238453051e-05</v>
      </c>
      <c r="AG35" t="n">
        <v>36</v>
      </c>
      <c r="AH35" t="n">
        <v>546185.5452161153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7.3952</v>
      </c>
      <c r="E36" t="n">
        <v>13.52</v>
      </c>
      <c r="F36" t="n">
        <v>10.61</v>
      </c>
      <c r="G36" t="n">
        <v>53.03</v>
      </c>
      <c r="H36" t="n">
        <v>0.85</v>
      </c>
      <c r="I36" t="n">
        <v>12</v>
      </c>
      <c r="J36" t="n">
        <v>198.75</v>
      </c>
      <c r="K36" t="n">
        <v>53.44</v>
      </c>
      <c r="L36" t="n">
        <v>9.5</v>
      </c>
      <c r="M36" t="n">
        <v>10</v>
      </c>
      <c r="N36" t="n">
        <v>40.81</v>
      </c>
      <c r="O36" t="n">
        <v>24746.38</v>
      </c>
      <c r="P36" t="n">
        <v>141.48</v>
      </c>
      <c r="Q36" t="n">
        <v>197.8</v>
      </c>
      <c r="R36" t="n">
        <v>34.27</v>
      </c>
      <c r="S36" t="n">
        <v>25.4</v>
      </c>
      <c r="T36" t="n">
        <v>3573.33</v>
      </c>
      <c r="U36" t="n">
        <v>0.74</v>
      </c>
      <c r="V36" t="n">
        <v>0.88</v>
      </c>
      <c r="W36" t="n">
        <v>2.95</v>
      </c>
      <c r="X36" t="n">
        <v>0.22</v>
      </c>
      <c r="Y36" t="n">
        <v>1</v>
      </c>
      <c r="Z36" t="n">
        <v>10</v>
      </c>
      <c r="AA36" t="n">
        <v>441.0563592925079</v>
      </c>
      <c r="AB36" t="n">
        <v>603.4727688173029</v>
      </c>
      <c r="AC36" t="n">
        <v>545.8781747407294</v>
      </c>
      <c r="AD36" t="n">
        <v>441056.3592925079</v>
      </c>
      <c r="AE36" t="n">
        <v>603472.768817303</v>
      </c>
      <c r="AF36" t="n">
        <v>1.760718054682133e-05</v>
      </c>
      <c r="AG36" t="n">
        <v>36</v>
      </c>
      <c r="AH36" t="n">
        <v>545878.1747407294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7.392</v>
      </c>
      <c r="E37" t="n">
        <v>13.53</v>
      </c>
      <c r="F37" t="n">
        <v>10.61</v>
      </c>
      <c r="G37" t="n">
        <v>53.06</v>
      </c>
      <c r="H37" t="n">
        <v>0.87</v>
      </c>
      <c r="I37" t="n">
        <v>12</v>
      </c>
      <c r="J37" t="n">
        <v>199.14</v>
      </c>
      <c r="K37" t="n">
        <v>53.44</v>
      </c>
      <c r="L37" t="n">
        <v>9.75</v>
      </c>
      <c r="M37" t="n">
        <v>10</v>
      </c>
      <c r="N37" t="n">
        <v>40.95</v>
      </c>
      <c r="O37" t="n">
        <v>24794.55</v>
      </c>
      <c r="P37" t="n">
        <v>141.48</v>
      </c>
      <c r="Q37" t="n">
        <v>197.75</v>
      </c>
      <c r="R37" t="n">
        <v>34.25</v>
      </c>
      <c r="S37" t="n">
        <v>25.4</v>
      </c>
      <c r="T37" t="n">
        <v>3562.05</v>
      </c>
      <c r="U37" t="n">
        <v>0.74</v>
      </c>
      <c r="V37" t="n">
        <v>0.88</v>
      </c>
      <c r="W37" t="n">
        <v>2.96</v>
      </c>
      <c r="X37" t="n">
        <v>0.22</v>
      </c>
      <c r="Y37" t="n">
        <v>1</v>
      </c>
      <c r="Z37" t="n">
        <v>10</v>
      </c>
      <c r="AA37" t="n">
        <v>441.1074020745328</v>
      </c>
      <c r="AB37" t="n">
        <v>603.5426078035182</v>
      </c>
      <c r="AC37" t="n">
        <v>545.9413483921198</v>
      </c>
      <c r="AD37" t="n">
        <v>441107.4020745328</v>
      </c>
      <c r="AE37" t="n">
        <v>603542.6078035182</v>
      </c>
      <c r="AF37" t="n">
        <v>1.759956168894733e-05</v>
      </c>
      <c r="AG37" t="n">
        <v>36</v>
      </c>
      <c r="AH37" t="n">
        <v>545941.3483921199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7.3928</v>
      </c>
      <c r="E38" t="n">
        <v>13.53</v>
      </c>
      <c r="F38" t="n">
        <v>10.61</v>
      </c>
      <c r="G38" t="n">
        <v>53.06</v>
      </c>
      <c r="H38" t="n">
        <v>0.89</v>
      </c>
      <c r="I38" t="n">
        <v>12</v>
      </c>
      <c r="J38" t="n">
        <v>199.53</v>
      </c>
      <c r="K38" t="n">
        <v>53.44</v>
      </c>
      <c r="L38" t="n">
        <v>10</v>
      </c>
      <c r="M38" t="n">
        <v>10</v>
      </c>
      <c r="N38" t="n">
        <v>41.1</v>
      </c>
      <c r="O38" t="n">
        <v>24842.77</v>
      </c>
      <c r="P38" t="n">
        <v>141.06</v>
      </c>
      <c r="Q38" t="n">
        <v>197.76</v>
      </c>
      <c r="R38" t="n">
        <v>34.31</v>
      </c>
      <c r="S38" t="n">
        <v>25.4</v>
      </c>
      <c r="T38" t="n">
        <v>3593.24</v>
      </c>
      <c r="U38" t="n">
        <v>0.74</v>
      </c>
      <c r="V38" t="n">
        <v>0.88</v>
      </c>
      <c r="W38" t="n">
        <v>2.96</v>
      </c>
      <c r="X38" t="n">
        <v>0.22</v>
      </c>
      <c r="Y38" t="n">
        <v>1</v>
      </c>
      <c r="Z38" t="n">
        <v>10</v>
      </c>
      <c r="AA38" t="n">
        <v>440.785468504907</v>
      </c>
      <c r="AB38" t="n">
        <v>603.1021240908493</v>
      </c>
      <c r="AC38" t="n">
        <v>545.5429038267654</v>
      </c>
      <c r="AD38" t="n">
        <v>440785.468504907</v>
      </c>
      <c r="AE38" t="n">
        <v>603102.1240908493</v>
      </c>
      <c r="AF38" t="n">
        <v>1.760146640341583e-05</v>
      </c>
      <c r="AG38" t="n">
        <v>36</v>
      </c>
      <c r="AH38" t="n">
        <v>545542.9038267654</v>
      </c>
    </row>
    <row r="39">
      <c r="A39" t="n">
        <v>37</v>
      </c>
      <c r="B39" t="n">
        <v>95</v>
      </c>
      <c r="C39" t="inlineStr">
        <is>
          <t xml:space="preserve">CONCLUIDO	</t>
        </is>
      </c>
      <c r="D39" t="n">
        <v>7.4305</v>
      </c>
      <c r="E39" t="n">
        <v>13.46</v>
      </c>
      <c r="F39" t="n">
        <v>10.58</v>
      </c>
      <c r="G39" t="n">
        <v>57.71</v>
      </c>
      <c r="H39" t="n">
        <v>0.91</v>
      </c>
      <c r="I39" t="n">
        <v>11</v>
      </c>
      <c r="J39" t="n">
        <v>199.92</v>
      </c>
      <c r="K39" t="n">
        <v>53.44</v>
      </c>
      <c r="L39" t="n">
        <v>10.25</v>
      </c>
      <c r="M39" t="n">
        <v>9</v>
      </c>
      <c r="N39" t="n">
        <v>41.24</v>
      </c>
      <c r="O39" t="n">
        <v>24891.03</v>
      </c>
      <c r="P39" t="n">
        <v>140.59</v>
      </c>
      <c r="Q39" t="n">
        <v>197.79</v>
      </c>
      <c r="R39" t="n">
        <v>33.26</v>
      </c>
      <c r="S39" t="n">
        <v>25.4</v>
      </c>
      <c r="T39" t="n">
        <v>3071.59</v>
      </c>
      <c r="U39" t="n">
        <v>0.76</v>
      </c>
      <c r="V39" t="n">
        <v>0.88</v>
      </c>
      <c r="W39" t="n">
        <v>2.96</v>
      </c>
      <c r="X39" t="n">
        <v>0.19</v>
      </c>
      <c r="Y39" t="n">
        <v>1</v>
      </c>
      <c r="Z39" t="n">
        <v>10</v>
      </c>
      <c r="AA39" t="n">
        <v>439.8055659848666</v>
      </c>
      <c r="AB39" t="n">
        <v>601.7613782326819</v>
      </c>
      <c r="AC39" t="n">
        <v>544.3301168715527</v>
      </c>
      <c r="AD39" t="n">
        <v>439805.5659848666</v>
      </c>
      <c r="AE39" t="n">
        <v>601761.3782326819</v>
      </c>
      <c r="AF39" t="n">
        <v>1.769122607274393e-05</v>
      </c>
      <c r="AG39" t="n">
        <v>36</v>
      </c>
      <c r="AH39" t="n">
        <v>544330.1168715528</v>
      </c>
    </row>
    <row r="40">
      <c r="A40" t="n">
        <v>38</v>
      </c>
      <c r="B40" t="n">
        <v>95</v>
      </c>
      <c r="C40" t="inlineStr">
        <is>
          <t xml:space="preserve">CONCLUIDO	</t>
        </is>
      </c>
      <c r="D40" t="n">
        <v>7.4262</v>
      </c>
      <c r="E40" t="n">
        <v>13.47</v>
      </c>
      <c r="F40" t="n">
        <v>10.59</v>
      </c>
      <c r="G40" t="n">
        <v>57.75</v>
      </c>
      <c r="H40" t="n">
        <v>0.93</v>
      </c>
      <c r="I40" t="n">
        <v>11</v>
      </c>
      <c r="J40" t="n">
        <v>200.31</v>
      </c>
      <c r="K40" t="n">
        <v>53.44</v>
      </c>
      <c r="L40" t="n">
        <v>10.5</v>
      </c>
      <c r="M40" t="n">
        <v>9</v>
      </c>
      <c r="N40" t="n">
        <v>41.38</v>
      </c>
      <c r="O40" t="n">
        <v>24939.35</v>
      </c>
      <c r="P40" t="n">
        <v>140.64</v>
      </c>
      <c r="Q40" t="n">
        <v>197.76</v>
      </c>
      <c r="R40" t="n">
        <v>33.43</v>
      </c>
      <c r="S40" t="n">
        <v>25.4</v>
      </c>
      <c r="T40" t="n">
        <v>3155.16</v>
      </c>
      <c r="U40" t="n">
        <v>0.76</v>
      </c>
      <c r="V40" t="n">
        <v>0.88</v>
      </c>
      <c r="W40" t="n">
        <v>2.96</v>
      </c>
      <c r="X40" t="n">
        <v>0.2</v>
      </c>
      <c r="Y40" t="n">
        <v>1</v>
      </c>
      <c r="Z40" t="n">
        <v>10</v>
      </c>
      <c r="AA40" t="n">
        <v>439.9227042873682</v>
      </c>
      <c r="AB40" t="n">
        <v>601.9216520259419</v>
      </c>
      <c r="AC40" t="n">
        <v>544.4750943589297</v>
      </c>
      <c r="AD40" t="n">
        <v>439922.7042873682</v>
      </c>
      <c r="AE40" t="n">
        <v>601921.6520259419</v>
      </c>
      <c r="AF40" t="n">
        <v>1.768098823247574e-05</v>
      </c>
      <c r="AG40" t="n">
        <v>36</v>
      </c>
      <c r="AH40" t="n">
        <v>544475.0943589297</v>
      </c>
    </row>
    <row r="41">
      <c r="A41" t="n">
        <v>39</v>
      </c>
      <c r="B41" t="n">
        <v>95</v>
      </c>
      <c r="C41" t="inlineStr">
        <is>
          <t xml:space="preserve">CONCLUIDO	</t>
        </is>
      </c>
      <c r="D41" t="n">
        <v>7.4242</v>
      </c>
      <c r="E41" t="n">
        <v>13.47</v>
      </c>
      <c r="F41" t="n">
        <v>10.59</v>
      </c>
      <c r="G41" t="n">
        <v>57.77</v>
      </c>
      <c r="H41" t="n">
        <v>0.95</v>
      </c>
      <c r="I41" t="n">
        <v>11</v>
      </c>
      <c r="J41" t="n">
        <v>200.71</v>
      </c>
      <c r="K41" t="n">
        <v>53.44</v>
      </c>
      <c r="L41" t="n">
        <v>10.75</v>
      </c>
      <c r="M41" t="n">
        <v>9</v>
      </c>
      <c r="N41" t="n">
        <v>41.52</v>
      </c>
      <c r="O41" t="n">
        <v>24987.71</v>
      </c>
      <c r="P41" t="n">
        <v>140.83</v>
      </c>
      <c r="Q41" t="n">
        <v>197.76</v>
      </c>
      <c r="R41" t="n">
        <v>33.65</v>
      </c>
      <c r="S41" t="n">
        <v>25.4</v>
      </c>
      <c r="T41" t="n">
        <v>3265.57</v>
      </c>
      <c r="U41" t="n">
        <v>0.75</v>
      </c>
      <c r="V41" t="n">
        <v>0.88</v>
      </c>
      <c r="W41" t="n">
        <v>2.96</v>
      </c>
      <c r="X41" t="n">
        <v>0.2</v>
      </c>
      <c r="Y41" t="n">
        <v>1</v>
      </c>
      <c r="Z41" t="n">
        <v>10</v>
      </c>
      <c r="AA41" t="n">
        <v>440.0934327794168</v>
      </c>
      <c r="AB41" t="n">
        <v>602.1552502807723</v>
      </c>
      <c r="AC41" t="n">
        <v>544.6863983241764</v>
      </c>
      <c r="AD41" t="n">
        <v>440093.4327794168</v>
      </c>
      <c r="AE41" t="n">
        <v>602155.2502807723</v>
      </c>
      <c r="AF41" t="n">
        <v>1.767622644630449e-05</v>
      </c>
      <c r="AG41" t="n">
        <v>36</v>
      </c>
      <c r="AH41" t="n">
        <v>544686.3983241763</v>
      </c>
    </row>
    <row r="42">
      <c r="A42" t="n">
        <v>40</v>
      </c>
      <c r="B42" t="n">
        <v>95</v>
      </c>
      <c r="C42" t="inlineStr">
        <is>
          <t xml:space="preserve">CONCLUIDO	</t>
        </is>
      </c>
      <c r="D42" t="n">
        <v>7.4293</v>
      </c>
      <c r="E42" t="n">
        <v>13.46</v>
      </c>
      <c r="F42" t="n">
        <v>10.58</v>
      </c>
      <c r="G42" t="n">
        <v>57.72</v>
      </c>
      <c r="H42" t="n">
        <v>0.97</v>
      </c>
      <c r="I42" t="n">
        <v>11</v>
      </c>
      <c r="J42" t="n">
        <v>201.1</v>
      </c>
      <c r="K42" t="n">
        <v>53.44</v>
      </c>
      <c r="L42" t="n">
        <v>11</v>
      </c>
      <c r="M42" t="n">
        <v>9</v>
      </c>
      <c r="N42" t="n">
        <v>41.66</v>
      </c>
      <c r="O42" t="n">
        <v>25036.12</v>
      </c>
      <c r="P42" t="n">
        <v>140.37</v>
      </c>
      <c r="Q42" t="n">
        <v>197.79</v>
      </c>
      <c r="R42" t="n">
        <v>33.25</v>
      </c>
      <c r="S42" t="n">
        <v>25.4</v>
      </c>
      <c r="T42" t="n">
        <v>3064.47</v>
      </c>
      <c r="U42" t="n">
        <v>0.76</v>
      </c>
      <c r="V42" t="n">
        <v>0.88</v>
      </c>
      <c r="W42" t="n">
        <v>2.96</v>
      </c>
      <c r="X42" t="n">
        <v>0.19</v>
      </c>
      <c r="Y42" t="n">
        <v>1</v>
      </c>
      <c r="Z42" t="n">
        <v>10</v>
      </c>
      <c r="AA42" t="n">
        <v>439.6632590050802</v>
      </c>
      <c r="AB42" t="n">
        <v>601.5666675447974</v>
      </c>
      <c r="AC42" t="n">
        <v>544.1539890984418</v>
      </c>
      <c r="AD42" t="n">
        <v>439663.2590050802</v>
      </c>
      <c r="AE42" t="n">
        <v>601566.6675447974</v>
      </c>
      <c r="AF42" t="n">
        <v>1.768836900104118e-05</v>
      </c>
      <c r="AG42" t="n">
        <v>36</v>
      </c>
      <c r="AH42" t="n">
        <v>544153.9890984418</v>
      </c>
    </row>
    <row r="43">
      <c r="A43" t="n">
        <v>41</v>
      </c>
      <c r="B43" t="n">
        <v>95</v>
      </c>
      <c r="C43" t="inlineStr">
        <is>
          <t xml:space="preserve">CONCLUIDO	</t>
        </is>
      </c>
      <c r="D43" t="n">
        <v>7.4597</v>
      </c>
      <c r="E43" t="n">
        <v>13.41</v>
      </c>
      <c r="F43" t="n">
        <v>10.56</v>
      </c>
      <c r="G43" t="n">
        <v>63.39</v>
      </c>
      <c r="H43" t="n">
        <v>0.99</v>
      </c>
      <c r="I43" t="n">
        <v>10</v>
      </c>
      <c r="J43" t="n">
        <v>201.49</v>
      </c>
      <c r="K43" t="n">
        <v>53.44</v>
      </c>
      <c r="L43" t="n">
        <v>11.25</v>
      </c>
      <c r="M43" t="n">
        <v>8</v>
      </c>
      <c r="N43" t="n">
        <v>41.81</v>
      </c>
      <c r="O43" t="n">
        <v>25084.58</v>
      </c>
      <c r="P43" t="n">
        <v>140.15</v>
      </c>
      <c r="Q43" t="n">
        <v>197.79</v>
      </c>
      <c r="R43" t="n">
        <v>32.78</v>
      </c>
      <c r="S43" t="n">
        <v>25.4</v>
      </c>
      <c r="T43" t="n">
        <v>2837.45</v>
      </c>
      <c r="U43" t="n">
        <v>0.77</v>
      </c>
      <c r="V43" t="n">
        <v>0.88</v>
      </c>
      <c r="W43" t="n">
        <v>2.95</v>
      </c>
      <c r="X43" t="n">
        <v>0.17</v>
      </c>
      <c r="Y43" t="n">
        <v>1</v>
      </c>
      <c r="Z43" t="n">
        <v>10</v>
      </c>
      <c r="AA43" t="n">
        <v>430.0499976060094</v>
      </c>
      <c r="AB43" t="n">
        <v>588.4133791914278</v>
      </c>
      <c r="AC43" t="n">
        <v>532.2560321247618</v>
      </c>
      <c r="AD43" t="n">
        <v>430049.9976060094</v>
      </c>
      <c r="AE43" t="n">
        <v>588413.3791914278</v>
      </c>
      <c r="AF43" t="n">
        <v>1.776074815084421e-05</v>
      </c>
      <c r="AG43" t="n">
        <v>35</v>
      </c>
      <c r="AH43" t="n">
        <v>532256.0321247617</v>
      </c>
    </row>
    <row r="44">
      <c r="A44" t="n">
        <v>42</v>
      </c>
      <c r="B44" t="n">
        <v>95</v>
      </c>
      <c r="C44" t="inlineStr">
        <is>
          <t xml:space="preserve">CONCLUIDO	</t>
        </is>
      </c>
      <c r="D44" t="n">
        <v>7.4607</v>
      </c>
      <c r="E44" t="n">
        <v>13.4</v>
      </c>
      <c r="F44" t="n">
        <v>10.56</v>
      </c>
      <c r="G44" t="n">
        <v>63.38</v>
      </c>
      <c r="H44" t="n">
        <v>1.01</v>
      </c>
      <c r="I44" t="n">
        <v>10</v>
      </c>
      <c r="J44" t="n">
        <v>201.88</v>
      </c>
      <c r="K44" t="n">
        <v>53.44</v>
      </c>
      <c r="L44" t="n">
        <v>11.5</v>
      </c>
      <c r="M44" t="n">
        <v>8</v>
      </c>
      <c r="N44" t="n">
        <v>41.95</v>
      </c>
      <c r="O44" t="n">
        <v>25133.09</v>
      </c>
      <c r="P44" t="n">
        <v>140.23</v>
      </c>
      <c r="Q44" t="n">
        <v>197.75</v>
      </c>
      <c r="R44" t="n">
        <v>32.69</v>
      </c>
      <c r="S44" t="n">
        <v>25.4</v>
      </c>
      <c r="T44" t="n">
        <v>2793.44</v>
      </c>
      <c r="U44" t="n">
        <v>0.78</v>
      </c>
      <c r="V44" t="n">
        <v>0.88</v>
      </c>
      <c r="W44" t="n">
        <v>2.96</v>
      </c>
      <c r="X44" t="n">
        <v>0.17</v>
      </c>
      <c r="Y44" t="n">
        <v>1</v>
      </c>
      <c r="Z44" t="n">
        <v>10</v>
      </c>
      <c r="AA44" t="n">
        <v>430.0928222824282</v>
      </c>
      <c r="AB44" t="n">
        <v>588.4719738029956</v>
      </c>
      <c r="AC44" t="n">
        <v>532.3090345488395</v>
      </c>
      <c r="AD44" t="n">
        <v>430092.8222824283</v>
      </c>
      <c r="AE44" t="n">
        <v>588471.9738029956</v>
      </c>
      <c r="AF44" t="n">
        <v>1.776312904392984e-05</v>
      </c>
      <c r="AG44" t="n">
        <v>35</v>
      </c>
      <c r="AH44" t="n">
        <v>532309.0345488394</v>
      </c>
    </row>
    <row r="45">
      <c r="A45" t="n">
        <v>43</v>
      </c>
      <c r="B45" t="n">
        <v>95</v>
      </c>
      <c r="C45" t="inlineStr">
        <is>
          <t xml:space="preserve">CONCLUIDO	</t>
        </is>
      </c>
      <c r="D45" t="n">
        <v>7.4613</v>
      </c>
      <c r="E45" t="n">
        <v>13.4</v>
      </c>
      <c r="F45" t="n">
        <v>10.56</v>
      </c>
      <c r="G45" t="n">
        <v>63.37</v>
      </c>
      <c r="H45" t="n">
        <v>1.03</v>
      </c>
      <c r="I45" t="n">
        <v>10</v>
      </c>
      <c r="J45" t="n">
        <v>202.28</v>
      </c>
      <c r="K45" t="n">
        <v>53.44</v>
      </c>
      <c r="L45" t="n">
        <v>11.75</v>
      </c>
      <c r="M45" t="n">
        <v>8</v>
      </c>
      <c r="N45" t="n">
        <v>42.09</v>
      </c>
      <c r="O45" t="n">
        <v>25181.64</v>
      </c>
      <c r="P45" t="n">
        <v>140.07</v>
      </c>
      <c r="Q45" t="n">
        <v>197.79</v>
      </c>
      <c r="R45" t="n">
        <v>32.67</v>
      </c>
      <c r="S45" t="n">
        <v>25.4</v>
      </c>
      <c r="T45" t="n">
        <v>2782.92</v>
      </c>
      <c r="U45" t="n">
        <v>0.78</v>
      </c>
      <c r="V45" t="n">
        <v>0.88</v>
      </c>
      <c r="W45" t="n">
        <v>2.95</v>
      </c>
      <c r="X45" t="n">
        <v>0.17</v>
      </c>
      <c r="Y45" t="n">
        <v>1</v>
      </c>
      <c r="Z45" t="n">
        <v>10</v>
      </c>
      <c r="AA45" t="n">
        <v>429.9668051220517</v>
      </c>
      <c r="AB45" t="n">
        <v>588.2995515646837</v>
      </c>
      <c r="AC45" t="n">
        <v>532.1530680469557</v>
      </c>
      <c r="AD45" t="n">
        <v>429966.8051220517</v>
      </c>
      <c r="AE45" t="n">
        <v>588299.5515646837</v>
      </c>
      <c r="AF45" t="n">
        <v>1.776455757978121e-05</v>
      </c>
      <c r="AG45" t="n">
        <v>35</v>
      </c>
      <c r="AH45" t="n">
        <v>532153.0680469557</v>
      </c>
    </row>
    <row r="46">
      <c r="A46" t="n">
        <v>44</v>
      </c>
      <c r="B46" t="n">
        <v>95</v>
      </c>
      <c r="C46" t="inlineStr">
        <is>
          <t xml:space="preserve">CONCLUIDO	</t>
        </is>
      </c>
      <c r="D46" t="n">
        <v>7.4624</v>
      </c>
      <c r="E46" t="n">
        <v>13.4</v>
      </c>
      <c r="F46" t="n">
        <v>10.56</v>
      </c>
      <c r="G46" t="n">
        <v>63.36</v>
      </c>
      <c r="H46" t="n">
        <v>1.05</v>
      </c>
      <c r="I46" t="n">
        <v>10</v>
      </c>
      <c r="J46" t="n">
        <v>202.67</v>
      </c>
      <c r="K46" t="n">
        <v>53.44</v>
      </c>
      <c r="L46" t="n">
        <v>12</v>
      </c>
      <c r="M46" t="n">
        <v>8</v>
      </c>
      <c r="N46" t="n">
        <v>42.24</v>
      </c>
      <c r="O46" t="n">
        <v>25230.25</v>
      </c>
      <c r="P46" t="n">
        <v>139.87</v>
      </c>
      <c r="Q46" t="n">
        <v>197.79</v>
      </c>
      <c r="R46" t="n">
        <v>32.75</v>
      </c>
      <c r="S46" t="n">
        <v>25.4</v>
      </c>
      <c r="T46" t="n">
        <v>2823.34</v>
      </c>
      <c r="U46" t="n">
        <v>0.78</v>
      </c>
      <c r="V46" t="n">
        <v>0.88</v>
      </c>
      <c r="W46" t="n">
        <v>2.95</v>
      </c>
      <c r="X46" t="n">
        <v>0.17</v>
      </c>
      <c r="Y46" t="n">
        <v>1</v>
      </c>
      <c r="Z46" t="n">
        <v>10</v>
      </c>
      <c r="AA46" t="n">
        <v>429.8038896677934</v>
      </c>
      <c r="AB46" t="n">
        <v>588.0766434528448</v>
      </c>
      <c r="AC46" t="n">
        <v>531.9514339724574</v>
      </c>
      <c r="AD46" t="n">
        <v>429803.8896677934</v>
      </c>
      <c r="AE46" t="n">
        <v>588076.6434528448</v>
      </c>
      <c r="AF46" t="n">
        <v>1.77671765621754e-05</v>
      </c>
      <c r="AG46" t="n">
        <v>35</v>
      </c>
      <c r="AH46" t="n">
        <v>531951.4339724574</v>
      </c>
    </row>
    <row r="47">
      <c r="A47" t="n">
        <v>45</v>
      </c>
      <c r="B47" t="n">
        <v>95</v>
      </c>
      <c r="C47" t="inlineStr">
        <is>
          <t xml:space="preserve">CONCLUIDO	</t>
        </is>
      </c>
      <c r="D47" t="n">
        <v>7.4608</v>
      </c>
      <c r="E47" t="n">
        <v>13.4</v>
      </c>
      <c r="F47" t="n">
        <v>10.56</v>
      </c>
      <c r="G47" t="n">
        <v>63.38</v>
      </c>
      <c r="H47" t="n">
        <v>1.07</v>
      </c>
      <c r="I47" t="n">
        <v>10</v>
      </c>
      <c r="J47" t="n">
        <v>203.07</v>
      </c>
      <c r="K47" t="n">
        <v>53.44</v>
      </c>
      <c r="L47" t="n">
        <v>12.25</v>
      </c>
      <c r="M47" t="n">
        <v>8</v>
      </c>
      <c r="N47" t="n">
        <v>42.38</v>
      </c>
      <c r="O47" t="n">
        <v>25279.03</v>
      </c>
      <c r="P47" t="n">
        <v>139.64</v>
      </c>
      <c r="Q47" t="n">
        <v>197.77</v>
      </c>
      <c r="R47" t="n">
        <v>32.74</v>
      </c>
      <c r="S47" t="n">
        <v>25.4</v>
      </c>
      <c r="T47" t="n">
        <v>2817.36</v>
      </c>
      <c r="U47" t="n">
        <v>0.78</v>
      </c>
      <c r="V47" t="n">
        <v>0.88</v>
      </c>
      <c r="W47" t="n">
        <v>2.95</v>
      </c>
      <c r="X47" t="n">
        <v>0.17</v>
      </c>
      <c r="Y47" t="n">
        <v>1</v>
      </c>
      <c r="Z47" t="n">
        <v>10</v>
      </c>
      <c r="AA47" t="n">
        <v>429.6609188271456</v>
      </c>
      <c r="AB47" t="n">
        <v>587.8810244412422</v>
      </c>
      <c r="AC47" t="n">
        <v>531.7744845647691</v>
      </c>
      <c r="AD47" t="n">
        <v>429660.9188271456</v>
      </c>
      <c r="AE47" t="n">
        <v>587881.0244412422</v>
      </c>
      <c r="AF47" t="n">
        <v>1.77633671332384e-05</v>
      </c>
      <c r="AG47" t="n">
        <v>35</v>
      </c>
      <c r="AH47" t="n">
        <v>531774.4845647691</v>
      </c>
    </row>
    <row r="48">
      <c r="A48" t="n">
        <v>46</v>
      </c>
      <c r="B48" t="n">
        <v>95</v>
      </c>
      <c r="C48" t="inlineStr">
        <is>
          <t xml:space="preserve">CONCLUIDO	</t>
        </is>
      </c>
      <c r="D48" t="n">
        <v>7.4916</v>
      </c>
      <c r="E48" t="n">
        <v>13.35</v>
      </c>
      <c r="F48" t="n">
        <v>10.54</v>
      </c>
      <c r="G48" t="n">
        <v>70.3</v>
      </c>
      <c r="H48" t="n">
        <v>1.09</v>
      </c>
      <c r="I48" t="n">
        <v>9</v>
      </c>
      <c r="J48" t="n">
        <v>203.46</v>
      </c>
      <c r="K48" t="n">
        <v>53.44</v>
      </c>
      <c r="L48" t="n">
        <v>12.5</v>
      </c>
      <c r="M48" t="n">
        <v>7</v>
      </c>
      <c r="N48" t="n">
        <v>42.53</v>
      </c>
      <c r="O48" t="n">
        <v>25327.74</v>
      </c>
      <c r="P48" t="n">
        <v>138.95</v>
      </c>
      <c r="Q48" t="n">
        <v>197.85</v>
      </c>
      <c r="R48" t="n">
        <v>32.17</v>
      </c>
      <c r="S48" t="n">
        <v>25.4</v>
      </c>
      <c r="T48" t="n">
        <v>2535.54</v>
      </c>
      <c r="U48" t="n">
        <v>0.79</v>
      </c>
      <c r="V48" t="n">
        <v>0.88</v>
      </c>
      <c r="W48" t="n">
        <v>2.95</v>
      </c>
      <c r="X48" t="n">
        <v>0.15</v>
      </c>
      <c r="Y48" t="n">
        <v>1</v>
      </c>
      <c r="Z48" t="n">
        <v>10</v>
      </c>
      <c r="AA48" t="n">
        <v>428.6593143468656</v>
      </c>
      <c r="AB48" t="n">
        <v>586.5105850036521</v>
      </c>
      <c r="AC48" t="n">
        <v>530.5348379436787</v>
      </c>
      <c r="AD48" t="n">
        <v>428659.3143468656</v>
      </c>
      <c r="AE48" t="n">
        <v>586510.585003652</v>
      </c>
      <c r="AF48" t="n">
        <v>1.783669864027568e-05</v>
      </c>
      <c r="AG48" t="n">
        <v>35</v>
      </c>
      <c r="AH48" t="n">
        <v>530534.8379436787</v>
      </c>
    </row>
    <row r="49">
      <c r="A49" t="n">
        <v>47</v>
      </c>
      <c r="B49" t="n">
        <v>95</v>
      </c>
      <c r="C49" t="inlineStr">
        <is>
          <t xml:space="preserve">CONCLUIDO	</t>
        </is>
      </c>
      <c r="D49" t="n">
        <v>7.4836</v>
      </c>
      <c r="E49" t="n">
        <v>13.36</v>
      </c>
      <c r="F49" t="n">
        <v>10.56</v>
      </c>
      <c r="G49" t="n">
        <v>70.39</v>
      </c>
      <c r="H49" t="n">
        <v>1.11</v>
      </c>
      <c r="I49" t="n">
        <v>9</v>
      </c>
      <c r="J49" t="n">
        <v>203.86</v>
      </c>
      <c r="K49" t="n">
        <v>53.44</v>
      </c>
      <c r="L49" t="n">
        <v>12.75</v>
      </c>
      <c r="M49" t="n">
        <v>7</v>
      </c>
      <c r="N49" t="n">
        <v>42.67</v>
      </c>
      <c r="O49" t="n">
        <v>25376.49</v>
      </c>
      <c r="P49" t="n">
        <v>139.34</v>
      </c>
      <c r="Q49" t="n">
        <v>197.75</v>
      </c>
      <c r="R49" t="n">
        <v>32.68</v>
      </c>
      <c r="S49" t="n">
        <v>25.4</v>
      </c>
      <c r="T49" t="n">
        <v>2788.76</v>
      </c>
      <c r="U49" t="n">
        <v>0.78</v>
      </c>
      <c r="V49" t="n">
        <v>0.88</v>
      </c>
      <c r="W49" t="n">
        <v>2.95</v>
      </c>
      <c r="X49" t="n">
        <v>0.17</v>
      </c>
      <c r="Y49" t="n">
        <v>1</v>
      </c>
      <c r="Z49" t="n">
        <v>10</v>
      </c>
      <c r="AA49" t="n">
        <v>429.090978964582</v>
      </c>
      <c r="AB49" t="n">
        <v>587.1012075773104</v>
      </c>
      <c r="AC49" t="n">
        <v>531.0690923278512</v>
      </c>
      <c r="AD49" t="n">
        <v>429090.978964582</v>
      </c>
      <c r="AE49" t="n">
        <v>587101.2075773105</v>
      </c>
      <c r="AF49" t="n">
        <v>1.781765149559067e-05</v>
      </c>
      <c r="AG49" t="n">
        <v>35</v>
      </c>
      <c r="AH49" t="n">
        <v>531069.0923278512</v>
      </c>
    </row>
    <row r="50">
      <c r="A50" t="n">
        <v>48</v>
      </c>
      <c r="B50" t="n">
        <v>95</v>
      </c>
      <c r="C50" t="inlineStr">
        <is>
          <t xml:space="preserve">CONCLUIDO	</t>
        </is>
      </c>
      <c r="D50" t="n">
        <v>7.488</v>
      </c>
      <c r="E50" t="n">
        <v>13.35</v>
      </c>
      <c r="F50" t="n">
        <v>10.55</v>
      </c>
      <c r="G50" t="n">
        <v>70.34</v>
      </c>
      <c r="H50" t="n">
        <v>1.13</v>
      </c>
      <c r="I50" t="n">
        <v>9</v>
      </c>
      <c r="J50" t="n">
        <v>204.25</v>
      </c>
      <c r="K50" t="n">
        <v>53.44</v>
      </c>
      <c r="L50" t="n">
        <v>13</v>
      </c>
      <c r="M50" t="n">
        <v>7</v>
      </c>
      <c r="N50" t="n">
        <v>42.82</v>
      </c>
      <c r="O50" t="n">
        <v>25425.3</v>
      </c>
      <c r="P50" t="n">
        <v>139.2</v>
      </c>
      <c r="Q50" t="n">
        <v>197.76</v>
      </c>
      <c r="R50" t="n">
        <v>32.35</v>
      </c>
      <c r="S50" t="n">
        <v>25.4</v>
      </c>
      <c r="T50" t="n">
        <v>2626</v>
      </c>
      <c r="U50" t="n">
        <v>0.79</v>
      </c>
      <c r="V50" t="n">
        <v>0.88</v>
      </c>
      <c r="W50" t="n">
        <v>2.95</v>
      </c>
      <c r="X50" t="n">
        <v>0.16</v>
      </c>
      <c r="Y50" t="n">
        <v>1</v>
      </c>
      <c r="Z50" t="n">
        <v>10</v>
      </c>
      <c r="AA50" t="n">
        <v>428.9088769553402</v>
      </c>
      <c r="AB50" t="n">
        <v>586.8520475744923</v>
      </c>
      <c r="AC50" t="n">
        <v>530.8437118060039</v>
      </c>
      <c r="AD50" t="n">
        <v>428908.8769553403</v>
      </c>
      <c r="AE50" t="n">
        <v>586852.0475744923</v>
      </c>
      <c r="AF50" t="n">
        <v>1.782812742516743e-05</v>
      </c>
      <c r="AG50" t="n">
        <v>35</v>
      </c>
      <c r="AH50" t="n">
        <v>530843.7118060038</v>
      </c>
    </row>
    <row r="51">
      <c r="A51" t="n">
        <v>49</v>
      </c>
      <c r="B51" t="n">
        <v>95</v>
      </c>
      <c r="C51" t="inlineStr">
        <is>
          <t xml:space="preserve">CONCLUIDO	</t>
        </is>
      </c>
      <c r="D51" t="n">
        <v>7.4877</v>
      </c>
      <c r="E51" t="n">
        <v>13.36</v>
      </c>
      <c r="F51" t="n">
        <v>10.55</v>
      </c>
      <c r="G51" t="n">
        <v>70.34</v>
      </c>
      <c r="H51" t="n">
        <v>1.15</v>
      </c>
      <c r="I51" t="n">
        <v>9</v>
      </c>
      <c r="J51" t="n">
        <v>204.65</v>
      </c>
      <c r="K51" t="n">
        <v>53.44</v>
      </c>
      <c r="L51" t="n">
        <v>13.25</v>
      </c>
      <c r="M51" t="n">
        <v>7</v>
      </c>
      <c r="N51" t="n">
        <v>42.96</v>
      </c>
      <c r="O51" t="n">
        <v>25474.16</v>
      </c>
      <c r="P51" t="n">
        <v>139.22</v>
      </c>
      <c r="Q51" t="n">
        <v>197.77</v>
      </c>
      <c r="R51" t="n">
        <v>32.47</v>
      </c>
      <c r="S51" t="n">
        <v>25.4</v>
      </c>
      <c r="T51" t="n">
        <v>2685.19</v>
      </c>
      <c r="U51" t="n">
        <v>0.78</v>
      </c>
      <c r="V51" t="n">
        <v>0.88</v>
      </c>
      <c r="W51" t="n">
        <v>2.95</v>
      </c>
      <c r="X51" t="n">
        <v>0.16</v>
      </c>
      <c r="Y51" t="n">
        <v>1</v>
      </c>
      <c r="Z51" t="n">
        <v>10</v>
      </c>
      <c r="AA51" t="n">
        <v>428.9280087610675</v>
      </c>
      <c r="AB51" t="n">
        <v>586.8782245551239</v>
      </c>
      <c r="AC51" t="n">
        <v>530.8673904923436</v>
      </c>
      <c r="AD51" t="n">
        <v>428928.0087610675</v>
      </c>
      <c r="AE51" t="n">
        <v>586878.2245551239</v>
      </c>
      <c r="AF51" t="n">
        <v>1.782741315724174e-05</v>
      </c>
      <c r="AG51" t="n">
        <v>35</v>
      </c>
      <c r="AH51" t="n">
        <v>530867.3904923436</v>
      </c>
    </row>
    <row r="52">
      <c r="A52" t="n">
        <v>50</v>
      </c>
      <c r="B52" t="n">
        <v>95</v>
      </c>
      <c r="C52" t="inlineStr">
        <is>
          <t xml:space="preserve">CONCLUIDO	</t>
        </is>
      </c>
      <c r="D52" t="n">
        <v>7.4866</v>
      </c>
      <c r="E52" t="n">
        <v>13.36</v>
      </c>
      <c r="F52" t="n">
        <v>10.55</v>
      </c>
      <c r="G52" t="n">
        <v>70.36</v>
      </c>
      <c r="H52" t="n">
        <v>1.17</v>
      </c>
      <c r="I52" t="n">
        <v>9</v>
      </c>
      <c r="J52" t="n">
        <v>205.05</v>
      </c>
      <c r="K52" t="n">
        <v>53.44</v>
      </c>
      <c r="L52" t="n">
        <v>13.5</v>
      </c>
      <c r="M52" t="n">
        <v>7</v>
      </c>
      <c r="N52" t="n">
        <v>43.11</v>
      </c>
      <c r="O52" t="n">
        <v>25523.06</v>
      </c>
      <c r="P52" t="n">
        <v>139.02</v>
      </c>
      <c r="Q52" t="n">
        <v>197.75</v>
      </c>
      <c r="R52" t="n">
        <v>32.38</v>
      </c>
      <c r="S52" t="n">
        <v>25.4</v>
      </c>
      <c r="T52" t="n">
        <v>2642.59</v>
      </c>
      <c r="U52" t="n">
        <v>0.78</v>
      </c>
      <c r="V52" t="n">
        <v>0.88</v>
      </c>
      <c r="W52" t="n">
        <v>2.96</v>
      </c>
      <c r="X52" t="n">
        <v>0.16</v>
      </c>
      <c r="Y52" t="n">
        <v>1</v>
      </c>
      <c r="Z52" t="n">
        <v>10</v>
      </c>
      <c r="AA52" t="n">
        <v>428.7994876945054</v>
      </c>
      <c r="AB52" t="n">
        <v>586.7023763619044</v>
      </c>
      <c r="AC52" t="n">
        <v>530.7083250038803</v>
      </c>
      <c r="AD52" t="n">
        <v>428799.4876945054</v>
      </c>
      <c r="AE52" t="n">
        <v>586702.3763619044</v>
      </c>
      <c r="AF52" t="n">
        <v>1.782479417484755e-05</v>
      </c>
      <c r="AG52" t="n">
        <v>35</v>
      </c>
      <c r="AH52" t="n">
        <v>530708.3250038803</v>
      </c>
    </row>
    <row r="53">
      <c r="A53" t="n">
        <v>51</v>
      </c>
      <c r="B53" t="n">
        <v>95</v>
      </c>
      <c r="C53" t="inlineStr">
        <is>
          <t xml:space="preserve">CONCLUIDO	</t>
        </is>
      </c>
      <c r="D53" t="n">
        <v>7.4874</v>
      </c>
      <c r="E53" t="n">
        <v>13.36</v>
      </c>
      <c r="F53" t="n">
        <v>10.55</v>
      </c>
      <c r="G53" t="n">
        <v>70.34999999999999</v>
      </c>
      <c r="H53" t="n">
        <v>1.19</v>
      </c>
      <c r="I53" t="n">
        <v>9</v>
      </c>
      <c r="J53" t="n">
        <v>205.44</v>
      </c>
      <c r="K53" t="n">
        <v>53.44</v>
      </c>
      <c r="L53" t="n">
        <v>13.75</v>
      </c>
      <c r="M53" t="n">
        <v>7</v>
      </c>
      <c r="N53" t="n">
        <v>43.26</v>
      </c>
      <c r="O53" t="n">
        <v>25572.02</v>
      </c>
      <c r="P53" t="n">
        <v>138.95</v>
      </c>
      <c r="Q53" t="n">
        <v>197.75</v>
      </c>
      <c r="R53" t="n">
        <v>32.51</v>
      </c>
      <c r="S53" t="n">
        <v>25.4</v>
      </c>
      <c r="T53" t="n">
        <v>2708.38</v>
      </c>
      <c r="U53" t="n">
        <v>0.78</v>
      </c>
      <c r="V53" t="n">
        <v>0.88</v>
      </c>
      <c r="W53" t="n">
        <v>2.95</v>
      </c>
      <c r="X53" t="n">
        <v>0.16</v>
      </c>
      <c r="Y53" t="n">
        <v>1</v>
      </c>
      <c r="Z53" t="n">
        <v>10</v>
      </c>
      <c r="AA53" t="n">
        <v>428.7363655974682</v>
      </c>
      <c r="AB53" t="n">
        <v>586.6160099239878</v>
      </c>
      <c r="AC53" t="n">
        <v>530.6302012575824</v>
      </c>
      <c r="AD53" t="n">
        <v>428736.3655974682</v>
      </c>
      <c r="AE53" t="n">
        <v>586616.0099239878</v>
      </c>
      <c r="AF53" t="n">
        <v>1.782669888931605e-05</v>
      </c>
      <c r="AG53" t="n">
        <v>35</v>
      </c>
      <c r="AH53" t="n">
        <v>530630.2012575824</v>
      </c>
    </row>
    <row r="54">
      <c r="A54" t="n">
        <v>52</v>
      </c>
      <c r="B54" t="n">
        <v>95</v>
      </c>
      <c r="C54" t="inlineStr">
        <is>
          <t xml:space="preserve">CONCLUIDO	</t>
        </is>
      </c>
      <c r="D54" t="n">
        <v>7.4903</v>
      </c>
      <c r="E54" t="n">
        <v>13.35</v>
      </c>
      <c r="F54" t="n">
        <v>10.55</v>
      </c>
      <c r="G54" t="n">
        <v>70.31</v>
      </c>
      <c r="H54" t="n">
        <v>1.21</v>
      </c>
      <c r="I54" t="n">
        <v>9</v>
      </c>
      <c r="J54" t="n">
        <v>205.84</v>
      </c>
      <c r="K54" t="n">
        <v>53.44</v>
      </c>
      <c r="L54" t="n">
        <v>14</v>
      </c>
      <c r="M54" t="n">
        <v>7</v>
      </c>
      <c r="N54" t="n">
        <v>43.4</v>
      </c>
      <c r="O54" t="n">
        <v>25621.03</v>
      </c>
      <c r="P54" t="n">
        <v>138.66</v>
      </c>
      <c r="Q54" t="n">
        <v>197.75</v>
      </c>
      <c r="R54" t="n">
        <v>32.28</v>
      </c>
      <c r="S54" t="n">
        <v>25.4</v>
      </c>
      <c r="T54" t="n">
        <v>2590.68</v>
      </c>
      <c r="U54" t="n">
        <v>0.79</v>
      </c>
      <c r="V54" t="n">
        <v>0.88</v>
      </c>
      <c r="W54" t="n">
        <v>2.95</v>
      </c>
      <c r="X54" t="n">
        <v>0.16</v>
      </c>
      <c r="Y54" t="n">
        <v>1</v>
      </c>
      <c r="Z54" t="n">
        <v>10</v>
      </c>
      <c r="AA54" t="n">
        <v>428.4813241631616</v>
      </c>
      <c r="AB54" t="n">
        <v>586.2670509819354</v>
      </c>
      <c r="AC54" t="n">
        <v>530.3145464671926</v>
      </c>
      <c r="AD54" t="n">
        <v>428481.3241631616</v>
      </c>
      <c r="AE54" t="n">
        <v>586267.0509819355</v>
      </c>
      <c r="AF54" t="n">
        <v>1.783360347926437e-05</v>
      </c>
      <c r="AG54" t="n">
        <v>35</v>
      </c>
      <c r="AH54" t="n">
        <v>530314.5464671926</v>
      </c>
    </row>
    <row r="55">
      <c r="A55" t="n">
        <v>53</v>
      </c>
      <c r="B55" t="n">
        <v>95</v>
      </c>
      <c r="C55" t="inlineStr">
        <is>
          <t xml:space="preserve">CONCLUIDO	</t>
        </is>
      </c>
      <c r="D55" t="n">
        <v>7.5251</v>
      </c>
      <c r="E55" t="n">
        <v>13.29</v>
      </c>
      <c r="F55" t="n">
        <v>10.52</v>
      </c>
      <c r="G55" t="n">
        <v>78.92</v>
      </c>
      <c r="H55" t="n">
        <v>1.23</v>
      </c>
      <c r="I55" t="n">
        <v>8</v>
      </c>
      <c r="J55" t="n">
        <v>206.24</v>
      </c>
      <c r="K55" t="n">
        <v>53.44</v>
      </c>
      <c r="L55" t="n">
        <v>14.25</v>
      </c>
      <c r="M55" t="n">
        <v>6</v>
      </c>
      <c r="N55" t="n">
        <v>43.55</v>
      </c>
      <c r="O55" t="n">
        <v>25670.09</v>
      </c>
      <c r="P55" t="n">
        <v>138.21</v>
      </c>
      <c r="Q55" t="n">
        <v>197.79</v>
      </c>
      <c r="R55" t="n">
        <v>31.49</v>
      </c>
      <c r="S55" t="n">
        <v>25.4</v>
      </c>
      <c r="T55" t="n">
        <v>2201.55</v>
      </c>
      <c r="U55" t="n">
        <v>0.8100000000000001</v>
      </c>
      <c r="V55" t="n">
        <v>0.88</v>
      </c>
      <c r="W55" t="n">
        <v>2.95</v>
      </c>
      <c r="X55" t="n">
        <v>0.13</v>
      </c>
      <c r="Y55" t="n">
        <v>1</v>
      </c>
      <c r="Z55" t="n">
        <v>10</v>
      </c>
      <c r="AA55" t="n">
        <v>427.5890400289941</v>
      </c>
      <c r="AB55" t="n">
        <v>585.0461884647697</v>
      </c>
      <c r="AC55" t="n">
        <v>529.2102013551739</v>
      </c>
      <c r="AD55" t="n">
        <v>427589.0400289941</v>
      </c>
      <c r="AE55" t="n">
        <v>585046.1884647696</v>
      </c>
      <c r="AF55" t="n">
        <v>1.791645855864415e-05</v>
      </c>
      <c r="AG55" t="n">
        <v>35</v>
      </c>
      <c r="AH55" t="n">
        <v>529210.201355174</v>
      </c>
    </row>
    <row r="56">
      <c r="A56" t="n">
        <v>54</v>
      </c>
      <c r="B56" t="n">
        <v>95</v>
      </c>
      <c r="C56" t="inlineStr">
        <is>
          <t xml:space="preserve">CONCLUIDO	</t>
        </is>
      </c>
      <c r="D56" t="n">
        <v>7.5254</v>
      </c>
      <c r="E56" t="n">
        <v>13.29</v>
      </c>
      <c r="F56" t="n">
        <v>10.52</v>
      </c>
      <c r="G56" t="n">
        <v>78.91</v>
      </c>
      <c r="H56" t="n">
        <v>1.25</v>
      </c>
      <c r="I56" t="n">
        <v>8</v>
      </c>
      <c r="J56" t="n">
        <v>206.64</v>
      </c>
      <c r="K56" t="n">
        <v>53.44</v>
      </c>
      <c r="L56" t="n">
        <v>14.5</v>
      </c>
      <c r="M56" t="n">
        <v>6</v>
      </c>
      <c r="N56" t="n">
        <v>43.7</v>
      </c>
      <c r="O56" t="n">
        <v>25719.19</v>
      </c>
      <c r="P56" t="n">
        <v>138.17</v>
      </c>
      <c r="Q56" t="n">
        <v>197.76</v>
      </c>
      <c r="R56" t="n">
        <v>31.51</v>
      </c>
      <c r="S56" t="n">
        <v>25.4</v>
      </c>
      <c r="T56" t="n">
        <v>2212.05</v>
      </c>
      <c r="U56" t="n">
        <v>0.8100000000000001</v>
      </c>
      <c r="V56" t="n">
        <v>0.88</v>
      </c>
      <c r="W56" t="n">
        <v>2.95</v>
      </c>
      <c r="X56" t="n">
        <v>0.13</v>
      </c>
      <c r="Y56" t="n">
        <v>1</v>
      </c>
      <c r="Z56" t="n">
        <v>10</v>
      </c>
      <c r="AA56" t="n">
        <v>427.5555937747079</v>
      </c>
      <c r="AB56" t="n">
        <v>585.0004258241107</v>
      </c>
      <c r="AC56" t="n">
        <v>529.1688062367112</v>
      </c>
      <c r="AD56" t="n">
        <v>427555.5937747079</v>
      </c>
      <c r="AE56" t="n">
        <v>585000.4258241107</v>
      </c>
      <c r="AF56" t="n">
        <v>1.791717282656984e-05</v>
      </c>
      <c r="AG56" t="n">
        <v>35</v>
      </c>
      <c r="AH56" t="n">
        <v>529168.8062367112</v>
      </c>
    </row>
    <row r="57">
      <c r="A57" t="n">
        <v>55</v>
      </c>
      <c r="B57" t="n">
        <v>95</v>
      </c>
      <c r="C57" t="inlineStr">
        <is>
          <t xml:space="preserve">CONCLUIDO	</t>
        </is>
      </c>
      <c r="D57" t="n">
        <v>7.5229</v>
      </c>
      <c r="E57" t="n">
        <v>13.29</v>
      </c>
      <c r="F57" t="n">
        <v>10.53</v>
      </c>
      <c r="G57" t="n">
        <v>78.95</v>
      </c>
      <c r="H57" t="n">
        <v>1.27</v>
      </c>
      <c r="I57" t="n">
        <v>8</v>
      </c>
      <c r="J57" t="n">
        <v>207.03</v>
      </c>
      <c r="K57" t="n">
        <v>53.44</v>
      </c>
      <c r="L57" t="n">
        <v>14.75</v>
      </c>
      <c r="M57" t="n">
        <v>6</v>
      </c>
      <c r="N57" t="n">
        <v>43.85</v>
      </c>
      <c r="O57" t="n">
        <v>25768.35</v>
      </c>
      <c r="P57" t="n">
        <v>138.27</v>
      </c>
      <c r="Q57" t="n">
        <v>197.75</v>
      </c>
      <c r="R57" t="n">
        <v>31.46</v>
      </c>
      <c r="S57" t="n">
        <v>25.4</v>
      </c>
      <c r="T57" t="n">
        <v>2186.73</v>
      </c>
      <c r="U57" t="n">
        <v>0.8100000000000001</v>
      </c>
      <c r="V57" t="n">
        <v>0.88</v>
      </c>
      <c r="W57" t="n">
        <v>2.96</v>
      </c>
      <c r="X57" t="n">
        <v>0.14</v>
      </c>
      <c r="Y57" t="n">
        <v>1</v>
      </c>
      <c r="Z57" t="n">
        <v>10</v>
      </c>
      <c r="AA57" t="n">
        <v>427.6783870317194</v>
      </c>
      <c r="AB57" t="n">
        <v>585.1684369756101</v>
      </c>
      <c r="AC57" t="n">
        <v>529.3207826397165</v>
      </c>
      <c r="AD57" t="n">
        <v>427678.3870317194</v>
      </c>
      <c r="AE57" t="n">
        <v>585168.4369756101</v>
      </c>
      <c r="AF57" t="n">
        <v>1.791122059385578e-05</v>
      </c>
      <c r="AG57" t="n">
        <v>35</v>
      </c>
      <c r="AH57" t="n">
        <v>529320.7826397165</v>
      </c>
    </row>
    <row r="58">
      <c r="A58" t="n">
        <v>56</v>
      </c>
      <c r="B58" t="n">
        <v>95</v>
      </c>
      <c r="C58" t="inlineStr">
        <is>
          <t xml:space="preserve">CONCLUIDO	</t>
        </is>
      </c>
      <c r="D58" t="n">
        <v>7.5227</v>
      </c>
      <c r="E58" t="n">
        <v>13.29</v>
      </c>
      <c r="F58" t="n">
        <v>10.53</v>
      </c>
      <c r="G58" t="n">
        <v>78.95</v>
      </c>
      <c r="H58" t="n">
        <v>1.28</v>
      </c>
      <c r="I58" t="n">
        <v>8</v>
      </c>
      <c r="J58" t="n">
        <v>207.43</v>
      </c>
      <c r="K58" t="n">
        <v>53.44</v>
      </c>
      <c r="L58" t="n">
        <v>15</v>
      </c>
      <c r="M58" t="n">
        <v>6</v>
      </c>
      <c r="N58" t="n">
        <v>44</v>
      </c>
      <c r="O58" t="n">
        <v>25817.56</v>
      </c>
      <c r="P58" t="n">
        <v>138.31</v>
      </c>
      <c r="Q58" t="n">
        <v>197.77</v>
      </c>
      <c r="R58" t="n">
        <v>31.49</v>
      </c>
      <c r="S58" t="n">
        <v>25.4</v>
      </c>
      <c r="T58" t="n">
        <v>2202.26</v>
      </c>
      <c r="U58" t="n">
        <v>0.8100000000000001</v>
      </c>
      <c r="V58" t="n">
        <v>0.88</v>
      </c>
      <c r="W58" t="n">
        <v>2.95</v>
      </c>
      <c r="X58" t="n">
        <v>0.14</v>
      </c>
      <c r="Y58" t="n">
        <v>1</v>
      </c>
      <c r="Z58" t="n">
        <v>10</v>
      </c>
      <c r="AA58" t="n">
        <v>427.7103403124515</v>
      </c>
      <c r="AB58" t="n">
        <v>585.2121568639868</v>
      </c>
      <c r="AC58" t="n">
        <v>529.3603299633079</v>
      </c>
      <c r="AD58" t="n">
        <v>427710.3403124515</v>
      </c>
      <c r="AE58" t="n">
        <v>585212.1568639869</v>
      </c>
      <c r="AF58" t="n">
        <v>1.791074441523865e-05</v>
      </c>
      <c r="AG58" t="n">
        <v>35</v>
      </c>
      <c r="AH58" t="n">
        <v>529360.3299633079</v>
      </c>
    </row>
    <row r="59">
      <c r="A59" t="n">
        <v>57</v>
      </c>
      <c r="B59" t="n">
        <v>95</v>
      </c>
      <c r="C59" t="inlineStr">
        <is>
          <t xml:space="preserve">CONCLUIDO	</t>
        </is>
      </c>
      <c r="D59" t="n">
        <v>7.5248</v>
      </c>
      <c r="E59" t="n">
        <v>13.29</v>
      </c>
      <c r="F59" t="n">
        <v>10.52</v>
      </c>
      <c r="G59" t="n">
        <v>78.92</v>
      </c>
      <c r="H59" t="n">
        <v>1.3</v>
      </c>
      <c r="I59" t="n">
        <v>8</v>
      </c>
      <c r="J59" t="n">
        <v>207.83</v>
      </c>
      <c r="K59" t="n">
        <v>53.44</v>
      </c>
      <c r="L59" t="n">
        <v>15.25</v>
      </c>
      <c r="M59" t="n">
        <v>6</v>
      </c>
      <c r="N59" t="n">
        <v>44.15</v>
      </c>
      <c r="O59" t="n">
        <v>25866.82</v>
      </c>
      <c r="P59" t="n">
        <v>138.1</v>
      </c>
      <c r="Q59" t="n">
        <v>197.75</v>
      </c>
      <c r="R59" t="n">
        <v>31.51</v>
      </c>
      <c r="S59" t="n">
        <v>25.4</v>
      </c>
      <c r="T59" t="n">
        <v>2209.42</v>
      </c>
      <c r="U59" t="n">
        <v>0.8100000000000001</v>
      </c>
      <c r="V59" t="n">
        <v>0.88</v>
      </c>
      <c r="W59" t="n">
        <v>2.95</v>
      </c>
      <c r="X59" t="n">
        <v>0.13</v>
      </c>
      <c r="Y59" t="n">
        <v>1</v>
      </c>
      <c r="Z59" t="n">
        <v>10</v>
      </c>
      <c r="AA59" t="n">
        <v>427.5140084875525</v>
      </c>
      <c r="AB59" t="n">
        <v>584.9435269996114</v>
      </c>
      <c r="AC59" t="n">
        <v>529.117337756164</v>
      </c>
      <c r="AD59" t="n">
        <v>427514.0084875525</v>
      </c>
      <c r="AE59" t="n">
        <v>584943.5269996114</v>
      </c>
      <c r="AF59" t="n">
        <v>1.791574429071846e-05</v>
      </c>
      <c r="AG59" t="n">
        <v>35</v>
      </c>
      <c r="AH59" t="n">
        <v>529117.337756164</v>
      </c>
    </row>
    <row r="60">
      <c r="A60" t="n">
        <v>58</v>
      </c>
      <c r="B60" t="n">
        <v>95</v>
      </c>
      <c r="C60" t="inlineStr">
        <is>
          <t xml:space="preserve">CONCLUIDO	</t>
        </is>
      </c>
      <c r="D60" t="n">
        <v>7.5257</v>
      </c>
      <c r="E60" t="n">
        <v>13.29</v>
      </c>
      <c r="F60" t="n">
        <v>10.52</v>
      </c>
      <c r="G60" t="n">
        <v>78.91</v>
      </c>
      <c r="H60" t="n">
        <v>1.32</v>
      </c>
      <c r="I60" t="n">
        <v>8</v>
      </c>
      <c r="J60" t="n">
        <v>208.23</v>
      </c>
      <c r="K60" t="n">
        <v>53.44</v>
      </c>
      <c r="L60" t="n">
        <v>15.5</v>
      </c>
      <c r="M60" t="n">
        <v>6</v>
      </c>
      <c r="N60" t="n">
        <v>44.3</v>
      </c>
      <c r="O60" t="n">
        <v>25916.13</v>
      </c>
      <c r="P60" t="n">
        <v>137.95</v>
      </c>
      <c r="Q60" t="n">
        <v>197.77</v>
      </c>
      <c r="R60" t="n">
        <v>31.44</v>
      </c>
      <c r="S60" t="n">
        <v>25.4</v>
      </c>
      <c r="T60" t="n">
        <v>2178.1</v>
      </c>
      <c r="U60" t="n">
        <v>0.8100000000000001</v>
      </c>
      <c r="V60" t="n">
        <v>0.88</v>
      </c>
      <c r="W60" t="n">
        <v>2.95</v>
      </c>
      <c r="X60" t="n">
        <v>0.13</v>
      </c>
      <c r="Y60" t="n">
        <v>1</v>
      </c>
      <c r="Z60" t="n">
        <v>10</v>
      </c>
      <c r="AA60" t="n">
        <v>427.3919891996942</v>
      </c>
      <c r="AB60" t="n">
        <v>584.7765748268525</v>
      </c>
      <c r="AC60" t="n">
        <v>528.9663192644545</v>
      </c>
      <c r="AD60" t="n">
        <v>427391.9891996942</v>
      </c>
      <c r="AE60" t="n">
        <v>584776.5748268525</v>
      </c>
      <c r="AF60" t="n">
        <v>1.791788709449553e-05</v>
      </c>
      <c r="AG60" t="n">
        <v>35</v>
      </c>
      <c r="AH60" t="n">
        <v>528966.3192644544</v>
      </c>
    </row>
    <row r="61">
      <c r="A61" t="n">
        <v>59</v>
      </c>
      <c r="B61" t="n">
        <v>95</v>
      </c>
      <c r="C61" t="inlineStr">
        <is>
          <t xml:space="preserve">CONCLUIDO	</t>
        </is>
      </c>
      <c r="D61" t="n">
        <v>7.5219</v>
      </c>
      <c r="E61" t="n">
        <v>13.29</v>
      </c>
      <c r="F61" t="n">
        <v>10.53</v>
      </c>
      <c r="G61" t="n">
        <v>78.95999999999999</v>
      </c>
      <c r="H61" t="n">
        <v>1.34</v>
      </c>
      <c r="I61" t="n">
        <v>8</v>
      </c>
      <c r="J61" t="n">
        <v>208.63</v>
      </c>
      <c r="K61" t="n">
        <v>53.44</v>
      </c>
      <c r="L61" t="n">
        <v>15.75</v>
      </c>
      <c r="M61" t="n">
        <v>6</v>
      </c>
      <c r="N61" t="n">
        <v>44.45</v>
      </c>
      <c r="O61" t="n">
        <v>25965.5</v>
      </c>
      <c r="P61" t="n">
        <v>137.98</v>
      </c>
      <c r="Q61" t="n">
        <v>197.78</v>
      </c>
      <c r="R61" t="n">
        <v>31.68</v>
      </c>
      <c r="S61" t="n">
        <v>25.4</v>
      </c>
      <c r="T61" t="n">
        <v>2297.31</v>
      </c>
      <c r="U61" t="n">
        <v>0.8</v>
      </c>
      <c r="V61" t="n">
        <v>0.88</v>
      </c>
      <c r="W61" t="n">
        <v>2.95</v>
      </c>
      <c r="X61" t="n">
        <v>0.14</v>
      </c>
      <c r="Y61" t="n">
        <v>1</v>
      </c>
      <c r="Z61" t="n">
        <v>10</v>
      </c>
      <c r="AA61" t="n">
        <v>427.4836642923857</v>
      </c>
      <c r="AB61" t="n">
        <v>584.9020087330927</v>
      </c>
      <c r="AC61" t="n">
        <v>529.0797819347306</v>
      </c>
      <c r="AD61" t="n">
        <v>427483.6642923857</v>
      </c>
      <c r="AE61" t="n">
        <v>584902.0087330927</v>
      </c>
      <c r="AF61" t="n">
        <v>1.790883970077014e-05</v>
      </c>
      <c r="AG61" t="n">
        <v>35</v>
      </c>
      <c r="AH61" t="n">
        <v>529079.7819347306</v>
      </c>
    </row>
    <row r="62">
      <c r="A62" t="n">
        <v>60</v>
      </c>
      <c r="B62" t="n">
        <v>95</v>
      </c>
      <c r="C62" t="inlineStr">
        <is>
          <t xml:space="preserve">CONCLUIDO	</t>
        </is>
      </c>
      <c r="D62" t="n">
        <v>7.5241</v>
      </c>
      <c r="E62" t="n">
        <v>13.29</v>
      </c>
      <c r="F62" t="n">
        <v>10.52</v>
      </c>
      <c r="G62" t="n">
        <v>78.93000000000001</v>
      </c>
      <c r="H62" t="n">
        <v>1.36</v>
      </c>
      <c r="I62" t="n">
        <v>8</v>
      </c>
      <c r="J62" t="n">
        <v>209.03</v>
      </c>
      <c r="K62" t="n">
        <v>53.44</v>
      </c>
      <c r="L62" t="n">
        <v>16</v>
      </c>
      <c r="M62" t="n">
        <v>6</v>
      </c>
      <c r="N62" t="n">
        <v>44.6</v>
      </c>
      <c r="O62" t="n">
        <v>26014.91</v>
      </c>
      <c r="P62" t="n">
        <v>137.49</v>
      </c>
      <c r="Q62" t="n">
        <v>197.78</v>
      </c>
      <c r="R62" t="n">
        <v>31.41</v>
      </c>
      <c r="S62" t="n">
        <v>25.4</v>
      </c>
      <c r="T62" t="n">
        <v>2163.3</v>
      </c>
      <c r="U62" t="n">
        <v>0.8100000000000001</v>
      </c>
      <c r="V62" t="n">
        <v>0.88</v>
      </c>
      <c r="W62" t="n">
        <v>2.95</v>
      </c>
      <c r="X62" t="n">
        <v>0.13</v>
      </c>
      <c r="Y62" t="n">
        <v>1</v>
      </c>
      <c r="Z62" t="n">
        <v>10</v>
      </c>
      <c r="AA62" t="n">
        <v>427.0833560928702</v>
      </c>
      <c r="AB62" t="n">
        <v>584.3542893941642</v>
      </c>
      <c r="AC62" t="n">
        <v>528.5843361607806</v>
      </c>
      <c r="AD62" t="n">
        <v>427083.3560928702</v>
      </c>
      <c r="AE62" t="n">
        <v>584354.2893941642</v>
      </c>
      <c r="AF62" t="n">
        <v>1.791407766555853e-05</v>
      </c>
      <c r="AG62" t="n">
        <v>35</v>
      </c>
      <c r="AH62" t="n">
        <v>528584.3361607806</v>
      </c>
    </row>
    <row r="63">
      <c r="A63" t="n">
        <v>61</v>
      </c>
      <c r="B63" t="n">
        <v>95</v>
      </c>
      <c r="C63" t="inlineStr">
        <is>
          <t xml:space="preserve">CONCLUIDO	</t>
        </is>
      </c>
      <c r="D63" t="n">
        <v>7.5193</v>
      </c>
      <c r="E63" t="n">
        <v>13.3</v>
      </c>
      <c r="F63" t="n">
        <v>10.53</v>
      </c>
      <c r="G63" t="n">
        <v>79</v>
      </c>
      <c r="H63" t="n">
        <v>1.38</v>
      </c>
      <c r="I63" t="n">
        <v>8</v>
      </c>
      <c r="J63" t="n">
        <v>209.43</v>
      </c>
      <c r="K63" t="n">
        <v>53.44</v>
      </c>
      <c r="L63" t="n">
        <v>16.25</v>
      </c>
      <c r="M63" t="n">
        <v>6</v>
      </c>
      <c r="N63" t="n">
        <v>44.75</v>
      </c>
      <c r="O63" t="n">
        <v>26064.38</v>
      </c>
      <c r="P63" t="n">
        <v>137.29</v>
      </c>
      <c r="Q63" t="n">
        <v>197.77</v>
      </c>
      <c r="R63" t="n">
        <v>31.83</v>
      </c>
      <c r="S63" t="n">
        <v>25.4</v>
      </c>
      <c r="T63" t="n">
        <v>2372.15</v>
      </c>
      <c r="U63" t="n">
        <v>0.8</v>
      </c>
      <c r="V63" t="n">
        <v>0.88</v>
      </c>
      <c r="W63" t="n">
        <v>2.95</v>
      </c>
      <c r="X63" t="n">
        <v>0.14</v>
      </c>
      <c r="Y63" t="n">
        <v>1</v>
      </c>
      <c r="Z63" t="n">
        <v>10</v>
      </c>
      <c r="AA63" t="n">
        <v>427.0234616324809</v>
      </c>
      <c r="AB63" t="n">
        <v>584.2723391511023</v>
      </c>
      <c r="AC63" t="n">
        <v>528.5102071338987</v>
      </c>
      <c r="AD63" t="n">
        <v>427023.4616324808</v>
      </c>
      <c r="AE63" t="n">
        <v>584272.3391511024</v>
      </c>
      <c r="AF63" t="n">
        <v>1.790264937874752e-05</v>
      </c>
      <c r="AG63" t="n">
        <v>35</v>
      </c>
      <c r="AH63" t="n">
        <v>528510.2071338987</v>
      </c>
    </row>
    <row r="64">
      <c r="A64" t="n">
        <v>62</v>
      </c>
      <c r="B64" t="n">
        <v>95</v>
      </c>
      <c r="C64" t="inlineStr">
        <is>
          <t xml:space="preserve">CONCLUIDO	</t>
        </is>
      </c>
      <c r="D64" t="n">
        <v>7.5554</v>
      </c>
      <c r="E64" t="n">
        <v>13.24</v>
      </c>
      <c r="F64" t="n">
        <v>10.51</v>
      </c>
      <c r="G64" t="n">
        <v>90.05</v>
      </c>
      <c r="H64" t="n">
        <v>1.4</v>
      </c>
      <c r="I64" t="n">
        <v>7</v>
      </c>
      <c r="J64" t="n">
        <v>209.84</v>
      </c>
      <c r="K64" t="n">
        <v>53.44</v>
      </c>
      <c r="L64" t="n">
        <v>16.5</v>
      </c>
      <c r="M64" t="n">
        <v>5</v>
      </c>
      <c r="N64" t="n">
        <v>44.9</v>
      </c>
      <c r="O64" t="n">
        <v>26113.9</v>
      </c>
      <c r="P64" t="n">
        <v>137.07</v>
      </c>
      <c r="Q64" t="n">
        <v>197.75</v>
      </c>
      <c r="R64" t="n">
        <v>31.03</v>
      </c>
      <c r="S64" t="n">
        <v>25.4</v>
      </c>
      <c r="T64" t="n">
        <v>1975.94</v>
      </c>
      <c r="U64" t="n">
        <v>0.82</v>
      </c>
      <c r="V64" t="n">
        <v>0.89</v>
      </c>
      <c r="W64" t="n">
        <v>2.95</v>
      </c>
      <c r="X64" t="n">
        <v>0.12</v>
      </c>
      <c r="Y64" t="n">
        <v>1</v>
      </c>
      <c r="Z64" t="n">
        <v>10</v>
      </c>
      <c r="AA64" t="n">
        <v>426.3004483211633</v>
      </c>
      <c r="AB64" t="n">
        <v>583.2830804414616</v>
      </c>
      <c r="AC64" t="n">
        <v>527.6153618870728</v>
      </c>
      <c r="AD64" t="n">
        <v>426300.4483211634</v>
      </c>
      <c r="AE64" t="n">
        <v>583283.0804414616</v>
      </c>
      <c r="AF64" t="n">
        <v>1.798859961913862e-05</v>
      </c>
      <c r="AG64" t="n">
        <v>35</v>
      </c>
      <c r="AH64" t="n">
        <v>527615.3618870728</v>
      </c>
    </row>
    <row r="65">
      <c r="A65" t="n">
        <v>63</v>
      </c>
      <c r="B65" t="n">
        <v>95</v>
      </c>
      <c r="C65" t="inlineStr">
        <is>
          <t xml:space="preserve">CONCLUIDO	</t>
        </is>
      </c>
      <c r="D65" t="n">
        <v>7.5524</v>
      </c>
      <c r="E65" t="n">
        <v>13.24</v>
      </c>
      <c r="F65" t="n">
        <v>10.51</v>
      </c>
      <c r="G65" t="n">
        <v>90.09999999999999</v>
      </c>
      <c r="H65" t="n">
        <v>1.42</v>
      </c>
      <c r="I65" t="n">
        <v>7</v>
      </c>
      <c r="J65" t="n">
        <v>210.24</v>
      </c>
      <c r="K65" t="n">
        <v>53.44</v>
      </c>
      <c r="L65" t="n">
        <v>16.75</v>
      </c>
      <c r="M65" t="n">
        <v>5</v>
      </c>
      <c r="N65" t="n">
        <v>45.05</v>
      </c>
      <c r="O65" t="n">
        <v>26163.47</v>
      </c>
      <c r="P65" t="n">
        <v>137.41</v>
      </c>
      <c r="Q65" t="n">
        <v>197.77</v>
      </c>
      <c r="R65" t="n">
        <v>31.11</v>
      </c>
      <c r="S65" t="n">
        <v>25.4</v>
      </c>
      <c r="T65" t="n">
        <v>2014.42</v>
      </c>
      <c r="U65" t="n">
        <v>0.82</v>
      </c>
      <c r="V65" t="n">
        <v>0.89</v>
      </c>
      <c r="W65" t="n">
        <v>2.95</v>
      </c>
      <c r="X65" t="n">
        <v>0.12</v>
      </c>
      <c r="Y65" t="n">
        <v>1</v>
      </c>
      <c r="Z65" t="n">
        <v>10</v>
      </c>
      <c r="AA65" t="n">
        <v>426.5899696827046</v>
      </c>
      <c r="AB65" t="n">
        <v>583.6792163411036</v>
      </c>
      <c r="AC65" t="n">
        <v>527.973691132433</v>
      </c>
      <c r="AD65" t="n">
        <v>426589.9696827047</v>
      </c>
      <c r="AE65" t="n">
        <v>583679.2163411035</v>
      </c>
      <c r="AF65" t="n">
        <v>1.798145693988174e-05</v>
      </c>
      <c r="AG65" t="n">
        <v>35</v>
      </c>
      <c r="AH65" t="n">
        <v>527973.691132433</v>
      </c>
    </row>
    <row r="66">
      <c r="A66" t="n">
        <v>64</v>
      </c>
      <c r="B66" t="n">
        <v>95</v>
      </c>
      <c r="C66" t="inlineStr">
        <is>
          <t xml:space="preserve">CONCLUIDO	</t>
        </is>
      </c>
      <c r="D66" t="n">
        <v>7.553</v>
      </c>
      <c r="E66" t="n">
        <v>13.24</v>
      </c>
      <c r="F66" t="n">
        <v>10.51</v>
      </c>
      <c r="G66" t="n">
        <v>90.09</v>
      </c>
      <c r="H66" t="n">
        <v>1.43</v>
      </c>
      <c r="I66" t="n">
        <v>7</v>
      </c>
      <c r="J66" t="n">
        <v>210.64</v>
      </c>
      <c r="K66" t="n">
        <v>53.44</v>
      </c>
      <c r="L66" t="n">
        <v>17</v>
      </c>
      <c r="M66" t="n">
        <v>5</v>
      </c>
      <c r="N66" t="n">
        <v>45.21</v>
      </c>
      <c r="O66" t="n">
        <v>26213.09</v>
      </c>
      <c r="P66" t="n">
        <v>137.44</v>
      </c>
      <c r="Q66" t="n">
        <v>197.75</v>
      </c>
      <c r="R66" t="n">
        <v>31.09</v>
      </c>
      <c r="S66" t="n">
        <v>25.4</v>
      </c>
      <c r="T66" t="n">
        <v>2005.13</v>
      </c>
      <c r="U66" t="n">
        <v>0.82</v>
      </c>
      <c r="V66" t="n">
        <v>0.89</v>
      </c>
      <c r="W66" t="n">
        <v>2.95</v>
      </c>
      <c r="X66" t="n">
        <v>0.12</v>
      </c>
      <c r="Y66" t="n">
        <v>1</v>
      </c>
      <c r="Z66" t="n">
        <v>10</v>
      </c>
      <c r="AA66" t="n">
        <v>426.6026562973695</v>
      </c>
      <c r="AB66" t="n">
        <v>583.696574726982</v>
      </c>
      <c r="AC66" t="n">
        <v>527.9893928583259</v>
      </c>
      <c r="AD66" t="n">
        <v>426602.6562973696</v>
      </c>
      <c r="AE66" t="n">
        <v>583696.574726982</v>
      </c>
      <c r="AF66" t="n">
        <v>1.798288547573312e-05</v>
      </c>
      <c r="AG66" t="n">
        <v>35</v>
      </c>
      <c r="AH66" t="n">
        <v>527989.392858326</v>
      </c>
    </row>
    <row r="67">
      <c r="A67" t="n">
        <v>65</v>
      </c>
      <c r="B67" t="n">
        <v>95</v>
      </c>
      <c r="C67" t="inlineStr">
        <is>
          <t xml:space="preserve">CONCLUIDO	</t>
        </is>
      </c>
      <c r="D67" t="n">
        <v>7.5586</v>
      </c>
      <c r="E67" t="n">
        <v>13.23</v>
      </c>
      <c r="F67" t="n">
        <v>10.5</v>
      </c>
      <c r="G67" t="n">
        <v>90.01000000000001</v>
      </c>
      <c r="H67" t="n">
        <v>1.45</v>
      </c>
      <c r="I67" t="n">
        <v>7</v>
      </c>
      <c r="J67" t="n">
        <v>211.04</v>
      </c>
      <c r="K67" t="n">
        <v>53.44</v>
      </c>
      <c r="L67" t="n">
        <v>17.25</v>
      </c>
      <c r="M67" t="n">
        <v>5</v>
      </c>
      <c r="N67" t="n">
        <v>45.36</v>
      </c>
      <c r="O67" t="n">
        <v>26262.77</v>
      </c>
      <c r="P67" t="n">
        <v>137.24</v>
      </c>
      <c r="Q67" t="n">
        <v>197.76</v>
      </c>
      <c r="R67" t="n">
        <v>30.84</v>
      </c>
      <c r="S67" t="n">
        <v>25.4</v>
      </c>
      <c r="T67" t="n">
        <v>1883.54</v>
      </c>
      <c r="U67" t="n">
        <v>0.82</v>
      </c>
      <c r="V67" t="n">
        <v>0.89</v>
      </c>
      <c r="W67" t="n">
        <v>2.95</v>
      </c>
      <c r="X67" t="n">
        <v>0.11</v>
      </c>
      <c r="Y67" t="n">
        <v>1</v>
      </c>
      <c r="Z67" t="n">
        <v>10</v>
      </c>
      <c r="AA67" t="n">
        <v>426.362659806444</v>
      </c>
      <c r="AB67" t="n">
        <v>583.3682009401997</v>
      </c>
      <c r="AC67" t="n">
        <v>527.6923586048786</v>
      </c>
      <c r="AD67" t="n">
        <v>426362.659806444</v>
      </c>
      <c r="AE67" t="n">
        <v>583368.2009401997</v>
      </c>
      <c r="AF67" t="n">
        <v>1.799621847701262e-05</v>
      </c>
      <c r="AG67" t="n">
        <v>35</v>
      </c>
      <c r="AH67" t="n">
        <v>527692.3586048785</v>
      </c>
    </row>
    <row r="68">
      <c r="A68" t="n">
        <v>66</v>
      </c>
      <c r="B68" t="n">
        <v>95</v>
      </c>
      <c r="C68" t="inlineStr">
        <is>
          <t xml:space="preserve">CONCLUIDO	</t>
        </is>
      </c>
      <c r="D68" t="n">
        <v>7.553</v>
      </c>
      <c r="E68" t="n">
        <v>13.24</v>
      </c>
      <c r="F68" t="n">
        <v>10.51</v>
      </c>
      <c r="G68" t="n">
        <v>90.09</v>
      </c>
      <c r="H68" t="n">
        <v>1.47</v>
      </c>
      <c r="I68" t="n">
        <v>7</v>
      </c>
      <c r="J68" t="n">
        <v>211.45</v>
      </c>
      <c r="K68" t="n">
        <v>53.44</v>
      </c>
      <c r="L68" t="n">
        <v>17.5</v>
      </c>
      <c r="M68" t="n">
        <v>5</v>
      </c>
      <c r="N68" t="n">
        <v>45.51</v>
      </c>
      <c r="O68" t="n">
        <v>26312.5</v>
      </c>
      <c r="P68" t="n">
        <v>137.33</v>
      </c>
      <c r="Q68" t="n">
        <v>197.75</v>
      </c>
      <c r="R68" t="n">
        <v>31.11</v>
      </c>
      <c r="S68" t="n">
        <v>25.4</v>
      </c>
      <c r="T68" t="n">
        <v>2016.93</v>
      </c>
      <c r="U68" t="n">
        <v>0.82</v>
      </c>
      <c r="V68" t="n">
        <v>0.89</v>
      </c>
      <c r="W68" t="n">
        <v>2.95</v>
      </c>
      <c r="X68" t="n">
        <v>0.12</v>
      </c>
      <c r="Y68" t="n">
        <v>1</v>
      </c>
      <c r="Z68" t="n">
        <v>10</v>
      </c>
      <c r="AA68" t="n">
        <v>426.5234009759919</v>
      </c>
      <c r="AB68" t="n">
        <v>583.5881340997751</v>
      </c>
      <c r="AC68" t="n">
        <v>527.8913016523823</v>
      </c>
      <c r="AD68" t="n">
        <v>426523.4009759919</v>
      </c>
      <c r="AE68" t="n">
        <v>583588.1340997751</v>
      </c>
      <c r="AF68" t="n">
        <v>1.798288547573312e-05</v>
      </c>
      <c r="AG68" t="n">
        <v>35</v>
      </c>
      <c r="AH68" t="n">
        <v>527891.3016523822</v>
      </c>
    </row>
    <row r="69">
      <c r="A69" t="n">
        <v>67</v>
      </c>
      <c r="B69" t="n">
        <v>95</v>
      </c>
      <c r="C69" t="inlineStr">
        <is>
          <t xml:space="preserve">CONCLUIDO	</t>
        </is>
      </c>
      <c r="D69" t="n">
        <v>7.5516</v>
      </c>
      <c r="E69" t="n">
        <v>13.24</v>
      </c>
      <c r="F69" t="n">
        <v>10.51</v>
      </c>
      <c r="G69" t="n">
        <v>90.11</v>
      </c>
      <c r="H69" t="n">
        <v>1.49</v>
      </c>
      <c r="I69" t="n">
        <v>7</v>
      </c>
      <c r="J69" t="n">
        <v>211.85</v>
      </c>
      <c r="K69" t="n">
        <v>53.44</v>
      </c>
      <c r="L69" t="n">
        <v>17.75</v>
      </c>
      <c r="M69" t="n">
        <v>5</v>
      </c>
      <c r="N69" t="n">
        <v>45.67</v>
      </c>
      <c r="O69" t="n">
        <v>26362.28</v>
      </c>
      <c r="P69" t="n">
        <v>137.33</v>
      </c>
      <c r="Q69" t="n">
        <v>197.76</v>
      </c>
      <c r="R69" t="n">
        <v>31.29</v>
      </c>
      <c r="S69" t="n">
        <v>25.4</v>
      </c>
      <c r="T69" t="n">
        <v>2107.04</v>
      </c>
      <c r="U69" t="n">
        <v>0.8100000000000001</v>
      </c>
      <c r="V69" t="n">
        <v>0.89</v>
      </c>
      <c r="W69" t="n">
        <v>2.95</v>
      </c>
      <c r="X69" t="n">
        <v>0.12</v>
      </c>
      <c r="Y69" t="n">
        <v>1</v>
      </c>
      <c r="Z69" t="n">
        <v>10</v>
      </c>
      <c r="AA69" t="n">
        <v>426.544225600643</v>
      </c>
      <c r="AB69" t="n">
        <v>583.6166272699403</v>
      </c>
      <c r="AC69" t="n">
        <v>527.9170754743773</v>
      </c>
      <c r="AD69" t="n">
        <v>426544.225600643</v>
      </c>
      <c r="AE69" t="n">
        <v>583616.6272699403</v>
      </c>
      <c r="AF69" t="n">
        <v>1.797955222541324e-05</v>
      </c>
      <c r="AG69" t="n">
        <v>35</v>
      </c>
      <c r="AH69" t="n">
        <v>527917.0754743773</v>
      </c>
    </row>
    <row r="70">
      <c r="A70" t="n">
        <v>68</v>
      </c>
      <c r="B70" t="n">
        <v>95</v>
      </c>
      <c r="C70" t="inlineStr">
        <is>
          <t xml:space="preserve">CONCLUIDO	</t>
        </is>
      </c>
      <c r="D70" t="n">
        <v>7.5556</v>
      </c>
      <c r="E70" t="n">
        <v>13.24</v>
      </c>
      <c r="F70" t="n">
        <v>10.51</v>
      </c>
      <c r="G70" t="n">
        <v>90.05</v>
      </c>
      <c r="H70" t="n">
        <v>1.51</v>
      </c>
      <c r="I70" t="n">
        <v>7</v>
      </c>
      <c r="J70" t="n">
        <v>212.25</v>
      </c>
      <c r="K70" t="n">
        <v>53.44</v>
      </c>
      <c r="L70" t="n">
        <v>18</v>
      </c>
      <c r="M70" t="n">
        <v>5</v>
      </c>
      <c r="N70" t="n">
        <v>45.82</v>
      </c>
      <c r="O70" t="n">
        <v>26412.11</v>
      </c>
      <c r="P70" t="n">
        <v>137.05</v>
      </c>
      <c r="Q70" t="n">
        <v>197.75</v>
      </c>
      <c r="R70" t="n">
        <v>31.02</v>
      </c>
      <c r="S70" t="n">
        <v>25.4</v>
      </c>
      <c r="T70" t="n">
        <v>1971.84</v>
      </c>
      <c r="U70" t="n">
        <v>0.82</v>
      </c>
      <c r="V70" t="n">
        <v>0.89</v>
      </c>
      <c r="W70" t="n">
        <v>2.95</v>
      </c>
      <c r="X70" t="n">
        <v>0.12</v>
      </c>
      <c r="Y70" t="n">
        <v>1</v>
      </c>
      <c r="Z70" t="n">
        <v>10</v>
      </c>
      <c r="AA70" t="n">
        <v>426.283075751694</v>
      </c>
      <c r="AB70" t="n">
        <v>583.2593105254902</v>
      </c>
      <c r="AC70" t="n">
        <v>527.5938605385203</v>
      </c>
      <c r="AD70" t="n">
        <v>426283.075751694</v>
      </c>
      <c r="AE70" t="n">
        <v>583259.3105254902</v>
      </c>
      <c r="AF70" t="n">
        <v>1.798907579775574e-05</v>
      </c>
      <c r="AG70" t="n">
        <v>35</v>
      </c>
      <c r="AH70" t="n">
        <v>527593.8605385203</v>
      </c>
    </row>
    <row r="71">
      <c r="A71" t="n">
        <v>69</v>
      </c>
      <c r="B71" t="n">
        <v>95</v>
      </c>
      <c r="C71" t="inlineStr">
        <is>
          <t xml:space="preserve">CONCLUIDO	</t>
        </is>
      </c>
      <c r="D71" t="n">
        <v>7.5519</v>
      </c>
      <c r="E71" t="n">
        <v>13.24</v>
      </c>
      <c r="F71" t="n">
        <v>10.51</v>
      </c>
      <c r="G71" t="n">
        <v>90.11</v>
      </c>
      <c r="H71" t="n">
        <v>1.52</v>
      </c>
      <c r="I71" t="n">
        <v>7</v>
      </c>
      <c r="J71" t="n">
        <v>212.66</v>
      </c>
      <c r="K71" t="n">
        <v>53.44</v>
      </c>
      <c r="L71" t="n">
        <v>18.25</v>
      </c>
      <c r="M71" t="n">
        <v>5</v>
      </c>
      <c r="N71" t="n">
        <v>45.97</v>
      </c>
      <c r="O71" t="n">
        <v>26462</v>
      </c>
      <c r="P71" t="n">
        <v>136.81</v>
      </c>
      <c r="Q71" t="n">
        <v>197.75</v>
      </c>
      <c r="R71" t="n">
        <v>31.23</v>
      </c>
      <c r="S71" t="n">
        <v>25.4</v>
      </c>
      <c r="T71" t="n">
        <v>2074.51</v>
      </c>
      <c r="U71" t="n">
        <v>0.8100000000000001</v>
      </c>
      <c r="V71" t="n">
        <v>0.89</v>
      </c>
      <c r="W71" t="n">
        <v>2.95</v>
      </c>
      <c r="X71" t="n">
        <v>0.12</v>
      </c>
      <c r="Y71" t="n">
        <v>1</v>
      </c>
      <c r="Z71" t="n">
        <v>10</v>
      </c>
      <c r="AA71" t="n">
        <v>426.1650464391319</v>
      </c>
      <c r="AB71" t="n">
        <v>583.0978176129568</v>
      </c>
      <c r="AC71" t="n">
        <v>527.4477802829023</v>
      </c>
      <c r="AD71" t="n">
        <v>426165.0464391318</v>
      </c>
      <c r="AE71" t="n">
        <v>583097.8176129567</v>
      </c>
      <c r="AF71" t="n">
        <v>1.798026649333893e-05</v>
      </c>
      <c r="AG71" t="n">
        <v>35</v>
      </c>
      <c r="AH71" t="n">
        <v>527447.7802829023</v>
      </c>
    </row>
    <row r="72">
      <c r="A72" t="n">
        <v>70</v>
      </c>
      <c r="B72" t="n">
        <v>95</v>
      </c>
      <c r="C72" t="inlineStr">
        <is>
          <t xml:space="preserve">CONCLUIDO	</t>
        </is>
      </c>
      <c r="D72" t="n">
        <v>7.5526</v>
      </c>
      <c r="E72" t="n">
        <v>13.24</v>
      </c>
      <c r="F72" t="n">
        <v>10.51</v>
      </c>
      <c r="G72" t="n">
        <v>90.09999999999999</v>
      </c>
      <c r="H72" t="n">
        <v>1.54</v>
      </c>
      <c r="I72" t="n">
        <v>7</v>
      </c>
      <c r="J72" t="n">
        <v>213.06</v>
      </c>
      <c r="K72" t="n">
        <v>53.44</v>
      </c>
      <c r="L72" t="n">
        <v>18.5</v>
      </c>
      <c r="M72" t="n">
        <v>5</v>
      </c>
      <c r="N72" t="n">
        <v>46.13</v>
      </c>
      <c r="O72" t="n">
        <v>26511.94</v>
      </c>
      <c r="P72" t="n">
        <v>136.56</v>
      </c>
      <c r="Q72" t="n">
        <v>197.77</v>
      </c>
      <c r="R72" t="n">
        <v>31.16</v>
      </c>
      <c r="S72" t="n">
        <v>25.4</v>
      </c>
      <c r="T72" t="n">
        <v>2042.51</v>
      </c>
      <c r="U72" t="n">
        <v>0.8100000000000001</v>
      </c>
      <c r="V72" t="n">
        <v>0.89</v>
      </c>
      <c r="W72" t="n">
        <v>2.95</v>
      </c>
      <c r="X72" t="n">
        <v>0.12</v>
      </c>
      <c r="Y72" t="n">
        <v>1</v>
      </c>
      <c r="Z72" t="n">
        <v>10</v>
      </c>
      <c r="AA72" t="n">
        <v>425.9745334487284</v>
      </c>
      <c r="AB72" t="n">
        <v>582.8371493346467</v>
      </c>
      <c r="AC72" t="n">
        <v>527.211989819224</v>
      </c>
      <c r="AD72" t="n">
        <v>425974.5334487284</v>
      </c>
      <c r="AE72" t="n">
        <v>582837.1493346468</v>
      </c>
      <c r="AF72" t="n">
        <v>1.798193311849886e-05</v>
      </c>
      <c r="AG72" t="n">
        <v>35</v>
      </c>
      <c r="AH72" t="n">
        <v>527211.989819224</v>
      </c>
    </row>
    <row r="73">
      <c r="A73" t="n">
        <v>71</v>
      </c>
      <c r="B73" t="n">
        <v>95</v>
      </c>
      <c r="C73" t="inlineStr">
        <is>
          <t xml:space="preserve">CONCLUIDO	</t>
        </is>
      </c>
      <c r="D73" t="n">
        <v>7.5507</v>
      </c>
      <c r="E73" t="n">
        <v>13.24</v>
      </c>
      <c r="F73" t="n">
        <v>10.51</v>
      </c>
      <c r="G73" t="n">
        <v>90.13</v>
      </c>
      <c r="H73" t="n">
        <v>1.56</v>
      </c>
      <c r="I73" t="n">
        <v>7</v>
      </c>
      <c r="J73" t="n">
        <v>213.47</v>
      </c>
      <c r="K73" t="n">
        <v>53.44</v>
      </c>
      <c r="L73" t="n">
        <v>18.75</v>
      </c>
      <c r="M73" t="n">
        <v>5</v>
      </c>
      <c r="N73" t="n">
        <v>46.28</v>
      </c>
      <c r="O73" t="n">
        <v>26561.93</v>
      </c>
      <c r="P73" t="n">
        <v>136.38</v>
      </c>
      <c r="Q73" t="n">
        <v>197.77</v>
      </c>
      <c r="R73" t="n">
        <v>31.33</v>
      </c>
      <c r="S73" t="n">
        <v>25.4</v>
      </c>
      <c r="T73" t="n">
        <v>2126.02</v>
      </c>
      <c r="U73" t="n">
        <v>0.8100000000000001</v>
      </c>
      <c r="V73" t="n">
        <v>0.88</v>
      </c>
      <c r="W73" t="n">
        <v>2.95</v>
      </c>
      <c r="X73" t="n">
        <v>0.12</v>
      </c>
      <c r="Y73" t="n">
        <v>1</v>
      </c>
      <c r="Z73" t="n">
        <v>10</v>
      </c>
      <c r="AA73" t="n">
        <v>425.872930664595</v>
      </c>
      <c r="AB73" t="n">
        <v>582.698131922997</v>
      </c>
      <c r="AC73" t="n">
        <v>527.0862400342301</v>
      </c>
      <c r="AD73" t="n">
        <v>425872.930664595</v>
      </c>
      <c r="AE73" t="n">
        <v>582698.1319229971</v>
      </c>
      <c r="AF73" t="n">
        <v>1.797740942163618e-05</v>
      </c>
      <c r="AG73" t="n">
        <v>35</v>
      </c>
      <c r="AH73" t="n">
        <v>527086.2400342301</v>
      </c>
    </row>
    <row r="74">
      <c r="A74" t="n">
        <v>72</v>
      </c>
      <c r="B74" t="n">
        <v>95</v>
      </c>
      <c r="C74" t="inlineStr">
        <is>
          <t xml:space="preserve">CONCLUIDO	</t>
        </is>
      </c>
      <c r="D74" t="n">
        <v>7.5526</v>
      </c>
      <c r="E74" t="n">
        <v>13.24</v>
      </c>
      <c r="F74" t="n">
        <v>10.51</v>
      </c>
      <c r="G74" t="n">
        <v>90.09999999999999</v>
      </c>
      <c r="H74" t="n">
        <v>1.58</v>
      </c>
      <c r="I74" t="n">
        <v>7</v>
      </c>
      <c r="J74" t="n">
        <v>213.87</v>
      </c>
      <c r="K74" t="n">
        <v>53.44</v>
      </c>
      <c r="L74" t="n">
        <v>19</v>
      </c>
      <c r="M74" t="n">
        <v>5</v>
      </c>
      <c r="N74" t="n">
        <v>46.44</v>
      </c>
      <c r="O74" t="n">
        <v>26611.98</v>
      </c>
      <c r="P74" t="n">
        <v>135.98</v>
      </c>
      <c r="Q74" t="n">
        <v>197.77</v>
      </c>
      <c r="R74" t="n">
        <v>31.19</v>
      </c>
      <c r="S74" t="n">
        <v>25.4</v>
      </c>
      <c r="T74" t="n">
        <v>2056.14</v>
      </c>
      <c r="U74" t="n">
        <v>0.8100000000000001</v>
      </c>
      <c r="V74" t="n">
        <v>0.89</v>
      </c>
      <c r="W74" t="n">
        <v>2.95</v>
      </c>
      <c r="X74" t="n">
        <v>0.12</v>
      </c>
      <c r="Y74" t="n">
        <v>1</v>
      </c>
      <c r="Z74" t="n">
        <v>10</v>
      </c>
      <c r="AA74" t="n">
        <v>425.556619621856</v>
      </c>
      <c r="AB74" t="n">
        <v>582.2653411996632</v>
      </c>
      <c r="AC74" t="n">
        <v>526.6947542501055</v>
      </c>
      <c r="AD74" t="n">
        <v>425556.619621856</v>
      </c>
      <c r="AE74" t="n">
        <v>582265.3411996632</v>
      </c>
      <c r="AF74" t="n">
        <v>1.798193311849886e-05</v>
      </c>
      <c r="AG74" t="n">
        <v>35</v>
      </c>
      <c r="AH74" t="n">
        <v>526694.7542501055</v>
      </c>
    </row>
    <row r="75">
      <c r="A75" t="n">
        <v>73</v>
      </c>
      <c r="B75" t="n">
        <v>95</v>
      </c>
      <c r="C75" t="inlineStr">
        <is>
          <t xml:space="preserve">CONCLUIDO	</t>
        </is>
      </c>
      <c r="D75" t="n">
        <v>7.5557</v>
      </c>
      <c r="E75" t="n">
        <v>13.24</v>
      </c>
      <c r="F75" t="n">
        <v>10.51</v>
      </c>
      <c r="G75" t="n">
        <v>90.05</v>
      </c>
      <c r="H75" t="n">
        <v>1.6</v>
      </c>
      <c r="I75" t="n">
        <v>7</v>
      </c>
      <c r="J75" t="n">
        <v>214.28</v>
      </c>
      <c r="K75" t="n">
        <v>53.44</v>
      </c>
      <c r="L75" t="n">
        <v>19.25</v>
      </c>
      <c r="M75" t="n">
        <v>5</v>
      </c>
      <c r="N75" t="n">
        <v>46.6</v>
      </c>
      <c r="O75" t="n">
        <v>26662.08</v>
      </c>
      <c r="P75" t="n">
        <v>135.61</v>
      </c>
      <c r="Q75" t="n">
        <v>197.75</v>
      </c>
      <c r="R75" t="n">
        <v>31.04</v>
      </c>
      <c r="S75" t="n">
        <v>25.4</v>
      </c>
      <c r="T75" t="n">
        <v>1981.52</v>
      </c>
      <c r="U75" t="n">
        <v>0.82</v>
      </c>
      <c r="V75" t="n">
        <v>0.89</v>
      </c>
      <c r="W75" t="n">
        <v>2.95</v>
      </c>
      <c r="X75" t="n">
        <v>0.12</v>
      </c>
      <c r="Y75" t="n">
        <v>1</v>
      </c>
      <c r="Z75" t="n">
        <v>10</v>
      </c>
      <c r="AA75" t="n">
        <v>425.2444388144897</v>
      </c>
      <c r="AB75" t="n">
        <v>581.8382016465795</v>
      </c>
      <c r="AC75" t="n">
        <v>526.308380296474</v>
      </c>
      <c r="AD75" t="n">
        <v>425244.4388144898</v>
      </c>
      <c r="AE75" t="n">
        <v>581838.2016465794</v>
      </c>
      <c r="AF75" t="n">
        <v>1.798931388706431e-05</v>
      </c>
      <c r="AG75" t="n">
        <v>35</v>
      </c>
      <c r="AH75" t="n">
        <v>526308.380296474</v>
      </c>
    </row>
    <row r="76">
      <c r="A76" t="n">
        <v>74</v>
      </c>
      <c r="B76" t="n">
        <v>95</v>
      </c>
      <c r="C76" t="inlineStr">
        <is>
          <t xml:space="preserve">CONCLUIDO	</t>
        </is>
      </c>
      <c r="D76" t="n">
        <v>7.5869</v>
      </c>
      <c r="E76" t="n">
        <v>13.18</v>
      </c>
      <c r="F76" t="n">
        <v>10.49</v>
      </c>
      <c r="G76" t="n">
        <v>104.89</v>
      </c>
      <c r="H76" t="n">
        <v>1.61</v>
      </c>
      <c r="I76" t="n">
        <v>6</v>
      </c>
      <c r="J76" t="n">
        <v>214.69</v>
      </c>
      <c r="K76" t="n">
        <v>53.44</v>
      </c>
      <c r="L76" t="n">
        <v>19.5</v>
      </c>
      <c r="M76" t="n">
        <v>4</v>
      </c>
      <c r="N76" t="n">
        <v>46.75</v>
      </c>
      <c r="O76" t="n">
        <v>26712.23</v>
      </c>
      <c r="P76" t="n">
        <v>135.3</v>
      </c>
      <c r="Q76" t="n">
        <v>197.77</v>
      </c>
      <c r="R76" t="n">
        <v>30.47</v>
      </c>
      <c r="S76" t="n">
        <v>25.4</v>
      </c>
      <c r="T76" t="n">
        <v>1702.61</v>
      </c>
      <c r="U76" t="n">
        <v>0.83</v>
      </c>
      <c r="V76" t="n">
        <v>0.89</v>
      </c>
      <c r="W76" t="n">
        <v>2.95</v>
      </c>
      <c r="X76" t="n">
        <v>0.1</v>
      </c>
      <c r="Y76" t="n">
        <v>1</v>
      </c>
      <c r="Z76" t="n">
        <v>10</v>
      </c>
      <c r="AA76" t="n">
        <v>424.5400578538979</v>
      </c>
      <c r="AB76" t="n">
        <v>580.874436541203</v>
      </c>
      <c r="AC76" t="n">
        <v>525.4365955801018</v>
      </c>
      <c r="AD76" t="n">
        <v>424540.0578538979</v>
      </c>
      <c r="AE76" t="n">
        <v>580874.4365412029</v>
      </c>
      <c r="AF76" t="n">
        <v>1.806359775133584e-05</v>
      </c>
      <c r="AG76" t="n">
        <v>35</v>
      </c>
      <c r="AH76" t="n">
        <v>525436.5955801017</v>
      </c>
    </row>
    <row r="77">
      <c r="A77" t="n">
        <v>75</v>
      </c>
      <c r="B77" t="n">
        <v>95</v>
      </c>
      <c r="C77" t="inlineStr">
        <is>
          <t xml:space="preserve">CONCLUIDO	</t>
        </is>
      </c>
      <c r="D77" t="n">
        <v>7.5901</v>
      </c>
      <c r="E77" t="n">
        <v>13.18</v>
      </c>
      <c r="F77" t="n">
        <v>10.48</v>
      </c>
      <c r="G77" t="n">
        <v>104.83</v>
      </c>
      <c r="H77" t="n">
        <v>1.63</v>
      </c>
      <c r="I77" t="n">
        <v>6</v>
      </c>
      <c r="J77" t="n">
        <v>215.09</v>
      </c>
      <c r="K77" t="n">
        <v>53.44</v>
      </c>
      <c r="L77" t="n">
        <v>19.75</v>
      </c>
      <c r="M77" t="n">
        <v>4</v>
      </c>
      <c r="N77" t="n">
        <v>46.91</v>
      </c>
      <c r="O77" t="n">
        <v>26762.44</v>
      </c>
      <c r="P77" t="n">
        <v>135.24</v>
      </c>
      <c r="Q77" t="n">
        <v>197.75</v>
      </c>
      <c r="R77" t="n">
        <v>30.22</v>
      </c>
      <c r="S77" t="n">
        <v>25.4</v>
      </c>
      <c r="T77" t="n">
        <v>1573.84</v>
      </c>
      <c r="U77" t="n">
        <v>0.84</v>
      </c>
      <c r="V77" t="n">
        <v>0.89</v>
      </c>
      <c r="W77" t="n">
        <v>2.95</v>
      </c>
      <c r="X77" t="n">
        <v>0.09</v>
      </c>
      <c r="Y77" t="n">
        <v>1</v>
      </c>
      <c r="Z77" t="n">
        <v>10</v>
      </c>
      <c r="AA77" t="n">
        <v>424.4378476737602</v>
      </c>
      <c r="AB77" t="n">
        <v>580.7345880635437</v>
      </c>
      <c r="AC77" t="n">
        <v>525.3100940448718</v>
      </c>
      <c r="AD77" t="n">
        <v>424437.8476737603</v>
      </c>
      <c r="AE77" t="n">
        <v>580734.5880635437</v>
      </c>
      <c r="AF77" t="n">
        <v>1.807121660920984e-05</v>
      </c>
      <c r="AG77" t="n">
        <v>35</v>
      </c>
      <c r="AH77" t="n">
        <v>525310.0940448717</v>
      </c>
    </row>
    <row r="78">
      <c r="A78" t="n">
        <v>76</v>
      </c>
      <c r="B78" t="n">
        <v>95</v>
      </c>
      <c r="C78" t="inlineStr">
        <is>
          <t xml:space="preserve">CONCLUIDO	</t>
        </is>
      </c>
      <c r="D78" t="n">
        <v>7.5869</v>
      </c>
      <c r="E78" t="n">
        <v>13.18</v>
      </c>
      <c r="F78" t="n">
        <v>10.49</v>
      </c>
      <c r="G78" t="n">
        <v>104.89</v>
      </c>
      <c r="H78" t="n">
        <v>1.65</v>
      </c>
      <c r="I78" t="n">
        <v>6</v>
      </c>
      <c r="J78" t="n">
        <v>215.5</v>
      </c>
      <c r="K78" t="n">
        <v>53.44</v>
      </c>
      <c r="L78" t="n">
        <v>20</v>
      </c>
      <c r="M78" t="n">
        <v>4</v>
      </c>
      <c r="N78" t="n">
        <v>47.07</v>
      </c>
      <c r="O78" t="n">
        <v>26812.71</v>
      </c>
      <c r="P78" t="n">
        <v>135.38</v>
      </c>
      <c r="Q78" t="n">
        <v>197.77</v>
      </c>
      <c r="R78" t="n">
        <v>30.38</v>
      </c>
      <c r="S78" t="n">
        <v>25.4</v>
      </c>
      <c r="T78" t="n">
        <v>1656.92</v>
      </c>
      <c r="U78" t="n">
        <v>0.84</v>
      </c>
      <c r="V78" t="n">
        <v>0.89</v>
      </c>
      <c r="W78" t="n">
        <v>2.95</v>
      </c>
      <c r="X78" t="n">
        <v>0.1</v>
      </c>
      <c r="Y78" t="n">
        <v>1</v>
      </c>
      <c r="Z78" t="n">
        <v>10</v>
      </c>
      <c r="AA78" t="n">
        <v>424.5974405379134</v>
      </c>
      <c r="AB78" t="n">
        <v>580.9529500610182</v>
      </c>
      <c r="AC78" t="n">
        <v>525.5076158797802</v>
      </c>
      <c r="AD78" t="n">
        <v>424597.4405379134</v>
      </c>
      <c r="AE78" t="n">
        <v>580952.9500610182</v>
      </c>
      <c r="AF78" t="n">
        <v>1.806359775133584e-05</v>
      </c>
      <c r="AG78" t="n">
        <v>35</v>
      </c>
      <c r="AH78" t="n">
        <v>525507.6158797803</v>
      </c>
    </row>
    <row r="79">
      <c r="A79" t="n">
        <v>77</v>
      </c>
      <c r="B79" t="n">
        <v>95</v>
      </c>
      <c r="C79" t="inlineStr">
        <is>
          <t xml:space="preserve">CONCLUIDO	</t>
        </is>
      </c>
      <c r="D79" t="n">
        <v>7.5884</v>
      </c>
      <c r="E79" t="n">
        <v>13.18</v>
      </c>
      <c r="F79" t="n">
        <v>10.49</v>
      </c>
      <c r="G79" t="n">
        <v>104.86</v>
      </c>
      <c r="H79" t="n">
        <v>1.67</v>
      </c>
      <c r="I79" t="n">
        <v>6</v>
      </c>
      <c r="J79" t="n">
        <v>215.91</v>
      </c>
      <c r="K79" t="n">
        <v>53.44</v>
      </c>
      <c r="L79" t="n">
        <v>20.25</v>
      </c>
      <c r="M79" t="n">
        <v>4</v>
      </c>
      <c r="N79" t="n">
        <v>47.23</v>
      </c>
      <c r="O79" t="n">
        <v>26863.02</v>
      </c>
      <c r="P79" t="n">
        <v>135.53</v>
      </c>
      <c r="Q79" t="n">
        <v>197.81</v>
      </c>
      <c r="R79" t="n">
        <v>30.35</v>
      </c>
      <c r="S79" t="n">
        <v>25.4</v>
      </c>
      <c r="T79" t="n">
        <v>1641.72</v>
      </c>
      <c r="U79" t="n">
        <v>0.84</v>
      </c>
      <c r="V79" t="n">
        <v>0.89</v>
      </c>
      <c r="W79" t="n">
        <v>2.95</v>
      </c>
      <c r="X79" t="n">
        <v>0.1</v>
      </c>
      <c r="Y79" t="n">
        <v>1</v>
      </c>
      <c r="Z79" t="n">
        <v>10</v>
      </c>
      <c r="AA79" t="n">
        <v>424.6831886122965</v>
      </c>
      <c r="AB79" t="n">
        <v>581.0702743593273</v>
      </c>
      <c r="AC79" t="n">
        <v>525.6137429117243</v>
      </c>
      <c r="AD79" t="n">
        <v>424683.1886122965</v>
      </c>
      <c r="AE79" t="n">
        <v>581070.2743593273</v>
      </c>
      <c r="AF79" t="n">
        <v>1.806716909096428e-05</v>
      </c>
      <c r="AG79" t="n">
        <v>35</v>
      </c>
      <c r="AH79" t="n">
        <v>525613.7429117244</v>
      </c>
    </row>
    <row r="80">
      <c r="A80" t="n">
        <v>78</v>
      </c>
      <c r="B80" t="n">
        <v>95</v>
      </c>
      <c r="C80" t="inlineStr">
        <is>
          <t xml:space="preserve">CONCLUIDO	</t>
        </is>
      </c>
      <c r="D80" t="n">
        <v>7.5889</v>
      </c>
      <c r="E80" t="n">
        <v>13.18</v>
      </c>
      <c r="F80" t="n">
        <v>10.49</v>
      </c>
      <c r="G80" t="n">
        <v>104.85</v>
      </c>
      <c r="H80" t="n">
        <v>1.68</v>
      </c>
      <c r="I80" t="n">
        <v>6</v>
      </c>
      <c r="J80" t="n">
        <v>216.32</v>
      </c>
      <c r="K80" t="n">
        <v>53.44</v>
      </c>
      <c r="L80" t="n">
        <v>20.5</v>
      </c>
      <c r="M80" t="n">
        <v>4</v>
      </c>
      <c r="N80" t="n">
        <v>47.38</v>
      </c>
      <c r="O80" t="n">
        <v>26913.4</v>
      </c>
      <c r="P80" t="n">
        <v>135.69</v>
      </c>
      <c r="Q80" t="n">
        <v>197.75</v>
      </c>
      <c r="R80" t="n">
        <v>30.4</v>
      </c>
      <c r="S80" t="n">
        <v>25.4</v>
      </c>
      <c r="T80" t="n">
        <v>1664.23</v>
      </c>
      <c r="U80" t="n">
        <v>0.84</v>
      </c>
      <c r="V80" t="n">
        <v>0.89</v>
      </c>
      <c r="W80" t="n">
        <v>2.95</v>
      </c>
      <c r="X80" t="n">
        <v>0.1</v>
      </c>
      <c r="Y80" t="n">
        <v>1</v>
      </c>
      <c r="Z80" t="n">
        <v>10</v>
      </c>
      <c r="AA80" t="n">
        <v>424.7906441676749</v>
      </c>
      <c r="AB80" t="n">
        <v>581.2172997908006</v>
      </c>
      <c r="AC80" t="n">
        <v>525.7467364423694</v>
      </c>
      <c r="AD80" t="n">
        <v>424790.6441676749</v>
      </c>
      <c r="AE80" t="n">
        <v>581217.2997908005</v>
      </c>
      <c r="AF80" t="n">
        <v>1.806835953750709e-05</v>
      </c>
      <c r="AG80" t="n">
        <v>35</v>
      </c>
      <c r="AH80" t="n">
        <v>525746.7364423694</v>
      </c>
    </row>
    <row r="81">
      <c r="A81" t="n">
        <v>79</v>
      </c>
      <c r="B81" t="n">
        <v>95</v>
      </c>
      <c r="C81" t="inlineStr">
        <is>
          <t xml:space="preserve">CONCLUIDO	</t>
        </is>
      </c>
      <c r="D81" t="n">
        <v>7.5869</v>
      </c>
      <c r="E81" t="n">
        <v>13.18</v>
      </c>
      <c r="F81" t="n">
        <v>10.49</v>
      </c>
      <c r="G81" t="n">
        <v>104.89</v>
      </c>
      <c r="H81" t="n">
        <v>1.7</v>
      </c>
      <c r="I81" t="n">
        <v>6</v>
      </c>
      <c r="J81" t="n">
        <v>216.73</v>
      </c>
      <c r="K81" t="n">
        <v>53.44</v>
      </c>
      <c r="L81" t="n">
        <v>20.75</v>
      </c>
      <c r="M81" t="n">
        <v>4</v>
      </c>
      <c r="N81" t="n">
        <v>47.54</v>
      </c>
      <c r="O81" t="n">
        <v>26963.82</v>
      </c>
      <c r="P81" t="n">
        <v>135.94</v>
      </c>
      <c r="Q81" t="n">
        <v>197.75</v>
      </c>
      <c r="R81" t="n">
        <v>30.43</v>
      </c>
      <c r="S81" t="n">
        <v>25.4</v>
      </c>
      <c r="T81" t="n">
        <v>1679.04</v>
      </c>
      <c r="U81" t="n">
        <v>0.83</v>
      </c>
      <c r="V81" t="n">
        <v>0.89</v>
      </c>
      <c r="W81" t="n">
        <v>2.95</v>
      </c>
      <c r="X81" t="n">
        <v>0.1</v>
      </c>
      <c r="Y81" t="n">
        <v>1</v>
      </c>
      <c r="Z81" t="n">
        <v>10</v>
      </c>
      <c r="AA81" t="n">
        <v>424.9991193260214</v>
      </c>
      <c r="AB81" t="n">
        <v>581.5025446997251</v>
      </c>
      <c r="AC81" t="n">
        <v>526.0047579775299</v>
      </c>
      <c r="AD81" t="n">
        <v>424999.1193260214</v>
      </c>
      <c r="AE81" t="n">
        <v>581502.5446997251</v>
      </c>
      <c r="AF81" t="n">
        <v>1.806359775133584e-05</v>
      </c>
      <c r="AG81" t="n">
        <v>35</v>
      </c>
      <c r="AH81" t="n">
        <v>526004.7579775299</v>
      </c>
    </row>
    <row r="82">
      <c r="A82" t="n">
        <v>80</v>
      </c>
      <c r="B82" t="n">
        <v>95</v>
      </c>
      <c r="C82" t="inlineStr">
        <is>
          <t xml:space="preserve">CONCLUIDO	</t>
        </is>
      </c>
      <c r="D82" t="n">
        <v>7.5953</v>
      </c>
      <c r="E82" t="n">
        <v>13.17</v>
      </c>
      <c r="F82" t="n">
        <v>10.47</v>
      </c>
      <c r="G82" t="n">
        <v>104.74</v>
      </c>
      <c r="H82" t="n">
        <v>1.72</v>
      </c>
      <c r="I82" t="n">
        <v>6</v>
      </c>
      <c r="J82" t="n">
        <v>217.14</v>
      </c>
      <c r="K82" t="n">
        <v>53.44</v>
      </c>
      <c r="L82" t="n">
        <v>21</v>
      </c>
      <c r="M82" t="n">
        <v>4</v>
      </c>
      <c r="N82" t="n">
        <v>47.7</v>
      </c>
      <c r="O82" t="n">
        <v>27014.3</v>
      </c>
      <c r="P82" t="n">
        <v>135.43</v>
      </c>
      <c r="Q82" t="n">
        <v>197.75</v>
      </c>
      <c r="R82" t="n">
        <v>30.03</v>
      </c>
      <c r="S82" t="n">
        <v>25.4</v>
      </c>
      <c r="T82" t="n">
        <v>1481.13</v>
      </c>
      <c r="U82" t="n">
        <v>0.85</v>
      </c>
      <c r="V82" t="n">
        <v>0.89</v>
      </c>
      <c r="W82" t="n">
        <v>2.95</v>
      </c>
      <c r="X82" t="n">
        <v>0.08</v>
      </c>
      <c r="Y82" t="n">
        <v>1</v>
      </c>
      <c r="Z82" t="n">
        <v>10</v>
      </c>
      <c r="AA82" t="n">
        <v>424.4858439717237</v>
      </c>
      <c r="AB82" t="n">
        <v>580.8002587158645</v>
      </c>
      <c r="AC82" t="n">
        <v>525.3694971823043</v>
      </c>
      <c r="AD82" t="n">
        <v>424485.8439717237</v>
      </c>
      <c r="AE82" t="n">
        <v>580800.2587158645</v>
      </c>
      <c r="AF82" t="n">
        <v>1.80835972532551e-05</v>
      </c>
      <c r="AG82" t="n">
        <v>35</v>
      </c>
      <c r="AH82" t="n">
        <v>525369.4971823043</v>
      </c>
    </row>
    <row r="83">
      <c r="A83" t="n">
        <v>81</v>
      </c>
      <c r="B83" t="n">
        <v>95</v>
      </c>
      <c r="C83" t="inlineStr">
        <is>
          <t xml:space="preserve">CONCLUIDO	</t>
        </is>
      </c>
      <c r="D83" t="n">
        <v>7.5922</v>
      </c>
      <c r="E83" t="n">
        <v>13.17</v>
      </c>
      <c r="F83" t="n">
        <v>10.48</v>
      </c>
      <c r="G83" t="n">
        <v>104.79</v>
      </c>
      <c r="H83" t="n">
        <v>1.74</v>
      </c>
      <c r="I83" t="n">
        <v>6</v>
      </c>
      <c r="J83" t="n">
        <v>217.55</v>
      </c>
      <c r="K83" t="n">
        <v>53.44</v>
      </c>
      <c r="L83" t="n">
        <v>21.25</v>
      </c>
      <c r="M83" t="n">
        <v>4</v>
      </c>
      <c r="N83" t="n">
        <v>47.86</v>
      </c>
      <c r="O83" t="n">
        <v>27064.84</v>
      </c>
      <c r="P83" t="n">
        <v>135.66</v>
      </c>
      <c r="Q83" t="n">
        <v>197.75</v>
      </c>
      <c r="R83" t="n">
        <v>30.23</v>
      </c>
      <c r="S83" t="n">
        <v>25.4</v>
      </c>
      <c r="T83" t="n">
        <v>1581.49</v>
      </c>
      <c r="U83" t="n">
        <v>0.84</v>
      </c>
      <c r="V83" t="n">
        <v>0.89</v>
      </c>
      <c r="W83" t="n">
        <v>2.95</v>
      </c>
      <c r="X83" t="n">
        <v>0.09</v>
      </c>
      <c r="Y83" t="n">
        <v>1</v>
      </c>
      <c r="Z83" t="n">
        <v>10</v>
      </c>
      <c r="AA83" t="n">
        <v>424.7084034292441</v>
      </c>
      <c r="AB83" t="n">
        <v>581.1047743842743</v>
      </c>
      <c r="AC83" t="n">
        <v>525.6449503027114</v>
      </c>
      <c r="AD83" t="n">
        <v>424708.4034292441</v>
      </c>
      <c r="AE83" t="n">
        <v>581104.7743842743</v>
      </c>
      <c r="AF83" t="n">
        <v>1.807621648468966e-05</v>
      </c>
      <c r="AG83" t="n">
        <v>35</v>
      </c>
      <c r="AH83" t="n">
        <v>525644.9503027115</v>
      </c>
    </row>
    <row r="84">
      <c r="A84" t="n">
        <v>82</v>
      </c>
      <c r="B84" t="n">
        <v>95</v>
      </c>
      <c r="C84" t="inlineStr">
        <is>
          <t xml:space="preserve">CONCLUIDO	</t>
        </is>
      </c>
      <c r="D84" t="n">
        <v>7.5897</v>
      </c>
      <c r="E84" t="n">
        <v>13.18</v>
      </c>
      <c r="F84" t="n">
        <v>10.48</v>
      </c>
      <c r="G84" t="n">
        <v>104.84</v>
      </c>
      <c r="H84" t="n">
        <v>1.75</v>
      </c>
      <c r="I84" t="n">
        <v>6</v>
      </c>
      <c r="J84" t="n">
        <v>217.96</v>
      </c>
      <c r="K84" t="n">
        <v>53.44</v>
      </c>
      <c r="L84" t="n">
        <v>21.5</v>
      </c>
      <c r="M84" t="n">
        <v>4</v>
      </c>
      <c r="N84" t="n">
        <v>48.02</v>
      </c>
      <c r="O84" t="n">
        <v>27115.43</v>
      </c>
      <c r="P84" t="n">
        <v>135.62</v>
      </c>
      <c r="Q84" t="n">
        <v>197.75</v>
      </c>
      <c r="R84" t="n">
        <v>30.35</v>
      </c>
      <c r="S84" t="n">
        <v>25.4</v>
      </c>
      <c r="T84" t="n">
        <v>1640.56</v>
      </c>
      <c r="U84" t="n">
        <v>0.84</v>
      </c>
      <c r="V84" t="n">
        <v>0.89</v>
      </c>
      <c r="W84" t="n">
        <v>2.95</v>
      </c>
      <c r="X84" t="n">
        <v>0.09</v>
      </c>
      <c r="Y84" t="n">
        <v>1</v>
      </c>
      <c r="Z84" t="n">
        <v>10</v>
      </c>
      <c r="AA84" t="n">
        <v>424.7161249764561</v>
      </c>
      <c r="AB84" t="n">
        <v>581.1153393458203</v>
      </c>
      <c r="AC84" t="n">
        <v>525.6545069591557</v>
      </c>
      <c r="AD84" t="n">
        <v>424716.124976456</v>
      </c>
      <c r="AE84" t="n">
        <v>581115.3393458202</v>
      </c>
      <c r="AF84" t="n">
        <v>1.807026425197559e-05</v>
      </c>
      <c r="AG84" t="n">
        <v>35</v>
      </c>
      <c r="AH84" t="n">
        <v>525654.5069591557</v>
      </c>
    </row>
    <row r="85">
      <c r="A85" t="n">
        <v>83</v>
      </c>
      <c r="B85" t="n">
        <v>95</v>
      </c>
      <c r="C85" t="inlineStr">
        <is>
          <t xml:space="preserve">CONCLUIDO	</t>
        </is>
      </c>
      <c r="D85" t="n">
        <v>7.5871</v>
      </c>
      <c r="E85" t="n">
        <v>13.18</v>
      </c>
      <c r="F85" t="n">
        <v>10.49</v>
      </c>
      <c r="G85" t="n">
        <v>104.88</v>
      </c>
      <c r="H85" t="n">
        <v>1.77</v>
      </c>
      <c r="I85" t="n">
        <v>6</v>
      </c>
      <c r="J85" t="n">
        <v>218.37</v>
      </c>
      <c r="K85" t="n">
        <v>53.44</v>
      </c>
      <c r="L85" t="n">
        <v>21.75</v>
      </c>
      <c r="M85" t="n">
        <v>4</v>
      </c>
      <c r="N85" t="n">
        <v>48.18</v>
      </c>
      <c r="O85" t="n">
        <v>27166.08</v>
      </c>
      <c r="P85" t="n">
        <v>135.5</v>
      </c>
      <c r="Q85" t="n">
        <v>197.77</v>
      </c>
      <c r="R85" t="n">
        <v>30.41</v>
      </c>
      <c r="S85" t="n">
        <v>25.4</v>
      </c>
      <c r="T85" t="n">
        <v>1669.29</v>
      </c>
      <c r="U85" t="n">
        <v>0.84</v>
      </c>
      <c r="V85" t="n">
        <v>0.89</v>
      </c>
      <c r="W85" t="n">
        <v>2.95</v>
      </c>
      <c r="X85" t="n">
        <v>0.1</v>
      </c>
      <c r="Y85" t="n">
        <v>1</v>
      </c>
      <c r="Z85" t="n">
        <v>10</v>
      </c>
      <c r="AA85" t="n">
        <v>424.6806020377023</v>
      </c>
      <c r="AB85" t="n">
        <v>581.0667352938559</v>
      </c>
      <c r="AC85" t="n">
        <v>525.6105416096946</v>
      </c>
      <c r="AD85" t="n">
        <v>424680.6020377023</v>
      </c>
      <c r="AE85" t="n">
        <v>581066.7352938559</v>
      </c>
      <c r="AF85" t="n">
        <v>1.806407392995296e-05</v>
      </c>
      <c r="AG85" t="n">
        <v>35</v>
      </c>
      <c r="AH85" t="n">
        <v>525610.5416096946</v>
      </c>
    </row>
    <row r="86">
      <c r="A86" t="n">
        <v>84</v>
      </c>
      <c r="B86" t="n">
        <v>95</v>
      </c>
      <c r="C86" t="inlineStr">
        <is>
          <t xml:space="preserve">CONCLUIDO	</t>
        </is>
      </c>
      <c r="D86" t="n">
        <v>7.5877</v>
      </c>
      <c r="E86" t="n">
        <v>13.18</v>
      </c>
      <c r="F86" t="n">
        <v>10.49</v>
      </c>
      <c r="G86" t="n">
        <v>104.87</v>
      </c>
      <c r="H86" t="n">
        <v>1.79</v>
      </c>
      <c r="I86" t="n">
        <v>6</v>
      </c>
      <c r="J86" t="n">
        <v>218.78</v>
      </c>
      <c r="K86" t="n">
        <v>53.44</v>
      </c>
      <c r="L86" t="n">
        <v>22</v>
      </c>
      <c r="M86" t="n">
        <v>4</v>
      </c>
      <c r="N86" t="n">
        <v>48.34</v>
      </c>
      <c r="O86" t="n">
        <v>27216.79</v>
      </c>
      <c r="P86" t="n">
        <v>135.39</v>
      </c>
      <c r="Q86" t="n">
        <v>197.76</v>
      </c>
      <c r="R86" t="n">
        <v>30.41</v>
      </c>
      <c r="S86" t="n">
        <v>25.4</v>
      </c>
      <c r="T86" t="n">
        <v>1669.18</v>
      </c>
      <c r="U86" t="n">
        <v>0.84</v>
      </c>
      <c r="V86" t="n">
        <v>0.89</v>
      </c>
      <c r="W86" t="n">
        <v>2.95</v>
      </c>
      <c r="X86" t="n">
        <v>0.1</v>
      </c>
      <c r="Y86" t="n">
        <v>1</v>
      </c>
      <c r="Z86" t="n">
        <v>10</v>
      </c>
      <c r="AA86" t="n">
        <v>424.5929725085667</v>
      </c>
      <c r="AB86" t="n">
        <v>580.9468367061504</v>
      </c>
      <c r="AC86" t="n">
        <v>525.502085974921</v>
      </c>
      <c r="AD86" t="n">
        <v>424592.9725085667</v>
      </c>
      <c r="AE86" t="n">
        <v>580946.8367061504</v>
      </c>
      <c r="AF86" t="n">
        <v>1.806550246580434e-05</v>
      </c>
      <c r="AG86" t="n">
        <v>35</v>
      </c>
      <c r="AH86" t="n">
        <v>525502.085974921</v>
      </c>
    </row>
    <row r="87">
      <c r="A87" t="n">
        <v>85</v>
      </c>
      <c r="B87" t="n">
        <v>95</v>
      </c>
      <c r="C87" t="inlineStr">
        <is>
          <t xml:space="preserve">CONCLUIDO	</t>
        </is>
      </c>
      <c r="D87" t="n">
        <v>7.5873</v>
      </c>
      <c r="E87" t="n">
        <v>13.18</v>
      </c>
      <c r="F87" t="n">
        <v>10.49</v>
      </c>
      <c r="G87" t="n">
        <v>104.88</v>
      </c>
      <c r="H87" t="n">
        <v>1.8</v>
      </c>
      <c r="I87" t="n">
        <v>6</v>
      </c>
      <c r="J87" t="n">
        <v>219.19</v>
      </c>
      <c r="K87" t="n">
        <v>53.44</v>
      </c>
      <c r="L87" t="n">
        <v>22.25</v>
      </c>
      <c r="M87" t="n">
        <v>4</v>
      </c>
      <c r="N87" t="n">
        <v>48.51</v>
      </c>
      <c r="O87" t="n">
        <v>27267.55</v>
      </c>
      <c r="P87" t="n">
        <v>135.27</v>
      </c>
      <c r="Q87" t="n">
        <v>197.78</v>
      </c>
      <c r="R87" t="n">
        <v>30.38</v>
      </c>
      <c r="S87" t="n">
        <v>25.4</v>
      </c>
      <c r="T87" t="n">
        <v>1657.28</v>
      </c>
      <c r="U87" t="n">
        <v>0.84</v>
      </c>
      <c r="V87" t="n">
        <v>0.89</v>
      </c>
      <c r="W87" t="n">
        <v>2.95</v>
      </c>
      <c r="X87" t="n">
        <v>0.1</v>
      </c>
      <c r="Y87" t="n">
        <v>1</v>
      </c>
      <c r="Z87" t="n">
        <v>10</v>
      </c>
      <c r="AA87" t="n">
        <v>424.5127231459113</v>
      </c>
      <c r="AB87" t="n">
        <v>580.8370359878135</v>
      </c>
      <c r="AC87" t="n">
        <v>525.4027644830358</v>
      </c>
      <c r="AD87" t="n">
        <v>424512.7231459113</v>
      </c>
      <c r="AE87" t="n">
        <v>580837.0359878135</v>
      </c>
      <c r="AF87" t="n">
        <v>1.806455010857009e-05</v>
      </c>
      <c r="AG87" t="n">
        <v>35</v>
      </c>
      <c r="AH87" t="n">
        <v>525402.7644830358</v>
      </c>
    </row>
    <row r="88">
      <c r="A88" t="n">
        <v>86</v>
      </c>
      <c r="B88" t="n">
        <v>95</v>
      </c>
      <c r="C88" t="inlineStr">
        <is>
          <t xml:space="preserve">CONCLUIDO	</t>
        </is>
      </c>
      <c r="D88" t="n">
        <v>7.5852</v>
      </c>
      <c r="E88" t="n">
        <v>13.18</v>
      </c>
      <c r="F88" t="n">
        <v>10.49</v>
      </c>
      <c r="G88" t="n">
        <v>104.92</v>
      </c>
      <c r="H88" t="n">
        <v>1.82</v>
      </c>
      <c r="I88" t="n">
        <v>6</v>
      </c>
      <c r="J88" t="n">
        <v>219.6</v>
      </c>
      <c r="K88" t="n">
        <v>53.44</v>
      </c>
      <c r="L88" t="n">
        <v>22.5</v>
      </c>
      <c r="M88" t="n">
        <v>4</v>
      </c>
      <c r="N88" t="n">
        <v>48.67</v>
      </c>
      <c r="O88" t="n">
        <v>27318.36</v>
      </c>
      <c r="P88" t="n">
        <v>135.07</v>
      </c>
      <c r="Q88" t="n">
        <v>197.76</v>
      </c>
      <c r="R88" t="n">
        <v>30.46</v>
      </c>
      <c r="S88" t="n">
        <v>25.4</v>
      </c>
      <c r="T88" t="n">
        <v>1695.39</v>
      </c>
      <c r="U88" t="n">
        <v>0.83</v>
      </c>
      <c r="V88" t="n">
        <v>0.89</v>
      </c>
      <c r="W88" t="n">
        <v>2.95</v>
      </c>
      <c r="X88" t="n">
        <v>0.1</v>
      </c>
      <c r="Y88" t="n">
        <v>1</v>
      </c>
      <c r="Z88" t="n">
        <v>10</v>
      </c>
      <c r="AA88" t="n">
        <v>424.3997761855724</v>
      </c>
      <c r="AB88" t="n">
        <v>580.6824969738095</v>
      </c>
      <c r="AC88" t="n">
        <v>525.2629744556315</v>
      </c>
      <c r="AD88" t="n">
        <v>424399.7761855724</v>
      </c>
      <c r="AE88" t="n">
        <v>580682.4969738096</v>
      </c>
      <c r="AF88" t="n">
        <v>1.805955023309027e-05</v>
      </c>
      <c r="AG88" t="n">
        <v>35</v>
      </c>
      <c r="AH88" t="n">
        <v>525262.9744556315</v>
      </c>
    </row>
    <row r="89">
      <c r="A89" t="n">
        <v>87</v>
      </c>
      <c r="B89" t="n">
        <v>95</v>
      </c>
      <c r="C89" t="inlineStr">
        <is>
          <t xml:space="preserve">CONCLUIDO	</t>
        </is>
      </c>
      <c r="D89" t="n">
        <v>7.5911</v>
      </c>
      <c r="E89" t="n">
        <v>13.17</v>
      </c>
      <c r="F89" t="n">
        <v>10.48</v>
      </c>
      <c r="G89" t="n">
        <v>104.81</v>
      </c>
      <c r="H89" t="n">
        <v>1.84</v>
      </c>
      <c r="I89" t="n">
        <v>6</v>
      </c>
      <c r="J89" t="n">
        <v>220.01</v>
      </c>
      <c r="K89" t="n">
        <v>53.44</v>
      </c>
      <c r="L89" t="n">
        <v>22.75</v>
      </c>
      <c r="M89" t="n">
        <v>4</v>
      </c>
      <c r="N89" t="n">
        <v>48.83</v>
      </c>
      <c r="O89" t="n">
        <v>27369.23</v>
      </c>
      <c r="P89" t="n">
        <v>134.66</v>
      </c>
      <c r="Q89" t="n">
        <v>197.75</v>
      </c>
      <c r="R89" t="n">
        <v>30.25</v>
      </c>
      <c r="S89" t="n">
        <v>25.4</v>
      </c>
      <c r="T89" t="n">
        <v>1591.63</v>
      </c>
      <c r="U89" t="n">
        <v>0.84</v>
      </c>
      <c r="V89" t="n">
        <v>0.89</v>
      </c>
      <c r="W89" t="n">
        <v>2.95</v>
      </c>
      <c r="X89" t="n">
        <v>0.09</v>
      </c>
      <c r="Y89" t="n">
        <v>1</v>
      </c>
      <c r="Z89" t="n">
        <v>10</v>
      </c>
      <c r="AA89" t="n">
        <v>424.0075307972994</v>
      </c>
      <c r="AB89" t="n">
        <v>580.1458095289291</v>
      </c>
      <c r="AC89" t="n">
        <v>524.7775077072449</v>
      </c>
      <c r="AD89" t="n">
        <v>424007.5307972994</v>
      </c>
      <c r="AE89" t="n">
        <v>580145.8095289292</v>
      </c>
      <c r="AF89" t="n">
        <v>1.807359750229547e-05</v>
      </c>
      <c r="AG89" t="n">
        <v>35</v>
      </c>
      <c r="AH89" t="n">
        <v>524777.5077072449</v>
      </c>
    </row>
    <row r="90">
      <c r="A90" t="n">
        <v>88</v>
      </c>
      <c r="B90" t="n">
        <v>95</v>
      </c>
      <c r="C90" t="inlineStr">
        <is>
          <t xml:space="preserve">CONCLUIDO	</t>
        </is>
      </c>
      <c r="D90" t="n">
        <v>7.5911</v>
      </c>
      <c r="E90" t="n">
        <v>13.17</v>
      </c>
      <c r="F90" t="n">
        <v>10.48</v>
      </c>
      <c r="G90" t="n">
        <v>104.81</v>
      </c>
      <c r="H90" t="n">
        <v>1.85</v>
      </c>
      <c r="I90" t="n">
        <v>6</v>
      </c>
      <c r="J90" t="n">
        <v>220.43</v>
      </c>
      <c r="K90" t="n">
        <v>53.44</v>
      </c>
      <c r="L90" t="n">
        <v>23</v>
      </c>
      <c r="M90" t="n">
        <v>4</v>
      </c>
      <c r="N90" t="n">
        <v>48.99</v>
      </c>
      <c r="O90" t="n">
        <v>27420.16</v>
      </c>
      <c r="P90" t="n">
        <v>134.4</v>
      </c>
      <c r="Q90" t="n">
        <v>197.75</v>
      </c>
      <c r="R90" t="n">
        <v>30.23</v>
      </c>
      <c r="S90" t="n">
        <v>25.4</v>
      </c>
      <c r="T90" t="n">
        <v>1578.66</v>
      </c>
      <c r="U90" t="n">
        <v>0.84</v>
      </c>
      <c r="V90" t="n">
        <v>0.89</v>
      </c>
      <c r="W90" t="n">
        <v>2.95</v>
      </c>
      <c r="X90" t="n">
        <v>0.09</v>
      </c>
      <c r="Y90" t="n">
        <v>1</v>
      </c>
      <c r="Z90" t="n">
        <v>10</v>
      </c>
      <c r="AA90" t="n">
        <v>423.8211402574028</v>
      </c>
      <c r="AB90" t="n">
        <v>579.8907817692724</v>
      </c>
      <c r="AC90" t="n">
        <v>524.5468194390361</v>
      </c>
      <c r="AD90" t="n">
        <v>423821.1402574028</v>
      </c>
      <c r="AE90" t="n">
        <v>579890.7817692724</v>
      </c>
      <c r="AF90" t="n">
        <v>1.807359750229547e-05</v>
      </c>
      <c r="AG90" t="n">
        <v>35</v>
      </c>
      <c r="AH90" t="n">
        <v>524546.8194390361</v>
      </c>
    </row>
    <row r="91">
      <c r="A91" t="n">
        <v>89</v>
      </c>
      <c r="B91" t="n">
        <v>95</v>
      </c>
      <c r="C91" t="inlineStr">
        <is>
          <t xml:space="preserve">CONCLUIDO	</t>
        </is>
      </c>
      <c r="D91" t="n">
        <v>7.589</v>
      </c>
      <c r="E91" t="n">
        <v>13.18</v>
      </c>
      <c r="F91" t="n">
        <v>10.48</v>
      </c>
      <c r="G91" t="n">
        <v>104.85</v>
      </c>
      <c r="H91" t="n">
        <v>1.87</v>
      </c>
      <c r="I91" t="n">
        <v>6</v>
      </c>
      <c r="J91" t="n">
        <v>220.84</v>
      </c>
      <c r="K91" t="n">
        <v>53.44</v>
      </c>
      <c r="L91" t="n">
        <v>23.25</v>
      </c>
      <c r="M91" t="n">
        <v>4</v>
      </c>
      <c r="N91" t="n">
        <v>49.16</v>
      </c>
      <c r="O91" t="n">
        <v>27471.15</v>
      </c>
      <c r="P91" t="n">
        <v>134.19</v>
      </c>
      <c r="Q91" t="n">
        <v>197.76</v>
      </c>
      <c r="R91" t="n">
        <v>30.38</v>
      </c>
      <c r="S91" t="n">
        <v>25.4</v>
      </c>
      <c r="T91" t="n">
        <v>1655.15</v>
      </c>
      <c r="U91" t="n">
        <v>0.84</v>
      </c>
      <c r="V91" t="n">
        <v>0.89</v>
      </c>
      <c r="W91" t="n">
        <v>2.95</v>
      </c>
      <c r="X91" t="n">
        <v>0.09</v>
      </c>
      <c r="Y91" t="n">
        <v>1</v>
      </c>
      <c r="Z91" t="n">
        <v>10</v>
      </c>
      <c r="AA91" t="n">
        <v>423.7008876294811</v>
      </c>
      <c r="AB91" t="n">
        <v>579.7262468185785</v>
      </c>
      <c r="AC91" t="n">
        <v>524.3979874731101</v>
      </c>
      <c r="AD91" t="n">
        <v>423700.8876294811</v>
      </c>
      <c r="AE91" t="n">
        <v>579726.2468185785</v>
      </c>
      <c r="AF91" t="n">
        <v>1.806859762681565e-05</v>
      </c>
      <c r="AG91" t="n">
        <v>35</v>
      </c>
      <c r="AH91" t="n">
        <v>524397.9874731101</v>
      </c>
    </row>
    <row r="92">
      <c r="A92" t="n">
        <v>90</v>
      </c>
      <c r="B92" t="n">
        <v>95</v>
      </c>
      <c r="C92" t="inlineStr">
        <is>
          <t xml:space="preserve">CONCLUIDO	</t>
        </is>
      </c>
      <c r="D92" t="n">
        <v>7.5884</v>
      </c>
      <c r="E92" t="n">
        <v>13.18</v>
      </c>
      <c r="F92" t="n">
        <v>10.49</v>
      </c>
      <c r="G92" t="n">
        <v>104.86</v>
      </c>
      <c r="H92" t="n">
        <v>1.89</v>
      </c>
      <c r="I92" t="n">
        <v>6</v>
      </c>
      <c r="J92" t="n">
        <v>221.25</v>
      </c>
      <c r="K92" t="n">
        <v>53.44</v>
      </c>
      <c r="L92" t="n">
        <v>23.5</v>
      </c>
      <c r="M92" t="n">
        <v>4</v>
      </c>
      <c r="N92" t="n">
        <v>49.32</v>
      </c>
      <c r="O92" t="n">
        <v>27522.19</v>
      </c>
      <c r="P92" t="n">
        <v>133.77</v>
      </c>
      <c r="Q92" t="n">
        <v>197.75</v>
      </c>
      <c r="R92" t="n">
        <v>30.41</v>
      </c>
      <c r="S92" t="n">
        <v>25.4</v>
      </c>
      <c r="T92" t="n">
        <v>1671.46</v>
      </c>
      <c r="U92" t="n">
        <v>0.84</v>
      </c>
      <c r="V92" t="n">
        <v>0.89</v>
      </c>
      <c r="W92" t="n">
        <v>2.95</v>
      </c>
      <c r="X92" t="n">
        <v>0.1</v>
      </c>
      <c r="Y92" t="n">
        <v>1</v>
      </c>
      <c r="Z92" t="n">
        <v>10</v>
      </c>
      <c r="AA92" t="n">
        <v>423.421019106492</v>
      </c>
      <c r="AB92" t="n">
        <v>579.3433183584967</v>
      </c>
      <c r="AC92" t="n">
        <v>524.0516051678152</v>
      </c>
      <c r="AD92" t="n">
        <v>423421.019106492</v>
      </c>
      <c r="AE92" t="n">
        <v>579343.3183584968</v>
      </c>
      <c r="AF92" t="n">
        <v>1.806716909096428e-05</v>
      </c>
      <c r="AG92" t="n">
        <v>35</v>
      </c>
      <c r="AH92" t="n">
        <v>524051.6051678152</v>
      </c>
    </row>
    <row r="93">
      <c r="A93" t="n">
        <v>91</v>
      </c>
      <c r="B93" t="n">
        <v>95</v>
      </c>
      <c r="C93" t="inlineStr">
        <is>
          <t xml:space="preserve">CONCLUIDO	</t>
        </is>
      </c>
      <c r="D93" t="n">
        <v>7.582</v>
      </c>
      <c r="E93" t="n">
        <v>13.19</v>
      </c>
      <c r="F93" t="n">
        <v>10.5</v>
      </c>
      <c r="G93" t="n">
        <v>104.97</v>
      </c>
      <c r="H93" t="n">
        <v>1.9</v>
      </c>
      <c r="I93" t="n">
        <v>6</v>
      </c>
      <c r="J93" t="n">
        <v>221.67</v>
      </c>
      <c r="K93" t="n">
        <v>53.44</v>
      </c>
      <c r="L93" t="n">
        <v>23.75</v>
      </c>
      <c r="M93" t="n">
        <v>4</v>
      </c>
      <c r="N93" t="n">
        <v>49.48</v>
      </c>
      <c r="O93" t="n">
        <v>27573.29</v>
      </c>
      <c r="P93" t="n">
        <v>133.39</v>
      </c>
      <c r="Q93" t="n">
        <v>197.75</v>
      </c>
      <c r="R93" t="n">
        <v>30.69</v>
      </c>
      <c r="S93" t="n">
        <v>25.4</v>
      </c>
      <c r="T93" t="n">
        <v>1811.59</v>
      </c>
      <c r="U93" t="n">
        <v>0.83</v>
      </c>
      <c r="V93" t="n">
        <v>0.89</v>
      </c>
      <c r="W93" t="n">
        <v>2.95</v>
      </c>
      <c r="X93" t="n">
        <v>0.11</v>
      </c>
      <c r="Y93" t="n">
        <v>1</v>
      </c>
      <c r="Z93" t="n">
        <v>10</v>
      </c>
      <c r="AA93" t="n">
        <v>423.2531563861021</v>
      </c>
      <c r="AB93" t="n">
        <v>579.113641178879</v>
      </c>
      <c r="AC93" t="n">
        <v>523.8438480558661</v>
      </c>
      <c r="AD93" t="n">
        <v>423253.1563861021</v>
      </c>
      <c r="AE93" t="n">
        <v>579113.641178879</v>
      </c>
      <c r="AF93" t="n">
        <v>1.805193137521627e-05</v>
      </c>
      <c r="AG93" t="n">
        <v>35</v>
      </c>
      <c r="AH93" t="n">
        <v>523843.8480558662</v>
      </c>
    </row>
    <row r="94">
      <c r="A94" t="n">
        <v>92</v>
      </c>
      <c r="B94" t="n">
        <v>95</v>
      </c>
      <c r="C94" t="inlineStr">
        <is>
          <t xml:space="preserve">CONCLUIDO	</t>
        </is>
      </c>
      <c r="D94" t="n">
        <v>7.6181</v>
      </c>
      <c r="E94" t="n">
        <v>13.13</v>
      </c>
      <c r="F94" t="n">
        <v>10.47</v>
      </c>
      <c r="G94" t="n">
        <v>125.66</v>
      </c>
      <c r="H94" t="n">
        <v>1.92</v>
      </c>
      <c r="I94" t="n">
        <v>5</v>
      </c>
      <c r="J94" t="n">
        <v>222.08</v>
      </c>
      <c r="K94" t="n">
        <v>53.44</v>
      </c>
      <c r="L94" t="n">
        <v>24</v>
      </c>
      <c r="M94" t="n">
        <v>3</v>
      </c>
      <c r="N94" t="n">
        <v>49.65</v>
      </c>
      <c r="O94" t="n">
        <v>27624.44</v>
      </c>
      <c r="P94" t="n">
        <v>133.25</v>
      </c>
      <c r="Q94" t="n">
        <v>197.76</v>
      </c>
      <c r="R94" t="n">
        <v>29.99</v>
      </c>
      <c r="S94" t="n">
        <v>25.4</v>
      </c>
      <c r="T94" t="n">
        <v>1464.23</v>
      </c>
      <c r="U94" t="n">
        <v>0.85</v>
      </c>
      <c r="V94" t="n">
        <v>0.89</v>
      </c>
      <c r="W94" t="n">
        <v>2.95</v>
      </c>
      <c r="X94" t="n">
        <v>0.08</v>
      </c>
      <c r="Y94" t="n">
        <v>1</v>
      </c>
      <c r="Z94" t="n">
        <v>10</v>
      </c>
      <c r="AA94" t="n">
        <v>422.5984846098539</v>
      </c>
      <c r="AB94" t="n">
        <v>578.2178903725356</v>
      </c>
      <c r="AC94" t="n">
        <v>523.0335864492862</v>
      </c>
      <c r="AD94" t="n">
        <v>422598.4846098539</v>
      </c>
      <c r="AE94" t="n">
        <v>578217.8903725357</v>
      </c>
      <c r="AF94" t="n">
        <v>1.813788161560737e-05</v>
      </c>
      <c r="AG94" t="n">
        <v>35</v>
      </c>
      <c r="AH94" t="n">
        <v>523033.5864492862</v>
      </c>
    </row>
    <row r="95">
      <c r="A95" t="n">
        <v>93</v>
      </c>
      <c r="B95" t="n">
        <v>95</v>
      </c>
      <c r="C95" t="inlineStr">
        <is>
          <t xml:space="preserve">CONCLUIDO	</t>
        </is>
      </c>
      <c r="D95" t="n">
        <v>7.6152</v>
      </c>
      <c r="E95" t="n">
        <v>13.13</v>
      </c>
      <c r="F95" t="n">
        <v>10.48</v>
      </c>
      <c r="G95" t="n">
        <v>125.72</v>
      </c>
      <c r="H95" t="n">
        <v>1.94</v>
      </c>
      <c r="I95" t="n">
        <v>5</v>
      </c>
      <c r="J95" t="n">
        <v>222.5</v>
      </c>
      <c r="K95" t="n">
        <v>53.44</v>
      </c>
      <c r="L95" t="n">
        <v>24.25</v>
      </c>
      <c r="M95" t="n">
        <v>3</v>
      </c>
      <c r="N95" t="n">
        <v>49.81</v>
      </c>
      <c r="O95" t="n">
        <v>27675.78</v>
      </c>
      <c r="P95" t="n">
        <v>133.56</v>
      </c>
      <c r="Q95" t="n">
        <v>197.75</v>
      </c>
      <c r="R95" t="n">
        <v>30.18</v>
      </c>
      <c r="S95" t="n">
        <v>25.4</v>
      </c>
      <c r="T95" t="n">
        <v>1560.44</v>
      </c>
      <c r="U95" t="n">
        <v>0.84</v>
      </c>
      <c r="V95" t="n">
        <v>0.89</v>
      </c>
      <c r="W95" t="n">
        <v>2.94</v>
      </c>
      <c r="X95" t="n">
        <v>0.09</v>
      </c>
      <c r="Y95" t="n">
        <v>1</v>
      </c>
      <c r="Z95" t="n">
        <v>10</v>
      </c>
      <c r="AA95" t="n">
        <v>422.873925985382</v>
      </c>
      <c r="AB95" t="n">
        <v>578.594761414149</v>
      </c>
      <c r="AC95" t="n">
        <v>523.3744894476298</v>
      </c>
      <c r="AD95" t="n">
        <v>422873.925985382</v>
      </c>
      <c r="AE95" t="n">
        <v>578594.7614141491</v>
      </c>
      <c r="AF95" t="n">
        <v>1.813097702565905e-05</v>
      </c>
      <c r="AG95" t="n">
        <v>35</v>
      </c>
      <c r="AH95" t="n">
        <v>523374.4894476298</v>
      </c>
    </row>
    <row r="96">
      <c r="A96" t="n">
        <v>94</v>
      </c>
      <c r="B96" t="n">
        <v>95</v>
      </c>
      <c r="C96" t="inlineStr">
        <is>
          <t xml:space="preserve">CONCLUIDO	</t>
        </is>
      </c>
      <c r="D96" t="n">
        <v>7.6134</v>
      </c>
      <c r="E96" t="n">
        <v>13.13</v>
      </c>
      <c r="F96" t="n">
        <v>10.48</v>
      </c>
      <c r="G96" t="n">
        <v>125.76</v>
      </c>
      <c r="H96" t="n">
        <v>1.95</v>
      </c>
      <c r="I96" t="n">
        <v>5</v>
      </c>
      <c r="J96" t="n">
        <v>222.92</v>
      </c>
      <c r="K96" t="n">
        <v>53.44</v>
      </c>
      <c r="L96" t="n">
        <v>24.5</v>
      </c>
      <c r="M96" t="n">
        <v>3</v>
      </c>
      <c r="N96" t="n">
        <v>49.98</v>
      </c>
      <c r="O96" t="n">
        <v>27727.05</v>
      </c>
      <c r="P96" t="n">
        <v>133.81</v>
      </c>
      <c r="Q96" t="n">
        <v>197.76</v>
      </c>
      <c r="R96" t="n">
        <v>30.18</v>
      </c>
      <c r="S96" t="n">
        <v>25.4</v>
      </c>
      <c r="T96" t="n">
        <v>1562.65</v>
      </c>
      <c r="U96" t="n">
        <v>0.84</v>
      </c>
      <c r="V96" t="n">
        <v>0.89</v>
      </c>
      <c r="W96" t="n">
        <v>2.95</v>
      </c>
      <c r="X96" t="n">
        <v>0.09</v>
      </c>
      <c r="Y96" t="n">
        <v>1</v>
      </c>
      <c r="Z96" t="n">
        <v>10</v>
      </c>
      <c r="AA96" t="n">
        <v>423.0783170632734</v>
      </c>
      <c r="AB96" t="n">
        <v>578.8744183040183</v>
      </c>
      <c r="AC96" t="n">
        <v>523.6274562764306</v>
      </c>
      <c r="AD96" t="n">
        <v>423078.3170632734</v>
      </c>
      <c r="AE96" t="n">
        <v>578874.4183040182</v>
      </c>
      <c r="AF96" t="n">
        <v>1.812669141810493e-05</v>
      </c>
      <c r="AG96" t="n">
        <v>35</v>
      </c>
      <c r="AH96" t="n">
        <v>523627.4562764306</v>
      </c>
    </row>
    <row r="97">
      <c r="A97" t="n">
        <v>95</v>
      </c>
      <c r="B97" t="n">
        <v>95</v>
      </c>
      <c r="C97" t="inlineStr">
        <is>
          <t xml:space="preserve">CONCLUIDO	</t>
        </is>
      </c>
      <c r="D97" t="n">
        <v>7.6137</v>
      </c>
      <c r="E97" t="n">
        <v>13.13</v>
      </c>
      <c r="F97" t="n">
        <v>10.48</v>
      </c>
      <c r="G97" t="n">
        <v>125.75</v>
      </c>
      <c r="H97" t="n">
        <v>1.97</v>
      </c>
      <c r="I97" t="n">
        <v>5</v>
      </c>
      <c r="J97" t="n">
        <v>223.33</v>
      </c>
      <c r="K97" t="n">
        <v>53.44</v>
      </c>
      <c r="L97" t="n">
        <v>24.75</v>
      </c>
      <c r="M97" t="n">
        <v>3</v>
      </c>
      <c r="N97" t="n">
        <v>50.15</v>
      </c>
      <c r="O97" t="n">
        <v>27778.39</v>
      </c>
      <c r="P97" t="n">
        <v>133.79</v>
      </c>
      <c r="Q97" t="n">
        <v>197.76</v>
      </c>
      <c r="R97" t="n">
        <v>30.1</v>
      </c>
      <c r="S97" t="n">
        <v>25.4</v>
      </c>
      <c r="T97" t="n">
        <v>1520.72</v>
      </c>
      <c r="U97" t="n">
        <v>0.84</v>
      </c>
      <c r="V97" t="n">
        <v>0.89</v>
      </c>
      <c r="W97" t="n">
        <v>2.95</v>
      </c>
      <c r="X97" t="n">
        <v>0.09</v>
      </c>
      <c r="Y97" t="n">
        <v>1</v>
      </c>
      <c r="Z97" t="n">
        <v>10</v>
      </c>
      <c r="AA97" t="n">
        <v>423.0597316115515</v>
      </c>
      <c r="AB97" t="n">
        <v>578.8489888690398</v>
      </c>
      <c r="AC97" t="n">
        <v>523.6044537910362</v>
      </c>
      <c r="AD97" t="n">
        <v>423059.7316115515</v>
      </c>
      <c r="AE97" t="n">
        <v>578848.9888690398</v>
      </c>
      <c r="AF97" t="n">
        <v>1.812740568603061e-05</v>
      </c>
      <c r="AG97" t="n">
        <v>35</v>
      </c>
      <c r="AH97" t="n">
        <v>523604.4537910363</v>
      </c>
    </row>
    <row r="98">
      <c r="A98" t="n">
        <v>96</v>
      </c>
      <c r="B98" t="n">
        <v>95</v>
      </c>
      <c r="C98" t="inlineStr">
        <is>
          <t xml:space="preserve">CONCLUIDO	</t>
        </is>
      </c>
      <c r="D98" t="n">
        <v>7.6205</v>
      </c>
      <c r="E98" t="n">
        <v>13.12</v>
      </c>
      <c r="F98" t="n">
        <v>10.47</v>
      </c>
      <c r="G98" t="n">
        <v>125.61</v>
      </c>
      <c r="H98" t="n">
        <v>1.99</v>
      </c>
      <c r="I98" t="n">
        <v>5</v>
      </c>
      <c r="J98" t="n">
        <v>223.75</v>
      </c>
      <c r="K98" t="n">
        <v>53.44</v>
      </c>
      <c r="L98" t="n">
        <v>25</v>
      </c>
      <c r="M98" t="n">
        <v>3</v>
      </c>
      <c r="N98" t="n">
        <v>50.31</v>
      </c>
      <c r="O98" t="n">
        <v>27829.77</v>
      </c>
      <c r="P98" t="n">
        <v>133.71</v>
      </c>
      <c r="Q98" t="n">
        <v>197.76</v>
      </c>
      <c r="R98" t="n">
        <v>29.84</v>
      </c>
      <c r="S98" t="n">
        <v>25.4</v>
      </c>
      <c r="T98" t="n">
        <v>1391.47</v>
      </c>
      <c r="U98" t="n">
        <v>0.85</v>
      </c>
      <c r="V98" t="n">
        <v>0.89</v>
      </c>
      <c r="W98" t="n">
        <v>2.94</v>
      </c>
      <c r="X98" t="n">
        <v>0.08</v>
      </c>
      <c r="Y98" t="n">
        <v>1</v>
      </c>
      <c r="Z98" t="n">
        <v>10</v>
      </c>
      <c r="AA98" t="n">
        <v>422.8928397675466</v>
      </c>
      <c r="AB98" t="n">
        <v>578.620640085324</v>
      </c>
      <c r="AC98" t="n">
        <v>523.3978982947486</v>
      </c>
      <c r="AD98" t="n">
        <v>422892.8397675466</v>
      </c>
      <c r="AE98" t="n">
        <v>578620.6400853239</v>
      </c>
      <c r="AF98" t="n">
        <v>1.814359575901287e-05</v>
      </c>
      <c r="AG98" t="n">
        <v>35</v>
      </c>
      <c r="AH98" t="n">
        <v>523397.8982947486</v>
      </c>
    </row>
    <row r="99">
      <c r="A99" t="n">
        <v>97</v>
      </c>
      <c r="B99" t="n">
        <v>95</v>
      </c>
      <c r="C99" t="inlineStr">
        <is>
          <t xml:space="preserve">CONCLUIDO	</t>
        </is>
      </c>
      <c r="D99" t="n">
        <v>7.6174</v>
      </c>
      <c r="E99" t="n">
        <v>13.13</v>
      </c>
      <c r="F99" t="n">
        <v>10.47</v>
      </c>
      <c r="G99" t="n">
        <v>125.68</v>
      </c>
      <c r="H99" t="n">
        <v>2</v>
      </c>
      <c r="I99" t="n">
        <v>5</v>
      </c>
      <c r="J99" t="n">
        <v>224.17</v>
      </c>
      <c r="K99" t="n">
        <v>53.44</v>
      </c>
      <c r="L99" t="n">
        <v>25.25</v>
      </c>
      <c r="M99" t="n">
        <v>3</v>
      </c>
      <c r="N99" t="n">
        <v>50.48</v>
      </c>
      <c r="O99" t="n">
        <v>27881.22</v>
      </c>
      <c r="P99" t="n">
        <v>133.93</v>
      </c>
      <c r="Q99" t="n">
        <v>197.76</v>
      </c>
      <c r="R99" t="n">
        <v>30.02</v>
      </c>
      <c r="S99" t="n">
        <v>25.4</v>
      </c>
      <c r="T99" t="n">
        <v>1480.14</v>
      </c>
      <c r="U99" t="n">
        <v>0.85</v>
      </c>
      <c r="V99" t="n">
        <v>0.89</v>
      </c>
      <c r="W99" t="n">
        <v>2.95</v>
      </c>
      <c r="X99" t="n">
        <v>0.08</v>
      </c>
      <c r="Y99" t="n">
        <v>1</v>
      </c>
      <c r="Z99" t="n">
        <v>10</v>
      </c>
      <c r="AA99" t="n">
        <v>423.0942461560289</v>
      </c>
      <c r="AB99" t="n">
        <v>578.8962131914682</v>
      </c>
      <c r="AC99" t="n">
        <v>523.6471710904117</v>
      </c>
      <c r="AD99" t="n">
        <v>423094.2461560289</v>
      </c>
      <c r="AE99" t="n">
        <v>578896.2131914682</v>
      </c>
      <c r="AF99" t="n">
        <v>1.813621499044743e-05</v>
      </c>
      <c r="AG99" t="n">
        <v>35</v>
      </c>
      <c r="AH99" t="n">
        <v>523647.1710904117</v>
      </c>
    </row>
    <row r="100">
      <c r="A100" t="n">
        <v>98</v>
      </c>
      <c r="B100" t="n">
        <v>95</v>
      </c>
      <c r="C100" t="inlineStr">
        <is>
          <t xml:space="preserve">CONCLUIDO	</t>
        </is>
      </c>
      <c r="D100" t="n">
        <v>7.6192</v>
      </c>
      <c r="E100" t="n">
        <v>13.12</v>
      </c>
      <c r="F100" t="n">
        <v>10.47</v>
      </c>
      <c r="G100" t="n">
        <v>125.64</v>
      </c>
      <c r="H100" t="n">
        <v>2.02</v>
      </c>
      <c r="I100" t="n">
        <v>5</v>
      </c>
      <c r="J100" t="n">
        <v>224.58</v>
      </c>
      <c r="K100" t="n">
        <v>53.44</v>
      </c>
      <c r="L100" t="n">
        <v>25.5</v>
      </c>
      <c r="M100" t="n">
        <v>3</v>
      </c>
      <c r="N100" t="n">
        <v>50.65</v>
      </c>
      <c r="O100" t="n">
        <v>27932.73</v>
      </c>
      <c r="P100" t="n">
        <v>133.94</v>
      </c>
      <c r="Q100" t="n">
        <v>197.75</v>
      </c>
      <c r="R100" t="n">
        <v>29.88</v>
      </c>
      <c r="S100" t="n">
        <v>25.4</v>
      </c>
      <c r="T100" t="n">
        <v>1411.33</v>
      </c>
      <c r="U100" t="n">
        <v>0.85</v>
      </c>
      <c r="V100" t="n">
        <v>0.89</v>
      </c>
      <c r="W100" t="n">
        <v>2.95</v>
      </c>
      <c r="X100" t="n">
        <v>0.08</v>
      </c>
      <c r="Y100" t="n">
        <v>1</v>
      </c>
      <c r="Z100" t="n">
        <v>10</v>
      </c>
      <c r="AA100" t="n">
        <v>423.0756617401694</v>
      </c>
      <c r="AB100" t="n">
        <v>578.8707851738027</v>
      </c>
      <c r="AC100" t="n">
        <v>523.6241698870638</v>
      </c>
      <c r="AD100" t="n">
        <v>423075.6617401694</v>
      </c>
      <c r="AE100" t="n">
        <v>578870.7851738026</v>
      </c>
      <c r="AF100" t="n">
        <v>1.814050059800156e-05</v>
      </c>
      <c r="AG100" t="n">
        <v>35</v>
      </c>
      <c r="AH100" t="n">
        <v>523624.1698870638</v>
      </c>
    </row>
    <row r="101">
      <c r="A101" t="n">
        <v>99</v>
      </c>
      <c r="B101" t="n">
        <v>95</v>
      </c>
      <c r="C101" t="inlineStr">
        <is>
          <t xml:space="preserve">CONCLUIDO	</t>
        </is>
      </c>
      <c r="D101" t="n">
        <v>7.6211</v>
      </c>
      <c r="E101" t="n">
        <v>13.12</v>
      </c>
      <c r="F101" t="n">
        <v>10.47</v>
      </c>
      <c r="G101" t="n">
        <v>125.6</v>
      </c>
      <c r="H101" t="n">
        <v>2.03</v>
      </c>
      <c r="I101" t="n">
        <v>5</v>
      </c>
      <c r="J101" t="n">
        <v>225</v>
      </c>
      <c r="K101" t="n">
        <v>53.44</v>
      </c>
      <c r="L101" t="n">
        <v>25.75</v>
      </c>
      <c r="M101" t="n">
        <v>3</v>
      </c>
      <c r="N101" t="n">
        <v>50.82</v>
      </c>
      <c r="O101" t="n">
        <v>27984.29</v>
      </c>
      <c r="P101" t="n">
        <v>133.85</v>
      </c>
      <c r="Q101" t="n">
        <v>197.75</v>
      </c>
      <c r="R101" t="n">
        <v>29.77</v>
      </c>
      <c r="S101" t="n">
        <v>25.4</v>
      </c>
      <c r="T101" t="n">
        <v>1356.44</v>
      </c>
      <c r="U101" t="n">
        <v>0.85</v>
      </c>
      <c r="V101" t="n">
        <v>0.89</v>
      </c>
      <c r="W101" t="n">
        <v>2.95</v>
      </c>
      <c r="X101" t="n">
        <v>0.08</v>
      </c>
      <c r="Y101" t="n">
        <v>1</v>
      </c>
      <c r="Z101" t="n">
        <v>10</v>
      </c>
      <c r="AA101" t="n">
        <v>422.9842512069554</v>
      </c>
      <c r="AB101" t="n">
        <v>578.7457132495111</v>
      </c>
      <c r="AC101" t="n">
        <v>523.5110346516871</v>
      </c>
      <c r="AD101" t="n">
        <v>422984.2512069554</v>
      </c>
      <c r="AE101" t="n">
        <v>578745.7132495111</v>
      </c>
      <c r="AF101" t="n">
        <v>1.814502429486425e-05</v>
      </c>
      <c r="AG101" t="n">
        <v>35</v>
      </c>
      <c r="AH101" t="n">
        <v>523511.0346516871</v>
      </c>
    </row>
    <row r="102">
      <c r="A102" t="n">
        <v>100</v>
      </c>
      <c r="B102" t="n">
        <v>95</v>
      </c>
      <c r="C102" t="inlineStr">
        <is>
          <t xml:space="preserve">CONCLUIDO	</t>
        </is>
      </c>
      <c r="D102" t="n">
        <v>7.6197</v>
      </c>
      <c r="E102" t="n">
        <v>13.12</v>
      </c>
      <c r="F102" t="n">
        <v>10.47</v>
      </c>
      <c r="G102" t="n">
        <v>125.63</v>
      </c>
      <c r="H102" t="n">
        <v>2.05</v>
      </c>
      <c r="I102" t="n">
        <v>5</v>
      </c>
      <c r="J102" t="n">
        <v>225.42</v>
      </c>
      <c r="K102" t="n">
        <v>53.44</v>
      </c>
      <c r="L102" t="n">
        <v>26</v>
      </c>
      <c r="M102" t="n">
        <v>3</v>
      </c>
      <c r="N102" t="n">
        <v>50.98</v>
      </c>
      <c r="O102" t="n">
        <v>28035.92</v>
      </c>
      <c r="P102" t="n">
        <v>133.95</v>
      </c>
      <c r="Q102" t="n">
        <v>197.76</v>
      </c>
      <c r="R102" t="n">
        <v>29.82</v>
      </c>
      <c r="S102" t="n">
        <v>25.4</v>
      </c>
      <c r="T102" t="n">
        <v>1383.37</v>
      </c>
      <c r="U102" t="n">
        <v>0.85</v>
      </c>
      <c r="V102" t="n">
        <v>0.89</v>
      </c>
      <c r="W102" t="n">
        <v>2.95</v>
      </c>
      <c r="X102" t="n">
        <v>0.08</v>
      </c>
      <c r="Y102" t="n">
        <v>1</v>
      </c>
      <c r="Z102" t="n">
        <v>10</v>
      </c>
      <c r="AA102" t="n">
        <v>423.0756590422421</v>
      </c>
      <c r="AB102" t="n">
        <v>578.8707814823795</v>
      </c>
      <c r="AC102" t="n">
        <v>523.6241665479449</v>
      </c>
      <c r="AD102" t="n">
        <v>423075.6590422421</v>
      </c>
      <c r="AE102" t="n">
        <v>578870.7814823794</v>
      </c>
      <c r="AF102" t="n">
        <v>1.814169104454437e-05</v>
      </c>
      <c r="AG102" t="n">
        <v>35</v>
      </c>
      <c r="AH102" t="n">
        <v>523624.1665479449</v>
      </c>
    </row>
    <row r="103">
      <c r="A103" t="n">
        <v>101</v>
      </c>
      <c r="B103" t="n">
        <v>95</v>
      </c>
      <c r="C103" t="inlineStr">
        <is>
          <t xml:space="preserve">CONCLUIDO	</t>
        </is>
      </c>
      <c r="D103" t="n">
        <v>7.6179</v>
      </c>
      <c r="E103" t="n">
        <v>13.13</v>
      </c>
      <c r="F103" t="n">
        <v>10.47</v>
      </c>
      <c r="G103" t="n">
        <v>125.67</v>
      </c>
      <c r="H103" t="n">
        <v>2.07</v>
      </c>
      <c r="I103" t="n">
        <v>5</v>
      </c>
      <c r="J103" t="n">
        <v>225.84</v>
      </c>
      <c r="K103" t="n">
        <v>53.44</v>
      </c>
      <c r="L103" t="n">
        <v>26.25</v>
      </c>
      <c r="M103" t="n">
        <v>3</v>
      </c>
      <c r="N103" t="n">
        <v>51.15</v>
      </c>
      <c r="O103" t="n">
        <v>28087.6</v>
      </c>
      <c r="P103" t="n">
        <v>134.03</v>
      </c>
      <c r="Q103" t="n">
        <v>197.75</v>
      </c>
      <c r="R103" t="n">
        <v>29.91</v>
      </c>
      <c r="S103" t="n">
        <v>25.4</v>
      </c>
      <c r="T103" t="n">
        <v>1424.38</v>
      </c>
      <c r="U103" t="n">
        <v>0.85</v>
      </c>
      <c r="V103" t="n">
        <v>0.89</v>
      </c>
      <c r="W103" t="n">
        <v>2.95</v>
      </c>
      <c r="X103" t="n">
        <v>0.08</v>
      </c>
      <c r="Y103" t="n">
        <v>1</v>
      </c>
      <c r="Z103" t="n">
        <v>10</v>
      </c>
      <c r="AA103" t="n">
        <v>423.1585350573562</v>
      </c>
      <c r="AB103" t="n">
        <v>578.9841761024904</v>
      </c>
      <c r="AC103" t="n">
        <v>523.7267389446628</v>
      </c>
      <c r="AD103" t="n">
        <v>423158.5350573562</v>
      </c>
      <c r="AE103" t="n">
        <v>578984.1761024904</v>
      </c>
      <c r="AF103" t="n">
        <v>1.813740543699024e-05</v>
      </c>
      <c r="AG103" t="n">
        <v>35</v>
      </c>
      <c r="AH103" t="n">
        <v>523726.7389446627</v>
      </c>
    </row>
    <row r="104">
      <c r="A104" t="n">
        <v>102</v>
      </c>
      <c r="B104" t="n">
        <v>95</v>
      </c>
      <c r="C104" t="inlineStr">
        <is>
          <t xml:space="preserve">CONCLUIDO	</t>
        </is>
      </c>
      <c r="D104" t="n">
        <v>7.6189</v>
      </c>
      <c r="E104" t="n">
        <v>13.13</v>
      </c>
      <c r="F104" t="n">
        <v>10.47</v>
      </c>
      <c r="G104" t="n">
        <v>125.65</v>
      </c>
      <c r="H104" t="n">
        <v>2.08</v>
      </c>
      <c r="I104" t="n">
        <v>5</v>
      </c>
      <c r="J104" t="n">
        <v>226.26</v>
      </c>
      <c r="K104" t="n">
        <v>53.44</v>
      </c>
      <c r="L104" t="n">
        <v>26.5</v>
      </c>
      <c r="M104" t="n">
        <v>3</v>
      </c>
      <c r="N104" t="n">
        <v>51.32</v>
      </c>
      <c r="O104" t="n">
        <v>28139.34</v>
      </c>
      <c r="P104" t="n">
        <v>133.91</v>
      </c>
      <c r="Q104" t="n">
        <v>197.75</v>
      </c>
      <c r="R104" t="n">
        <v>29.94</v>
      </c>
      <c r="S104" t="n">
        <v>25.4</v>
      </c>
      <c r="T104" t="n">
        <v>1439.1</v>
      </c>
      <c r="U104" t="n">
        <v>0.85</v>
      </c>
      <c r="V104" t="n">
        <v>0.89</v>
      </c>
      <c r="W104" t="n">
        <v>2.95</v>
      </c>
      <c r="X104" t="n">
        <v>0.08</v>
      </c>
      <c r="Y104" t="n">
        <v>1</v>
      </c>
      <c r="Z104" t="n">
        <v>10</v>
      </c>
      <c r="AA104" t="n">
        <v>423.0585208574738</v>
      </c>
      <c r="AB104" t="n">
        <v>578.8473322618961</v>
      </c>
      <c r="AC104" t="n">
        <v>523.6029552881532</v>
      </c>
      <c r="AD104" t="n">
        <v>423058.5208574738</v>
      </c>
      <c r="AE104" t="n">
        <v>578847.3322618961</v>
      </c>
      <c r="AF104" t="n">
        <v>1.813978633007587e-05</v>
      </c>
      <c r="AG104" t="n">
        <v>35</v>
      </c>
      <c r="AH104" t="n">
        <v>523602.9552881533</v>
      </c>
    </row>
    <row r="105">
      <c r="A105" t="n">
        <v>103</v>
      </c>
      <c r="B105" t="n">
        <v>95</v>
      </c>
      <c r="C105" t="inlineStr">
        <is>
          <t xml:space="preserve">CONCLUIDO	</t>
        </is>
      </c>
      <c r="D105" t="n">
        <v>7.6199</v>
      </c>
      <c r="E105" t="n">
        <v>13.12</v>
      </c>
      <c r="F105" t="n">
        <v>10.47</v>
      </c>
      <c r="G105" t="n">
        <v>125.63</v>
      </c>
      <c r="H105" t="n">
        <v>2.1</v>
      </c>
      <c r="I105" t="n">
        <v>5</v>
      </c>
      <c r="J105" t="n">
        <v>226.68</v>
      </c>
      <c r="K105" t="n">
        <v>53.44</v>
      </c>
      <c r="L105" t="n">
        <v>26.75</v>
      </c>
      <c r="M105" t="n">
        <v>3</v>
      </c>
      <c r="N105" t="n">
        <v>51.49</v>
      </c>
      <c r="O105" t="n">
        <v>28191.14</v>
      </c>
      <c r="P105" t="n">
        <v>133.81</v>
      </c>
      <c r="Q105" t="n">
        <v>197.75</v>
      </c>
      <c r="R105" t="n">
        <v>29.87</v>
      </c>
      <c r="S105" t="n">
        <v>25.4</v>
      </c>
      <c r="T105" t="n">
        <v>1407.98</v>
      </c>
      <c r="U105" t="n">
        <v>0.85</v>
      </c>
      <c r="V105" t="n">
        <v>0.89</v>
      </c>
      <c r="W105" t="n">
        <v>2.95</v>
      </c>
      <c r="X105" t="n">
        <v>0.08</v>
      </c>
      <c r="Y105" t="n">
        <v>1</v>
      </c>
      <c r="Z105" t="n">
        <v>10</v>
      </c>
      <c r="AA105" t="n">
        <v>422.972816451649</v>
      </c>
      <c r="AB105" t="n">
        <v>578.730067712835</v>
      </c>
      <c r="AC105" t="n">
        <v>523.4968823030727</v>
      </c>
      <c r="AD105" t="n">
        <v>422972.8164516489</v>
      </c>
      <c r="AE105" t="n">
        <v>578730.0677128349</v>
      </c>
      <c r="AF105" t="n">
        <v>1.81421672231615e-05</v>
      </c>
      <c r="AG105" t="n">
        <v>35</v>
      </c>
      <c r="AH105" t="n">
        <v>523496.8823030727</v>
      </c>
    </row>
    <row r="106">
      <c r="A106" t="n">
        <v>104</v>
      </c>
      <c r="B106" t="n">
        <v>95</v>
      </c>
      <c r="C106" t="inlineStr">
        <is>
          <t xml:space="preserve">CONCLUIDO	</t>
        </is>
      </c>
      <c r="D106" t="n">
        <v>7.6216</v>
      </c>
      <c r="E106" t="n">
        <v>13.12</v>
      </c>
      <c r="F106" t="n">
        <v>10.47</v>
      </c>
      <c r="G106" t="n">
        <v>125.59</v>
      </c>
      <c r="H106" t="n">
        <v>2.11</v>
      </c>
      <c r="I106" t="n">
        <v>5</v>
      </c>
      <c r="J106" t="n">
        <v>227.1</v>
      </c>
      <c r="K106" t="n">
        <v>53.44</v>
      </c>
      <c r="L106" t="n">
        <v>27</v>
      </c>
      <c r="M106" t="n">
        <v>3</v>
      </c>
      <c r="N106" t="n">
        <v>51.66</v>
      </c>
      <c r="O106" t="n">
        <v>28243</v>
      </c>
      <c r="P106" t="n">
        <v>133.72</v>
      </c>
      <c r="Q106" t="n">
        <v>197.75</v>
      </c>
      <c r="R106" t="n">
        <v>29.84</v>
      </c>
      <c r="S106" t="n">
        <v>25.4</v>
      </c>
      <c r="T106" t="n">
        <v>1392.63</v>
      </c>
      <c r="U106" t="n">
        <v>0.85</v>
      </c>
      <c r="V106" t="n">
        <v>0.89</v>
      </c>
      <c r="W106" t="n">
        <v>2.94</v>
      </c>
      <c r="X106" t="n">
        <v>0.08</v>
      </c>
      <c r="Y106" t="n">
        <v>1</v>
      </c>
      <c r="Z106" t="n">
        <v>10</v>
      </c>
      <c r="AA106" t="n">
        <v>422.884292005278</v>
      </c>
      <c r="AB106" t="n">
        <v>578.6089446598875</v>
      </c>
      <c r="AC106" t="n">
        <v>523.3873190643011</v>
      </c>
      <c r="AD106" t="n">
        <v>422884.2920052781</v>
      </c>
      <c r="AE106" t="n">
        <v>578608.9446598875</v>
      </c>
      <c r="AF106" t="n">
        <v>1.814621474140706e-05</v>
      </c>
      <c r="AG106" t="n">
        <v>35</v>
      </c>
      <c r="AH106" t="n">
        <v>523387.3190643011</v>
      </c>
    </row>
    <row r="107">
      <c r="A107" t="n">
        <v>105</v>
      </c>
      <c r="B107" t="n">
        <v>95</v>
      </c>
      <c r="C107" t="inlineStr">
        <is>
          <t xml:space="preserve">CONCLUIDO	</t>
        </is>
      </c>
      <c r="D107" t="n">
        <v>7.619</v>
      </c>
      <c r="E107" t="n">
        <v>13.12</v>
      </c>
      <c r="F107" t="n">
        <v>10.47</v>
      </c>
      <c r="G107" t="n">
        <v>125.64</v>
      </c>
      <c r="H107" t="n">
        <v>2.13</v>
      </c>
      <c r="I107" t="n">
        <v>5</v>
      </c>
      <c r="J107" t="n">
        <v>227.52</v>
      </c>
      <c r="K107" t="n">
        <v>53.44</v>
      </c>
      <c r="L107" t="n">
        <v>27.25</v>
      </c>
      <c r="M107" t="n">
        <v>3</v>
      </c>
      <c r="N107" t="n">
        <v>51.83</v>
      </c>
      <c r="O107" t="n">
        <v>28294.92</v>
      </c>
      <c r="P107" t="n">
        <v>133.68</v>
      </c>
      <c r="Q107" t="n">
        <v>197.75</v>
      </c>
      <c r="R107" t="n">
        <v>29.93</v>
      </c>
      <c r="S107" t="n">
        <v>25.4</v>
      </c>
      <c r="T107" t="n">
        <v>1435.29</v>
      </c>
      <c r="U107" t="n">
        <v>0.85</v>
      </c>
      <c r="V107" t="n">
        <v>0.89</v>
      </c>
      <c r="W107" t="n">
        <v>2.95</v>
      </c>
      <c r="X107" t="n">
        <v>0.08</v>
      </c>
      <c r="Y107" t="n">
        <v>1</v>
      </c>
      <c r="Z107" t="n">
        <v>10</v>
      </c>
      <c r="AA107" t="n">
        <v>422.8928118687712</v>
      </c>
      <c r="AB107" t="n">
        <v>578.6206019129886</v>
      </c>
      <c r="AC107" t="n">
        <v>523.3978637655274</v>
      </c>
      <c r="AD107" t="n">
        <v>422892.8118687712</v>
      </c>
      <c r="AE107" t="n">
        <v>578620.6019129886</v>
      </c>
      <c r="AF107" t="n">
        <v>1.814002441938443e-05</v>
      </c>
      <c r="AG107" t="n">
        <v>35</v>
      </c>
      <c r="AH107" t="n">
        <v>523397.8637655274</v>
      </c>
    </row>
    <row r="108">
      <c r="A108" t="n">
        <v>106</v>
      </c>
      <c r="B108" t="n">
        <v>95</v>
      </c>
      <c r="C108" t="inlineStr">
        <is>
          <t xml:space="preserve">CONCLUIDO	</t>
        </is>
      </c>
      <c r="D108" t="n">
        <v>7.621</v>
      </c>
      <c r="E108" t="n">
        <v>13.12</v>
      </c>
      <c r="F108" t="n">
        <v>10.47</v>
      </c>
      <c r="G108" t="n">
        <v>125.6</v>
      </c>
      <c r="H108" t="n">
        <v>2.14</v>
      </c>
      <c r="I108" t="n">
        <v>5</v>
      </c>
      <c r="J108" t="n">
        <v>227.94</v>
      </c>
      <c r="K108" t="n">
        <v>53.44</v>
      </c>
      <c r="L108" t="n">
        <v>27.5</v>
      </c>
      <c r="M108" t="n">
        <v>3</v>
      </c>
      <c r="N108" t="n">
        <v>52.01</v>
      </c>
      <c r="O108" t="n">
        <v>28346.9</v>
      </c>
      <c r="P108" t="n">
        <v>133.46</v>
      </c>
      <c r="Q108" t="n">
        <v>197.75</v>
      </c>
      <c r="R108" t="n">
        <v>29.79</v>
      </c>
      <c r="S108" t="n">
        <v>25.4</v>
      </c>
      <c r="T108" t="n">
        <v>1366.91</v>
      </c>
      <c r="U108" t="n">
        <v>0.85</v>
      </c>
      <c r="V108" t="n">
        <v>0.89</v>
      </c>
      <c r="W108" t="n">
        <v>2.95</v>
      </c>
      <c r="X108" t="n">
        <v>0.08</v>
      </c>
      <c r="Y108" t="n">
        <v>1</v>
      </c>
      <c r="Z108" t="n">
        <v>10</v>
      </c>
      <c r="AA108" t="n">
        <v>422.707189803786</v>
      </c>
      <c r="AB108" t="n">
        <v>578.3666256146083</v>
      </c>
      <c r="AC108" t="n">
        <v>523.1681266086066</v>
      </c>
      <c r="AD108" t="n">
        <v>422707.1898037861</v>
      </c>
      <c r="AE108" t="n">
        <v>578366.6256146083</v>
      </c>
      <c r="AF108" t="n">
        <v>1.814478620555568e-05</v>
      </c>
      <c r="AG108" t="n">
        <v>35</v>
      </c>
      <c r="AH108" t="n">
        <v>523168.1266086065</v>
      </c>
    </row>
    <row r="109">
      <c r="A109" t="n">
        <v>107</v>
      </c>
      <c r="B109" t="n">
        <v>95</v>
      </c>
      <c r="C109" t="inlineStr">
        <is>
          <t xml:space="preserve">CONCLUIDO	</t>
        </is>
      </c>
      <c r="D109" t="n">
        <v>7.622</v>
      </c>
      <c r="E109" t="n">
        <v>13.12</v>
      </c>
      <c r="F109" t="n">
        <v>10.47</v>
      </c>
      <c r="G109" t="n">
        <v>125.58</v>
      </c>
      <c r="H109" t="n">
        <v>2.16</v>
      </c>
      <c r="I109" t="n">
        <v>5</v>
      </c>
      <c r="J109" t="n">
        <v>228.36</v>
      </c>
      <c r="K109" t="n">
        <v>53.44</v>
      </c>
      <c r="L109" t="n">
        <v>27.75</v>
      </c>
      <c r="M109" t="n">
        <v>3</v>
      </c>
      <c r="N109" t="n">
        <v>52.18</v>
      </c>
      <c r="O109" t="n">
        <v>28398.94</v>
      </c>
      <c r="P109" t="n">
        <v>133.32</v>
      </c>
      <c r="Q109" t="n">
        <v>197.75</v>
      </c>
      <c r="R109" t="n">
        <v>29.72</v>
      </c>
      <c r="S109" t="n">
        <v>25.4</v>
      </c>
      <c r="T109" t="n">
        <v>1330.81</v>
      </c>
      <c r="U109" t="n">
        <v>0.85</v>
      </c>
      <c r="V109" t="n">
        <v>0.89</v>
      </c>
      <c r="W109" t="n">
        <v>2.95</v>
      </c>
      <c r="X109" t="n">
        <v>0.08</v>
      </c>
      <c r="Y109" t="n">
        <v>1</v>
      </c>
      <c r="Z109" t="n">
        <v>10</v>
      </c>
      <c r="AA109" t="n">
        <v>422.5929958896467</v>
      </c>
      <c r="AB109" t="n">
        <v>578.210380463403</v>
      </c>
      <c r="AC109" t="n">
        <v>523.0267932753408</v>
      </c>
      <c r="AD109" t="n">
        <v>422592.9958896467</v>
      </c>
      <c r="AE109" t="n">
        <v>578210.380463403</v>
      </c>
      <c r="AF109" t="n">
        <v>1.814716709864131e-05</v>
      </c>
      <c r="AG109" t="n">
        <v>35</v>
      </c>
      <c r="AH109" t="n">
        <v>523026.7932753408</v>
      </c>
    </row>
    <row r="110">
      <c r="A110" t="n">
        <v>108</v>
      </c>
      <c r="B110" t="n">
        <v>95</v>
      </c>
      <c r="C110" t="inlineStr">
        <is>
          <t xml:space="preserve">CONCLUIDO	</t>
        </is>
      </c>
      <c r="D110" t="n">
        <v>7.6232</v>
      </c>
      <c r="E110" t="n">
        <v>13.12</v>
      </c>
      <c r="F110" t="n">
        <v>10.46</v>
      </c>
      <c r="G110" t="n">
        <v>125.56</v>
      </c>
      <c r="H110" t="n">
        <v>2.18</v>
      </c>
      <c r="I110" t="n">
        <v>5</v>
      </c>
      <c r="J110" t="n">
        <v>228.79</v>
      </c>
      <c r="K110" t="n">
        <v>53.44</v>
      </c>
      <c r="L110" t="n">
        <v>28</v>
      </c>
      <c r="M110" t="n">
        <v>3</v>
      </c>
      <c r="N110" t="n">
        <v>52.35</v>
      </c>
      <c r="O110" t="n">
        <v>28451.04</v>
      </c>
      <c r="P110" t="n">
        <v>133.02</v>
      </c>
      <c r="Q110" t="n">
        <v>197.76</v>
      </c>
      <c r="R110" t="n">
        <v>29.62</v>
      </c>
      <c r="S110" t="n">
        <v>25.4</v>
      </c>
      <c r="T110" t="n">
        <v>1280.76</v>
      </c>
      <c r="U110" t="n">
        <v>0.86</v>
      </c>
      <c r="V110" t="n">
        <v>0.89</v>
      </c>
      <c r="W110" t="n">
        <v>2.95</v>
      </c>
      <c r="X110" t="n">
        <v>0.07000000000000001</v>
      </c>
      <c r="Y110" t="n">
        <v>1</v>
      </c>
      <c r="Z110" t="n">
        <v>10</v>
      </c>
      <c r="AA110" t="n">
        <v>422.3491573827881</v>
      </c>
      <c r="AB110" t="n">
        <v>577.8767498609233</v>
      </c>
      <c r="AC110" t="n">
        <v>522.7250039093084</v>
      </c>
      <c r="AD110" t="n">
        <v>422349.1573827881</v>
      </c>
      <c r="AE110" t="n">
        <v>577876.7498609233</v>
      </c>
      <c r="AF110" t="n">
        <v>1.815002417034406e-05</v>
      </c>
      <c r="AG110" t="n">
        <v>35</v>
      </c>
      <c r="AH110" t="n">
        <v>522725.0039093083</v>
      </c>
    </row>
    <row r="111">
      <c r="A111" t="n">
        <v>109</v>
      </c>
      <c r="B111" t="n">
        <v>95</v>
      </c>
      <c r="C111" t="inlineStr">
        <is>
          <t xml:space="preserve">CONCLUIDO	</t>
        </is>
      </c>
      <c r="D111" t="n">
        <v>7.6223</v>
      </c>
      <c r="E111" t="n">
        <v>13.12</v>
      </c>
      <c r="F111" t="n">
        <v>10.46</v>
      </c>
      <c r="G111" t="n">
        <v>125.58</v>
      </c>
      <c r="H111" t="n">
        <v>2.19</v>
      </c>
      <c r="I111" t="n">
        <v>5</v>
      </c>
      <c r="J111" t="n">
        <v>229.21</v>
      </c>
      <c r="K111" t="n">
        <v>53.44</v>
      </c>
      <c r="L111" t="n">
        <v>28.25</v>
      </c>
      <c r="M111" t="n">
        <v>3</v>
      </c>
      <c r="N111" t="n">
        <v>52.52</v>
      </c>
      <c r="O111" t="n">
        <v>28503.21</v>
      </c>
      <c r="P111" t="n">
        <v>132.97</v>
      </c>
      <c r="Q111" t="n">
        <v>197.75</v>
      </c>
      <c r="R111" t="n">
        <v>29.72</v>
      </c>
      <c r="S111" t="n">
        <v>25.4</v>
      </c>
      <c r="T111" t="n">
        <v>1328.83</v>
      </c>
      <c r="U111" t="n">
        <v>0.85</v>
      </c>
      <c r="V111" t="n">
        <v>0.89</v>
      </c>
      <c r="W111" t="n">
        <v>2.95</v>
      </c>
      <c r="X111" t="n">
        <v>0.07000000000000001</v>
      </c>
      <c r="Y111" t="n">
        <v>1</v>
      </c>
      <c r="Z111" t="n">
        <v>10</v>
      </c>
      <c r="AA111" t="n">
        <v>422.3262299822987</v>
      </c>
      <c r="AB111" t="n">
        <v>577.8453795800882</v>
      </c>
      <c r="AC111" t="n">
        <v>522.6966275640476</v>
      </c>
      <c r="AD111" t="n">
        <v>422326.2299822987</v>
      </c>
      <c r="AE111" t="n">
        <v>577845.3795800882</v>
      </c>
      <c r="AF111" t="n">
        <v>1.8147881366567e-05</v>
      </c>
      <c r="AG111" t="n">
        <v>35</v>
      </c>
      <c r="AH111" t="n">
        <v>522696.6275640476</v>
      </c>
    </row>
    <row r="112">
      <c r="A112" t="n">
        <v>110</v>
      </c>
      <c r="B112" t="n">
        <v>95</v>
      </c>
      <c r="C112" t="inlineStr">
        <is>
          <t xml:space="preserve">CONCLUIDO	</t>
        </is>
      </c>
      <c r="D112" t="n">
        <v>7.6244</v>
      </c>
      <c r="E112" t="n">
        <v>13.12</v>
      </c>
      <c r="F112" t="n">
        <v>10.46</v>
      </c>
      <c r="G112" t="n">
        <v>125.53</v>
      </c>
      <c r="H112" t="n">
        <v>2.21</v>
      </c>
      <c r="I112" t="n">
        <v>5</v>
      </c>
      <c r="J112" t="n">
        <v>229.63</v>
      </c>
      <c r="K112" t="n">
        <v>53.44</v>
      </c>
      <c r="L112" t="n">
        <v>28.5</v>
      </c>
      <c r="M112" t="n">
        <v>3</v>
      </c>
      <c r="N112" t="n">
        <v>52.7</v>
      </c>
      <c r="O112" t="n">
        <v>28555.43</v>
      </c>
      <c r="P112" t="n">
        <v>132.63</v>
      </c>
      <c r="Q112" t="n">
        <v>197.75</v>
      </c>
      <c r="R112" t="n">
        <v>29.5</v>
      </c>
      <c r="S112" t="n">
        <v>25.4</v>
      </c>
      <c r="T112" t="n">
        <v>1220.84</v>
      </c>
      <c r="U112" t="n">
        <v>0.86</v>
      </c>
      <c r="V112" t="n">
        <v>0.89</v>
      </c>
      <c r="W112" t="n">
        <v>2.95</v>
      </c>
      <c r="X112" t="n">
        <v>0.07000000000000001</v>
      </c>
      <c r="Y112" t="n">
        <v>1</v>
      </c>
      <c r="Z112" t="n">
        <v>10</v>
      </c>
      <c r="AA112" t="n">
        <v>422.0537704173556</v>
      </c>
      <c r="AB112" t="n">
        <v>577.4725883832655</v>
      </c>
      <c r="AC112" t="n">
        <v>522.3594150358339</v>
      </c>
      <c r="AD112" t="n">
        <v>422053.7704173556</v>
      </c>
      <c r="AE112" t="n">
        <v>577472.5883832654</v>
      </c>
      <c r="AF112" t="n">
        <v>1.815288124204681e-05</v>
      </c>
      <c r="AG112" t="n">
        <v>35</v>
      </c>
      <c r="AH112" t="n">
        <v>522359.4150358338</v>
      </c>
    </row>
    <row r="113">
      <c r="A113" t="n">
        <v>111</v>
      </c>
      <c r="B113" t="n">
        <v>95</v>
      </c>
      <c r="C113" t="inlineStr">
        <is>
          <t xml:space="preserve">CONCLUIDO	</t>
        </is>
      </c>
      <c r="D113" t="n">
        <v>7.624</v>
      </c>
      <c r="E113" t="n">
        <v>13.12</v>
      </c>
      <c r="F113" t="n">
        <v>10.46</v>
      </c>
      <c r="G113" t="n">
        <v>125.54</v>
      </c>
      <c r="H113" t="n">
        <v>2.22</v>
      </c>
      <c r="I113" t="n">
        <v>5</v>
      </c>
      <c r="J113" t="n">
        <v>230.06</v>
      </c>
      <c r="K113" t="n">
        <v>53.44</v>
      </c>
      <c r="L113" t="n">
        <v>28.75</v>
      </c>
      <c r="M113" t="n">
        <v>3</v>
      </c>
      <c r="N113" t="n">
        <v>52.87</v>
      </c>
      <c r="O113" t="n">
        <v>28607.71</v>
      </c>
      <c r="P113" t="n">
        <v>132.53</v>
      </c>
      <c r="Q113" t="n">
        <v>197.78</v>
      </c>
      <c r="R113" t="n">
        <v>29.57</v>
      </c>
      <c r="S113" t="n">
        <v>25.4</v>
      </c>
      <c r="T113" t="n">
        <v>1255.88</v>
      </c>
      <c r="U113" t="n">
        <v>0.86</v>
      </c>
      <c r="V113" t="n">
        <v>0.89</v>
      </c>
      <c r="W113" t="n">
        <v>2.95</v>
      </c>
      <c r="X113" t="n">
        <v>0.07000000000000001</v>
      </c>
      <c r="Y113" t="n">
        <v>1</v>
      </c>
      <c r="Z113" t="n">
        <v>10</v>
      </c>
      <c r="AA113" t="n">
        <v>421.9880499951661</v>
      </c>
      <c r="AB113" t="n">
        <v>577.3826668022455</v>
      </c>
      <c r="AC113" t="n">
        <v>522.2780754443007</v>
      </c>
      <c r="AD113" t="n">
        <v>421988.0499951661</v>
      </c>
      <c r="AE113" t="n">
        <v>577382.6668022454</v>
      </c>
      <c r="AF113" t="n">
        <v>1.815192888481256e-05</v>
      </c>
      <c r="AG113" t="n">
        <v>35</v>
      </c>
      <c r="AH113" t="n">
        <v>522278.0754443007</v>
      </c>
    </row>
    <row r="114">
      <c r="A114" t="n">
        <v>112</v>
      </c>
      <c r="B114" t="n">
        <v>95</v>
      </c>
      <c r="C114" t="inlineStr">
        <is>
          <t xml:space="preserve">CONCLUIDO	</t>
        </is>
      </c>
      <c r="D114" t="n">
        <v>7.6237</v>
      </c>
      <c r="E114" t="n">
        <v>13.12</v>
      </c>
      <c r="F114" t="n">
        <v>10.46</v>
      </c>
      <c r="G114" t="n">
        <v>125.55</v>
      </c>
      <c r="H114" t="n">
        <v>2.24</v>
      </c>
      <c r="I114" t="n">
        <v>5</v>
      </c>
      <c r="J114" t="n">
        <v>230.48</v>
      </c>
      <c r="K114" t="n">
        <v>53.44</v>
      </c>
      <c r="L114" t="n">
        <v>29</v>
      </c>
      <c r="M114" t="n">
        <v>3</v>
      </c>
      <c r="N114" t="n">
        <v>53.05</v>
      </c>
      <c r="O114" t="n">
        <v>28660.06</v>
      </c>
      <c r="P114" t="n">
        <v>132.02</v>
      </c>
      <c r="Q114" t="n">
        <v>197.76</v>
      </c>
      <c r="R114" t="n">
        <v>29.62</v>
      </c>
      <c r="S114" t="n">
        <v>25.4</v>
      </c>
      <c r="T114" t="n">
        <v>1278.68</v>
      </c>
      <c r="U114" t="n">
        <v>0.86</v>
      </c>
      <c r="V114" t="n">
        <v>0.89</v>
      </c>
      <c r="W114" t="n">
        <v>2.95</v>
      </c>
      <c r="X114" t="n">
        <v>0.07000000000000001</v>
      </c>
      <c r="Y114" t="n">
        <v>1</v>
      </c>
      <c r="Z114" t="n">
        <v>10</v>
      </c>
      <c r="AA114" t="n">
        <v>421.6282429373291</v>
      </c>
      <c r="AB114" t="n">
        <v>576.8903629121456</v>
      </c>
      <c r="AC114" t="n">
        <v>521.8327563465192</v>
      </c>
      <c r="AD114" t="n">
        <v>421628.2429373291</v>
      </c>
      <c r="AE114" t="n">
        <v>576890.3629121457</v>
      </c>
      <c r="AF114" t="n">
        <v>1.815121461688687e-05</v>
      </c>
      <c r="AG114" t="n">
        <v>35</v>
      </c>
      <c r="AH114" t="n">
        <v>521832.7563465192</v>
      </c>
    </row>
    <row r="115">
      <c r="A115" t="n">
        <v>113</v>
      </c>
      <c r="B115" t="n">
        <v>95</v>
      </c>
      <c r="C115" t="inlineStr">
        <is>
          <t xml:space="preserve">CONCLUIDO	</t>
        </is>
      </c>
      <c r="D115" t="n">
        <v>7.6253</v>
      </c>
      <c r="E115" t="n">
        <v>13.11</v>
      </c>
      <c r="F115" t="n">
        <v>10.46</v>
      </c>
      <c r="G115" t="n">
        <v>125.51</v>
      </c>
      <c r="H115" t="n">
        <v>2.25</v>
      </c>
      <c r="I115" t="n">
        <v>5</v>
      </c>
      <c r="J115" t="n">
        <v>230.91</v>
      </c>
      <c r="K115" t="n">
        <v>53.44</v>
      </c>
      <c r="L115" t="n">
        <v>29.25</v>
      </c>
      <c r="M115" t="n">
        <v>3</v>
      </c>
      <c r="N115" t="n">
        <v>53.22</v>
      </c>
      <c r="O115" t="n">
        <v>28712.46</v>
      </c>
      <c r="P115" t="n">
        <v>131.59</v>
      </c>
      <c r="Q115" t="n">
        <v>197.75</v>
      </c>
      <c r="R115" t="n">
        <v>29.55</v>
      </c>
      <c r="S115" t="n">
        <v>25.4</v>
      </c>
      <c r="T115" t="n">
        <v>1243.72</v>
      </c>
      <c r="U115" t="n">
        <v>0.86</v>
      </c>
      <c r="V115" t="n">
        <v>0.89</v>
      </c>
      <c r="W115" t="n">
        <v>2.95</v>
      </c>
      <c r="X115" t="n">
        <v>0.07000000000000001</v>
      </c>
      <c r="Y115" t="n">
        <v>1</v>
      </c>
      <c r="Z115" t="n">
        <v>10</v>
      </c>
      <c r="AA115" t="n">
        <v>421.2988218297636</v>
      </c>
      <c r="AB115" t="n">
        <v>576.439634419741</v>
      </c>
      <c r="AC115" t="n">
        <v>521.4250447488282</v>
      </c>
      <c r="AD115" t="n">
        <v>421298.8218297636</v>
      </c>
      <c r="AE115" t="n">
        <v>576439.634419741</v>
      </c>
      <c r="AF115" t="n">
        <v>1.815502404582388e-05</v>
      </c>
      <c r="AG115" t="n">
        <v>35</v>
      </c>
      <c r="AH115" t="n">
        <v>521425.0447488282</v>
      </c>
    </row>
    <row r="116">
      <c r="A116" t="n">
        <v>114</v>
      </c>
      <c r="B116" t="n">
        <v>95</v>
      </c>
      <c r="C116" t="inlineStr">
        <is>
          <t xml:space="preserve">CONCLUIDO	</t>
        </is>
      </c>
      <c r="D116" t="n">
        <v>7.6216</v>
      </c>
      <c r="E116" t="n">
        <v>13.12</v>
      </c>
      <c r="F116" t="n">
        <v>10.47</v>
      </c>
      <c r="G116" t="n">
        <v>125.59</v>
      </c>
      <c r="H116" t="n">
        <v>2.27</v>
      </c>
      <c r="I116" t="n">
        <v>5</v>
      </c>
      <c r="J116" t="n">
        <v>231.33</v>
      </c>
      <c r="K116" t="n">
        <v>53.44</v>
      </c>
      <c r="L116" t="n">
        <v>29.5</v>
      </c>
      <c r="M116" t="n">
        <v>3</v>
      </c>
      <c r="N116" t="n">
        <v>53.4</v>
      </c>
      <c r="O116" t="n">
        <v>28764.93</v>
      </c>
      <c r="P116" t="n">
        <v>131.5</v>
      </c>
      <c r="Q116" t="n">
        <v>197.75</v>
      </c>
      <c r="R116" t="n">
        <v>29.73</v>
      </c>
      <c r="S116" t="n">
        <v>25.4</v>
      </c>
      <c r="T116" t="n">
        <v>1334.88</v>
      </c>
      <c r="U116" t="n">
        <v>0.85</v>
      </c>
      <c r="V116" t="n">
        <v>0.89</v>
      </c>
      <c r="W116" t="n">
        <v>2.95</v>
      </c>
      <c r="X116" t="n">
        <v>0.08</v>
      </c>
      <c r="Y116" t="n">
        <v>1</v>
      </c>
      <c r="Z116" t="n">
        <v>10</v>
      </c>
      <c r="AA116" t="n">
        <v>421.2991723429174</v>
      </c>
      <c r="AB116" t="n">
        <v>576.4401140073015</v>
      </c>
      <c r="AC116" t="n">
        <v>521.4254785652251</v>
      </c>
      <c r="AD116" t="n">
        <v>421299.1723429174</v>
      </c>
      <c r="AE116" t="n">
        <v>576440.1140073015</v>
      </c>
      <c r="AF116" t="n">
        <v>1.814621474140706e-05</v>
      </c>
      <c r="AG116" t="n">
        <v>35</v>
      </c>
      <c r="AH116" t="n">
        <v>521425.4785652251</v>
      </c>
    </row>
    <row r="117">
      <c r="A117" t="n">
        <v>115</v>
      </c>
      <c r="B117" t="n">
        <v>95</v>
      </c>
      <c r="C117" t="inlineStr">
        <is>
          <t xml:space="preserve">CONCLUIDO	</t>
        </is>
      </c>
      <c r="D117" t="n">
        <v>7.6202</v>
      </c>
      <c r="E117" t="n">
        <v>13.12</v>
      </c>
      <c r="F117" t="n">
        <v>10.47</v>
      </c>
      <c r="G117" t="n">
        <v>125.62</v>
      </c>
      <c r="H117" t="n">
        <v>2.28</v>
      </c>
      <c r="I117" t="n">
        <v>5</v>
      </c>
      <c r="J117" t="n">
        <v>231.76</v>
      </c>
      <c r="K117" t="n">
        <v>53.44</v>
      </c>
      <c r="L117" t="n">
        <v>29.75</v>
      </c>
      <c r="M117" t="n">
        <v>3</v>
      </c>
      <c r="N117" t="n">
        <v>53.57</v>
      </c>
      <c r="O117" t="n">
        <v>28817.46</v>
      </c>
      <c r="P117" t="n">
        <v>131.41</v>
      </c>
      <c r="Q117" t="n">
        <v>197.75</v>
      </c>
      <c r="R117" t="n">
        <v>29.85</v>
      </c>
      <c r="S117" t="n">
        <v>25.4</v>
      </c>
      <c r="T117" t="n">
        <v>1398.43</v>
      </c>
      <c r="U117" t="n">
        <v>0.85</v>
      </c>
      <c r="V117" t="n">
        <v>0.89</v>
      </c>
      <c r="W117" t="n">
        <v>2.95</v>
      </c>
      <c r="X117" t="n">
        <v>0.08</v>
      </c>
      <c r="Y117" t="n">
        <v>1</v>
      </c>
      <c r="Z117" t="n">
        <v>10</v>
      </c>
      <c r="AA117" t="n">
        <v>421.2545762751504</v>
      </c>
      <c r="AB117" t="n">
        <v>576.3790956999432</v>
      </c>
      <c r="AC117" t="n">
        <v>521.3702837594813</v>
      </c>
      <c r="AD117" t="n">
        <v>421254.5762751505</v>
      </c>
      <c r="AE117" t="n">
        <v>576379.0956999431</v>
      </c>
      <c r="AF117" t="n">
        <v>1.814288149108718e-05</v>
      </c>
      <c r="AG117" t="n">
        <v>35</v>
      </c>
      <c r="AH117" t="n">
        <v>521370.2837594813</v>
      </c>
    </row>
    <row r="118">
      <c r="A118" t="n">
        <v>116</v>
      </c>
      <c r="B118" t="n">
        <v>95</v>
      </c>
      <c r="C118" t="inlineStr">
        <is>
          <t xml:space="preserve">CONCLUIDO	</t>
        </is>
      </c>
      <c r="D118" t="n">
        <v>7.6199</v>
      </c>
      <c r="E118" t="n">
        <v>13.12</v>
      </c>
      <c r="F118" t="n">
        <v>10.47</v>
      </c>
      <c r="G118" t="n">
        <v>125.63</v>
      </c>
      <c r="H118" t="n">
        <v>2.3</v>
      </c>
      <c r="I118" t="n">
        <v>5</v>
      </c>
      <c r="J118" t="n">
        <v>232.18</v>
      </c>
      <c r="K118" t="n">
        <v>53.44</v>
      </c>
      <c r="L118" t="n">
        <v>30</v>
      </c>
      <c r="M118" t="n">
        <v>3</v>
      </c>
      <c r="N118" t="n">
        <v>53.75</v>
      </c>
      <c r="O118" t="n">
        <v>28870.05</v>
      </c>
      <c r="P118" t="n">
        <v>131.31</v>
      </c>
      <c r="Q118" t="n">
        <v>197.75</v>
      </c>
      <c r="R118" t="n">
        <v>29.86</v>
      </c>
      <c r="S118" t="n">
        <v>25.4</v>
      </c>
      <c r="T118" t="n">
        <v>1401.96</v>
      </c>
      <c r="U118" t="n">
        <v>0.85</v>
      </c>
      <c r="V118" t="n">
        <v>0.89</v>
      </c>
      <c r="W118" t="n">
        <v>2.95</v>
      </c>
      <c r="X118" t="n">
        <v>0.08</v>
      </c>
      <c r="Y118" t="n">
        <v>1</v>
      </c>
      <c r="Z118" t="n">
        <v>10</v>
      </c>
      <c r="AA118" t="n">
        <v>421.187373543291</v>
      </c>
      <c r="AB118" t="n">
        <v>576.2871459574378</v>
      </c>
      <c r="AC118" t="n">
        <v>521.2871095713483</v>
      </c>
      <c r="AD118" t="n">
        <v>421187.373543291</v>
      </c>
      <c r="AE118" t="n">
        <v>576287.1459574378</v>
      </c>
      <c r="AF118" t="n">
        <v>1.81421672231615e-05</v>
      </c>
      <c r="AG118" t="n">
        <v>35</v>
      </c>
      <c r="AH118" t="n">
        <v>521287.1095713484</v>
      </c>
    </row>
    <row r="119">
      <c r="A119" t="n">
        <v>117</v>
      </c>
      <c r="B119" t="n">
        <v>95</v>
      </c>
      <c r="C119" t="inlineStr">
        <is>
          <t xml:space="preserve">CONCLUIDO	</t>
        </is>
      </c>
      <c r="D119" t="n">
        <v>7.6202</v>
      </c>
      <c r="E119" t="n">
        <v>13.12</v>
      </c>
      <c r="F119" t="n">
        <v>10.47</v>
      </c>
      <c r="G119" t="n">
        <v>125.62</v>
      </c>
      <c r="H119" t="n">
        <v>2.31</v>
      </c>
      <c r="I119" t="n">
        <v>5</v>
      </c>
      <c r="J119" t="n">
        <v>232.61</v>
      </c>
      <c r="K119" t="n">
        <v>53.44</v>
      </c>
      <c r="L119" t="n">
        <v>30.25</v>
      </c>
      <c r="M119" t="n">
        <v>3</v>
      </c>
      <c r="N119" t="n">
        <v>53.93</v>
      </c>
      <c r="O119" t="n">
        <v>28922.71</v>
      </c>
      <c r="P119" t="n">
        <v>130.88</v>
      </c>
      <c r="Q119" t="n">
        <v>197.75</v>
      </c>
      <c r="R119" t="n">
        <v>29.81</v>
      </c>
      <c r="S119" t="n">
        <v>25.4</v>
      </c>
      <c r="T119" t="n">
        <v>1376.38</v>
      </c>
      <c r="U119" t="n">
        <v>0.85</v>
      </c>
      <c r="V119" t="n">
        <v>0.89</v>
      </c>
      <c r="W119" t="n">
        <v>2.95</v>
      </c>
      <c r="X119" t="n">
        <v>0.08</v>
      </c>
      <c r="Y119" t="n">
        <v>1</v>
      </c>
      <c r="Z119" t="n">
        <v>10</v>
      </c>
      <c r="AA119" t="n">
        <v>420.8760772803094</v>
      </c>
      <c r="AB119" t="n">
        <v>575.8612166770044</v>
      </c>
      <c r="AC119" t="n">
        <v>520.9018303836441</v>
      </c>
      <c r="AD119" t="n">
        <v>420876.0772803094</v>
      </c>
      <c r="AE119" t="n">
        <v>575861.2166770045</v>
      </c>
      <c r="AF119" t="n">
        <v>1.814288149108718e-05</v>
      </c>
      <c r="AG119" t="n">
        <v>35</v>
      </c>
      <c r="AH119" t="n">
        <v>520901.8303836441</v>
      </c>
    </row>
    <row r="120">
      <c r="A120" t="n">
        <v>118</v>
      </c>
      <c r="B120" t="n">
        <v>95</v>
      </c>
      <c r="C120" t="inlineStr">
        <is>
          <t xml:space="preserve">CONCLUIDO	</t>
        </is>
      </c>
      <c r="D120" t="n">
        <v>7.6207</v>
      </c>
      <c r="E120" t="n">
        <v>13.12</v>
      </c>
      <c r="F120" t="n">
        <v>10.47</v>
      </c>
      <c r="G120" t="n">
        <v>125.61</v>
      </c>
      <c r="H120" t="n">
        <v>2.33</v>
      </c>
      <c r="I120" t="n">
        <v>5</v>
      </c>
      <c r="J120" t="n">
        <v>233.04</v>
      </c>
      <c r="K120" t="n">
        <v>53.44</v>
      </c>
      <c r="L120" t="n">
        <v>30.5</v>
      </c>
      <c r="M120" t="n">
        <v>3</v>
      </c>
      <c r="N120" t="n">
        <v>54.1</v>
      </c>
      <c r="O120" t="n">
        <v>28975.43</v>
      </c>
      <c r="P120" t="n">
        <v>130.51</v>
      </c>
      <c r="Q120" t="n">
        <v>197.75</v>
      </c>
      <c r="R120" t="n">
        <v>29.78</v>
      </c>
      <c r="S120" t="n">
        <v>25.4</v>
      </c>
      <c r="T120" t="n">
        <v>1361</v>
      </c>
      <c r="U120" t="n">
        <v>0.85</v>
      </c>
      <c r="V120" t="n">
        <v>0.89</v>
      </c>
      <c r="W120" t="n">
        <v>2.95</v>
      </c>
      <c r="X120" t="n">
        <v>0.08</v>
      </c>
      <c r="Y120" t="n">
        <v>1</v>
      </c>
      <c r="Z120" t="n">
        <v>10</v>
      </c>
      <c r="AA120" t="n">
        <v>420.6048600665874</v>
      </c>
      <c r="AB120" t="n">
        <v>575.4901253199311</v>
      </c>
      <c r="AC120" t="n">
        <v>520.5661554648598</v>
      </c>
      <c r="AD120" t="n">
        <v>420604.8600665875</v>
      </c>
      <c r="AE120" t="n">
        <v>575490.1253199311</v>
      </c>
      <c r="AF120" t="n">
        <v>1.814407193763e-05</v>
      </c>
      <c r="AG120" t="n">
        <v>35</v>
      </c>
      <c r="AH120" t="n">
        <v>520566.1554648598</v>
      </c>
    </row>
    <row r="121">
      <c r="A121" t="n">
        <v>119</v>
      </c>
      <c r="B121" t="n">
        <v>95</v>
      </c>
      <c r="C121" t="inlineStr">
        <is>
          <t xml:space="preserve">CONCLUIDO	</t>
        </is>
      </c>
      <c r="D121" t="n">
        <v>7.6211</v>
      </c>
      <c r="E121" t="n">
        <v>13.12</v>
      </c>
      <c r="F121" t="n">
        <v>10.47</v>
      </c>
      <c r="G121" t="n">
        <v>125.6</v>
      </c>
      <c r="H121" t="n">
        <v>2.34</v>
      </c>
      <c r="I121" t="n">
        <v>5</v>
      </c>
      <c r="J121" t="n">
        <v>233.47</v>
      </c>
      <c r="K121" t="n">
        <v>53.44</v>
      </c>
      <c r="L121" t="n">
        <v>30.75</v>
      </c>
      <c r="M121" t="n">
        <v>3</v>
      </c>
      <c r="N121" t="n">
        <v>54.28</v>
      </c>
      <c r="O121" t="n">
        <v>29028.21</v>
      </c>
      <c r="P121" t="n">
        <v>130.37</v>
      </c>
      <c r="Q121" t="n">
        <v>197.78</v>
      </c>
      <c r="R121" t="n">
        <v>29.77</v>
      </c>
      <c r="S121" t="n">
        <v>25.4</v>
      </c>
      <c r="T121" t="n">
        <v>1354.01</v>
      </c>
      <c r="U121" t="n">
        <v>0.85</v>
      </c>
      <c r="V121" t="n">
        <v>0.89</v>
      </c>
      <c r="W121" t="n">
        <v>2.95</v>
      </c>
      <c r="X121" t="n">
        <v>0.08</v>
      </c>
      <c r="Y121" t="n">
        <v>1</v>
      </c>
      <c r="Z121" t="n">
        <v>10</v>
      </c>
      <c r="AA121" t="n">
        <v>420.4993060136086</v>
      </c>
      <c r="AB121" t="n">
        <v>575.3457016079292</v>
      </c>
      <c r="AC121" t="n">
        <v>520.4355153492314</v>
      </c>
      <c r="AD121" t="n">
        <v>420499.3060136086</v>
      </c>
      <c r="AE121" t="n">
        <v>575345.7016079292</v>
      </c>
      <c r="AF121" t="n">
        <v>1.814502429486425e-05</v>
      </c>
      <c r="AG121" t="n">
        <v>35</v>
      </c>
      <c r="AH121" t="n">
        <v>520435.5153492314</v>
      </c>
    </row>
    <row r="122">
      <c r="A122" t="n">
        <v>120</v>
      </c>
      <c r="B122" t="n">
        <v>95</v>
      </c>
      <c r="C122" t="inlineStr">
        <is>
          <t xml:space="preserve">CONCLUIDO	</t>
        </is>
      </c>
      <c r="D122" t="n">
        <v>7.6555</v>
      </c>
      <c r="E122" t="n">
        <v>13.06</v>
      </c>
      <c r="F122" t="n">
        <v>10.45</v>
      </c>
      <c r="G122" t="n">
        <v>156.68</v>
      </c>
      <c r="H122" t="n">
        <v>2.36</v>
      </c>
      <c r="I122" t="n">
        <v>4</v>
      </c>
      <c r="J122" t="n">
        <v>233.89</v>
      </c>
      <c r="K122" t="n">
        <v>53.44</v>
      </c>
      <c r="L122" t="n">
        <v>31</v>
      </c>
      <c r="M122" t="n">
        <v>2</v>
      </c>
      <c r="N122" t="n">
        <v>54.46</v>
      </c>
      <c r="O122" t="n">
        <v>29081.05</v>
      </c>
      <c r="P122" t="n">
        <v>129.82</v>
      </c>
      <c r="Q122" t="n">
        <v>197.77</v>
      </c>
      <c r="R122" t="n">
        <v>29.08</v>
      </c>
      <c r="S122" t="n">
        <v>25.4</v>
      </c>
      <c r="T122" t="n">
        <v>1014.28</v>
      </c>
      <c r="U122" t="n">
        <v>0.87</v>
      </c>
      <c r="V122" t="n">
        <v>0.89</v>
      </c>
      <c r="W122" t="n">
        <v>2.95</v>
      </c>
      <c r="X122" t="n">
        <v>0.06</v>
      </c>
      <c r="Y122" t="n">
        <v>1</v>
      </c>
      <c r="Z122" t="n">
        <v>10</v>
      </c>
      <c r="AA122" t="n">
        <v>419.6055352083189</v>
      </c>
      <c r="AB122" t="n">
        <v>574.1228049617469</v>
      </c>
      <c r="AC122" t="n">
        <v>519.3293302426146</v>
      </c>
      <c r="AD122" t="n">
        <v>419605.535208319</v>
      </c>
      <c r="AE122" t="n">
        <v>574122.8049617469</v>
      </c>
      <c r="AF122" t="n">
        <v>1.822692701700978e-05</v>
      </c>
      <c r="AG122" t="n">
        <v>35</v>
      </c>
      <c r="AH122" t="n">
        <v>519329.3302426146</v>
      </c>
    </row>
    <row r="123">
      <c r="A123" t="n">
        <v>121</v>
      </c>
      <c r="B123" t="n">
        <v>95</v>
      </c>
      <c r="C123" t="inlineStr">
        <is>
          <t xml:space="preserve">CONCLUIDO	</t>
        </is>
      </c>
      <c r="D123" t="n">
        <v>7.6583</v>
      </c>
      <c r="E123" t="n">
        <v>13.06</v>
      </c>
      <c r="F123" t="n">
        <v>10.44</v>
      </c>
      <c r="G123" t="n">
        <v>156.6</v>
      </c>
      <c r="H123" t="n">
        <v>2.37</v>
      </c>
      <c r="I123" t="n">
        <v>4</v>
      </c>
      <c r="J123" t="n">
        <v>234.32</v>
      </c>
      <c r="K123" t="n">
        <v>53.44</v>
      </c>
      <c r="L123" t="n">
        <v>31.25</v>
      </c>
      <c r="M123" t="n">
        <v>2</v>
      </c>
      <c r="N123" t="n">
        <v>54.64</v>
      </c>
      <c r="O123" t="n">
        <v>29133.96</v>
      </c>
      <c r="P123" t="n">
        <v>129.97</v>
      </c>
      <c r="Q123" t="n">
        <v>197.75</v>
      </c>
      <c r="R123" t="n">
        <v>28.99</v>
      </c>
      <c r="S123" t="n">
        <v>25.4</v>
      </c>
      <c r="T123" t="n">
        <v>969.0700000000001</v>
      </c>
      <c r="U123" t="n">
        <v>0.88</v>
      </c>
      <c r="V123" t="n">
        <v>0.89</v>
      </c>
      <c r="W123" t="n">
        <v>2.94</v>
      </c>
      <c r="X123" t="n">
        <v>0.05</v>
      </c>
      <c r="Y123" t="n">
        <v>1</v>
      </c>
      <c r="Z123" t="n">
        <v>10</v>
      </c>
      <c r="AA123" t="n">
        <v>419.6610279870172</v>
      </c>
      <c r="AB123" t="n">
        <v>574.1987326297303</v>
      </c>
      <c r="AC123" t="n">
        <v>519.3980114805308</v>
      </c>
      <c r="AD123" t="n">
        <v>419661.0279870172</v>
      </c>
      <c r="AE123" t="n">
        <v>574198.7326297304</v>
      </c>
      <c r="AF123" t="n">
        <v>1.823359351764953e-05</v>
      </c>
      <c r="AG123" t="n">
        <v>35</v>
      </c>
      <c r="AH123" t="n">
        <v>519398.0114805308</v>
      </c>
    </row>
    <row r="124">
      <c r="A124" t="n">
        <v>122</v>
      </c>
      <c r="B124" t="n">
        <v>95</v>
      </c>
      <c r="C124" t="inlineStr">
        <is>
          <t xml:space="preserve">CONCLUIDO	</t>
        </is>
      </c>
      <c r="D124" t="n">
        <v>7.6568</v>
      </c>
      <c r="E124" t="n">
        <v>13.06</v>
      </c>
      <c r="F124" t="n">
        <v>10.44</v>
      </c>
      <c r="G124" t="n">
        <v>156.64</v>
      </c>
      <c r="H124" t="n">
        <v>2.39</v>
      </c>
      <c r="I124" t="n">
        <v>4</v>
      </c>
      <c r="J124" t="n">
        <v>234.75</v>
      </c>
      <c r="K124" t="n">
        <v>53.44</v>
      </c>
      <c r="L124" t="n">
        <v>31.5</v>
      </c>
      <c r="M124" t="n">
        <v>2</v>
      </c>
      <c r="N124" t="n">
        <v>54.82</v>
      </c>
      <c r="O124" t="n">
        <v>29186.93</v>
      </c>
      <c r="P124" t="n">
        <v>130.11</v>
      </c>
      <c r="Q124" t="n">
        <v>197.75</v>
      </c>
      <c r="R124" t="n">
        <v>28.99</v>
      </c>
      <c r="S124" t="n">
        <v>25.4</v>
      </c>
      <c r="T124" t="n">
        <v>969.9400000000001</v>
      </c>
      <c r="U124" t="n">
        <v>0.88</v>
      </c>
      <c r="V124" t="n">
        <v>0.89</v>
      </c>
      <c r="W124" t="n">
        <v>2.95</v>
      </c>
      <c r="X124" t="n">
        <v>0.05</v>
      </c>
      <c r="Y124" t="n">
        <v>1</v>
      </c>
      <c r="Z124" t="n">
        <v>10</v>
      </c>
      <c r="AA124" t="n">
        <v>419.7811921127541</v>
      </c>
      <c r="AB124" t="n">
        <v>574.3631464878307</v>
      </c>
      <c r="AC124" t="n">
        <v>519.5467339107704</v>
      </c>
      <c r="AD124" t="n">
        <v>419781.1921127541</v>
      </c>
      <c r="AE124" t="n">
        <v>574363.1464878307</v>
      </c>
      <c r="AF124" t="n">
        <v>1.823002217802109e-05</v>
      </c>
      <c r="AG124" t="n">
        <v>35</v>
      </c>
      <c r="AH124" t="n">
        <v>519546.7339107704</v>
      </c>
    </row>
    <row r="125">
      <c r="A125" t="n">
        <v>123</v>
      </c>
      <c r="B125" t="n">
        <v>95</v>
      </c>
      <c r="C125" t="inlineStr">
        <is>
          <t xml:space="preserve">CONCLUIDO	</t>
        </is>
      </c>
      <c r="D125" t="n">
        <v>7.6565</v>
      </c>
      <c r="E125" t="n">
        <v>13.06</v>
      </c>
      <c r="F125" t="n">
        <v>10.44</v>
      </c>
      <c r="G125" t="n">
        <v>156.65</v>
      </c>
      <c r="H125" t="n">
        <v>2.4</v>
      </c>
      <c r="I125" t="n">
        <v>4</v>
      </c>
      <c r="J125" t="n">
        <v>235.18</v>
      </c>
      <c r="K125" t="n">
        <v>53.44</v>
      </c>
      <c r="L125" t="n">
        <v>31.75</v>
      </c>
      <c r="M125" t="n">
        <v>2</v>
      </c>
      <c r="N125" t="n">
        <v>55</v>
      </c>
      <c r="O125" t="n">
        <v>29239.96</v>
      </c>
      <c r="P125" t="n">
        <v>130.38</v>
      </c>
      <c r="Q125" t="n">
        <v>197.76</v>
      </c>
      <c r="R125" t="n">
        <v>29.07</v>
      </c>
      <c r="S125" t="n">
        <v>25.4</v>
      </c>
      <c r="T125" t="n">
        <v>1010.49</v>
      </c>
      <c r="U125" t="n">
        <v>0.87</v>
      </c>
      <c r="V125" t="n">
        <v>0.89</v>
      </c>
      <c r="W125" t="n">
        <v>2.94</v>
      </c>
      <c r="X125" t="n">
        <v>0.05</v>
      </c>
      <c r="Y125" t="n">
        <v>1</v>
      </c>
      <c r="Z125" t="n">
        <v>10</v>
      </c>
      <c r="AA125" t="n">
        <v>419.9772352862707</v>
      </c>
      <c r="AB125" t="n">
        <v>574.6313814066506</v>
      </c>
      <c r="AC125" t="n">
        <v>519.7893688654082</v>
      </c>
      <c r="AD125" t="n">
        <v>419977.2352862707</v>
      </c>
      <c r="AE125" t="n">
        <v>574631.3814066505</v>
      </c>
      <c r="AF125" t="n">
        <v>1.822930791009541e-05</v>
      </c>
      <c r="AG125" t="n">
        <v>35</v>
      </c>
      <c r="AH125" t="n">
        <v>519789.3688654081</v>
      </c>
    </row>
    <row r="126">
      <c r="A126" t="n">
        <v>124</v>
      </c>
      <c r="B126" t="n">
        <v>95</v>
      </c>
      <c r="C126" t="inlineStr">
        <is>
          <t xml:space="preserve">CONCLUIDO	</t>
        </is>
      </c>
      <c r="D126" t="n">
        <v>7.6562</v>
      </c>
      <c r="E126" t="n">
        <v>13.06</v>
      </c>
      <c r="F126" t="n">
        <v>10.44</v>
      </c>
      <c r="G126" t="n">
        <v>156.66</v>
      </c>
      <c r="H126" t="n">
        <v>2.41</v>
      </c>
      <c r="I126" t="n">
        <v>4</v>
      </c>
      <c r="J126" t="n">
        <v>235.61</v>
      </c>
      <c r="K126" t="n">
        <v>53.44</v>
      </c>
      <c r="L126" t="n">
        <v>32</v>
      </c>
      <c r="M126" t="n">
        <v>2</v>
      </c>
      <c r="N126" t="n">
        <v>55.18</v>
      </c>
      <c r="O126" t="n">
        <v>29293.06</v>
      </c>
      <c r="P126" t="n">
        <v>130.52</v>
      </c>
      <c r="Q126" t="n">
        <v>197.77</v>
      </c>
      <c r="R126" t="n">
        <v>29.03</v>
      </c>
      <c r="S126" t="n">
        <v>25.4</v>
      </c>
      <c r="T126" t="n">
        <v>990.29</v>
      </c>
      <c r="U126" t="n">
        <v>0.87</v>
      </c>
      <c r="V126" t="n">
        <v>0.89</v>
      </c>
      <c r="W126" t="n">
        <v>2.94</v>
      </c>
      <c r="X126" t="n">
        <v>0.05</v>
      </c>
      <c r="Y126" t="n">
        <v>1</v>
      </c>
      <c r="Z126" t="n">
        <v>10</v>
      </c>
      <c r="AA126" t="n">
        <v>420.0808909845646</v>
      </c>
      <c r="AB126" t="n">
        <v>574.773207706023</v>
      </c>
      <c r="AC126" t="n">
        <v>519.9176594618228</v>
      </c>
      <c r="AD126" t="n">
        <v>420080.8909845646</v>
      </c>
      <c r="AE126" t="n">
        <v>574773.207706023</v>
      </c>
      <c r="AF126" t="n">
        <v>1.822859364216972e-05</v>
      </c>
      <c r="AG126" t="n">
        <v>35</v>
      </c>
      <c r="AH126" t="n">
        <v>519917.6594618229</v>
      </c>
    </row>
    <row r="127">
      <c r="A127" t="n">
        <v>125</v>
      </c>
      <c r="B127" t="n">
        <v>95</v>
      </c>
      <c r="C127" t="inlineStr">
        <is>
          <t xml:space="preserve">CONCLUIDO	</t>
        </is>
      </c>
      <c r="D127" t="n">
        <v>7.656</v>
      </c>
      <c r="E127" t="n">
        <v>13.06</v>
      </c>
      <c r="F127" t="n">
        <v>10.44</v>
      </c>
      <c r="G127" t="n">
        <v>156.66</v>
      </c>
      <c r="H127" t="n">
        <v>2.43</v>
      </c>
      <c r="I127" t="n">
        <v>4</v>
      </c>
      <c r="J127" t="n">
        <v>236.04</v>
      </c>
      <c r="K127" t="n">
        <v>53.44</v>
      </c>
      <c r="L127" t="n">
        <v>32.25</v>
      </c>
      <c r="M127" t="n">
        <v>2</v>
      </c>
      <c r="N127" t="n">
        <v>55.36</v>
      </c>
      <c r="O127" t="n">
        <v>29346.22</v>
      </c>
      <c r="P127" t="n">
        <v>130.73</v>
      </c>
      <c r="Q127" t="n">
        <v>197.76</v>
      </c>
      <c r="R127" t="n">
        <v>29.04</v>
      </c>
      <c r="S127" t="n">
        <v>25.4</v>
      </c>
      <c r="T127" t="n">
        <v>993.75</v>
      </c>
      <c r="U127" t="n">
        <v>0.87</v>
      </c>
      <c r="V127" t="n">
        <v>0.89</v>
      </c>
      <c r="W127" t="n">
        <v>2.95</v>
      </c>
      <c r="X127" t="n">
        <v>0.05</v>
      </c>
      <c r="Y127" t="n">
        <v>1</v>
      </c>
      <c r="Z127" t="n">
        <v>10</v>
      </c>
      <c r="AA127" t="n">
        <v>420.232927087247</v>
      </c>
      <c r="AB127" t="n">
        <v>574.9812302090725</v>
      </c>
      <c r="AC127" t="n">
        <v>520.1058285891428</v>
      </c>
      <c r="AD127" t="n">
        <v>420232.927087247</v>
      </c>
      <c r="AE127" t="n">
        <v>574981.2302090725</v>
      </c>
      <c r="AF127" t="n">
        <v>1.822811746355259e-05</v>
      </c>
      <c r="AG127" t="n">
        <v>35</v>
      </c>
      <c r="AH127" t="n">
        <v>520105.8285891428</v>
      </c>
    </row>
    <row r="128">
      <c r="A128" t="n">
        <v>126</v>
      </c>
      <c r="B128" t="n">
        <v>95</v>
      </c>
      <c r="C128" t="inlineStr">
        <is>
          <t xml:space="preserve">CONCLUIDO	</t>
        </is>
      </c>
      <c r="D128" t="n">
        <v>7.6576</v>
      </c>
      <c r="E128" t="n">
        <v>13.06</v>
      </c>
      <c r="F128" t="n">
        <v>10.44</v>
      </c>
      <c r="G128" t="n">
        <v>156.62</v>
      </c>
      <c r="H128" t="n">
        <v>2.44</v>
      </c>
      <c r="I128" t="n">
        <v>4</v>
      </c>
      <c r="J128" t="n">
        <v>236.48</v>
      </c>
      <c r="K128" t="n">
        <v>53.44</v>
      </c>
      <c r="L128" t="n">
        <v>32.5</v>
      </c>
      <c r="M128" t="n">
        <v>2</v>
      </c>
      <c r="N128" t="n">
        <v>55.54</v>
      </c>
      <c r="O128" t="n">
        <v>29399.45</v>
      </c>
      <c r="P128" t="n">
        <v>130.82</v>
      </c>
      <c r="Q128" t="n">
        <v>197.75</v>
      </c>
      <c r="R128" t="n">
        <v>29.01</v>
      </c>
      <c r="S128" t="n">
        <v>25.4</v>
      </c>
      <c r="T128" t="n">
        <v>981.9</v>
      </c>
      <c r="U128" t="n">
        <v>0.88</v>
      </c>
      <c r="V128" t="n">
        <v>0.89</v>
      </c>
      <c r="W128" t="n">
        <v>2.94</v>
      </c>
      <c r="X128" t="n">
        <v>0.05</v>
      </c>
      <c r="Y128" t="n">
        <v>1</v>
      </c>
      <c r="Z128" t="n">
        <v>10</v>
      </c>
      <c r="AA128" t="n">
        <v>420.2747308101706</v>
      </c>
      <c r="AB128" t="n">
        <v>575.0384279070266</v>
      </c>
      <c r="AC128" t="n">
        <v>520.1575674190816</v>
      </c>
      <c r="AD128" t="n">
        <v>420274.7308101706</v>
      </c>
      <c r="AE128" t="n">
        <v>575038.4279070266</v>
      </c>
      <c r="AF128" t="n">
        <v>1.82319268924896e-05</v>
      </c>
      <c r="AG128" t="n">
        <v>35</v>
      </c>
      <c r="AH128" t="n">
        <v>520157.5674190816</v>
      </c>
    </row>
    <row r="129">
      <c r="A129" t="n">
        <v>127</v>
      </c>
      <c r="B129" t="n">
        <v>95</v>
      </c>
      <c r="C129" t="inlineStr">
        <is>
          <t xml:space="preserve">CONCLUIDO	</t>
        </is>
      </c>
      <c r="D129" t="n">
        <v>7.6553</v>
      </c>
      <c r="E129" t="n">
        <v>13.06</v>
      </c>
      <c r="F129" t="n">
        <v>10.45</v>
      </c>
      <c r="G129" t="n">
        <v>156.68</v>
      </c>
      <c r="H129" t="n">
        <v>2.46</v>
      </c>
      <c r="I129" t="n">
        <v>4</v>
      </c>
      <c r="J129" t="n">
        <v>236.91</v>
      </c>
      <c r="K129" t="n">
        <v>53.44</v>
      </c>
      <c r="L129" t="n">
        <v>32.75</v>
      </c>
      <c r="M129" t="n">
        <v>2</v>
      </c>
      <c r="N129" t="n">
        <v>55.72</v>
      </c>
      <c r="O129" t="n">
        <v>29452.74</v>
      </c>
      <c r="P129" t="n">
        <v>130.88</v>
      </c>
      <c r="Q129" t="n">
        <v>197.75</v>
      </c>
      <c r="R129" t="n">
        <v>29.05</v>
      </c>
      <c r="S129" t="n">
        <v>25.4</v>
      </c>
      <c r="T129" t="n">
        <v>1000.1</v>
      </c>
      <c r="U129" t="n">
        <v>0.87</v>
      </c>
      <c r="V129" t="n">
        <v>0.89</v>
      </c>
      <c r="W129" t="n">
        <v>2.95</v>
      </c>
      <c r="X129" t="n">
        <v>0.06</v>
      </c>
      <c r="Y129" t="n">
        <v>1</v>
      </c>
      <c r="Z129" t="n">
        <v>10</v>
      </c>
      <c r="AA129" t="n">
        <v>420.3618162309956</v>
      </c>
      <c r="AB129" t="n">
        <v>575.157582021737</v>
      </c>
      <c r="AC129" t="n">
        <v>520.2653496323179</v>
      </c>
      <c r="AD129" t="n">
        <v>420361.8162309956</v>
      </c>
      <c r="AE129" t="n">
        <v>575157.582021737</v>
      </c>
      <c r="AF129" t="n">
        <v>1.822645083839266e-05</v>
      </c>
      <c r="AG129" t="n">
        <v>35</v>
      </c>
      <c r="AH129" t="n">
        <v>520265.3496323179</v>
      </c>
    </row>
    <row r="130">
      <c r="A130" t="n">
        <v>128</v>
      </c>
      <c r="B130" t="n">
        <v>95</v>
      </c>
      <c r="C130" t="inlineStr">
        <is>
          <t xml:space="preserve">CONCLUIDO	</t>
        </is>
      </c>
      <c r="D130" t="n">
        <v>7.6526</v>
      </c>
      <c r="E130" t="n">
        <v>13.07</v>
      </c>
      <c r="F130" t="n">
        <v>10.45</v>
      </c>
      <c r="G130" t="n">
        <v>156.75</v>
      </c>
      <c r="H130" t="n">
        <v>2.47</v>
      </c>
      <c r="I130" t="n">
        <v>4</v>
      </c>
      <c r="J130" t="n">
        <v>237.34</v>
      </c>
      <c r="K130" t="n">
        <v>53.44</v>
      </c>
      <c r="L130" t="n">
        <v>33</v>
      </c>
      <c r="M130" t="n">
        <v>2</v>
      </c>
      <c r="N130" t="n">
        <v>55.91</v>
      </c>
      <c r="O130" t="n">
        <v>29506.09</v>
      </c>
      <c r="P130" t="n">
        <v>131.03</v>
      </c>
      <c r="Q130" t="n">
        <v>197.75</v>
      </c>
      <c r="R130" t="n">
        <v>29.22</v>
      </c>
      <c r="S130" t="n">
        <v>25.4</v>
      </c>
      <c r="T130" t="n">
        <v>1085.9</v>
      </c>
      <c r="U130" t="n">
        <v>0.87</v>
      </c>
      <c r="V130" t="n">
        <v>0.89</v>
      </c>
      <c r="W130" t="n">
        <v>2.95</v>
      </c>
      <c r="X130" t="n">
        <v>0.06</v>
      </c>
      <c r="Y130" t="n">
        <v>1</v>
      </c>
      <c r="Z130" t="n">
        <v>10</v>
      </c>
      <c r="AA130" t="n">
        <v>420.5059428251891</v>
      </c>
      <c r="AB130" t="n">
        <v>575.3547823863291</v>
      </c>
      <c r="AC130" t="n">
        <v>520.4437294708858</v>
      </c>
      <c r="AD130" t="n">
        <v>420505.9428251891</v>
      </c>
      <c r="AE130" t="n">
        <v>575354.7823863291</v>
      </c>
      <c r="AF130" t="n">
        <v>1.822002242706146e-05</v>
      </c>
      <c r="AG130" t="n">
        <v>35</v>
      </c>
      <c r="AH130" t="n">
        <v>520443.7294708858</v>
      </c>
    </row>
    <row r="131">
      <c r="A131" t="n">
        <v>129</v>
      </c>
      <c r="B131" t="n">
        <v>95</v>
      </c>
      <c r="C131" t="inlineStr">
        <is>
          <t xml:space="preserve">CONCLUIDO	</t>
        </is>
      </c>
      <c r="D131" t="n">
        <v>7.6534</v>
      </c>
      <c r="E131" t="n">
        <v>13.07</v>
      </c>
      <c r="F131" t="n">
        <v>10.45</v>
      </c>
      <c r="G131" t="n">
        <v>156.73</v>
      </c>
      <c r="H131" t="n">
        <v>2.49</v>
      </c>
      <c r="I131" t="n">
        <v>4</v>
      </c>
      <c r="J131" t="n">
        <v>237.77</v>
      </c>
      <c r="K131" t="n">
        <v>53.44</v>
      </c>
      <c r="L131" t="n">
        <v>33.25</v>
      </c>
      <c r="M131" t="n">
        <v>2</v>
      </c>
      <c r="N131" t="n">
        <v>56.09</v>
      </c>
      <c r="O131" t="n">
        <v>29559.51</v>
      </c>
      <c r="P131" t="n">
        <v>131.06</v>
      </c>
      <c r="Q131" t="n">
        <v>197.75</v>
      </c>
      <c r="R131" t="n">
        <v>29.19</v>
      </c>
      <c r="S131" t="n">
        <v>25.4</v>
      </c>
      <c r="T131" t="n">
        <v>1071.2</v>
      </c>
      <c r="U131" t="n">
        <v>0.87</v>
      </c>
      <c r="V131" t="n">
        <v>0.89</v>
      </c>
      <c r="W131" t="n">
        <v>2.95</v>
      </c>
      <c r="X131" t="n">
        <v>0.06</v>
      </c>
      <c r="Y131" t="n">
        <v>1</v>
      </c>
      <c r="Z131" t="n">
        <v>10</v>
      </c>
      <c r="AA131" t="n">
        <v>420.5161618524495</v>
      </c>
      <c r="AB131" t="n">
        <v>575.3687645102585</v>
      </c>
      <c r="AC131" t="n">
        <v>520.4563771605315</v>
      </c>
      <c r="AD131" t="n">
        <v>420516.1618524495</v>
      </c>
      <c r="AE131" t="n">
        <v>575368.7645102586</v>
      </c>
      <c r="AF131" t="n">
        <v>1.822192714152997e-05</v>
      </c>
      <c r="AG131" t="n">
        <v>35</v>
      </c>
      <c r="AH131" t="n">
        <v>520456.3771605315</v>
      </c>
    </row>
    <row r="132">
      <c r="A132" t="n">
        <v>130</v>
      </c>
      <c r="B132" t="n">
        <v>95</v>
      </c>
      <c r="C132" t="inlineStr">
        <is>
          <t xml:space="preserve">CONCLUIDO	</t>
        </is>
      </c>
      <c r="D132" t="n">
        <v>7.6527</v>
      </c>
      <c r="E132" t="n">
        <v>13.07</v>
      </c>
      <c r="F132" t="n">
        <v>10.45</v>
      </c>
      <c r="G132" t="n">
        <v>156.75</v>
      </c>
      <c r="H132" t="n">
        <v>2.5</v>
      </c>
      <c r="I132" t="n">
        <v>4</v>
      </c>
      <c r="J132" t="n">
        <v>238.21</v>
      </c>
      <c r="K132" t="n">
        <v>53.44</v>
      </c>
      <c r="L132" t="n">
        <v>33.5</v>
      </c>
      <c r="M132" t="n">
        <v>2</v>
      </c>
      <c r="N132" t="n">
        <v>56.27</v>
      </c>
      <c r="O132" t="n">
        <v>29613</v>
      </c>
      <c r="P132" t="n">
        <v>131.05</v>
      </c>
      <c r="Q132" t="n">
        <v>197.75</v>
      </c>
      <c r="R132" t="n">
        <v>29.22</v>
      </c>
      <c r="S132" t="n">
        <v>25.4</v>
      </c>
      <c r="T132" t="n">
        <v>1085.07</v>
      </c>
      <c r="U132" t="n">
        <v>0.87</v>
      </c>
      <c r="V132" t="n">
        <v>0.89</v>
      </c>
      <c r="W132" t="n">
        <v>2.95</v>
      </c>
      <c r="X132" t="n">
        <v>0.06</v>
      </c>
      <c r="Y132" t="n">
        <v>1</v>
      </c>
      <c r="Z132" t="n">
        <v>10</v>
      </c>
      <c r="AA132" t="n">
        <v>420.5187759578897</v>
      </c>
      <c r="AB132" t="n">
        <v>575.3723412446479</v>
      </c>
      <c r="AC132" t="n">
        <v>520.4596125364106</v>
      </c>
      <c r="AD132" t="n">
        <v>420518.7759578897</v>
      </c>
      <c r="AE132" t="n">
        <v>575372.341244648</v>
      </c>
      <c r="AF132" t="n">
        <v>1.822026051637003e-05</v>
      </c>
      <c r="AG132" t="n">
        <v>35</v>
      </c>
      <c r="AH132" t="n">
        <v>520459.6125364107</v>
      </c>
    </row>
    <row r="133">
      <c r="A133" t="n">
        <v>131</v>
      </c>
      <c r="B133" t="n">
        <v>95</v>
      </c>
      <c r="C133" t="inlineStr">
        <is>
          <t xml:space="preserve">CONCLUIDO	</t>
        </is>
      </c>
      <c r="D133" t="n">
        <v>7.6584</v>
      </c>
      <c r="E133" t="n">
        <v>13.06</v>
      </c>
      <c r="F133" t="n">
        <v>10.44</v>
      </c>
      <c r="G133" t="n">
        <v>156.6</v>
      </c>
      <c r="H133" t="n">
        <v>2.51</v>
      </c>
      <c r="I133" t="n">
        <v>4</v>
      </c>
      <c r="J133" t="n">
        <v>238.64</v>
      </c>
      <c r="K133" t="n">
        <v>53.44</v>
      </c>
      <c r="L133" t="n">
        <v>33.75</v>
      </c>
      <c r="M133" t="n">
        <v>2</v>
      </c>
      <c r="N133" t="n">
        <v>56.46</v>
      </c>
      <c r="O133" t="n">
        <v>29666.55</v>
      </c>
      <c r="P133" t="n">
        <v>130.88</v>
      </c>
      <c r="Q133" t="n">
        <v>197.75</v>
      </c>
      <c r="R133" t="n">
        <v>28.92</v>
      </c>
      <c r="S133" t="n">
        <v>25.4</v>
      </c>
      <c r="T133" t="n">
        <v>934.47</v>
      </c>
      <c r="U133" t="n">
        <v>0.88</v>
      </c>
      <c r="V133" t="n">
        <v>0.89</v>
      </c>
      <c r="W133" t="n">
        <v>2.94</v>
      </c>
      <c r="X133" t="n">
        <v>0.05</v>
      </c>
      <c r="Y133" t="n">
        <v>1</v>
      </c>
      <c r="Z133" t="n">
        <v>10</v>
      </c>
      <c r="AA133" t="n">
        <v>420.3062849245882</v>
      </c>
      <c r="AB133" t="n">
        <v>575.0816016384422</v>
      </c>
      <c r="AC133" t="n">
        <v>520.1966207101656</v>
      </c>
      <c r="AD133" t="n">
        <v>420306.2849245882</v>
      </c>
      <c r="AE133" t="n">
        <v>575081.6016384421</v>
      </c>
      <c r="AF133" t="n">
        <v>1.823383160695809e-05</v>
      </c>
      <c r="AG133" t="n">
        <v>35</v>
      </c>
      <c r="AH133" t="n">
        <v>520196.6207101655</v>
      </c>
    </row>
    <row r="134">
      <c r="A134" t="n">
        <v>132</v>
      </c>
      <c r="B134" t="n">
        <v>95</v>
      </c>
      <c r="C134" t="inlineStr">
        <is>
          <t xml:space="preserve">CONCLUIDO	</t>
        </is>
      </c>
      <c r="D134" t="n">
        <v>7.6579</v>
      </c>
      <c r="E134" t="n">
        <v>13.06</v>
      </c>
      <c r="F134" t="n">
        <v>10.44</v>
      </c>
      <c r="G134" t="n">
        <v>156.61</v>
      </c>
      <c r="H134" t="n">
        <v>2.53</v>
      </c>
      <c r="I134" t="n">
        <v>4</v>
      </c>
      <c r="J134" t="n">
        <v>239.08</v>
      </c>
      <c r="K134" t="n">
        <v>53.44</v>
      </c>
      <c r="L134" t="n">
        <v>34</v>
      </c>
      <c r="M134" t="n">
        <v>2</v>
      </c>
      <c r="N134" t="n">
        <v>56.64</v>
      </c>
      <c r="O134" t="n">
        <v>29720.17</v>
      </c>
      <c r="P134" t="n">
        <v>130.82</v>
      </c>
      <c r="Q134" t="n">
        <v>197.75</v>
      </c>
      <c r="R134" t="n">
        <v>28.98</v>
      </c>
      <c r="S134" t="n">
        <v>25.4</v>
      </c>
      <c r="T134" t="n">
        <v>964.65</v>
      </c>
      <c r="U134" t="n">
        <v>0.88</v>
      </c>
      <c r="V134" t="n">
        <v>0.89</v>
      </c>
      <c r="W134" t="n">
        <v>2.94</v>
      </c>
      <c r="X134" t="n">
        <v>0.05</v>
      </c>
      <c r="Y134" t="n">
        <v>1</v>
      </c>
      <c r="Z134" t="n">
        <v>10</v>
      </c>
      <c r="AA134" t="n">
        <v>420.2705751269467</v>
      </c>
      <c r="AB134" t="n">
        <v>575.0327419179039</v>
      </c>
      <c r="AC134" t="n">
        <v>520.1524240927804</v>
      </c>
      <c r="AD134" t="n">
        <v>420270.5751269467</v>
      </c>
      <c r="AE134" t="n">
        <v>575032.7419179039</v>
      </c>
      <c r="AF134" t="n">
        <v>1.823264116041528e-05</v>
      </c>
      <c r="AG134" t="n">
        <v>35</v>
      </c>
      <c r="AH134" t="n">
        <v>520152.4240927804</v>
      </c>
    </row>
    <row r="135">
      <c r="A135" t="n">
        <v>133</v>
      </c>
      <c r="B135" t="n">
        <v>95</v>
      </c>
      <c r="C135" t="inlineStr">
        <is>
          <t xml:space="preserve">CONCLUIDO	</t>
        </is>
      </c>
      <c r="D135" t="n">
        <v>7.6568</v>
      </c>
      <c r="E135" t="n">
        <v>13.06</v>
      </c>
      <c r="F135" t="n">
        <v>10.44</v>
      </c>
      <c r="G135" t="n">
        <v>156.64</v>
      </c>
      <c r="H135" t="n">
        <v>2.54</v>
      </c>
      <c r="I135" t="n">
        <v>4</v>
      </c>
      <c r="J135" t="n">
        <v>239.51</v>
      </c>
      <c r="K135" t="n">
        <v>53.44</v>
      </c>
      <c r="L135" t="n">
        <v>34.25</v>
      </c>
      <c r="M135" t="n">
        <v>2</v>
      </c>
      <c r="N135" t="n">
        <v>56.83</v>
      </c>
      <c r="O135" t="n">
        <v>29773.85</v>
      </c>
      <c r="P135" t="n">
        <v>130.87</v>
      </c>
      <c r="Q135" t="n">
        <v>197.75</v>
      </c>
      <c r="R135" t="n">
        <v>29.01</v>
      </c>
      <c r="S135" t="n">
        <v>25.4</v>
      </c>
      <c r="T135" t="n">
        <v>982.95</v>
      </c>
      <c r="U135" t="n">
        <v>0.88</v>
      </c>
      <c r="V135" t="n">
        <v>0.89</v>
      </c>
      <c r="W135" t="n">
        <v>2.94</v>
      </c>
      <c r="X135" t="n">
        <v>0.05</v>
      </c>
      <c r="Y135" t="n">
        <v>1</v>
      </c>
      <c r="Z135" t="n">
        <v>10</v>
      </c>
      <c r="AA135" t="n">
        <v>420.3213509925587</v>
      </c>
      <c r="AB135" t="n">
        <v>575.1022156973074</v>
      </c>
      <c r="AC135" t="n">
        <v>520.2152673921847</v>
      </c>
      <c r="AD135" t="n">
        <v>420321.3509925588</v>
      </c>
      <c r="AE135" t="n">
        <v>575102.2156973074</v>
      </c>
      <c r="AF135" t="n">
        <v>1.823002217802109e-05</v>
      </c>
      <c r="AG135" t="n">
        <v>35</v>
      </c>
      <c r="AH135" t="n">
        <v>520215.2673921848</v>
      </c>
    </row>
    <row r="136">
      <c r="A136" t="n">
        <v>134</v>
      </c>
      <c r="B136" t="n">
        <v>95</v>
      </c>
      <c r="C136" t="inlineStr">
        <is>
          <t xml:space="preserve">CONCLUIDO	</t>
        </is>
      </c>
      <c r="D136" t="n">
        <v>7.6558</v>
      </c>
      <c r="E136" t="n">
        <v>13.06</v>
      </c>
      <c r="F136" t="n">
        <v>10.44</v>
      </c>
      <c r="G136" t="n">
        <v>156.67</v>
      </c>
      <c r="H136" t="n">
        <v>2.56</v>
      </c>
      <c r="I136" t="n">
        <v>4</v>
      </c>
      <c r="J136" t="n">
        <v>239.95</v>
      </c>
      <c r="K136" t="n">
        <v>53.44</v>
      </c>
      <c r="L136" t="n">
        <v>34.5</v>
      </c>
      <c r="M136" t="n">
        <v>2</v>
      </c>
      <c r="N136" t="n">
        <v>57.01</v>
      </c>
      <c r="O136" t="n">
        <v>29827.61</v>
      </c>
      <c r="P136" t="n">
        <v>130.93</v>
      </c>
      <c r="Q136" t="n">
        <v>197.75</v>
      </c>
      <c r="R136" t="n">
        <v>29.05</v>
      </c>
      <c r="S136" t="n">
        <v>25.4</v>
      </c>
      <c r="T136" t="n">
        <v>998.66</v>
      </c>
      <c r="U136" t="n">
        <v>0.87</v>
      </c>
      <c r="V136" t="n">
        <v>0.89</v>
      </c>
      <c r="W136" t="n">
        <v>2.95</v>
      </c>
      <c r="X136" t="n">
        <v>0.05</v>
      </c>
      <c r="Y136" t="n">
        <v>1</v>
      </c>
      <c r="Z136" t="n">
        <v>10</v>
      </c>
      <c r="AA136" t="n">
        <v>420.3778628514634</v>
      </c>
      <c r="AB136" t="n">
        <v>575.179537715788</v>
      </c>
      <c r="AC136" t="n">
        <v>520.2852099057437</v>
      </c>
      <c r="AD136" t="n">
        <v>420377.8628514634</v>
      </c>
      <c r="AE136" t="n">
        <v>575179.537715788</v>
      </c>
      <c r="AF136" t="n">
        <v>1.822764128493547e-05</v>
      </c>
      <c r="AG136" t="n">
        <v>35</v>
      </c>
      <c r="AH136" t="n">
        <v>520285.2099057437</v>
      </c>
    </row>
    <row r="137">
      <c r="A137" t="n">
        <v>135</v>
      </c>
      <c r="B137" t="n">
        <v>95</v>
      </c>
      <c r="C137" t="inlineStr">
        <is>
          <t xml:space="preserve">CONCLUIDO	</t>
        </is>
      </c>
      <c r="D137" t="n">
        <v>7.6545</v>
      </c>
      <c r="E137" t="n">
        <v>13.06</v>
      </c>
      <c r="F137" t="n">
        <v>10.45</v>
      </c>
      <c r="G137" t="n">
        <v>156.7</v>
      </c>
      <c r="H137" t="n">
        <v>2.57</v>
      </c>
      <c r="I137" t="n">
        <v>4</v>
      </c>
      <c r="J137" t="n">
        <v>240.38</v>
      </c>
      <c r="K137" t="n">
        <v>53.44</v>
      </c>
      <c r="L137" t="n">
        <v>34.75</v>
      </c>
      <c r="M137" t="n">
        <v>2</v>
      </c>
      <c r="N137" t="n">
        <v>57.2</v>
      </c>
      <c r="O137" t="n">
        <v>29881.55</v>
      </c>
      <c r="P137" t="n">
        <v>130.89</v>
      </c>
      <c r="Q137" t="n">
        <v>197.76</v>
      </c>
      <c r="R137" t="n">
        <v>29.18</v>
      </c>
      <c r="S137" t="n">
        <v>25.4</v>
      </c>
      <c r="T137" t="n">
        <v>1067.53</v>
      </c>
      <c r="U137" t="n">
        <v>0.87</v>
      </c>
      <c r="V137" t="n">
        <v>0.89</v>
      </c>
      <c r="W137" t="n">
        <v>2.94</v>
      </c>
      <c r="X137" t="n">
        <v>0.06</v>
      </c>
      <c r="Y137" t="n">
        <v>1</v>
      </c>
      <c r="Z137" t="n">
        <v>10</v>
      </c>
      <c r="AA137" t="n">
        <v>420.3800215661798</v>
      </c>
      <c r="AB137" t="n">
        <v>575.1824913644988</v>
      </c>
      <c r="AC137" t="n">
        <v>520.287881662367</v>
      </c>
      <c r="AD137" t="n">
        <v>420380.0215661798</v>
      </c>
      <c r="AE137" t="n">
        <v>575182.4913644987</v>
      </c>
      <c r="AF137" t="n">
        <v>1.822454612392415e-05</v>
      </c>
      <c r="AG137" t="n">
        <v>35</v>
      </c>
      <c r="AH137" t="n">
        <v>520287.881662367</v>
      </c>
    </row>
    <row r="138">
      <c r="A138" t="n">
        <v>136</v>
      </c>
      <c r="B138" t="n">
        <v>95</v>
      </c>
      <c r="C138" t="inlineStr">
        <is>
          <t xml:space="preserve">CONCLUIDO	</t>
        </is>
      </c>
      <c r="D138" t="n">
        <v>7.6544</v>
      </c>
      <c r="E138" t="n">
        <v>13.06</v>
      </c>
      <c r="F138" t="n">
        <v>10.45</v>
      </c>
      <c r="G138" t="n">
        <v>156.7</v>
      </c>
      <c r="H138" t="n">
        <v>2.58</v>
      </c>
      <c r="I138" t="n">
        <v>4</v>
      </c>
      <c r="J138" t="n">
        <v>240.82</v>
      </c>
      <c r="K138" t="n">
        <v>53.44</v>
      </c>
      <c r="L138" t="n">
        <v>35</v>
      </c>
      <c r="M138" t="n">
        <v>2</v>
      </c>
      <c r="N138" t="n">
        <v>57.39</v>
      </c>
      <c r="O138" t="n">
        <v>29935.43</v>
      </c>
      <c r="P138" t="n">
        <v>130.92</v>
      </c>
      <c r="Q138" t="n">
        <v>197.77</v>
      </c>
      <c r="R138" t="n">
        <v>29.16</v>
      </c>
      <c r="S138" t="n">
        <v>25.4</v>
      </c>
      <c r="T138" t="n">
        <v>1057.28</v>
      </c>
      <c r="U138" t="n">
        <v>0.87</v>
      </c>
      <c r="V138" t="n">
        <v>0.89</v>
      </c>
      <c r="W138" t="n">
        <v>2.94</v>
      </c>
      <c r="X138" t="n">
        <v>0.06</v>
      </c>
      <c r="Y138" t="n">
        <v>1</v>
      </c>
      <c r="Z138" t="n">
        <v>10</v>
      </c>
      <c r="AA138" t="n">
        <v>420.4027375493535</v>
      </c>
      <c r="AB138" t="n">
        <v>575.2135723748354</v>
      </c>
      <c r="AC138" t="n">
        <v>520.3159963446997</v>
      </c>
      <c r="AD138" t="n">
        <v>420402.7375493535</v>
      </c>
      <c r="AE138" t="n">
        <v>575213.5723748354</v>
      </c>
      <c r="AF138" t="n">
        <v>1.822430803461559e-05</v>
      </c>
      <c r="AG138" t="n">
        <v>35</v>
      </c>
      <c r="AH138" t="n">
        <v>520315.9963446996</v>
      </c>
    </row>
    <row r="139">
      <c r="A139" t="n">
        <v>137</v>
      </c>
      <c r="B139" t="n">
        <v>95</v>
      </c>
      <c r="C139" t="inlineStr">
        <is>
          <t xml:space="preserve">CONCLUIDO	</t>
        </is>
      </c>
      <c r="D139" t="n">
        <v>7.6545</v>
      </c>
      <c r="E139" t="n">
        <v>13.06</v>
      </c>
      <c r="F139" t="n">
        <v>10.45</v>
      </c>
      <c r="G139" t="n">
        <v>156.7</v>
      </c>
      <c r="H139" t="n">
        <v>2.6</v>
      </c>
      <c r="I139" t="n">
        <v>4</v>
      </c>
      <c r="J139" t="n">
        <v>241.26</v>
      </c>
      <c r="K139" t="n">
        <v>53.44</v>
      </c>
      <c r="L139" t="n">
        <v>35.25</v>
      </c>
      <c r="M139" t="n">
        <v>2</v>
      </c>
      <c r="N139" t="n">
        <v>57.57</v>
      </c>
      <c r="O139" t="n">
        <v>29989.39</v>
      </c>
      <c r="P139" t="n">
        <v>130.87</v>
      </c>
      <c r="Q139" t="n">
        <v>197.75</v>
      </c>
      <c r="R139" t="n">
        <v>29.1</v>
      </c>
      <c r="S139" t="n">
        <v>25.4</v>
      </c>
      <c r="T139" t="n">
        <v>1026.24</v>
      </c>
      <c r="U139" t="n">
        <v>0.87</v>
      </c>
      <c r="V139" t="n">
        <v>0.89</v>
      </c>
      <c r="W139" t="n">
        <v>2.95</v>
      </c>
      <c r="X139" t="n">
        <v>0.06</v>
      </c>
      <c r="Y139" t="n">
        <v>1</v>
      </c>
      <c r="Z139" t="n">
        <v>10</v>
      </c>
      <c r="AA139" t="n">
        <v>420.3658025876261</v>
      </c>
      <c r="AB139" t="n">
        <v>575.1630363307446</v>
      </c>
      <c r="AC139" t="n">
        <v>520.270283389729</v>
      </c>
      <c r="AD139" t="n">
        <v>420365.8025876262</v>
      </c>
      <c r="AE139" t="n">
        <v>575163.0363307446</v>
      </c>
      <c r="AF139" t="n">
        <v>1.822454612392415e-05</v>
      </c>
      <c r="AG139" t="n">
        <v>35</v>
      </c>
      <c r="AH139" t="n">
        <v>520270.283389729</v>
      </c>
    </row>
    <row r="140">
      <c r="A140" t="n">
        <v>138</v>
      </c>
      <c r="B140" t="n">
        <v>95</v>
      </c>
      <c r="C140" t="inlineStr">
        <is>
          <t xml:space="preserve">CONCLUIDO	</t>
        </is>
      </c>
      <c r="D140" t="n">
        <v>7.6565</v>
      </c>
      <c r="E140" t="n">
        <v>13.06</v>
      </c>
      <c r="F140" t="n">
        <v>10.44</v>
      </c>
      <c r="G140" t="n">
        <v>156.65</v>
      </c>
      <c r="H140" t="n">
        <v>2.61</v>
      </c>
      <c r="I140" t="n">
        <v>4</v>
      </c>
      <c r="J140" t="n">
        <v>241.7</v>
      </c>
      <c r="K140" t="n">
        <v>53.44</v>
      </c>
      <c r="L140" t="n">
        <v>35.5</v>
      </c>
      <c r="M140" t="n">
        <v>2</v>
      </c>
      <c r="N140" t="n">
        <v>57.76</v>
      </c>
      <c r="O140" t="n">
        <v>30043.41</v>
      </c>
      <c r="P140" t="n">
        <v>130.77</v>
      </c>
      <c r="Q140" t="n">
        <v>197.76</v>
      </c>
      <c r="R140" t="n">
        <v>29.03</v>
      </c>
      <c r="S140" t="n">
        <v>25.4</v>
      </c>
      <c r="T140" t="n">
        <v>990.48</v>
      </c>
      <c r="U140" t="n">
        <v>0.87</v>
      </c>
      <c r="V140" t="n">
        <v>0.89</v>
      </c>
      <c r="W140" t="n">
        <v>2.94</v>
      </c>
      <c r="X140" t="n">
        <v>0.05</v>
      </c>
      <c r="Y140" t="n">
        <v>1</v>
      </c>
      <c r="Z140" t="n">
        <v>10</v>
      </c>
      <c r="AA140" t="n">
        <v>420.2544329406969</v>
      </c>
      <c r="AB140" t="n">
        <v>575.0106554665339</v>
      </c>
      <c r="AC140" t="n">
        <v>520.1324455413306</v>
      </c>
      <c r="AD140" t="n">
        <v>420254.4329406968</v>
      </c>
      <c r="AE140" t="n">
        <v>575010.6554665338</v>
      </c>
      <c r="AF140" t="n">
        <v>1.822930791009541e-05</v>
      </c>
      <c r="AG140" t="n">
        <v>35</v>
      </c>
      <c r="AH140" t="n">
        <v>520132.4455413306</v>
      </c>
    </row>
    <row r="141">
      <c r="A141" t="n">
        <v>139</v>
      </c>
      <c r="B141" t="n">
        <v>95</v>
      </c>
      <c r="C141" t="inlineStr">
        <is>
          <t xml:space="preserve">CONCLUIDO	</t>
        </is>
      </c>
      <c r="D141" t="n">
        <v>7.6568</v>
      </c>
      <c r="E141" t="n">
        <v>13.06</v>
      </c>
      <c r="F141" t="n">
        <v>10.44</v>
      </c>
      <c r="G141" t="n">
        <v>156.64</v>
      </c>
      <c r="H141" t="n">
        <v>2.63</v>
      </c>
      <c r="I141" t="n">
        <v>4</v>
      </c>
      <c r="J141" t="n">
        <v>242.14</v>
      </c>
      <c r="K141" t="n">
        <v>53.44</v>
      </c>
      <c r="L141" t="n">
        <v>35.75</v>
      </c>
      <c r="M141" t="n">
        <v>2</v>
      </c>
      <c r="N141" t="n">
        <v>57.95</v>
      </c>
      <c r="O141" t="n">
        <v>30097.5</v>
      </c>
      <c r="P141" t="n">
        <v>130.77</v>
      </c>
      <c r="Q141" t="n">
        <v>197.75</v>
      </c>
      <c r="R141" t="n">
        <v>29.07</v>
      </c>
      <c r="S141" t="n">
        <v>25.4</v>
      </c>
      <c r="T141" t="n">
        <v>1010</v>
      </c>
      <c r="U141" t="n">
        <v>0.87</v>
      </c>
      <c r="V141" t="n">
        <v>0.89</v>
      </c>
      <c r="W141" t="n">
        <v>2.94</v>
      </c>
      <c r="X141" t="n">
        <v>0.05</v>
      </c>
      <c r="Y141" t="n">
        <v>1</v>
      </c>
      <c r="Z141" t="n">
        <v>10</v>
      </c>
      <c r="AA141" t="n">
        <v>420.2502774557424</v>
      </c>
      <c r="AB141" t="n">
        <v>575.0049697486921</v>
      </c>
      <c r="AC141" t="n">
        <v>520.1273024604197</v>
      </c>
      <c r="AD141" t="n">
        <v>420250.2774557424</v>
      </c>
      <c r="AE141" t="n">
        <v>575004.9697486921</v>
      </c>
      <c r="AF141" t="n">
        <v>1.823002217802109e-05</v>
      </c>
      <c r="AG141" t="n">
        <v>35</v>
      </c>
      <c r="AH141" t="n">
        <v>520127.3024604197</v>
      </c>
    </row>
    <row r="142">
      <c r="A142" t="n">
        <v>140</v>
      </c>
      <c r="B142" t="n">
        <v>95</v>
      </c>
      <c r="C142" t="inlineStr">
        <is>
          <t xml:space="preserve">CONCLUIDO	</t>
        </is>
      </c>
      <c r="D142" t="n">
        <v>7.6558</v>
      </c>
      <c r="E142" t="n">
        <v>13.06</v>
      </c>
      <c r="F142" t="n">
        <v>10.44</v>
      </c>
      <c r="G142" t="n">
        <v>156.67</v>
      </c>
      <c r="H142" t="n">
        <v>2.64</v>
      </c>
      <c r="I142" t="n">
        <v>4</v>
      </c>
      <c r="J142" t="n">
        <v>242.57</v>
      </c>
      <c r="K142" t="n">
        <v>53.44</v>
      </c>
      <c r="L142" t="n">
        <v>36</v>
      </c>
      <c r="M142" t="n">
        <v>2</v>
      </c>
      <c r="N142" t="n">
        <v>58.14</v>
      </c>
      <c r="O142" t="n">
        <v>30151.65</v>
      </c>
      <c r="P142" t="n">
        <v>130.79</v>
      </c>
      <c r="Q142" t="n">
        <v>197.75</v>
      </c>
      <c r="R142" t="n">
        <v>29.06</v>
      </c>
      <c r="S142" t="n">
        <v>25.4</v>
      </c>
      <c r="T142" t="n">
        <v>1003.65</v>
      </c>
      <c r="U142" t="n">
        <v>0.87</v>
      </c>
      <c r="V142" t="n">
        <v>0.89</v>
      </c>
      <c r="W142" t="n">
        <v>2.95</v>
      </c>
      <c r="X142" t="n">
        <v>0.05</v>
      </c>
      <c r="Y142" t="n">
        <v>1</v>
      </c>
      <c r="Z142" t="n">
        <v>10</v>
      </c>
      <c r="AA142" t="n">
        <v>420.2783469028527</v>
      </c>
      <c r="AB142" t="n">
        <v>575.043375604565</v>
      </c>
      <c r="AC142" t="n">
        <v>520.1620429153111</v>
      </c>
      <c r="AD142" t="n">
        <v>420278.3469028526</v>
      </c>
      <c r="AE142" t="n">
        <v>575043.375604565</v>
      </c>
      <c r="AF142" t="n">
        <v>1.822764128493547e-05</v>
      </c>
      <c r="AG142" t="n">
        <v>35</v>
      </c>
      <c r="AH142" t="n">
        <v>520162.0429153111</v>
      </c>
    </row>
    <row r="143">
      <c r="A143" t="n">
        <v>141</v>
      </c>
      <c r="B143" t="n">
        <v>95</v>
      </c>
      <c r="C143" t="inlineStr">
        <is>
          <t xml:space="preserve">CONCLUIDO	</t>
        </is>
      </c>
      <c r="D143" t="n">
        <v>7.654</v>
      </c>
      <c r="E143" t="n">
        <v>13.06</v>
      </c>
      <c r="F143" t="n">
        <v>10.45</v>
      </c>
      <c r="G143" t="n">
        <v>156.71</v>
      </c>
      <c r="H143" t="n">
        <v>2.65</v>
      </c>
      <c r="I143" t="n">
        <v>4</v>
      </c>
      <c r="J143" t="n">
        <v>243.01</v>
      </c>
      <c r="K143" t="n">
        <v>53.44</v>
      </c>
      <c r="L143" t="n">
        <v>36.25</v>
      </c>
      <c r="M143" t="n">
        <v>2</v>
      </c>
      <c r="N143" t="n">
        <v>58.33</v>
      </c>
      <c r="O143" t="n">
        <v>30205.88</v>
      </c>
      <c r="P143" t="n">
        <v>130.7</v>
      </c>
      <c r="Q143" t="n">
        <v>197.75</v>
      </c>
      <c r="R143" t="n">
        <v>29.14</v>
      </c>
      <c r="S143" t="n">
        <v>25.4</v>
      </c>
      <c r="T143" t="n">
        <v>1048.37</v>
      </c>
      <c r="U143" t="n">
        <v>0.87</v>
      </c>
      <c r="V143" t="n">
        <v>0.89</v>
      </c>
      <c r="W143" t="n">
        <v>2.95</v>
      </c>
      <c r="X143" t="n">
        <v>0.06</v>
      </c>
      <c r="Y143" t="n">
        <v>1</v>
      </c>
      <c r="Z143" t="n">
        <v>10</v>
      </c>
      <c r="AA143" t="n">
        <v>420.2518689917425</v>
      </c>
      <c r="AB143" t="n">
        <v>575.007147358461</v>
      </c>
      <c r="AC143" t="n">
        <v>520.1292722421687</v>
      </c>
      <c r="AD143" t="n">
        <v>420251.8689917425</v>
      </c>
      <c r="AE143" t="n">
        <v>575007.1473584611</v>
      </c>
      <c r="AF143" t="n">
        <v>1.822335567738134e-05</v>
      </c>
      <c r="AG143" t="n">
        <v>35</v>
      </c>
      <c r="AH143" t="n">
        <v>520129.2722421687</v>
      </c>
    </row>
    <row r="144">
      <c r="A144" t="n">
        <v>142</v>
      </c>
      <c r="B144" t="n">
        <v>95</v>
      </c>
      <c r="C144" t="inlineStr">
        <is>
          <t xml:space="preserve">CONCLUIDO	</t>
        </is>
      </c>
      <c r="D144" t="n">
        <v>7.6571</v>
      </c>
      <c r="E144" t="n">
        <v>13.06</v>
      </c>
      <c r="F144" t="n">
        <v>10.44</v>
      </c>
      <c r="G144" t="n">
        <v>156.63</v>
      </c>
      <c r="H144" t="n">
        <v>2.67</v>
      </c>
      <c r="I144" t="n">
        <v>4</v>
      </c>
      <c r="J144" t="n">
        <v>243.45</v>
      </c>
      <c r="K144" t="n">
        <v>53.44</v>
      </c>
      <c r="L144" t="n">
        <v>36.5</v>
      </c>
      <c r="M144" t="n">
        <v>2</v>
      </c>
      <c r="N144" t="n">
        <v>58.52</v>
      </c>
      <c r="O144" t="n">
        <v>30260.17</v>
      </c>
      <c r="P144" t="n">
        <v>130.46</v>
      </c>
      <c r="Q144" t="n">
        <v>197.75</v>
      </c>
      <c r="R144" t="n">
        <v>29.05</v>
      </c>
      <c r="S144" t="n">
        <v>25.4</v>
      </c>
      <c r="T144" t="n">
        <v>1003.26</v>
      </c>
      <c r="U144" t="n">
        <v>0.87</v>
      </c>
      <c r="V144" t="n">
        <v>0.89</v>
      </c>
      <c r="W144" t="n">
        <v>2.94</v>
      </c>
      <c r="X144" t="n">
        <v>0.05</v>
      </c>
      <c r="Y144" t="n">
        <v>1</v>
      </c>
      <c r="Z144" t="n">
        <v>10</v>
      </c>
      <c r="AA144" t="n">
        <v>420.0258029645758</v>
      </c>
      <c r="AB144" t="n">
        <v>574.6978338467624</v>
      </c>
      <c r="AC144" t="n">
        <v>519.8494791779023</v>
      </c>
      <c r="AD144" t="n">
        <v>420025.8029645758</v>
      </c>
      <c r="AE144" t="n">
        <v>574697.8338467623</v>
      </c>
      <c r="AF144" t="n">
        <v>1.823073644594678e-05</v>
      </c>
      <c r="AG144" t="n">
        <v>35</v>
      </c>
      <c r="AH144" t="n">
        <v>519849.4791779022</v>
      </c>
    </row>
    <row r="145">
      <c r="A145" t="n">
        <v>143</v>
      </c>
      <c r="B145" t="n">
        <v>95</v>
      </c>
      <c r="C145" t="inlineStr">
        <is>
          <t xml:space="preserve">CONCLUIDO	</t>
        </is>
      </c>
      <c r="D145" t="n">
        <v>7.6565</v>
      </c>
      <c r="E145" t="n">
        <v>13.06</v>
      </c>
      <c r="F145" t="n">
        <v>10.44</v>
      </c>
      <c r="G145" t="n">
        <v>156.65</v>
      </c>
      <c r="H145" t="n">
        <v>2.68</v>
      </c>
      <c r="I145" t="n">
        <v>4</v>
      </c>
      <c r="J145" t="n">
        <v>243.89</v>
      </c>
      <c r="K145" t="n">
        <v>53.44</v>
      </c>
      <c r="L145" t="n">
        <v>36.75</v>
      </c>
      <c r="M145" t="n">
        <v>2</v>
      </c>
      <c r="N145" t="n">
        <v>58.71</v>
      </c>
      <c r="O145" t="n">
        <v>30314.53</v>
      </c>
      <c r="P145" t="n">
        <v>130.28</v>
      </c>
      <c r="Q145" t="n">
        <v>197.75</v>
      </c>
      <c r="R145" t="n">
        <v>29</v>
      </c>
      <c r="S145" t="n">
        <v>25.4</v>
      </c>
      <c r="T145" t="n">
        <v>975.28</v>
      </c>
      <c r="U145" t="n">
        <v>0.88</v>
      </c>
      <c r="V145" t="n">
        <v>0.89</v>
      </c>
      <c r="W145" t="n">
        <v>2.95</v>
      </c>
      <c r="X145" t="n">
        <v>0.05</v>
      </c>
      <c r="Y145" t="n">
        <v>1</v>
      </c>
      <c r="Z145" t="n">
        <v>10</v>
      </c>
      <c r="AA145" t="n">
        <v>419.906158964623</v>
      </c>
      <c r="AB145" t="n">
        <v>574.5341316477062</v>
      </c>
      <c r="AC145" t="n">
        <v>519.7014004869665</v>
      </c>
      <c r="AD145" t="n">
        <v>419906.158964623</v>
      </c>
      <c r="AE145" t="n">
        <v>574534.1316477061</v>
      </c>
      <c r="AF145" t="n">
        <v>1.822930791009541e-05</v>
      </c>
      <c r="AG145" t="n">
        <v>35</v>
      </c>
      <c r="AH145" t="n">
        <v>519701.4004869665</v>
      </c>
    </row>
    <row r="146">
      <c r="A146" t="n">
        <v>144</v>
      </c>
      <c r="B146" t="n">
        <v>95</v>
      </c>
      <c r="C146" t="inlineStr">
        <is>
          <t xml:space="preserve">CONCLUIDO	</t>
        </is>
      </c>
      <c r="D146" t="n">
        <v>7.6573</v>
      </c>
      <c r="E146" t="n">
        <v>13.06</v>
      </c>
      <c r="F146" t="n">
        <v>10.44</v>
      </c>
      <c r="G146" t="n">
        <v>156.63</v>
      </c>
      <c r="H146" t="n">
        <v>2.69</v>
      </c>
      <c r="I146" t="n">
        <v>4</v>
      </c>
      <c r="J146" t="n">
        <v>244.34</v>
      </c>
      <c r="K146" t="n">
        <v>53.44</v>
      </c>
      <c r="L146" t="n">
        <v>37</v>
      </c>
      <c r="M146" t="n">
        <v>2</v>
      </c>
      <c r="N146" t="n">
        <v>58.9</v>
      </c>
      <c r="O146" t="n">
        <v>30368.96</v>
      </c>
      <c r="P146" t="n">
        <v>130.14</v>
      </c>
      <c r="Q146" t="n">
        <v>197.75</v>
      </c>
      <c r="R146" t="n">
        <v>29.01</v>
      </c>
      <c r="S146" t="n">
        <v>25.4</v>
      </c>
      <c r="T146" t="n">
        <v>982.08</v>
      </c>
      <c r="U146" t="n">
        <v>0.88</v>
      </c>
      <c r="V146" t="n">
        <v>0.89</v>
      </c>
      <c r="W146" t="n">
        <v>2.94</v>
      </c>
      <c r="X146" t="n">
        <v>0.05</v>
      </c>
      <c r="Y146" t="n">
        <v>1</v>
      </c>
      <c r="Z146" t="n">
        <v>10</v>
      </c>
      <c r="AA146" t="n">
        <v>419.7956183267925</v>
      </c>
      <c r="AB146" t="n">
        <v>574.3828850703177</v>
      </c>
      <c r="AC146" t="n">
        <v>519.5645886706482</v>
      </c>
      <c r="AD146" t="n">
        <v>419795.6183267925</v>
      </c>
      <c r="AE146" t="n">
        <v>574382.8850703177</v>
      </c>
      <c r="AF146" t="n">
        <v>1.823121262456391e-05</v>
      </c>
      <c r="AG146" t="n">
        <v>35</v>
      </c>
      <c r="AH146" t="n">
        <v>519564.5886706481</v>
      </c>
    </row>
    <row r="147">
      <c r="A147" t="n">
        <v>145</v>
      </c>
      <c r="B147" t="n">
        <v>95</v>
      </c>
      <c r="C147" t="inlineStr">
        <is>
          <t xml:space="preserve">CONCLUIDO	</t>
        </is>
      </c>
      <c r="D147" t="n">
        <v>7.656</v>
      </c>
      <c r="E147" t="n">
        <v>13.06</v>
      </c>
      <c r="F147" t="n">
        <v>10.44</v>
      </c>
      <c r="G147" t="n">
        <v>156.66</v>
      </c>
      <c r="H147" t="n">
        <v>2.71</v>
      </c>
      <c r="I147" t="n">
        <v>4</v>
      </c>
      <c r="J147" t="n">
        <v>244.78</v>
      </c>
      <c r="K147" t="n">
        <v>53.44</v>
      </c>
      <c r="L147" t="n">
        <v>37.25</v>
      </c>
      <c r="M147" t="n">
        <v>2</v>
      </c>
      <c r="N147" t="n">
        <v>59.09</v>
      </c>
      <c r="O147" t="n">
        <v>30423.46</v>
      </c>
      <c r="P147" t="n">
        <v>130.22</v>
      </c>
      <c r="Q147" t="n">
        <v>197.77</v>
      </c>
      <c r="R147" t="n">
        <v>29.05</v>
      </c>
      <c r="S147" t="n">
        <v>25.4</v>
      </c>
      <c r="T147" t="n">
        <v>1002.13</v>
      </c>
      <c r="U147" t="n">
        <v>0.87</v>
      </c>
      <c r="V147" t="n">
        <v>0.89</v>
      </c>
      <c r="W147" t="n">
        <v>2.94</v>
      </c>
      <c r="X147" t="n">
        <v>0.05</v>
      </c>
      <c r="Y147" t="n">
        <v>1</v>
      </c>
      <c r="Z147" t="n">
        <v>10</v>
      </c>
      <c r="AA147" t="n">
        <v>419.8704141733039</v>
      </c>
      <c r="AB147" t="n">
        <v>574.4852240472744</v>
      </c>
      <c r="AC147" t="n">
        <v>519.6571605592777</v>
      </c>
      <c r="AD147" t="n">
        <v>419870.4141733039</v>
      </c>
      <c r="AE147" t="n">
        <v>574485.2240472744</v>
      </c>
      <c r="AF147" t="n">
        <v>1.822811746355259e-05</v>
      </c>
      <c r="AG147" t="n">
        <v>35</v>
      </c>
      <c r="AH147" t="n">
        <v>519657.1605592777</v>
      </c>
    </row>
    <row r="148">
      <c r="A148" t="n">
        <v>146</v>
      </c>
      <c r="B148" t="n">
        <v>95</v>
      </c>
      <c r="C148" t="inlineStr">
        <is>
          <t xml:space="preserve">CONCLUIDO	</t>
        </is>
      </c>
      <c r="D148" t="n">
        <v>7.655</v>
      </c>
      <c r="E148" t="n">
        <v>13.06</v>
      </c>
      <c r="F148" t="n">
        <v>10.45</v>
      </c>
      <c r="G148" t="n">
        <v>156.69</v>
      </c>
      <c r="H148" t="n">
        <v>2.72</v>
      </c>
      <c r="I148" t="n">
        <v>4</v>
      </c>
      <c r="J148" t="n">
        <v>245.22</v>
      </c>
      <c r="K148" t="n">
        <v>53.44</v>
      </c>
      <c r="L148" t="n">
        <v>37.5</v>
      </c>
      <c r="M148" t="n">
        <v>2</v>
      </c>
      <c r="N148" t="n">
        <v>59.29</v>
      </c>
      <c r="O148" t="n">
        <v>30478.03</v>
      </c>
      <c r="P148" t="n">
        <v>130.19</v>
      </c>
      <c r="Q148" t="n">
        <v>197.75</v>
      </c>
      <c r="R148" t="n">
        <v>29.09</v>
      </c>
      <c r="S148" t="n">
        <v>25.4</v>
      </c>
      <c r="T148" t="n">
        <v>1021.53</v>
      </c>
      <c r="U148" t="n">
        <v>0.87</v>
      </c>
      <c r="V148" t="n">
        <v>0.89</v>
      </c>
      <c r="W148" t="n">
        <v>2.95</v>
      </c>
      <c r="X148" t="n">
        <v>0.06</v>
      </c>
      <c r="Y148" t="n">
        <v>1</v>
      </c>
      <c r="Z148" t="n">
        <v>10</v>
      </c>
      <c r="AA148" t="n">
        <v>419.8754541827899</v>
      </c>
      <c r="AB148" t="n">
        <v>574.4921200106028</v>
      </c>
      <c r="AC148" t="n">
        <v>519.6633983815445</v>
      </c>
      <c r="AD148" t="n">
        <v>419875.4541827899</v>
      </c>
      <c r="AE148" t="n">
        <v>574492.1200106028</v>
      </c>
      <c r="AF148" t="n">
        <v>1.822573657046697e-05</v>
      </c>
      <c r="AG148" t="n">
        <v>35</v>
      </c>
      <c r="AH148" t="n">
        <v>519663.3983815445</v>
      </c>
    </row>
    <row r="149">
      <c r="A149" t="n">
        <v>147</v>
      </c>
      <c r="B149" t="n">
        <v>95</v>
      </c>
      <c r="C149" t="inlineStr">
        <is>
          <t xml:space="preserve">CONCLUIDO	</t>
        </is>
      </c>
      <c r="D149" t="n">
        <v>7.6568</v>
      </c>
      <c r="E149" t="n">
        <v>13.06</v>
      </c>
      <c r="F149" t="n">
        <v>10.44</v>
      </c>
      <c r="G149" t="n">
        <v>156.64</v>
      </c>
      <c r="H149" t="n">
        <v>2.73</v>
      </c>
      <c r="I149" t="n">
        <v>4</v>
      </c>
      <c r="J149" t="n">
        <v>245.66</v>
      </c>
      <c r="K149" t="n">
        <v>53.44</v>
      </c>
      <c r="L149" t="n">
        <v>37.75</v>
      </c>
      <c r="M149" t="n">
        <v>2</v>
      </c>
      <c r="N149" t="n">
        <v>59.48</v>
      </c>
      <c r="O149" t="n">
        <v>30532.67</v>
      </c>
      <c r="P149" t="n">
        <v>130.2</v>
      </c>
      <c r="Q149" t="n">
        <v>197.76</v>
      </c>
      <c r="R149" t="n">
        <v>29.02</v>
      </c>
      <c r="S149" t="n">
        <v>25.4</v>
      </c>
      <c r="T149" t="n">
        <v>987.5</v>
      </c>
      <c r="U149" t="n">
        <v>0.88</v>
      </c>
      <c r="V149" t="n">
        <v>0.89</v>
      </c>
      <c r="W149" t="n">
        <v>2.94</v>
      </c>
      <c r="X149" t="n">
        <v>0.05</v>
      </c>
      <c r="Y149" t="n">
        <v>1</v>
      </c>
      <c r="Z149" t="n">
        <v>10</v>
      </c>
      <c r="AA149" t="n">
        <v>419.8451582958888</v>
      </c>
      <c r="AB149" t="n">
        <v>574.4506678415845</v>
      </c>
      <c r="AC149" t="n">
        <v>519.6259023493589</v>
      </c>
      <c r="AD149" t="n">
        <v>419845.1582958888</v>
      </c>
      <c r="AE149" t="n">
        <v>574450.6678415845</v>
      </c>
      <c r="AF149" t="n">
        <v>1.823002217802109e-05</v>
      </c>
      <c r="AG149" t="n">
        <v>35</v>
      </c>
      <c r="AH149" t="n">
        <v>519625.9023493589</v>
      </c>
    </row>
    <row r="150">
      <c r="A150" t="n">
        <v>148</v>
      </c>
      <c r="B150" t="n">
        <v>95</v>
      </c>
      <c r="C150" t="inlineStr">
        <is>
          <t xml:space="preserve">CONCLUIDO	</t>
        </is>
      </c>
      <c r="D150" t="n">
        <v>7.6583</v>
      </c>
      <c r="E150" t="n">
        <v>13.06</v>
      </c>
      <c r="F150" t="n">
        <v>10.44</v>
      </c>
      <c r="G150" t="n">
        <v>156.6</v>
      </c>
      <c r="H150" t="n">
        <v>2.75</v>
      </c>
      <c r="I150" t="n">
        <v>4</v>
      </c>
      <c r="J150" t="n">
        <v>246.11</v>
      </c>
      <c r="K150" t="n">
        <v>53.44</v>
      </c>
      <c r="L150" t="n">
        <v>38</v>
      </c>
      <c r="M150" t="n">
        <v>2</v>
      </c>
      <c r="N150" t="n">
        <v>59.67</v>
      </c>
      <c r="O150" t="n">
        <v>30587.38</v>
      </c>
      <c r="P150" t="n">
        <v>130.02</v>
      </c>
      <c r="Q150" t="n">
        <v>197.75</v>
      </c>
      <c r="R150" t="n">
        <v>28.94</v>
      </c>
      <c r="S150" t="n">
        <v>25.4</v>
      </c>
      <c r="T150" t="n">
        <v>946.23</v>
      </c>
      <c r="U150" t="n">
        <v>0.88</v>
      </c>
      <c r="V150" t="n">
        <v>0.89</v>
      </c>
      <c r="W150" t="n">
        <v>2.94</v>
      </c>
      <c r="X150" t="n">
        <v>0.05</v>
      </c>
      <c r="Y150" t="n">
        <v>1</v>
      </c>
      <c r="Z150" t="n">
        <v>10</v>
      </c>
      <c r="AA150" t="n">
        <v>419.6965577949834</v>
      </c>
      <c r="AB150" t="n">
        <v>574.2473460804543</v>
      </c>
      <c r="AC150" t="n">
        <v>519.4419853317471</v>
      </c>
      <c r="AD150" t="n">
        <v>419696.5577949834</v>
      </c>
      <c r="AE150" t="n">
        <v>574247.3460804543</v>
      </c>
      <c r="AF150" t="n">
        <v>1.823359351764953e-05</v>
      </c>
      <c r="AG150" t="n">
        <v>35</v>
      </c>
      <c r="AH150" t="n">
        <v>519441.9853317471</v>
      </c>
    </row>
    <row r="151">
      <c r="A151" t="n">
        <v>149</v>
      </c>
      <c r="B151" t="n">
        <v>95</v>
      </c>
      <c r="C151" t="inlineStr">
        <is>
          <t xml:space="preserve">CONCLUIDO	</t>
        </is>
      </c>
      <c r="D151" t="n">
        <v>7.6563</v>
      </c>
      <c r="E151" t="n">
        <v>13.06</v>
      </c>
      <c r="F151" t="n">
        <v>10.44</v>
      </c>
      <c r="G151" t="n">
        <v>156.65</v>
      </c>
      <c r="H151" t="n">
        <v>2.76</v>
      </c>
      <c r="I151" t="n">
        <v>4</v>
      </c>
      <c r="J151" t="n">
        <v>246.55</v>
      </c>
      <c r="K151" t="n">
        <v>53.44</v>
      </c>
      <c r="L151" t="n">
        <v>38.25</v>
      </c>
      <c r="M151" t="n">
        <v>2</v>
      </c>
      <c r="N151" t="n">
        <v>59.87</v>
      </c>
      <c r="O151" t="n">
        <v>30642.16</v>
      </c>
      <c r="P151" t="n">
        <v>130.01</v>
      </c>
      <c r="Q151" t="n">
        <v>197.75</v>
      </c>
      <c r="R151" t="n">
        <v>29.02</v>
      </c>
      <c r="S151" t="n">
        <v>25.4</v>
      </c>
      <c r="T151" t="n">
        <v>986.47</v>
      </c>
      <c r="U151" t="n">
        <v>0.88</v>
      </c>
      <c r="V151" t="n">
        <v>0.89</v>
      </c>
      <c r="W151" t="n">
        <v>2.95</v>
      </c>
      <c r="X151" t="n">
        <v>0.05</v>
      </c>
      <c r="Y151" t="n">
        <v>1</v>
      </c>
      <c r="Z151" t="n">
        <v>10</v>
      </c>
      <c r="AA151" t="n">
        <v>419.7170092896615</v>
      </c>
      <c r="AB151" t="n">
        <v>574.2753287177291</v>
      </c>
      <c r="AC151" t="n">
        <v>519.4672973453943</v>
      </c>
      <c r="AD151" t="n">
        <v>419717.0092896615</v>
      </c>
      <c r="AE151" t="n">
        <v>574275.3287177291</v>
      </c>
      <c r="AF151" t="n">
        <v>1.822883173147828e-05</v>
      </c>
      <c r="AG151" t="n">
        <v>35</v>
      </c>
      <c r="AH151" t="n">
        <v>519467.2973453943</v>
      </c>
    </row>
    <row r="152">
      <c r="A152" t="n">
        <v>150</v>
      </c>
      <c r="B152" t="n">
        <v>95</v>
      </c>
      <c r="C152" t="inlineStr">
        <is>
          <t xml:space="preserve">CONCLUIDO	</t>
        </is>
      </c>
      <c r="D152" t="n">
        <v>7.6544</v>
      </c>
      <c r="E152" t="n">
        <v>13.06</v>
      </c>
      <c r="F152" t="n">
        <v>10.45</v>
      </c>
      <c r="G152" t="n">
        <v>156.7</v>
      </c>
      <c r="H152" t="n">
        <v>2.77</v>
      </c>
      <c r="I152" t="n">
        <v>4</v>
      </c>
      <c r="J152" t="n">
        <v>247</v>
      </c>
      <c r="K152" t="n">
        <v>53.44</v>
      </c>
      <c r="L152" t="n">
        <v>38.5</v>
      </c>
      <c r="M152" t="n">
        <v>2</v>
      </c>
      <c r="N152" t="n">
        <v>60.06</v>
      </c>
      <c r="O152" t="n">
        <v>30697.01</v>
      </c>
      <c r="P152" t="n">
        <v>129.88</v>
      </c>
      <c r="Q152" t="n">
        <v>197.75</v>
      </c>
      <c r="R152" t="n">
        <v>29.11</v>
      </c>
      <c r="S152" t="n">
        <v>25.4</v>
      </c>
      <c r="T152" t="n">
        <v>1033.08</v>
      </c>
      <c r="U152" t="n">
        <v>0.87</v>
      </c>
      <c r="V152" t="n">
        <v>0.89</v>
      </c>
      <c r="W152" t="n">
        <v>2.95</v>
      </c>
      <c r="X152" t="n">
        <v>0.06</v>
      </c>
      <c r="Y152" t="n">
        <v>1</v>
      </c>
      <c r="Z152" t="n">
        <v>10</v>
      </c>
      <c r="AA152" t="n">
        <v>419.6633410049298</v>
      </c>
      <c r="AB152" t="n">
        <v>574.2018974028815</v>
      </c>
      <c r="AC152" t="n">
        <v>519.4008742121744</v>
      </c>
      <c r="AD152" t="n">
        <v>419663.3410049298</v>
      </c>
      <c r="AE152" t="n">
        <v>574201.8974028815</v>
      </c>
      <c r="AF152" t="n">
        <v>1.822430803461559e-05</v>
      </c>
      <c r="AG152" t="n">
        <v>35</v>
      </c>
      <c r="AH152" t="n">
        <v>519400.8742121743</v>
      </c>
    </row>
    <row r="153">
      <c r="A153" t="n">
        <v>151</v>
      </c>
      <c r="B153" t="n">
        <v>95</v>
      </c>
      <c r="C153" t="inlineStr">
        <is>
          <t xml:space="preserve">CONCLUIDO	</t>
        </is>
      </c>
      <c r="D153" t="n">
        <v>7.6592</v>
      </c>
      <c r="E153" t="n">
        <v>13.06</v>
      </c>
      <c r="F153" t="n">
        <v>10.44</v>
      </c>
      <c r="G153" t="n">
        <v>156.58</v>
      </c>
      <c r="H153" t="n">
        <v>2.79</v>
      </c>
      <c r="I153" t="n">
        <v>4</v>
      </c>
      <c r="J153" t="n">
        <v>247.44</v>
      </c>
      <c r="K153" t="n">
        <v>53.44</v>
      </c>
      <c r="L153" t="n">
        <v>38.75</v>
      </c>
      <c r="M153" t="n">
        <v>2</v>
      </c>
      <c r="N153" t="n">
        <v>60.26</v>
      </c>
      <c r="O153" t="n">
        <v>30751.93</v>
      </c>
      <c r="P153" t="n">
        <v>129.39</v>
      </c>
      <c r="Q153" t="n">
        <v>197.75</v>
      </c>
      <c r="R153" t="n">
        <v>28.84</v>
      </c>
      <c r="S153" t="n">
        <v>25.4</v>
      </c>
      <c r="T153" t="n">
        <v>896</v>
      </c>
      <c r="U153" t="n">
        <v>0.88</v>
      </c>
      <c r="V153" t="n">
        <v>0.89</v>
      </c>
      <c r="W153" t="n">
        <v>2.95</v>
      </c>
      <c r="X153" t="n">
        <v>0.05</v>
      </c>
      <c r="Y153" t="n">
        <v>1</v>
      </c>
      <c r="Z153" t="n">
        <v>10</v>
      </c>
      <c r="AA153" t="n">
        <v>419.2365378240788</v>
      </c>
      <c r="AB153" t="n">
        <v>573.6179264616138</v>
      </c>
      <c r="AC153" t="n">
        <v>518.8726366379327</v>
      </c>
      <c r="AD153" t="n">
        <v>419236.5378240788</v>
      </c>
      <c r="AE153" t="n">
        <v>573617.9264616139</v>
      </c>
      <c r="AF153" t="n">
        <v>1.82357363214266e-05</v>
      </c>
      <c r="AG153" t="n">
        <v>35</v>
      </c>
      <c r="AH153" t="n">
        <v>518872.6366379327</v>
      </c>
    </row>
    <row r="154">
      <c r="A154" t="n">
        <v>152</v>
      </c>
      <c r="B154" t="n">
        <v>95</v>
      </c>
      <c r="C154" t="inlineStr">
        <is>
          <t xml:space="preserve">CONCLUIDO	</t>
        </is>
      </c>
      <c r="D154" t="n">
        <v>7.6628</v>
      </c>
      <c r="E154" t="n">
        <v>13.05</v>
      </c>
      <c r="F154" t="n">
        <v>10.43</v>
      </c>
      <c r="G154" t="n">
        <v>156.49</v>
      </c>
      <c r="H154" t="n">
        <v>2.8</v>
      </c>
      <c r="I154" t="n">
        <v>4</v>
      </c>
      <c r="J154" t="n">
        <v>247.89</v>
      </c>
      <c r="K154" t="n">
        <v>53.44</v>
      </c>
      <c r="L154" t="n">
        <v>39</v>
      </c>
      <c r="M154" t="n">
        <v>2</v>
      </c>
      <c r="N154" t="n">
        <v>60.45</v>
      </c>
      <c r="O154" t="n">
        <v>30806.92</v>
      </c>
      <c r="P154" t="n">
        <v>128.93</v>
      </c>
      <c r="Q154" t="n">
        <v>197.75</v>
      </c>
      <c r="R154" t="n">
        <v>28.64</v>
      </c>
      <c r="S154" t="n">
        <v>25.4</v>
      </c>
      <c r="T154" t="n">
        <v>796.4400000000001</v>
      </c>
      <c r="U154" t="n">
        <v>0.89</v>
      </c>
      <c r="V154" t="n">
        <v>0.89</v>
      </c>
      <c r="W154" t="n">
        <v>2.95</v>
      </c>
      <c r="X154" t="n">
        <v>0.04</v>
      </c>
      <c r="Y154" t="n">
        <v>1</v>
      </c>
      <c r="Z154" t="n">
        <v>10</v>
      </c>
      <c r="AA154" t="n">
        <v>409.895800187685</v>
      </c>
      <c r="AB154" t="n">
        <v>560.8375171432388</v>
      </c>
      <c r="AC154" t="n">
        <v>507.3119716474862</v>
      </c>
      <c r="AD154" t="n">
        <v>409895.8001876851</v>
      </c>
      <c r="AE154" t="n">
        <v>560837.5171432388</v>
      </c>
      <c r="AF154" t="n">
        <v>1.824430753653485e-05</v>
      </c>
      <c r="AG154" t="n">
        <v>34</v>
      </c>
      <c r="AH154" t="n">
        <v>507311.9716474863</v>
      </c>
    </row>
    <row r="155">
      <c r="A155" t="n">
        <v>153</v>
      </c>
      <c r="B155" t="n">
        <v>95</v>
      </c>
      <c r="C155" t="inlineStr">
        <is>
          <t xml:space="preserve">CONCLUIDO	</t>
        </is>
      </c>
      <c r="D155" t="n">
        <v>7.6615</v>
      </c>
      <c r="E155" t="n">
        <v>13.05</v>
      </c>
      <c r="F155" t="n">
        <v>10.43</v>
      </c>
      <c r="G155" t="n">
        <v>156.52</v>
      </c>
      <c r="H155" t="n">
        <v>2.81</v>
      </c>
      <c r="I155" t="n">
        <v>4</v>
      </c>
      <c r="J155" t="n">
        <v>248.33</v>
      </c>
      <c r="K155" t="n">
        <v>53.44</v>
      </c>
      <c r="L155" t="n">
        <v>39.25</v>
      </c>
      <c r="M155" t="n">
        <v>2</v>
      </c>
      <c r="N155" t="n">
        <v>60.65</v>
      </c>
      <c r="O155" t="n">
        <v>30861.98</v>
      </c>
      <c r="P155" t="n">
        <v>128.85</v>
      </c>
      <c r="Q155" t="n">
        <v>197.8</v>
      </c>
      <c r="R155" t="n">
        <v>28.67</v>
      </c>
      <c r="S155" t="n">
        <v>25.4</v>
      </c>
      <c r="T155" t="n">
        <v>809.41</v>
      </c>
      <c r="U155" t="n">
        <v>0.89</v>
      </c>
      <c r="V155" t="n">
        <v>0.89</v>
      </c>
      <c r="W155" t="n">
        <v>2.95</v>
      </c>
      <c r="X155" t="n">
        <v>0.04</v>
      </c>
      <c r="Y155" t="n">
        <v>1</v>
      </c>
      <c r="Z155" t="n">
        <v>10</v>
      </c>
      <c r="AA155" t="n">
        <v>409.8567336434007</v>
      </c>
      <c r="AB155" t="n">
        <v>560.7840645738547</v>
      </c>
      <c r="AC155" t="n">
        <v>507.263620516303</v>
      </c>
      <c r="AD155" t="n">
        <v>409856.7336434007</v>
      </c>
      <c r="AE155" t="n">
        <v>560784.0645738547</v>
      </c>
      <c r="AF155" t="n">
        <v>1.824121237552354e-05</v>
      </c>
      <c r="AG155" t="n">
        <v>34</v>
      </c>
      <c r="AH155" t="n">
        <v>507263.620516303</v>
      </c>
    </row>
    <row r="156">
      <c r="A156" t="n">
        <v>154</v>
      </c>
      <c r="B156" t="n">
        <v>95</v>
      </c>
      <c r="C156" t="inlineStr">
        <is>
          <t xml:space="preserve">CONCLUIDO	</t>
        </is>
      </c>
      <c r="D156" t="n">
        <v>7.661</v>
      </c>
      <c r="E156" t="n">
        <v>13.05</v>
      </c>
      <c r="F156" t="n">
        <v>10.44</v>
      </c>
      <c r="G156" t="n">
        <v>156.53</v>
      </c>
      <c r="H156" t="n">
        <v>2.82</v>
      </c>
      <c r="I156" t="n">
        <v>4</v>
      </c>
      <c r="J156" t="n">
        <v>248.78</v>
      </c>
      <c r="K156" t="n">
        <v>53.44</v>
      </c>
      <c r="L156" t="n">
        <v>39.5</v>
      </c>
      <c r="M156" t="n">
        <v>2</v>
      </c>
      <c r="N156" t="n">
        <v>60.85</v>
      </c>
      <c r="O156" t="n">
        <v>30917.12</v>
      </c>
      <c r="P156" t="n">
        <v>128.74</v>
      </c>
      <c r="Q156" t="n">
        <v>197.79</v>
      </c>
      <c r="R156" t="n">
        <v>28.76</v>
      </c>
      <c r="S156" t="n">
        <v>25.4</v>
      </c>
      <c r="T156" t="n">
        <v>853.77</v>
      </c>
      <c r="U156" t="n">
        <v>0.88</v>
      </c>
      <c r="V156" t="n">
        <v>0.89</v>
      </c>
      <c r="W156" t="n">
        <v>2.94</v>
      </c>
      <c r="X156" t="n">
        <v>0.05</v>
      </c>
      <c r="Y156" t="n">
        <v>1</v>
      </c>
      <c r="Z156" t="n">
        <v>10</v>
      </c>
      <c r="AA156" t="n">
        <v>409.7979758188758</v>
      </c>
      <c r="AB156" t="n">
        <v>560.7036695261274</v>
      </c>
      <c r="AC156" t="n">
        <v>507.1908982590957</v>
      </c>
      <c r="AD156" t="n">
        <v>409797.9758188758</v>
      </c>
      <c r="AE156" t="n">
        <v>560703.6695261274</v>
      </c>
      <c r="AF156" t="n">
        <v>1.824002192898072e-05</v>
      </c>
      <c r="AG156" t="n">
        <v>34</v>
      </c>
      <c r="AH156" t="n">
        <v>507190.8982590957</v>
      </c>
    </row>
    <row r="157">
      <c r="A157" t="n">
        <v>155</v>
      </c>
      <c r="B157" t="n">
        <v>95</v>
      </c>
      <c r="C157" t="inlineStr">
        <is>
          <t xml:space="preserve">CONCLUIDO	</t>
        </is>
      </c>
      <c r="D157" t="n">
        <v>7.6599</v>
      </c>
      <c r="E157" t="n">
        <v>13.06</v>
      </c>
      <c r="F157" t="n">
        <v>10.44</v>
      </c>
      <c r="G157" t="n">
        <v>156.56</v>
      </c>
      <c r="H157" t="n">
        <v>2.84</v>
      </c>
      <c r="I157" t="n">
        <v>4</v>
      </c>
      <c r="J157" t="n">
        <v>249.23</v>
      </c>
      <c r="K157" t="n">
        <v>53.44</v>
      </c>
      <c r="L157" t="n">
        <v>39.75</v>
      </c>
      <c r="M157" t="n">
        <v>2</v>
      </c>
      <c r="N157" t="n">
        <v>61.04</v>
      </c>
      <c r="O157" t="n">
        <v>30972.32</v>
      </c>
      <c r="P157" t="n">
        <v>128.59</v>
      </c>
      <c r="Q157" t="n">
        <v>197.75</v>
      </c>
      <c r="R157" t="n">
        <v>28.89</v>
      </c>
      <c r="S157" t="n">
        <v>25.4</v>
      </c>
      <c r="T157" t="n">
        <v>919.77</v>
      </c>
      <c r="U157" t="n">
        <v>0.88</v>
      </c>
      <c r="V157" t="n">
        <v>0.89</v>
      </c>
      <c r="W157" t="n">
        <v>2.94</v>
      </c>
      <c r="X157" t="n">
        <v>0.05</v>
      </c>
      <c r="Y157" t="n">
        <v>1</v>
      </c>
      <c r="Z157" t="n">
        <v>10</v>
      </c>
      <c r="AA157" t="n">
        <v>418.6585804529489</v>
      </c>
      <c r="AB157" t="n">
        <v>572.8271396887542</v>
      </c>
      <c r="AC157" t="n">
        <v>518.1573214447988</v>
      </c>
      <c r="AD157" t="n">
        <v>418658.5804529489</v>
      </c>
      <c r="AE157" t="n">
        <v>572827.1396887542</v>
      </c>
      <c r="AF157" t="n">
        <v>1.823740294658653e-05</v>
      </c>
      <c r="AG157" t="n">
        <v>35</v>
      </c>
      <c r="AH157" t="n">
        <v>518157.3214447987</v>
      </c>
    </row>
    <row r="158">
      <c r="A158" t="n">
        <v>156</v>
      </c>
      <c r="B158" t="n">
        <v>95</v>
      </c>
      <c r="C158" t="inlineStr">
        <is>
          <t xml:space="preserve">CONCLUIDO	</t>
        </is>
      </c>
      <c r="D158" t="n">
        <v>7.6604</v>
      </c>
      <c r="E158" t="n">
        <v>13.05</v>
      </c>
      <c r="F158" t="n">
        <v>10.44</v>
      </c>
      <c r="G158" t="n">
        <v>156.55</v>
      </c>
      <c r="H158" t="n">
        <v>2.85</v>
      </c>
      <c r="I158" t="n">
        <v>4</v>
      </c>
      <c r="J158" t="n">
        <v>249.68</v>
      </c>
      <c r="K158" t="n">
        <v>53.44</v>
      </c>
      <c r="L158" t="n">
        <v>40</v>
      </c>
      <c r="M158" t="n">
        <v>2</v>
      </c>
      <c r="N158" t="n">
        <v>61.24</v>
      </c>
      <c r="O158" t="n">
        <v>31027.6</v>
      </c>
      <c r="P158" t="n">
        <v>128.48</v>
      </c>
      <c r="Q158" t="n">
        <v>197.75</v>
      </c>
      <c r="R158" t="n">
        <v>28.79</v>
      </c>
      <c r="S158" t="n">
        <v>25.4</v>
      </c>
      <c r="T158" t="n">
        <v>871.26</v>
      </c>
      <c r="U158" t="n">
        <v>0.88</v>
      </c>
      <c r="V158" t="n">
        <v>0.89</v>
      </c>
      <c r="W158" t="n">
        <v>2.95</v>
      </c>
      <c r="X158" t="n">
        <v>0.05</v>
      </c>
      <c r="Y158" t="n">
        <v>1</v>
      </c>
      <c r="Z158" t="n">
        <v>10</v>
      </c>
      <c r="AA158" t="n">
        <v>409.6214607057017</v>
      </c>
      <c r="AB158" t="n">
        <v>560.4621537609854</v>
      </c>
      <c r="AC158" t="n">
        <v>506.9724324196094</v>
      </c>
      <c r="AD158" t="n">
        <v>409621.4607057017</v>
      </c>
      <c r="AE158" t="n">
        <v>560462.1537609855</v>
      </c>
      <c r="AF158" t="n">
        <v>1.823859339312935e-05</v>
      </c>
      <c r="AG158" t="n">
        <v>34</v>
      </c>
      <c r="AH158" t="n">
        <v>506972.4324196094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7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6.0936</v>
      </c>
      <c r="E2" t="n">
        <v>16.41</v>
      </c>
      <c r="F2" t="n">
        <v>12.2</v>
      </c>
      <c r="G2" t="n">
        <v>8.220000000000001</v>
      </c>
      <c r="H2" t="n">
        <v>0.15</v>
      </c>
      <c r="I2" t="n">
        <v>89</v>
      </c>
      <c r="J2" t="n">
        <v>116.05</v>
      </c>
      <c r="K2" t="n">
        <v>43.4</v>
      </c>
      <c r="L2" t="n">
        <v>1</v>
      </c>
      <c r="M2" t="n">
        <v>87</v>
      </c>
      <c r="N2" t="n">
        <v>16.65</v>
      </c>
      <c r="O2" t="n">
        <v>14546.17</v>
      </c>
      <c r="P2" t="n">
        <v>122.83</v>
      </c>
      <c r="Q2" t="n">
        <v>198.08</v>
      </c>
      <c r="R2" t="n">
        <v>83.37</v>
      </c>
      <c r="S2" t="n">
        <v>25.4</v>
      </c>
      <c r="T2" t="n">
        <v>27738.28</v>
      </c>
      <c r="U2" t="n">
        <v>0.3</v>
      </c>
      <c r="V2" t="n">
        <v>0.76</v>
      </c>
      <c r="W2" t="n">
        <v>3.09</v>
      </c>
      <c r="X2" t="n">
        <v>1.8</v>
      </c>
      <c r="Y2" t="n">
        <v>1</v>
      </c>
      <c r="Z2" t="n">
        <v>10</v>
      </c>
      <c r="AA2" t="n">
        <v>508.2494988018902</v>
      </c>
      <c r="AB2" t="n">
        <v>695.4093866461416</v>
      </c>
      <c r="AC2" t="n">
        <v>629.0404907978373</v>
      </c>
      <c r="AD2" t="n">
        <v>508249.4988018902</v>
      </c>
      <c r="AE2" t="n">
        <v>695409.3866461415</v>
      </c>
      <c r="AF2" t="n">
        <v>1.808694549323407e-05</v>
      </c>
      <c r="AG2" t="n">
        <v>43</v>
      </c>
      <c r="AH2" t="n">
        <v>629040.4907978373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6.4486</v>
      </c>
      <c r="E3" t="n">
        <v>15.51</v>
      </c>
      <c r="F3" t="n">
        <v>11.77</v>
      </c>
      <c r="G3" t="n">
        <v>10.24</v>
      </c>
      <c r="H3" t="n">
        <v>0.19</v>
      </c>
      <c r="I3" t="n">
        <v>69</v>
      </c>
      <c r="J3" t="n">
        <v>116.37</v>
      </c>
      <c r="K3" t="n">
        <v>43.4</v>
      </c>
      <c r="L3" t="n">
        <v>1.25</v>
      </c>
      <c r="M3" t="n">
        <v>67</v>
      </c>
      <c r="N3" t="n">
        <v>16.72</v>
      </c>
      <c r="O3" t="n">
        <v>14585.96</v>
      </c>
      <c r="P3" t="n">
        <v>118.3</v>
      </c>
      <c r="Q3" t="n">
        <v>197.92</v>
      </c>
      <c r="R3" t="n">
        <v>70.05</v>
      </c>
      <c r="S3" t="n">
        <v>25.4</v>
      </c>
      <c r="T3" t="n">
        <v>21178.13</v>
      </c>
      <c r="U3" t="n">
        <v>0.36</v>
      </c>
      <c r="V3" t="n">
        <v>0.79</v>
      </c>
      <c r="W3" t="n">
        <v>3.06</v>
      </c>
      <c r="X3" t="n">
        <v>1.38</v>
      </c>
      <c r="Y3" t="n">
        <v>1</v>
      </c>
      <c r="Z3" t="n">
        <v>10</v>
      </c>
      <c r="AA3" t="n">
        <v>479.2446611276099</v>
      </c>
      <c r="AB3" t="n">
        <v>655.723688137063</v>
      </c>
      <c r="AC3" t="n">
        <v>593.1423396552375</v>
      </c>
      <c r="AD3" t="n">
        <v>479244.6611276099</v>
      </c>
      <c r="AE3" t="n">
        <v>655723.6881370631</v>
      </c>
      <c r="AF3" t="n">
        <v>1.914065194756289e-05</v>
      </c>
      <c r="AG3" t="n">
        <v>41</v>
      </c>
      <c r="AH3" t="n">
        <v>593142.3396552375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6.6695</v>
      </c>
      <c r="E4" t="n">
        <v>14.99</v>
      </c>
      <c r="F4" t="n">
        <v>11.55</v>
      </c>
      <c r="G4" t="n">
        <v>12.16</v>
      </c>
      <c r="H4" t="n">
        <v>0.23</v>
      </c>
      <c r="I4" t="n">
        <v>57</v>
      </c>
      <c r="J4" t="n">
        <v>116.69</v>
      </c>
      <c r="K4" t="n">
        <v>43.4</v>
      </c>
      <c r="L4" t="n">
        <v>1.5</v>
      </c>
      <c r="M4" t="n">
        <v>55</v>
      </c>
      <c r="N4" t="n">
        <v>16.79</v>
      </c>
      <c r="O4" t="n">
        <v>14625.77</v>
      </c>
      <c r="P4" t="n">
        <v>115.77</v>
      </c>
      <c r="Q4" t="n">
        <v>197.93</v>
      </c>
      <c r="R4" t="n">
        <v>63.32</v>
      </c>
      <c r="S4" t="n">
        <v>25.4</v>
      </c>
      <c r="T4" t="n">
        <v>17868.79</v>
      </c>
      <c r="U4" t="n">
        <v>0.4</v>
      </c>
      <c r="V4" t="n">
        <v>0.8100000000000001</v>
      </c>
      <c r="W4" t="n">
        <v>3.04</v>
      </c>
      <c r="X4" t="n">
        <v>1.15</v>
      </c>
      <c r="Y4" t="n">
        <v>1</v>
      </c>
      <c r="Z4" t="n">
        <v>10</v>
      </c>
      <c r="AA4" t="n">
        <v>464.2636604304859</v>
      </c>
      <c r="AB4" t="n">
        <v>635.2260220681522</v>
      </c>
      <c r="AC4" t="n">
        <v>574.6009420672884</v>
      </c>
      <c r="AD4" t="n">
        <v>464263.6604304858</v>
      </c>
      <c r="AE4" t="n">
        <v>635226.0220681522</v>
      </c>
      <c r="AF4" t="n">
        <v>1.979632449900299e-05</v>
      </c>
      <c r="AG4" t="n">
        <v>40</v>
      </c>
      <c r="AH4" t="n">
        <v>574600.9420672884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6.8633</v>
      </c>
      <c r="E5" t="n">
        <v>14.57</v>
      </c>
      <c r="F5" t="n">
        <v>11.34</v>
      </c>
      <c r="G5" t="n">
        <v>14.17</v>
      </c>
      <c r="H5" t="n">
        <v>0.26</v>
      </c>
      <c r="I5" t="n">
        <v>48</v>
      </c>
      <c r="J5" t="n">
        <v>117.01</v>
      </c>
      <c r="K5" t="n">
        <v>43.4</v>
      </c>
      <c r="L5" t="n">
        <v>1.75</v>
      </c>
      <c r="M5" t="n">
        <v>46</v>
      </c>
      <c r="N5" t="n">
        <v>16.86</v>
      </c>
      <c r="O5" t="n">
        <v>14665.62</v>
      </c>
      <c r="P5" t="n">
        <v>113.44</v>
      </c>
      <c r="Q5" t="n">
        <v>197.81</v>
      </c>
      <c r="R5" t="n">
        <v>56.62</v>
      </c>
      <c r="S5" t="n">
        <v>25.4</v>
      </c>
      <c r="T5" t="n">
        <v>14567.21</v>
      </c>
      <c r="U5" t="n">
        <v>0.45</v>
      </c>
      <c r="V5" t="n">
        <v>0.82</v>
      </c>
      <c r="W5" t="n">
        <v>3.02</v>
      </c>
      <c r="X5" t="n">
        <v>0.95</v>
      </c>
      <c r="Y5" t="n">
        <v>1</v>
      </c>
      <c r="Z5" t="n">
        <v>10</v>
      </c>
      <c r="AA5" t="n">
        <v>441.356959720137</v>
      </c>
      <c r="AB5" t="n">
        <v>603.8840635839401</v>
      </c>
      <c r="AC5" t="n">
        <v>546.2502161120944</v>
      </c>
      <c r="AD5" t="n">
        <v>441356.9597201369</v>
      </c>
      <c r="AE5" t="n">
        <v>603884.0635839402</v>
      </c>
      <c r="AF5" t="n">
        <v>2.037155917745066e-05</v>
      </c>
      <c r="AG5" t="n">
        <v>38</v>
      </c>
      <c r="AH5" t="n">
        <v>546250.2161120945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7.008</v>
      </c>
      <c r="E6" t="n">
        <v>14.27</v>
      </c>
      <c r="F6" t="n">
        <v>11.21</v>
      </c>
      <c r="G6" t="n">
        <v>16.4</v>
      </c>
      <c r="H6" t="n">
        <v>0.3</v>
      </c>
      <c r="I6" t="n">
        <v>41</v>
      </c>
      <c r="J6" t="n">
        <v>117.34</v>
      </c>
      <c r="K6" t="n">
        <v>43.4</v>
      </c>
      <c r="L6" t="n">
        <v>2</v>
      </c>
      <c r="M6" t="n">
        <v>39</v>
      </c>
      <c r="N6" t="n">
        <v>16.94</v>
      </c>
      <c r="O6" t="n">
        <v>14705.49</v>
      </c>
      <c r="P6" t="n">
        <v>111.87</v>
      </c>
      <c r="Q6" t="n">
        <v>197.88</v>
      </c>
      <c r="R6" t="n">
        <v>52.5</v>
      </c>
      <c r="S6" t="n">
        <v>25.4</v>
      </c>
      <c r="T6" t="n">
        <v>12542.61</v>
      </c>
      <c r="U6" t="n">
        <v>0.48</v>
      </c>
      <c r="V6" t="n">
        <v>0.83</v>
      </c>
      <c r="W6" t="n">
        <v>3.01</v>
      </c>
      <c r="X6" t="n">
        <v>0.8100000000000001</v>
      </c>
      <c r="Y6" t="n">
        <v>1</v>
      </c>
      <c r="Z6" t="n">
        <v>10</v>
      </c>
      <c r="AA6" t="n">
        <v>437.8743294170821</v>
      </c>
      <c r="AB6" t="n">
        <v>599.1189751604949</v>
      </c>
      <c r="AC6" t="n">
        <v>541.9399010399394</v>
      </c>
      <c r="AD6" t="n">
        <v>437874.3294170821</v>
      </c>
      <c r="AE6" t="n">
        <v>599118.9751604949</v>
      </c>
      <c r="AF6" t="n">
        <v>2.080105586460948e-05</v>
      </c>
      <c r="AG6" t="n">
        <v>38</v>
      </c>
      <c r="AH6" t="n">
        <v>541939.9010399394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7.0999</v>
      </c>
      <c r="E7" t="n">
        <v>14.08</v>
      </c>
      <c r="F7" t="n">
        <v>11.12</v>
      </c>
      <c r="G7" t="n">
        <v>18.03</v>
      </c>
      <c r="H7" t="n">
        <v>0.34</v>
      </c>
      <c r="I7" t="n">
        <v>37</v>
      </c>
      <c r="J7" t="n">
        <v>117.66</v>
      </c>
      <c r="K7" t="n">
        <v>43.4</v>
      </c>
      <c r="L7" t="n">
        <v>2.25</v>
      </c>
      <c r="M7" t="n">
        <v>35</v>
      </c>
      <c r="N7" t="n">
        <v>17.01</v>
      </c>
      <c r="O7" t="n">
        <v>14745.39</v>
      </c>
      <c r="P7" t="n">
        <v>110.78</v>
      </c>
      <c r="Q7" t="n">
        <v>197.85</v>
      </c>
      <c r="R7" t="n">
        <v>49.91</v>
      </c>
      <c r="S7" t="n">
        <v>25.4</v>
      </c>
      <c r="T7" t="n">
        <v>11267.89</v>
      </c>
      <c r="U7" t="n">
        <v>0.51</v>
      </c>
      <c r="V7" t="n">
        <v>0.84</v>
      </c>
      <c r="W7" t="n">
        <v>3</v>
      </c>
      <c r="X7" t="n">
        <v>0.72</v>
      </c>
      <c r="Y7" t="n">
        <v>1</v>
      </c>
      <c r="Z7" t="n">
        <v>10</v>
      </c>
      <c r="AA7" t="n">
        <v>426.7675929404676</v>
      </c>
      <c r="AB7" t="n">
        <v>583.9222483185599</v>
      </c>
      <c r="AC7" t="n">
        <v>528.1935284790585</v>
      </c>
      <c r="AD7" t="n">
        <v>426767.5929404676</v>
      </c>
      <c r="AE7" t="n">
        <v>583922.24831856</v>
      </c>
      <c r="AF7" t="n">
        <v>2.107383226785686e-05</v>
      </c>
      <c r="AG7" t="n">
        <v>37</v>
      </c>
      <c r="AH7" t="n">
        <v>528193.5284790585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7.1843</v>
      </c>
      <c r="E8" t="n">
        <v>13.92</v>
      </c>
      <c r="F8" t="n">
        <v>11.05</v>
      </c>
      <c r="G8" t="n">
        <v>20.08</v>
      </c>
      <c r="H8" t="n">
        <v>0.37</v>
      </c>
      <c r="I8" t="n">
        <v>33</v>
      </c>
      <c r="J8" t="n">
        <v>117.98</v>
      </c>
      <c r="K8" t="n">
        <v>43.4</v>
      </c>
      <c r="L8" t="n">
        <v>2.5</v>
      </c>
      <c r="M8" t="n">
        <v>31</v>
      </c>
      <c r="N8" t="n">
        <v>17.08</v>
      </c>
      <c r="O8" t="n">
        <v>14785.31</v>
      </c>
      <c r="P8" t="n">
        <v>109.84</v>
      </c>
      <c r="Q8" t="n">
        <v>197.88</v>
      </c>
      <c r="R8" t="n">
        <v>47.68</v>
      </c>
      <c r="S8" t="n">
        <v>25.4</v>
      </c>
      <c r="T8" t="n">
        <v>10172.41</v>
      </c>
      <c r="U8" t="n">
        <v>0.53</v>
      </c>
      <c r="V8" t="n">
        <v>0.84</v>
      </c>
      <c r="W8" t="n">
        <v>2.99</v>
      </c>
      <c r="X8" t="n">
        <v>0.65</v>
      </c>
      <c r="Y8" t="n">
        <v>1</v>
      </c>
      <c r="Z8" t="n">
        <v>10</v>
      </c>
      <c r="AA8" t="n">
        <v>424.84095138378</v>
      </c>
      <c r="AB8" t="n">
        <v>581.2861323432732</v>
      </c>
      <c r="AC8" t="n">
        <v>525.8089997126413</v>
      </c>
      <c r="AD8" t="n">
        <v>424840.95138378</v>
      </c>
      <c r="AE8" t="n">
        <v>581286.1323432731</v>
      </c>
      <c r="AF8" t="n">
        <v>2.132434726713954e-05</v>
      </c>
      <c r="AG8" t="n">
        <v>37</v>
      </c>
      <c r="AH8" t="n">
        <v>525808.9997126412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7.2673</v>
      </c>
      <c r="E9" t="n">
        <v>13.76</v>
      </c>
      <c r="F9" t="n">
        <v>10.96</v>
      </c>
      <c r="G9" t="n">
        <v>21.92</v>
      </c>
      <c r="H9" t="n">
        <v>0.41</v>
      </c>
      <c r="I9" t="n">
        <v>30</v>
      </c>
      <c r="J9" t="n">
        <v>118.31</v>
      </c>
      <c r="K9" t="n">
        <v>43.4</v>
      </c>
      <c r="L9" t="n">
        <v>2.75</v>
      </c>
      <c r="M9" t="n">
        <v>28</v>
      </c>
      <c r="N9" t="n">
        <v>17.16</v>
      </c>
      <c r="O9" t="n">
        <v>14825.26</v>
      </c>
      <c r="P9" t="n">
        <v>108.65</v>
      </c>
      <c r="Q9" t="n">
        <v>197.91</v>
      </c>
      <c r="R9" t="n">
        <v>45</v>
      </c>
      <c r="S9" t="n">
        <v>25.4</v>
      </c>
      <c r="T9" t="n">
        <v>8847.059999999999</v>
      </c>
      <c r="U9" t="n">
        <v>0.5600000000000001</v>
      </c>
      <c r="V9" t="n">
        <v>0.85</v>
      </c>
      <c r="W9" t="n">
        <v>2.99</v>
      </c>
      <c r="X9" t="n">
        <v>0.57</v>
      </c>
      <c r="Y9" t="n">
        <v>1</v>
      </c>
      <c r="Z9" t="n">
        <v>10</v>
      </c>
      <c r="AA9" t="n">
        <v>413.879237424051</v>
      </c>
      <c r="AB9" t="n">
        <v>566.2878317068828</v>
      </c>
      <c r="AC9" t="n">
        <v>512.2421158387407</v>
      </c>
      <c r="AD9" t="n">
        <v>413879.237424051</v>
      </c>
      <c r="AE9" t="n">
        <v>566287.8317068828</v>
      </c>
      <c r="AF9" t="n">
        <v>2.157070680434882e-05</v>
      </c>
      <c r="AG9" t="n">
        <v>36</v>
      </c>
      <c r="AH9" t="n">
        <v>512242.1158387407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7.3248</v>
      </c>
      <c r="E10" t="n">
        <v>13.65</v>
      </c>
      <c r="F10" t="n">
        <v>10.92</v>
      </c>
      <c r="G10" t="n">
        <v>24.27</v>
      </c>
      <c r="H10" t="n">
        <v>0.45</v>
      </c>
      <c r="I10" t="n">
        <v>27</v>
      </c>
      <c r="J10" t="n">
        <v>118.63</v>
      </c>
      <c r="K10" t="n">
        <v>43.4</v>
      </c>
      <c r="L10" t="n">
        <v>3</v>
      </c>
      <c r="M10" t="n">
        <v>25</v>
      </c>
      <c r="N10" t="n">
        <v>17.23</v>
      </c>
      <c r="O10" t="n">
        <v>14865.24</v>
      </c>
      <c r="P10" t="n">
        <v>108.11</v>
      </c>
      <c r="Q10" t="n">
        <v>197.83</v>
      </c>
      <c r="R10" t="n">
        <v>43.8</v>
      </c>
      <c r="S10" t="n">
        <v>25.4</v>
      </c>
      <c r="T10" t="n">
        <v>8260.860000000001</v>
      </c>
      <c r="U10" t="n">
        <v>0.58</v>
      </c>
      <c r="V10" t="n">
        <v>0.85</v>
      </c>
      <c r="W10" t="n">
        <v>2.99</v>
      </c>
      <c r="X10" t="n">
        <v>0.53</v>
      </c>
      <c r="Y10" t="n">
        <v>1</v>
      </c>
      <c r="Z10" t="n">
        <v>10</v>
      </c>
      <c r="AA10" t="n">
        <v>412.7059176511279</v>
      </c>
      <c r="AB10" t="n">
        <v>564.6824438303541</v>
      </c>
      <c r="AC10" t="n">
        <v>510.789943927972</v>
      </c>
      <c r="AD10" t="n">
        <v>412705.9176511279</v>
      </c>
      <c r="AE10" t="n">
        <v>564682.4438303541</v>
      </c>
      <c r="AF10" t="n">
        <v>2.174137756807813e-05</v>
      </c>
      <c r="AG10" t="n">
        <v>36</v>
      </c>
      <c r="AH10" t="n">
        <v>510789.943927972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7.3839</v>
      </c>
      <c r="E11" t="n">
        <v>13.54</v>
      </c>
      <c r="F11" t="n">
        <v>10.86</v>
      </c>
      <c r="G11" t="n">
        <v>26.07</v>
      </c>
      <c r="H11" t="n">
        <v>0.48</v>
      </c>
      <c r="I11" t="n">
        <v>25</v>
      </c>
      <c r="J11" t="n">
        <v>118.96</v>
      </c>
      <c r="K11" t="n">
        <v>43.4</v>
      </c>
      <c r="L11" t="n">
        <v>3.25</v>
      </c>
      <c r="M11" t="n">
        <v>23</v>
      </c>
      <c r="N11" t="n">
        <v>17.31</v>
      </c>
      <c r="O11" t="n">
        <v>14905.25</v>
      </c>
      <c r="P11" t="n">
        <v>107.23</v>
      </c>
      <c r="Q11" t="n">
        <v>197.77</v>
      </c>
      <c r="R11" t="n">
        <v>42.34</v>
      </c>
      <c r="S11" t="n">
        <v>25.4</v>
      </c>
      <c r="T11" t="n">
        <v>7543.18</v>
      </c>
      <c r="U11" t="n">
        <v>0.6</v>
      </c>
      <c r="V11" t="n">
        <v>0.86</v>
      </c>
      <c r="W11" t="n">
        <v>2.97</v>
      </c>
      <c r="X11" t="n">
        <v>0.47</v>
      </c>
      <c r="Y11" t="n">
        <v>1</v>
      </c>
      <c r="Z11" t="n">
        <v>10</v>
      </c>
      <c r="AA11" t="n">
        <v>411.2597550584962</v>
      </c>
      <c r="AB11" t="n">
        <v>562.7037403709248</v>
      </c>
      <c r="AC11" t="n">
        <v>509.0000851495828</v>
      </c>
      <c r="AD11" t="n">
        <v>411259.7550584963</v>
      </c>
      <c r="AE11" t="n">
        <v>562703.7403709248</v>
      </c>
      <c r="AF11" t="n">
        <v>2.191679743131991e-05</v>
      </c>
      <c r="AG11" t="n">
        <v>36</v>
      </c>
      <c r="AH11" t="n">
        <v>509000.0851495828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7.4248</v>
      </c>
      <c r="E12" t="n">
        <v>13.47</v>
      </c>
      <c r="F12" t="n">
        <v>10.83</v>
      </c>
      <c r="G12" t="n">
        <v>28.26</v>
      </c>
      <c r="H12" t="n">
        <v>0.52</v>
      </c>
      <c r="I12" t="n">
        <v>23</v>
      </c>
      <c r="J12" t="n">
        <v>119.28</v>
      </c>
      <c r="K12" t="n">
        <v>43.4</v>
      </c>
      <c r="L12" t="n">
        <v>3.5</v>
      </c>
      <c r="M12" t="n">
        <v>21</v>
      </c>
      <c r="N12" t="n">
        <v>17.38</v>
      </c>
      <c r="O12" t="n">
        <v>14945.29</v>
      </c>
      <c r="P12" t="n">
        <v>106.7</v>
      </c>
      <c r="Q12" t="n">
        <v>197.83</v>
      </c>
      <c r="R12" t="n">
        <v>41.09</v>
      </c>
      <c r="S12" t="n">
        <v>25.4</v>
      </c>
      <c r="T12" t="n">
        <v>6926.77</v>
      </c>
      <c r="U12" t="n">
        <v>0.62</v>
      </c>
      <c r="V12" t="n">
        <v>0.86</v>
      </c>
      <c r="W12" t="n">
        <v>2.98</v>
      </c>
      <c r="X12" t="n">
        <v>0.44</v>
      </c>
      <c r="Y12" t="n">
        <v>1</v>
      </c>
      <c r="Z12" t="n">
        <v>10</v>
      </c>
      <c r="AA12" t="n">
        <v>410.3422964054832</v>
      </c>
      <c r="AB12" t="n">
        <v>561.4484329664531</v>
      </c>
      <c r="AC12" t="n">
        <v>507.8645825219589</v>
      </c>
      <c r="AD12" t="n">
        <v>410342.2964054832</v>
      </c>
      <c r="AE12" t="n">
        <v>561448.4329664531</v>
      </c>
      <c r="AF12" t="n">
        <v>2.203819628760738e-05</v>
      </c>
      <c r="AG12" t="n">
        <v>36</v>
      </c>
      <c r="AH12" t="n">
        <v>507864.5825219589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7.4488</v>
      </c>
      <c r="E13" t="n">
        <v>13.42</v>
      </c>
      <c r="F13" t="n">
        <v>10.82</v>
      </c>
      <c r="G13" t="n">
        <v>29.5</v>
      </c>
      <c r="H13" t="n">
        <v>0.55</v>
      </c>
      <c r="I13" t="n">
        <v>22</v>
      </c>
      <c r="J13" t="n">
        <v>119.61</v>
      </c>
      <c r="K13" t="n">
        <v>43.4</v>
      </c>
      <c r="L13" t="n">
        <v>3.75</v>
      </c>
      <c r="M13" t="n">
        <v>20</v>
      </c>
      <c r="N13" t="n">
        <v>17.46</v>
      </c>
      <c r="O13" t="n">
        <v>14985.35</v>
      </c>
      <c r="P13" t="n">
        <v>106.29</v>
      </c>
      <c r="Q13" t="n">
        <v>197.83</v>
      </c>
      <c r="R13" t="n">
        <v>40.54</v>
      </c>
      <c r="S13" t="n">
        <v>25.4</v>
      </c>
      <c r="T13" t="n">
        <v>6658.52</v>
      </c>
      <c r="U13" t="n">
        <v>0.63</v>
      </c>
      <c r="V13" t="n">
        <v>0.86</v>
      </c>
      <c r="W13" t="n">
        <v>2.98</v>
      </c>
      <c r="X13" t="n">
        <v>0.42</v>
      </c>
      <c r="Y13" t="n">
        <v>1</v>
      </c>
      <c r="Z13" t="n">
        <v>10</v>
      </c>
      <c r="AA13" t="n">
        <v>400.8548434110418</v>
      </c>
      <c r="AB13" t="n">
        <v>548.4672812225726</v>
      </c>
      <c r="AC13" t="n">
        <v>496.1223336813534</v>
      </c>
      <c r="AD13" t="n">
        <v>400854.8434110418</v>
      </c>
      <c r="AE13" t="n">
        <v>548467.2812225727</v>
      </c>
      <c r="AF13" t="n">
        <v>2.210943278029439e-05</v>
      </c>
      <c r="AG13" t="n">
        <v>35</v>
      </c>
      <c r="AH13" t="n">
        <v>496122.3336813534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7.4988</v>
      </c>
      <c r="E14" t="n">
        <v>13.34</v>
      </c>
      <c r="F14" t="n">
        <v>10.77</v>
      </c>
      <c r="G14" t="n">
        <v>32.32</v>
      </c>
      <c r="H14" t="n">
        <v>0.59</v>
      </c>
      <c r="I14" t="n">
        <v>20</v>
      </c>
      <c r="J14" t="n">
        <v>119.93</v>
      </c>
      <c r="K14" t="n">
        <v>43.4</v>
      </c>
      <c r="L14" t="n">
        <v>4</v>
      </c>
      <c r="M14" t="n">
        <v>18</v>
      </c>
      <c r="N14" t="n">
        <v>17.53</v>
      </c>
      <c r="O14" t="n">
        <v>15025.44</v>
      </c>
      <c r="P14" t="n">
        <v>105.54</v>
      </c>
      <c r="Q14" t="n">
        <v>197.82</v>
      </c>
      <c r="R14" t="n">
        <v>38.95</v>
      </c>
      <c r="S14" t="n">
        <v>25.4</v>
      </c>
      <c r="T14" t="n">
        <v>5869.13</v>
      </c>
      <c r="U14" t="n">
        <v>0.65</v>
      </c>
      <c r="V14" t="n">
        <v>0.86</v>
      </c>
      <c r="W14" t="n">
        <v>2.98</v>
      </c>
      <c r="X14" t="n">
        <v>0.38</v>
      </c>
      <c r="Y14" t="n">
        <v>1</v>
      </c>
      <c r="Z14" t="n">
        <v>10</v>
      </c>
      <c r="AA14" t="n">
        <v>399.6666430060053</v>
      </c>
      <c r="AB14" t="n">
        <v>546.8415330086995</v>
      </c>
      <c r="AC14" t="n">
        <v>494.6517445952603</v>
      </c>
      <c r="AD14" t="n">
        <v>399666.6430060053</v>
      </c>
      <c r="AE14" t="n">
        <v>546841.5330086994</v>
      </c>
      <c r="AF14" t="n">
        <v>2.225784214005902e-05</v>
      </c>
      <c r="AG14" t="n">
        <v>35</v>
      </c>
      <c r="AH14" t="n">
        <v>494651.7445952602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7.5235</v>
      </c>
      <c r="E15" t="n">
        <v>13.29</v>
      </c>
      <c r="F15" t="n">
        <v>10.75</v>
      </c>
      <c r="G15" t="n">
        <v>33.96</v>
      </c>
      <c r="H15" t="n">
        <v>0.62</v>
      </c>
      <c r="I15" t="n">
        <v>19</v>
      </c>
      <c r="J15" t="n">
        <v>120.26</v>
      </c>
      <c r="K15" t="n">
        <v>43.4</v>
      </c>
      <c r="L15" t="n">
        <v>4.25</v>
      </c>
      <c r="M15" t="n">
        <v>17</v>
      </c>
      <c r="N15" t="n">
        <v>17.61</v>
      </c>
      <c r="O15" t="n">
        <v>15065.56</v>
      </c>
      <c r="P15" t="n">
        <v>105.18</v>
      </c>
      <c r="Q15" t="n">
        <v>197.77</v>
      </c>
      <c r="R15" t="n">
        <v>38.48</v>
      </c>
      <c r="S15" t="n">
        <v>25.4</v>
      </c>
      <c r="T15" t="n">
        <v>5640.5</v>
      </c>
      <c r="U15" t="n">
        <v>0.66</v>
      </c>
      <c r="V15" t="n">
        <v>0.87</v>
      </c>
      <c r="W15" t="n">
        <v>2.97</v>
      </c>
      <c r="X15" t="n">
        <v>0.36</v>
      </c>
      <c r="Y15" t="n">
        <v>1</v>
      </c>
      <c r="Z15" t="n">
        <v>10</v>
      </c>
      <c r="AA15" t="n">
        <v>399.0979137720135</v>
      </c>
      <c r="AB15" t="n">
        <v>546.0633725801888</v>
      </c>
      <c r="AC15" t="n">
        <v>493.9478507058917</v>
      </c>
      <c r="AD15" t="n">
        <v>399097.9137720135</v>
      </c>
      <c r="AE15" t="n">
        <v>546063.3725801888</v>
      </c>
      <c r="AF15" t="n">
        <v>2.233115636378274e-05</v>
      </c>
      <c r="AG15" t="n">
        <v>35</v>
      </c>
      <c r="AH15" t="n">
        <v>493947.8507058917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7.5513</v>
      </c>
      <c r="E16" t="n">
        <v>13.24</v>
      </c>
      <c r="F16" t="n">
        <v>10.73</v>
      </c>
      <c r="G16" t="n">
        <v>35.76</v>
      </c>
      <c r="H16" t="n">
        <v>0.66</v>
      </c>
      <c r="I16" t="n">
        <v>18</v>
      </c>
      <c r="J16" t="n">
        <v>120.58</v>
      </c>
      <c r="K16" t="n">
        <v>43.4</v>
      </c>
      <c r="L16" t="n">
        <v>4.5</v>
      </c>
      <c r="M16" t="n">
        <v>16</v>
      </c>
      <c r="N16" t="n">
        <v>17.68</v>
      </c>
      <c r="O16" t="n">
        <v>15105.7</v>
      </c>
      <c r="P16" t="n">
        <v>104.72</v>
      </c>
      <c r="Q16" t="n">
        <v>197.76</v>
      </c>
      <c r="R16" t="n">
        <v>37.75</v>
      </c>
      <c r="S16" t="n">
        <v>25.4</v>
      </c>
      <c r="T16" t="n">
        <v>5283.21</v>
      </c>
      <c r="U16" t="n">
        <v>0.67</v>
      </c>
      <c r="V16" t="n">
        <v>0.87</v>
      </c>
      <c r="W16" t="n">
        <v>2.97</v>
      </c>
      <c r="X16" t="n">
        <v>0.34</v>
      </c>
      <c r="Y16" t="n">
        <v>1</v>
      </c>
      <c r="Z16" t="n">
        <v>10</v>
      </c>
      <c r="AA16" t="n">
        <v>398.4253147175209</v>
      </c>
      <c r="AB16" t="n">
        <v>545.143092880856</v>
      </c>
      <c r="AC16" t="n">
        <v>493.1154012094426</v>
      </c>
      <c r="AD16" t="n">
        <v>398425.3147175209</v>
      </c>
      <c r="AE16" t="n">
        <v>545143.092880856</v>
      </c>
      <c r="AF16" t="n">
        <v>2.241367196781187e-05</v>
      </c>
      <c r="AG16" t="n">
        <v>35</v>
      </c>
      <c r="AH16" t="n">
        <v>493115.4012094425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7.5668</v>
      </c>
      <c r="E17" t="n">
        <v>13.22</v>
      </c>
      <c r="F17" t="n">
        <v>10.73</v>
      </c>
      <c r="G17" t="n">
        <v>37.85</v>
      </c>
      <c r="H17" t="n">
        <v>0.6899999999999999</v>
      </c>
      <c r="I17" t="n">
        <v>17</v>
      </c>
      <c r="J17" t="n">
        <v>120.91</v>
      </c>
      <c r="K17" t="n">
        <v>43.4</v>
      </c>
      <c r="L17" t="n">
        <v>4.75</v>
      </c>
      <c r="M17" t="n">
        <v>15</v>
      </c>
      <c r="N17" t="n">
        <v>17.76</v>
      </c>
      <c r="O17" t="n">
        <v>15145.88</v>
      </c>
      <c r="P17" t="n">
        <v>104.24</v>
      </c>
      <c r="Q17" t="n">
        <v>197.84</v>
      </c>
      <c r="R17" t="n">
        <v>37.89</v>
      </c>
      <c r="S17" t="n">
        <v>25.4</v>
      </c>
      <c r="T17" t="n">
        <v>5357.55</v>
      </c>
      <c r="U17" t="n">
        <v>0.67</v>
      </c>
      <c r="V17" t="n">
        <v>0.87</v>
      </c>
      <c r="W17" t="n">
        <v>2.96</v>
      </c>
      <c r="X17" t="n">
        <v>0.33</v>
      </c>
      <c r="Y17" t="n">
        <v>1</v>
      </c>
      <c r="Z17" t="n">
        <v>10</v>
      </c>
      <c r="AA17" t="n">
        <v>397.9030612094364</v>
      </c>
      <c r="AB17" t="n">
        <v>544.428522590896</v>
      </c>
      <c r="AC17" t="n">
        <v>492.4690285050506</v>
      </c>
      <c r="AD17" t="n">
        <v>397903.0612094364</v>
      </c>
      <c r="AE17" t="n">
        <v>544428.522590896</v>
      </c>
      <c r="AF17" t="n">
        <v>2.24596788693389e-05</v>
      </c>
      <c r="AG17" t="n">
        <v>35</v>
      </c>
      <c r="AH17" t="n">
        <v>492469.0285050506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7.6057</v>
      </c>
      <c r="E18" t="n">
        <v>13.15</v>
      </c>
      <c r="F18" t="n">
        <v>10.68</v>
      </c>
      <c r="G18" t="n">
        <v>40.06</v>
      </c>
      <c r="H18" t="n">
        <v>0.73</v>
      </c>
      <c r="I18" t="n">
        <v>16</v>
      </c>
      <c r="J18" t="n">
        <v>121.23</v>
      </c>
      <c r="K18" t="n">
        <v>43.4</v>
      </c>
      <c r="L18" t="n">
        <v>5</v>
      </c>
      <c r="M18" t="n">
        <v>14</v>
      </c>
      <c r="N18" t="n">
        <v>17.83</v>
      </c>
      <c r="O18" t="n">
        <v>15186.08</v>
      </c>
      <c r="P18" t="n">
        <v>103.67</v>
      </c>
      <c r="Q18" t="n">
        <v>197.82</v>
      </c>
      <c r="R18" t="n">
        <v>36.34</v>
      </c>
      <c r="S18" t="n">
        <v>25.4</v>
      </c>
      <c r="T18" t="n">
        <v>4583.75</v>
      </c>
      <c r="U18" t="n">
        <v>0.7</v>
      </c>
      <c r="V18" t="n">
        <v>0.87</v>
      </c>
      <c r="W18" t="n">
        <v>2.97</v>
      </c>
      <c r="X18" t="n">
        <v>0.29</v>
      </c>
      <c r="Y18" t="n">
        <v>1</v>
      </c>
      <c r="Z18" t="n">
        <v>10</v>
      </c>
      <c r="AA18" t="n">
        <v>397.0051330865005</v>
      </c>
      <c r="AB18" t="n">
        <v>543.1999377193022</v>
      </c>
      <c r="AC18" t="n">
        <v>491.357698049272</v>
      </c>
      <c r="AD18" t="n">
        <v>397005.1330865005</v>
      </c>
      <c r="AE18" t="n">
        <v>543199.9377193021</v>
      </c>
      <c r="AF18" t="n">
        <v>2.257514135123578e-05</v>
      </c>
      <c r="AG18" t="n">
        <v>35</v>
      </c>
      <c r="AH18" t="n">
        <v>491357.698049272</v>
      </c>
    </row>
    <row r="19">
      <c r="A19" t="n">
        <v>17</v>
      </c>
      <c r="B19" t="n">
        <v>55</v>
      </c>
      <c r="C19" t="inlineStr">
        <is>
          <t xml:space="preserve">CONCLUIDO	</t>
        </is>
      </c>
      <c r="D19" t="n">
        <v>7.5986</v>
      </c>
      <c r="E19" t="n">
        <v>13.16</v>
      </c>
      <c r="F19" t="n">
        <v>10.69</v>
      </c>
      <c r="G19" t="n">
        <v>40.1</v>
      </c>
      <c r="H19" t="n">
        <v>0.76</v>
      </c>
      <c r="I19" t="n">
        <v>16</v>
      </c>
      <c r="J19" t="n">
        <v>121.56</v>
      </c>
      <c r="K19" t="n">
        <v>43.4</v>
      </c>
      <c r="L19" t="n">
        <v>5.25</v>
      </c>
      <c r="M19" t="n">
        <v>14</v>
      </c>
      <c r="N19" t="n">
        <v>17.91</v>
      </c>
      <c r="O19" t="n">
        <v>15226.31</v>
      </c>
      <c r="P19" t="n">
        <v>103.61</v>
      </c>
      <c r="Q19" t="n">
        <v>197.77</v>
      </c>
      <c r="R19" t="n">
        <v>36.81</v>
      </c>
      <c r="S19" t="n">
        <v>25.4</v>
      </c>
      <c r="T19" t="n">
        <v>4821.51</v>
      </c>
      <c r="U19" t="n">
        <v>0.6899999999999999</v>
      </c>
      <c r="V19" t="n">
        <v>0.87</v>
      </c>
      <c r="W19" t="n">
        <v>2.97</v>
      </c>
      <c r="X19" t="n">
        <v>0.3</v>
      </c>
      <c r="Y19" t="n">
        <v>1</v>
      </c>
      <c r="Z19" t="n">
        <v>10</v>
      </c>
      <c r="AA19" t="n">
        <v>397.0517445405199</v>
      </c>
      <c r="AB19" t="n">
        <v>543.2637135670436</v>
      </c>
      <c r="AC19" t="n">
        <v>491.4153872196151</v>
      </c>
      <c r="AD19" t="n">
        <v>397051.7445405199</v>
      </c>
      <c r="AE19" t="n">
        <v>543263.7135670437</v>
      </c>
      <c r="AF19" t="n">
        <v>2.25540672221492e-05</v>
      </c>
      <c r="AG19" t="n">
        <v>35</v>
      </c>
      <c r="AH19" t="n">
        <v>491415.387219615</v>
      </c>
    </row>
    <row r="20">
      <c r="A20" t="n">
        <v>18</v>
      </c>
      <c r="B20" t="n">
        <v>55</v>
      </c>
      <c r="C20" t="inlineStr">
        <is>
          <t xml:space="preserve">CONCLUIDO	</t>
        </is>
      </c>
      <c r="D20" t="n">
        <v>7.6316</v>
      </c>
      <c r="E20" t="n">
        <v>13.1</v>
      </c>
      <c r="F20" t="n">
        <v>10.66</v>
      </c>
      <c r="G20" t="n">
        <v>42.64</v>
      </c>
      <c r="H20" t="n">
        <v>0.8</v>
      </c>
      <c r="I20" t="n">
        <v>15</v>
      </c>
      <c r="J20" t="n">
        <v>121.89</v>
      </c>
      <c r="K20" t="n">
        <v>43.4</v>
      </c>
      <c r="L20" t="n">
        <v>5.5</v>
      </c>
      <c r="M20" t="n">
        <v>13</v>
      </c>
      <c r="N20" t="n">
        <v>17.99</v>
      </c>
      <c r="O20" t="n">
        <v>15266.56</v>
      </c>
      <c r="P20" t="n">
        <v>103</v>
      </c>
      <c r="Q20" t="n">
        <v>197.79</v>
      </c>
      <c r="R20" t="n">
        <v>35.71</v>
      </c>
      <c r="S20" t="n">
        <v>25.4</v>
      </c>
      <c r="T20" t="n">
        <v>4277.75</v>
      </c>
      <c r="U20" t="n">
        <v>0.71</v>
      </c>
      <c r="V20" t="n">
        <v>0.87</v>
      </c>
      <c r="W20" t="n">
        <v>2.96</v>
      </c>
      <c r="X20" t="n">
        <v>0.27</v>
      </c>
      <c r="Y20" t="n">
        <v>1</v>
      </c>
      <c r="Z20" t="n">
        <v>10</v>
      </c>
      <c r="AA20" t="n">
        <v>396.2186515232748</v>
      </c>
      <c r="AB20" t="n">
        <v>542.123838947379</v>
      </c>
      <c r="AC20" t="n">
        <v>490.3843006338271</v>
      </c>
      <c r="AD20" t="n">
        <v>396218.6515232748</v>
      </c>
      <c r="AE20" t="n">
        <v>542123.838947379</v>
      </c>
      <c r="AF20" t="n">
        <v>2.265201739959385e-05</v>
      </c>
      <c r="AG20" t="n">
        <v>35</v>
      </c>
      <c r="AH20" t="n">
        <v>490384.3006338271</v>
      </c>
    </row>
    <row r="21">
      <c r="A21" t="n">
        <v>19</v>
      </c>
      <c r="B21" t="n">
        <v>55</v>
      </c>
      <c r="C21" t="inlineStr">
        <is>
          <t xml:space="preserve">CONCLUIDO	</t>
        </is>
      </c>
      <c r="D21" t="n">
        <v>7.6534</v>
      </c>
      <c r="E21" t="n">
        <v>13.07</v>
      </c>
      <c r="F21" t="n">
        <v>10.65</v>
      </c>
      <c r="G21" t="n">
        <v>45.63</v>
      </c>
      <c r="H21" t="n">
        <v>0.83</v>
      </c>
      <c r="I21" t="n">
        <v>14</v>
      </c>
      <c r="J21" t="n">
        <v>122.21</v>
      </c>
      <c r="K21" t="n">
        <v>43.4</v>
      </c>
      <c r="L21" t="n">
        <v>5.75</v>
      </c>
      <c r="M21" t="n">
        <v>12</v>
      </c>
      <c r="N21" t="n">
        <v>18.06</v>
      </c>
      <c r="O21" t="n">
        <v>15306.85</v>
      </c>
      <c r="P21" t="n">
        <v>102.68</v>
      </c>
      <c r="Q21" t="n">
        <v>197.78</v>
      </c>
      <c r="R21" t="n">
        <v>35.27</v>
      </c>
      <c r="S21" t="n">
        <v>25.4</v>
      </c>
      <c r="T21" t="n">
        <v>4060.02</v>
      </c>
      <c r="U21" t="n">
        <v>0.72</v>
      </c>
      <c r="V21" t="n">
        <v>0.87</v>
      </c>
      <c r="W21" t="n">
        <v>2.96</v>
      </c>
      <c r="X21" t="n">
        <v>0.26</v>
      </c>
      <c r="Y21" t="n">
        <v>1</v>
      </c>
      <c r="Z21" t="n">
        <v>10</v>
      </c>
      <c r="AA21" t="n">
        <v>395.7411371236689</v>
      </c>
      <c r="AB21" t="n">
        <v>541.4704826793896</v>
      </c>
      <c r="AC21" t="n">
        <v>489.7932997710633</v>
      </c>
      <c r="AD21" t="n">
        <v>395741.1371236689</v>
      </c>
      <c r="AE21" t="n">
        <v>541470.4826793897</v>
      </c>
      <c r="AF21" t="n">
        <v>2.271672388045123e-05</v>
      </c>
      <c r="AG21" t="n">
        <v>35</v>
      </c>
      <c r="AH21" t="n">
        <v>489793.2997710633</v>
      </c>
    </row>
    <row r="22">
      <c r="A22" t="n">
        <v>20</v>
      </c>
      <c r="B22" t="n">
        <v>55</v>
      </c>
      <c r="C22" t="inlineStr">
        <is>
          <t xml:space="preserve">CONCLUIDO	</t>
        </is>
      </c>
      <c r="D22" t="n">
        <v>7.6496</v>
      </c>
      <c r="E22" t="n">
        <v>13.07</v>
      </c>
      <c r="F22" t="n">
        <v>10.65</v>
      </c>
      <c r="G22" t="n">
        <v>45.66</v>
      </c>
      <c r="H22" t="n">
        <v>0.86</v>
      </c>
      <c r="I22" t="n">
        <v>14</v>
      </c>
      <c r="J22" t="n">
        <v>122.54</v>
      </c>
      <c r="K22" t="n">
        <v>43.4</v>
      </c>
      <c r="L22" t="n">
        <v>6</v>
      </c>
      <c r="M22" t="n">
        <v>12</v>
      </c>
      <c r="N22" t="n">
        <v>18.14</v>
      </c>
      <c r="O22" t="n">
        <v>15347.16</v>
      </c>
      <c r="P22" t="n">
        <v>102.28</v>
      </c>
      <c r="Q22" t="n">
        <v>197.76</v>
      </c>
      <c r="R22" t="n">
        <v>35.67</v>
      </c>
      <c r="S22" t="n">
        <v>25.4</v>
      </c>
      <c r="T22" t="n">
        <v>4261.33</v>
      </c>
      <c r="U22" t="n">
        <v>0.71</v>
      </c>
      <c r="V22" t="n">
        <v>0.87</v>
      </c>
      <c r="W22" t="n">
        <v>2.96</v>
      </c>
      <c r="X22" t="n">
        <v>0.26</v>
      </c>
      <c r="Y22" t="n">
        <v>1</v>
      </c>
      <c r="Z22" t="n">
        <v>10</v>
      </c>
      <c r="AA22" t="n">
        <v>395.4981762453378</v>
      </c>
      <c r="AB22" t="n">
        <v>541.1380528869796</v>
      </c>
      <c r="AC22" t="n">
        <v>489.4925966114728</v>
      </c>
      <c r="AD22" t="n">
        <v>395498.1762453378</v>
      </c>
      <c r="AE22" t="n">
        <v>541138.0528869797</v>
      </c>
      <c r="AF22" t="n">
        <v>2.270544476910912e-05</v>
      </c>
      <c r="AG22" t="n">
        <v>35</v>
      </c>
      <c r="AH22" t="n">
        <v>489492.5966114728</v>
      </c>
    </row>
    <row r="23">
      <c r="A23" t="n">
        <v>21</v>
      </c>
      <c r="B23" t="n">
        <v>55</v>
      </c>
      <c r="C23" t="inlineStr">
        <is>
          <t xml:space="preserve">CONCLUIDO	</t>
        </is>
      </c>
      <c r="D23" t="n">
        <v>7.6743</v>
      </c>
      <c r="E23" t="n">
        <v>13.03</v>
      </c>
      <c r="F23" t="n">
        <v>10.64</v>
      </c>
      <c r="G23" t="n">
        <v>49.09</v>
      </c>
      <c r="H23" t="n">
        <v>0.9</v>
      </c>
      <c r="I23" t="n">
        <v>13</v>
      </c>
      <c r="J23" t="n">
        <v>122.87</v>
      </c>
      <c r="K23" t="n">
        <v>43.4</v>
      </c>
      <c r="L23" t="n">
        <v>6.25</v>
      </c>
      <c r="M23" t="n">
        <v>11</v>
      </c>
      <c r="N23" t="n">
        <v>18.22</v>
      </c>
      <c r="O23" t="n">
        <v>15387.5</v>
      </c>
      <c r="P23" t="n">
        <v>102.24</v>
      </c>
      <c r="Q23" t="n">
        <v>197.76</v>
      </c>
      <c r="R23" t="n">
        <v>35.2</v>
      </c>
      <c r="S23" t="n">
        <v>25.4</v>
      </c>
      <c r="T23" t="n">
        <v>4030.47</v>
      </c>
      <c r="U23" t="n">
        <v>0.72</v>
      </c>
      <c r="V23" t="n">
        <v>0.87</v>
      </c>
      <c r="W23" t="n">
        <v>2.96</v>
      </c>
      <c r="X23" t="n">
        <v>0.25</v>
      </c>
      <c r="Y23" t="n">
        <v>1</v>
      </c>
      <c r="Z23" t="n">
        <v>10</v>
      </c>
      <c r="AA23" t="n">
        <v>386.3016768372047</v>
      </c>
      <c r="AB23" t="n">
        <v>528.5549966758523</v>
      </c>
      <c r="AC23" t="n">
        <v>478.1104496247053</v>
      </c>
      <c r="AD23" t="n">
        <v>386301.6768372047</v>
      </c>
      <c r="AE23" t="n">
        <v>528554.9966758523</v>
      </c>
      <c r="AF23" t="n">
        <v>2.277875899283284e-05</v>
      </c>
      <c r="AG23" t="n">
        <v>34</v>
      </c>
      <c r="AH23" t="n">
        <v>478110.4496247052</v>
      </c>
    </row>
    <row r="24">
      <c r="A24" t="n">
        <v>22</v>
      </c>
      <c r="B24" t="n">
        <v>55</v>
      </c>
      <c r="C24" t="inlineStr">
        <is>
          <t xml:space="preserve">CONCLUIDO	</t>
        </is>
      </c>
      <c r="D24" t="n">
        <v>7.6771</v>
      </c>
      <c r="E24" t="n">
        <v>13.03</v>
      </c>
      <c r="F24" t="n">
        <v>10.63</v>
      </c>
      <c r="G24" t="n">
        <v>49.07</v>
      </c>
      <c r="H24" t="n">
        <v>0.93</v>
      </c>
      <c r="I24" t="n">
        <v>13</v>
      </c>
      <c r="J24" t="n">
        <v>123.19</v>
      </c>
      <c r="K24" t="n">
        <v>43.4</v>
      </c>
      <c r="L24" t="n">
        <v>6.5</v>
      </c>
      <c r="M24" t="n">
        <v>11</v>
      </c>
      <c r="N24" t="n">
        <v>18.29</v>
      </c>
      <c r="O24" t="n">
        <v>15427.87</v>
      </c>
      <c r="P24" t="n">
        <v>101.73</v>
      </c>
      <c r="Q24" t="n">
        <v>197.75</v>
      </c>
      <c r="R24" t="n">
        <v>34.92</v>
      </c>
      <c r="S24" t="n">
        <v>25.4</v>
      </c>
      <c r="T24" t="n">
        <v>3891.89</v>
      </c>
      <c r="U24" t="n">
        <v>0.73</v>
      </c>
      <c r="V24" t="n">
        <v>0.88</v>
      </c>
      <c r="W24" t="n">
        <v>2.96</v>
      </c>
      <c r="X24" t="n">
        <v>0.24</v>
      </c>
      <c r="Y24" t="n">
        <v>1</v>
      </c>
      <c r="Z24" t="n">
        <v>10</v>
      </c>
      <c r="AA24" t="n">
        <v>385.8997697113541</v>
      </c>
      <c r="AB24" t="n">
        <v>528.0050896153724</v>
      </c>
      <c r="AC24" t="n">
        <v>477.6130249222781</v>
      </c>
      <c r="AD24" t="n">
        <v>385899.769711354</v>
      </c>
      <c r="AE24" t="n">
        <v>528005.0896153724</v>
      </c>
      <c r="AF24" t="n">
        <v>2.278706991697966e-05</v>
      </c>
      <c r="AG24" t="n">
        <v>34</v>
      </c>
      <c r="AH24" t="n">
        <v>477613.0249222781</v>
      </c>
    </row>
    <row r="25">
      <c r="A25" t="n">
        <v>23</v>
      </c>
      <c r="B25" t="n">
        <v>55</v>
      </c>
      <c r="C25" t="inlineStr">
        <is>
          <t xml:space="preserve">CONCLUIDO	</t>
        </is>
      </c>
      <c r="D25" t="n">
        <v>7.702</v>
      </c>
      <c r="E25" t="n">
        <v>12.98</v>
      </c>
      <c r="F25" t="n">
        <v>10.61</v>
      </c>
      <c r="G25" t="n">
        <v>53.06</v>
      </c>
      <c r="H25" t="n">
        <v>0.96</v>
      </c>
      <c r="I25" t="n">
        <v>12</v>
      </c>
      <c r="J25" t="n">
        <v>123.52</v>
      </c>
      <c r="K25" t="n">
        <v>43.4</v>
      </c>
      <c r="L25" t="n">
        <v>6.75</v>
      </c>
      <c r="M25" t="n">
        <v>10</v>
      </c>
      <c r="N25" t="n">
        <v>18.37</v>
      </c>
      <c r="O25" t="n">
        <v>15468.27</v>
      </c>
      <c r="P25" t="n">
        <v>101.15</v>
      </c>
      <c r="Q25" t="n">
        <v>197.77</v>
      </c>
      <c r="R25" t="n">
        <v>34.25</v>
      </c>
      <c r="S25" t="n">
        <v>25.4</v>
      </c>
      <c r="T25" t="n">
        <v>3561.83</v>
      </c>
      <c r="U25" t="n">
        <v>0.74</v>
      </c>
      <c r="V25" t="n">
        <v>0.88</v>
      </c>
      <c r="W25" t="n">
        <v>2.96</v>
      </c>
      <c r="X25" t="n">
        <v>0.22</v>
      </c>
      <c r="Y25" t="n">
        <v>1</v>
      </c>
      <c r="Z25" t="n">
        <v>10</v>
      </c>
      <c r="AA25" t="n">
        <v>385.2022692575369</v>
      </c>
      <c r="AB25" t="n">
        <v>527.0507387229115</v>
      </c>
      <c r="AC25" t="n">
        <v>476.7497559395538</v>
      </c>
      <c r="AD25" t="n">
        <v>385202.2692575369</v>
      </c>
      <c r="AE25" t="n">
        <v>527050.7387229116</v>
      </c>
      <c r="AF25" t="n">
        <v>2.286097777814244e-05</v>
      </c>
      <c r="AG25" t="n">
        <v>34</v>
      </c>
      <c r="AH25" t="n">
        <v>476749.7559395538</v>
      </c>
    </row>
    <row r="26">
      <c r="A26" t="n">
        <v>24</v>
      </c>
      <c r="B26" t="n">
        <v>55</v>
      </c>
      <c r="C26" t="inlineStr">
        <is>
          <t xml:space="preserve">CONCLUIDO	</t>
        </is>
      </c>
      <c r="D26" t="n">
        <v>7.7073</v>
      </c>
      <c r="E26" t="n">
        <v>12.97</v>
      </c>
      <c r="F26" t="n">
        <v>10.6</v>
      </c>
      <c r="G26" t="n">
        <v>53.02</v>
      </c>
      <c r="H26" t="n">
        <v>1</v>
      </c>
      <c r="I26" t="n">
        <v>12</v>
      </c>
      <c r="J26" t="n">
        <v>123.85</v>
      </c>
      <c r="K26" t="n">
        <v>43.4</v>
      </c>
      <c r="L26" t="n">
        <v>7</v>
      </c>
      <c r="M26" t="n">
        <v>10</v>
      </c>
      <c r="N26" t="n">
        <v>18.45</v>
      </c>
      <c r="O26" t="n">
        <v>15508.69</v>
      </c>
      <c r="P26" t="n">
        <v>100.78</v>
      </c>
      <c r="Q26" t="n">
        <v>197.76</v>
      </c>
      <c r="R26" t="n">
        <v>34.09</v>
      </c>
      <c r="S26" t="n">
        <v>25.4</v>
      </c>
      <c r="T26" t="n">
        <v>3478.91</v>
      </c>
      <c r="U26" t="n">
        <v>0.75</v>
      </c>
      <c r="V26" t="n">
        <v>0.88</v>
      </c>
      <c r="W26" t="n">
        <v>2.96</v>
      </c>
      <c r="X26" t="n">
        <v>0.21</v>
      </c>
      <c r="Y26" t="n">
        <v>1</v>
      </c>
      <c r="Z26" t="n">
        <v>10</v>
      </c>
      <c r="AA26" t="n">
        <v>384.8745583105157</v>
      </c>
      <c r="AB26" t="n">
        <v>526.6023501476104</v>
      </c>
      <c r="AC26" t="n">
        <v>476.3441609405622</v>
      </c>
      <c r="AD26" t="n">
        <v>384874.5583105157</v>
      </c>
      <c r="AE26" t="n">
        <v>526602.3501476104</v>
      </c>
      <c r="AF26" t="n">
        <v>2.287670917027749e-05</v>
      </c>
      <c r="AG26" t="n">
        <v>34</v>
      </c>
      <c r="AH26" t="n">
        <v>476344.1609405622</v>
      </c>
    </row>
    <row r="27">
      <c r="A27" t="n">
        <v>25</v>
      </c>
      <c r="B27" t="n">
        <v>55</v>
      </c>
      <c r="C27" t="inlineStr">
        <is>
          <t xml:space="preserve">CONCLUIDO	</t>
        </is>
      </c>
      <c r="D27" t="n">
        <v>7.7378</v>
      </c>
      <c r="E27" t="n">
        <v>12.92</v>
      </c>
      <c r="F27" t="n">
        <v>10.58</v>
      </c>
      <c r="G27" t="n">
        <v>57.69</v>
      </c>
      <c r="H27" t="n">
        <v>1.03</v>
      </c>
      <c r="I27" t="n">
        <v>11</v>
      </c>
      <c r="J27" t="n">
        <v>124.18</v>
      </c>
      <c r="K27" t="n">
        <v>43.4</v>
      </c>
      <c r="L27" t="n">
        <v>7.25</v>
      </c>
      <c r="M27" t="n">
        <v>9</v>
      </c>
      <c r="N27" t="n">
        <v>18.53</v>
      </c>
      <c r="O27" t="n">
        <v>15549.15</v>
      </c>
      <c r="P27" t="n">
        <v>100.15</v>
      </c>
      <c r="Q27" t="n">
        <v>197.78</v>
      </c>
      <c r="R27" t="n">
        <v>33.26</v>
      </c>
      <c r="S27" t="n">
        <v>25.4</v>
      </c>
      <c r="T27" t="n">
        <v>3073.3</v>
      </c>
      <c r="U27" t="n">
        <v>0.76</v>
      </c>
      <c r="V27" t="n">
        <v>0.88</v>
      </c>
      <c r="W27" t="n">
        <v>2.95</v>
      </c>
      <c r="X27" t="n">
        <v>0.19</v>
      </c>
      <c r="Y27" t="n">
        <v>1</v>
      </c>
      <c r="Z27" t="n">
        <v>10</v>
      </c>
      <c r="AA27" t="n">
        <v>384.0892425315754</v>
      </c>
      <c r="AB27" t="n">
        <v>525.5278464531773</v>
      </c>
      <c r="AC27" t="n">
        <v>475.3722063706503</v>
      </c>
      <c r="AD27" t="n">
        <v>384089.2425315754</v>
      </c>
      <c r="AE27" t="n">
        <v>525527.8464531773</v>
      </c>
      <c r="AF27" t="n">
        <v>2.296723887973391e-05</v>
      </c>
      <c r="AG27" t="n">
        <v>34</v>
      </c>
      <c r="AH27" t="n">
        <v>475372.2063706503</v>
      </c>
    </row>
    <row r="28">
      <c r="A28" t="n">
        <v>26</v>
      </c>
      <c r="B28" t="n">
        <v>55</v>
      </c>
      <c r="C28" t="inlineStr">
        <is>
          <t xml:space="preserve">CONCLUIDO	</t>
        </is>
      </c>
      <c r="D28" t="n">
        <v>7.7356</v>
      </c>
      <c r="E28" t="n">
        <v>12.93</v>
      </c>
      <c r="F28" t="n">
        <v>10.58</v>
      </c>
      <c r="G28" t="n">
        <v>57.71</v>
      </c>
      <c r="H28" t="n">
        <v>1.06</v>
      </c>
      <c r="I28" t="n">
        <v>11</v>
      </c>
      <c r="J28" t="n">
        <v>124.51</v>
      </c>
      <c r="K28" t="n">
        <v>43.4</v>
      </c>
      <c r="L28" t="n">
        <v>7.5</v>
      </c>
      <c r="M28" t="n">
        <v>9</v>
      </c>
      <c r="N28" t="n">
        <v>18.61</v>
      </c>
      <c r="O28" t="n">
        <v>15589.63</v>
      </c>
      <c r="P28" t="n">
        <v>100.01</v>
      </c>
      <c r="Q28" t="n">
        <v>197.77</v>
      </c>
      <c r="R28" t="n">
        <v>33.24</v>
      </c>
      <c r="S28" t="n">
        <v>25.4</v>
      </c>
      <c r="T28" t="n">
        <v>3061.05</v>
      </c>
      <c r="U28" t="n">
        <v>0.76</v>
      </c>
      <c r="V28" t="n">
        <v>0.88</v>
      </c>
      <c r="W28" t="n">
        <v>2.96</v>
      </c>
      <c r="X28" t="n">
        <v>0.19</v>
      </c>
      <c r="Y28" t="n">
        <v>1</v>
      </c>
      <c r="Z28" t="n">
        <v>10</v>
      </c>
      <c r="AA28" t="n">
        <v>384.0137844568727</v>
      </c>
      <c r="AB28" t="n">
        <v>525.4246013863939</v>
      </c>
      <c r="AC28" t="n">
        <v>475.2788148681353</v>
      </c>
      <c r="AD28" t="n">
        <v>384013.7844568727</v>
      </c>
      <c r="AE28" t="n">
        <v>525424.6013863939</v>
      </c>
      <c r="AF28" t="n">
        <v>2.296070886790427e-05</v>
      </c>
      <c r="AG28" t="n">
        <v>34</v>
      </c>
      <c r="AH28" t="n">
        <v>475278.8148681353</v>
      </c>
    </row>
    <row r="29">
      <c r="A29" t="n">
        <v>27</v>
      </c>
      <c r="B29" t="n">
        <v>55</v>
      </c>
      <c r="C29" t="inlineStr">
        <is>
          <t xml:space="preserve">CONCLUIDO	</t>
        </is>
      </c>
      <c r="D29" t="n">
        <v>7.7295</v>
      </c>
      <c r="E29" t="n">
        <v>12.94</v>
      </c>
      <c r="F29" t="n">
        <v>10.59</v>
      </c>
      <c r="G29" t="n">
        <v>57.77</v>
      </c>
      <c r="H29" t="n">
        <v>1.1</v>
      </c>
      <c r="I29" t="n">
        <v>11</v>
      </c>
      <c r="J29" t="n">
        <v>124.83</v>
      </c>
      <c r="K29" t="n">
        <v>43.4</v>
      </c>
      <c r="L29" t="n">
        <v>7.75</v>
      </c>
      <c r="M29" t="n">
        <v>9</v>
      </c>
      <c r="N29" t="n">
        <v>18.68</v>
      </c>
      <c r="O29" t="n">
        <v>15630.14</v>
      </c>
      <c r="P29" t="n">
        <v>100.04</v>
      </c>
      <c r="Q29" t="n">
        <v>197.76</v>
      </c>
      <c r="R29" t="n">
        <v>33.51</v>
      </c>
      <c r="S29" t="n">
        <v>25.4</v>
      </c>
      <c r="T29" t="n">
        <v>3195.95</v>
      </c>
      <c r="U29" t="n">
        <v>0.76</v>
      </c>
      <c r="V29" t="n">
        <v>0.88</v>
      </c>
      <c r="W29" t="n">
        <v>2.96</v>
      </c>
      <c r="X29" t="n">
        <v>0.2</v>
      </c>
      <c r="Y29" t="n">
        <v>1</v>
      </c>
      <c r="Z29" t="n">
        <v>10</v>
      </c>
      <c r="AA29" t="n">
        <v>384.1087358830287</v>
      </c>
      <c r="AB29" t="n">
        <v>525.5545181166218</v>
      </c>
      <c r="AC29" t="n">
        <v>475.3963325279695</v>
      </c>
      <c r="AD29" t="n">
        <v>384108.7358830287</v>
      </c>
      <c r="AE29" t="n">
        <v>525554.5181166218</v>
      </c>
      <c r="AF29" t="n">
        <v>2.294260292601298e-05</v>
      </c>
      <c r="AG29" t="n">
        <v>34</v>
      </c>
      <c r="AH29" t="n">
        <v>475396.3325279695</v>
      </c>
    </row>
    <row r="30">
      <c r="A30" t="n">
        <v>28</v>
      </c>
      <c r="B30" t="n">
        <v>55</v>
      </c>
      <c r="C30" t="inlineStr">
        <is>
          <t xml:space="preserve">CONCLUIDO	</t>
        </is>
      </c>
      <c r="D30" t="n">
        <v>7.7611</v>
      </c>
      <c r="E30" t="n">
        <v>12.88</v>
      </c>
      <c r="F30" t="n">
        <v>10.56</v>
      </c>
      <c r="G30" t="n">
        <v>63.37</v>
      </c>
      <c r="H30" t="n">
        <v>1.13</v>
      </c>
      <c r="I30" t="n">
        <v>10</v>
      </c>
      <c r="J30" t="n">
        <v>125.16</v>
      </c>
      <c r="K30" t="n">
        <v>43.4</v>
      </c>
      <c r="L30" t="n">
        <v>8</v>
      </c>
      <c r="M30" t="n">
        <v>8</v>
      </c>
      <c r="N30" t="n">
        <v>18.76</v>
      </c>
      <c r="O30" t="n">
        <v>15670.68</v>
      </c>
      <c r="P30" t="n">
        <v>99.47</v>
      </c>
      <c r="Q30" t="n">
        <v>197.78</v>
      </c>
      <c r="R30" t="n">
        <v>32.72</v>
      </c>
      <c r="S30" t="n">
        <v>25.4</v>
      </c>
      <c r="T30" t="n">
        <v>2805.8</v>
      </c>
      <c r="U30" t="n">
        <v>0.78</v>
      </c>
      <c r="V30" t="n">
        <v>0.88</v>
      </c>
      <c r="W30" t="n">
        <v>2.95</v>
      </c>
      <c r="X30" t="n">
        <v>0.17</v>
      </c>
      <c r="Y30" t="n">
        <v>1</v>
      </c>
      <c r="Z30" t="n">
        <v>10</v>
      </c>
      <c r="AA30" t="n">
        <v>383.3494387930733</v>
      </c>
      <c r="AB30" t="n">
        <v>524.5156143403213</v>
      </c>
      <c r="AC30" t="n">
        <v>474.4565802699686</v>
      </c>
      <c r="AD30" t="n">
        <v>383349.4387930733</v>
      </c>
      <c r="AE30" t="n">
        <v>524515.6143403214</v>
      </c>
      <c r="AF30" t="n">
        <v>2.303639764138422e-05</v>
      </c>
      <c r="AG30" t="n">
        <v>34</v>
      </c>
      <c r="AH30" t="n">
        <v>474456.5802699686</v>
      </c>
    </row>
    <row r="31">
      <c r="A31" t="n">
        <v>29</v>
      </c>
      <c r="B31" t="n">
        <v>55</v>
      </c>
      <c r="C31" t="inlineStr">
        <is>
          <t xml:space="preserve">CONCLUIDO	</t>
        </is>
      </c>
      <c r="D31" t="n">
        <v>7.7621</v>
      </c>
      <c r="E31" t="n">
        <v>12.88</v>
      </c>
      <c r="F31" t="n">
        <v>10.56</v>
      </c>
      <c r="G31" t="n">
        <v>63.36</v>
      </c>
      <c r="H31" t="n">
        <v>1.16</v>
      </c>
      <c r="I31" t="n">
        <v>10</v>
      </c>
      <c r="J31" t="n">
        <v>125.49</v>
      </c>
      <c r="K31" t="n">
        <v>43.4</v>
      </c>
      <c r="L31" t="n">
        <v>8.25</v>
      </c>
      <c r="M31" t="n">
        <v>8</v>
      </c>
      <c r="N31" t="n">
        <v>18.84</v>
      </c>
      <c r="O31" t="n">
        <v>15711.24</v>
      </c>
      <c r="P31" t="n">
        <v>99.34</v>
      </c>
      <c r="Q31" t="n">
        <v>197.75</v>
      </c>
      <c r="R31" t="n">
        <v>32.62</v>
      </c>
      <c r="S31" t="n">
        <v>25.4</v>
      </c>
      <c r="T31" t="n">
        <v>2754.16</v>
      </c>
      <c r="U31" t="n">
        <v>0.78</v>
      </c>
      <c r="V31" t="n">
        <v>0.88</v>
      </c>
      <c r="W31" t="n">
        <v>2.96</v>
      </c>
      <c r="X31" t="n">
        <v>0.17</v>
      </c>
      <c r="Y31" t="n">
        <v>1</v>
      </c>
      <c r="Z31" t="n">
        <v>10</v>
      </c>
      <c r="AA31" t="n">
        <v>383.2479589159881</v>
      </c>
      <c r="AB31" t="n">
        <v>524.3767650955173</v>
      </c>
      <c r="AC31" t="n">
        <v>474.3309826022125</v>
      </c>
      <c r="AD31" t="n">
        <v>383247.9589159881</v>
      </c>
      <c r="AE31" t="n">
        <v>524376.7650955173</v>
      </c>
      <c r="AF31" t="n">
        <v>2.303936582857952e-05</v>
      </c>
      <c r="AG31" t="n">
        <v>34</v>
      </c>
      <c r="AH31" t="n">
        <v>474330.9826022125</v>
      </c>
    </row>
    <row r="32">
      <c r="A32" t="n">
        <v>30</v>
      </c>
      <c r="B32" t="n">
        <v>55</v>
      </c>
      <c r="C32" t="inlineStr">
        <is>
          <t xml:space="preserve">CONCLUIDO	</t>
        </is>
      </c>
      <c r="D32" t="n">
        <v>7.7568</v>
      </c>
      <c r="E32" t="n">
        <v>12.89</v>
      </c>
      <c r="F32" t="n">
        <v>10.57</v>
      </c>
      <c r="G32" t="n">
        <v>63.41</v>
      </c>
      <c r="H32" t="n">
        <v>1.19</v>
      </c>
      <c r="I32" t="n">
        <v>10</v>
      </c>
      <c r="J32" t="n">
        <v>125.82</v>
      </c>
      <c r="K32" t="n">
        <v>43.4</v>
      </c>
      <c r="L32" t="n">
        <v>8.5</v>
      </c>
      <c r="M32" t="n">
        <v>8</v>
      </c>
      <c r="N32" t="n">
        <v>18.92</v>
      </c>
      <c r="O32" t="n">
        <v>15751.84</v>
      </c>
      <c r="P32" t="n">
        <v>99.15000000000001</v>
      </c>
      <c r="Q32" t="n">
        <v>197.79</v>
      </c>
      <c r="R32" t="n">
        <v>32.86</v>
      </c>
      <c r="S32" t="n">
        <v>25.4</v>
      </c>
      <c r="T32" t="n">
        <v>2877.75</v>
      </c>
      <c r="U32" t="n">
        <v>0.77</v>
      </c>
      <c r="V32" t="n">
        <v>0.88</v>
      </c>
      <c r="W32" t="n">
        <v>2.96</v>
      </c>
      <c r="X32" t="n">
        <v>0.18</v>
      </c>
      <c r="Y32" t="n">
        <v>1</v>
      </c>
      <c r="Z32" t="n">
        <v>10</v>
      </c>
      <c r="AA32" t="n">
        <v>383.1793625798276</v>
      </c>
      <c r="AB32" t="n">
        <v>524.2829085621256</v>
      </c>
      <c r="AC32" t="n">
        <v>474.2460836046393</v>
      </c>
      <c r="AD32" t="n">
        <v>383179.3625798276</v>
      </c>
      <c r="AE32" t="n">
        <v>524282.9085621256</v>
      </c>
      <c r="AF32" t="n">
        <v>2.302363443644447e-05</v>
      </c>
      <c r="AG32" t="n">
        <v>34</v>
      </c>
      <c r="AH32" t="n">
        <v>474246.0836046393</v>
      </c>
    </row>
    <row r="33">
      <c r="A33" t="n">
        <v>31</v>
      </c>
      <c r="B33" t="n">
        <v>55</v>
      </c>
      <c r="C33" t="inlineStr">
        <is>
          <t xml:space="preserve">CONCLUIDO	</t>
        </is>
      </c>
      <c r="D33" t="n">
        <v>7.7601</v>
      </c>
      <c r="E33" t="n">
        <v>12.89</v>
      </c>
      <c r="F33" t="n">
        <v>10.56</v>
      </c>
      <c r="G33" t="n">
        <v>63.38</v>
      </c>
      <c r="H33" t="n">
        <v>1.22</v>
      </c>
      <c r="I33" t="n">
        <v>10</v>
      </c>
      <c r="J33" t="n">
        <v>126.15</v>
      </c>
      <c r="K33" t="n">
        <v>43.4</v>
      </c>
      <c r="L33" t="n">
        <v>8.75</v>
      </c>
      <c r="M33" t="n">
        <v>8</v>
      </c>
      <c r="N33" t="n">
        <v>19</v>
      </c>
      <c r="O33" t="n">
        <v>15792.46</v>
      </c>
      <c r="P33" t="n">
        <v>98.14</v>
      </c>
      <c r="Q33" t="n">
        <v>197.79</v>
      </c>
      <c r="R33" t="n">
        <v>32.74</v>
      </c>
      <c r="S33" t="n">
        <v>25.4</v>
      </c>
      <c r="T33" t="n">
        <v>2816.88</v>
      </c>
      <c r="U33" t="n">
        <v>0.78</v>
      </c>
      <c r="V33" t="n">
        <v>0.88</v>
      </c>
      <c r="W33" t="n">
        <v>2.95</v>
      </c>
      <c r="X33" t="n">
        <v>0.17</v>
      </c>
      <c r="Y33" t="n">
        <v>1</v>
      </c>
      <c r="Z33" t="n">
        <v>10</v>
      </c>
      <c r="AA33" t="n">
        <v>382.4270843705997</v>
      </c>
      <c r="AB33" t="n">
        <v>523.2536083280877</v>
      </c>
      <c r="AC33" t="n">
        <v>473.315018340306</v>
      </c>
      <c r="AD33" t="n">
        <v>382427.0843705997</v>
      </c>
      <c r="AE33" t="n">
        <v>523253.6083280877</v>
      </c>
      <c r="AF33" t="n">
        <v>2.303342945418893e-05</v>
      </c>
      <c r="AG33" t="n">
        <v>34</v>
      </c>
      <c r="AH33" t="n">
        <v>473315.018340306</v>
      </c>
    </row>
    <row r="34">
      <c r="A34" t="n">
        <v>32</v>
      </c>
      <c r="B34" t="n">
        <v>55</v>
      </c>
      <c r="C34" t="inlineStr">
        <is>
          <t xml:space="preserve">CONCLUIDO	</t>
        </is>
      </c>
      <c r="D34" t="n">
        <v>7.7754</v>
      </c>
      <c r="E34" t="n">
        <v>12.86</v>
      </c>
      <c r="F34" t="n">
        <v>10.56</v>
      </c>
      <c r="G34" t="n">
        <v>70.41</v>
      </c>
      <c r="H34" t="n">
        <v>1.26</v>
      </c>
      <c r="I34" t="n">
        <v>9</v>
      </c>
      <c r="J34" t="n">
        <v>126.48</v>
      </c>
      <c r="K34" t="n">
        <v>43.4</v>
      </c>
      <c r="L34" t="n">
        <v>9</v>
      </c>
      <c r="M34" t="n">
        <v>7</v>
      </c>
      <c r="N34" t="n">
        <v>19.08</v>
      </c>
      <c r="O34" t="n">
        <v>15833.12</v>
      </c>
      <c r="P34" t="n">
        <v>98.31</v>
      </c>
      <c r="Q34" t="n">
        <v>197.78</v>
      </c>
      <c r="R34" t="n">
        <v>32.65</v>
      </c>
      <c r="S34" t="n">
        <v>25.4</v>
      </c>
      <c r="T34" t="n">
        <v>2773.85</v>
      </c>
      <c r="U34" t="n">
        <v>0.78</v>
      </c>
      <c r="V34" t="n">
        <v>0.88</v>
      </c>
      <c r="W34" t="n">
        <v>2.96</v>
      </c>
      <c r="X34" t="n">
        <v>0.17</v>
      </c>
      <c r="Y34" t="n">
        <v>1</v>
      </c>
      <c r="Z34" t="n">
        <v>10</v>
      </c>
      <c r="AA34" t="n">
        <v>382.3899849511116</v>
      </c>
      <c r="AB34" t="n">
        <v>523.2028472656332</v>
      </c>
      <c r="AC34" t="n">
        <v>473.2691018424085</v>
      </c>
      <c r="AD34" t="n">
        <v>382389.9849511116</v>
      </c>
      <c r="AE34" t="n">
        <v>523202.8472656332</v>
      </c>
      <c r="AF34" t="n">
        <v>2.307884271827691e-05</v>
      </c>
      <c r="AG34" t="n">
        <v>34</v>
      </c>
      <c r="AH34" t="n">
        <v>473269.1018424085</v>
      </c>
    </row>
    <row r="35">
      <c r="A35" t="n">
        <v>33</v>
      </c>
      <c r="B35" t="n">
        <v>55</v>
      </c>
      <c r="C35" t="inlineStr">
        <is>
          <t xml:space="preserve">CONCLUIDO	</t>
        </is>
      </c>
      <c r="D35" t="n">
        <v>7.7814</v>
      </c>
      <c r="E35" t="n">
        <v>12.85</v>
      </c>
      <c r="F35" t="n">
        <v>10.55</v>
      </c>
      <c r="G35" t="n">
        <v>70.34999999999999</v>
      </c>
      <c r="H35" t="n">
        <v>1.29</v>
      </c>
      <c r="I35" t="n">
        <v>9</v>
      </c>
      <c r="J35" t="n">
        <v>126.81</v>
      </c>
      <c r="K35" t="n">
        <v>43.4</v>
      </c>
      <c r="L35" t="n">
        <v>9.25</v>
      </c>
      <c r="M35" t="n">
        <v>7</v>
      </c>
      <c r="N35" t="n">
        <v>19.16</v>
      </c>
      <c r="O35" t="n">
        <v>15873.8</v>
      </c>
      <c r="P35" t="n">
        <v>98.16</v>
      </c>
      <c r="Q35" t="n">
        <v>197.78</v>
      </c>
      <c r="R35" t="n">
        <v>32.42</v>
      </c>
      <c r="S35" t="n">
        <v>25.4</v>
      </c>
      <c r="T35" t="n">
        <v>2663.33</v>
      </c>
      <c r="U35" t="n">
        <v>0.78</v>
      </c>
      <c r="V35" t="n">
        <v>0.88</v>
      </c>
      <c r="W35" t="n">
        <v>2.95</v>
      </c>
      <c r="X35" t="n">
        <v>0.16</v>
      </c>
      <c r="Y35" t="n">
        <v>1</v>
      </c>
      <c r="Z35" t="n">
        <v>10</v>
      </c>
      <c r="AA35" t="n">
        <v>382.2140360716188</v>
      </c>
      <c r="AB35" t="n">
        <v>522.9621062463945</v>
      </c>
      <c r="AC35" t="n">
        <v>473.0513368081638</v>
      </c>
      <c r="AD35" t="n">
        <v>382214.0360716188</v>
      </c>
      <c r="AE35" t="n">
        <v>522962.1062463945</v>
      </c>
      <c r="AF35" t="n">
        <v>2.309665184144866e-05</v>
      </c>
      <c r="AG35" t="n">
        <v>34</v>
      </c>
      <c r="AH35" t="n">
        <v>473051.3368081638</v>
      </c>
    </row>
    <row r="36">
      <c r="A36" t="n">
        <v>34</v>
      </c>
      <c r="B36" t="n">
        <v>55</v>
      </c>
      <c r="C36" t="inlineStr">
        <is>
          <t xml:space="preserve">CONCLUIDO	</t>
        </is>
      </c>
      <c r="D36" t="n">
        <v>7.7797</v>
      </c>
      <c r="E36" t="n">
        <v>12.85</v>
      </c>
      <c r="F36" t="n">
        <v>10.55</v>
      </c>
      <c r="G36" t="n">
        <v>70.36</v>
      </c>
      <c r="H36" t="n">
        <v>1.32</v>
      </c>
      <c r="I36" t="n">
        <v>9</v>
      </c>
      <c r="J36" t="n">
        <v>127.14</v>
      </c>
      <c r="K36" t="n">
        <v>43.4</v>
      </c>
      <c r="L36" t="n">
        <v>9.5</v>
      </c>
      <c r="M36" t="n">
        <v>7</v>
      </c>
      <c r="N36" t="n">
        <v>19.24</v>
      </c>
      <c r="O36" t="n">
        <v>15914.51</v>
      </c>
      <c r="P36" t="n">
        <v>97.77</v>
      </c>
      <c r="Q36" t="n">
        <v>197.79</v>
      </c>
      <c r="R36" t="n">
        <v>32.45</v>
      </c>
      <c r="S36" t="n">
        <v>25.4</v>
      </c>
      <c r="T36" t="n">
        <v>2675.54</v>
      </c>
      <c r="U36" t="n">
        <v>0.78</v>
      </c>
      <c r="V36" t="n">
        <v>0.88</v>
      </c>
      <c r="W36" t="n">
        <v>2.96</v>
      </c>
      <c r="X36" t="n">
        <v>0.16</v>
      </c>
      <c r="Y36" t="n">
        <v>1</v>
      </c>
      <c r="Z36" t="n">
        <v>10</v>
      </c>
      <c r="AA36" t="n">
        <v>381.9585143873161</v>
      </c>
      <c r="AB36" t="n">
        <v>522.6124902051104</v>
      </c>
      <c r="AC36" t="n">
        <v>472.7350876311707</v>
      </c>
      <c r="AD36" t="n">
        <v>381958.5143873161</v>
      </c>
      <c r="AE36" t="n">
        <v>522612.4902051104</v>
      </c>
      <c r="AF36" t="n">
        <v>2.309160592321667e-05</v>
      </c>
      <c r="AG36" t="n">
        <v>34</v>
      </c>
      <c r="AH36" t="n">
        <v>472735.0876311707</v>
      </c>
    </row>
    <row r="37">
      <c r="A37" t="n">
        <v>35</v>
      </c>
      <c r="B37" t="n">
        <v>55</v>
      </c>
      <c r="C37" t="inlineStr">
        <is>
          <t xml:space="preserve">CONCLUIDO	</t>
        </is>
      </c>
      <c r="D37" t="n">
        <v>7.7806</v>
      </c>
      <c r="E37" t="n">
        <v>12.85</v>
      </c>
      <c r="F37" t="n">
        <v>10.55</v>
      </c>
      <c r="G37" t="n">
        <v>70.36</v>
      </c>
      <c r="H37" t="n">
        <v>1.35</v>
      </c>
      <c r="I37" t="n">
        <v>9</v>
      </c>
      <c r="J37" t="n">
        <v>127.47</v>
      </c>
      <c r="K37" t="n">
        <v>43.4</v>
      </c>
      <c r="L37" t="n">
        <v>9.75</v>
      </c>
      <c r="M37" t="n">
        <v>7</v>
      </c>
      <c r="N37" t="n">
        <v>19.32</v>
      </c>
      <c r="O37" t="n">
        <v>15955.25</v>
      </c>
      <c r="P37" t="n">
        <v>97.52</v>
      </c>
      <c r="Q37" t="n">
        <v>197.75</v>
      </c>
      <c r="R37" t="n">
        <v>32.46</v>
      </c>
      <c r="S37" t="n">
        <v>25.4</v>
      </c>
      <c r="T37" t="n">
        <v>2680</v>
      </c>
      <c r="U37" t="n">
        <v>0.78</v>
      </c>
      <c r="V37" t="n">
        <v>0.88</v>
      </c>
      <c r="W37" t="n">
        <v>2.96</v>
      </c>
      <c r="X37" t="n">
        <v>0.16</v>
      </c>
      <c r="Y37" t="n">
        <v>1</v>
      </c>
      <c r="Z37" t="n">
        <v>10</v>
      </c>
      <c r="AA37" t="n">
        <v>381.7745368128398</v>
      </c>
      <c r="AB37" t="n">
        <v>522.360763971194</v>
      </c>
      <c r="AC37" t="n">
        <v>472.5073857957194</v>
      </c>
      <c r="AD37" t="n">
        <v>381774.5368128398</v>
      </c>
      <c r="AE37" t="n">
        <v>522360.7639711941</v>
      </c>
      <c r="AF37" t="n">
        <v>2.309427729169243e-05</v>
      </c>
      <c r="AG37" t="n">
        <v>34</v>
      </c>
      <c r="AH37" t="n">
        <v>472507.3857957193</v>
      </c>
    </row>
    <row r="38">
      <c r="A38" t="n">
        <v>36</v>
      </c>
      <c r="B38" t="n">
        <v>55</v>
      </c>
      <c r="C38" t="inlineStr">
        <is>
          <t xml:space="preserve">CONCLUIDO	</t>
        </is>
      </c>
      <c r="D38" t="n">
        <v>7.8128</v>
      </c>
      <c r="E38" t="n">
        <v>12.8</v>
      </c>
      <c r="F38" t="n">
        <v>10.52</v>
      </c>
      <c r="G38" t="n">
        <v>78.93000000000001</v>
      </c>
      <c r="H38" t="n">
        <v>1.38</v>
      </c>
      <c r="I38" t="n">
        <v>8</v>
      </c>
      <c r="J38" t="n">
        <v>127.8</v>
      </c>
      <c r="K38" t="n">
        <v>43.4</v>
      </c>
      <c r="L38" t="n">
        <v>10</v>
      </c>
      <c r="M38" t="n">
        <v>6</v>
      </c>
      <c r="N38" t="n">
        <v>19.4</v>
      </c>
      <c r="O38" t="n">
        <v>15996.02</v>
      </c>
      <c r="P38" t="n">
        <v>96.84</v>
      </c>
      <c r="Q38" t="n">
        <v>197.75</v>
      </c>
      <c r="R38" t="n">
        <v>31.59</v>
      </c>
      <c r="S38" t="n">
        <v>25.4</v>
      </c>
      <c r="T38" t="n">
        <v>2248.73</v>
      </c>
      <c r="U38" t="n">
        <v>0.8</v>
      </c>
      <c r="V38" t="n">
        <v>0.88</v>
      </c>
      <c r="W38" t="n">
        <v>2.95</v>
      </c>
      <c r="X38" t="n">
        <v>0.13</v>
      </c>
      <c r="Y38" t="n">
        <v>1</v>
      </c>
      <c r="Z38" t="n">
        <v>10</v>
      </c>
      <c r="AA38" t="n">
        <v>380.9470439985424</v>
      </c>
      <c r="AB38" t="n">
        <v>521.2285517962659</v>
      </c>
      <c r="AC38" t="n">
        <v>471.4832303616965</v>
      </c>
      <c r="AD38" t="n">
        <v>380947.0439985424</v>
      </c>
      <c r="AE38" t="n">
        <v>521228.5517962659</v>
      </c>
      <c r="AF38" t="n">
        <v>2.318985291938085e-05</v>
      </c>
      <c r="AG38" t="n">
        <v>34</v>
      </c>
      <c r="AH38" t="n">
        <v>471483.2303616966</v>
      </c>
    </row>
    <row r="39">
      <c r="A39" t="n">
        <v>37</v>
      </c>
      <c r="B39" t="n">
        <v>55</v>
      </c>
      <c r="C39" t="inlineStr">
        <is>
          <t xml:space="preserve">CONCLUIDO	</t>
        </is>
      </c>
      <c r="D39" t="n">
        <v>7.8161</v>
      </c>
      <c r="E39" t="n">
        <v>12.79</v>
      </c>
      <c r="F39" t="n">
        <v>10.52</v>
      </c>
      <c r="G39" t="n">
        <v>78.89</v>
      </c>
      <c r="H39" t="n">
        <v>1.41</v>
      </c>
      <c r="I39" t="n">
        <v>8</v>
      </c>
      <c r="J39" t="n">
        <v>128.13</v>
      </c>
      <c r="K39" t="n">
        <v>43.4</v>
      </c>
      <c r="L39" t="n">
        <v>10.25</v>
      </c>
      <c r="M39" t="n">
        <v>6</v>
      </c>
      <c r="N39" t="n">
        <v>19.48</v>
      </c>
      <c r="O39" t="n">
        <v>16036.82</v>
      </c>
      <c r="P39" t="n">
        <v>96.67</v>
      </c>
      <c r="Q39" t="n">
        <v>197.75</v>
      </c>
      <c r="R39" t="n">
        <v>31.4</v>
      </c>
      <c r="S39" t="n">
        <v>25.4</v>
      </c>
      <c r="T39" t="n">
        <v>2155.16</v>
      </c>
      <c r="U39" t="n">
        <v>0.8100000000000001</v>
      </c>
      <c r="V39" t="n">
        <v>0.88</v>
      </c>
      <c r="W39" t="n">
        <v>2.95</v>
      </c>
      <c r="X39" t="n">
        <v>0.13</v>
      </c>
      <c r="Y39" t="n">
        <v>1</v>
      </c>
      <c r="Z39" t="n">
        <v>10</v>
      </c>
      <c r="AA39" t="n">
        <v>380.795817072546</v>
      </c>
      <c r="AB39" t="n">
        <v>521.0216364444565</v>
      </c>
      <c r="AC39" t="n">
        <v>471.2960627206564</v>
      </c>
      <c r="AD39" t="n">
        <v>380795.817072546</v>
      </c>
      <c r="AE39" t="n">
        <v>521021.6364444565</v>
      </c>
      <c r="AF39" t="n">
        <v>2.319964793712531e-05</v>
      </c>
      <c r="AG39" t="n">
        <v>34</v>
      </c>
      <c r="AH39" t="n">
        <v>471296.0627206564</v>
      </c>
    </row>
    <row r="40">
      <c r="A40" t="n">
        <v>38</v>
      </c>
      <c r="B40" t="n">
        <v>55</v>
      </c>
      <c r="C40" t="inlineStr">
        <is>
          <t xml:space="preserve">CONCLUIDO	</t>
        </is>
      </c>
      <c r="D40" t="n">
        <v>7.8127</v>
      </c>
      <c r="E40" t="n">
        <v>12.8</v>
      </c>
      <c r="F40" t="n">
        <v>10.52</v>
      </c>
      <c r="G40" t="n">
        <v>78.93000000000001</v>
      </c>
      <c r="H40" t="n">
        <v>1.44</v>
      </c>
      <c r="I40" t="n">
        <v>8</v>
      </c>
      <c r="J40" t="n">
        <v>128.46</v>
      </c>
      <c r="K40" t="n">
        <v>43.4</v>
      </c>
      <c r="L40" t="n">
        <v>10.5</v>
      </c>
      <c r="M40" t="n">
        <v>6</v>
      </c>
      <c r="N40" t="n">
        <v>19.56</v>
      </c>
      <c r="O40" t="n">
        <v>16077.65</v>
      </c>
      <c r="P40" t="n">
        <v>96.64</v>
      </c>
      <c r="Q40" t="n">
        <v>197.8</v>
      </c>
      <c r="R40" t="n">
        <v>31.62</v>
      </c>
      <c r="S40" t="n">
        <v>25.4</v>
      </c>
      <c r="T40" t="n">
        <v>2266.76</v>
      </c>
      <c r="U40" t="n">
        <v>0.8</v>
      </c>
      <c r="V40" t="n">
        <v>0.88</v>
      </c>
      <c r="W40" t="n">
        <v>2.95</v>
      </c>
      <c r="X40" t="n">
        <v>0.13</v>
      </c>
      <c r="Y40" t="n">
        <v>1</v>
      </c>
      <c r="Z40" t="n">
        <v>10</v>
      </c>
      <c r="AA40" t="n">
        <v>380.8087297513744</v>
      </c>
      <c r="AB40" t="n">
        <v>521.0393041412967</v>
      </c>
      <c r="AC40" t="n">
        <v>471.3120442373069</v>
      </c>
      <c r="AD40" t="n">
        <v>380808.7297513743</v>
      </c>
      <c r="AE40" t="n">
        <v>521039.3041412968</v>
      </c>
      <c r="AF40" t="n">
        <v>2.318955610066132e-05</v>
      </c>
      <c r="AG40" t="n">
        <v>34</v>
      </c>
      <c r="AH40" t="n">
        <v>471312.0442373069</v>
      </c>
    </row>
    <row r="41">
      <c r="A41" t="n">
        <v>39</v>
      </c>
      <c r="B41" t="n">
        <v>55</v>
      </c>
      <c r="C41" t="inlineStr">
        <is>
          <t xml:space="preserve">CONCLUIDO	</t>
        </is>
      </c>
      <c r="D41" t="n">
        <v>7.8159</v>
      </c>
      <c r="E41" t="n">
        <v>12.79</v>
      </c>
      <c r="F41" t="n">
        <v>10.52</v>
      </c>
      <c r="G41" t="n">
        <v>78.89</v>
      </c>
      <c r="H41" t="n">
        <v>1.47</v>
      </c>
      <c r="I41" t="n">
        <v>8</v>
      </c>
      <c r="J41" t="n">
        <v>128.79</v>
      </c>
      <c r="K41" t="n">
        <v>43.4</v>
      </c>
      <c r="L41" t="n">
        <v>10.75</v>
      </c>
      <c r="M41" t="n">
        <v>6</v>
      </c>
      <c r="N41" t="n">
        <v>19.64</v>
      </c>
      <c r="O41" t="n">
        <v>16118.5</v>
      </c>
      <c r="P41" t="n">
        <v>96.23</v>
      </c>
      <c r="Q41" t="n">
        <v>197.75</v>
      </c>
      <c r="R41" t="n">
        <v>31.44</v>
      </c>
      <c r="S41" t="n">
        <v>25.4</v>
      </c>
      <c r="T41" t="n">
        <v>2173.75</v>
      </c>
      <c r="U41" t="n">
        <v>0.8100000000000001</v>
      </c>
      <c r="V41" t="n">
        <v>0.88</v>
      </c>
      <c r="W41" t="n">
        <v>2.95</v>
      </c>
      <c r="X41" t="n">
        <v>0.13</v>
      </c>
      <c r="Y41" t="n">
        <v>1</v>
      </c>
      <c r="Z41" t="n">
        <v>10</v>
      </c>
      <c r="AA41" t="n">
        <v>380.4914472589912</v>
      </c>
      <c r="AB41" t="n">
        <v>520.6051842377025</v>
      </c>
      <c r="AC41" t="n">
        <v>470.9193561280206</v>
      </c>
      <c r="AD41" t="n">
        <v>380491.4472589912</v>
      </c>
      <c r="AE41" t="n">
        <v>520605.1842377025</v>
      </c>
      <c r="AF41" t="n">
        <v>2.319905429968625e-05</v>
      </c>
      <c r="AG41" t="n">
        <v>34</v>
      </c>
      <c r="AH41" t="n">
        <v>470919.3561280206</v>
      </c>
    </row>
    <row r="42">
      <c r="A42" t="n">
        <v>40</v>
      </c>
      <c r="B42" t="n">
        <v>55</v>
      </c>
      <c r="C42" t="inlineStr">
        <is>
          <t xml:space="preserve">CONCLUIDO	</t>
        </is>
      </c>
      <c r="D42" t="n">
        <v>7.8122</v>
      </c>
      <c r="E42" t="n">
        <v>12.8</v>
      </c>
      <c r="F42" t="n">
        <v>10.53</v>
      </c>
      <c r="G42" t="n">
        <v>78.94</v>
      </c>
      <c r="H42" t="n">
        <v>1.5</v>
      </c>
      <c r="I42" t="n">
        <v>8</v>
      </c>
      <c r="J42" t="n">
        <v>129.13</v>
      </c>
      <c r="K42" t="n">
        <v>43.4</v>
      </c>
      <c r="L42" t="n">
        <v>11</v>
      </c>
      <c r="M42" t="n">
        <v>6</v>
      </c>
      <c r="N42" t="n">
        <v>19.73</v>
      </c>
      <c r="O42" t="n">
        <v>16159.39</v>
      </c>
      <c r="P42" t="n">
        <v>96.09</v>
      </c>
      <c r="Q42" t="n">
        <v>197.75</v>
      </c>
      <c r="R42" t="n">
        <v>31.64</v>
      </c>
      <c r="S42" t="n">
        <v>25.4</v>
      </c>
      <c r="T42" t="n">
        <v>2277.82</v>
      </c>
      <c r="U42" t="n">
        <v>0.8</v>
      </c>
      <c r="V42" t="n">
        <v>0.88</v>
      </c>
      <c r="W42" t="n">
        <v>2.95</v>
      </c>
      <c r="X42" t="n">
        <v>0.14</v>
      </c>
      <c r="Y42" t="n">
        <v>1</v>
      </c>
      <c r="Z42" t="n">
        <v>10</v>
      </c>
      <c r="AA42" t="n">
        <v>380.4404482316164</v>
      </c>
      <c r="AB42" t="n">
        <v>520.5354051185298</v>
      </c>
      <c r="AC42" t="n">
        <v>470.8562366300462</v>
      </c>
      <c r="AD42" t="n">
        <v>380440.4482316163</v>
      </c>
      <c r="AE42" t="n">
        <v>520535.4051185298</v>
      </c>
      <c r="AF42" t="n">
        <v>2.318807200706367e-05</v>
      </c>
      <c r="AG42" t="n">
        <v>34</v>
      </c>
      <c r="AH42" t="n">
        <v>470856.2366300462</v>
      </c>
    </row>
    <row r="43">
      <c r="A43" t="n">
        <v>41</v>
      </c>
      <c r="B43" t="n">
        <v>55</v>
      </c>
      <c r="C43" t="inlineStr">
        <is>
          <t xml:space="preserve">CONCLUIDO	</t>
        </is>
      </c>
      <c r="D43" t="n">
        <v>7.8066</v>
      </c>
      <c r="E43" t="n">
        <v>12.81</v>
      </c>
      <c r="F43" t="n">
        <v>10.53</v>
      </c>
      <c r="G43" t="n">
        <v>79.01000000000001</v>
      </c>
      <c r="H43" t="n">
        <v>1.54</v>
      </c>
      <c r="I43" t="n">
        <v>8</v>
      </c>
      <c r="J43" t="n">
        <v>129.46</v>
      </c>
      <c r="K43" t="n">
        <v>43.4</v>
      </c>
      <c r="L43" t="n">
        <v>11.25</v>
      </c>
      <c r="M43" t="n">
        <v>6</v>
      </c>
      <c r="N43" t="n">
        <v>19.81</v>
      </c>
      <c r="O43" t="n">
        <v>16200.3</v>
      </c>
      <c r="P43" t="n">
        <v>95.31</v>
      </c>
      <c r="Q43" t="n">
        <v>197.78</v>
      </c>
      <c r="R43" t="n">
        <v>31.84</v>
      </c>
      <c r="S43" t="n">
        <v>25.4</v>
      </c>
      <c r="T43" t="n">
        <v>2374.87</v>
      </c>
      <c r="U43" t="n">
        <v>0.8</v>
      </c>
      <c r="V43" t="n">
        <v>0.88</v>
      </c>
      <c r="W43" t="n">
        <v>2.95</v>
      </c>
      <c r="X43" t="n">
        <v>0.14</v>
      </c>
      <c r="Y43" t="n">
        <v>1</v>
      </c>
      <c r="Z43" t="n">
        <v>10</v>
      </c>
      <c r="AA43" t="n">
        <v>379.9521868983661</v>
      </c>
      <c r="AB43" t="n">
        <v>519.867344421807</v>
      </c>
      <c r="AC43" t="n">
        <v>470.2519347085895</v>
      </c>
      <c r="AD43" t="n">
        <v>379952.1868983661</v>
      </c>
      <c r="AE43" t="n">
        <v>519867.3444218071</v>
      </c>
      <c r="AF43" t="n">
        <v>2.317145015877003e-05</v>
      </c>
      <c r="AG43" t="n">
        <v>34</v>
      </c>
      <c r="AH43" t="n">
        <v>470251.9347085896</v>
      </c>
    </row>
    <row r="44">
      <c r="A44" t="n">
        <v>42</v>
      </c>
      <c r="B44" t="n">
        <v>55</v>
      </c>
      <c r="C44" t="inlineStr">
        <is>
          <t xml:space="preserve">CONCLUIDO	</t>
        </is>
      </c>
      <c r="D44" t="n">
        <v>7.8406</v>
      </c>
      <c r="E44" t="n">
        <v>12.75</v>
      </c>
      <c r="F44" t="n">
        <v>10.5</v>
      </c>
      <c r="G44" t="n">
        <v>90.02</v>
      </c>
      <c r="H44" t="n">
        <v>1.57</v>
      </c>
      <c r="I44" t="n">
        <v>7</v>
      </c>
      <c r="J44" t="n">
        <v>129.79</v>
      </c>
      <c r="K44" t="n">
        <v>43.4</v>
      </c>
      <c r="L44" t="n">
        <v>11.5</v>
      </c>
      <c r="M44" t="n">
        <v>5</v>
      </c>
      <c r="N44" t="n">
        <v>19.89</v>
      </c>
      <c r="O44" t="n">
        <v>16241.25</v>
      </c>
      <c r="P44" t="n">
        <v>95.20999999999999</v>
      </c>
      <c r="Q44" t="n">
        <v>197.8</v>
      </c>
      <c r="R44" t="n">
        <v>30.89</v>
      </c>
      <c r="S44" t="n">
        <v>25.4</v>
      </c>
      <c r="T44" t="n">
        <v>1905.12</v>
      </c>
      <c r="U44" t="n">
        <v>0.82</v>
      </c>
      <c r="V44" t="n">
        <v>0.89</v>
      </c>
      <c r="W44" t="n">
        <v>2.95</v>
      </c>
      <c r="X44" t="n">
        <v>0.11</v>
      </c>
      <c r="Y44" t="n">
        <v>1</v>
      </c>
      <c r="Z44" t="n">
        <v>10</v>
      </c>
      <c r="AA44" t="n">
        <v>379.5200335705031</v>
      </c>
      <c r="AB44" t="n">
        <v>519.2760531733657</v>
      </c>
      <c r="AC44" t="n">
        <v>469.7170754670169</v>
      </c>
      <c r="AD44" t="n">
        <v>379520.0335705031</v>
      </c>
      <c r="AE44" t="n">
        <v>519276.0531733657</v>
      </c>
      <c r="AF44" t="n">
        <v>2.327236852340998e-05</v>
      </c>
      <c r="AG44" t="n">
        <v>34</v>
      </c>
      <c r="AH44" t="n">
        <v>469717.0754670169</v>
      </c>
    </row>
    <row r="45">
      <c r="A45" t="n">
        <v>43</v>
      </c>
      <c r="B45" t="n">
        <v>55</v>
      </c>
      <c r="C45" t="inlineStr">
        <is>
          <t xml:space="preserve">CONCLUIDO	</t>
        </is>
      </c>
      <c r="D45" t="n">
        <v>7.8372</v>
      </c>
      <c r="E45" t="n">
        <v>12.76</v>
      </c>
      <c r="F45" t="n">
        <v>10.51</v>
      </c>
      <c r="G45" t="n">
        <v>90.06999999999999</v>
      </c>
      <c r="H45" t="n">
        <v>1.6</v>
      </c>
      <c r="I45" t="n">
        <v>7</v>
      </c>
      <c r="J45" t="n">
        <v>130.12</v>
      </c>
      <c r="K45" t="n">
        <v>43.4</v>
      </c>
      <c r="L45" t="n">
        <v>11.75</v>
      </c>
      <c r="M45" t="n">
        <v>5</v>
      </c>
      <c r="N45" t="n">
        <v>19.97</v>
      </c>
      <c r="O45" t="n">
        <v>16282.22</v>
      </c>
      <c r="P45" t="n">
        <v>95.33</v>
      </c>
      <c r="Q45" t="n">
        <v>197.76</v>
      </c>
      <c r="R45" t="n">
        <v>31.08</v>
      </c>
      <c r="S45" t="n">
        <v>25.4</v>
      </c>
      <c r="T45" t="n">
        <v>1999.19</v>
      </c>
      <c r="U45" t="n">
        <v>0.82</v>
      </c>
      <c r="V45" t="n">
        <v>0.89</v>
      </c>
      <c r="W45" t="n">
        <v>2.95</v>
      </c>
      <c r="X45" t="n">
        <v>0.12</v>
      </c>
      <c r="Y45" t="n">
        <v>1</v>
      </c>
      <c r="Z45" t="n">
        <v>10</v>
      </c>
      <c r="AA45" t="n">
        <v>379.6463511985596</v>
      </c>
      <c r="AB45" t="n">
        <v>519.448886524813</v>
      </c>
      <c r="AC45" t="n">
        <v>469.8734138459753</v>
      </c>
      <c r="AD45" t="n">
        <v>379646.3511985596</v>
      </c>
      <c r="AE45" t="n">
        <v>519448.8865248131</v>
      </c>
      <c r="AF45" t="n">
        <v>2.326227668694598e-05</v>
      </c>
      <c r="AG45" t="n">
        <v>34</v>
      </c>
      <c r="AH45" t="n">
        <v>469873.4138459753</v>
      </c>
    </row>
    <row r="46">
      <c r="A46" t="n">
        <v>44</v>
      </c>
      <c r="B46" t="n">
        <v>55</v>
      </c>
      <c r="C46" t="inlineStr">
        <is>
          <t xml:space="preserve">CONCLUIDO	</t>
        </is>
      </c>
      <c r="D46" t="n">
        <v>7.837</v>
      </c>
      <c r="E46" t="n">
        <v>12.76</v>
      </c>
      <c r="F46" t="n">
        <v>10.51</v>
      </c>
      <c r="G46" t="n">
        <v>90.06999999999999</v>
      </c>
      <c r="H46" t="n">
        <v>1.63</v>
      </c>
      <c r="I46" t="n">
        <v>7</v>
      </c>
      <c r="J46" t="n">
        <v>130.45</v>
      </c>
      <c r="K46" t="n">
        <v>43.4</v>
      </c>
      <c r="L46" t="n">
        <v>12</v>
      </c>
      <c r="M46" t="n">
        <v>5</v>
      </c>
      <c r="N46" t="n">
        <v>20.05</v>
      </c>
      <c r="O46" t="n">
        <v>16323.22</v>
      </c>
      <c r="P46" t="n">
        <v>95.01000000000001</v>
      </c>
      <c r="Q46" t="n">
        <v>197.76</v>
      </c>
      <c r="R46" t="n">
        <v>31.02</v>
      </c>
      <c r="S46" t="n">
        <v>25.4</v>
      </c>
      <c r="T46" t="n">
        <v>1970.79</v>
      </c>
      <c r="U46" t="n">
        <v>0.82</v>
      </c>
      <c r="V46" t="n">
        <v>0.89</v>
      </c>
      <c r="W46" t="n">
        <v>2.95</v>
      </c>
      <c r="X46" t="n">
        <v>0.12</v>
      </c>
      <c r="Y46" t="n">
        <v>1</v>
      </c>
      <c r="Z46" t="n">
        <v>10</v>
      </c>
      <c r="AA46" t="n">
        <v>379.4260986923836</v>
      </c>
      <c r="AB46" t="n">
        <v>519.1475273290082</v>
      </c>
      <c r="AC46" t="n">
        <v>469.6008159488578</v>
      </c>
      <c r="AD46" t="n">
        <v>379426.0986923836</v>
      </c>
      <c r="AE46" t="n">
        <v>519147.5273290082</v>
      </c>
      <c r="AF46" t="n">
        <v>2.326168304950692e-05</v>
      </c>
      <c r="AG46" t="n">
        <v>34</v>
      </c>
      <c r="AH46" t="n">
        <v>469600.8159488578</v>
      </c>
    </row>
    <row r="47">
      <c r="A47" t="n">
        <v>45</v>
      </c>
      <c r="B47" t="n">
        <v>55</v>
      </c>
      <c r="C47" t="inlineStr">
        <is>
          <t xml:space="preserve">CONCLUIDO	</t>
        </is>
      </c>
      <c r="D47" t="n">
        <v>7.8334</v>
      </c>
      <c r="E47" t="n">
        <v>12.77</v>
      </c>
      <c r="F47" t="n">
        <v>10.51</v>
      </c>
      <c r="G47" t="n">
        <v>90.12</v>
      </c>
      <c r="H47" t="n">
        <v>1.65</v>
      </c>
      <c r="I47" t="n">
        <v>7</v>
      </c>
      <c r="J47" t="n">
        <v>130.79</v>
      </c>
      <c r="K47" t="n">
        <v>43.4</v>
      </c>
      <c r="L47" t="n">
        <v>12.25</v>
      </c>
      <c r="M47" t="n">
        <v>5</v>
      </c>
      <c r="N47" t="n">
        <v>20.14</v>
      </c>
      <c r="O47" t="n">
        <v>16364.25</v>
      </c>
      <c r="P47" t="n">
        <v>94.98</v>
      </c>
      <c r="Q47" t="n">
        <v>197.75</v>
      </c>
      <c r="R47" t="n">
        <v>31.29</v>
      </c>
      <c r="S47" t="n">
        <v>25.4</v>
      </c>
      <c r="T47" t="n">
        <v>2105.05</v>
      </c>
      <c r="U47" t="n">
        <v>0.8100000000000001</v>
      </c>
      <c r="V47" t="n">
        <v>0.88</v>
      </c>
      <c r="W47" t="n">
        <v>2.95</v>
      </c>
      <c r="X47" t="n">
        <v>0.12</v>
      </c>
      <c r="Y47" t="n">
        <v>1</v>
      </c>
      <c r="Z47" t="n">
        <v>10</v>
      </c>
      <c r="AA47" t="n">
        <v>379.4403312916908</v>
      </c>
      <c r="AB47" t="n">
        <v>519.1670009992782</v>
      </c>
      <c r="AC47" t="n">
        <v>469.6184310793688</v>
      </c>
      <c r="AD47" t="n">
        <v>379440.3312916908</v>
      </c>
      <c r="AE47" t="n">
        <v>519167.0009992783</v>
      </c>
      <c r="AF47" t="n">
        <v>2.325099757560387e-05</v>
      </c>
      <c r="AG47" t="n">
        <v>34</v>
      </c>
      <c r="AH47" t="n">
        <v>469618.4310793688</v>
      </c>
    </row>
    <row r="48">
      <c r="A48" t="n">
        <v>46</v>
      </c>
      <c r="B48" t="n">
        <v>55</v>
      </c>
      <c r="C48" t="inlineStr">
        <is>
          <t xml:space="preserve">CONCLUIDO	</t>
        </is>
      </c>
      <c r="D48" t="n">
        <v>7.8361</v>
      </c>
      <c r="E48" t="n">
        <v>12.76</v>
      </c>
      <c r="F48" t="n">
        <v>10.51</v>
      </c>
      <c r="G48" t="n">
        <v>90.09</v>
      </c>
      <c r="H48" t="n">
        <v>1.68</v>
      </c>
      <c r="I48" t="n">
        <v>7</v>
      </c>
      <c r="J48" t="n">
        <v>131.12</v>
      </c>
      <c r="K48" t="n">
        <v>43.4</v>
      </c>
      <c r="L48" t="n">
        <v>12.5</v>
      </c>
      <c r="M48" t="n">
        <v>5</v>
      </c>
      <c r="N48" t="n">
        <v>20.22</v>
      </c>
      <c r="O48" t="n">
        <v>16405.32</v>
      </c>
      <c r="P48" t="n">
        <v>94.27</v>
      </c>
      <c r="Q48" t="n">
        <v>197.76</v>
      </c>
      <c r="R48" t="n">
        <v>31.18</v>
      </c>
      <c r="S48" t="n">
        <v>25.4</v>
      </c>
      <c r="T48" t="n">
        <v>2049.11</v>
      </c>
      <c r="U48" t="n">
        <v>0.8100000000000001</v>
      </c>
      <c r="V48" t="n">
        <v>0.89</v>
      </c>
      <c r="W48" t="n">
        <v>2.95</v>
      </c>
      <c r="X48" t="n">
        <v>0.12</v>
      </c>
      <c r="Y48" t="n">
        <v>1</v>
      </c>
      <c r="Z48" t="n">
        <v>10</v>
      </c>
      <c r="AA48" t="n">
        <v>378.9209542660179</v>
      </c>
      <c r="AB48" t="n">
        <v>518.4563664394555</v>
      </c>
      <c r="AC48" t="n">
        <v>468.9756184845535</v>
      </c>
      <c r="AD48" t="n">
        <v>378920.9542660179</v>
      </c>
      <c r="AE48" t="n">
        <v>518456.3664394554</v>
      </c>
      <c r="AF48" t="n">
        <v>2.325901168103116e-05</v>
      </c>
      <c r="AG48" t="n">
        <v>34</v>
      </c>
      <c r="AH48" t="n">
        <v>468975.6184845535</v>
      </c>
    </row>
    <row r="49">
      <c r="A49" t="n">
        <v>47</v>
      </c>
      <c r="B49" t="n">
        <v>55</v>
      </c>
      <c r="C49" t="inlineStr">
        <is>
          <t xml:space="preserve">CONCLUIDO	</t>
        </is>
      </c>
      <c r="D49" t="n">
        <v>7.8324</v>
      </c>
      <c r="E49" t="n">
        <v>12.77</v>
      </c>
      <c r="F49" t="n">
        <v>10.52</v>
      </c>
      <c r="G49" t="n">
        <v>90.14</v>
      </c>
      <c r="H49" t="n">
        <v>1.71</v>
      </c>
      <c r="I49" t="n">
        <v>7</v>
      </c>
      <c r="J49" t="n">
        <v>131.45</v>
      </c>
      <c r="K49" t="n">
        <v>43.4</v>
      </c>
      <c r="L49" t="n">
        <v>12.75</v>
      </c>
      <c r="M49" t="n">
        <v>5</v>
      </c>
      <c r="N49" t="n">
        <v>20.3</v>
      </c>
      <c r="O49" t="n">
        <v>16446.41</v>
      </c>
      <c r="P49" t="n">
        <v>93.83</v>
      </c>
      <c r="Q49" t="n">
        <v>197.76</v>
      </c>
      <c r="R49" t="n">
        <v>31.37</v>
      </c>
      <c r="S49" t="n">
        <v>25.4</v>
      </c>
      <c r="T49" t="n">
        <v>2147.77</v>
      </c>
      <c r="U49" t="n">
        <v>0.8100000000000001</v>
      </c>
      <c r="V49" t="n">
        <v>0.88</v>
      </c>
      <c r="W49" t="n">
        <v>2.95</v>
      </c>
      <c r="X49" t="n">
        <v>0.13</v>
      </c>
      <c r="Y49" t="n">
        <v>1</v>
      </c>
      <c r="Z49" t="n">
        <v>10</v>
      </c>
      <c r="AA49" t="n">
        <v>378.6609046010595</v>
      </c>
      <c r="AB49" t="n">
        <v>518.1005550152778</v>
      </c>
      <c r="AC49" t="n">
        <v>468.6537652033149</v>
      </c>
      <c r="AD49" t="n">
        <v>378660.9046010595</v>
      </c>
      <c r="AE49" t="n">
        <v>518100.5550152778</v>
      </c>
      <c r="AF49" t="n">
        <v>2.324802938840858e-05</v>
      </c>
      <c r="AG49" t="n">
        <v>34</v>
      </c>
      <c r="AH49" t="n">
        <v>468653.7652033149</v>
      </c>
    </row>
    <row r="50">
      <c r="A50" t="n">
        <v>48</v>
      </c>
      <c r="B50" t="n">
        <v>55</v>
      </c>
      <c r="C50" t="inlineStr">
        <is>
          <t xml:space="preserve">CONCLUIDO	</t>
        </is>
      </c>
      <c r="D50" t="n">
        <v>7.8322</v>
      </c>
      <c r="E50" t="n">
        <v>12.77</v>
      </c>
      <c r="F50" t="n">
        <v>10.52</v>
      </c>
      <c r="G50" t="n">
        <v>90.14</v>
      </c>
      <c r="H50" t="n">
        <v>1.74</v>
      </c>
      <c r="I50" t="n">
        <v>7</v>
      </c>
      <c r="J50" t="n">
        <v>131.79</v>
      </c>
      <c r="K50" t="n">
        <v>43.4</v>
      </c>
      <c r="L50" t="n">
        <v>13</v>
      </c>
      <c r="M50" t="n">
        <v>5</v>
      </c>
      <c r="N50" t="n">
        <v>20.39</v>
      </c>
      <c r="O50" t="n">
        <v>16487.53</v>
      </c>
      <c r="P50" t="n">
        <v>93.27</v>
      </c>
      <c r="Q50" t="n">
        <v>197.78</v>
      </c>
      <c r="R50" t="n">
        <v>31.26</v>
      </c>
      <c r="S50" t="n">
        <v>25.4</v>
      </c>
      <c r="T50" t="n">
        <v>2091.41</v>
      </c>
      <c r="U50" t="n">
        <v>0.8100000000000001</v>
      </c>
      <c r="V50" t="n">
        <v>0.88</v>
      </c>
      <c r="W50" t="n">
        <v>2.95</v>
      </c>
      <c r="X50" t="n">
        <v>0.13</v>
      </c>
      <c r="Y50" t="n">
        <v>1</v>
      </c>
      <c r="Z50" t="n">
        <v>10</v>
      </c>
      <c r="AA50" t="n">
        <v>378.2737354740848</v>
      </c>
      <c r="AB50" t="n">
        <v>517.5708131350547</v>
      </c>
      <c r="AC50" t="n">
        <v>468.1745811446429</v>
      </c>
      <c r="AD50" t="n">
        <v>378273.7354740848</v>
      </c>
      <c r="AE50" t="n">
        <v>517570.8131350547</v>
      </c>
      <c r="AF50" t="n">
        <v>2.324743575096952e-05</v>
      </c>
      <c r="AG50" t="n">
        <v>34</v>
      </c>
      <c r="AH50" t="n">
        <v>468174.5811446429</v>
      </c>
    </row>
    <row r="51">
      <c r="A51" t="n">
        <v>49</v>
      </c>
      <c r="B51" t="n">
        <v>55</v>
      </c>
      <c r="C51" t="inlineStr">
        <is>
          <t xml:space="preserve">CONCLUIDO	</t>
        </is>
      </c>
      <c r="D51" t="n">
        <v>7.8632</v>
      </c>
      <c r="E51" t="n">
        <v>12.72</v>
      </c>
      <c r="F51" t="n">
        <v>10.49</v>
      </c>
      <c r="G51" t="n">
        <v>104.9</v>
      </c>
      <c r="H51" t="n">
        <v>1.77</v>
      </c>
      <c r="I51" t="n">
        <v>6</v>
      </c>
      <c r="J51" t="n">
        <v>132.12</v>
      </c>
      <c r="K51" t="n">
        <v>43.4</v>
      </c>
      <c r="L51" t="n">
        <v>13.25</v>
      </c>
      <c r="M51" t="n">
        <v>4</v>
      </c>
      <c r="N51" t="n">
        <v>20.47</v>
      </c>
      <c r="O51" t="n">
        <v>16528.68</v>
      </c>
      <c r="P51" t="n">
        <v>92.44</v>
      </c>
      <c r="Q51" t="n">
        <v>197.76</v>
      </c>
      <c r="R51" t="n">
        <v>30.5</v>
      </c>
      <c r="S51" t="n">
        <v>25.4</v>
      </c>
      <c r="T51" t="n">
        <v>1716.65</v>
      </c>
      <c r="U51" t="n">
        <v>0.83</v>
      </c>
      <c r="V51" t="n">
        <v>0.89</v>
      </c>
      <c r="W51" t="n">
        <v>2.95</v>
      </c>
      <c r="X51" t="n">
        <v>0.1</v>
      </c>
      <c r="Y51" t="n">
        <v>1</v>
      </c>
      <c r="Z51" t="n">
        <v>10</v>
      </c>
      <c r="AA51" t="n">
        <v>377.3735416754786</v>
      </c>
      <c r="AB51" t="n">
        <v>516.3391282660541</v>
      </c>
      <c r="AC51" t="n">
        <v>467.0604465508591</v>
      </c>
      <c r="AD51" t="n">
        <v>377373.5416754786</v>
      </c>
      <c r="AE51" t="n">
        <v>516339.1282660541</v>
      </c>
      <c r="AF51" t="n">
        <v>2.333944955402359e-05</v>
      </c>
      <c r="AG51" t="n">
        <v>34</v>
      </c>
      <c r="AH51" t="n">
        <v>467060.4465508591</v>
      </c>
    </row>
    <row r="52">
      <c r="A52" t="n">
        <v>50</v>
      </c>
      <c r="B52" t="n">
        <v>55</v>
      </c>
      <c r="C52" t="inlineStr">
        <is>
          <t xml:space="preserve">CONCLUIDO	</t>
        </is>
      </c>
      <c r="D52" t="n">
        <v>7.8699</v>
      </c>
      <c r="E52" t="n">
        <v>12.71</v>
      </c>
      <c r="F52" t="n">
        <v>10.48</v>
      </c>
      <c r="G52" t="n">
        <v>104.79</v>
      </c>
      <c r="H52" t="n">
        <v>1.8</v>
      </c>
      <c r="I52" t="n">
        <v>6</v>
      </c>
      <c r="J52" t="n">
        <v>132.45</v>
      </c>
      <c r="K52" t="n">
        <v>43.4</v>
      </c>
      <c r="L52" t="n">
        <v>13.5</v>
      </c>
      <c r="M52" t="n">
        <v>4</v>
      </c>
      <c r="N52" t="n">
        <v>20.55</v>
      </c>
      <c r="O52" t="n">
        <v>16569.86</v>
      </c>
      <c r="P52" t="n">
        <v>92.17</v>
      </c>
      <c r="Q52" t="n">
        <v>197.75</v>
      </c>
      <c r="R52" t="n">
        <v>30.2</v>
      </c>
      <c r="S52" t="n">
        <v>25.4</v>
      </c>
      <c r="T52" t="n">
        <v>1564.34</v>
      </c>
      <c r="U52" t="n">
        <v>0.84</v>
      </c>
      <c r="V52" t="n">
        <v>0.89</v>
      </c>
      <c r="W52" t="n">
        <v>2.95</v>
      </c>
      <c r="X52" t="n">
        <v>0.09</v>
      </c>
      <c r="Y52" t="n">
        <v>1</v>
      </c>
      <c r="Z52" t="n">
        <v>10</v>
      </c>
      <c r="AA52" t="n">
        <v>377.1138113752922</v>
      </c>
      <c r="AB52" t="n">
        <v>515.983753810847</v>
      </c>
      <c r="AC52" t="n">
        <v>466.7389885348858</v>
      </c>
      <c r="AD52" t="n">
        <v>377113.8113752923</v>
      </c>
      <c r="AE52" t="n">
        <v>515983.753810847</v>
      </c>
      <c r="AF52" t="n">
        <v>2.335933640823205e-05</v>
      </c>
      <c r="AG52" t="n">
        <v>34</v>
      </c>
      <c r="AH52" t="n">
        <v>466738.9885348858</v>
      </c>
    </row>
    <row r="53">
      <c r="A53" t="n">
        <v>51</v>
      </c>
      <c r="B53" t="n">
        <v>55</v>
      </c>
      <c r="C53" t="inlineStr">
        <is>
          <t xml:space="preserve">CONCLUIDO	</t>
        </is>
      </c>
      <c r="D53" t="n">
        <v>7.867</v>
      </c>
      <c r="E53" t="n">
        <v>12.71</v>
      </c>
      <c r="F53" t="n">
        <v>10.48</v>
      </c>
      <c r="G53" t="n">
        <v>104.84</v>
      </c>
      <c r="H53" t="n">
        <v>1.83</v>
      </c>
      <c r="I53" t="n">
        <v>6</v>
      </c>
      <c r="J53" t="n">
        <v>132.79</v>
      </c>
      <c r="K53" t="n">
        <v>43.4</v>
      </c>
      <c r="L53" t="n">
        <v>13.75</v>
      </c>
      <c r="M53" t="n">
        <v>4</v>
      </c>
      <c r="N53" t="n">
        <v>20.64</v>
      </c>
      <c r="O53" t="n">
        <v>16611.07</v>
      </c>
      <c r="P53" t="n">
        <v>92.45</v>
      </c>
      <c r="Q53" t="n">
        <v>197.75</v>
      </c>
      <c r="R53" t="n">
        <v>30.33</v>
      </c>
      <c r="S53" t="n">
        <v>25.4</v>
      </c>
      <c r="T53" t="n">
        <v>1630.48</v>
      </c>
      <c r="U53" t="n">
        <v>0.84</v>
      </c>
      <c r="V53" t="n">
        <v>0.89</v>
      </c>
      <c r="W53" t="n">
        <v>2.95</v>
      </c>
      <c r="X53" t="n">
        <v>0.09</v>
      </c>
      <c r="Y53" t="n">
        <v>1</v>
      </c>
      <c r="Z53" t="n">
        <v>10</v>
      </c>
      <c r="AA53" t="n">
        <v>377.3347809781738</v>
      </c>
      <c r="AB53" t="n">
        <v>516.2860941700003</v>
      </c>
      <c r="AC53" t="n">
        <v>467.012473954499</v>
      </c>
      <c r="AD53" t="n">
        <v>377334.7809781738</v>
      </c>
      <c r="AE53" t="n">
        <v>516286.0941700003</v>
      </c>
      <c r="AF53" t="n">
        <v>2.335072866536569e-05</v>
      </c>
      <c r="AG53" t="n">
        <v>34</v>
      </c>
      <c r="AH53" t="n">
        <v>467012.473954499</v>
      </c>
    </row>
    <row r="54">
      <c r="A54" t="n">
        <v>52</v>
      </c>
      <c r="B54" t="n">
        <v>55</v>
      </c>
      <c r="C54" t="inlineStr">
        <is>
          <t xml:space="preserve">CONCLUIDO	</t>
        </is>
      </c>
      <c r="D54" t="n">
        <v>7.8652</v>
      </c>
      <c r="E54" t="n">
        <v>12.71</v>
      </c>
      <c r="F54" t="n">
        <v>10.49</v>
      </c>
      <c r="G54" t="n">
        <v>104.87</v>
      </c>
      <c r="H54" t="n">
        <v>1.86</v>
      </c>
      <c r="I54" t="n">
        <v>6</v>
      </c>
      <c r="J54" t="n">
        <v>133.12</v>
      </c>
      <c r="K54" t="n">
        <v>43.4</v>
      </c>
      <c r="L54" t="n">
        <v>14</v>
      </c>
      <c r="M54" t="n">
        <v>4</v>
      </c>
      <c r="N54" t="n">
        <v>20.72</v>
      </c>
      <c r="O54" t="n">
        <v>16652.31</v>
      </c>
      <c r="P54" t="n">
        <v>92.7</v>
      </c>
      <c r="Q54" t="n">
        <v>197.78</v>
      </c>
      <c r="R54" t="n">
        <v>30.4</v>
      </c>
      <c r="S54" t="n">
        <v>25.4</v>
      </c>
      <c r="T54" t="n">
        <v>1666.32</v>
      </c>
      <c r="U54" t="n">
        <v>0.84</v>
      </c>
      <c r="V54" t="n">
        <v>0.89</v>
      </c>
      <c r="W54" t="n">
        <v>2.95</v>
      </c>
      <c r="X54" t="n">
        <v>0.1</v>
      </c>
      <c r="Y54" t="n">
        <v>1</v>
      </c>
      <c r="Z54" t="n">
        <v>10</v>
      </c>
      <c r="AA54" t="n">
        <v>377.5345517376778</v>
      </c>
      <c r="AB54" t="n">
        <v>516.5594293364176</v>
      </c>
      <c r="AC54" t="n">
        <v>467.2597223962616</v>
      </c>
      <c r="AD54" t="n">
        <v>377534.5517376778</v>
      </c>
      <c r="AE54" t="n">
        <v>516559.4293364176</v>
      </c>
      <c r="AF54" t="n">
        <v>2.334538592841417e-05</v>
      </c>
      <c r="AG54" t="n">
        <v>34</v>
      </c>
      <c r="AH54" t="n">
        <v>467259.7223962616</v>
      </c>
    </row>
    <row r="55">
      <c r="A55" t="n">
        <v>53</v>
      </c>
      <c r="B55" t="n">
        <v>55</v>
      </c>
      <c r="C55" t="inlineStr">
        <is>
          <t xml:space="preserve">CONCLUIDO	</t>
        </is>
      </c>
      <c r="D55" t="n">
        <v>7.8707</v>
      </c>
      <c r="E55" t="n">
        <v>12.71</v>
      </c>
      <c r="F55" t="n">
        <v>10.48</v>
      </c>
      <c r="G55" t="n">
        <v>104.78</v>
      </c>
      <c r="H55" t="n">
        <v>1.89</v>
      </c>
      <c r="I55" t="n">
        <v>6</v>
      </c>
      <c r="J55" t="n">
        <v>133.46</v>
      </c>
      <c r="K55" t="n">
        <v>43.4</v>
      </c>
      <c r="L55" t="n">
        <v>14.25</v>
      </c>
      <c r="M55" t="n">
        <v>4</v>
      </c>
      <c r="N55" t="n">
        <v>20.81</v>
      </c>
      <c r="O55" t="n">
        <v>16693.59</v>
      </c>
      <c r="P55" t="n">
        <v>92.16</v>
      </c>
      <c r="Q55" t="n">
        <v>197.75</v>
      </c>
      <c r="R55" t="n">
        <v>30.11</v>
      </c>
      <c r="S55" t="n">
        <v>25.4</v>
      </c>
      <c r="T55" t="n">
        <v>1519.64</v>
      </c>
      <c r="U55" t="n">
        <v>0.84</v>
      </c>
      <c r="V55" t="n">
        <v>0.89</v>
      </c>
      <c r="W55" t="n">
        <v>2.95</v>
      </c>
      <c r="X55" t="n">
        <v>0.09</v>
      </c>
      <c r="Y55" t="n">
        <v>1</v>
      </c>
      <c r="Z55" t="n">
        <v>10</v>
      </c>
      <c r="AA55" t="n">
        <v>377.0993749267032</v>
      </c>
      <c r="AB55" t="n">
        <v>515.9640012249963</v>
      </c>
      <c r="AC55" t="n">
        <v>466.7211211081059</v>
      </c>
      <c r="AD55" t="n">
        <v>377099.3749267032</v>
      </c>
      <c r="AE55" t="n">
        <v>515964.0012249963</v>
      </c>
      <c r="AF55" t="n">
        <v>2.336171095798828e-05</v>
      </c>
      <c r="AG55" t="n">
        <v>34</v>
      </c>
      <c r="AH55" t="n">
        <v>466721.1211081059</v>
      </c>
    </row>
    <row r="56">
      <c r="A56" t="n">
        <v>54</v>
      </c>
      <c r="B56" t="n">
        <v>55</v>
      </c>
      <c r="C56" t="inlineStr">
        <is>
          <t xml:space="preserve">CONCLUIDO	</t>
        </is>
      </c>
      <c r="D56" t="n">
        <v>7.8671</v>
      </c>
      <c r="E56" t="n">
        <v>12.71</v>
      </c>
      <c r="F56" t="n">
        <v>10.48</v>
      </c>
      <c r="G56" t="n">
        <v>104.84</v>
      </c>
      <c r="H56" t="n">
        <v>1.92</v>
      </c>
      <c r="I56" t="n">
        <v>6</v>
      </c>
      <c r="J56" t="n">
        <v>133.79</v>
      </c>
      <c r="K56" t="n">
        <v>43.4</v>
      </c>
      <c r="L56" t="n">
        <v>14.5</v>
      </c>
      <c r="M56" t="n">
        <v>4</v>
      </c>
      <c r="N56" t="n">
        <v>20.89</v>
      </c>
      <c r="O56" t="n">
        <v>16734.89</v>
      </c>
      <c r="P56" t="n">
        <v>92.25</v>
      </c>
      <c r="Q56" t="n">
        <v>197.77</v>
      </c>
      <c r="R56" t="n">
        <v>30.38</v>
      </c>
      <c r="S56" t="n">
        <v>25.4</v>
      </c>
      <c r="T56" t="n">
        <v>1657.46</v>
      </c>
      <c r="U56" t="n">
        <v>0.84</v>
      </c>
      <c r="V56" t="n">
        <v>0.89</v>
      </c>
      <c r="W56" t="n">
        <v>2.95</v>
      </c>
      <c r="X56" t="n">
        <v>0.09</v>
      </c>
      <c r="Y56" t="n">
        <v>1</v>
      </c>
      <c r="Z56" t="n">
        <v>10</v>
      </c>
      <c r="AA56" t="n">
        <v>377.1954901999159</v>
      </c>
      <c r="AB56" t="n">
        <v>516.0955103821126</v>
      </c>
      <c r="AC56" t="n">
        <v>466.8400792158411</v>
      </c>
      <c r="AD56" t="n">
        <v>377195.4901999159</v>
      </c>
      <c r="AE56" t="n">
        <v>516095.5103821126</v>
      </c>
      <c r="AF56" t="n">
        <v>2.335102548408523e-05</v>
      </c>
      <c r="AG56" t="n">
        <v>34</v>
      </c>
      <c r="AH56" t="n">
        <v>466840.0792158411</v>
      </c>
    </row>
    <row r="57">
      <c r="A57" t="n">
        <v>55</v>
      </c>
      <c r="B57" t="n">
        <v>55</v>
      </c>
      <c r="C57" t="inlineStr">
        <is>
          <t xml:space="preserve">CONCLUIDO	</t>
        </is>
      </c>
      <c r="D57" t="n">
        <v>7.8647</v>
      </c>
      <c r="E57" t="n">
        <v>12.72</v>
      </c>
      <c r="F57" t="n">
        <v>10.49</v>
      </c>
      <c r="G57" t="n">
        <v>104.88</v>
      </c>
      <c r="H57" t="n">
        <v>1.94</v>
      </c>
      <c r="I57" t="n">
        <v>6</v>
      </c>
      <c r="J57" t="n">
        <v>134.13</v>
      </c>
      <c r="K57" t="n">
        <v>43.4</v>
      </c>
      <c r="L57" t="n">
        <v>14.75</v>
      </c>
      <c r="M57" t="n">
        <v>4</v>
      </c>
      <c r="N57" t="n">
        <v>20.98</v>
      </c>
      <c r="O57" t="n">
        <v>16776.22</v>
      </c>
      <c r="P57" t="n">
        <v>91.87</v>
      </c>
      <c r="Q57" t="n">
        <v>197.77</v>
      </c>
      <c r="R57" t="n">
        <v>30.42</v>
      </c>
      <c r="S57" t="n">
        <v>25.4</v>
      </c>
      <c r="T57" t="n">
        <v>1677.56</v>
      </c>
      <c r="U57" t="n">
        <v>0.83</v>
      </c>
      <c r="V57" t="n">
        <v>0.89</v>
      </c>
      <c r="W57" t="n">
        <v>2.95</v>
      </c>
      <c r="X57" t="n">
        <v>0.1</v>
      </c>
      <c r="Y57" t="n">
        <v>1</v>
      </c>
      <c r="Z57" t="n">
        <v>10</v>
      </c>
      <c r="AA57" t="n">
        <v>376.9649671528882</v>
      </c>
      <c r="AB57" t="n">
        <v>515.7800985792101</v>
      </c>
      <c r="AC57" t="n">
        <v>466.5547698727245</v>
      </c>
      <c r="AD57" t="n">
        <v>376964.9671528882</v>
      </c>
      <c r="AE57" t="n">
        <v>515780.0985792101</v>
      </c>
      <c r="AF57" t="n">
        <v>2.334390183481652e-05</v>
      </c>
      <c r="AG57" t="n">
        <v>34</v>
      </c>
      <c r="AH57" t="n">
        <v>466554.7698727245</v>
      </c>
    </row>
    <row r="58">
      <c r="A58" t="n">
        <v>56</v>
      </c>
      <c r="B58" t="n">
        <v>55</v>
      </c>
      <c r="C58" t="inlineStr">
        <is>
          <t xml:space="preserve">CONCLUIDO	</t>
        </is>
      </c>
      <c r="D58" t="n">
        <v>7.8634</v>
      </c>
      <c r="E58" t="n">
        <v>12.72</v>
      </c>
      <c r="F58" t="n">
        <v>10.49</v>
      </c>
      <c r="G58" t="n">
        <v>104.9</v>
      </c>
      <c r="H58" t="n">
        <v>1.97</v>
      </c>
      <c r="I58" t="n">
        <v>6</v>
      </c>
      <c r="J58" t="n">
        <v>134.46</v>
      </c>
      <c r="K58" t="n">
        <v>43.4</v>
      </c>
      <c r="L58" t="n">
        <v>15</v>
      </c>
      <c r="M58" t="n">
        <v>4</v>
      </c>
      <c r="N58" t="n">
        <v>21.06</v>
      </c>
      <c r="O58" t="n">
        <v>16817.7</v>
      </c>
      <c r="P58" t="n">
        <v>91.59999999999999</v>
      </c>
      <c r="Q58" t="n">
        <v>197.75</v>
      </c>
      <c r="R58" t="n">
        <v>30.42</v>
      </c>
      <c r="S58" t="n">
        <v>25.4</v>
      </c>
      <c r="T58" t="n">
        <v>1678.01</v>
      </c>
      <c r="U58" t="n">
        <v>0.83</v>
      </c>
      <c r="V58" t="n">
        <v>0.89</v>
      </c>
      <c r="W58" t="n">
        <v>2.95</v>
      </c>
      <c r="X58" t="n">
        <v>0.1</v>
      </c>
      <c r="Y58" t="n">
        <v>1</v>
      </c>
      <c r="Z58" t="n">
        <v>10</v>
      </c>
      <c r="AA58" t="n">
        <v>376.7903208696102</v>
      </c>
      <c r="AB58" t="n">
        <v>515.541139829579</v>
      </c>
      <c r="AC58" t="n">
        <v>466.3386170107774</v>
      </c>
      <c r="AD58" t="n">
        <v>376790.3208696102</v>
      </c>
      <c r="AE58" t="n">
        <v>515541.139829579</v>
      </c>
      <c r="AF58" t="n">
        <v>2.334004319146264e-05</v>
      </c>
      <c r="AG58" t="n">
        <v>34</v>
      </c>
      <c r="AH58" t="n">
        <v>466338.6170107774</v>
      </c>
    </row>
    <row r="59">
      <c r="A59" t="n">
        <v>57</v>
      </c>
      <c r="B59" t="n">
        <v>55</v>
      </c>
      <c r="C59" t="inlineStr">
        <is>
          <t xml:space="preserve">CONCLUIDO	</t>
        </is>
      </c>
      <c r="D59" t="n">
        <v>7.8685</v>
      </c>
      <c r="E59" t="n">
        <v>12.71</v>
      </c>
      <c r="F59" t="n">
        <v>10.48</v>
      </c>
      <c r="G59" t="n">
        <v>104.81</v>
      </c>
      <c r="H59" t="n">
        <v>2</v>
      </c>
      <c r="I59" t="n">
        <v>6</v>
      </c>
      <c r="J59" t="n">
        <v>134.8</v>
      </c>
      <c r="K59" t="n">
        <v>43.4</v>
      </c>
      <c r="L59" t="n">
        <v>15.25</v>
      </c>
      <c r="M59" t="n">
        <v>4</v>
      </c>
      <c r="N59" t="n">
        <v>21.15</v>
      </c>
      <c r="O59" t="n">
        <v>16859.1</v>
      </c>
      <c r="P59" t="n">
        <v>90.76000000000001</v>
      </c>
      <c r="Q59" t="n">
        <v>197.76</v>
      </c>
      <c r="R59" t="n">
        <v>30.24</v>
      </c>
      <c r="S59" t="n">
        <v>25.4</v>
      </c>
      <c r="T59" t="n">
        <v>1585.42</v>
      </c>
      <c r="U59" t="n">
        <v>0.84</v>
      </c>
      <c r="V59" t="n">
        <v>0.89</v>
      </c>
      <c r="W59" t="n">
        <v>2.95</v>
      </c>
      <c r="X59" t="n">
        <v>0.09</v>
      </c>
      <c r="Y59" t="n">
        <v>1</v>
      </c>
      <c r="Z59" t="n">
        <v>10</v>
      </c>
      <c r="AA59" t="n">
        <v>376.1518043623303</v>
      </c>
      <c r="AB59" t="n">
        <v>514.6674933749583</v>
      </c>
      <c r="AC59" t="n">
        <v>465.5483501476153</v>
      </c>
      <c r="AD59" t="n">
        <v>376151.8043623303</v>
      </c>
      <c r="AE59" t="n">
        <v>514667.4933749583</v>
      </c>
      <c r="AF59" t="n">
        <v>2.335518094615864e-05</v>
      </c>
      <c r="AG59" t="n">
        <v>34</v>
      </c>
      <c r="AH59" t="n">
        <v>465548.3501476153</v>
      </c>
    </row>
    <row r="60">
      <c r="A60" t="n">
        <v>58</v>
      </c>
      <c r="B60" t="n">
        <v>55</v>
      </c>
      <c r="C60" t="inlineStr">
        <is>
          <t xml:space="preserve">CONCLUIDO	</t>
        </is>
      </c>
      <c r="D60" t="n">
        <v>7.8647</v>
      </c>
      <c r="E60" t="n">
        <v>12.72</v>
      </c>
      <c r="F60" t="n">
        <v>10.49</v>
      </c>
      <c r="G60" t="n">
        <v>104.88</v>
      </c>
      <c r="H60" t="n">
        <v>2.03</v>
      </c>
      <c r="I60" t="n">
        <v>6</v>
      </c>
      <c r="J60" t="n">
        <v>135.13</v>
      </c>
      <c r="K60" t="n">
        <v>43.4</v>
      </c>
      <c r="L60" t="n">
        <v>15.5</v>
      </c>
      <c r="M60" t="n">
        <v>4</v>
      </c>
      <c r="N60" t="n">
        <v>21.23</v>
      </c>
      <c r="O60" t="n">
        <v>16900.52</v>
      </c>
      <c r="P60" t="n">
        <v>90.44</v>
      </c>
      <c r="Q60" t="n">
        <v>197.75</v>
      </c>
      <c r="R60" t="n">
        <v>30.43</v>
      </c>
      <c r="S60" t="n">
        <v>25.4</v>
      </c>
      <c r="T60" t="n">
        <v>1680.35</v>
      </c>
      <c r="U60" t="n">
        <v>0.83</v>
      </c>
      <c r="V60" t="n">
        <v>0.89</v>
      </c>
      <c r="W60" t="n">
        <v>2.95</v>
      </c>
      <c r="X60" t="n">
        <v>0.1</v>
      </c>
      <c r="Y60" t="n">
        <v>1</v>
      </c>
      <c r="Z60" t="n">
        <v>10</v>
      </c>
      <c r="AA60" t="n">
        <v>375.9754823981295</v>
      </c>
      <c r="AB60" t="n">
        <v>514.4262418847628</v>
      </c>
      <c r="AC60" t="n">
        <v>465.3301233610454</v>
      </c>
      <c r="AD60" t="n">
        <v>375975.4823981295</v>
      </c>
      <c r="AE60" t="n">
        <v>514426.2418847628</v>
      </c>
      <c r="AF60" t="n">
        <v>2.334390183481652e-05</v>
      </c>
      <c r="AG60" t="n">
        <v>34</v>
      </c>
      <c r="AH60" t="n">
        <v>465330.1233610454</v>
      </c>
    </row>
    <row r="61">
      <c r="A61" t="n">
        <v>59</v>
      </c>
      <c r="B61" t="n">
        <v>55</v>
      </c>
      <c r="C61" t="inlineStr">
        <is>
          <t xml:space="preserve">CONCLUIDO	</t>
        </is>
      </c>
      <c r="D61" t="n">
        <v>7.8637</v>
      </c>
      <c r="E61" t="n">
        <v>12.72</v>
      </c>
      <c r="F61" t="n">
        <v>10.49</v>
      </c>
      <c r="G61" t="n">
        <v>104.89</v>
      </c>
      <c r="H61" t="n">
        <v>2.06</v>
      </c>
      <c r="I61" t="n">
        <v>6</v>
      </c>
      <c r="J61" t="n">
        <v>135.47</v>
      </c>
      <c r="K61" t="n">
        <v>43.4</v>
      </c>
      <c r="L61" t="n">
        <v>15.75</v>
      </c>
      <c r="M61" t="n">
        <v>4</v>
      </c>
      <c r="N61" t="n">
        <v>21.32</v>
      </c>
      <c r="O61" t="n">
        <v>16941.98</v>
      </c>
      <c r="P61" t="n">
        <v>89.44</v>
      </c>
      <c r="Q61" t="n">
        <v>197.75</v>
      </c>
      <c r="R61" t="n">
        <v>30.5</v>
      </c>
      <c r="S61" t="n">
        <v>25.4</v>
      </c>
      <c r="T61" t="n">
        <v>1717.08</v>
      </c>
      <c r="U61" t="n">
        <v>0.83</v>
      </c>
      <c r="V61" t="n">
        <v>0.89</v>
      </c>
      <c r="W61" t="n">
        <v>2.95</v>
      </c>
      <c r="X61" t="n">
        <v>0.1</v>
      </c>
      <c r="Y61" t="n">
        <v>1</v>
      </c>
      <c r="Z61" t="n">
        <v>10</v>
      </c>
      <c r="AA61" t="n">
        <v>375.2927134492714</v>
      </c>
      <c r="AB61" t="n">
        <v>513.4920472872949</v>
      </c>
      <c r="AC61" t="n">
        <v>464.4850869848095</v>
      </c>
      <c r="AD61" t="n">
        <v>375292.7134492714</v>
      </c>
      <c r="AE61" t="n">
        <v>513492.0472872949</v>
      </c>
      <c r="AF61" t="n">
        <v>2.334093364762123e-05</v>
      </c>
      <c r="AG61" t="n">
        <v>34</v>
      </c>
      <c r="AH61" t="n">
        <v>464485.0869848095</v>
      </c>
    </row>
    <row r="62">
      <c r="A62" t="n">
        <v>60</v>
      </c>
      <c r="B62" t="n">
        <v>55</v>
      </c>
      <c r="C62" t="inlineStr">
        <is>
          <t xml:space="preserve">CONCLUIDO	</t>
        </is>
      </c>
      <c r="D62" t="n">
        <v>7.8875</v>
      </c>
      <c r="E62" t="n">
        <v>12.68</v>
      </c>
      <c r="F62" t="n">
        <v>10.47</v>
      </c>
      <c r="G62" t="n">
        <v>125.7</v>
      </c>
      <c r="H62" t="n">
        <v>2.08</v>
      </c>
      <c r="I62" t="n">
        <v>5</v>
      </c>
      <c r="J62" t="n">
        <v>135.81</v>
      </c>
      <c r="K62" t="n">
        <v>43.4</v>
      </c>
      <c r="L62" t="n">
        <v>16</v>
      </c>
      <c r="M62" t="n">
        <v>3</v>
      </c>
      <c r="N62" t="n">
        <v>21.41</v>
      </c>
      <c r="O62" t="n">
        <v>16983.46</v>
      </c>
      <c r="P62" t="n">
        <v>89.06</v>
      </c>
      <c r="Q62" t="n">
        <v>197.77</v>
      </c>
      <c r="R62" t="n">
        <v>29.99</v>
      </c>
      <c r="S62" t="n">
        <v>25.4</v>
      </c>
      <c r="T62" t="n">
        <v>1466.46</v>
      </c>
      <c r="U62" t="n">
        <v>0.85</v>
      </c>
      <c r="V62" t="n">
        <v>0.89</v>
      </c>
      <c r="W62" t="n">
        <v>2.95</v>
      </c>
      <c r="X62" t="n">
        <v>0.08</v>
      </c>
      <c r="Y62" t="n">
        <v>1</v>
      </c>
      <c r="Z62" t="n">
        <v>10</v>
      </c>
      <c r="AA62" t="n">
        <v>374.7931588496365</v>
      </c>
      <c r="AB62" t="n">
        <v>512.808534645281</v>
      </c>
      <c r="AC62" t="n">
        <v>463.8668078300333</v>
      </c>
      <c r="AD62" t="n">
        <v>374793.1588496365</v>
      </c>
      <c r="AE62" t="n">
        <v>512808.534645281</v>
      </c>
      <c r="AF62" t="n">
        <v>2.341157650286919e-05</v>
      </c>
      <c r="AG62" t="n">
        <v>34</v>
      </c>
      <c r="AH62" t="n">
        <v>463866.8078300334</v>
      </c>
    </row>
    <row r="63">
      <c r="A63" t="n">
        <v>61</v>
      </c>
      <c r="B63" t="n">
        <v>55</v>
      </c>
      <c r="C63" t="inlineStr">
        <is>
          <t xml:space="preserve">CONCLUIDO	</t>
        </is>
      </c>
      <c r="D63" t="n">
        <v>7.8859</v>
      </c>
      <c r="E63" t="n">
        <v>12.68</v>
      </c>
      <c r="F63" t="n">
        <v>10.48</v>
      </c>
      <c r="G63" t="n">
        <v>125.73</v>
      </c>
      <c r="H63" t="n">
        <v>2.11</v>
      </c>
      <c r="I63" t="n">
        <v>5</v>
      </c>
      <c r="J63" t="n">
        <v>136.14</v>
      </c>
      <c r="K63" t="n">
        <v>43.4</v>
      </c>
      <c r="L63" t="n">
        <v>16.25</v>
      </c>
      <c r="M63" t="n">
        <v>2</v>
      </c>
      <c r="N63" t="n">
        <v>21.49</v>
      </c>
      <c r="O63" t="n">
        <v>17024.98</v>
      </c>
      <c r="P63" t="n">
        <v>89.3</v>
      </c>
      <c r="Q63" t="n">
        <v>197.77</v>
      </c>
      <c r="R63" t="n">
        <v>30.15</v>
      </c>
      <c r="S63" t="n">
        <v>25.4</v>
      </c>
      <c r="T63" t="n">
        <v>1545.22</v>
      </c>
      <c r="U63" t="n">
        <v>0.84</v>
      </c>
      <c r="V63" t="n">
        <v>0.89</v>
      </c>
      <c r="W63" t="n">
        <v>2.95</v>
      </c>
      <c r="X63" t="n">
        <v>0.09</v>
      </c>
      <c r="Y63" t="n">
        <v>1</v>
      </c>
      <c r="Z63" t="n">
        <v>10</v>
      </c>
      <c r="AA63" t="n">
        <v>374.9831061302379</v>
      </c>
      <c r="AB63" t="n">
        <v>513.0684288944824</v>
      </c>
      <c r="AC63" t="n">
        <v>464.1018981368549</v>
      </c>
      <c r="AD63" t="n">
        <v>374983.1061302379</v>
      </c>
      <c r="AE63" t="n">
        <v>513068.4288944824</v>
      </c>
      <c r="AF63" t="n">
        <v>2.340682740335672e-05</v>
      </c>
      <c r="AG63" t="n">
        <v>34</v>
      </c>
      <c r="AH63" t="n">
        <v>464101.8981368549</v>
      </c>
    </row>
    <row r="64">
      <c r="A64" t="n">
        <v>62</v>
      </c>
      <c r="B64" t="n">
        <v>55</v>
      </c>
      <c r="C64" t="inlineStr">
        <is>
          <t xml:space="preserve">CONCLUIDO	</t>
        </is>
      </c>
      <c r="D64" t="n">
        <v>7.8866</v>
      </c>
      <c r="E64" t="n">
        <v>12.68</v>
      </c>
      <c r="F64" t="n">
        <v>10.48</v>
      </c>
      <c r="G64" t="n">
        <v>125.71</v>
      </c>
      <c r="H64" t="n">
        <v>2.14</v>
      </c>
      <c r="I64" t="n">
        <v>5</v>
      </c>
      <c r="J64" t="n">
        <v>136.48</v>
      </c>
      <c r="K64" t="n">
        <v>43.4</v>
      </c>
      <c r="L64" t="n">
        <v>16.5</v>
      </c>
      <c r="M64" t="n">
        <v>2</v>
      </c>
      <c r="N64" t="n">
        <v>21.58</v>
      </c>
      <c r="O64" t="n">
        <v>17066.53</v>
      </c>
      <c r="P64" t="n">
        <v>89.42</v>
      </c>
      <c r="Q64" t="n">
        <v>197.75</v>
      </c>
      <c r="R64" t="n">
        <v>30.08</v>
      </c>
      <c r="S64" t="n">
        <v>25.4</v>
      </c>
      <c r="T64" t="n">
        <v>1510.85</v>
      </c>
      <c r="U64" t="n">
        <v>0.84</v>
      </c>
      <c r="V64" t="n">
        <v>0.89</v>
      </c>
      <c r="W64" t="n">
        <v>2.95</v>
      </c>
      <c r="X64" t="n">
        <v>0.09</v>
      </c>
      <c r="Y64" t="n">
        <v>1</v>
      </c>
      <c r="Z64" t="n">
        <v>10</v>
      </c>
      <c r="AA64" t="n">
        <v>375.0595296616389</v>
      </c>
      <c r="AB64" t="n">
        <v>513.1729949417135</v>
      </c>
      <c r="AC64" t="n">
        <v>464.1964845472975</v>
      </c>
      <c r="AD64" t="n">
        <v>375059.5296616388</v>
      </c>
      <c r="AE64" t="n">
        <v>513172.9949417135</v>
      </c>
      <c r="AF64" t="n">
        <v>2.340890513439342e-05</v>
      </c>
      <c r="AG64" t="n">
        <v>34</v>
      </c>
      <c r="AH64" t="n">
        <v>464196.4845472975</v>
      </c>
    </row>
    <row r="65">
      <c r="A65" t="n">
        <v>63</v>
      </c>
      <c r="B65" t="n">
        <v>55</v>
      </c>
      <c r="C65" t="inlineStr">
        <is>
          <t xml:space="preserve">CONCLUIDO	</t>
        </is>
      </c>
      <c r="D65" t="n">
        <v>7.887</v>
      </c>
      <c r="E65" t="n">
        <v>12.68</v>
      </c>
      <c r="F65" t="n">
        <v>10.48</v>
      </c>
      <c r="G65" t="n">
        <v>125.71</v>
      </c>
      <c r="H65" t="n">
        <v>2.16</v>
      </c>
      <c r="I65" t="n">
        <v>5</v>
      </c>
      <c r="J65" t="n">
        <v>136.82</v>
      </c>
      <c r="K65" t="n">
        <v>43.4</v>
      </c>
      <c r="L65" t="n">
        <v>16.75</v>
      </c>
      <c r="M65" t="n">
        <v>1</v>
      </c>
      <c r="N65" t="n">
        <v>21.67</v>
      </c>
      <c r="O65" t="n">
        <v>17108.1</v>
      </c>
      <c r="P65" t="n">
        <v>89.48999999999999</v>
      </c>
      <c r="Q65" t="n">
        <v>197.75</v>
      </c>
      <c r="R65" t="n">
        <v>29.98</v>
      </c>
      <c r="S65" t="n">
        <v>25.4</v>
      </c>
      <c r="T65" t="n">
        <v>1461.27</v>
      </c>
      <c r="U65" t="n">
        <v>0.85</v>
      </c>
      <c r="V65" t="n">
        <v>0.89</v>
      </c>
      <c r="W65" t="n">
        <v>2.95</v>
      </c>
      <c r="X65" t="n">
        <v>0.09</v>
      </c>
      <c r="Y65" t="n">
        <v>1</v>
      </c>
      <c r="Z65" t="n">
        <v>10</v>
      </c>
      <c r="AA65" t="n">
        <v>375.1041798616201</v>
      </c>
      <c r="AB65" t="n">
        <v>513.2340873151556</v>
      </c>
      <c r="AC65" t="n">
        <v>464.2517463503621</v>
      </c>
      <c r="AD65" t="n">
        <v>375104.1798616201</v>
      </c>
      <c r="AE65" t="n">
        <v>513234.0873151557</v>
      </c>
      <c r="AF65" t="n">
        <v>2.341009240927154e-05</v>
      </c>
      <c r="AG65" t="n">
        <v>34</v>
      </c>
      <c r="AH65" t="n">
        <v>464251.7463503621</v>
      </c>
    </row>
    <row r="66">
      <c r="A66" t="n">
        <v>64</v>
      </c>
      <c r="B66" t="n">
        <v>55</v>
      </c>
      <c r="C66" t="inlineStr">
        <is>
          <t xml:space="preserve">CONCLUIDO	</t>
        </is>
      </c>
      <c r="D66" t="n">
        <v>7.8873</v>
      </c>
      <c r="E66" t="n">
        <v>12.68</v>
      </c>
      <c r="F66" t="n">
        <v>10.47</v>
      </c>
      <c r="G66" t="n">
        <v>125.7</v>
      </c>
      <c r="H66" t="n">
        <v>2.19</v>
      </c>
      <c r="I66" t="n">
        <v>5</v>
      </c>
      <c r="J66" t="n">
        <v>137.15</v>
      </c>
      <c r="K66" t="n">
        <v>43.4</v>
      </c>
      <c r="L66" t="n">
        <v>17</v>
      </c>
      <c r="M66" t="n">
        <v>1</v>
      </c>
      <c r="N66" t="n">
        <v>21.75</v>
      </c>
      <c r="O66" t="n">
        <v>17149.71</v>
      </c>
      <c r="P66" t="n">
        <v>89.56</v>
      </c>
      <c r="Q66" t="n">
        <v>197.78</v>
      </c>
      <c r="R66" t="n">
        <v>29.91</v>
      </c>
      <c r="S66" t="n">
        <v>25.4</v>
      </c>
      <c r="T66" t="n">
        <v>1427.52</v>
      </c>
      <c r="U66" t="n">
        <v>0.85</v>
      </c>
      <c r="V66" t="n">
        <v>0.89</v>
      </c>
      <c r="W66" t="n">
        <v>2.95</v>
      </c>
      <c r="X66" t="n">
        <v>0.08</v>
      </c>
      <c r="Y66" t="n">
        <v>1</v>
      </c>
      <c r="Z66" t="n">
        <v>10</v>
      </c>
      <c r="AA66" t="n">
        <v>375.1399589581064</v>
      </c>
      <c r="AB66" t="n">
        <v>513.2830418534304</v>
      </c>
      <c r="AC66" t="n">
        <v>464.2960287362121</v>
      </c>
      <c r="AD66" t="n">
        <v>375139.9589581063</v>
      </c>
      <c r="AE66" t="n">
        <v>513283.0418534304</v>
      </c>
      <c r="AF66" t="n">
        <v>2.341098286543013e-05</v>
      </c>
      <c r="AG66" t="n">
        <v>34</v>
      </c>
      <c r="AH66" t="n">
        <v>464296.0287362121</v>
      </c>
    </row>
    <row r="67">
      <c r="A67" t="n">
        <v>65</v>
      </c>
      <c r="B67" t="n">
        <v>55</v>
      </c>
      <c r="C67" t="inlineStr">
        <is>
          <t xml:space="preserve">CONCLUIDO	</t>
        </is>
      </c>
      <c r="D67" t="n">
        <v>7.8876</v>
      </c>
      <c r="E67" t="n">
        <v>12.68</v>
      </c>
      <c r="F67" t="n">
        <v>10.47</v>
      </c>
      <c r="G67" t="n">
        <v>125.69</v>
      </c>
      <c r="H67" t="n">
        <v>2.22</v>
      </c>
      <c r="I67" t="n">
        <v>5</v>
      </c>
      <c r="J67" t="n">
        <v>137.49</v>
      </c>
      <c r="K67" t="n">
        <v>43.4</v>
      </c>
      <c r="L67" t="n">
        <v>17.25</v>
      </c>
      <c r="M67" t="n">
        <v>1</v>
      </c>
      <c r="N67" t="n">
        <v>21.84</v>
      </c>
      <c r="O67" t="n">
        <v>17191.35</v>
      </c>
      <c r="P67" t="n">
        <v>89.67</v>
      </c>
      <c r="Q67" t="n">
        <v>197.75</v>
      </c>
      <c r="R67" t="n">
        <v>29.98</v>
      </c>
      <c r="S67" t="n">
        <v>25.4</v>
      </c>
      <c r="T67" t="n">
        <v>1462.93</v>
      </c>
      <c r="U67" t="n">
        <v>0.85</v>
      </c>
      <c r="V67" t="n">
        <v>0.89</v>
      </c>
      <c r="W67" t="n">
        <v>2.95</v>
      </c>
      <c r="X67" t="n">
        <v>0.08</v>
      </c>
      <c r="Y67" t="n">
        <v>1</v>
      </c>
      <c r="Z67" t="n">
        <v>10</v>
      </c>
      <c r="AA67" t="n">
        <v>375.2131124628797</v>
      </c>
      <c r="AB67" t="n">
        <v>513.3831337059662</v>
      </c>
      <c r="AC67" t="n">
        <v>464.3865679628216</v>
      </c>
      <c r="AD67" t="n">
        <v>375213.1124628797</v>
      </c>
      <c r="AE67" t="n">
        <v>513383.1337059662</v>
      </c>
      <c r="AF67" t="n">
        <v>2.341187332158872e-05</v>
      </c>
      <c r="AG67" t="n">
        <v>34</v>
      </c>
      <c r="AH67" t="n">
        <v>464386.5679628216</v>
      </c>
    </row>
    <row r="68">
      <c r="A68" t="n">
        <v>66</v>
      </c>
      <c r="B68" t="n">
        <v>55</v>
      </c>
      <c r="C68" t="inlineStr">
        <is>
          <t xml:space="preserve">CONCLUIDO	</t>
        </is>
      </c>
      <c r="D68" t="n">
        <v>7.8906</v>
      </c>
      <c r="E68" t="n">
        <v>12.67</v>
      </c>
      <c r="F68" t="n">
        <v>10.47</v>
      </c>
      <c r="G68" t="n">
        <v>125.64</v>
      </c>
      <c r="H68" t="n">
        <v>2.24</v>
      </c>
      <c r="I68" t="n">
        <v>5</v>
      </c>
      <c r="J68" t="n">
        <v>137.83</v>
      </c>
      <c r="K68" t="n">
        <v>43.4</v>
      </c>
      <c r="L68" t="n">
        <v>17.5</v>
      </c>
      <c r="M68" t="n">
        <v>1</v>
      </c>
      <c r="N68" t="n">
        <v>21.93</v>
      </c>
      <c r="O68" t="n">
        <v>17233.02</v>
      </c>
      <c r="P68" t="n">
        <v>89.52</v>
      </c>
      <c r="Q68" t="n">
        <v>197.75</v>
      </c>
      <c r="R68" t="n">
        <v>29.73</v>
      </c>
      <c r="S68" t="n">
        <v>25.4</v>
      </c>
      <c r="T68" t="n">
        <v>1336.62</v>
      </c>
      <c r="U68" t="n">
        <v>0.85</v>
      </c>
      <c r="V68" t="n">
        <v>0.89</v>
      </c>
      <c r="W68" t="n">
        <v>2.95</v>
      </c>
      <c r="X68" t="n">
        <v>0.08</v>
      </c>
      <c r="Y68" t="n">
        <v>1</v>
      </c>
      <c r="Z68" t="n">
        <v>10</v>
      </c>
      <c r="AA68" t="n">
        <v>366.1929162379132</v>
      </c>
      <c r="AB68" t="n">
        <v>501.041303287995</v>
      </c>
      <c r="AC68" t="n">
        <v>453.2226245180738</v>
      </c>
      <c r="AD68" t="n">
        <v>366192.9162379131</v>
      </c>
      <c r="AE68" t="n">
        <v>501041.303287995</v>
      </c>
      <c r="AF68" t="n">
        <v>2.34207778831746e-05</v>
      </c>
      <c r="AG68" t="n">
        <v>33</v>
      </c>
      <c r="AH68" t="n">
        <v>453222.6245180738</v>
      </c>
    </row>
    <row r="69">
      <c r="A69" t="n">
        <v>67</v>
      </c>
      <c r="B69" t="n">
        <v>55</v>
      </c>
      <c r="C69" t="inlineStr">
        <is>
          <t xml:space="preserve">CONCLUIDO	</t>
        </is>
      </c>
      <c r="D69" t="n">
        <v>7.8925</v>
      </c>
      <c r="E69" t="n">
        <v>12.67</v>
      </c>
      <c r="F69" t="n">
        <v>10.47</v>
      </c>
      <c r="G69" t="n">
        <v>125.6</v>
      </c>
      <c r="H69" t="n">
        <v>2.27</v>
      </c>
      <c r="I69" t="n">
        <v>5</v>
      </c>
      <c r="J69" t="n">
        <v>138.17</v>
      </c>
      <c r="K69" t="n">
        <v>43.4</v>
      </c>
      <c r="L69" t="n">
        <v>17.75</v>
      </c>
      <c r="M69" t="n">
        <v>1</v>
      </c>
      <c r="N69" t="n">
        <v>22.02</v>
      </c>
      <c r="O69" t="n">
        <v>17274.72</v>
      </c>
      <c r="P69" t="n">
        <v>89.72</v>
      </c>
      <c r="Q69" t="n">
        <v>197.77</v>
      </c>
      <c r="R69" t="n">
        <v>29.7</v>
      </c>
      <c r="S69" t="n">
        <v>25.4</v>
      </c>
      <c r="T69" t="n">
        <v>1323.03</v>
      </c>
      <c r="U69" t="n">
        <v>0.86</v>
      </c>
      <c r="V69" t="n">
        <v>0.89</v>
      </c>
      <c r="W69" t="n">
        <v>2.95</v>
      </c>
      <c r="X69" t="n">
        <v>0.08</v>
      </c>
      <c r="Y69" t="n">
        <v>1</v>
      </c>
      <c r="Z69" t="n">
        <v>10</v>
      </c>
      <c r="AA69" t="n">
        <v>366.3134913323117</v>
      </c>
      <c r="AB69" t="n">
        <v>501.2062794515491</v>
      </c>
      <c r="AC69" t="n">
        <v>453.3718555881237</v>
      </c>
      <c r="AD69" t="n">
        <v>366313.4913323118</v>
      </c>
      <c r="AE69" t="n">
        <v>501206.2794515491</v>
      </c>
      <c r="AF69" t="n">
        <v>2.342641743884566e-05</v>
      </c>
      <c r="AG69" t="n">
        <v>33</v>
      </c>
      <c r="AH69" t="n">
        <v>453371.8555881237</v>
      </c>
    </row>
    <row r="70">
      <c r="A70" t="n">
        <v>68</v>
      </c>
      <c r="B70" t="n">
        <v>55</v>
      </c>
      <c r="C70" t="inlineStr">
        <is>
          <t xml:space="preserve">CONCLUIDO	</t>
        </is>
      </c>
      <c r="D70" t="n">
        <v>7.8911</v>
      </c>
      <c r="E70" t="n">
        <v>12.67</v>
      </c>
      <c r="F70" t="n">
        <v>10.47</v>
      </c>
      <c r="G70" t="n">
        <v>125.63</v>
      </c>
      <c r="H70" t="n">
        <v>2.3</v>
      </c>
      <c r="I70" t="n">
        <v>5</v>
      </c>
      <c r="J70" t="n">
        <v>138.51</v>
      </c>
      <c r="K70" t="n">
        <v>43.4</v>
      </c>
      <c r="L70" t="n">
        <v>18</v>
      </c>
      <c r="M70" t="n">
        <v>0</v>
      </c>
      <c r="N70" t="n">
        <v>22.11</v>
      </c>
      <c r="O70" t="n">
        <v>17316.45</v>
      </c>
      <c r="P70" t="n">
        <v>89.89</v>
      </c>
      <c r="Q70" t="n">
        <v>197.75</v>
      </c>
      <c r="R70" t="n">
        <v>29.72</v>
      </c>
      <c r="S70" t="n">
        <v>25.4</v>
      </c>
      <c r="T70" t="n">
        <v>1332.3</v>
      </c>
      <c r="U70" t="n">
        <v>0.85</v>
      </c>
      <c r="V70" t="n">
        <v>0.89</v>
      </c>
      <c r="W70" t="n">
        <v>2.95</v>
      </c>
      <c r="X70" t="n">
        <v>0.08</v>
      </c>
      <c r="Y70" t="n">
        <v>1</v>
      </c>
      <c r="Z70" t="n">
        <v>10</v>
      </c>
      <c r="AA70" t="n">
        <v>366.4435197147246</v>
      </c>
      <c r="AB70" t="n">
        <v>501.3841900208136</v>
      </c>
      <c r="AC70" t="n">
        <v>453.5327866223567</v>
      </c>
      <c r="AD70" t="n">
        <v>366443.5197147246</v>
      </c>
      <c r="AE70" t="n">
        <v>501384.1900208136</v>
      </c>
      <c r="AF70" t="n">
        <v>2.342226197677224e-05</v>
      </c>
      <c r="AG70" t="n">
        <v>33</v>
      </c>
      <c r="AH70" t="n">
        <v>453532.7866223567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6.5941</v>
      </c>
      <c r="E2" t="n">
        <v>15.16</v>
      </c>
      <c r="F2" t="n">
        <v>11.85</v>
      </c>
      <c r="G2" t="n">
        <v>9.74</v>
      </c>
      <c r="H2" t="n">
        <v>0.2</v>
      </c>
      <c r="I2" t="n">
        <v>73</v>
      </c>
      <c r="J2" t="n">
        <v>89.87</v>
      </c>
      <c r="K2" t="n">
        <v>37.55</v>
      </c>
      <c r="L2" t="n">
        <v>1</v>
      </c>
      <c r="M2" t="n">
        <v>71</v>
      </c>
      <c r="N2" t="n">
        <v>11.32</v>
      </c>
      <c r="O2" t="n">
        <v>11317.98</v>
      </c>
      <c r="P2" t="n">
        <v>100.2</v>
      </c>
      <c r="Q2" t="n">
        <v>197.87</v>
      </c>
      <c r="R2" t="n">
        <v>72.38</v>
      </c>
      <c r="S2" t="n">
        <v>25.4</v>
      </c>
      <c r="T2" t="n">
        <v>22321.51</v>
      </c>
      <c r="U2" t="n">
        <v>0.35</v>
      </c>
      <c r="V2" t="n">
        <v>0.79</v>
      </c>
      <c r="W2" t="n">
        <v>3.06</v>
      </c>
      <c r="X2" t="n">
        <v>1.45</v>
      </c>
      <c r="Y2" t="n">
        <v>1</v>
      </c>
      <c r="Z2" t="n">
        <v>10</v>
      </c>
      <c r="AA2" t="n">
        <v>450.0985452691392</v>
      </c>
      <c r="AB2" t="n">
        <v>615.8446865836216</v>
      </c>
      <c r="AC2" t="n">
        <v>557.0693340395263</v>
      </c>
      <c r="AD2" t="n">
        <v>450098.5452691392</v>
      </c>
      <c r="AE2" t="n">
        <v>615844.6865836217</v>
      </c>
      <c r="AF2" t="n">
        <v>2.225553940115296e-05</v>
      </c>
      <c r="AG2" t="n">
        <v>40</v>
      </c>
      <c r="AH2" t="n">
        <v>557069.3340395263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6.8793</v>
      </c>
      <c r="E3" t="n">
        <v>14.54</v>
      </c>
      <c r="F3" t="n">
        <v>11.52</v>
      </c>
      <c r="G3" t="n">
        <v>12.13</v>
      </c>
      <c r="H3" t="n">
        <v>0.24</v>
      </c>
      <c r="I3" t="n">
        <v>57</v>
      </c>
      <c r="J3" t="n">
        <v>90.18000000000001</v>
      </c>
      <c r="K3" t="n">
        <v>37.55</v>
      </c>
      <c r="L3" t="n">
        <v>1.25</v>
      </c>
      <c r="M3" t="n">
        <v>55</v>
      </c>
      <c r="N3" t="n">
        <v>11.37</v>
      </c>
      <c r="O3" t="n">
        <v>11355.7</v>
      </c>
      <c r="P3" t="n">
        <v>97.08</v>
      </c>
      <c r="Q3" t="n">
        <v>197.88</v>
      </c>
      <c r="R3" t="n">
        <v>62.6</v>
      </c>
      <c r="S3" t="n">
        <v>25.4</v>
      </c>
      <c r="T3" t="n">
        <v>17509.13</v>
      </c>
      <c r="U3" t="n">
        <v>0.41</v>
      </c>
      <c r="V3" t="n">
        <v>0.8100000000000001</v>
      </c>
      <c r="W3" t="n">
        <v>3.02</v>
      </c>
      <c r="X3" t="n">
        <v>1.13</v>
      </c>
      <c r="Y3" t="n">
        <v>1</v>
      </c>
      <c r="Z3" t="n">
        <v>10</v>
      </c>
      <c r="AA3" t="n">
        <v>425.6541001135209</v>
      </c>
      <c r="AB3" t="n">
        <v>582.3987183088949</v>
      </c>
      <c r="AC3" t="n">
        <v>526.8154020352282</v>
      </c>
      <c r="AD3" t="n">
        <v>425654.1001135209</v>
      </c>
      <c r="AE3" t="n">
        <v>582398.7183088949</v>
      </c>
      <c r="AF3" t="n">
        <v>2.321810894623247e-05</v>
      </c>
      <c r="AG3" t="n">
        <v>38</v>
      </c>
      <c r="AH3" t="n">
        <v>526815.4020352282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7.0699</v>
      </c>
      <c r="E4" t="n">
        <v>14.14</v>
      </c>
      <c r="F4" t="n">
        <v>11.32</v>
      </c>
      <c r="G4" t="n">
        <v>14.45</v>
      </c>
      <c r="H4" t="n">
        <v>0.29</v>
      </c>
      <c r="I4" t="n">
        <v>47</v>
      </c>
      <c r="J4" t="n">
        <v>90.48</v>
      </c>
      <c r="K4" t="n">
        <v>37.55</v>
      </c>
      <c r="L4" t="n">
        <v>1.5</v>
      </c>
      <c r="M4" t="n">
        <v>45</v>
      </c>
      <c r="N4" t="n">
        <v>11.43</v>
      </c>
      <c r="O4" t="n">
        <v>11393.43</v>
      </c>
      <c r="P4" t="n">
        <v>95.06</v>
      </c>
      <c r="Q4" t="n">
        <v>197.89</v>
      </c>
      <c r="R4" t="n">
        <v>56.21</v>
      </c>
      <c r="S4" t="n">
        <v>25.4</v>
      </c>
      <c r="T4" t="n">
        <v>14365.47</v>
      </c>
      <c r="U4" t="n">
        <v>0.45</v>
      </c>
      <c r="V4" t="n">
        <v>0.82</v>
      </c>
      <c r="W4" t="n">
        <v>3.01</v>
      </c>
      <c r="X4" t="n">
        <v>0.92</v>
      </c>
      <c r="Y4" t="n">
        <v>1</v>
      </c>
      <c r="Z4" t="n">
        <v>10</v>
      </c>
      <c r="AA4" t="n">
        <v>412.672058267128</v>
      </c>
      <c r="AB4" t="n">
        <v>564.6361159273948</v>
      </c>
      <c r="AC4" t="n">
        <v>510.7480374950493</v>
      </c>
      <c r="AD4" t="n">
        <v>412672.058267128</v>
      </c>
      <c r="AE4" t="n">
        <v>564636.1159273948</v>
      </c>
      <c r="AF4" t="n">
        <v>2.386139700826668e-05</v>
      </c>
      <c r="AG4" t="n">
        <v>37</v>
      </c>
      <c r="AH4" t="n">
        <v>510748.0374950493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7.2159</v>
      </c>
      <c r="E5" t="n">
        <v>13.86</v>
      </c>
      <c r="F5" t="n">
        <v>11.16</v>
      </c>
      <c r="G5" t="n">
        <v>16.74</v>
      </c>
      <c r="H5" t="n">
        <v>0.34</v>
      </c>
      <c r="I5" t="n">
        <v>40</v>
      </c>
      <c r="J5" t="n">
        <v>90.79000000000001</v>
      </c>
      <c r="K5" t="n">
        <v>37.55</v>
      </c>
      <c r="L5" t="n">
        <v>1.75</v>
      </c>
      <c r="M5" t="n">
        <v>38</v>
      </c>
      <c r="N5" t="n">
        <v>11.49</v>
      </c>
      <c r="O5" t="n">
        <v>11431.19</v>
      </c>
      <c r="P5" t="n">
        <v>93.39</v>
      </c>
      <c r="Q5" t="n">
        <v>197.79</v>
      </c>
      <c r="R5" t="n">
        <v>51.62</v>
      </c>
      <c r="S5" t="n">
        <v>25.4</v>
      </c>
      <c r="T5" t="n">
        <v>12104.62</v>
      </c>
      <c r="U5" t="n">
        <v>0.49</v>
      </c>
      <c r="V5" t="n">
        <v>0.83</v>
      </c>
      <c r="W5" t="n">
        <v>3</v>
      </c>
      <c r="X5" t="n">
        <v>0.77</v>
      </c>
      <c r="Y5" t="n">
        <v>1</v>
      </c>
      <c r="Z5" t="n">
        <v>10</v>
      </c>
      <c r="AA5" t="n">
        <v>409.5619388713537</v>
      </c>
      <c r="AB5" t="n">
        <v>560.3807133613124</v>
      </c>
      <c r="AC5" t="n">
        <v>506.8987645773789</v>
      </c>
      <c r="AD5" t="n">
        <v>409561.9388713537</v>
      </c>
      <c r="AE5" t="n">
        <v>560380.7133613124</v>
      </c>
      <c r="AF5" t="n">
        <v>2.435415701381229e-05</v>
      </c>
      <c r="AG5" t="n">
        <v>37</v>
      </c>
      <c r="AH5" t="n">
        <v>506898.7645773789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7.3377</v>
      </c>
      <c r="E6" t="n">
        <v>13.63</v>
      </c>
      <c r="F6" t="n">
        <v>11.05</v>
      </c>
      <c r="G6" t="n">
        <v>19.49</v>
      </c>
      <c r="H6" t="n">
        <v>0.39</v>
      </c>
      <c r="I6" t="n">
        <v>34</v>
      </c>
      <c r="J6" t="n">
        <v>91.09999999999999</v>
      </c>
      <c r="K6" t="n">
        <v>37.55</v>
      </c>
      <c r="L6" t="n">
        <v>2</v>
      </c>
      <c r="M6" t="n">
        <v>32</v>
      </c>
      <c r="N6" t="n">
        <v>11.54</v>
      </c>
      <c r="O6" t="n">
        <v>11468.97</v>
      </c>
      <c r="P6" t="n">
        <v>92.09999999999999</v>
      </c>
      <c r="Q6" t="n">
        <v>197.82</v>
      </c>
      <c r="R6" t="n">
        <v>47.58</v>
      </c>
      <c r="S6" t="n">
        <v>25.4</v>
      </c>
      <c r="T6" t="n">
        <v>10118.39</v>
      </c>
      <c r="U6" t="n">
        <v>0.53</v>
      </c>
      <c r="V6" t="n">
        <v>0.84</v>
      </c>
      <c r="W6" t="n">
        <v>3</v>
      </c>
      <c r="X6" t="n">
        <v>0.65</v>
      </c>
      <c r="Y6" t="n">
        <v>1</v>
      </c>
      <c r="Z6" t="n">
        <v>10</v>
      </c>
      <c r="AA6" t="n">
        <v>398.301640336634</v>
      </c>
      <c r="AB6" t="n">
        <v>544.9738761367978</v>
      </c>
      <c r="AC6" t="n">
        <v>492.9623342739402</v>
      </c>
      <c r="AD6" t="n">
        <v>398301.640336634</v>
      </c>
      <c r="AE6" t="n">
        <v>544973.8761367978</v>
      </c>
      <c r="AF6" t="n">
        <v>2.476524036090445e-05</v>
      </c>
      <c r="AG6" t="n">
        <v>36</v>
      </c>
      <c r="AH6" t="n">
        <v>492962.3342739402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7.4222</v>
      </c>
      <c r="E7" t="n">
        <v>13.47</v>
      </c>
      <c r="F7" t="n">
        <v>10.97</v>
      </c>
      <c r="G7" t="n">
        <v>21.93</v>
      </c>
      <c r="H7" t="n">
        <v>0.43</v>
      </c>
      <c r="I7" t="n">
        <v>30</v>
      </c>
      <c r="J7" t="n">
        <v>91.40000000000001</v>
      </c>
      <c r="K7" t="n">
        <v>37.55</v>
      </c>
      <c r="L7" t="n">
        <v>2.25</v>
      </c>
      <c r="M7" t="n">
        <v>28</v>
      </c>
      <c r="N7" t="n">
        <v>11.6</v>
      </c>
      <c r="O7" t="n">
        <v>11506.78</v>
      </c>
      <c r="P7" t="n">
        <v>91.09</v>
      </c>
      <c r="Q7" t="n">
        <v>197.83</v>
      </c>
      <c r="R7" t="n">
        <v>45.32</v>
      </c>
      <c r="S7" t="n">
        <v>25.4</v>
      </c>
      <c r="T7" t="n">
        <v>9007.139999999999</v>
      </c>
      <c r="U7" t="n">
        <v>0.5600000000000001</v>
      </c>
      <c r="V7" t="n">
        <v>0.85</v>
      </c>
      <c r="W7" t="n">
        <v>2.98</v>
      </c>
      <c r="X7" t="n">
        <v>0.57</v>
      </c>
      <c r="Y7" t="n">
        <v>1</v>
      </c>
      <c r="Z7" t="n">
        <v>10</v>
      </c>
      <c r="AA7" t="n">
        <v>396.5940426127399</v>
      </c>
      <c r="AB7" t="n">
        <v>542.6374655970712</v>
      </c>
      <c r="AC7" t="n">
        <v>490.8489074769522</v>
      </c>
      <c r="AD7" t="n">
        <v>396594.04261274</v>
      </c>
      <c r="AE7" t="n">
        <v>542637.4655970712</v>
      </c>
      <c r="AF7" t="n">
        <v>2.50504336517853e-05</v>
      </c>
      <c r="AG7" t="n">
        <v>36</v>
      </c>
      <c r="AH7" t="n">
        <v>490848.9074769522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7.4813</v>
      </c>
      <c r="E8" t="n">
        <v>13.37</v>
      </c>
      <c r="F8" t="n">
        <v>10.92</v>
      </c>
      <c r="G8" t="n">
        <v>24.26</v>
      </c>
      <c r="H8" t="n">
        <v>0.48</v>
      </c>
      <c r="I8" t="n">
        <v>27</v>
      </c>
      <c r="J8" t="n">
        <v>91.70999999999999</v>
      </c>
      <c r="K8" t="n">
        <v>37.55</v>
      </c>
      <c r="L8" t="n">
        <v>2.5</v>
      </c>
      <c r="M8" t="n">
        <v>25</v>
      </c>
      <c r="N8" t="n">
        <v>11.66</v>
      </c>
      <c r="O8" t="n">
        <v>11544.61</v>
      </c>
      <c r="P8" t="n">
        <v>90.34</v>
      </c>
      <c r="Q8" t="n">
        <v>197.81</v>
      </c>
      <c r="R8" t="n">
        <v>43.72</v>
      </c>
      <c r="S8" t="n">
        <v>25.4</v>
      </c>
      <c r="T8" t="n">
        <v>8221.07</v>
      </c>
      <c r="U8" t="n">
        <v>0.58</v>
      </c>
      <c r="V8" t="n">
        <v>0.85</v>
      </c>
      <c r="W8" t="n">
        <v>2.98</v>
      </c>
      <c r="X8" t="n">
        <v>0.53</v>
      </c>
      <c r="Y8" t="n">
        <v>1</v>
      </c>
      <c r="Z8" t="n">
        <v>10</v>
      </c>
      <c r="AA8" t="n">
        <v>386.5377185597874</v>
      </c>
      <c r="AB8" t="n">
        <v>528.8779593741158</v>
      </c>
      <c r="AC8" t="n">
        <v>478.4025892163274</v>
      </c>
      <c r="AD8" t="n">
        <v>386537.7185597874</v>
      </c>
      <c r="AE8" t="n">
        <v>528877.9593741158</v>
      </c>
      <c r="AF8" t="n">
        <v>2.524990020197535e-05</v>
      </c>
      <c r="AG8" t="n">
        <v>35</v>
      </c>
      <c r="AH8" t="n">
        <v>478402.5892163274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7.5279</v>
      </c>
      <c r="E9" t="n">
        <v>13.28</v>
      </c>
      <c r="F9" t="n">
        <v>10.87</v>
      </c>
      <c r="G9" t="n">
        <v>26.09</v>
      </c>
      <c r="H9" t="n">
        <v>0.52</v>
      </c>
      <c r="I9" t="n">
        <v>25</v>
      </c>
      <c r="J9" t="n">
        <v>92.02</v>
      </c>
      <c r="K9" t="n">
        <v>37.55</v>
      </c>
      <c r="L9" t="n">
        <v>2.75</v>
      </c>
      <c r="M9" t="n">
        <v>23</v>
      </c>
      <c r="N9" t="n">
        <v>11.71</v>
      </c>
      <c r="O9" t="n">
        <v>11582.46</v>
      </c>
      <c r="P9" t="n">
        <v>89.61</v>
      </c>
      <c r="Q9" t="n">
        <v>197.78</v>
      </c>
      <c r="R9" t="n">
        <v>42.49</v>
      </c>
      <c r="S9" t="n">
        <v>25.4</v>
      </c>
      <c r="T9" t="n">
        <v>7617.38</v>
      </c>
      <c r="U9" t="n">
        <v>0.6</v>
      </c>
      <c r="V9" t="n">
        <v>0.86</v>
      </c>
      <c r="W9" t="n">
        <v>2.97</v>
      </c>
      <c r="X9" t="n">
        <v>0.48</v>
      </c>
      <c r="Y9" t="n">
        <v>1</v>
      </c>
      <c r="Z9" t="n">
        <v>10</v>
      </c>
      <c r="AA9" t="n">
        <v>385.4968538423438</v>
      </c>
      <c r="AB9" t="n">
        <v>527.453802347999</v>
      </c>
      <c r="AC9" t="n">
        <v>477.1143517379662</v>
      </c>
      <c r="AD9" t="n">
        <v>385496.8538423438</v>
      </c>
      <c r="AE9" t="n">
        <v>527453.8023479991</v>
      </c>
      <c r="AF9" t="n">
        <v>2.54071783955262e-05</v>
      </c>
      <c r="AG9" t="n">
        <v>35</v>
      </c>
      <c r="AH9" t="n">
        <v>477114.3517379662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7.5786</v>
      </c>
      <c r="E10" t="n">
        <v>13.2</v>
      </c>
      <c r="F10" t="n">
        <v>10.82</v>
      </c>
      <c r="G10" t="n">
        <v>28.23</v>
      </c>
      <c r="H10" t="n">
        <v>0.57</v>
      </c>
      <c r="I10" t="n">
        <v>23</v>
      </c>
      <c r="J10" t="n">
        <v>92.31999999999999</v>
      </c>
      <c r="K10" t="n">
        <v>37.55</v>
      </c>
      <c r="L10" t="n">
        <v>3</v>
      </c>
      <c r="M10" t="n">
        <v>21</v>
      </c>
      <c r="N10" t="n">
        <v>11.77</v>
      </c>
      <c r="O10" t="n">
        <v>11620.34</v>
      </c>
      <c r="P10" t="n">
        <v>88.79000000000001</v>
      </c>
      <c r="Q10" t="n">
        <v>197.81</v>
      </c>
      <c r="R10" t="n">
        <v>40.94</v>
      </c>
      <c r="S10" t="n">
        <v>25.4</v>
      </c>
      <c r="T10" t="n">
        <v>6851.67</v>
      </c>
      <c r="U10" t="n">
        <v>0.62</v>
      </c>
      <c r="V10" t="n">
        <v>0.86</v>
      </c>
      <c r="W10" t="n">
        <v>2.97</v>
      </c>
      <c r="X10" t="n">
        <v>0.43</v>
      </c>
      <c r="Y10" t="n">
        <v>1</v>
      </c>
      <c r="Z10" t="n">
        <v>10</v>
      </c>
      <c r="AA10" t="n">
        <v>384.3643814248438</v>
      </c>
      <c r="AB10" t="n">
        <v>525.9043036252185</v>
      </c>
      <c r="AC10" t="n">
        <v>475.7127349985528</v>
      </c>
      <c r="AD10" t="n">
        <v>384364.3814248438</v>
      </c>
      <c r="AE10" t="n">
        <v>525904.3036252186</v>
      </c>
      <c r="AF10" t="n">
        <v>2.557829437005472e-05</v>
      </c>
      <c r="AG10" t="n">
        <v>35</v>
      </c>
      <c r="AH10" t="n">
        <v>475712.7349985528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7.6195</v>
      </c>
      <c r="E11" t="n">
        <v>13.12</v>
      </c>
      <c r="F11" t="n">
        <v>10.79</v>
      </c>
      <c r="G11" t="n">
        <v>30.82</v>
      </c>
      <c r="H11" t="n">
        <v>0.62</v>
      </c>
      <c r="I11" t="n">
        <v>21</v>
      </c>
      <c r="J11" t="n">
        <v>92.63</v>
      </c>
      <c r="K11" t="n">
        <v>37.55</v>
      </c>
      <c r="L11" t="n">
        <v>3.25</v>
      </c>
      <c r="M11" t="n">
        <v>19</v>
      </c>
      <c r="N11" t="n">
        <v>11.83</v>
      </c>
      <c r="O11" t="n">
        <v>11658.24</v>
      </c>
      <c r="P11" t="n">
        <v>88.14</v>
      </c>
      <c r="Q11" t="n">
        <v>197.81</v>
      </c>
      <c r="R11" t="n">
        <v>39.75</v>
      </c>
      <c r="S11" t="n">
        <v>25.4</v>
      </c>
      <c r="T11" t="n">
        <v>6266.85</v>
      </c>
      <c r="U11" t="n">
        <v>0.64</v>
      </c>
      <c r="V11" t="n">
        <v>0.86</v>
      </c>
      <c r="W11" t="n">
        <v>2.97</v>
      </c>
      <c r="X11" t="n">
        <v>0.4</v>
      </c>
      <c r="Y11" t="n">
        <v>1</v>
      </c>
      <c r="Z11" t="n">
        <v>10</v>
      </c>
      <c r="AA11" t="n">
        <v>383.479206303018</v>
      </c>
      <c r="AB11" t="n">
        <v>524.693167972366</v>
      </c>
      <c r="AC11" t="n">
        <v>474.617188432569</v>
      </c>
      <c r="AD11" t="n">
        <v>383479.206303018</v>
      </c>
      <c r="AE11" t="n">
        <v>524693.1679723661</v>
      </c>
      <c r="AF11" t="n">
        <v>2.571633467297811e-05</v>
      </c>
      <c r="AG11" t="n">
        <v>35</v>
      </c>
      <c r="AH11" t="n">
        <v>474617.188432569</v>
      </c>
    </row>
    <row r="12">
      <c r="A12" t="n">
        <v>10</v>
      </c>
      <c r="B12" t="n">
        <v>40</v>
      </c>
      <c r="C12" t="inlineStr">
        <is>
          <t xml:space="preserve">CONCLUIDO	</t>
        </is>
      </c>
      <c r="D12" t="n">
        <v>7.6685</v>
      </c>
      <c r="E12" t="n">
        <v>13.04</v>
      </c>
      <c r="F12" t="n">
        <v>10.74</v>
      </c>
      <c r="G12" t="n">
        <v>33.92</v>
      </c>
      <c r="H12" t="n">
        <v>0.66</v>
      </c>
      <c r="I12" t="n">
        <v>19</v>
      </c>
      <c r="J12" t="n">
        <v>92.94</v>
      </c>
      <c r="K12" t="n">
        <v>37.55</v>
      </c>
      <c r="L12" t="n">
        <v>3.5</v>
      </c>
      <c r="M12" t="n">
        <v>17</v>
      </c>
      <c r="N12" t="n">
        <v>11.88</v>
      </c>
      <c r="O12" t="n">
        <v>11696.16</v>
      </c>
      <c r="P12" t="n">
        <v>87.45</v>
      </c>
      <c r="Q12" t="n">
        <v>197.8</v>
      </c>
      <c r="R12" t="n">
        <v>38.4</v>
      </c>
      <c r="S12" t="n">
        <v>25.4</v>
      </c>
      <c r="T12" t="n">
        <v>5599.24</v>
      </c>
      <c r="U12" t="n">
        <v>0.66</v>
      </c>
      <c r="V12" t="n">
        <v>0.87</v>
      </c>
      <c r="W12" t="n">
        <v>2.97</v>
      </c>
      <c r="X12" t="n">
        <v>0.35</v>
      </c>
      <c r="Y12" t="n">
        <v>1</v>
      </c>
      <c r="Z12" t="n">
        <v>10</v>
      </c>
      <c r="AA12" t="n">
        <v>373.6230647363233</v>
      </c>
      <c r="AB12" t="n">
        <v>511.2075602585368</v>
      </c>
      <c r="AC12" t="n">
        <v>462.4186281917783</v>
      </c>
      <c r="AD12" t="n">
        <v>373623.0647363233</v>
      </c>
      <c r="AE12" t="n">
        <v>511207.5602585368</v>
      </c>
      <c r="AF12" t="n">
        <v>2.58817130310037e-05</v>
      </c>
      <c r="AG12" t="n">
        <v>34</v>
      </c>
      <c r="AH12" t="n">
        <v>462418.6281917783</v>
      </c>
    </row>
    <row r="13">
      <c r="A13" t="n">
        <v>11</v>
      </c>
      <c r="B13" t="n">
        <v>40</v>
      </c>
      <c r="C13" t="inlineStr">
        <is>
          <t xml:space="preserve">CONCLUIDO	</t>
        </is>
      </c>
      <c r="D13" t="n">
        <v>7.6874</v>
      </c>
      <c r="E13" t="n">
        <v>13.01</v>
      </c>
      <c r="F13" t="n">
        <v>10.73</v>
      </c>
      <c r="G13" t="n">
        <v>35.76</v>
      </c>
      <c r="H13" t="n">
        <v>0.71</v>
      </c>
      <c r="I13" t="n">
        <v>18</v>
      </c>
      <c r="J13" t="n">
        <v>93.23999999999999</v>
      </c>
      <c r="K13" t="n">
        <v>37.55</v>
      </c>
      <c r="L13" t="n">
        <v>3.75</v>
      </c>
      <c r="M13" t="n">
        <v>16</v>
      </c>
      <c r="N13" t="n">
        <v>11.94</v>
      </c>
      <c r="O13" t="n">
        <v>11734.1</v>
      </c>
      <c r="P13" t="n">
        <v>87.08</v>
      </c>
      <c r="Q13" t="n">
        <v>197.81</v>
      </c>
      <c r="R13" t="n">
        <v>37.88</v>
      </c>
      <c r="S13" t="n">
        <v>25.4</v>
      </c>
      <c r="T13" t="n">
        <v>5346.59</v>
      </c>
      <c r="U13" t="n">
        <v>0.67</v>
      </c>
      <c r="V13" t="n">
        <v>0.87</v>
      </c>
      <c r="W13" t="n">
        <v>2.97</v>
      </c>
      <c r="X13" t="n">
        <v>0.34</v>
      </c>
      <c r="Y13" t="n">
        <v>1</v>
      </c>
      <c r="Z13" t="n">
        <v>10</v>
      </c>
      <c r="AA13" t="n">
        <v>373.1763797741249</v>
      </c>
      <c r="AB13" t="n">
        <v>510.5963861869072</v>
      </c>
      <c r="AC13" t="n">
        <v>461.8657837157568</v>
      </c>
      <c r="AD13" t="n">
        <v>373176.3797741249</v>
      </c>
      <c r="AE13" t="n">
        <v>510596.3861869072</v>
      </c>
      <c r="AF13" t="n">
        <v>2.594550182624213e-05</v>
      </c>
      <c r="AG13" t="n">
        <v>34</v>
      </c>
      <c r="AH13" t="n">
        <v>461865.7837157568</v>
      </c>
    </row>
    <row r="14">
      <c r="A14" t="n">
        <v>12</v>
      </c>
      <c r="B14" t="n">
        <v>40</v>
      </c>
      <c r="C14" t="inlineStr">
        <is>
          <t xml:space="preserve">CONCLUIDO	</t>
        </is>
      </c>
      <c r="D14" t="n">
        <v>7.6976</v>
      </c>
      <c r="E14" t="n">
        <v>12.99</v>
      </c>
      <c r="F14" t="n">
        <v>10.73</v>
      </c>
      <c r="G14" t="n">
        <v>37.87</v>
      </c>
      <c r="H14" t="n">
        <v>0.75</v>
      </c>
      <c r="I14" t="n">
        <v>17</v>
      </c>
      <c r="J14" t="n">
        <v>93.55</v>
      </c>
      <c r="K14" t="n">
        <v>37.55</v>
      </c>
      <c r="L14" t="n">
        <v>4</v>
      </c>
      <c r="M14" t="n">
        <v>15</v>
      </c>
      <c r="N14" t="n">
        <v>12</v>
      </c>
      <c r="O14" t="n">
        <v>11772.07</v>
      </c>
      <c r="P14" t="n">
        <v>86.58</v>
      </c>
      <c r="Q14" t="n">
        <v>197.76</v>
      </c>
      <c r="R14" t="n">
        <v>37.92</v>
      </c>
      <c r="S14" t="n">
        <v>25.4</v>
      </c>
      <c r="T14" t="n">
        <v>5372.53</v>
      </c>
      <c r="U14" t="n">
        <v>0.67</v>
      </c>
      <c r="V14" t="n">
        <v>0.87</v>
      </c>
      <c r="W14" t="n">
        <v>2.97</v>
      </c>
      <c r="X14" t="n">
        <v>0.34</v>
      </c>
      <c r="Y14" t="n">
        <v>1</v>
      </c>
      <c r="Z14" t="n">
        <v>10</v>
      </c>
      <c r="AA14" t="n">
        <v>372.7286643020707</v>
      </c>
      <c r="AB14" t="n">
        <v>509.98380212623</v>
      </c>
      <c r="AC14" t="n">
        <v>461.3116638180636</v>
      </c>
      <c r="AD14" t="n">
        <v>372728.6643020707</v>
      </c>
      <c r="AE14" t="n">
        <v>509983.80212623</v>
      </c>
      <c r="AF14" t="n">
        <v>2.597992752525971e-05</v>
      </c>
      <c r="AG14" t="n">
        <v>34</v>
      </c>
      <c r="AH14" t="n">
        <v>461311.6638180636</v>
      </c>
    </row>
    <row r="15">
      <c r="A15" t="n">
        <v>13</v>
      </c>
      <c r="B15" t="n">
        <v>40</v>
      </c>
      <c r="C15" t="inlineStr">
        <is>
          <t xml:space="preserve">CONCLUIDO	</t>
        </is>
      </c>
      <c r="D15" t="n">
        <v>7.7313</v>
      </c>
      <c r="E15" t="n">
        <v>12.93</v>
      </c>
      <c r="F15" t="n">
        <v>10.69</v>
      </c>
      <c r="G15" t="n">
        <v>40.1</v>
      </c>
      <c r="H15" t="n">
        <v>0.8</v>
      </c>
      <c r="I15" t="n">
        <v>16</v>
      </c>
      <c r="J15" t="n">
        <v>93.86</v>
      </c>
      <c r="K15" t="n">
        <v>37.55</v>
      </c>
      <c r="L15" t="n">
        <v>4.25</v>
      </c>
      <c r="M15" t="n">
        <v>14</v>
      </c>
      <c r="N15" t="n">
        <v>12.06</v>
      </c>
      <c r="O15" t="n">
        <v>11810.06</v>
      </c>
      <c r="P15" t="n">
        <v>86.06</v>
      </c>
      <c r="Q15" t="n">
        <v>197.79</v>
      </c>
      <c r="R15" t="n">
        <v>36.74</v>
      </c>
      <c r="S15" t="n">
        <v>25.4</v>
      </c>
      <c r="T15" t="n">
        <v>4784.43</v>
      </c>
      <c r="U15" t="n">
        <v>0.6899999999999999</v>
      </c>
      <c r="V15" t="n">
        <v>0.87</v>
      </c>
      <c r="W15" t="n">
        <v>2.97</v>
      </c>
      <c r="X15" t="n">
        <v>0.3</v>
      </c>
      <c r="Y15" t="n">
        <v>1</v>
      </c>
      <c r="Z15" t="n">
        <v>10</v>
      </c>
      <c r="AA15" t="n">
        <v>372.0195209027588</v>
      </c>
      <c r="AB15" t="n">
        <v>509.0135208420928</v>
      </c>
      <c r="AC15" t="n">
        <v>460.433984817886</v>
      </c>
      <c r="AD15" t="n">
        <v>372019.5209027588</v>
      </c>
      <c r="AE15" t="n">
        <v>509013.5208420928</v>
      </c>
      <c r="AF15" t="n">
        <v>2.609366733475893e-05</v>
      </c>
      <c r="AG15" t="n">
        <v>34</v>
      </c>
      <c r="AH15" t="n">
        <v>460433.984817886</v>
      </c>
    </row>
    <row r="16">
      <c r="A16" t="n">
        <v>14</v>
      </c>
      <c r="B16" t="n">
        <v>40</v>
      </c>
      <c r="C16" t="inlineStr">
        <is>
          <t xml:space="preserve">CONCLUIDO	</t>
        </is>
      </c>
      <c r="D16" t="n">
        <v>7.7544</v>
      </c>
      <c r="E16" t="n">
        <v>12.9</v>
      </c>
      <c r="F16" t="n">
        <v>10.67</v>
      </c>
      <c r="G16" t="n">
        <v>42.69</v>
      </c>
      <c r="H16" t="n">
        <v>0.84</v>
      </c>
      <c r="I16" t="n">
        <v>15</v>
      </c>
      <c r="J16" t="n">
        <v>94.17</v>
      </c>
      <c r="K16" t="n">
        <v>37.55</v>
      </c>
      <c r="L16" t="n">
        <v>4.5</v>
      </c>
      <c r="M16" t="n">
        <v>13</v>
      </c>
      <c r="N16" t="n">
        <v>12.12</v>
      </c>
      <c r="O16" t="n">
        <v>11848.08</v>
      </c>
      <c r="P16" t="n">
        <v>85.48999999999999</v>
      </c>
      <c r="Q16" t="n">
        <v>197.79</v>
      </c>
      <c r="R16" t="n">
        <v>36.06</v>
      </c>
      <c r="S16" t="n">
        <v>25.4</v>
      </c>
      <c r="T16" t="n">
        <v>4452.39</v>
      </c>
      <c r="U16" t="n">
        <v>0.7</v>
      </c>
      <c r="V16" t="n">
        <v>0.87</v>
      </c>
      <c r="W16" t="n">
        <v>2.96</v>
      </c>
      <c r="X16" t="n">
        <v>0.28</v>
      </c>
      <c r="Y16" t="n">
        <v>1</v>
      </c>
      <c r="Z16" t="n">
        <v>10</v>
      </c>
      <c r="AA16" t="n">
        <v>371.3936071211054</v>
      </c>
      <c r="AB16" t="n">
        <v>508.1571179926673</v>
      </c>
      <c r="AC16" t="n">
        <v>459.6593158544408</v>
      </c>
      <c r="AD16" t="n">
        <v>371393.6071211054</v>
      </c>
      <c r="AE16" t="n">
        <v>508157.1179926673</v>
      </c>
      <c r="AF16" t="n">
        <v>2.617163141782814e-05</v>
      </c>
      <c r="AG16" t="n">
        <v>34</v>
      </c>
      <c r="AH16" t="n">
        <v>459659.3158544408</v>
      </c>
    </row>
    <row r="17">
      <c r="A17" t="n">
        <v>15</v>
      </c>
      <c r="B17" t="n">
        <v>40</v>
      </c>
      <c r="C17" t="inlineStr">
        <is>
          <t xml:space="preserve">CONCLUIDO	</t>
        </is>
      </c>
      <c r="D17" t="n">
        <v>7.7816</v>
      </c>
      <c r="E17" t="n">
        <v>12.85</v>
      </c>
      <c r="F17" t="n">
        <v>10.65</v>
      </c>
      <c r="G17" t="n">
        <v>45.63</v>
      </c>
      <c r="H17" t="n">
        <v>0.88</v>
      </c>
      <c r="I17" t="n">
        <v>14</v>
      </c>
      <c r="J17" t="n">
        <v>94.48</v>
      </c>
      <c r="K17" t="n">
        <v>37.55</v>
      </c>
      <c r="L17" t="n">
        <v>4.75</v>
      </c>
      <c r="M17" t="n">
        <v>12</v>
      </c>
      <c r="N17" t="n">
        <v>12.17</v>
      </c>
      <c r="O17" t="n">
        <v>11886.12</v>
      </c>
      <c r="P17" t="n">
        <v>84.98</v>
      </c>
      <c r="Q17" t="n">
        <v>197.77</v>
      </c>
      <c r="R17" t="n">
        <v>35.28</v>
      </c>
      <c r="S17" t="n">
        <v>25.4</v>
      </c>
      <c r="T17" t="n">
        <v>4066.6</v>
      </c>
      <c r="U17" t="n">
        <v>0.72</v>
      </c>
      <c r="V17" t="n">
        <v>0.87</v>
      </c>
      <c r="W17" t="n">
        <v>2.96</v>
      </c>
      <c r="X17" t="n">
        <v>0.26</v>
      </c>
      <c r="Y17" t="n">
        <v>1</v>
      </c>
      <c r="Z17" t="n">
        <v>10</v>
      </c>
      <c r="AA17" t="n">
        <v>370.7771703038383</v>
      </c>
      <c r="AB17" t="n">
        <v>507.3136819440094</v>
      </c>
      <c r="AC17" t="n">
        <v>458.8963761584969</v>
      </c>
      <c r="AD17" t="n">
        <v>370777.1703038383</v>
      </c>
      <c r="AE17" t="n">
        <v>507313.6819440094</v>
      </c>
      <c r="AF17" t="n">
        <v>2.626343328187499e-05</v>
      </c>
      <c r="AG17" t="n">
        <v>34</v>
      </c>
      <c r="AH17" t="n">
        <v>458896.3761584969</v>
      </c>
    </row>
    <row r="18">
      <c r="A18" t="n">
        <v>16</v>
      </c>
      <c r="B18" t="n">
        <v>40</v>
      </c>
      <c r="C18" t="inlineStr">
        <is>
          <t xml:space="preserve">CONCLUIDO	</t>
        </is>
      </c>
      <c r="D18" t="n">
        <v>7.7724</v>
      </c>
      <c r="E18" t="n">
        <v>12.87</v>
      </c>
      <c r="F18" t="n">
        <v>10.66</v>
      </c>
      <c r="G18" t="n">
        <v>45.69</v>
      </c>
      <c r="H18" t="n">
        <v>0.93</v>
      </c>
      <c r="I18" t="n">
        <v>14</v>
      </c>
      <c r="J18" t="n">
        <v>94.79000000000001</v>
      </c>
      <c r="K18" t="n">
        <v>37.55</v>
      </c>
      <c r="L18" t="n">
        <v>5</v>
      </c>
      <c r="M18" t="n">
        <v>12</v>
      </c>
      <c r="N18" t="n">
        <v>12.23</v>
      </c>
      <c r="O18" t="n">
        <v>11924.18</v>
      </c>
      <c r="P18" t="n">
        <v>84.5</v>
      </c>
      <c r="Q18" t="n">
        <v>197.76</v>
      </c>
      <c r="R18" t="n">
        <v>35.9</v>
      </c>
      <c r="S18" t="n">
        <v>25.4</v>
      </c>
      <c r="T18" t="n">
        <v>4374.97</v>
      </c>
      <c r="U18" t="n">
        <v>0.71</v>
      </c>
      <c r="V18" t="n">
        <v>0.87</v>
      </c>
      <c r="W18" t="n">
        <v>2.96</v>
      </c>
      <c r="X18" t="n">
        <v>0.27</v>
      </c>
      <c r="Y18" t="n">
        <v>1</v>
      </c>
      <c r="Z18" t="n">
        <v>10</v>
      </c>
      <c r="AA18" t="n">
        <v>370.5311545845497</v>
      </c>
      <c r="AB18" t="n">
        <v>506.9770723834313</v>
      </c>
      <c r="AC18" t="n">
        <v>458.5918921419458</v>
      </c>
      <c r="AD18" t="n">
        <v>370531.1545845497</v>
      </c>
      <c r="AE18" t="n">
        <v>506977.0723834313</v>
      </c>
      <c r="AF18" t="n">
        <v>2.623238265138855e-05</v>
      </c>
      <c r="AG18" t="n">
        <v>34</v>
      </c>
      <c r="AH18" t="n">
        <v>458591.8921419458</v>
      </c>
    </row>
    <row r="19">
      <c r="A19" t="n">
        <v>17</v>
      </c>
      <c r="B19" t="n">
        <v>40</v>
      </c>
      <c r="C19" t="inlineStr">
        <is>
          <t xml:space="preserve">CONCLUIDO	</t>
        </is>
      </c>
      <c r="D19" t="n">
        <v>7.81</v>
      </c>
      <c r="E19" t="n">
        <v>12.8</v>
      </c>
      <c r="F19" t="n">
        <v>10.62</v>
      </c>
      <c r="G19" t="n">
        <v>49.01</v>
      </c>
      <c r="H19" t="n">
        <v>0.97</v>
      </c>
      <c r="I19" t="n">
        <v>13</v>
      </c>
      <c r="J19" t="n">
        <v>95.09</v>
      </c>
      <c r="K19" t="n">
        <v>37.55</v>
      </c>
      <c r="L19" t="n">
        <v>5.25</v>
      </c>
      <c r="M19" t="n">
        <v>11</v>
      </c>
      <c r="N19" t="n">
        <v>12.29</v>
      </c>
      <c r="O19" t="n">
        <v>11962.27</v>
      </c>
      <c r="P19" t="n">
        <v>84.11</v>
      </c>
      <c r="Q19" t="n">
        <v>197.83</v>
      </c>
      <c r="R19" t="n">
        <v>34.54</v>
      </c>
      <c r="S19" t="n">
        <v>25.4</v>
      </c>
      <c r="T19" t="n">
        <v>3700.32</v>
      </c>
      <c r="U19" t="n">
        <v>0.74</v>
      </c>
      <c r="V19" t="n">
        <v>0.88</v>
      </c>
      <c r="W19" t="n">
        <v>2.96</v>
      </c>
      <c r="X19" t="n">
        <v>0.23</v>
      </c>
      <c r="Y19" t="n">
        <v>1</v>
      </c>
      <c r="Z19" t="n">
        <v>10</v>
      </c>
      <c r="AA19" t="n">
        <v>369.8950323004131</v>
      </c>
      <c r="AB19" t="n">
        <v>506.106701810541</v>
      </c>
      <c r="AC19" t="n">
        <v>457.8045885149595</v>
      </c>
      <c r="AD19" t="n">
        <v>369895.0323004131</v>
      </c>
      <c r="AE19" t="n">
        <v>506106.701810541</v>
      </c>
      <c r="AF19" t="n">
        <v>2.63592852281592e-05</v>
      </c>
      <c r="AG19" t="n">
        <v>34</v>
      </c>
      <c r="AH19" t="n">
        <v>457804.5885149595</v>
      </c>
    </row>
    <row r="20">
      <c r="A20" t="n">
        <v>18</v>
      </c>
      <c r="B20" t="n">
        <v>40</v>
      </c>
      <c r="C20" t="inlineStr">
        <is>
          <t xml:space="preserve">CONCLUIDO	</t>
        </is>
      </c>
      <c r="D20" t="n">
        <v>7.8288</v>
      </c>
      <c r="E20" t="n">
        <v>12.77</v>
      </c>
      <c r="F20" t="n">
        <v>10.61</v>
      </c>
      <c r="G20" t="n">
        <v>53.03</v>
      </c>
      <c r="H20" t="n">
        <v>1.01</v>
      </c>
      <c r="I20" t="n">
        <v>12</v>
      </c>
      <c r="J20" t="n">
        <v>95.40000000000001</v>
      </c>
      <c r="K20" t="n">
        <v>37.55</v>
      </c>
      <c r="L20" t="n">
        <v>5.5</v>
      </c>
      <c r="M20" t="n">
        <v>10</v>
      </c>
      <c r="N20" t="n">
        <v>12.35</v>
      </c>
      <c r="O20" t="n">
        <v>12000.38</v>
      </c>
      <c r="P20" t="n">
        <v>83.48999999999999</v>
      </c>
      <c r="Q20" t="n">
        <v>197.78</v>
      </c>
      <c r="R20" t="n">
        <v>34.15</v>
      </c>
      <c r="S20" t="n">
        <v>25.4</v>
      </c>
      <c r="T20" t="n">
        <v>3509.99</v>
      </c>
      <c r="U20" t="n">
        <v>0.74</v>
      </c>
      <c r="V20" t="n">
        <v>0.88</v>
      </c>
      <c r="W20" t="n">
        <v>2.96</v>
      </c>
      <c r="X20" t="n">
        <v>0.22</v>
      </c>
      <c r="Y20" t="n">
        <v>1</v>
      </c>
      <c r="Z20" t="n">
        <v>10</v>
      </c>
      <c r="AA20" t="n">
        <v>369.2925015658118</v>
      </c>
      <c r="AB20" t="n">
        <v>505.2822926776795</v>
      </c>
      <c r="AC20" t="n">
        <v>457.0588598326729</v>
      </c>
      <c r="AD20" t="n">
        <v>369292.5015658118</v>
      </c>
      <c r="AE20" t="n">
        <v>505282.2926776796</v>
      </c>
      <c r="AF20" t="n">
        <v>2.642273651654453e-05</v>
      </c>
      <c r="AG20" t="n">
        <v>34</v>
      </c>
      <c r="AH20" t="n">
        <v>457058.8598326729</v>
      </c>
    </row>
    <row r="21">
      <c r="A21" t="n">
        <v>19</v>
      </c>
      <c r="B21" t="n">
        <v>40</v>
      </c>
      <c r="C21" t="inlineStr">
        <is>
          <t xml:space="preserve">CONCLUIDO	</t>
        </is>
      </c>
      <c r="D21" t="n">
        <v>7.8281</v>
      </c>
      <c r="E21" t="n">
        <v>12.77</v>
      </c>
      <c r="F21" t="n">
        <v>10.61</v>
      </c>
      <c r="G21" t="n">
        <v>53.04</v>
      </c>
      <c r="H21" t="n">
        <v>1.06</v>
      </c>
      <c r="I21" t="n">
        <v>12</v>
      </c>
      <c r="J21" t="n">
        <v>95.70999999999999</v>
      </c>
      <c r="K21" t="n">
        <v>37.55</v>
      </c>
      <c r="L21" t="n">
        <v>5.75</v>
      </c>
      <c r="M21" t="n">
        <v>10</v>
      </c>
      <c r="N21" t="n">
        <v>12.41</v>
      </c>
      <c r="O21" t="n">
        <v>12038.51</v>
      </c>
      <c r="P21" t="n">
        <v>83</v>
      </c>
      <c r="Q21" t="n">
        <v>197.77</v>
      </c>
      <c r="R21" t="n">
        <v>34.13</v>
      </c>
      <c r="S21" t="n">
        <v>25.4</v>
      </c>
      <c r="T21" t="n">
        <v>3503.33</v>
      </c>
      <c r="U21" t="n">
        <v>0.74</v>
      </c>
      <c r="V21" t="n">
        <v>0.88</v>
      </c>
      <c r="W21" t="n">
        <v>2.96</v>
      </c>
      <c r="X21" t="n">
        <v>0.22</v>
      </c>
      <c r="Y21" t="n">
        <v>1</v>
      </c>
      <c r="Z21" t="n">
        <v>10</v>
      </c>
      <c r="AA21" t="n">
        <v>368.957873862421</v>
      </c>
      <c r="AB21" t="n">
        <v>504.8244402911678</v>
      </c>
      <c r="AC21" t="n">
        <v>456.6447042353299</v>
      </c>
      <c r="AD21" t="n">
        <v>368957.873862421</v>
      </c>
      <c r="AE21" t="n">
        <v>504824.4402911678</v>
      </c>
      <c r="AF21" t="n">
        <v>2.642037396857274e-05</v>
      </c>
      <c r="AG21" t="n">
        <v>34</v>
      </c>
      <c r="AH21" t="n">
        <v>456644.7042353299</v>
      </c>
    </row>
    <row r="22">
      <c r="A22" t="n">
        <v>20</v>
      </c>
      <c r="B22" t="n">
        <v>40</v>
      </c>
      <c r="C22" t="inlineStr">
        <is>
          <t xml:space="preserve">CONCLUIDO	</t>
        </is>
      </c>
      <c r="D22" t="n">
        <v>7.8527</v>
      </c>
      <c r="E22" t="n">
        <v>12.73</v>
      </c>
      <c r="F22" t="n">
        <v>10.59</v>
      </c>
      <c r="G22" t="n">
        <v>57.75</v>
      </c>
      <c r="H22" t="n">
        <v>1.1</v>
      </c>
      <c r="I22" t="n">
        <v>11</v>
      </c>
      <c r="J22" t="n">
        <v>96.02</v>
      </c>
      <c r="K22" t="n">
        <v>37.55</v>
      </c>
      <c r="L22" t="n">
        <v>6</v>
      </c>
      <c r="M22" t="n">
        <v>9</v>
      </c>
      <c r="N22" t="n">
        <v>12.47</v>
      </c>
      <c r="O22" t="n">
        <v>12076.67</v>
      </c>
      <c r="P22" t="n">
        <v>82.36</v>
      </c>
      <c r="Q22" t="n">
        <v>197.76</v>
      </c>
      <c r="R22" t="n">
        <v>33.38</v>
      </c>
      <c r="S22" t="n">
        <v>25.4</v>
      </c>
      <c r="T22" t="n">
        <v>3131.28</v>
      </c>
      <c r="U22" t="n">
        <v>0.76</v>
      </c>
      <c r="V22" t="n">
        <v>0.88</v>
      </c>
      <c r="W22" t="n">
        <v>2.96</v>
      </c>
      <c r="X22" t="n">
        <v>0.2</v>
      </c>
      <c r="Y22" t="n">
        <v>1</v>
      </c>
      <c r="Z22" t="n">
        <v>10</v>
      </c>
      <c r="AA22" t="n">
        <v>368.2875132189824</v>
      </c>
      <c r="AB22" t="n">
        <v>503.9072232845909</v>
      </c>
      <c r="AC22" t="n">
        <v>455.8150251325384</v>
      </c>
      <c r="AD22" t="n">
        <v>368287.5132189824</v>
      </c>
      <c r="AE22" t="n">
        <v>503907.2232845909</v>
      </c>
      <c r="AF22" t="n">
        <v>2.650340065443864e-05</v>
      </c>
      <c r="AG22" t="n">
        <v>34</v>
      </c>
      <c r="AH22" t="n">
        <v>455815.0251325385</v>
      </c>
    </row>
    <row r="23">
      <c r="A23" t="n">
        <v>21</v>
      </c>
      <c r="B23" t="n">
        <v>40</v>
      </c>
      <c r="C23" t="inlineStr">
        <is>
          <t xml:space="preserve">CONCLUIDO	</t>
        </is>
      </c>
      <c r="D23" t="n">
        <v>7.8503</v>
      </c>
      <c r="E23" t="n">
        <v>12.74</v>
      </c>
      <c r="F23" t="n">
        <v>10.59</v>
      </c>
      <c r="G23" t="n">
        <v>57.77</v>
      </c>
      <c r="H23" t="n">
        <v>1.14</v>
      </c>
      <c r="I23" t="n">
        <v>11</v>
      </c>
      <c r="J23" t="n">
        <v>96.33</v>
      </c>
      <c r="K23" t="n">
        <v>37.55</v>
      </c>
      <c r="L23" t="n">
        <v>6.25</v>
      </c>
      <c r="M23" t="n">
        <v>9</v>
      </c>
      <c r="N23" t="n">
        <v>12.53</v>
      </c>
      <c r="O23" t="n">
        <v>12114.85</v>
      </c>
      <c r="P23" t="n">
        <v>82.29000000000001</v>
      </c>
      <c r="Q23" t="n">
        <v>197.77</v>
      </c>
      <c r="R23" t="n">
        <v>33.63</v>
      </c>
      <c r="S23" t="n">
        <v>25.4</v>
      </c>
      <c r="T23" t="n">
        <v>3255.62</v>
      </c>
      <c r="U23" t="n">
        <v>0.76</v>
      </c>
      <c r="V23" t="n">
        <v>0.88</v>
      </c>
      <c r="W23" t="n">
        <v>2.96</v>
      </c>
      <c r="X23" t="n">
        <v>0.2</v>
      </c>
      <c r="Y23" t="n">
        <v>1</v>
      </c>
      <c r="Z23" t="n">
        <v>10</v>
      </c>
      <c r="AA23" t="n">
        <v>368.259234231418</v>
      </c>
      <c r="AB23" t="n">
        <v>503.8685307262243</v>
      </c>
      <c r="AC23" t="n">
        <v>455.780025337637</v>
      </c>
      <c r="AD23" t="n">
        <v>368259.2342314179</v>
      </c>
      <c r="AE23" t="n">
        <v>503868.5307262243</v>
      </c>
      <c r="AF23" t="n">
        <v>2.649530048996392e-05</v>
      </c>
      <c r="AG23" t="n">
        <v>34</v>
      </c>
      <c r="AH23" t="n">
        <v>455780.0253376371</v>
      </c>
    </row>
    <row r="24">
      <c r="A24" t="n">
        <v>22</v>
      </c>
      <c r="B24" t="n">
        <v>40</v>
      </c>
      <c r="C24" t="inlineStr">
        <is>
          <t xml:space="preserve">CONCLUIDO	</t>
        </is>
      </c>
      <c r="D24" t="n">
        <v>7.8785</v>
      </c>
      <c r="E24" t="n">
        <v>12.69</v>
      </c>
      <c r="F24" t="n">
        <v>10.56</v>
      </c>
      <c r="G24" t="n">
        <v>63.38</v>
      </c>
      <c r="H24" t="n">
        <v>1.18</v>
      </c>
      <c r="I24" t="n">
        <v>10</v>
      </c>
      <c r="J24" t="n">
        <v>96.64</v>
      </c>
      <c r="K24" t="n">
        <v>37.55</v>
      </c>
      <c r="L24" t="n">
        <v>6.5</v>
      </c>
      <c r="M24" t="n">
        <v>8</v>
      </c>
      <c r="N24" t="n">
        <v>12.59</v>
      </c>
      <c r="O24" t="n">
        <v>12153.06</v>
      </c>
      <c r="P24" t="n">
        <v>81.53</v>
      </c>
      <c r="Q24" t="n">
        <v>197.78</v>
      </c>
      <c r="R24" t="n">
        <v>32.77</v>
      </c>
      <c r="S24" t="n">
        <v>25.4</v>
      </c>
      <c r="T24" t="n">
        <v>2830.66</v>
      </c>
      <c r="U24" t="n">
        <v>0.78</v>
      </c>
      <c r="V24" t="n">
        <v>0.88</v>
      </c>
      <c r="W24" t="n">
        <v>2.95</v>
      </c>
      <c r="X24" t="n">
        <v>0.17</v>
      </c>
      <c r="Y24" t="n">
        <v>1</v>
      </c>
      <c r="Z24" t="n">
        <v>10</v>
      </c>
      <c r="AA24" t="n">
        <v>367.4715038569273</v>
      </c>
      <c r="AB24" t="n">
        <v>502.7907232756347</v>
      </c>
      <c r="AC24" t="n">
        <v>454.8050823174195</v>
      </c>
      <c r="AD24" t="n">
        <v>367471.5038569273</v>
      </c>
      <c r="AE24" t="n">
        <v>502790.7232756347</v>
      </c>
      <c r="AF24" t="n">
        <v>2.65904774225419e-05</v>
      </c>
      <c r="AG24" t="n">
        <v>34</v>
      </c>
      <c r="AH24" t="n">
        <v>454805.0823174195</v>
      </c>
    </row>
    <row r="25">
      <c r="A25" t="n">
        <v>23</v>
      </c>
      <c r="B25" t="n">
        <v>40</v>
      </c>
      <c r="C25" t="inlineStr">
        <is>
          <t xml:space="preserve">CONCLUIDO	</t>
        </is>
      </c>
      <c r="D25" t="n">
        <v>7.8811</v>
      </c>
      <c r="E25" t="n">
        <v>12.69</v>
      </c>
      <c r="F25" t="n">
        <v>10.56</v>
      </c>
      <c r="G25" t="n">
        <v>63.36</v>
      </c>
      <c r="H25" t="n">
        <v>1.22</v>
      </c>
      <c r="I25" t="n">
        <v>10</v>
      </c>
      <c r="J25" t="n">
        <v>96.95</v>
      </c>
      <c r="K25" t="n">
        <v>37.55</v>
      </c>
      <c r="L25" t="n">
        <v>6.75</v>
      </c>
      <c r="M25" t="n">
        <v>8</v>
      </c>
      <c r="N25" t="n">
        <v>12.65</v>
      </c>
      <c r="O25" t="n">
        <v>12191.28</v>
      </c>
      <c r="P25" t="n">
        <v>81.36</v>
      </c>
      <c r="Q25" t="n">
        <v>197.8</v>
      </c>
      <c r="R25" t="n">
        <v>32.63</v>
      </c>
      <c r="S25" t="n">
        <v>25.4</v>
      </c>
      <c r="T25" t="n">
        <v>2759.42</v>
      </c>
      <c r="U25" t="n">
        <v>0.78</v>
      </c>
      <c r="V25" t="n">
        <v>0.88</v>
      </c>
      <c r="W25" t="n">
        <v>2.95</v>
      </c>
      <c r="X25" t="n">
        <v>0.17</v>
      </c>
      <c r="Y25" t="n">
        <v>1</v>
      </c>
      <c r="Z25" t="n">
        <v>10</v>
      </c>
      <c r="AA25" t="n">
        <v>367.3325391469309</v>
      </c>
      <c r="AB25" t="n">
        <v>502.6005856287273</v>
      </c>
      <c r="AC25" t="n">
        <v>454.6330911406731</v>
      </c>
      <c r="AD25" t="n">
        <v>367332.5391469309</v>
      </c>
      <c r="AE25" t="n">
        <v>502600.5856287273</v>
      </c>
      <c r="AF25" t="n">
        <v>2.659925260072286e-05</v>
      </c>
      <c r="AG25" t="n">
        <v>34</v>
      </c>
      <c r="AH25" t="n">
        <v>454633.0911406731</v>
      </c>
    </row>
    <row r="26">
      <c r="A26" t="n">
        <v>24</v>
      </c>
      <c r="B26" t="n">
        <v>40</v>
      </c>
      <c r="C26" t="inlineStr">
        <is>
          <t xml:space="preserve">CONCLUIDO	</t>
        </is>
      </c>
      <c r="D26" t="n">
        <v>7.8806</v>
      </c>
      <c r="E26" t="n">
        <v>12.69</v>
      </c>
      <c r="F26" t="n">
        <v>10.56</v>
      </c>
      <c r="G26" t="n">
        <v>63.36</v>
      </c>
      <c r="H26" t="n">
        <v>1.27</v>
      </c>
      <c r="I26" t="n">
        <v>10</v>
      </c>
      <c r="J26" t="n">
        <v>97.26000000000001</v>
      </c>
      <c r="K26" t="n">
        <v>37.55</v>
      </c>
      <c r="L26" t="n">
        <v>7</v>
      </c>
      <c r="M26" t="n">
        <v>8</v>
      </c>
      <c r="N26" t="n">
        <v>12.71</v>
      </c>
      <c r="O26" t="n">
        <v>12229.54</v>
      </c>
      <c r="P26" t="n">
        <v>80.81999999999999</v>
      </c>
      <c r="Q26" t="n">
        <v>197.76</v>
      </c>
      <c r="R26" t="n">
        <v>32.77</v>
      </c>
      <c r="S26" t="n">
        <v>25.4</v>
      </c>
      <c r="T26" t="n">
        <v>2830.64</v>
      </c>
      <c r="U26" t="n">
        <v>0.78</v>
      </c>
      <c r="V26" t="n">
        <v>0.88</v>
      </c>
      <c r="W26" t="n">
        <v>2.95</v>
      </c>
      <c r="X26" t="n">
        <v>0.17</v>
      </c>
      <c r="Y26" t="n">
        <v>1</v>
      </c>
      <c r="Z26" t="n">
        <v>10</v>
      </c>
      <c r="AA26" t="n">
        <v>366.9637825912826</v>
      </c>
      <c r="AB26" t="n">
        <v>502.0960366408983</v>
      </c>
      <c r="AC26" t="n">
        <v>454.1766956001035</v>
      </c>
      <c r="AD26" t="n">
        <v>366963.7825912826</v>
      </c>
      <c r="AE26" t="n">
        <v>502096.0366408983</v>
      </c>
      <c r="AF26" t="n">
        <v>2.659756506645729e-05</v>
      </c>
      <c r="AG26" t="n">
        <v>34</v>
      </c>
      <c r="AH26" t="n">
        <v>454176.6956001035</v>
      </c>
    </row>
    <row r="27">
      <c r="A27" t="n">
        <v>25</v>
      </c>
      <c r="B27" t="n">
        <v>40</v>
      </c>
      <c r="C27" t="inlineStr">
        <is>
          <t xml:space="preserve">CONCLUIDO	</t>
        </is>
      </c>
      <c r="D27" t="n">
        <v>7.8951</v>
      </c>
      <c r="E27" t="n">
        <v>12.67</v>
      </c>
      <c r="F27" t="n">
        <v>10.56</v>
      </c>
      <c r="G27" t="n">
        <v>70.37</v>
      </c>
      <c r="H27" t="n">
        <v>1.31</v>
      </c>
      <c r="I27" t="n">
        <v>9</v>
      </c>
      <c r="J27" t="n">
        <v>97.56999999999999</v>
      </c>
      <c r="K27" t="n">
        <v>37.55</v>
      </c>
      <c r="L27" t="n">
        <v>7.25</v>
      </c>
      <c r="M27" t="n">
        <v>7</v>
      </c>
      <c r="N27" t="n">
        <v>12.77</v>
      </c>
      <c r="O27" t="n">
        <v>12267.81</v>
      </c>
      <c r="P27" t="n">
        <v>80.06</v>
      </c>
      <c r="Q27" t="n">
        <v>197.76</v>
      </c>
      <c r="R27" t="n">
        <v>32.54</v>
      </c>
      <c r="S27" t="n">
        <v>25.4</v>
      </c>
      <c r="T27" t="n">
        <v>2721.86</v>
      </c>
      <c r="U27" t="n">
        <v>0.78</v>
      </c>
      <c r="V27" t="n">
        <v>0.88</v>
      </c>
      <c r="W27" t="n">
        <v>2.95</v>
      </c>
      <c r="X27" t="n">
        <v>0.17</v>
      </c>
      <c r="Y27" t="n">
        <v>1</v>
      </c>
      <c r="Z27" t="n">
        <v>10</v>
      </c>
      <c r="AA27" t="n">
        <v>357.4621074041813</v>
      </c>
      <c r="AB27" t="n">
        <v>489.0954254655816</v>
      </c>
      <c r="AC27" t="n">
        <v>442.4168445088868</v>
      </c>
      <c r="AD27" t="n">
        <v>357462.1074041813</v>
      </c>
      <c r="AE27" t="n">
        <v>489095.4254655816</v>
      </c>
      <c r="AF27" t="n">
        <v>2.664650356015874e-05</v>
      </c>
      <c r="AG27" t="n">
        <v>33</v>
      </c>
      <c r="AH27" t="n">
        <v>442416.8445088867</v>
      </c>
    </row>
    <row r="28">
      <c r="A28" t="n">
        <v>26</v>
      </c>
      <c r="B28" t="n">
        <v>40</v>
      </c>
      <c r="C28" t="inlineStr">
        <is>
          <t xml:space="preserve">CONCLUIDO	</t>
        </is>
      </c>
      <c r="D28" t="n">
        <v>7.8968</v>
      </c>
      <c r="E28" t="n">
        <v>12.66</v>
      </c>
      <c r="F28" t="n">
        <v>10.55</v>
      </c>
      <c r="G28" t="n">
        <v>70.36</v>
      </c>
      <c r="H28" t="n">
        <v>1.35</v>
      </c>
      <c r="I28" t="n">
        <v>9</v>
      </c>
      <c r="J28" t="n">
        <v>97.88</v>
      </c>
      <c r="K28" t="n">
        <v>37.55</v>
      </c>
      <c r="L28" t="n">
        <v>7.5</v>
      </c>
      <c r="M28" t="n">
        <v>7</v>
      </c>
      <c r="N28" t="n">
        <v>12.83</v>
      </c>
      <c r="O28" t="n">
        <v>12306.12</v>
      </c>
      <c r="P28" t="n">
        <v>80.02</v>
      </c>
      <c r="Q28" t="n">
        <v>197.77</v>
      </c>
      <c r="R28" t="n">
        <v>32.4</v>
      </c>
      <c r="S28" t="n">
        <v>25.4</v>
      </c>
      <c r="T28" t="n">
        <v>2649.55</v>
      </c>
      <c r="U28" t="n">
        <v>0.78</v>
      </c>
      <c r="V28" t="n">
        <v>0.88</v>
      </c>
      <c r="W28" t="n">
        <v>2.96</v>
      </c>
      <c r="X28" t="n">
        <v>0.16</v>
      </c>
      <c r="Y28" t="n">
        <v>1</v>
      </c>
      <c r="Z28" t="n">
        <v>10</v>
      </c>
      <c r="AA28" t="n">
        <v>357.4121182321381</v>
      </c>
      <c r="AB28" t="n">
        <v>489.0270280750256</v>
      </c>
      <c r="AC28" t="n">
        <v>442.3549748692891</v>
      </c>
      <c r="AD28" t="n">
        <v>357412.1182321382</v>
      </c>
      <c r="AE28" t="n">
        <v>489027.0280750256</v>
      </c>
      <c r="AF28" t="n">
        <v>2.665224117666166e-05</v>
      </c>
      <c r="AG28" t="n">
        <v>33</v>
      </c>
      <c r="AH28" t="n">
        <v>442354.9748692891</v>
      </c>
    </row>
    <row r="29">
      <c r="A29" t="n">
        <v>27</v>
      </c>
      <c r="B29" t="n">
        <v>40</v>
      </c>
      <c r="C29" t="inlineStr">
        <is>
          <t xml:space="preserve">CONCLUIDO	</t>
        </is>
      </c>
      <c r="D29" t="n">
        <v>7.8992</v>
      </c>
      <c r="E29" t="n">
        <v>12.66</v>
      </c>
      <c r="F29" t="n">
        <v>10.55</v>
      </c>
      <c r="G29" t="n">
        <v>70.33</v>
      </c>
      <c r="H29" t="n">
        <v>1.39</v>
      </c>
      <c r="I29" t="n">
        <v>9</v>
      </c>
      <c r="J29" t="n">
        <v>98.19</v>
      </c>
      <c r="K29" t="n">
        <v>37.55</v>
      </c>
      <c r="L29" t="n">
        <v>7.75</v>
      </c>
      <c r="M29" t="n">
        <v>7</v>
      </c>
      <c r="N29" t="n">
        <v>12.89</v>
      </c>
      <c r="O29" t="n">
        <v>12344.44</v>
      </c>
      <c r="P29" t="n">
        <v>79.45999999999999</v>
      </c>
      <c r="Q29" t="n">
        <v>197.76</v>
      </c>
      <c r="R29" t="n">
        <v>32.42</v>
      </c>
      <c r="S29" t="n">
        <v>25.4</v>
      </c>
      <c r="T29" t="n">
        <v>2662.91</v>
      </c>
      <c r="U29" t="n">
        <v>0.78</v>
      </c>
      <c r="V29" t="n">
        <v>0.88</v>
      </c>
      <c r="W29" t="n">
        <v>2.95</v>
      </c>
      <c r="X29" t="n">
        <v>0.16</v>
      </c>
      <c r="Y29" t="n">
        <v>1</v>
      </c>
      <c r="Z29" t="n">
        <v>10</v>
      </c>
      <c r="AA29" t="n">
        <v>357.0068119843769</v>
      </c>
      <c r="AB29" t="n">
        <v>488.4724701859889</v>
      </c>
      <c r="AC29" t="n">
        <v>441.8533432068552</v>
      </c>
      <c r="AD29" t="n">
        <v>357006.8119843769</v>
      </c>
      <c r="AE29" t="n">
        <v>488472.4701859889</v>
      </c>
      <c r="AF29" t="n">
        <v>2.666034134113639e-05</v>
      </c>
      <c r="AG29" t="n">
        <v>33</v>
      </c>
      <c r="AH29" t="n">
        <v>441853.3432068552</v>
      </c>
    </row>
    <row r="30">
      <c r="A30" t="n">
        <v>28</v>
      </c>
      <c r="B30" t="n">
        <v>40</v>
      </c>
      <c r="C30" t="inlineStr">
        <is>
          <t xml:space="preserve">CONCLUIDO	</t>
        </is>
      </c>
      <c r="D30" t="n">
        <v>7.8999</v>
      </c>
      <c r="E30" t="n">
        <v>12.66</v>
      </c>
      <c r="F30" t="n">
        <v>10.55</v>
      </c>
      <c r="G30" t="n">
        <v>70.31999999999999</v>
      </c>
      <c r="H30" t="n">
        <v>1.43</v>
      </c>
      <c r="I30" t="n">
        <v>9</v>
      </c>
      <c r="J30" t="n">
        <v>98.5</v>
      </c>
      <c r="K30" t="n">
        <v>37.55</v>
      </c>
      <c r="L30" t="n">
        <v>8</v>
      </c>
      <c r="M30" t="n">
        <v>7</v>
      </c>
      <c r="N30" t="n">
        <v>12.95</v>
      </c>
      <c r="O30" t="n">
        <v>12382.79</v>
      </c>
      <c r="P30" t="n">
        <v>78.88</v>
      </c>
      <c r="Q30" t="n">
        <v>197.79</v>
      </c>
      <c r="R30" t="n">
        <v>32.19</v>
      </c>
      <c r="S30" t="n">
        <v>25.4</v>
      </c>
      <c r="T30" t="n">
        <v>2544.42</v>
      </c>
      <c r="U30" t="n">
        <v>0.79</v>
      </c>
      <c r="V30" t="n">
        <v>0.88</v>
      </c>
      <c r="W30" t="n">
        <v>2.96</v>
      </c>
      <c r="X30" t="n">
        <v>0.16</v>
      </c>
      <c r="Y30" t="n">
        <v>1</v>
      </c>
      <c r="Z30" t="n">
        <v>10</v>
      </c>
      <c r="AA30" t="n">
        <v>356.6016172861802</v>
      </c>
      <c r="AB30" t="n">
        <v>487.9180649239877</v>
      </c>
      <c r="AC30" t="n">
        <v>441.3518496049467</v>
      </c>
      <c r="AD30" t="n">
        <v>356601.6172861801</v>
      </c>
      <c r="AE30" t="n">
        <v>487918.0649239877</v>
      </c>
      <c r="AF30" t="n">
        <v>2.666270388910818e-05</v>
      </c>
      <c r="AG30" t="n">
        <v>33</v>
      </c>
      <c r="AH30" t="n">
        <v>441351.8496049467</v>
      </c>
    </row>
    <row r="31">
      <c r="A31" t="n">
        <v>29</v>
      </c>
      <c r="B31" t="n">
        <v>40</v>
      </c>
      <c r="C31" t="inlineStr">
        <is>
          <t xml:space="preserve">CONCLUIDO	</t>
        </is>
      </c>
      <c r="D31" t="n">
        <v>7.932</v>
      </c>
      <c r="E31" t="n">
        <v>12.61</v>
      </c>
      <c r="F31" t="n">
        <v>10.52</v>
      </c>
      <c r="G31" t="n">
        <v>78.87</v>
      </c>
      <c r="H31" t="n">
        <v>1.47</v>
      </c>
      <c r="I31" t="n">
        <v>8</v>
      </c>
      <c r="J31" t="n">
        <v>98.81999999999999</v>
      </c>
      <c r="K31" t="n">
        <v>37.55</v>
      </c>
      <c r="L31" t="n">
        <v>8.25</v>
      </c>
      <c r="M31" t="n">
        <v>6</v>
      </c>
      <c r="N31" t="n">
        <v>13.01</v>
      </c>
      <c r="O31" t="n">
        <v>12421.16</v>
      </c>
      <c r="P31" t="n">
        <v>78.48</v>
      </c>
      <c r="Q31" t="n">
        <v>197.75</v>
      </c>
      <c r="R31" t="n">
        <v>31.34</v>
      </c>
      <c r="S31" t="n">
        <v>25.4</v>
      </c>
      <c r="T31" t="n">
        <v>2124.63</v>
      </c>
      <c r="U31" t="n">
        <v>0.8100000000000001</v>
      </c>
      <c r="V31" t="n">
        <v>0.88</v>
      </c>
      <c r="W31" t="n">
        <v>2.95</v>
      </c>
      <c r="X31" t="n">
        <v>0.13</v>
      </c>
      <c r="Y31" t="n">
        <v>1</v>
      </c>
      <c r="Z31" t="n">
        <v>10</v>
      </c>
      <c r="AA31" t="n">
        <v>356.0449675261336</v>
      </c>
      <c r="AB31" t="n">
        <v>487.1564321646379</v>
      </c>
      <c r="AC31" t="n">
        <v>440.6629060071909</v>
      </c>
      <c r="AD31" t="n">
        <v>356044.9675261336</v>
      </c>
      <c r="AE31" t="n">
        <v>487156.4321646378</v>
      </c>
      <c r="AF31" t="n">
        <v>2.677104358895759e-05</v>
      </c>
      <c r="AG31" t="n">
        <v>33</v>
      </c>
      <c r="AH31" t="n">
        <v>440662.9060071909</v>
      </c>
    </row>
    <row r="32">
      <c r="A32" t="n">
        <v>30</v>
      </c>
      <c r="B32" t="n">
        <v>40</v>
      </c>
      <c r="C32" t="inlineStr">
        <is>
          <t xml:space="preserve">CONCLUIDO	</t>
        </is>
      </c>
      <c r="D32" t="n">
        <v>7.9232</v>
      </c>
      <c r="E32" t="n">
        <v>12.62</v>
      </c>
      <c r="F32" t="n">
        <v>10.53</v>
      </c>
      <c r="G32" t="n">
        <v>78.97</v>
      </c>
      <c r="H32" t="n">
        <v>1.51</v>
      </c>
      <c r="I32" t="n">
        <v>8</v>
      </c>
      <c r="J32" t="n">
        <v>99.13</v>
      </c>
      <c r="K32" t="n">
        <v>37.55</v>
      </c>
      <c r="L32" t="n">
        <v>8.5</v>
      </c>
      <c r="M32" t="n">
        <v>6</v>
      </c>
      <c r="N32" t="n">
        <v>13.07</v>
      </c>
      <c r="O32" t="n">
        <v>12459.56</v>
      </c>
      <c r="P32" t="n">
        <v>78.33</v>
      </c>
      <c r="Q32" t="n">
        <v>197.77</v>
      </c>
      <c r="R32" t="n">
        <v>31.62</v>
      </c>
      <c r="S32" t="n">
        <v>25.4</v>
      </c>
      <c r="T32" t="n">
        <v>2264.16</v>
      </c>
      <c r="U32" t="n">
        <v>0.8</v>
      </c>
      <c r="V32" t="n">
        <v>0.88</v>
      </c>
      <c r="W32" t="n">
        <v>2.95</v>
      </c>
      <c r="X32" t="n">
        <v>0.14</v>
      </c>
      <c r="Y32" t="n">
        <v>1</v>
      </c>
      <c r="Z32" t="n">
        <v>10</v>
      </c>
      <c r="AA32" t="n">
        <v>356.0202982813339</v>
      </c>
      <c r="AB32" t="n">
        <v>487.1226786155725</v>
      </c>
      <c r="AC32" t="n">
        <v>440.6323738494749</v>
      </c>
      <c r="AD32" t="n">
        <v>356020.2982813339</v>
      </c>
      <c r="AE32" t="n">
        <v>487122.6786155725</v>
      </c>
      <c r="AF32" t="n">
        <v>2.674134298588361e-05</v>
      </c>
      <c r="AG32" t="n">
        <v>33</v>
      </c>
      <c r="AH32" t="n">
        <v>440632.3738494749</v>
      </c>
    </row>
    <row r="33">
      <c r="A33" t="n">
        <v>31</v>
      </c>
      <c r="B33" t="n">
        <v>40</v>
      </c>
      <c r="C33" t="inlineStr">
        <is>
          <t xml:space="preserve">CONCLUIDO	</t>
        </is>
      </c>
      <c r="D33" t="n">
        <v>7.925</v>
      </c>
      <c r="E33" t="n">
        <v>12.62</v>
      </c>
      <c r="F33" t="n">
        <v>10.53</v>
      </c>
      <c r="G33" t="n">
        <v>78.95</v>
      </c>
      <c r="H33" t="n">
        <v>1.55</v>
      </c>
      <c r="I33" t="n">
        <v>8</v>
      </c>
      <c r="J33" t="n">
        <v>99.44</v>
      </c>
      <c r="K33" t="n">
        <v>37.55</v>
      </c>
      <c r="L33" t="n">
        <v>8.75</v>
      </c>
      <c r="M33" t="n">
        <v>6</v>
      </c>
      <c r="N33" t="n">
        <v>13.14</v>
      </c>
      <c r="O33" t="n">
        <v>12497.98</v>
      </c>
      <c r="P33" t="n">
        <v>77.83</v>
      </c>
      <c r="Q33" t="n">
        <v>197.76</v>
      </c>
      <c r="R33" t="n">
        <v>31.62</v>
      </c>
      <c r="S33" t="n">
        <v>25.4</v>
      </c>
      <c r="T33" t="n">
        <v>2264.16</v>
      </c>
      <c r="U33" t="n">
        <v>0.8</v>
      </c>
      <c r="V33" t="n">
        <v>0.88</v>
      </c>
      <c r="W33" t="n">
        <v>2.95</v>
      </c>
      <c r="X33" t="n">
        <v>0.14</v>
      </c>
      <c r="Y33" t="n">
        <v>1</v>
      </c>
      <c r="Z33" t="n">
        <v>10</v>
      </c>
      <c r="AA33" t="n">
        <v>355.6626897332351</v>
      </c>
      <c r="AB33" t="n">
        <v>486.6333828234881</v>
      </c>
      <c r="AC33" t="n">
        <v>440.1897757610562</v>
      </c>
      <c r="AD33" t="n">
        <v>355662.6897332352</v>
      </c>
      <c r="AE33" t="n">
        <v>486633.3828234882</v>
      </c>
      <c r="AF33" t="n">
        <v>2.674741810923965e-05</v>
      </c>
      <c r="AG33" t="n">
        <v>33</v>
      </c>
      <c r="AH33" t="n">
        <v>440189.7757610562</v>
      </c>
    </row>
    <row r="34">
      <c r="A34" t="n">
        <v>32</v>
      </c>
      <c r="B34" t="n">
        <v>40</v>
      </c>
      <c r="C34" t="inlineStr">
        <is>
          <t xml:space="preserve">CONCLUIDO	</t>
        </is>
      </c>
      <c r="D34" t="n">
        <v>7.9245</v>
      </c>
      <c r="E34" t="n">
        <v>12.62</v>
      </c>
      <c r="F34" t="n">
        <v>10.53</v>
      </c>
      <c r="G34" t="n">
        <v>78.95999999999999</v>
      </c>
      <c r="H34" t="n">
        <v>1.59</v>
      </c>
      <c r="I34" t="n">
        <v>8</v>
      </c>
      <c r="J34" t="n">
        <v>99.75</v>
      </c>
      <c r="K34" t="n">
        <v>37.55</v>
      </c>
      <c r="L34" t="n">
        <v>9</v>
      </c>
      <c r="M34" t="n">
        <v>6</v>
      </c>
      <c r="N34" t="n">
        <v>13.2</v>
      </c>
      <c r="O34" t="n">
        <v>12536.43</v>
      </c>
      <c r="P34" t="n">
        <v>76.88</v>
      </c>
      <c r="Q34" t="n">
        <v>197.77</v>
      </c>
      <c r="R34" t="n">
        <v>31.63</v>
      </c>
      <c r="S34" t="n">
        <v>25.4</v>
      </c>
      <c r="T34" t="n">
        <v>2271.47</v>
      </c>
      <c r="U34" t="n">
        <v>0.8</v>
      </c>
      <c r="V34" t="n">
        <v>0.88</v>
      </c>
      <c r="W34" t="n">
        <v>2.95</v>
      </c>
      <c r="X34" t="n">
        <v>0.14</v>
      </c>
      <c r="Y34" t="n">
        <v>1</v>
      </c>
      <c r="Z34" t="n">
        <v>10</v>
      </c>
      <c r="AA34" t="n">
        <v>355.0142410566912</v>
      </c>
      <c r="AB34" t="n">
        <v>485.7461467367041</v>
      </c>
      <c r="AC34" t="n">
        <v>439.3872162411511</v>
      </c>
      <c r="AD34" t="n">
        <v>355014.2410566912</v>
      </c>
      <c r="AE34" t="n">
        <v>485746.1467367041</v>
      </c>
      <c r="AF34" t="n">
        <v>2.674573057497409e-05</v>
      </c>
      <c r="AG34" t="n">
        <v>33</v>
      </c>
      <c r="AH34" t="n">
        <v>439387.2162411511</v>
      </c>
    </row>
    <row r="35">
      <c r="A35" t="n">
        <v>33</v>
      </c>
      <c r="B35" t="n">
        <v>40</v>
      </c>
      <c r="C35" t="inlineStr">
        <is>
          <t xml:space="preserve">CONCLUIDO	</t>
        </is>
      </c>
      <c r="D35" t="n">
        <v>7.9528</v>
      </c>
      <c r="E35" t="n">
        <v>12.57</v>
      </c>
      <c r="F35" t="n">
        <v>10.5</v>
      </c>
      <c r="G35" t="n">
        <v>90.02</v>
      </c>
      <c r="H35" t="n">
        <v>1.63</v>
      </c>
      <c r="I35" t="n">
        <v>7</v>
      </c>
      <c r="J35" t="n">
        <v>100.06</v>
      </c>
      <c r="K35" t="n">
        <v>37.55</v>
      </c>
      <c r="L35" t="n">
        <v>9.25</v>
      </c>
      <c r="M35" t="n">
        <v>5</v>
      </c>
      <c r="N35" t="n">
        <v>13.26</v>
      </c>
      <c r="O35" t="n">
        <v>12574.9</v>
      </c>
      <c r="P35" t="n">
        <v>76.81</v>
      </c>
      <c r="Q35" t="n">
        <v>197.78</v>
      </c>
      <c r="R35" t="n">
        <v>30.87</v>
      </c>
      <c r="S35" t="n">
        <v>25.4</v>
      </c>
      <c r="T35" t="n">
        <v>1894.09</v>
      </c>
      <c r="U35" t="n">
        <v>0.82</v>
      </c>
      <c r="V35" t="n">
        <v>0.89</v>
      </c>
      <c r="W35" t="n">
        <v>2.95</v>
      </c>
      <c r="X35" t="n">
        <v>0.11</v>
      </c>
      <c r="Y35" t="n">
        <v>1</v>
      </c>
      <c r="Z35" t="n">
        <v>10</v>
      </c>
      <c r="AA35" t="n">
        <v>354.7208012961755</v>
      </c>
      <c r="AB35" t="n">
        <v>485.3446495107179</v>
      </c>
      <c r="AC35" t="n">
        <v>439.0240373469081</v>
      </c>
      <c r="AD35" t="n">
        <v>354720.8012961755</v>
      </c>
      <c r="AE35" t="n">
        <v>485344.6495107179</v>
      </c>
      <c r="AF35" t="n">
        <v>2.684124501440519e-05</v>
      </c>
      <c r="AG35" t="n">
        <v>33</v>
      </c>
      <c r="AH35" t="n">
        <v>439024.0373469081</v>
      </c>
    </row>
    <row r="36">
      <c r="A36" t="n">
        <v>34</v>
      </c>
      <c r="B36" t="n">
        <v>40</v>
      </c>
      <c r="C36" t="inlineStr">
        <is>
          <t xml:space="preserve">CONCLUIDO	</t>
        </is>
      </c>
      <c r="D36" t="n">
        <v>7.9516</v>
      </c>
      <c r="E36" t="n">
        <v>12.58</v>
      </c>
      <c r="F36" t="n">
        <v>10.5</v>
      </c>
      <c r="G36" t="n">
        <v>90.03</v>
      </c>
      <c r="H36" t="n">
        <v>1.67</v>
      </c>
      <c r="I36" t="n">
        <v>7</v>
      </c>
      <c r="J36" t="n">
        <v>100.37</v>
      </c>
      <c r="K36" t="n">
        <v>37.55</v>
      </c>
      <c r="L36" t="n">
        <v>9.5</v>
      </c>
      <c r="M36" t="n">
        <v>5</v>
      </c>
      <c r="N36" t="n">
        <v>13.32</v>
      </c>
      <c r="O36" t="n">
        <v>12613.39</v>
      </c>
      <c r="P36" t="n">
        <v>76.69</v>
      </c>
      <c r="Q36" t="n">
        <v>197.75</v>
      </c>
      <c r="R36" t="n">
        <v>30.93</v>
      </c>
      <c r="S36" t="n">
        <v>25.4</v>
      </c>
      <c r="T36" t="n">
        <v>1924.8</v>
      </c>
      <c r="U36" t="n">
        <v>0.82</v>
      </c>
      <c r="V36" t="n">
        <v>0.89</v>
      </c>
      <c r="W36" t="n">
        <v>2.95</v>
      </c>
      <c r="X36" t="n">
        <v>0.11</v>
      </c>
      <c r="Y36" t="n">
        <v>1</v>
      </c>
      <c r="Z36" t="n">
        <v>10</v>
      </c>
      <c r="AA36" t="n">
        <v>354.6479586668997</v>
      </c>
      <c r="AB36" t="n">
        <v>485.2449830117528</v>
      </c>
      <c r="AC36" t="n">
        <v>438.9338828787215</v>
      </c>
      <c r="AD36" t="n">
        <v>354647.9586668998</v>
      </c>
      <c r="AE36" t="n">
        <v>485244.9830117528</v>
      </c>
      <c r="AF36" t="n">
        <v>2.683719493216783e-05</v>
      </c>
      <c r="AG36" t="n">
        <v>33</v>
      </c>
      <c r="AH36" t="n">
        <v>438933.8828787215</v>
      </c>
    </row>
    <row r="37">
      <c r="A37" t="n">
        <v>35</v>
      </c>
      <c r="B37" t="n">
        <v>40</v>
      </c>
      <c r="C37" t="inlineStr">
        <is>
          <t xml:space="preserve">CONCLUIDO	</t>
        </is>
      </c>
      <c r="D37" t="n">
        <v>7.9461</v>
      </c>
      <c r="E37" t="n">
        <v>12.58</v>
      </c>
      <c r="F37" t="n">
        <v>10.51</v>
      </c>
      <c r="G37" t="n">
        <v>90.11</v>
      </c>
      <c r="H37" t="n">
        <v>1.7</v>
      </c>
      <c r="I37" t="n">
        <v>7</v>
      </c>
      <c r="J37" t="n">
        <v>100.69</v>
      </c>
      <c r="K37" t="n">
        <v>37.55</v>
      </c>
      <c r="L37" t="n">
        <v>9.75</v>
      </c>
      <c r="M37" t="n">
        <v>5</v>
      </c>
      <c r="N37" t="n">
        <v>13.38</v>
      </c>
      <c r="O37" t="n">
        <v>12651.91</v>
      </c>
      <c r="P37" t="n">
        <v>76.40000000000001</v>
      </c>
      <c r="Q37" t="n">
        <v>197.75</v>
      </c>
      <c r="R37" t="n">
        <v>31.2</v>
      </c>
      <c r="S37" t="n">
        <v>25.4</v>
      </c>
      <c r="T37" t="n">
        <v>2060.42</v>
      </c>
      <c r="U37" t="n">
        <v>0.8100000000000001</v>
      </c>
      <c r="V37" t="n">
        <v>0.89</v>
      </c>
      <c r="W37" t="n">
        <v>2.95</v>
      </c>
      <c r="X37" t="n">
        <v>0.12</v>
      </c>
      <c r="Y37" t="n">
        <v>1</v>
      </c>
      <c r="Z37" t="n">
        <v>10</v>
      </c>
      <c r="AA37" t="n">
        <v>354.5004157598077</v>
      </c>
      <c r="AB37" t="n">
        <v>485.0431082971359</v>
      </c>
      <c r="AC37" t="n">
        <v>438.7512748035346</v>
      </c>
      <c r="AD37" t="n">
        <v>354500.4157598077</v>
      </c>
      <c r="AE37" t="n">
        <v>485043.1082971359</v>
      </c>
      <c r="AF37" t="n">
        <v>2.681863205524659e-05</v>
      </c>
      <c r="AG37" t="n">
        <v>33</v>
      </c>
      <c r="AH37" t="n">
        <v>438751.2748035346</v>
      </c>
    </row>
    <row r="38">
      <c r="A38" t="n">
        <v>36</v>
      </c>
      <c r="B38" t="n">
        <v>40</v>
      </c>
      <c r="C38" t="inlineStr">
        <is>
          <t xml:space="preserve">CONCLUIDO	</t>
        </is>
      </c>
      <c r="D38" t="n">
        <v>7.9444</v>
      </c>
      <c r="E38" t="n">
        <v>12.59</v>
      </c>
      <c r="F38" t="n">
        <v>10.52</v>
      </c>
      <c r="G38" t="n">
        <v>90.13</v>
      </c>
      <c r="H38" t="n">
        <v>1.74</v>
      </c>
      <c r="I38" t="n">
        <v>7</v>
      </c>
      <c r="J38" t="n">
        <v>101</v>
      </c>
      <c r="K38" t="n">
        <v>37.55</v>
      </c>
      <c r="L38" t="n">
        <v>10</v>
      </c>
      <c r="M38" t="n">
        <v>5</v>
      </c>
      <c r="N38" t="n">
        <v>13.45</v>
      </c>
      <c r="O38" t="n">
        <v>12690.46</v>
      </c>
      <c r="P38" t="n">
        <v>75.64</v>
      </c>
      <c r="Q38" t="n">
        <v>197.76</v>
      </c>
      <c r="R38" t="n">
        <v>31.22</v>
      </c>
      <c r="S38" t="n">
        <v>25.4</v>
      </c>
      <c r="T38" t="n">
        <v>2071.08</v>
      </c>
      <c r="U38" t="n">
        <v>0.8100000000000001</v>
      </c>
      <c r="V38" t="n">
        <v>0.88</v>
      </c>
      <c r="W38" t="n">
        <v>2.95</v>
      </c>
      <c r="X38" t="n">
        <v>0.12</v>
      </c>
      <c r="Y38" t="n">
        <v>1</v>
      </c>
      <c r="Z38" t="n">
        <v>10</v>
      </c>
      <c r="AA38" t="n">
        <v>354.0014671626106</v>
      </c>
      <c r="AB38" t="n">
        <v>484.3604248143923</v>
      </c>
      <c r="AC38" t="n">
        <v>438.1337456742318</v>
      </c>
      <c r="AD38" t="n">
        <v>354001.4671626106</v>
      </c>
      <c r="AE38" t="n">
        <v>484360.4248143923</v>
      </c>
      <c r="AF38" t="n">
        <v>2.681289443874366e-05</v>
      </c>
      <c r="AG38" t="n">
        <v>33</v>
      </c>
      <c r="AH38" t="n">
        <v>438133.7456742318</v>
      </c>
    </row>
    <row r="39">
      <c r="A39" t="n">
        <v>37</v>
      </c>
      <c r="B39" t="n">
        <v>40</v>
      </c>
      <c r="C39" t="inlineStr">
        <is>
          <t xml:space="preserve">CONCLUIDO	</t>
        </is>
      </c>
      <c r="D39" t="n">
        <v>7.9449</v>
      </c>
      <c r="E39" t="n">
        <v>12.59</v>
      </c>
      <c r="F39" t="n">
        <v>10.51</v>
      </c>
      <c r="G39" t="n">
        <v>90.12</v>
      </c>
      <c r="H39" t="n">
        <v>1.78</v>
      </c>
      <c r="I39" t="n">
        <v>7</v>
      </c>
      <c r="J39" t="n">
        <v>101.31</v>
      </c>
      <c r="K39" t="n">
        <v>37.55</v>
      </c>
      <c r="L39" t="n">
        <v>10.25</v>
      </c>
      <c r="M39" t="n">
        <v>4</v>
      </c>
      <c r="N39" t="n">
        <v>13.51</v>
      </c>
      <c r="O39" t="n">
        <v>12729.03</v>
      </c>
      <c r="P39" t="n">
        <v>75.08</v>
      </c>
      <c r="Q39" t="n">
        <v>197.8</v>
      </c>
      <c r="R39" t="n">
        <v>31.21</v>
      </c>
      <c r="S39" t="n">
        <v>25.4</v>
      </c>
      <c r="T39" t="n">
        <v>2063.57</v>
      </c>
      <c r="U39" t="n">
        <v>0.8100000000000001</v>
      </c>
      <c r="V39" t="n">
        <v>0.88</v>
      </c>
      <c r="W39" t="n">
        <v>2.95</v>
      </c>
      <c r="X39" t="n">
        <v>0.12</v>
      </c>
      <c r="Y39" t="n">
        <v>1</v>
      </c>
      <c r="Z39" t="n">
        <v>10</v>
      </c>
      <c r="AA39" t="n">
        <v>353.6055234145368</v>
      </c>
      <c r="AB39" t="n">
        <v>483.8186771104723</v>
      </c>
      <c r="AC39" t="n">
        <v>437.6437016108263</v>
      </c>
      <c r="AD39" t="n">
        <v>353605.5234145368</v>
      </c>
      <c r="AE39" t="n">
        <v>483818.6771104723</v>
      </c>
      <c r="AF39" t="n">
        <v>2.681458197300922e-05</v>
      </c>
      <c r="AG39" t="n">
        <v>33</v>
      </c>
      <c r="AH39" t="n">
        <v>437643.7016108262</v>
      </c>
    </row>
    <row r="40">
      <c r="A40" t="n">
        <v>38</v>
      </c>
      <c r="B40" t="n">
        <v>40</v>
      </c>
      <c r="C40" t="inlineStr">
        <is>
          <t xml:space="preserve">CONCLUIDO	</t>
        </is>
      </c>
      <c r="D40" t="n">
        <v>7.9475</v>
      </c>
      <c r="E40" t="n">
        <v>12.58</v>
      </c>
      <c r="F40" t="n">
        <v>10.51</v>
      </c>
      <c r="G40" t="n">
        <v>90.09</v>
      </c>
      <c r="H40" t="n">
        <v>1.82</v>
      </c>
      <c r="I40" t="n">
        <v>7</v>
      </c>
      <c r="J40" t="n">
        <v>101.62</v>
      </c>
      <c r="K40" t="n">
        <v>37.55</v>
      </c>
      <c r="L40" t="n">
        <v>10.5</v>
      </c>
      <c r="M40" t="n">
        <v>2</v>
      </c>
      <c r="N40" t="n">
        <v>13.57</v>
      </c>
      <c r="O40" t="n">
        <v>12767.62</v>
      </c>
      <c r="P40" t="n">
        <v>74.59</v>
      </c>
      <c r="Q40" t="n">
        <v>197.79</v>
      </c>
      <c r="R40" t="n">
        <v>31.07</v>
      </c>
      <c r="S40" t="n">
        <v>25.4</v>
      </c>
      <c r="T40" t="n">
        <v>1996.2</v>
      </c>
      <c r="U40" t="n">
        <v>0.82</v>
      </c>
      <c r="V40" t="n">
        <v>0.89</v>
      </c>
      <c r="W40" t="n">
        <v>2.95</v>
      </c>
      <c r="X40" t="n">
        <v>0.12</v>
      </c>
      <c r="Y40" t="n">
        <v>1</v>
      </c>
      <c r="Z40" t="n">
        <v>10</v>
      </c>
      <c r="AA40" t="n">
        <v>353.2502415784452</v>
      </c>
      <c r="AB40" t="n">
        <v>483.3325648284034</v>
      </c>
      <c r="AC40" t="n">
        <v>437.2039832026952</v>
      </c>
      <c r="AD40" t="n">
        <v>353250.2415784452</v>
      </c>
      <c r="AE40" t="n">
        <v>483332.5648284034</v>
      </c>
      <c r="AF40" t="n">
        <v>2.682335715119018e-05</v>
      </c>
      <c r="AG40" t="n">
        <v>33</v>
      </c>
      <c r="AH40" t="n">
        <v>437203.9832026951</v>
      </c>
    </row>
    <row r="41">
      <c r="A41" t="n">
        <v>39</v>
      </c>
      <c r="B41" t="n">
        <v>40</v>
      </c>
      <c r="C41" t="inlineStr">
        <is>
          <t xml:space="preserve">CONCLUIDO	</t>
        </is>
      </c>
      <c r="D41" t="n">
        <v>7.9456</v>
      </c>
      <c r="E41" t="n">
        <v>12.59</v>
      </c>
      <c r="F41" t="n">
        <v>10.51</v>
      </c>
      <c r="G41" t="n">
        <v>90.11</v>
      </c>
      <c r="H41" t="n">
        <v>1.86</v>
      </c>
      <c r="I41" t="n">
        <v>7</v>
      </c>
      <c r="J41" t="n">
        <v>101.94</v>
      </c>
      <c r="K41" t="n">
        <v>37.55</v>
      </c>
      <c r="L41" t="n">
        <v>10.75</v>
      </c>
      <c r="M41" t="n">
        <v>2</v>
      </c>
      <c r="N41" t="n">
        <v>13.64</v>
      </c>
      <c r="O41" t="n">
        <v>12806.24</v>
      </c>
      <c r="P41" t="n">
        <v>74.47</v>
      </c>
      <c r="Q41" t="n">
        <v>197.79</v>
      </c>
      <c r="R41" t="n">
        <v>31.09</v>
      </c>
      <c r="S41" t="n">
        <v>25.4</v>
      </c>
      <c r="T41" t="n">
        <v>2005.34</v>
      </c>
      <c r="U41" t="n">
        <v>0.82</v>
      </c>
      <c r="V41" t="n">
        <v>0.89</v>
      </c>
      <c r="W41" t="n">
        <v>2.95</v>
      </c>
      <c r="X41" t="n">
        <v>0.12</v>
      </c>
      <c r="Y41" t="n">
        <v>1</v>
      </c>
      <c r="Z41" t="n">
        <v>10</v>
      </c>
      <c r="AA41" t="n">
        <v>353.1824118243114</v>
      </c>
      <c r="AB41" t="n">
        <v>483.2397571663601</v>
      </c>
      <c r="AC41" t="n">
        <v>437.1200329736608</v>
      </c>
      <c r="AD41" t="n">
        <v>353182.4118243114</v>
      </c>
      <c r="AE41" t="n">
        <v>483239.75716636</v>
      </c>
      <c r="AF41" t="n">
        <v>2.681694452098102e-05</v>
      </c>
      <c r="AG41" t="n">
        <v>33</v>
      </c>
      <c r="AH41" t="n">
        <v>437120.0329736608</v>
      </c>
    </row>
    <row r="42">
      <c r="A42" t="n">
        <v>40</v>
      </c>
      <c r="B42" t="n">
        <v>40</v>
      </c>
      <c r="C42" t="inlineStr">
        <is>
          <t xml:space="preserve">CONCLUIDO	</t>
        </is>
      </c>
      <c r="D42" t="n">
        <v>7.9442</v>
      </c>
      <c r="E42" t="n">
        <v>12.59</v>
      </c>
      <c r="F42" t="n">
        <v>10.52</v>
      </c>
      <c r="G42" t="n">
        <v>90.13</v>
      </c>
      <c r="H42" t="n">
        <v>1.89</v>
      </c>
      <c r="I42" t="n">
        <v>7</v>
      </c>
      <c r="J42" t="n">
        <v>102.25</v>
      </c>
      <c r="K42" t="n">
        <v>37.55</v>
      </c>
      <c r="L42" t="n">
        <v>11</v>
      </c>
      <c r="M42" t="n">
        <v>1</v>
      </c>
      <c r="N42" t="n">
        <v>13.7</v>
      </c>
      <c r="O42" t="n">
        <v>12844.88</v>
      </c>
      <c r="P42" t="n">
        <v>74.41</v>
      </c>
      <c r="Q42" t="n">
        <v>197.87</v>
      </c>
      <c r="R42" t="n">
        <v>31.09</v>
      </c>
      <c r="S42" t="n">
        <v>25.4</v>
      </c>
      <c r="T42" t="n">
        <v>2006.77</v>
      </c>
      <c r="U42" t="n">
        <v>0.82</v>
      </c>
      <c r="V42" t="n">
        <v>0.88</v>
      </c>
      <c r="W42" t="n">
        <v>2.96</v>
      </c>
      <c r="X42" t="n">
        <v>0.12</v>
      </c>
      <c r="Y42" t="n">
        <v>1</v>
      </c>
      <c r="Z42" t="n">
        <v>10</v>
      </c>
      <c r="AA42" t="n">
        <v>353.1604196510502</v>
      </c>
      <c r="AB42" t="n">
        <v>483.2096665046778</v>
      </c>
      <c r="AC42" t="n">
        <v>437.0928141224971</v>
      </c>
      <c r="AD42" t="n">
        <v>353160.4196510502</v>
      </c>
      <c r="AE42" t="n">
        <v>483209.6665046779</v>
      </c>
      <c r="AF42" t="n">
        <v>2.681221942503743e-05</v>
      </c>
      <c r="AG42" t="n">
        <v>33</v>
      </c>
      <c r="AH42" t="n">
        <v>437092.8141224971</v>
      </c>
    </row>
    <row r="43">
      <c r="A43" t="n">
        <v>41</v>
      </c>
      <c r="B43" t="n">
        <v>40</v>
      </c>
      <c r="C43" t="inlineStr">
        <is>
          <t xml:space="preserve">CONCLUIDO	</t>
        </is>
      </c>
      <c r="D43" t="n">
        <v>7.9694</v>
      </c>
      <c r="E43" t="n">
        <v>12.55</v>
      </c>
      <c r="F43" t="n">
        <v>10.49</v>
      </c>
      <c r="G43" t="n">
        <v>104.95</v>
      </c>
      <c r="H43" t="n">
        <v>1.93</v>
      </c>
      <c r="I43" t="n">
        <v>6</v>
      </c>
      <c r="J43" t="n">
        <v>102.56</v>
      </c>
      <c r="K43" t="n">
        <v>37.55</v>
      </c>
      <c r="L43" t="n">
        <v>11.25</v>
      </c>
      <c r="M43" t="n">
        <v>0</v>
      </c>
      <c r="N43" t="n">
        <v>13.76</v>
      </c>
      <c r="O43" t="n">
        <v>12883.55</v>
      </c>
      <c r="P43" t="n">
        <v>74.26000000000001</v>
      </c>
      <c r="Q43" t="n">
        <v>197.87</v>
      </c>
      <c r="R43" t="n">
        <v>30.46</v>
      </c>
      <c r="S43" t="n">
        <v>25.4</v>
      </c>
      <c r="T43" t="n">
        <v>1693.81</v>
      </c>
      <c r="U43" t="n">
        <v>0.83</v>
      </c>
      <c r="V43" t="n">
        <v>0.89</v>
      </c>
      <c r="W43" t="n">
        <v>2.95</v>
      </c>
      <c r="X43" t="n">
        <v>0.1</v>
      </c>
      <c r="Y43" t="n">
        <v>1</v>
      </c>
      <c r="Z43" t="n">
        <v>10</v>
      </c>
      <c r="AA43" t="n">
        <v>352.8428677806501</v>
      </c>
      <c r="AB43" t="n">
        <v>482.7751780261967</v>
      </c>
      <c r="AC43" t="n">
        <v>436.6997926145937</v>
      </c>
      <c r="AD43" t="n">
        <v>352842.8677806502</v>
      </c>
      <c r="AE43" t="n">
        <v>482775.1780261967</v>
      </c>
      <c r="AF43" t="n">
        <v>2.689727115202202e-05</v>
      </c>
      <c r="AG43" t="n">
        <v>33</v>
      </c>
      <c r="AH43" t="n">
        <v>436699.7926145937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300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4.7907</v>
      </c>
      <c r="E2" t="n">
        <v>20.87</v>
      </c>
      <c r="F2" t="n">
        <v>13.15</v>
      </c>
      <c r="G2" t="n">
        <v>5.89</v>
      </c>
      <c r="H2" t="n">
        <v>0.09</v>
      </c>
      <c r="I2" t="n">
        <v>134</v>
      </c>
      <c r="J2" t="n">
        <v>194.77</v>
      </c>
      <c r="K2" t="n">
        <v>54.38</v>
      </c>
      <c r="L2" t="n">
        <v>1</v>
      </c>
      <c r="M2" t="n">
        <v>132</v>
      </c>
      <c r="N2" t="n">
        <v>39.4</v>
      </c>
      <c r="O2" t="n">
        <v>24256.19</v>
      </c>
      <c r="P2" t="n">
        <v>185.3</v>
      </c>
      <c r="Q2" t="n">
        <v>198.06</v>
      </c>
      <c r="R2" t="n">
        <v>112.73</v>
      </c>
      <c r="S2" t="n">
        <v>25.4</v>
      </c>
      <c r="T2" t="n">
        <v>42190.71</v>
      </c>
      <c r="U2" t="n">
        <v>0.23</v>
      </c>
      <c r="V2" t="n">
        <v>0.71</v>
      </c>
      <c r="W2" t="n">
        <v>3.17</v>
      </c>
      <c r="X2" t="n">
        <v>2.75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5.281</v>
      </c>
      <c r="E3" t="n">
        <v>18.94</v>
      </c>
      <c r="F3" t="n">
        <v>12.45</v>
      </c>
      <c r="G3" t="n">
        <v>7.33</v>
      </c>
      <c r="H3" t="n">
        <v>0.11</v>
      </c>
      <c r="I3" t="n">
        <v>102</v>
      </c>
      <c r="J3" t="n">
        <v>195.16</v>
      </c>
      <c r="K3" t="n">
        <v>54.38</v>
      </c>
      <c r="L3" t="n">
        <v>1.25</v>
      </c>
      <c r="M3" t="n">
        <v>100</v>
      </c>
      <c r="N3" t="n">
        <v>39.53</v>
      </c>
      <c r="O3" t="n">
        <v>24303.87</v>
      </c>
      <c r="P3" t="n">
        <v>175.46</v>
      </c>
      <c r="Q3" t="n">
        <v>197.99</v>
      </c>
      <c r="R3" t="n">
        <v>91.52</v>
      </c>
      <c r="S3" t="n">
        <v>25.4</v>
      </c>
      <c r="T3" t="n">
        <v>31744.69</v>
      </c>
      <c r="U3" t="n">
        <v>0.28</v>
      </c>
      <c r="V3" t="n">
        <v>0.75</v>
      </c>
      <c r="W3" t="n">
        <v>3.1</v>
      </c>
      <c r="X3" t="n">
        <v>2.06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5.6361</v>
      </c>
      <c r="E4" t="n">
        <v>17.74</v>
      </c>
      <c r="F4" t="n">
        <v>12.04</v>
      </c>
      <c r="G4" t="n">
        <v>8.81</v>
      </c>
      <c r="H4" t="n">
        <v>0.14</v>
      </c>
      <c r="I4" t="n">
        <v>82</v>
      </c>
      <c r="J4" t="n">
        <v>195.55</v>
      </c>
      <c r="K4" t="n">
        <v>54.38</v>
      </c>
      <c r="L4" t="n">
        <v>1.5</v>
      </c>
      <c r="M4" t="n">
        <v>80</v>
      </c>
      <c r="N4" t="n">
        <v>39.67</v>
      </c>
      <c r="O4" t="n">
        <v>24351.61</v>
      </c>
      <c r="P4" t="n">
        <v>169.51</v>
      </c>
      <c r="Q4" t="n">
        <v>198.08</v>
      </c>
      <c r="R4" t="n">
        <v>78.56</v>
      </c>
      <c r="S4" t="n">
        <v>25.4</v>
      </c>
      <c r="T4" t="n">
        <v>25365.62</v>
      </c>
      <c r="U4" t="n">
        <v>0.32</v>
      </c>
      <c r="V4" t="n">
        <v>0.77</v>
      </c>
      <c r="W4" t="n">
        <v>3.07</v>
      </c>
      <c r="X4" t="n">
        <v>1.64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5.8952</v>
      </c>
      <c r="E5" t="n">
        <v>16.96</v>
      </c>
      <c r="F5" t="n">
        <v>11.76</v>
      </c>
      <c r="G5" t="n">
        <v>10.23</v>
      </c>
      <c r="H5" t="n">
        <v>0.16</v>
      </c>
      <c r="I5" t="n">
        <v>69</v>
      </c>
      <c r="J5" t="n">
        <v>195.93</v>
      </c>
      <c r="K5" t="n">
        <v>54.38</v>
      </c>
      <c r="L5" t="n">
        <v>1.75</v>
      </c>
      <c r="M5" t="n">
        <v>67</v>
      </c>
      <c r="N5" t="n">
        <v>39.81</v>
      </c>
      <c r="O5" t="n">
        <v>24399.39</v>
      </c>
      <c r="P5" t="n">
        <v>165.55</v>
      </c>
      <c r="Q5" t="n">
        <v>197.97</v>
      </c>
      <c r="R5" t="n">
        <v>69.93000000000001</v>
      </c>
      <c r="S5" t="n">
        <v>25.4</v>
      </c>
      <c r="T5" t="n">
        <v>21117.93</v>
      </c>
      <c r="U5" t="n">
        <v>0.36</v>
      </c>
      <c r="V5" t="n">
        <v>0.79</v>
      </c>
      <c r="W5" t="n">
        <v>3.05</v>
      </c>
      <c r="X5" t="n">
        <v>1.37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6.0884</v>
      </c>
      <c r="E6" t="n">
        <v>16.42</v>
      </c>
      <c r="F6" t="n">
        <v>11.57</v>
      </c>
      <c r="G6" t="n">
        <v>11.57</v>
      </c>
      <c r="H6" t="n">
        <v>0.18</v>
      </c>
      <c r="I6" t="n">
        <v>60</v>
      </c>
      <c r="J6" t="n">
        <v>196.32</v>
      </c>
      <c r="K6" t="n">
        <v>54.38</v>
      </c>
      <c r="L6" t="n">
        <v>2</v>
      </c>
      <c r="M6" t="n">
        <v>58</v>
      </c>
      <c r="N6" t="n">
        <v>39.95</v>
      </c>
      <c r="O6" t="n">
        <v>24447.22</v>
      </c>
      <c r="P6" t="n">
        <v>162.81</v>
      </c>
      <c r="Q6" t="n">
        <v>198</v>
      </c>
      <c r="R6" t="n">
        <v>64.13</v>
      </c>
      <c r="S6" t="n">
        <v>25.4</v>
      </c>
      <c r="T6" t="n">
        <v>18263.09</v>
      </c>
      <c r="U6" t="n">
        <v>0.4</v>
      </c>
      <c r="V6" t="n">
        <v>0.8</v>
      </c>
      <c r="W6" t="n">
        <v>3.03</v>
      </c>
      <c r="X6" t="n">
        <v>1.18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6.2725</v>
      </c>
      <c r="E7" t="n">
        <v>15.94</v>
      </c>
      <c r="F7" t="n">
        <v>11.4</v>
      </c>
      <c r="G7" t="n">
        <v>13.16</v>
      </c>
      <c r="H7" t="n">
        <v>0.2</v>
      </c>
      <c r="I7" t="n">
        <v>52</v>
      </c>
      <c r="J7" t="n">
        <v>196.71</v>
      </c>
      <c r="K7" t="n">
        <v>54.38</v>
      </c>
      <c r="L7" t="n">
        <v>2.25</v>
      </c>
      <c r="M7" t="n">
        <v>50</v>
      </c>
      <c r="N7" t="n">
        <v>40.08</v>
      </c>
      <c r="O7" t="n">
        <v>24495.09</v>
      </c>
      <c r="P7" t="n">
        <v>160.3</v>
      </c>
      <c r="Q7" t="n">
        <v>197.79</v>
      </c>
      <c r="R7" t="n">
        <v>59.27</v>
      </c>
      <c r="S7" t="n">
        <v>25.4</v>
      </c>
      <c r="T7" t="n">
        <v>15871.69</v>
      </c>
      <c r="U7" t="n">
        <v>0.43</v>
      </c>
      <c r="V7" t="n">
        <v>0.82</v>
      </c>
      <c r="W7" t="n">
        <v>3.01</v>
      </c>
      <c r="X7" t="n">
        <v>1.01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6.3817</v>
      </c>
      <c r="E8" t="n">
        <v>15.67</v>
      </c>
      <c r="F8" t="n">
        <v>11.33</v>
      </c>
      <c r="G8" t="n">
        <v>14.46</v>
      </c>
      <c r="H8" t="n">
        <v>0.23</v>
      </c>
      <c r="I8" t="n">
        <v>47</v>
      </c>
      <c r="J8" t="n">
        <v>197.1</v>
      </c>
      <c r="K8" t="n">
        <v>54.38</v>
      </c>
      <c r="L8" t="n">
        <v>2.5</v>
      </c>
      <c r="M8" t="n">
        <v>45</v>
      </c>
      <c r="N8" t="n">
        <v>40.22</v>
      </c>
      <c r="O8" t="n">
        <v>24543.01</v>
      </c>
      <c r="P8" t="n">
        <v>159.14</v>
      </c>
      <c r="Q8" t="n">
        <v>197.93</v>
      </c>
      <c r="R8" t="n">
        <v>56.2</v>
      </c>
      <c r="S8" t="n">
        <v>25.4</v>
      </c>
      <c r="T8" t="n">
        <v>14362.51</v>
      </c>
      <c r="U8" t="n">
        <v>0.45</v>
      </c>
      <c r="V8" t="n">
        <v>0.82</v>
      </c>
      <c r="W8" t="n">
        <v>3.02</v>
      </c>
      <c r="X8" t="n">
        <v>0.93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6.5043</v>
      </c>
      <c r="E9" t="n">
        <v>15.37</v>
      </c>
      <c r="F9" t="n">
        <v>11.22</v>
      </c>
      <c r="G9" t="n">
        <v>16.03</v>
      </c>
      <c r="H9" t="n">
        <v>0.25</v>
      </c>
      <c r="I9" t="n">
        <v>42</v>
      </c>
      <c r="J9" t="n">
        <v>197.49</v>
      </c>
      <c r="K9" t="n">
        <v>54.38</v>
      </c>
      <c r="L9" t="n">
        <v>2.75</v>
      </c>
      <c r="M9" t="n">
        <v>40</v>
      </c>
      <c r="N9" t="n">
        <v>40.36</v>
      </c>
      <c r="O9" t="n">
        <v>24590.98</v>
      </c>
      <c r="P9" t="n">
        <v>157.56</v>
      </c>
      <c r="Q9" t="n">
        <v>197.89</v>
      </c>
      <c r="R9" t="n">
        <v>53.43</v>
      </c>
      <c r="S9" t="n">
        <v>25.4</v>
      </c>
      <c r="T9" t="n">
        <v>13000.73</v>
      </c>
      <c r="U9" t="n">
        <v>0.48</v>
      </c>
      <c r="V9" t="n">
        <v>0.83</v>
      </c>
      <c r="W9" t="n">
        <v>3</v>
      </c>
      <c r="X9" t="n">
        <v>0.83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6.578</v>
      </c>
      <c r="E10" t="n">
        <v>15.2</v>
      </c>
      <c r="F10" t="n">
        <v>11.17</v>
      </c>
      <c r="G10" t="n">
        <v>17.18</v>
      </c>
      <c r="H10" t="n">
        <v>0.27</v>
      </c>
      <c r="I10" t="n">
        <v>39</v>
      </c>
      <c r="J10" t="n">
        <v>197.88</v>
      </c>
      <c r="K10" t="n">
        <v>54.38</v>
      </c>
      <c r="L10" t="n">
        <v>3</v>
      </c>
      <c r="M10" t="n">
        <v>37</v>
      </c>
      <c r="N10" t="n">
        <v>40.5</v>
      </c>
      <c r="O10" t="n">
        <v>24639</v>
      </c>
      <c r="P10" t="n">
        <v>156.78</v>
      </c>
      <c r="Q10" t="n">
        <v>197.83</v>
      </c>
      <c r="R10" t="n">
        <v>51.57</v>
      </c>
      <c r="S10" t="n">
        <v>25.4</v>
      </c>
      <c r="T10" t="n">
        <v>12084</v>
      </c>
      <c r="U10" t="n">
        <v>0.49</v>
      </c>
      <c r="V10" t="n">
        <v>0.83</v>
      </c>
      <c r="W10" t="n">
        <v>3</v>
      </c>
      <c r="X10" t="n">
        <v>0.78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6.6605</v>
      </c>
      <c r="E11" t="n">
        <v>15.01</v>
      </c>
      <c r="F11" t="n">
        <v>11.1</v>
      </c>
      <c r="G11" t="n">
        <v>18.5</v>
      </c>
      <c r="H11" t="n">
        <v>0.29</v>
      </c>
      <c r="I11" t="n">
        <v>36</v>
      </c>
      <c r="J11" t="n">
        <v>198.27</v>
      </c>
      <c r="K11" t="n">
        <v>54.38</v>
      </c>
      <c r="L11" t="n">
        <v>3.25</v>
      </c>
      <c r="M11" t="n">
        <v>34</v>
      </c>
      <c r="N11" t="n">
        <v>40.64</v>
      </c>
      <c r="O11" t="n">
        <v>24687.06</v>
      </c>
      <c r="P11" t="n">
        <v>155.59</v>
      </c>
      <c r="Q11" t="n">
        <v>197.81</v>
      </c>
      <c r="R11" t="n">
        <v>49.01</v>
      </c>
      <c r="S11" t="n">
        <v>25.4</v>
      </c>
      <c r="T11" t="n">
        <v>10822.59</v>
      </c>
      <c r="U11" t="n">
        <v>0.52</v>
      </c>
      <c r="V11" t="n">
        <v>0.84</v>
      </c>
      <c r="W11" t="n">
        <v>3.01</v>
      </c>
      <c r="X11" t="n">
        <v>0.7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6.7417</v>
      </c>
      <c r="E12" t="n">
        <v>14.83</v>
      </c>
      <c r="F12" t="n">
        <v>11.03</v>
      </c>
      <c r="G12" t="n">
        <v>20.06</v>
      </c>
      <c r="H12" t="n">
        <v>0.31</v>
      </c>
      <c r="I12" t="n">
        <v>33</v>
      </c>
      <c r="J12" t="n">
        <v>198.66</v>
      </c>
      <c r="K12" t="n">
        <v>54.38</v>
      </c>
      <c r="L12" t="n">
        <v>3.5</v>
      </c>
      <c r="M12" t="n">
        <v>31</v>
      </c>
      <c r="N12" t="n">
        <v>40.78</v>
      </c>
      <c r="O12" t="n">
        <v>24735.17</v>
      </c>
      <c r="P12" t="n">
        <v>154.61</v>
      </c>
      <c r="Q12" t="n">
        <v>197.87</v>
      </c>
      <c r="R12" t="n">
        <v>47.41</v>
      </c>
      <c r="S12" t="n">
        <v>25.4</v>
      </c>
      <c r="T12" t="n">
        <v>10034.32</v>
      </c>
      <c r="U12" t="n">
        <v>0.54</v>
      </c>
      <c r="V12" t="n">
        <v>0.84</v>
      </c>
      <c r="W12" t="n">
        <v>2.99</v>
      </c>
      <c r="X12" t="n">
        <v>0.64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6.8016</v>
      </c>
      <c r="E13" t="n">
        <v>14.7</v>
      </c>
      <c r="F13" t="n">
        <v>10.98</v>
      </c>
      <c r="G13" t="n">
        <v>21.25</v>
      </c>
      <c r="H13" t="n">
        <v>0.33</v>
      </c>
      <c r="I13" t="n">
        <v>31</v>
      </c>
      <c r="J13" t="n">
        <v>199.05</v>
      </c>
      <c r="K13" t="n">
        <v>54.38</v>
      </c>
      <c r="L13" t="n">
        <v>3.75</v>
      </c>
      <c r="M13" t="n">
        <v>29</v>
      </c>
      <c r="N13" t="n">
        <v>40.92</v>
      </c>
      <c r="O13" t="n">
        <v>24783.33</v>
      </c>
      <c r="P13" t="n">
        <v>153.78</v>
      </c>
      <c r="Q13" t="n">
        <v>197.85</v>
      </c>
      <c r="R13" t="n">
        <v>45.64</v>
      </c>
      <c r="S13" t="n">
        <v>25.4</v>
      </c>
      <c r="T13" t="n">
        <v>9160.940000000001</v>
      </c>
      <c r="U13" t="n">
        <v>0.5600000000000001</v>
      </c>
      <c r="V13" t="n">
        <v>0.85</v>
      </c>
      <c r="W13" t="n">
        <v>2.99</v>
      </c>
      <c r="X13" t="n">
        <v>0.59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6.8462</v>
      </c>
      <c r="E14" t="n">
        <v>14.61</v>
      </c>
      <c r="F14" t="n">
        <v>10.96</v>
      </c>
      <c r="G14" t="n">
        <v>22.68</v>
      </c>
      <c r="H14" t="n">
        <v>0.36</v>
      </c>
      <c r="I14" t="n">
        <v>29</v>
      </c>
      <c r="J14" t="n">
        <v>199.44</v>
      </c>
      <c r="K14" t="n">
        <v>54.38</v>
      </c>
      <c r="L14" t="n">
        <v>4</v>
      </c>
      <c r="M14" t="n">
        <v>27</v>
      </c>
      <c r="N14" t="n">
        <v>41.06</v>
      </c>
      <c r="O14" t="n">
        <v>24831.54</v>
      </c>
      <c r="P14" t="n">
        <v>153.43</v>
      </c>
      <c r="Q14" t="n">
        <v>197.82</v>
      </c>
      <c r="R14" t="n">
        <v>45.18</v>
      </c>
      <c r="S14" t="n">
        <v>25.4</v>
      </c>
      <c r="T14" t="n">
        <v>8943.48</v>
      </c>
      <c r="U14" t="n">
        <v>0.5600000000000001</v>
      </c>
      <c r="V14" t="n">
        <v>0.85</v>
      </c>
      <c r="W14" t="n">
        <v>2.98</v>
      </c>
      <c r="X14" t="n">
        <v>0.57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6.9037</v>
      </c>
      <c r="E15" t="n">
        <v>14.48</v>
      </c>
      <c r="F15" t="n">
        <v>10.92</v>
      </c>
      <c r="G15" t="n">
        <v>24.26</v>
      </c>
      <c r="H15" t="n">
        <v>0.38</v>
      </c>
      <c r="I15" t="n">
        <v>27</v>
      </c>
      <c r="J15" t="n">
        <v>199.83</v>
      </c>
      <c r="K15" t="n">
        <v>54.38</v>
      </c>
      <c r="L15" t="n">
        <v>4.25</v>
      </c>
      <c r="M15" t="n">
        <v>25</v>
      </c>
      <c r="N15" t="n">
        <v>41.2</v>
      </c>
      <c r="O15" t="n">
        <v>24879.79</v>
      </c>
      <c r="P15" t="n">
        <v>152.74</v>
      </c>
      <c r="Q15" t="n">
        <v>197.81</v>
      </c>
      <c r="R15" t="n">
        <v>43.84</v>
      </c>
      <c r="S15" t="n">
        <v>25.4</v>
      </c>
      <c r="T15" t="n">
        <v>8283.379999999999</v>
      </c>
      <c r="U15" t="n">
        <v>0.58</v>
      </c>
      <c r="V15" t="n">
        <v>0.85</v>
      </c>
      <c r="W15" t="n">
        <v>2.98</v>
      </c>
      <c r="X15" t="n">
        <v>0.53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6.9292</v>
      </c>
      <c r="E16" t="n">
        <v>14.43</v>
      </c>
      <c r="F16" t="n">
        <v>10.9</v>
      </c>
      <c r="G16" t="n">
        <v>25.16</v>
      </c>
      <c r="H16" t="n">
        <v>0.4</v>
      </c>
      <c r="I16" t="n">
        <v>26</v>
      </c>
      <c r="J16" t="n">
        <v>200.22</v>
      </c>
      <c r="K16" t="n">
        <v>54.38</v>
      </c>
      <c r="L16" t="n">
        <v>4.5</v>
      </c>
      <c r="M16" t="n">
        <v>24</v>
      </c>
      <c r="N16" t="n">
        <v>41.35</v>
      </c>
      <c r="O16" t="n">
        <v>24928.09</v>
      </c>
      <c r="P16" t="n">
        <v>152.32</v>
      </c>
      <c r="Q16" t="n">
        <v>197.79</v>
      </c>
      <c r="R16" t="n">
        <v>43.2</v>
      </c>
      <c r="S16" t="n">
        <v>25.4</v>
      </c>
      <c r="T16" t="n">
        <v>7968.44</v>
      </c>
      <c r="U16" t="n">
        <v>0.59</v>
      </c>
      <c r="V16" t="n">
        <v>0.85</v>
      </c>
      <c r="W16" t="n">
        <v>2.98</v>
      </c>
      <c r="X16" t="n">
        <v>0.51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6.9971</v>
      </c>
      <c r="E17" t="n">
        <v>14.29</v>
      </c>
      <c r="F17" t="n">
        <v>10.84</v>
      </c>
      <c r="G17" t="n">
        <v>27.1</v>
      </c>
      <c r="H17" t="n">
        <v>0.42</v>
      </c>
      <c r="I17" t="n">
        <v>24</v>
      </c>
      <c r="J17" t="n">
        <v>200.61</v>
      </c>
      <c r="K17" t="n">
        <v>54.38</v>
      </c>
      <c r="L17" t="n">
        <v>4.75</v>
      </c>
      <c r="M17" t="n">
        <v>22</v>
      </c>
      <c r="N17" t="n">
        <v>41.49</v>
      </c>
      <c r="O17" t="n">
        <v>24976.45</v>
      </c>
      <c r="P17" t="n">
        <v>151.43</v>
      </c>
      <c r="Q17" t="n">
        <v>197.77</v>
      </c>
      <c r="R17" t="n">
        <v>41.29</v>
      </c>
      <c r="S17" t="n">
        <v>25.4</v>
      </c>
      <c r="T17" t="n">
        <v>7022.32</v>
      </c>
      <c r="U17" t="n">
        <v>0.62</v>
      </c>
      <c r="V17" t="n">
        <v>0.86</v>
      </c>
      <c r="W17" t="n">
        <v>2.98</v>
      </c>
      <c r="X17" t="n">
        <v>0.45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7.0166</v>
      </c>
      <c r="E18" t="n">
        <v>14.25</v>
      </c>
      <c r="F18" t="n">
        <v>10.84</v>
      </c>
      <c r="G18" t="n">
        <v>28.28</v>
      </c>
      <c r="H18" t="n">
        <v>0.44</v>
      </c>
      <c r="I18" t="n">
        <v>23</v>
      </c>
      <c r="J18" t="n">
        <v>201.01</v>
      </c>
      <c r="K18" t="n">
        <v>54.38</v>
      </c>
      <c r="L18" t="n">
        <v>5</v>
      </c>
      <c r="M18" t="n">
        <v>21</v>
      </c>
      <c r="N18" t="n">
        <v>41.63</v>
      </c>
      <c r="O18" t="n">
        <v>25024.84</v>
      </c>
      <c r="P18" t="n">
        <v>151.36</v>
      </c>
      <c r="Q18" t="n">
        <v>197.77</v>
      </c>
      <c r="R18" t="n">
        <v>41.3</v>
      </c>
      <c r="S18" t="n">
        <v>25.4</v>
      </c>
      <c r="T18" t="n">
        <v>7028.74</v>
      </c>
      <c r="U18" t="n">
        <v>0.62</v>
      </c>
      <c r="V18" t="n">
        <v>0.86</v>
      </c>
      <c r="W18" t="n">
        <v>2.98</v>
      </c>
      <c r="X18" t="n">
        <v>0.45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7.0563</v>
      </c>
      <c r="E19" t="n">
        <v>14.17</v>
      </c>
      <c r="F19" t="n">
        <v>10.8</v>
      </c>
      <c r="G19" t="n">
        <v>29.45</v>
      </c>
      <c r="H19" t="n">
        <v>0.46</v>
      </c>
      <c r="I19" t="n">
        <v>22</v>
      </c>
      <c r="J19" t="n">
        <v>201.4</v>
      </c>
      <c r="K19" t="n">
        <v>54.38</v>
      </c>
      <c r="L19" t="n">
        <v>5.25</v>
      </c>
      <c r="M19" t="n">
        <v>20</v>
      </c>
      <c r="N19" t="n">
        <v>41.77</v>
      </c>
      <c r="O19" t="n">
        <v>25073.29</v>
      </c>
      <c r="P19" t="n">
        <v>150.67</v>
      </c>
      <c r="Q19" t="n">
        <v>197.78</v>
      </c>
      <c r="R19" t="n">
        <v>40.15</v>
      </c>
      <c r="S19" t="n">
        <v>25.4</v>
      </c>
      <c r="T19" t="n">
        <v>6463.48</v>
      </c>
      <c r="U19" t="n">
        <v>0.63</v>
      </c>
      <c r="V19" t="n">
        <v>0.86</v>
      </c>
      <c r="W19" t="n">
        <v>2.97</v>
      </c>
      <c r="X19" t="n">
        <v>0.41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7.0732</v>
      </c>
      <c r="E20" t="n">
        <v>14.14</v>
      </c>
      <c r="F20" t="n">
        <v>10.8</v>
      </c>
      <c r="G20" t="n">
        <v>30.87</v>
      </c>
      <c r="H20" t="n">
        <v>0.48</v>
      </c>
      <c r="I20" t="n">
        <v>21</v>
      </c>
      <c r="J20" t="n">
        <v>201.79</v>
      </c>
      <c r="K20" t="n">
        <v>54.38</v>
      </c>
      <c r="L20" t="n">
        <v>5.5</v>
      </c>
      <c r="M20" t="n">
        <v>19</v>
      </c>
      <c r="N20" t="n">
        <v>41.92</v>
      </c>
      <c r="O20" t="n">
        <v>25121.79</v>
      </c>
      <c r="P20" t="n">
        <v>150.66</v>
      </c>
      <c r="Q20" t="n">
        <v>197.8</v>
      </c>
      <c r="R20" t="n">
        <v>40.13</v>
      </c>
      <c r="S20" t="n">
        <v>25.4</v>
      </c>
      <c r="T20" t="n">
        <v>6453.68</v>
      </c>
      <c r="U20" t="n">
        <v>0.63</v>
      </c>
      <c r="V20" t="n">
        <v>0.86</v>
      </c>
      <c r="W20" t="n">
        <v>2.98</v>
      </c>
      <c r="X20" t="n">
        <v>0.41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7.1077</v>
      </c>
      <c r="E21" t="n">
        <v>14.07</v>
      </c>
      <c r="F21" t="n">
        <v>10.77</v>
      </c>
      <c r="G21" t="n">
        <v>32.32</v>
      </c>
      <c r="H21" t="n">
        <v>0.51</v>
      </c>
      <c r="I21" t="n">
        <v>20</v>
      </c>
      <c r="J21" t="n">
        <v>202.19</v>
      </c>
      <c r="K21" t="n">
        <v>54.38</v>
      </c>
      <c r="L21" t="n">
        <v>5.75</v>
      </c>
      <c r="M21" t="n">
        <v>18</v>
      </c>
      <c r="N21" t="n">
        <v>42.06</v>
      </c>
      <c r="O21" t="n">
        <v>25170.34</v>
      </c>
      <c r="P21" t="n">
        <v>150.23</v>
      </c>
      <c r="Q21" t="n">
        <v>197.85</v>
      </c>
      <c r="R21" t="n">
        <v>39.17</v>
      </c>
      <c r="S21" t="n">
        <v>25.4</v>
      </c>
      <c r="T21" t="n">
        <v>5983.05</v>
      </c>
      <c r="U21" t="n">
        <v>0.65</v>
      </c>
      <c r="V21" t="n">
        <v>0.86</v>
      </c>
      <c r="W21" t="n">
        <v>2.98</v>
      </c>
      <c r="X21" t="n">
        <v>0.38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7.1424</v>
      </c>
      <c r="E22" t="n">
        <v>14</v>
      </c>
      <c r="F22" t="n">
        <v>10.75</v>
      </c>
      <c r="G22" t="n">
        <v>33.93</v>
      </c>
      <c r="H22" t="n">
        <v>0.53</v>
      </c>
      <c r="I22" t="n">
        <v>19</v>
      </c>
      <c r="J22" t="n">
        <v>202.58</v>
      </c>
      <c r="K22" t="n">
        <v>54.38</v>
      </c>
      <c r="L22" t="n">
        <v>6</v>
      </c>
      <c r="M22" t="n">
        <v>17</v>
      </c>
      <c r="N22" t="n">
        <v>42.2</v>
      </c>
      <c r="O22" t="n">
        <v>25218.93</v>
      </c>
      <c r="P22" t="n">
        <v>149.62</v>
      </c>
      <c r="Q22" t="n">
        <v>197.83</v>
      </c>
      <c r="R22" t="n">
        <v>38.37</v>
      </c>
      <c r="S22" t="n">
        <v>25.4</v>
      </c>
      <c r="T22" t="n">
        <v>5584.54</v>
      </c>
      <c r="U22" t="n">
        <v>0.66</v>
      </c>
      <c r="V22" t="n">
        <v>0.87</v>
      </c>
      <c r="W22" t="n">
        <v>2.97</v>
      </c>
      <c r="X22" t="n">
        <v>0.35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7.1441</v>
      </c>
      <c r="E23" t="n">
        <v>14</v>
      </c>
      <c r="F23" t="n">
        <v>10.74</v>
      </c>
      <c r="G23" t="n">
        <v>33.92</v>
      </c>
      <c r="H23" t="n">
        <v>0.55</v>
      </c>
      <c r="I23" t="n">
        <v>19</v>
      </c>
      <c r="J23" t="n">
        <v>202.98</v>
      </c>
      <c r="K23" t="n">
        <v>54.38</v>
      </c>
      <c r="L23" t="n">
        <v>6.25</v>
      </c>
      <c r="M23" t="n">
        <v>17</v>
      </c>
      <c r="N23" t="n">
        <v>42.35</v>
      </c>
      <c r="O23" t="n">
        <v>25267.7</v>
      </c>
      <c r="P23" t="n">
        <v>149.42</v>
      </c>
      <c r="Q23" t="n">
        <v>197.78</v>
      </c>
      <c r="R23" t="n">
        <v>38.26</v>
      </c>
      <c r="S23" t="n">
        <v>25.4</v>
      </c>
      <c r="T23" t="n">
        <v>5530.63</v>
      </c>
      <c r="U23" t="n">
        <v>0.66</v>
      </c>
      <c r="V23" t="n">
        <v>0.87</v>
      </c>
      <c r="W23" t="n">
        <v>2.97</v>
      </c>
      <c r="X23" t="n">
        <v>0.35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7.1746</v>
      </c>
      <c r="E24" t="n">
        <v>13.94</v>
      </c>
      <c r="F24" t="n">
        <v>10.72</v>
      </c>
      <c r="G24" t="n">
        <v>35.74</v>
      </c>
      <c r="H24" t="n">
        <v>0.57</v>
      </c>
      <c r="I24" t="n">
        <v>18</v>
      </c>
      <c r="J24" t="n">
        <v>203.37</v>
      </c>
      <c r="K24" t="n">
        <v>54.38</v>
      </c>
      <c r="L24" t="n">
        <v>6.5</v>
      </c>
      <c r="M24" t="n">
        <v>16</v>
      </c>
      <c r="N24" t="n">
        <v>42.49</v>
      </c>
      <c r="O24" t="n">
        <v>25316.39</v>
      </c>
      <c r="P24" t="n">
        <v>149.18</v>
      </c>
      <c r="Q24" t="n">
        <v>197.8</v>
      </c>
      <c r="R24" t="n">
        <v>37.56</v>
      </c>
      <c r="S24" t="n">
        <v>25.4</v>
      </c>
      <c r="T24" t="n">
        <v>5185.1</v>
      </c>
      <c r="U24" t="n">
        <v>0.68</v>
      </c>
      <c r="V24" t="n">
        <v>0.87</v>
      </c>
      <c r="W24" t="n">
        <v>2.97</v>
      </c>
      <c r="X24" t="n">
        <v>0.33</v>
      </c>
      <c r="Y24" t="n">
        <v>1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7.1987</v>
      </c>
      <c r="E25" t="n">
        <v>13.89</v>
      </c>
      <c r="F25" t="n">
        <v>10.71</v>
      </c>
      <c r="G25" t="n">
        <v>37.81</v>
      </c>
      <c r="H25" t="n">
        <v>0.59</v>
      </c>
      <c r="I25" t="n">
        <v>17</v>
      </c>
      <c r="J25" t="n">
        <v>203.77</v>
      </c>
      <c r="K25" t="n">
        <v>54.38</v>
      </c>
      <c r="L25" t="n">
        <v>6.75</v>
      </c>
      <c r="M25" t="n">
        <v>15</v>
      </c>
      <c r="N25" t="n">
        <v>42.64</v>
      </c>
      <c r="O25" t="n">
        <v>25365.14</v>
      </c>
      <c r="P25" t="n">
        <v>148.74</v>
      </c>
      <c r="Q25" t="n">
        <v>197.78</v>
      </c>
      <c r="R25" t="n">
        <v>37.44</v>
      </c>
      <c r="S25" t="n">
        <v>25.4</v>
      </c>
      <c r="T25" t="n">
        <v>5130.1</v>
      </c>
      <c r="U25" t="n">
        <v>0.68</v>
      </c>
      <c r="V25" t="n">
        <v>0.87</v>
      </c>
      <c r="W25" t="n">
        <v>2.97</v>
      </c>
      <c r="X25" t="n">
        <v>0.32</v>
      </c>
      <c r="Y25" t="n">
        <v>1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7.193</v>
      </c>
      <c r="E26" t="n">
        <v>13.9</v>
      </c>
      <c r="F26" t="n">
        <v>10.72</v>
      </c>
      <c r="G26" t="n">
        <v>37.85</v>
      </c>
      <c r="H26" t="n">
        <v>0.61</v>
      </c>
      <c r="I26" t="n">
        <v>17</v>
      </c>
      <c r="J26" t="n">
        <v>204.16</v>
      </c>
      <c r="K26" t="n">
        <v>54.38</v>
      </c>
      <c r="L26" t="n">
        <v>7</v>
      </c>
      <c r="M26" t="n">
        <v>15</v>
      </c>
      <c r="N26" t="n">
        <v>42.78</v>
      </c>
      <c r="O26" t="n">
        <v>25413.94</v>
      </c>
      <c r="P26" t="n">
        <v>148.92</v>
      </c>
      <c r="Q26" t="n">
        <v>197.77</v>
      </c>
      <c r="R26" t="n">
        <v>37.82</v>
      </c>
      <c r="S26" t="n">
        <v>25.4</v>
      </c>
      <c r="T26" t="n">
        <v>5320.7</v>
      </c>
      <c r="U26" t="n">
        <v>0.67</v>
      </c>
      <c r="V26" t="n">
        <v>0.87</v>
      </c>
      <c r="W26" t="n">
        <v>2.97</v>
      </c>
      <c r="X26" t="n">
        <v>0.33</v>
      </c>
      <c r="Y26" t="n">
        <v>1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7.2315</v>
      </c>
      <c r="E27" t="n">
        <v>13.83</v>
      </c>
      <c r="F27" t="n">
        <v>10.69</v>
      </c>
      <c r="G27" t="n">
        <v>40.09</v>
      </c>
      <c r="H27" t="n">
        <v>0.63</v>
      </c>
      <c r="I27" t="n">
        <v>16</v>
      </c>
      <c r="J27" t="n">
        <v>204.56</v>
      </c>
      <c r="K27" t="n">
        <v>54.38</v>
      </c>
      <c r="L27" t="n">
        <v>7.25</v>
      </c>
      <c r="M27" t="n">
        <v>14</v>
      </c>
      <c r="N27" t="n">
        <v>42.93</v>
      </c>
      <c r="O27" t="n">
        <v>25462.78</v>
      </c>
      <c r="P27" t="n">
        <v>148.39</v>
      </c>
      <c r="Q27" t="n">
        <v>197.8</v>
      </c>
      <c r="R27" t="n">
        <v>36.61</v>
      </c>
      <c r="S27" t="n">
        <v>25.4</v>
      </c>
      <c r="T27" t="n">
        <v>4722.85</v>
      </c>
      <c r="U27" t="n">
        <v>0.6899999999999999</v>
      </c>
      <c r="V27" t="n">
        <v>0.87</v>
      </c>
      <c r="W27" t="n">
        <v>2.96</v>
      </c>
      <c r="X27" t="n">
        <v>0.3</v>
      </c>
      <c r="Y27" t="n">
        <v>1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7.2334</v>
      </c>
      <c r="E28" t="n">
        <v>13.82</v>
      </c>
      <c r="F28" t="n">
        <v>10.69</v>
      </c>
      <c r="G28" t="n">
        <v>40.07</v>
      </c>
      <c r="H28" t="n">
        <v>0.65</v>
      </c>
      <c r="I28" t="n">
        <v>16</v>
      </c>
      <c r="J28" t="n">
        <v>204.95</v>
      </c>
      <c r="K28" t="n">
        <v>54.38</v>
      </c>
      <c r="L28" t="n">
        <v>7.5</v>
      </c>
      <c r="M28" t="n">
        <v>14</v>
      </c>
      <c r="N28" t="n">
        <v>43.08</v>
      </c>
      <c r="O28" t="n">
        <v>25511.67</v>
      </c>
      <c r="P28" t="n">
        <v>148.26</v>
      </c>
      <c r="Q28" t="n">
        <v>197.81</v>
      </c>
      <c r="R28" t="n">
        <v>36.64</v>
      </c>
      <c r="S28" t="n">
        <v>25.4</v>
      </c>
      <c r="T28" t="n">
        <v>4736.64</v>
      </c>
      <c r="U28" t="n">
        <v>0.6899999999999999</v>
      </c>
      <c r="V28" t="n">
        <v>0.87</v>
      </c>
      <c r="W28" t="n">
        <v>2.96</v>
      </c>
      <c r="X28" t="n">
        <v>0.3</v>
      </c>
      <c r="Y28" t="n">
        <v>1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7.2613</v>
      </c>
      <c r="E29" t="n">
        <v>13.77</v>
      </c>
      <c r="F29" t="n">
        <v>10.67</v>
      </c>
      <c r="G29" t="n">
        <v>42.69</v>
      </c>
      <c r="H29" t="n">
        <v>0.67</v>
      </c>
      <c r="I29" t="n">
        <v>15</v>
      </c>
      <c r="J29" t="n">
        <v>205.35</v>
      </c>
      <c r="K29" t="n">
        <v>54.38</v>
      </c>
      <c r="L29" t="n">
        <v>7.75</v>
      </c>
      <c r="M29" t="n">
        <v>13</v>
      </c>
      <c r="N29" t="n">
        <v>43.22</v>
      </c>
      <c r="O29" t="n">
        <v>25560.62</v>
      </c>
      <c r="P29" t="n">
        <v>147.98</v>
      </c>
      <c r="Q29" t="n">
        <v>197.81</v>
      </c>
      <c r="R29" t="n">
        <v>36.19</v>
      </c>
      <c r="S29" t="n">
        <v>25.4</v>
      </c>
      <c r="T29" t="n">
        <v>4515.95</v>
      </c>
      <c r="U29" t="n">
        <v>0.7</v>
      </c>
      <c r="V29" t="n">
        <v>0.87</v>
      </c>
      <c r="W29" t="n">
        <v>2.96</v>
      </c>
      <c r="X29" t="n">
        <v>0.28</v>
      </c>
      <c r="Y29" t="n">
        <v>1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7.2664</v>
      </c>
      <c r="E30" t="n">
        <v>13.76</v>
      </c>
      <c r="F30" t="n">
        <v>10.66</v>
      </c>
      <c r="G30" t="n">
        <v>42.65</v>
      </c>
      <c r="H30" t="n">
        <v>0.6899999999999999</v>
      </c>
      <c r="I30" t="n">
        <v>15</v>
      </c>
      <c r="J30" t="n">
        <v>205.75</v>
      </c>
      <c r="K30" t="n">
        <v>54.38</v>
      </c>
      <c r="L30" t="n">
        <v>8</v>
      </c>
      <c r="M30" t="n">
        <v>13</v>
      </c>
      <c r="N30" t="n">
        <v>43.37</v>
      </c>
      <c r="O30" t="n">
        <v>25609.61</v>
      </c>
      <c r="P30" t="n">
        <v>147.65</v>
      </c>
      <c r="Q30" t="n">
        <v>197.8</v>
      </c>
      <c r="R30" t="n">
        <v>35.88</v>
      </c>
      <c r="S30" t="n">
        <v>25.4</v>
      </c>
      <c r="T30" t="n">
        <v>4360.36</v>
      </c>
      <c r="U30" t="n">
        <v>0.71</v>
      </c>
      <c r="V30" t="n">
        <v>0.87</v>
      </c>
      <c r="W30" t="n">
        <v>2.96</v>
      </c>
      <c r="X30" t="n">
        <v>0.27</v>
      </c>
      <c r="Y30" t="n">
        <v>1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7.2914</v>
      </c>
      <c r="E31" t="n">
        <v>13.71</v>
      </c>
      <c r="F31" t="n">
        <v>10.65</v>
      </c>
      <c r="G31" t="n">
        <v>45.66</v>
      </c>
      <c r="H31" t="n">
        <v>0.71</v>
      </c>
      <c r="I31" t="n">
        <v>14</v>
      </c>
      <c r="J31" t="n">
        <v>206.15</v>
      </c>
      <c r="K31" t="n">
        <v>54.38</v>
      </c>
      <c r="L31" t="n">
        <v>8.25</v>
      </c>
      <c r="M31" t="n">
        <v>12</v>
      </c>
      <c r="N31" t="n">
        <v>43.52</v>
      </c>
      <c r="O31" t="n">
        <v>25658.66</v>
      </c>
      <c r="P31" t="n">
        <v>147.53</v>
      </c>
      <c r="Q31" t="n">
        <v>197.87</v>
      </c>
      <c r="R31" t="n">
        <v>35.41</v>
      </c>
      <c r="S31" t="n">
        <v>25.4</v>
      </c>
      <c r="T31" t="n">
        <v>4131.26</v>
      </c>
      <c r="U31" t="n">
        <v>0.72</v>
      </c>
      <c r="V31" t="n">
        <v>0.87</v>
      </c>
      <c r="W31" t="n">
        <v>2.97</v>
      </c>
      <c r="X31" t="n">
        <v>0.26</v>
      </c>
      <c r="Y31" t="n">
        <v>1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7.2897</v>
      </c>
      <c r="E32" t="n">
        <v>13.72</v>
      </c>
      <c r="F32" t="n">
        <v>10.66</v>
      </c>
      <c r="G32" t="n">
        <v>45.67</v>
      </c>
      <c r="H32" t="n">
        <v>0.73</v>
      </c>
      <c r="I32" t="n">
        <v>14</v>
      </c>
      <c r="J32" t="n">
        <v>206.54</v>
      </c>
      <c r="K32" t="n">
        <v>54.38</v>
      </c>
      <c r="L32" t="n">
        <v>8.5</v>
      </c>
      <c r="M32" t="n">
        <v>12</v>
      </c>
      <c r="N32" t="n">
        <v>43.67</v>
      </c>
      <c r="O32" t="n">
        <v>25707.76</v>
      </c>
      <c r="P32" t="n">
        <v>147.45</v>
      </c>
      <c r="Q32" t="n">
        <v>197.76</v>
      </c>
      <c r="R32" t="n">
        <v>35.63</v>
      </c>
      <c r="S32" t="n">
        <v>25.4</v>
      </c>
      <c r="T32" t="n">
        <v>4240.77</v>
      </c>
      <c r="U32" t="n">
        <v>0.71</v>
      </c>
      <c r="V32" t="n">
        <v>0.87</v>
      </c>
      <c r="W32" t="n">
        <v>2.96</v>
      </c>
      <c r="X32" t="n">
        <v>0.27</v>
      </c>
      <c r="Y32" t="n">
        <v>1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7.2883</v>
      </c>
      <c r="E33" t="n">
        <v>13.72</v>
      </c>
      <c r="F33" t="n">
        <v>10.66</v>
      </c>
      <c r="G33" t="n">
        <v>45.68</v>
      </c>
      <c r="H33" t="n">
        <v>0.75</v>
      </c>
      <c r="I33" t="n">
        <v>14</v>
      </c>
      <c r="J33" t="n">
        <v>206.94</v>
      </c>
      <c r="K33" t="n">
        <v>54.38</v>
      </c>
      <c r="L33" t="n">
        <v>8.75</v>
      </c>
      <c r="M33" t="n">
        <v>12</v>
      </c>
      <c r="N33" t="n">
        <v>43.81</v>
      </c>
      <c r="O33" t="n">
        <v>25756.9</v>
      </c>
      <c r="P33" t="n">
        <v>147.19</v>
      </c>
      <c r="Q33" t="n">
        <v>197.81</v>
      </c>
      <c r="R33" t="n">
        <v>35.92</v>
      </c>
      <c r="S33" t="n">
        <v>25.4</v>
      </c>
      <c r="T33" t="n">
        <v>4383.76</v>
      </c>
      <c r="U33" t="n">
        <v>0.71</v>
      </c>
      <c r="V33" t="n">
        <v>0.87</v>
      </c>
      <c r="W33" t="n">
        <v>2.96</v>
      </c>
      <c r="X33" t="n">
        <v>0.27</v>
      </c>
      <c r="Y33" t="n">
        <v>1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7.3174</v>
      </c>
      <c r="E34" t="n">
        <v>13.67</v>
      </c>
      <c r="F34" t="n">
        <v>10.64</v>
      </c>
      <c r="G34" t="n">
        <v>49.13</v>
      </c>
      <c r="H34" t="n">
        <v>0.77</v>
      </c>
      <c r="I34" t="n">
        <v>13</v>
      </c>
      <c r="J34" t="n">
        <v>207.34</v>
      </c>
      <c r="K34" t="n">
        <v>54.38</v>
      </c>
      <c r="L34" t="n">
        <v>9</v>
      </c>
      <c r="M34" t="n">
        <v>11</v>
      </c>
      <c r="N34" t="n">
        <v>43.96</v>
      </c>
      <c r="O34" t="n">
        <v>25806.1</v>
      </c>
      <c r="P34" t="n">
        <v>147.24</v>
      </c>
      <c r="Q34" t="n">
        <v>197.76</v>
      </c>
      <c r="R34" t="n">
        <v>35.15</v>
      </c>
      <c r="S34" t="n">
        <v>25.4</v>
      </c>
      <c r="T34" t="n">
        <v>4008.33</v>
      </c>
      <c r="U34" t="n">
        <v>0.72</v>
      </c>
      <c r="V34" t="n">
        <v>0.87</v>
      </c>
      <c r="W34" t="n">
        <v>2.96</v>
      </c>
      <c r="X34" t="n">
        <v>0.25</v>
      </c>
      <c r="Y34" t="n">
        <v>1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7.332</v>
      </c>
      <c r="E35" t="n">
        <v>13.64</v>
      </c>
      <c r="F35" t="n">
        <v>10.62</v>
      </c>
      <c r="G35" t="n">
        <v>49</v>
      </c>
      <c r="H35" t="n">
        <v>0.79</v>
      </c>
      <c r="I35" t="n">
        <v>13</v>
      </c>
      <c r="J35" t="n">
        <v>207.74</v>
      </c>
      <c r="K35" t="n">
        <v>54.38</v>
      </c>
      <c r="L35" t="n">
        <v>9.25</v>
      </c>
      <c r="M35" t="n">
        <v>11</v>
      </c>
      <c r="N35" t="n">
        <v>44.11</v>
      </c>
      <c r="O35" t="n">
        <v>25855.35</v>
      </c>
      <c r="P35" t="n">
        <v>146.67</v>
      </c>
      <c r="Q35" t="n">
        <v>197.76</v>
      </c>
      <c r="R35" t="n">
        <v>34.5</v>
      </c>
      <c r="S35" t="n">
        <v>25.4</v>
      </c>
      <c r="T35" t="n">
        <v>3681.62</v>
      </c>
      <c r="U35" t="n">
        <v>0.74</v>
      </c>
      <c r="V35" t="n">
        <v>0.88</v>
      </c>
      <c r="W35" t="n">
        <v>2.96</v>
      </c>
      <c r="X35" t="n">
        <v>0.23</v>
      </c>
      <c r="Y35" t="n">
        <v>1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7.3235</v>
      </c>
      <c r="E36" t="n">
        <v>13.65</v>
      </c>
      <c r="F36" t="n">
        <v>10.63</v>
      </c>
      <c r="G36" t="n">
        <v>49.07</v>
      </c>
      <c r="H36" t="n">
        <v>0.8100000000000001</v>
      </c>
      <c r="I36" t="n">
        <v>13</v>
      </c>
      <c r="J36" t="n">
        <v>208.14</v>
      </c>
      <c r="K36" t="n">
        <v>54.38</v>
      </c>
      <c r="L36" t="n">
        <v>9.5</v>
      </c>
      <c r="M36" t="n">
        <v>11</v>
      </c>
      <c r="N36" t="n">
        <v>44.26</v>
      </c>
      <c r="O36" t="n">
        <v>25904.65</v>
      </c>
      <c r="P36" t="n">
        <v>146.55</v>
      </c>
      <c r="Q36" t="n">
        <v>197.78</v>
      </c>
      <c r="R36" t="n">
        <v>34.97</v>
      </c>
      <c r="S36" t="n">
        <v>25.4</v>
      </c>
      <c r="T36" t="n">
        <v>3915.45</v>
      </c>
      <c r="U36" t="n">
        <v>0.73</v>
      </c>
      <c r="V36" t="n">
        <v>0.88</v>
      </c>
      <c r="W36" t="n">
        <v>2.96</v>
      </c>
      <c r="X36" t="n">
        <v>0.24</v>
      </c>
      <c r="Y36" t="n">
        <v>1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7.3534</v>
      </c>
      <c r="E37" t="n">
        <v>13.6</v>
      </c>
      <c r="F37" t="n">
        <v>10.62</v>
      </c>
      <c r="G37" t="n">
        <v>53.08</v>
      </c>
      <c r="H37" t="n">
        <v>0.83</v>
      </c>
      <c r="I37" t="n">
        <v>12</v>
      </c>
      <c r="J37" t="n">
        <v>208.54</v>
      </c>
      <c r="K37" t="n">
        <v>54.38</v>
      </c>
      <c r="L37" t="n">
        <v>9.75</v>
      </c>
      <c r="M37" t="n">
        <v>10</v>
      </c>
      <c r="N37" t="n">
        <v>44.41</v>
      </c>
      <c r="O37" t="n">
        <v>25954</v>
      </c>
      <c r="P37" t="n">
        <v>146.3</v>
      </c>
      <c r="Q37" t="n">
        <v>197.79</v>
      </c>
      <c r="R37" t="n">
        <v>34.26</v>
      </c>
      <c r="S37" t="n">
        <v>25.4</v>
      </c>
      <c r="T37" t="n">
        <v>3566.06</v>
      </c>
      <c r="U37" t="n">
        <v>0.74</v>
      </c>
      <c r="V37" t="n">
        <v>0.88</v>
      </c>
      <c r="W37" t="n">
        <v>2.96</v>
      </c>
      <c r="X37" t="n">
        <v>0.23</v>
      </c>
      <c r="Y37" t="n">
        <v>1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7.3552</v>
      </c>
      <c r="E38" t="n">
        <v>13.6</v>
      </c>
      <c r="F38" t="n">
        <v>10.61</v>
      </c>
      <c r="G38" t="n">
        <v>53.06</v>
      </c>
      <c r="H38" t="n">
        <v>0.85</v>
      </c>
      <c r="I38" t="n">
        <v>12</v>
      </c>
      <c r="J38" t="n">
        <v>208.94</v>
      </c>
      <c r="K38" t="n">
        <v>54.38</v>
      </c>
      <c r="L38" t="n">
        <v>10</v>
      </c>
      <c r="M38" t="n">
        <v>10</v>
      </c>
      <c r="N38" t="n">
        <v>44.56</v>
      </c>
      <c r="O38" t="n">
        <v>26003.41</v>
      </c>
      <c r="P38" t="n">
        <v>146.27</v>
      </c>
      <c r="Q38" t="n">
        <v>197.78</v>
      </c>
      <c r="R38" t="n">
        <v>34.35</v>
      </c>
      <c r="S38" t="n">
        <v>25.4</v>
      </c>
      <c r="T38" t="n">
        <v>3609.71</v>
      </c>
      <c r="U38" t="n">
        <v>0.74</v>
      </c>
      <c r="V38" t="n">
        <v>0.88</v>
      </c>
      <c r="W38" t="n">
        <v>2.96</v>
      </c>
      <c r="X38" t="n">
        <v>0.22</v>
      </c>
      <c r="Y38" t="n">
        <v>1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7.3529</v>
      </c>
      <c r="E39" t="n">
        <v>13.6</v>
      </c>
      <c r="F39" t="n">
        <v>10.62</v>
      </c>
      <c r="G39" t="n">
        <v>53.08</v>
      </c>
      <c r="H39" t="n">
        <v>0.87</v>
      </c>
      <c r="I39" t="n">
        <v>12</v>
      </c>
      <c r="J39" t="n">
        <v>209.34</v>
      </c>
      <c r="K39" t="n">
        <v>54.38</v>
      </c>
      <c r="L39" t="n">
        <v>10.25</v>
      </c>
      <c r="M39" t="n">
        <v>10</v>
      </c>
      <c r="N39" t="n">
        <v>44.71</v>
      </c>
      <c r="O39" t="n">
        <v>26052.86</v>
      </c>
      <c r="P39" t="n">
        <v>146</v>
      </c>
      <c r="Q39" t="n">
        <v>197.75</v>
      </c>
      <c r="R39" t="n">
        <v>34.4</v>
      </c>
      <c r="S39" t="n">
        <v>25.4</v>
      </c>
      <c r="T39" t="n">
        <v>3634.03</v>
      </c>
      <c r="U39" t="n">
        <v>0.74</v>
      </c>
      <c r="V39" t="n">
        <v>0.88</v>
      </c>
      <c r="W39" t="n">
        <v>2.96</v>
      </c>
      <c r="X39" t="n">
        <v>0.23</v>
      </c>
      <c r="Y39" t="n">
        <v>1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7.3881</v>
      </c>
      <c r="E40" t="n">
        <v>13.54</v>
      </c>
      <c r="F40" t="n">
        <v>10.59</v>
      </c>
      <c r="G40" t="n">
        <v>57.77</v>
      </c>
      <c r="H40" t="n">
        <v>0.89</v>
      </c>
      <c r="I40" t="n">
        <v>11</v>
      </c>
      <c r="J40" t="n">
        <v>209.74</v>
      </c>
      <c r="K40" t="n">
        <v>54.38</v>
      </c>
      <c r="L40" t="n">
        <v>10.5</v>
      </c>
      <c r="M40" t="n">
        <v>9</v>
      </c>
      <c r="N40" t="n">
        <v>44.87</v>
      </c>
      <c r="O40" t="n">
        <v>26102.37</v>
      </c>
      <c r="P40" t="n">
        <v>145.57</v>
      </c>
      <c r="Q40" t="n">
        <v>197.75</v>
      </c>
      <c r="R40" t="n">
        <v>33.66</v>
      </c>
      <c r="S40" t="n">
        <v>25.4</v>
      </c>
      <c r="T40" t="n">
        <v>3269.49</v>
      </c>
      <c r="U40" t="n">
        <v>0.75</v>
      </c>
      <c r="V40" t="n">
        <v>0.88</v>
      </c>
      <c r="W40" t="n">
        <v>2.96</v>
      </c>
      <c r="X40" t="n">
        <v>0.2</v>
      </c>
      <c r="Y40" t="n">
        <v>1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7.3898</v>
      </c>
      <c r="E41" t="n">
        <v>13.53</v>
      </c>
      <c r="F41" t="n">
        <v>10.59</v>
      </c>
      <c r="G41" t="n">
        <v>57.75</v>
      </c>
      <c r="H41" t="n">
        <v>0.91</v>
      </c>
      <c r="I41" t="n">
        <v>11</v>
      </c>
      <c r="J41" t="n">
        <v>210.14</v>
      </c>
      <c r="K41" t="n">
        <v>54.38</v>
      </c>
      <c r="L41" t="n">
        <v>10.75</v>
      </c>
      <c r="M41" t="n">
        <v>9</v>
      </c>
      <c r="N41" t="n">
        <v>45.02</v>
      </c>
      <c r="O41" t="n">
        <v>26151.93</v>
      </c>
      <c r="P41" t="n">
        <v>145.45</v>
      </c>
      <c r="Q41" t="n">
        <v>197.75</v>
      </c>
      <c r="R41" t="n">
        <v>33.47</v>
      </c>
      <c r="S41" t="n">
        <v>25.4</v>
      </c>
      <c r="T41" t="n">
        <v>3174.22</v>
      </c>
      <c r="U41" t="n">
        <v>0.76</v>
      </c>
      <c r="V41" t="n">
        <v>0.88</v>
      </c>
      <c r="W41" t="n">
        <v>2.96</v>
      </c>
      <c r="X41" t="n">
        <v>0.2</v>
      </c>
      <c r="Y41" t="n">
        <v>1</v>
      </c>
      <c r="Z41" t="n">
        <v>10</v>
      </c>
    </row>
    <row r="42">
      <c r="A42" t="n">
        <v>40</v>
      </c>
      <c r="B42" t="n">
        <v>100</v>
      </c>
      <c r="C42" t="inlineStr">
        <is>
          <t xml:space="preserve">CONCLUIDO	</t>
        </is>
      </c>
      <c r="D42" t="n">
        <v>7.3919</v>
      </c>
      <c r="E42" t="n">
        <v>13.53</v>
      </c>
      <c r="F42" t="n">
        <v>10.58</v>
      </c>
      <c r="G42" t="n">
        <v>57.73</v>
      </c>
      <c r="H42" t="n">
        <v>0.93</v>
      </c>
      <c r="I42" t="n">
        <v>11</v>
      </c>
      <c r="J42" t="n">
        <v>210.55</v>
      </c>
      <c r="K42" t="n">
        <v>54.38</v>
      </c>
      <c r="L42" t="n">
        <v>11</v>
      </c>
      <c r="M42" t="n">
        <v>9</v>
      </c>
      <c r="N42" t="n">
        <v>45.17</v>
      </c>
      <c r="O42" t="n">
        <v>26201.54</v>
      </c>
      <c r="P42" t="n">
        <v>145.43</v>
      </c>
      <c r="Q42" t="n">
        <v>197.78</v>
      </c>
      <c r="R42" t="n">
        <v>33.44</v>
      </c>
      <c r="S42" t="n">
        <v>25.4</v>
      </c>
      <c r="T42" t="n">
        <v>3161.78</v>
      </c>
      <c r="U42" t="n">
        <v>0.76</v>
      </c>
      <c r="V42" t="n">
        <v>0.88</v>
      </c>
      <c r="W42" t="n">
        <v>2.95</v>
      </c>
      <c r="X42" t="n">
        <v>0.19</v>
      </c>
      <c r="Y42" t="n">
        <v>1</v>
      </c>
      <c r="Z42" t="n">
        <v>10</v>
      </c>
    </row>
    <row r="43">
      <c r="A43" t="n">
        <v>41</v>
      </c>
      <c r="B43" t="n">
        <v>100</v>
      </c>
      <c r="C43" t="inlineStr">
        <is>
          <t xml:space="preserve">CONCLUIDO	</t>
        </is>
      </c>
      <c r="D43" t="n">
        <v>7.3908</v>
      </c>
      <c r="E43" t="n">
        <v>13.53</v>
      </c>
      <c r="F43" t="n">
        <v>10.59</v>
      </c>
      <c r="G43" t="n">
        <v>57.74</v>
      </c>
      <c r="H43" t="n">
        <v>0.95</v>
      </c>
      <c r="I43" t="n">
        <v>11</v>
      </c>
      <c r="J43" t="n">
        <v>210.95</v>
      </c>
      <c r="K43" t="n">
        <v>54.38</v>
      </c>
      <c r="L43" t="n">
        <v>11.25</v>
      </c>
      <c r="M43" t="n">
        <v>9</v>
      </c>
      <c r="N43" t="n">
        <v>45.32</v>
      </c>
      <c r="O43" t="n">
        <v>26251.2</v>
      </c>
      <c r="P43" t="n">
        <v>145.47</v>
      </c>
      <c r="Q43" t="n">
        <v>197.75</v>
      </c>
      <c r="R43" t="n">
        <v>33.38</v>
      </c>
      <c r="S43" t="n">
        <v>25.4</v>
      </c>
      <c r="T43" t="n">
        <v>3130.4</v>
      </c>
      <c r="U43" t="n">
        <v>0.76</v>
      </c>
      <c r="V43" t="n">
        <v>0.88</v>
      </c>
      <c r="W43" t="n">
        <v>2.96</v>
      </c>
      <c r="X43" t="n">
        <v>0.2</v>
      </c>
      <c r="Y43" t="n">
        <v>1</v>
      </c>
      <c r="Z43" t="n">
        <v>10</v>
      </c>
    </row>
    <row r="44">
      <c r="A44" t="n">
        <v>42</v>
      </c>
      <c r="B44" t="n">
        <v>100</v>
      </c>
      <c r="C44" t="inlineStr">
        <is>
          <t xml:space="preserve">CONCLUIDO	</t>
        </is>
      </c>
      <c r="D44" t="n">
        <v>7.3911</v>
      </c>
      <c r="E44" t="n">
        <v>13.53</v>
      </c>
      <c r="F44" t="n">
        <v>10.59</v>
      </c>
      <c r="G44" t="n">
        <v>57.74</v>
      </c>
      <c r="H44" t="n">
        <v>0.97</v>
      </c>
      <c r="I44" t="n">
        <v>11</v>
      </c>
      <c r="J44" t="n">
        <v>211.35</v>
      </c>
      <c r="K44" t="n">
        <v>54.38</v>
      </c>
      <c r="L44" t="n">
        <v>11.5</v>
      </c>
      <c r="M44" t="n">
        <v>9</v>
      </c>
      <c r="N44" t="n">
        <v>45.48</v>
      </c>
      <c r="O44" t="n">
        <v>26300.92</v>
      </c>
      <c r="P44" t="n">
        <v>145.16</v>
      </c>
      <c r="Q44" t="n">
        <v>197.79</v>
      </c>
      <c r="R44" t="n">
        <v>33.41</v>
      </c>
      <c r="S44" t="n">
        <v>25.4</v>
      </c>
      <c r="T44" t="n">
        <v>3144.25</v>
      </c>
      <c r="U44" t="n">
        <v>0.76</v>
      </c>
      <c r="V44" t="n">
        <v>0.88</v>
      </c>
      <c r="W44" t="n">
        <v>2.96</v>
      </c>
      <c r="X44" t="n">
        <v>0.19</v>
      </c>
      <c r="Y44" t="n">
        <v>1</v>
      </c>
      <c r="Z44" t="n">
        <v>10</v>
      </c>
    </row>
    <row r="45">
      <c r="A45" t="n">
        <v>43</v>
      </c>
      <c r="B45" t="n">
        <v>100</v>
      </c>
      <c r="C45" t="inlineStr">
        <is>
          <t xml:space="preserve">CONCLUIDO	</t>
        </is>
      </c>
      <c r="D45" t="n">
        <v>7.4227</v>
      </c>
      <c r="E45" t="n">
        <v>13.47</v>
      </c>
      <c r="F45" t="n">
        <v>10.57</v>
      </c>
      <c r="G45" t="n">
        <v>63.4</v>
      </c>
      <c r="H45" t="n">
        <v>0.99</v>
      </c>
      <c r="I45" t="n">
        <v>10</v>
      </c>
      <c r="J45" t="n">
        <v>211.76</v>
      </c>
      <c r="K45" t="n">
        <v>54.38</v>
      </c>
      <c r="L45" t="n">
        <v>11.75</v>
      </c>
      <c r="M45" t="n">
        <v>8</v>
      </c>
      <c r="N45" t="n">
        <v>45.63</v>
      </c>
      <c r="O45" t="n">
        <v>26350.68</v>
      </c>
      <c r="P45" t="n">
        <v>144.98</v>
      </c>
      <c r="Q45" t="n">
        <v>197.76</v>
      </c>
      <c r="R45" t="n">
        <v>32.82</v>
      </c>
      <c r="S45" t="n">
        <v>25.4</v>
      </c>
      <c r="T45" t="n">
        <v>2856.13</v>
      </c>
      <c r="U45" t="n">
        <v>0.77</v>
      </c>
      <c r="V45" t="n">
        <v>0.88</v>
      </c>
      <c r="W45" t="n">
        <v>2.96</v>
      </c>
      <c r="X45" t="n">
        <v>0.18</v>
      </c>
      <c r="Y45" t="n">
        <v>1</v>
      </c>
      <c r="Z45" t="n">
        <v>10</v>
      </c>
    </row>
    <row r="46">
      <c r="A46" t="n">
        <v>44</v>
      </c>
      <c r="B46" t="n">
        <v>100</v>
      </c>
      <c r="C46" t="inlineStr">
        <is>
          <t xml:space="preserve">CONCLUIDO	</t>
        </is>
      </c>
      <c r="D46" t="n">
        <v>7.4279</v>
      </c>
      <c r="E46" t="n">
        <v>13.46</v>
      </c>
      <c r="F46" t="n">
        <v>10.56</v>
      </c>
      <c r="G46" t="n">
        <v>63.34</v>
      </c>
      <c r="H46" t="n">
        <v>1</v>
      </c>
      <c r="I46" t="n">
        <v>10</v>
      </c>
      <c r="J46" t="n">
        <v>212.16</v>
      </c>
      <c r="K46" t="n">
        <v>54.38</v>
      </c>
      <c r="L46" t="n">
        <v>12</v>
      </c>
      <c r="M46" t="n">
        <v>8</v>
      </c>
      <c r="N46" t="n">
        <v>45.78</v>
      </c>
      <c r="O46" t="n">
        <v>26400.51</v>
      </c>
      <c r="P46" t="n">
        <v>144.86</v>
      </c>
      <c r="Q46" t="n">
        <v>197.75</v>
      </c>
      <c r="R46" t="n">
        <v>32.52</v>
      </c>
      <c r="S46" t="n">
        <v>25.4</v>
      </c>
      <c r="T46" t="n">
        <v>2703.74</v>
      </c>
      <c r="U46" t="n">
        <v>0.78</v>
      </c>
      <c r="V46" t="n">
        <v>0.88</v>
      </c>
      <c r="W46" t="n">
        <v>2.95</v>
      </c>
      <c r="X46" t="n">
        <v>0.17</v>
      </c>
      <c r="Y46" t="n">
        <v>1</v>
      </c>
      <c r="Z46" t="n">
        <v>10</v>
      </c>
    </row>
    <row r="47">
      <c r="A47" t="n">
        <v>45</v>
      </c>
      <c r="B47" t="n">
        <v>100</v>
      </c>
      <c r="C47" t="inlineStr">
        <is>
          <t xml:space="preserve">CONCLUIDO	</t>
        </is>
      </c>
      <c r="D47" t="n">
        <v>7.4267</v>
      </c>
      <c r="E47" t="n">
        <v>13.46</v>
      </c>
      <c r="F47" t="n">
        <v>10.56</v>
      </c>
      <c r="G47" t="n">
        <v>63.36</v>
      </c>
      <c r="H47" t="n">
        <v>1.02</v>
      </c>
      <c r="I47" t="n">
        <v>10</v>
      </c>
      <c r="J47" t="n">
        <v>212.56</v>
      </c>
      <c r="K47" t="n">
        <v>54.38</v>
      </c>
      <c r="L47" t="n">
        <v>12.25</v>
      </c>
      <c r="M47" t="n">
        <v>8</v>
      </c>
      <c r="N47" t="n">
        <v>45.94</v>
      </c>
      <c r="O47" t="n">
        <v>26450.38</v>
      </c>
      <c r="P47" t="n">
        <v>144.78</v>
      </c>
      <c r="Q47" t="n">
        <v>197.76</v>
      </c>
      <c r="R47" t="n">
        <v>32.58</v>
      </c>
      <c r="S47" t="n">
        <v>25.4</v>
      </c>
      <c r="T47" t="n">
        <v>2736.57</v>
      </c>
      <c r="U47" t="n">
        <v>0.78</v>
      </c>
      <c r="V47" t="n">
        <v>0.88</v>
      </c>
      <c r="W47" t="n">
        <v>2.95</v>
      </c>
      <c r="X47" t="n">
        <v>0.17</v>
      </c>
      <c r="Y47" t="n">
        <v>1</v>
      </c>
      <c r="Z47" t="n">
        <v>10</v>
      </c>
    </row>
    <row r="48">
      <c r="A48" t="n">
        <v>46</v>
      </c>
      <c r="B48" t="n">
        <v>100</v>
      </c>
      <c r="C48" t="inlineStr">
        <is>
          <t xml:space="preserve">CONCLUIDO	</t>
        </is>
      </c>
      <c r="D48" t="n">
        <v>7.4215</v>
      </c>
      <c r="E48" t="n">
        <v>13.47</v>
      </c>
      <c r="F48" t="n">
        <v>10.57</v>
      </c>
      <c r="G48" t="n">
        <v>63.41</v>
      </c>
      <c r="H48" t="n">
        <v>1.04</v>
      </c>
      <c r="I48" t="n">
        <v>10</v>
      </c>
      <c r="J48" t="n">
        <v>212.97</v>
      </c>
      <c r="K48" t="n">
        <v>54.38</v>
      </c>
      <c r="L48" t="n">
        <v>12.5</v>
      </c>
      <c r="M48" t="n">
        <v>8</v>
      </c>
      <c r="N48" t="n">
        <v>46.09</v>
      </c>
      <c r="O48" t="n">
        <v>26500.31</v>
      </c>
      <c r="P48" t="n">
        <v>144.78</v>
      </c>
      <c r="Q48" t="n">
        <v>197.81</v>
      </c>
      <c r="R48" t="n">
        <v>32.95</v>
      </c>
      <c r="S48" t="n">
        <v>25.4</v>
      </c>
      <c r="T48" t="n">
        <v>2920.37</v>
      </c>
      <c r="U48" t="n">
        <v>0.77</v>
      </c>
      <c r="V48" t="n">
        <v>0.88</v>
      </c>
      <c r="W48" t="n">
        <v>2.95</v>
      </c>
      <c r="X48" t="n">
        <v>0.18</v>
      </c>
      <c r="Y48" t="n">
        <v>1</v>
      </c>
      <c r="Z48" t="n">
        <v>10</v>
      </c>
    </row>
    <row r="49">
      <c r="A49" t="n">
        <v>47</v>
      </c>
      <c r="B49" t="n">
        <v>100</v>
      </c>
      <c r="C49" t="inlineStr">
        <is>
          <t xml:space="preserve">CONCLUIDO	</t>
        </is>
      </c>
      <c r="D49" t="n">
        <v>7.4228</v>
      </c>
      <c r="E49" t="n">
        <v>13.47</v>
      </c>
      <c r="F49" t="n">
        <v>10.57</v>
      </c>
      <c r="G49" t="n">
        <v>63.4</v>
      </c>
      <c r="H49" t="n">
        <v>1.06</v>
      </c>
      <c r="I49" t="n">
        <v>10</v>
      </c>
      <c r="J49" t="n">
        <v>213.37</v>
      </c>
      <c r="K49" t="n">
        <v>54.38</v>
      </c>
      <c r="L49" t="n">
        <v>12.75</v>
      </c>
      <c r="M49" t="n">
        <v>8</v>
      </c>
      <c r="N49" t="n">
        <v>46.25</v>
      </c>
      <c r="O49" t="n">
        <v>26550.29</v>
      </c>
      <c r="P49" t="n">
        <v>144.36</v>
      </c>
      <c r="Q49" t="n">
        <v>197.77</v>
      </c>
      <c r="R49" t="n">
        <v>32.85</v>
      </c>
      <c r="S49" t="n">
        <v>25.4</v>
      </c>
      <c r="T49" t="n">
        <v>2873.34</v>
      </c>
      <c r="U49" t="n">
        <v>0.77</v>
      </c>
      <c r="V49" t="n">
        <v>0.88</v>
      </c>
      <c r="W49" t="n">
        <v>2.95</v>
      </c>
      <c r="X49" t="n">
        <v>0.18</v>
      </c>
      <c r="Y49" t="n">
        <v>1</v>
      </c>
      <c r="Z49" t="n">
        <v>10</v>
      </c>
    </row>
    <row r="50">
      <c r="A50" t="n">
        <v>48</v>
      </c>
      <c r="B50" t="n">
        <v>100</v>
      </c>
      <c r="C50" t="inlineStr">
        <is>
          <t xml:space="preserve">CONCLUIDO	</t>
        </is>
      </c>
      <c r="D50" t="n">
        <v>7.454</v>
      </c>
      <c r="E50" t="n">
        <v>13.42</v>
      </c>
      <c r="F50" t="n">
        <v>10.55</v>
      </c>
      <c r="G50" t="n">
        <v>70.33</v>
      </c>
      <c r="H50" t="n">
        <v>1.08</v>
      </c>
      <c r="I50" t="n">
        <v>9</v>
      </c>
      <c r="J50" t="n">
        <v>213.78</v>
      </c>
      <c r="K50" t="n">
        <v>54.38</v>
      </c>
      <c r="L50" t="n">
        <v>13</v>
      </c>
      <c r="M50" t="n">
        <v>7</v>
      </c>
      <c r="N50" t="n">
        <v>46.4</v>
      </c>
      <c r="O50" t="n">
        <v>26600.32</v>
      </c>
      <c r="P50" t="n">
        <v>143.97</v>
      </c>
      <c r="Q50" t="n">
        <v>197.75</v>
      </c>
      <c r="R50" t="n">
        <v>32.21</v>
      </c>
      <c r="S50" t="n">
        <v>25.4</v>
      </c>
      <c r="T50" t="n">
        <v>2558.1</v>
      </c>
      <c r="U50" t="n">
        <v>0.79</v>
      </c>
      <c r="V50" t="n">
        <v>0.88</v>
      </c>
      <c r="W50" t="n">
        <v>2.96</v>
      </c>
      <c r="X50" t="n">
        <v>0.16</v>
      </c>
      <c r="Y50" t="n">
        <v>1</v>
      </c>
      <c r="Z50" t="n">
        <v>10</v>
      </c>
    </row>
    <row r="51">
      <c r="A51" t="n">
        <v>49</v>
      </c>
      <c r="B51" t="n">
        <v>100</v>
      </c>
      <c r="C51" t="inlineStr">
        <is>
          <t xml:space="preserve">CONCLUIDO	</t>
        </is>
      </c>
      <c r="D51" t="n">
        <v>7.4508</v>
      </c>
      <c r="E51" t="n">
        <v>13.42</v>
      </c>
      <c r="F51" t="n">
        <v>10.55</v>
      </c>
      <c r="G51" t="n">
        <v>70.36</v>
      </c>
      <c r="H51" t="n">
        <v>1.1</v>
      </c>
      <c r="I51" t="n">
        <v>9</v>
      </c>
      <c r="J51" t="n">
        <v>214.19</v>
      </c>
      <c r="K51" t="n">
        <v>54.38</v>
      </c>
      <c r="L51" t="n">
        <v>13.25</v>
      </c>
      <c r="M51" t="n">
        <v>7</v>
      </c>
      <c r="N51" t="n">
        <v>46.56</v>
      </c>
      <c r="O51" t="n">
        <v>26650.41</v>
      </c>
      <c r="P51" t="n">
        <v>144.17</v>
      </c>
      <c r="Q51" t="n">
        <v>197.75</v>
      </c>
      <c r="R51" t="n">
        <v>32.65</v>
      </c>
      <c r="S51" t="n">
        <v>25.4</v>
      </c>
      <c r="T51" t="n">
        <v>2775.22</v>
      </c>
      <c r="U51" t="n">
        <v>0.78</v>
      </c>
      <c r="V51" t="n">
        <v>0.88</v>
      </c>
      <c r="W51" t="n">
        <v>2.95</v>
      </c>
      <c r="X51" t="n">
        <v>0.17</v>
      </c>
      <c r="Y51" t="n">
        <v>1</v>
      </c>
      <c r="Z51" t="n">
        <v>10</v>
      </c>
    </row>
    <row r="52">
      <c r="A52" t="n">
        <v>50</v>
      </c>
      <c r="B52" t="n">
        <v>100</v>
      </c>
      <c r="C52" t="inlineStr">
        <is>
          <t xml:space="preserve">CONCLUIDO	</t>
        </is>
      </c>
      <c r="D52" t="n">
        <v>7.4531</v>
      </c>
      <c r="E52" t="n">
        <v>13.42</v>
      </c>
      <c r="F52" t="n">
        <v>10.55</v>
      </c>
      <c r="G52" t="n">
        <v>70.34</v>
      </c>
      <c r="H52" t="n">
        <v>1.12</v>
      </c>
      <c r="I52" t="n">
        <v>9</v>
      </c>
      <c r="J52" t="n">
        <v>214.59</v>
      </c>
      <c r="K52" t="n">
        <v>54.38</v>
      </c>
      <c r="L52" t="n">
        <v>13.5</v>
      </c>
      <c r="M52" t="n">
        <v>7</v>
      </c>
      <c r="N52" t="n">
        <v>46.72</v>
      </c>
      <c r="O52" t="n">
        <v>26700.55</v>
      </c>
      <c r="P52" t="n">
        <v>144.11</v>
      </c>
      <c r="Q52" t="n">
        <v>197.75</v>
      </c>
      <c r="R52" t="n">
        <v>32.44</v>
      </c>
      <c r="S52" t="n">
        <v>25.4</v>
      </c>
      <c r="T52" t="n">
        <v>2670.49</v>
      </c>
      <c r="U52" t="n">
        <v>0.78</v>
      </c>
      <c r="V52" t="n">
        <v>0.88</v>
      </c>
      <c r="W52" t="n">
        <v>2.95</v>
      </c>
      <c r="X52" t="n">
        <v>0.16</v>
      </c>
      <c r="Y52" t="n">
        <v>1</v>
      </c>
      <c r="Z52" t="n">
        <v>10</v>
      </c>
    </row>
    <row r="53">
      <c r="A53" t="n">
        <v>51</v>
      </c>
      <c r="B53" t="n">
        <v>100</v>
      </c>
      <c r="C53" t="inlineStr">
        <is>
          <t xml:space="preserve">CONCLUIDO	</t>
        </is>
      </c>
      <c r="D53" t="n">
        <v>7.4513</v>
      </c>
      <c r="E53" t="n">
        <v>13.42</v>
      </c>
      <c r="F53" t="n">
        <v>10.55</v>
      </c>
      <c r="G53" t="n">
        <v>70.36</v>
      </c>
      <c r="H53" t="n">
        <v>1.14</v>
      </c>
      <c r="I53" t="n">
        <v>9</v>
      </c>
      <c r="J53" t="n">
        <v>215</v>
      </c>
      <c r="K53" t="n">
        <v>54.38</v>
      </c>
      <c r="L53" t="n">
        <v>13.75</v>
      </c>
      <c r="M53" t="n">
        <v>7</v>
      </c>
      <c r="N53" t="n">
        <v>46.87</v>
      </c>
      <c r="O53" t="n">
        <v>26750.75</v>
      </c>
      <c r="P53" t="n">
        <v>144.17</v>
      </c>
      <c r="Q53" t="n">
        <v>197.8</v>
      </c>
      <c r="R53" t="n">
        <v>32.45</v>
      </c>
      <c r="S53" t="n">
        <v>25.4</v>
      </c>
      <c r="T53" t="n">
        <v>2676.52</v>
      </c>
      <c r="U53" t="n">
        <v>0.78</v>
      </c>
      <c r="V53" t="n">
        <v>0.88</v>
      </c>
      <c r="W53" t="n">
        <v>2.95</v>
      </c>
      <c r="X53" t="n">
        <v>0.16</v>
      </c>
      <c r="Y53" t="n">
        <v>1</v>
      </c>
      <c r="Z53" t="n">
        <v>10</v>
      </c>
    </row>
    <row r="54">
      <c r="A54" t="n">
        <v>52</v>
      </c>
      <c r="B54" t="n">
        <v>100</v>
      </c>
      <c r="C54" t="inlineStr">
        <is>
          <t xml:space="preserve">CONCLUIDO	</t>
        </is>
      </c>
      <c r="D54" t="n">
        <v>7.4513</v>
      </c>
      <c r="E54" t="n">
        <v>13.42</v>
      </c>
      <c r="F54" t="n">
        <v>10.55</v>
      </c>
      <c r="G54" t="n">
        <v>70.36</v>
      </c>
      <c r="H54" t="n">
        <v>1.15</v>
      </c>
      <c r="I54" t="n">
        <v>9</v>
      </c>
      <c r="J54" t="n">
        <v>215.41</v>
      </c>
      <c r="K54" t="n">
        <v>54.38</v>
      </c>
      <c r="L54" t="n">
        <v>14</v>
      </c>
      <c r="M54" t="n">
        <v>7</v>
      </c>
      <c r="N54" t="n">
        <v>47.03</v>
      </c>
      <c r="O54" t="n">
        <v>26801</v>
      </c>
      <c r="P54" t="n">
        <v>143.95</v>
      </c>
      <c r="Q54" t="n">
        <v>197.76</v>
      </c>
      <c r="R54" t="n">
        <v>32.41</v>
      </c>
      <c r="S54" t="n">
        <v>25.4</v>
      </c>
      <c r="T54" t="n">
        <v>2653.74</v>
      </c>
      <c r="U54" t="n">
        <v>0.78</v>
      </c>
      <c r="V54" t="n">
        <v>0.88</v>
      </c>
      <c r="W54" t="n">
        <v>2.96</v>
      </c>
      <c r="X54" t="n">
        <v>0.16</v>
      </c>
      <c r="Y54" t="n">
        <v>1</v>
      </c>
      <c r="Z54" t="n">
        <v>10</v>
      </c>
    </row>
    <row r="55">
      <c r="A55" t="n">
        <v>53</v>
      </c>
      <c r="B55" t="n">
        <v>100</v>
      </c>
      <c r="C55" t="inlineStr">
        <is>
          <t xml:space="preserve">CONCLUIDO	</t>
        </is>
      </c>
      <c r="D55" t="n">
        <v>7.4519</v>
      </c>
      <c r="E55" t="n">
        <v>13.42</v>
      </c>
      <c r="F55" t="n">
        <v>10.55</v>
      </c>
      <c r="G55" t="n">
        <v>70.34999999999999</v>
      </c>
      <c r="H55" t="n">
        <v>1.17</v>
      </c>
      <c r="I55" t="n">
        <v>9</v>
      </c>
      <c r="J55" t="n">
        <v>215.82</v>
      </c>
      <c r="K55" t="n">
        <v>54.38</v>
      </c>
      <c r="L55" t="n">
        <v>14.25</v>
      </c>
      <c r="M55" t="n">
        <v>7</v>
      </c>
      <c r="N55" t="n">
        <v>47.19</v>
      </c>
      <c r="O55" t="n">
        <v>26851.31</v>
      </c>
      <c r="P55" t="n">
        <v>143.83</v>
      </c>
      <c r="Q55" t="n">
        <v>197.75</v>
      </c>
      <c r="R55" t="n">
        <v>32.52</v>
      </c>
      <c r="S55" t="n">
        <v>25.4</v>
      </c>
      <c r="T55" t="n">
        <v>2709.14</v>
      </c>
      <c r="U55" t="n">
        <v>0.78</v>
      </c>
      <c r="V55" t="n">
        <v>0.88</v>
      </c>
      <c r="W55" t="n">
        <v>2.95</v>
      </c>
      <c r="X55" t="n">
        <v>0.16</v>
      </c>
      <c r="Y55" t="n">
        <v>1</v>
      </c>
      <c r="Z55" t="n">
        <v>10</v>
      </c>
    </row>
    <row r="56">
      <c r="A56" t="n">
        <v>54</v>
      </c>
      <c r="B56" t="n">
        <v>100</v>
      </c>
      <c r="C56" t="inlineStr">
        <is>
          <t xml:space="preserve">CONCLUIDO	</t>
        </is>
      </c>
      <c r="D56" t="n">
        <v>7.4543</v>
      </c>
      <c r="E56" t="n">
        <v>13.42</v>
      </c>
      <c r="F56" t="n">
        <v>10.55</v>
      </c>
      <c r="G56" t="n">
        <v>70.31999999999999</v>
      </c>
      <c r="H56" t="n">
        <v>1.19</v>
      </c>
      <c r="I56" t="n">
        <v>9</v>
      </c>
      <c r="J56" t="n">
        <v>216.22</v>
      </c>
      <c r="K56" t="n">
        <v>54.38</v>
      </c>
      <c r="L56" t="n">
        <v>14.5</v>
      </c>
      <c r="M56" t="n">
        <v>7</v>
      </c>
      <c r="N56" t="n">
        <v>47.35</v>
      </c>
      <c r="O56" t="n">
        <v>26901.66</v>
      </c>
      <c r="P56" t="n">
        <v>143.58</v>
      </c>
      <c r="Q56" t="n">
        <v>197.8</v>
      </c>
      <c r="R56" t="n">
        <v>32.28</v>
      </c>
      <c r="S56" t="n">
        <v>25.4</v>
      </c>
      <c r="T56" t="n">
        <v>2590.38</v>
      </c>
      <c r="U56" t="n">
        <v>0.79</v>
      </c>
      <c r="V56" t="n">
        <v>0.88</v>
      </c>
      <c r="W56" t="n">
        <v>2.95</v>
      </c>
      <c r="X56" t="n">
        <v>0.16</v>
      </c>
      <c r="Y56" t="n">
        <v>1</v>
      </c>
      <c r="Z56" t="n">
        <v>10</v>
      </c>
    </row>
    <row r="57">
      <c r="A57" t="n">
        <v>55</v>
      </c>
      <c r="B57" t="n">
        <v>100</v>
      </c>
      <c r="C57" t="inlineStr">
        <is>
          <t xml:space="preserve">CONCLUIDO	</t>
        </is>
      </c>
      <c r="D57" t="n">
        <v>7.4906</v>
      </c>
      <c r="E57" t="n">
        <v>13.35</v>
      </c>
      <c r="F57" t="n">
        <v>10.52</v>
      </c>
      <c r="G57" t="n">
        <v>78.92</v>
      </c>
      <c r="H57" t="n">
        <v>1.21</v>
      </c>
      <c r="I57" t="n">
        <v>8</v>
      </c>
      <c r="J57" t="n">
        <v>216.63</v>
      </c>
      <c r="K57" t="n">
        <v>54.38</v>
      </c>
      <c r="L57" t="n">
        <v>14.75</v>
      </c>
      <c r="M57" t="n">
        <v>6</v>
      </c>
      <c r="N57" t="n">
        <v>47.51</v>
      </c>
      <c r="O57" t="n">
        <v>26952.08</v>
      </c>
      <c r="P57" t="n">
        <v>143.12</v>
      </c>
      <c r="Q57" t="n">
        <v>197.75</v>
      </c>
      <c r="R57" t="n">
        <v>31.55</v>
      </c>
      <c r="S57" t="n">
        <v>25.4</v>
      </c>
      <c r="T57" t="n">
        <v>2230.16</v>
      </c>
      <c r="U57" t="n">
        <v>0.8100000000000001</v>
      </c>
      <c r="V57" t="n">
        <v>0.88</v>
      </c>
      <c r="W57" t="n">
        <v>2.95</v>
      </c>
      <c r="X57" t="n">
        <v>0.13</v>
      </c>
      <c r="Y57" t="n">
        <v>1</v>
      </c>
      <c r="Z57" t="n">
        <v>10</v>
      </c>
    </row>
    <row r="58">
      <c r="A58" t="n">
        <v>56</v>
      </c>
      <c r="B58" t="n">
        <v>100</v>
      </c>
      <c r="C58" t="inlineStr">
        <is>
          <t xml:space="preserve">CONCLUIDO	</t>
        </is>
      </c>
      <c r="D58" t="n">
        <v>7.4903</v>
      </c>
      <c r="E58" t="n">
        <v>13.35</v>
      </c>
      <c r="F58" t="n">
        <v>10.52</v>
      </c>
      <c r="G58" t="n">
        <v>78.92</v>
      </c>
      <c r="H58" t="n">
        <v>1.23</v>
      </c>
      <c r="I58" t="n">
        <v>8</v>
      </c>
      <c r="J58" t="n">
        <v>217.04</v>
      </c>
      <c r="K58" t="n">
        <v>54.38</v>
      </c>
      <c r="L58" t="n">
        <v>15</v>
      </c>
      <c r="M58" t="n">
        <v>6</v>
      </c>
      <c r="N58" t="n">
        <v>47.66</v>
      </c>
      <c r="O58" t="n">
        <v>27002.55</v>
      </c>
      <c r="P58" t="n">
        <v>143.13</v>
      </c>
      <c r="Q58" t="n">
        <v>197.8</v>
      </c>
      <c r="R58" t="n">
        <v>31.48</v>
      </c>
      <c r="S58" t="n">
        <v>25.4</v>
      </c>
      <c r="T58" t="n">
        <v>2197.97</v>
      </c>
      <c r="U58" t="n">
        <v>0.8100000000000001</v>
      </c>
      <c r="V58" t="n">
        <v>0.88</v>
      </c>
      <c r="W58" t="n">
        <v>2.95</v>
      </c>
      <c r="X58" t="n">
        <v>0.13</v>
      </c>
      <c r="Y58" t="n">
        <v>1</v>
      </c>
      <c r="Z58" t="n">
        <v>10</v>
      </c>
    </row>
    <row r="59">
      <c r="A59" t="n">
        <v>57</v>
      </c>
      <c r="B59" t="n">
        <v>100</v>
      </c>
      <c r="C59" t="inlineStr">
        <is>
          <t xml:space="preserve">CONCLUIDO	</t>
        </is>
      </c>
      <c r="D59" t="n">
        <v>7.492</v>
      </c>
      <c r="E59" t="n">
        <v>13.35</v>
      </c>
      <c r="F59" t="n">
        <v>10.52</v>
      </c>
      <c r="G59" t="n">
        <v>78.90000000000001</v>
      </c>
      <c r="H59" t="n">
        <v>1.25</v>
      </c>
      <c r="I59" t="n">
        <v>8</v>
      </c>
      <c r="J59" t="n">
        <v>217.45</v>
      </c>
      <c r="K59" t="n">
        <v>54.38</v>
      </c>
      <c r="L59" t="n">
        <v>15.25</v>
      </c>
      <c r="M59" t="n">
        <v>6</v>
      </c>
      <c r="N59" t="n">
        <v>47.82</v>
      </c>
      <c r="O59" t="n">
        <v>27053.07</v>
      </c>
      <c r="P59" t="n">
        <v>143.12</v>
      </c>
      <c r="Q59" t="n">
        <v>197.84</v>
      </c>
      <c r="R59" t="n">
        <v>31.39</v>
      </c>
      <c r="S59" t="n">
        <v>25.4</v>
      </c>
      <c r="T59" t="n">
        <v>2150.76</v>
      </c>
      <c r="U59" t="n">
        <v>0.8100000000000001</v>
      </c>
      <c r="V59" t="n">
        <v>0.88</v>
      </c>
      <c r="W59" t="n">
        <v>2.95</v>
      </c>
      <c r="X59" t="n">
        <v>0.13</v>
      </c>
      <c r="Y59" t="n">
        <v>1</v>
      </c>
      <c r="Z59" t="n">
        <v>10</v>
      </c>
    </row>
    <row r="60">
      <c r="A60" t="n">
        <v>58</v>
      </c>
      <c r="B60" t="n">
        <v>100</v>
      </c>
      <c r="C60" t="inlineStr">
        <is>
          <t xml:space="preserve">CONCLUIDO	</t>
        </is>
      </c>
      <c r="D60" t="n">
        <v>7.49</v>
      </c>
      <c r="E60" t="n">
        <v>13.35</v>
      </c>
      <c r="F60" t="n">
        <v>10.52</v>
      </c>
      <c r="G60" t="n">
        <v>78.92</v>
      </c>
      <c r="H60" t="n">
        <v>1.26</v>
      </c>
      <c r="I60" t="n">
        <v>8</v>
      </c>
      <c r="J60" t="n">
        <v>217.86</v>
      </c>
      <c r="K60" t="n">
        <v>54.38</v>
      </c>
      <c r="L60" t="n">
        <v>15.5</v>
      </c>
      <c r="M60" t="n">
        <v>6</v>
      </c>
      <c r="N60" t="n">
        <v>47.98</v>
      </c>
      <c r="O60" t="n">
        <v>27103.65</v>
      </c>
      <c r="P60" t="n">
        <v>143.19</v>
      </c>
      <c r="Q60" t="n">
        <v>197.75</v>
      </c>
      <c r="R60" t="n">
        <v>31.53</v>
      </c>
      <c r="S60" t="n">
        <v>25.4</v>
      </c>
      <c r="T60" t="n">
        <v>2220.94</v>
      </c>
      <c r="U60" t="n">
        <v>0.8100000000000001</v>
      </c>
      <c r="V60" t="n">
        <v>0.88</v>
      </c>
      <c r="W60" t="n">
        <v>2.95</v>
      </c>
      <c r="X60" t="n">
        <v>0.13</v>
      </c>
      <c r="Y60" t="n">
        <v>1</v>
      </c>
      <c r="Z60" t="n">
        <v>10</v>
      </c>
    </row>
    <row r="61">
      <c r="A61" t="n">
        <v>59</v>
      </c>
      <c r="B61" t="n">
        <v>100</v>
      </c>
      <c r="C61" t="inlineStr">
        <is>
          <t xml:space="preserve">CONCLUIDO	</t>
        </is>
      </c>
      <c r="D61" t="n">
        <v>7.49</v>
      </c>
      <c r="E61" t="n">
        <v>13.35</v>
      </c>
      <c r="F61" t="n">
        <v>10.52</v>
      </c>
      <c r="G61" t="n">
        <v>78.92</v>
      </c>
      <c r="H61" t="n">
        <v>1.28</v>
      </c>
      <c r="I61" t="n">
        <v>8</v>
      </c>
      <c r="J61" t="n">
        <v>218.27</v>
      </c>
      <c r="K61" t="n">
        <v>54.38</v>
      </c>
      <c r="L61" t="n">
        <v>15.75</v>
      </c>
      <c r="M61" t="n">
        <v>6</v>
      </c>
      <c r="N61" t="n">
        <v>48.15</v>
      </c>
      <c r="O61" t="n">
        <v>27154.29</v>
      </c>
      <c r="P61" t="n">
        <v>143.13</v>
      </c>
      <c r="Q61" t="n">
        <v>197.77</v>
      </c>
      <c r="R61" t="n">
        <v>31.51</v>
      </c>
      <c r="S61" t="n">
        <v>25.4</v>
      </c>
      <c r="T61" t="n">
        <v>2211.51</v>
      </c>
      <c r="U61" t="n">
        <v>0.8100000000000001</v>
      </c>
      <c r="V61" t="n">
        <v>0.88</v>
      </c>
      <c r="W61" t="n">
        <v>2.95</v>
      </c>
      <c r="X61" t="n">
        <v>0.13</v>
      </c>
      <c r="Y61" t="n">
        <v>1</v>
      </c>
      <c r="Z61" t="n">
        <v>10</v>
      </c>
    </row>
    <row r="62">
      <c r="A62" t="n">
        <v>60</v>
      </c>
      <c r="B62" t="n">
        <v>100</v>
      </c>
      <c r="C62" t="inlineStr">
        <is>
          <t xml:space="preserve">CONCLUIDO	</t>
        </is>
      </c>
      <c r="D62" t="n">
        <v>7.4908</v>
      </c>
      <c r="E62" t="n">
        <v>13.35</v>
      </c>
      <c r="F62" t="n">
        <v>10.52</v>
      </c>
      <c r="G62" t="n">
        <v>78.91</v>
      </c>
      <c r="H62" t="n">
        <v>1.3</v>
      </c>
      <c r="I62" t="n">
        <v>8</v>
      </c>
      <c r="J62" t="n">
        <v>218.68</v>
      </c>
      <c r="K62" t="n">
        <v>54.38</v>
      </c>
      <c r="L62" t="n">
        <v>16</v>
      </c>
      <c r="M62" t="n">
        <v>6</v>
      </c>
      <c r="N62" t="n">
        <v>48.31</v>
      </c>
      <c r="O62" t="n">
        <v>27204.98</v>
      </c>
      <c r="P62" t="n">
        <v>142.94</v>
      </c>
      <c r="Q62" t="n">
        <v>197.75</v>
      </c>
      <c r="R62" t="n">
        <v>31.37</v>
      </c>
      <c r="S62" t="n">
        <v>25.4</v>
      </c>
      <c r="T62" t="n">
        <v>2140.89</v>
      </c>
      <c r="U62" t="n">
        <v>0.8100000000000001</v>
      </c>
      <c r="V62" t="n">
        <v>0.88</v>
      </c>
      <c r="W62" t="n">
        <v>2.95</v>
      </c>
      <c r="X62" t="n">
        <v>0.13</v>
      </c>
      <c r="Y62" t="n">
        <v>1</v>
      </c>
      <c r="Z62" t="n">
        <v>10</v>
      </c>
    </row>
    <row r="63">
      <c r="A63" t="n">
        <v>61</v>
      </c>
      <c r="B63" t="n">
        <v>100</v>
      </c>
      <c r="C63" t="inlineStr">
        <is>
          <t xml:space="preserve">CONCLUIDO	</t>
        </is>
      </c>
      <c r="D63" t="n">
        <v>7.4878</v>
      </c>
      <c r="E63" t="n">
        <v>13.36</v>
      </c>
      <c r="F63" t="n">
        <v>10.53</v>
      </c>
      <c r="G63" t="n">
        <v>78.95</v>
      </c>
      <c r="H63" t="n">
        <v>1.32</v>
      </c>
      <c r="I63" t="n">
        <v>8</v>
      </c>
      <c r="J63" t="n">
        <v>219.09</v>
      </c>
      <c r="K63" t="n">
        <v>54.38</v>
      </c>
      <c r="L63" t="n">
        <v>16.25</v>
      </c>
      <c r="M63" t="n">
        <v>6</v>
      </c>
      <c r="N63" t="n">
        <v>48.47</v>
      </c>
      <c r="O63" t="n">
        <v>27255.72</v>
      </c>
      <c r="P63" t="n">
        <v>142.93</v>
      </c>
      <c r="Q63" t="n">
        <v>197.76</v>
      </c>
      <c r="R63" t="n">
        <v>31.71</v>
      </c>
      <c r="S63" t="n">
        <v>25.4</v>
      </c>
      <c r="T63" t="n">
        <v>2309.56</v>
      </c>
      <c r="U63" t="n">
        <v>0.8</v>
      </c>
      <c r="V63" t="n">
        <v>0.88</v>
      </c>
      <c r="W63" t="n">
        <v>2.95</v>
      </c>
      <c r="X63" t="n">
        <v>0.14</v>
      </c>
      <c r="Y63" t="n">
        <v>1</v>
      </c>
      <c r="Z63" t="n">
        <v>10</v>
      </c>
    </row>
    <row r="64">
      <c r="A64" t="n">
        <v>62</v>
      </c>
      <c r="B64" t="n">
        <v>100</v>
      </c>
      <c r="C64" t="inlineStr">
        <is>
          <t xml:space="preserve">CONCLUIDO	</t>
        </is>
      </c>
      <c r="D64" t="n">
        <v>7.4886</v>
      </c>
      <c r="E64" t="n">
        <v>13.35</v>
      </c>
      <c r="F64" t="n">
        <v>10.53</v>
      </c>
      <c r="G64" t="n">
        <v>78.94</v>
      </c>
      <c r="H64" t="n">
        <v>1.34</v>
      </c>
      <c r="I64" t="n">
        <v>8</v>
      </c>
      <c r="J64" t="n">
        <v>219.51</v>
      </c>
      <c r="K64" t="n">
        <v>54.38</v>
      </c>
      <c r="L64" t="n">
        <v>16.5</v>
      </c>
      <c r="M64" t="n">
        <v>6</v>
      </c>
      <c r="N64" t="n">
        <v>48.63</v>
      </c>
      <c r="O64" t="n">
        <v>27306.53</v>
      </c>
      <c r="P64" t="n">
        <v>142.61</v>
      </c>
      <c r="Q64" t="n">
        <v>197.82</v>
      </c>
      <c r="R64" t="n">
        <v>31.49</v>
      </c>
      <c r="S64" t="n">
        <v>25.4</v>
      </c>
      <c r="T64" t="n">
        <v>2200.08</v>
      </c>
      <c r="U64" t="n">
        <v>0.8100000000000001</v>
      </c>
      <c r="V64" t="n">
        <v>0.88</v>
      </c>
      <c r="W64" t="n">
        <v>2.95</v>
      </c>
      <c r="X64" t="n">
        <v>0.14</v>
      </c>
      <c r="Y64" t="n">
        <v>1</v>
      </c>
      <c r="Z64" t="n">
        <v>10</v>
      </c>
    </row>
    <row r="65">
      <c r="A65" t="n">
        <v>63</v>
      </c>
      <c r="B65" t="n">
        <v>100</v>
      </c>
      <c r="C65" t="inlineStr">
        <is>
          <t xml:space="preserve">CONCLUIDO	</t>
        </is>
      </c>
      <c r="D65" t="n">
        <v>7.4874</v>
      </c>
      <c r="E65" t="n">
        <v>13.36</v>
      </c>
      <c r="F65" t="n">
        <v>10.53</v>
      </c>
      <c r="G65" t="n">
        <v>78.95999999999999</v>
      </c>
      <c r="H65" t="n">
        <v>1.35</v>
      </c>
      <c r="I65" t="n">
        <v>8</v>
      </c>
      <c r="J65" t="n">
        <v>219.92</v>
      </c>
      <c r="K65" t="n">
        <v>54.38</v>
      </c>
      <c r="L65" t="n">
        <v>16.75</v>
      </c>
      <c r="M65" t="n">
        <v>6</v>
      </c>
      <c r="N65" t="n">
        <v>48.79</v>
      </c>
      <c r="O65" t="n">
        <v>27357.38</v>
      </c>
      <c r="P65" t="n">
        <v>142.3</v>
      </c>
      <c r="Q65" t="n">
        <v>197.76</v>
      </c>
      <c r="R65" t="n">
        <v>31.68</v>
      </c>
      <c r="S65" t="n">
        <v>25.4</v>
      </c>
      <c r="T65" t="n">
        <v>2295.8</v>
      </c>
      <c r="U65" t="n">
        <v>0.8</v>
      </c>
      <c r="V65" t="n">
        <v>0.88</v>
      </c>
      <c r="W65" t="n">
        <v>2.95</v>
      </c>
      <c r="X65" t="n">
        <v>0.14</v>
      </c>
      <c r="Y65" t="n">
        <v>1</v>
      </c>
      <c r="Z65" t="n">
        <v>10</v>
      </c>
    </row>
    <row r="66">
      <c r="A66" t="n">
        <v>64</v>
      </c>
      <c r="B66" t="n">
        <v>100</v>
      </c>
      <c r="C66" t="inlineStr">
        <is>
          <t xml:space="preserve">CONCLUIDO	</t>
        </is>
      </c>
      <c r="D66" t="n">
        <v>7.5177</v>
      </c>
      <c r="E66" t="n">
        <v>13.3</v>
      </c>
      <c r="F66" t="n">
        <v>10.51</v>
      </c>
      <c r="G66" t="n">
        <v>90.11</v>
      </c>
      <c r="H66" t="n">
        <v>1.37</v>
      </c>
      <c r="I66" t="n">
        <v>7</v>
      </c>
      <c r="J66" t="n">
        <v>220.33</v>
      </c>
      <c r="K66" t="n">
        <v>54.38</v>
      </c>
      <c r="L66" t="n">
        <v>17</v>
      </c>
      <c r="M66" t="n">
        <v>5</v>
      </c>
      <c r="N66" t="n">
        <v>48.95</v>
      </c>
      <c r="O66" t="n">
        <v>27408.3</v>
      </c>
      <c r="P66" t="n">
        <v>141.93</v>
      </c>
      <c r="Q66" t="n">
        <v>197.78</v>
      </c>
      <c r="R66" t="n">
        <v>31.1</v>
      </c>
      <c r="S66" t="n">
        <v>25.4</v>
      </c>
      <c r="T66" t="n">
        <v>2013.39</v>
      </c>
      <c r="U66" t="n">
        <v>0.82</v>
      </c>
      <c r="V66" t="n">
        <v>0.89</v>
      </c>
      <c r="W66" t="n">
        <v>2.95</v>
      </c>
      <c r="X66" t="n">
        <v>0.12</v>
      </c>
      <c r="Y66" t="n">
        <v>1</v>
      </c>
      <c r="Z66" t="n">
        <v>10</v>
      </c>
    </row>
    <row r="67">
      <c r="A67" t="n">
        <v>65</v>
      </c>
      <c r="B67" t="n">
        <v>100</v>
      </c>
      <c r="C67" t="inlineStr">
        <is>
          <t xml:space="preserve">CONCLUIDO	</t>
        </is>
      </c>
      <c r="D67" t="n">
        <v>7.5216</v>
      </c>
      <c r="E67" t="n">
        <v>13.3</v>
      </c>
      <c r="F67" t="n">
        <v>10.51</v>
      </c>
      <c r="G67" t="n">
        <v>90.05</v>
      </c>
      <c r="H67" t="n">
        <v>1.39</v>
      </c>
      <c r="I67" t="n">
        <v>7</v>
      </c>
      <c r="J67" t="n">
        <v>220.74</v>
      </c>
      <c r="K67" t="n">
        <v>54.38</v>
      </c>
      <c r="L67" t="n">
        <v>17.25</v>
      </c>
      <c r="M67" t="n">
        <v>5</v>
      </c>
      <c r="N67" t="n">
        <v>49.12</v>
      </c>
      <c r="O67" t="n">
        <v>27459.27</v>
      </c>
      <c r="P67" t="n">
        <v>142.21</v>
      </c>
      <c r="Q67" t="n">
        <v>197.78</v>
      </c>
      <c r="R67" t="n">
        <v>30.99</v>
      </c>
      <c r="S67" t="n">
        <v>25.4</v>
      </c>
      <c r="T67" t="n">
        <v>1955.64</v>
      </c>
      <c r="U67" t="n">
        <v>0.82</v>
      </c>
      <c r="V67" t="n">
        <v>0.89</v>
      </c>
      <c r="W67" t="n">
        <v>2.95</v>
      </c>
      <c r="X67" t="n">
        <v>0.12</v>
      </c>
      <c r="Y67" t="n">
        <v>1</v>
      </c>
      <c r="Z67" t="n">
        <v>10</v>
      </c>
    </row>
    <row r="68">
      <c r="A68" t="n">
        <v>66</v>
      </c>
      <c r="B68" t="n">
        <v>100</v>
      </c>
      <c r="C68" t="inlineStr">
        <is>
          <t xml:space="preserve">CONCLUIDO	</t>
        </is>
      </c>
      <c r="D68" t="n">
        <v>7.5166</v>
      </c>
      <c r="E68" t="n">
        <v>13.3</v>
      </c>
      <c r="F68" t="n">
        <v>10.52</v>
      </c>
      <c r="G68" t="n">
        <v>90.13</v>
      </c>
      <c r="H68" t="n">
        <v>1.41</v>
      </c>
      <c r="I68" t="n">
        <v>7</v>
      </c>
      <c r="J68" t="n">
        <v>221.16</v>
      </c>
      <c r="K68" t="n">
        <v>54.38</v>
      </c>
      <c r="L68" t="n">
        <v>17.5</v>
      </c>
      <c r="M68" t="n">
        <v>5</v>
      </c>
      <c r="N68" t="n">
        <v>49.28</v>
      </c>
      <c r="O68" t="n">
        <v>27510.3</v>
      </c>
      <c r="P68" t="n">
        <v>142.52</v>
      </c>
      <c r="Q68" t="n">
        <v>197.76</v>
      </c>
      <c r="R68" t="n">
        <v>31.3</v>
      </c>
      <c r="S68" t="n">
        <v>25.4</v>
      </c>
      <c r="T68" t="n">
        <v>2111.13</v>
      </c>
      <c r="U68" t="n">
        <v>0.8100000000000001</v>
      </c>
      <c r="V68" t="n">
        <v>0.88</v>
      </c>
      <c r="W68" t="n">
        <v>2.95</v>
      </c>
      <c r="X68" t="n">
        <v>0.12</v>
      </c>
      <c r="Y68" t="n">
        <v>1</v>
      </c>
      <c r="Z68" t="n">
        <v>10</v>
      </c>
    </row>
    <row r="69">
      <c r="A69" t="n">
        <v>67</v>
      </c>
      <c r="B69" t="n">
        <v>100</v>
      </c>
      <c r="C69" t="inlineStr">
        <is>
          <t xml:space="preserve">CONCLUIDO	</t>
        </is>
      </c>
      <c r="D69" t="n">
        <v>7.5218</v>
      </c>
      <c r="E69" t="n">
        <v>13.29</v>
      </c>
      <c r="F69" t="n">
        <v>10.51</v>
      </c>
      <c r="G69" t="n">
        <v>90.05</v>
      </c>
      <c r="H69" t="n">
        <v>1.42</v>
      </c>
      <c r="I69" t="n">
        <v>7</v>
      </c>
      <c r="J69" t="n">
        <v>221.57</v>
      </c>
      <c r="K69" t="n">
        <v>54.38</v>
      </c>
      <c r="L69" t="n">
        <v>17.75</v>
      </c>
      <c r="M69" t="n">
        <v>5</v>
      </c>
      <c r="N69" t="n">
        <v>49.45</v>
      </c>
      <c r="O69" t="n">
        <v>27561.39</v>
      </c>
      <c r="P69" t="n">
        <v>142.41</v>
      </c>
      <c r="Q69" t="n">
        <v>197.75</v>
      </c>
      <c r="R69" t="n">
        <v>30.95</v>
      </c>
      <c r="S69" t="n">
        <v>25.4</v>
      </c>
      <c r="T69" t="n">
        <v>1935.17</v>
      </c>
      <c r="U69" t="n">
        <v>0.82</v>
      </c>
      <c r="V69" t="n">
        <v>0.89</v>
      </c>
      <c r="W69" t="n">
        <v>2.95</v>
      </c>
      <c r="X69" t="n">
        <v>0.12</v>
      </c>
      <c r="Y69" t="n">
        <v>1</v>
      </c>
      <c r="Z69" t="n">
        <v>10</v>
      </c>
    </row>
    <row r="70">
      <c r="A70" t="n">
        <v>68</v>
      </c>
      <c r="B70" t="n">
        <v>100</v>
      </c>
      <c r="C70" t="inlineStr">
        <is>
          <t xml:space="preserve">CONCLUIDO	</t>
        </is>
      </c>
      <c r="D70" t="n">
        <v>7.5227</v>
      </c>
      <c r="E70" t="n">
        <v>13.29</v>
      </c>
      <c r="F70" t="n">
        <v>10.5</v>
      </c>
      <c r="G70" t="n">
        <v>90.04000000000001</v>
      </c>
      <c r="H70" t="n">
        <v>1.44</v>
      </c>
      <c r="I70" t="n">
        <v>7</v>
      </c>
      <c r="J70" t="n">
        <v>221.99</v>
      </c>
      <c r="K70" t="n">
        <v>54.38</v>
      </c>
      <c r="L70" t="n">
        <v>18</v>
      </c>
      <c r="M70" t="n">
        <v>5</v>
      </c>
      <c r="N70" t="n">
        <v>49.61</v>
      </c>
      <c r="O70" t="n">
        <v>27612.53</v>
      </c>
      <c r="P70" t="n">
        <v>142.27</v>
      </c>
      <c r="Q70" t="n">
        <v>197.75</v>
      </c>
      <c r="R70" t="n">
        <v>30.89</v>
      </c>
      <c r="S70" t="n">
        <v>25.4</v>
      </c>
      <c r="T70" t="n">
        <v>1906.42</v>
      </c>
      <c r="U70" t="n">
        <v>0.82</v>
      </c>
      <c r="V70" t="n">
        <v>0.89</v>
      </c>
      <c r="W70" t="n">
        <v>2.95</v>
      </c>
      <c r="X70" t="n">
        <v>0.11</v>
      </c>
      <c r="Y70" t="n">
        <v>1</v>
      </c>
      <c r="Z70" t="n">
        <v>10</v>
      </c>
    </row>
    <row r="71">
      <c r="A71" t="n">
        <v>69</v>
      </c>
      <c r="B71" t="n">
        <v>100</v>
      </c>
      <c r="C71" t="inlineStr">
        <is>
          <t xml:space="preserve">CONCLUIDO	</t>
        </is>
      </c>
      <c r="D71" t="n">
        <v>7.5193</v>
      </c>
      <c r="E71" t="n">
        <v>13.3</v>
      </c>
      <c r="F71" t="n">
        <v>10.51</v>
      </c>
      <c r="G71" t="n">
        <v>90.09</v>
      </c>
      <c r="H71" t="n">
        <v>1.46</v>
      </c>
      <c r="I71" t="n">
        <v>7</v>
      </c>
      <c r="J71" t="n">
        <v>222.4</v>
      </c>
      <c r="K71" t="n">
        <v>54.38</v>
      </c>
      <c r="L71" t="n">
        <v>18.25</v>
      </c>
      <c r="M71" t="n">
        <v>5</v>
      </c>
      <c r="N71" t="n">
        <v>49.78</v>
      </c>
      <c r="O71" t="n">
        <v>27663.85</v>
      </c>
      <c r="P71" t="n">
        <v>142.41</v>
      </c>
      <c r="Q71" t="n">
        <v>197.75</v>
      </c>
      <c r="R71" t="n">
        <v>31.2</v>
      </c>
      <c r="S71" t="n">
        <v>25.4</v>
      </c>
      <c r="T71" t="n">
        <v>2059.86</v>
      </c>
      <c r="U71" t="n">
        <v>0.8100000000000001</v>
      </c>
      <c r="V71" t="n">
        <v>0.89</v>
      </c>
      <c r="W71" t="n">
        <v>2.95</v>
      </c>
      <c r="X71" t="n">
        <v>0.12</v>
      </c>
      <c r="Y71" t="n">
        <v>1</v>
      </c>
      <c r="Z71" t="n">
        <v>10</v>
      </c>
    </row>
    <row r="72">
      <c r="A72" t="n">
        <v>70</v>
      </c>
      <c r="B72" t="n">
        <v>100</v>
      </c>
      <c r="C72" t="inlineStr">
        <is>
          <t xml:space="preserve">CONCLUIDO	</t>
        </is>
      </c>
      <c r="D72" t="n">
        <v>7.5179</v>
      </c>
      <c r="E72" t="n">
        <v>13.3</v>
      </c>
      <c r="F72" t="n">
        <v>10.51</v>
      </c>
      <c r="G72" t="n">
        <v>90.11</v>
      </c>
      <c r="H72" t="n">
        <v>1.48</v>
      </c>
      <c r="I72" t="n">
        <v>7</v>
      </c>
      <c r="J72" t="n">
        <v>222.82</v>
      </c>
      <c r="K72" t="n">
        <v>54.38</v>
      </c>
      <c r="L72" t="n">
        <v>18.5</v>
      </c>
      <c r="M72" t="n">
        <v>5</v>
      </c>
      <c r="N72" t="n">
        <v>49.94</v>
      </c>
      <c r="O72" t="n">
        <v>27715.11</v>
      </c>
      <c r="P72" t="n">
        <v>142.34</v>
      </c>
      <c r="Q72" t="n">
        <v>197.76</v>
      </c>
      <c r="R72" t="n">
        <v>31.23</v>
      </c>
      <c r="S72" t="n">
        <v>25.4</v>
      </c>
      <c r="T72" t="n">
        <v>2076.55</v>
      </c>
      <c r="U72" t="n">
        <v>0.8100000000000001</v>
      </c>
      <c r="V72" t="n">
        <v>0.89</v>
      </c>
      <c r="W72" t="n">
        <v>2.95</v>
      </c>
      <c r="X72" t="n">
        <v>0.12</v>
      </c>
      <c r="Y72" t="n">
        <v>1</v>
      </c>
      <c r="Z72" t="n">
        <v>10</v>
      </c>
    </row>
    <row r="73">
      <c r="A73" t="n">
        <v>71</v>
      </c>
      <c r="B73" t="n">
        <v>100</v>
      </c>
      <c r="C73" t="inlineStr">
        <is>
          <t xml:space="preserve">CONCLUIDO	</t>
        </is>
      </c>
      <c r="D73" t="n">
        <v>7.5218</v>
      </c>
      <c r="E73" t="n">
        <v>13.29</v>
      </c>
      <c r="F73" t="n">
        <v>10.51</v>
      </c>
      <c r="G73" t="n">
        <v>90.05</v>
      </c>
      <c r="H73" t="n">
        <v>1.49</v>
      </c>
      <c r="I73" t="n">
        <v>7</v>
      </c>
      <c r="J73" t="n">
        <v>223.23</v>
      </c>
      <c r="K73" t="n">
        <v>54.38</v>
      </c>
      <c r="L73" t="n">
        <v>18.75</v>
      </c>
      <c r="M73" t="n">
        <v>5</v>
      </c>
      <c r="N73" t="n">
        <v>50.11</v>
      </c>
      <c r="O73" t="n">
        <v>27766.43</v>
      </c>
      <c r="P73" t="n">
        <v>142.05</v>
      </c>
      <c r="Q73" t="n">
        <v>197.75</v>
      </c>
      <c r="R73" t="n">
        <v>30.92</v>
      </c>
      <c r="S73" t="n">
        <v>25.4</v>
      </c>
      <c r="T73" t="n">
        <v>1918.6</v>
      </c>
      <c r="U73" t="n">
        <v>0.82</v>
      </c>
      <c r="V73" t="n">
        <v>0.89</v>
      </c>
      <c r="W73" t="n">
        <v>2.95</v>
      </c>
      <c r="X73" t="n">
        <v>0.12</v>
      </c>
      <c r="Y73" t="n">
        <v>1</v>
      </c>
      <c r="Z73" t="n">
        <v>10</v>
      </c>
    </row>
    <row r="74">
      <c r="A74" t="n">
        <v>72</v>
      </c>
      <c r="B74" t="n">
        <v>100</v>
      </c>
      <c r="C74" t="inlineStr">
        <is>
          <t xml:space="preserve">CONCLUIDO	</t>
        </is>
      </c>
      <c r="D74" t="n">
        <v>7.5204</v>
      </c>
      <c r="E74" t="n">
        <v>13.3</v>
      </c>
      <c r="F74" t="n">
        <v>10.51</v>
      </c>
      <c r="G74" t="n">
        <v>90.06999999999999</v>
      </c>
      <c r="H74" t="n">
        <v>1.51</v>
      </c>
      <c r="I74" t="n">
        <v>7</v>
      </c>
      <c r="J74" t="n">
        <v>223.65</v>
      </c>
      <c r="K74" t="n">
        <v>54.38</v>
      </c>
      <c r="L74" t="n">
        <v>19</v>
      </c>
      <c r="M74" t="n">
        <v>5</v>
      </c>
      <c r="N74" t="n">
        <v>50.27</v>
      </c>
      <c r="O74" t="n">
        <v>27817.81</v>
      </c>
      <c r="P74" t="n">
        <v>141.78</v>
      </c>
      <c r="Q74" t="n">
        <v>197.75</v>
      </c>
      <c r="R74" t="n">
        <v>31.12</v>
      </c>
      <c r="S74" t="n">
        <v>25.4</v>
      </c>
      <c r="T74" t="n">
        <v>2021.6</v>
      </c>
      <c r="U74" t="n">
        <v>0.82</v>
      </c>
      <c r="V74" t="n">
        <v>0.89</v>
      </c>
      <c r="W74" t="n">
        <v>2.95</v>
      </c>
      <c r="X74" t="n">
        <v>0.12</v>
      </c>
      <c r="Y74" t="n">
        <v>1</v>
      </c>
      <c r="Z74" t="n">
        <v>10</v>
      </c>
    </row>
    <row r="75">
      <c r="A75" t="n">
        <v>73</v>
      </c>
      <c r="B75" t="n">
        <v>100</v>
      </c>
      <c r="C75" t="inlineStr">
        <is>
          <t xml:space="preserve">CONCLUIDO	</t>
        </is>
      </c>
      <c r="D75" t="n">
        <v>7.5157</v>
      </c>
      <c r="E75" t="n">
        <v>13.31</v>
      </c>
      <c r="F75" t="n">
        <v>10.52</v>
      </c>
      <c r="G75" t="n">
        <v>90.14</v>
      </c>
      <c r="H75" t="n">
        <v>1.53</v>
      </c>
      <c r="I75" t="n">
        <v>7</v>
      </c>
      <c r="J75" t="n">
        <v>224.07</v>
      </c>
      <c r="K75" t="n">
        <v>54.38</v>
      </c>
      <c r="L75" t="n">
        <v>19.25</v>
      </c>
      <c r="M75" t="n">
        <v>5</v>
      </c>
      <c r="N75" t="n">
        <v>50.44</v>
      </c>
      <c r="O75" t="n">
        <v>27869.24</v>
      </c>
      <c r="P75" t="n">
        <v>141.62</v>
      </c>
      <c r="Q75" t="n">
        <v>197.75</v>
      </c>
      <c r="R75" t="n">
        <v>31.33</v>
      </c>
      <c r="S75" t="n">
        <v>25.4</v>
      </c>
      <c r="T75" t="n">
        <v>2126.15</v>
      </c>
      <c r="U75" t="n">
        <v>0.8100000000000001</v>
      </c>
      <c r="V75" t="n">
        <v>0.88</v>
      </c>
      <c r="W75" t="n">
        <v>2.95</v>
      </c>
      <c r="X75" t="n">
        <v>0.13</v>
      </c>
      <c r="Y75" t="n">
        <v>1</v>
      </c>
      <c r="Z75" t="n">
        <v>10</v>
      </c>
    </row>
    <row r="76">
      <c r="A76" t="n">
        <v>74</v>
      </c>
      <c r="B76" t="n">
        <v>100</v>
      </c>
      <c r="C76" t="inlineStr">
        <is>
          <t xml:space="preserve">CONCLUIDO	</t>
        </is>
      </c>
      <c r="D76" t="n">
        <v>7.5164</v>
      </c>
      <c r="E76" t="n">
        <v>13.3</v>
      </c>
      <c r="F76" t="n">
        <v>10.52</v>
      </c>
      <c r="G76" t="n">
        <v>90.13</v>
      </c>
      <c r="H76" t="n">
        <v>1.54</v>
      </c>
      <c r="I76" t="n">
        <v>7</v>
      </c>
      <c r="J76" t="n">
        <v>224.49</v>
      </c>
      <c r="K76" t="n">
        <v>54.38</v>
      </c>
      <c r="L76" t="n">
        <v>19.5</v>
      </c>
      <c r="M76" t="n">
        <v>5</v>
      </c>
      <c r="N76" t="n">
        <v>50.61</v>
      </c>
      <c r="O76" t="n">
        <v>27920.73</v>
      </c>
      <c r="P76" t="n">
        <v>141.44</v>
      </c>
      <c r="Q76" t="n">
        <v>197.76</v>
      </c>
      <c r="R76" t="n">
        <v>31.28</v>
      </c>
      <c r="S76" t="n">
        <v>25.4</v>
      </c>
      <c r="T76" t="n">
        <v>2099.89</v>
      </c>
      <c r="U76" t="n">
        <v>0.8100000000000001</v>
      </c>
      <c r="V76" t="n">
        <v>0.88</v>
      </c>
      <c r="W76" t="n">
        <v>2.95</v>
      </c>
      <c r="X76" t="n">
        <v>0.12</v>
      </c>
      <c r="Y76" t="n">
        <v>1</v>
      </c>
      <c r="Z76" t="n">
        <v>10</v>
      </c>
    </row>
    <row r="77">
      <c r="A77" t="n">
        <v>75</v>
      </c>
      <c r="B77" t="n">
        <v>100</v>
      </c>
      <c r="C77" t="inlineStr">
        <is>
          <t xml:space="preserve">CONCLUIDO	</t>
        </is>
      </c>
      <c r="D77" t="n">
        <v>7.5166</v>
      </c>
      <c r="E77" t="n">
        <v>13.3</v>
      </c>
      <c r="F77" t="n">
        <v>10.52</v>
      </c>
      <c r="G77" t="n">
        <v>90.13</v>
      </c>
      <c r="H77" t="n">
        <v>1.56</v>
      </c>
      <c r="I77" t="n">
        <v>7</v>
      </c>
      <c r="J77" t="n">
        <v>224.9</v>
      </c>
      <c r="K77" t="n">
        <v>54.38</v>
      </c>
      <c r="L77" t="n">
        <v>19.75</v>
      </c>
      <c r="M77" t="n">
        <v>5</v>
      </c>
      <c r="N77" t="n">
        <v>50.78</v>
      </c>
      <c r="O77" t="n">
        <v>27972.28</v>
      </c>
      <c r="P77" t="n">
        <v>141.13</v>
      </c>
      <c r="Q77" t="n">
        <v>197.77</v>
      </c>
      <c r="R77" t="n">
        <v>31.25</v>
      </c>
      <c r="S77" t="n">
        <v>25.4</v>
      </c>
      <c r="T77" t="n">
        <v>2083.73</v>
      </c>
      <c r="U77" t="n">
        <v>0.8100000000000001</v>
      </c>
      <c r="V77" t="n">
        <v>0.88</v>
      </c>
      <c r="W77" t="n">
        <v>2.95</v>
      </c>
      <c r="X77" t="n">
        <v>0.12</v>
      </c>
      <c r="Y77" t="n">
        <v>1</v>
      </c>
      <c r="Z77" t="n">
        <v>10</v>
      </c>
    </row>
    <row r="78">
      <c r="A78" t="n">
        <v>76</v>
      </c>
      <c r="B78" t="n">
        <v>100</v>
      </c>
      <c r="C78" t="inlineStr">
        <is>
          <t xml:space="preserve">CONCLUIDO	</t>
        </is>
      </c>
      <c r="D78" t="n">
        <v>7.5218</v>
      </c>
      <c r="E78" t="n">
        <v>13.29</v>
      </c>
      <c r="F78" t="n">
        <v>10.51</v>
      </c>
      <c r="G78" t="n">
        <v>90.05</v>
      </c>
      <c r="H78" t="n">
        <v>1.58</v>
      </c>
      <c r="I78" t="n">
        <v>7</v>
      </c>
      <c r="J78" t="n">
        <v>225.32</v>
      </c>
      <c r="K78" t="n">
        <v>54.38</v>
      </c>
      <c r="L78" t="n">
        <v>20</v>
      </c>
      <c r="M78" t="n">
        <v>5</v>
      </c>
      <c r="N78" t="n">
        <v>50.95</v>
      </c>
      <c r="O78" t="n">
        <v>28023.89</v>
      </c>
      <c r="P78" t="n">
        <v>140.68</v>
      </c>
      <c r="Q78" t="n">
        <v>197.75</v>
      </c>
      <c r="R78" t="n">
        <v>31.04</v>
      </c>
      <c r="S78" t="n">
        <v>25.4</v>
      </c>
      <c r="T78" t="n">
        <v>1981.23</v>
      </c>
      <c r="U78" t="n">
        <v>0.82</v>
      </c>
      <c r="V78" t="n">
        <v>0.89</v>
      </c>
      <c r="W78" t="n">
        <v>2.95</v>
      </c>
      <c r="X78" t="n">
        <v>0.12</v>
      </c>
      <c r="Y78" t="n">
        <v>1</v>
      </c>
      <c r="Z78" t="n">
        <v>10</v>
      </c>
    </row>
    <row r="79">
      <c r="A79" t="n">
        <v>77</v>
      </c>
      <c r="B79" t="n">
        <v>100</v>
      </c>
      <c r="C79" t="inlineStr">
        <is>
          <t xml:space="preserve">CONCLUIDO	</t>
        </is>
      </c>
      <c r="D79" t="n">
        <v>7.5537</v>
      </c>
      <c r="E79" t="n">
        <v>13.24</v>
      </c>
      <c r="F79" t="n">
        <v>10.49</v>
      </c>
      <c r="G79" t="n">
        <v>104.89</v>
      </c>
      <c r="H79" t="n">
        <v>1.59</v>
      </c>
      <c r="I79" t="n">
        <v>6</v>
      </c>
      <c r="J79" t="n">
        <v>225.74</v>
      </c>
      <c r="K79" t="n">
        <v>54.38</v>
      </c>
      <c r="L79" t="n">
        <v>20.25</v>
      </c>
      <c r="M79" t="n">
        <v>4</v>
      </c>
      <c r="N79" t="n">
        <v>51.11</v>
      </c>
      <c r="O79" t="n">
        <v>28075.56</v>
      </c>
      <c r="P79" t="n">
        <v>140.41</v>
      </c>
      <c r="Q79" t="n">
        <v>197.79</v>
      </c>
      <c r="R79" t="n">
        <v>30.45</v>
      </c>
      <c r="S79" t="n">
        <v>25.4</v>
      </c>
      <c r="T79" t="n">
        <v>1691.71</v>
      </c>
      <c r="U79" t="n">
        <v>0.83</v>
      </c>
      <c r="V79" t="n">
        <v>0.89</v>
      </c>
      <c r="W79" t="n">
        <v>2.95</v>
      </c>
      <c r="X79" t="n">
        <v>0.1</v>
      </c>
      <c r="Y79" t="n">
        <v>1</v>
      </c>
      <c r="Z79" t="n">
        <v>10</v>
      </c>
    </row>
    <row r="80">
      <c r="A80" t="n">
        <v>78</v>
      </c>
      <c r="B80" t="n">
        <v>100</v>
      </c>
      <c r="C80" t="inlineStr">
        <is>
          <t xml:space="preserve">CONCLUIDO	</t>
        </is>
      </c>
      <c r="D80" t="n">
        <v>7.5578</v>
      </c>
      <c r="E80" t="n">
        <v>13.23</v>
      </c>
      <c r="F80" t="n">
        <v>10.48</v>
      </c>
      <c r="G80" t="n">
        <v>104.81</v>
      </c>
      <c r="H80" t="n">
        <v>1.61</v>
      </c>
      <c r="I80" t="n">
        <v>6</v>
      </c>
      <c r="J80" t="n">
        <v>226.16</v>
      </c>
      <c r="K80" t="n">
        <v>54.38</v>
      </c>
      <c r="L80" t="n">
        <v>20.5</v>
      </c>
      <c r="M80" t="n">
        <v>4</v>
      </c>
      <c r="N80" t="n">
        <v>51.28</v>
      </c>
      <c r="O80" t="n">
        <v>28127.29</v>
      </c>
      <c r="P80" t="n">
        <v>140.35</v>
      </c>
      <c r="Q80" t="n">
        <v>197.76</v>
      </c>
      <c r="R80" t="n">
        <v>30.24</v>
      </c>
      <c r="S80" t="n">
        <v>25.4</v>
      </c>
      <c r="T80" t="n">
        <v>1588.35</v>
      </c>
      <c r="U80" t="n">
        <v>0.84</v>
      </c>
      <c r="V80" t="n">
        <v>0.89</v>
      </c>
      <c r="W80" t="n">
        <v>2.95</v>
      </c>
      <c r="X80" t="n">
        <v>0.09</v>
      </c>
      <c r="Y80" t="n">
        <v>1</v>
      </c>
      <c r="Z80" t="n">
        <v>10</v>
      </c>
    </row>
    <row r="81">
      <c r="A81" t="n">
        <v>79</v>
      </c>
      <c r="B81" t="n">
        <v>100</v>
      </c>
      <c r="C81" t="inlineStr">
        <is>
          <t xml:space="preserve">CONCLUIDO	</t>
        </is>
      </c>
      <c r="D81" t="n">
        <v>7.5549</v>
      </c>
      <c r="E81" t="n">
        <v>13.24</v>
      </c>
      <c r="F81" t="n">
        <v>10.49</v>
      </c>
      <c r="G81" t="n">
        <v>104.86</v>
      </c>
      <c r="H81" t="n">
        <v>1.63</v>
      </c>
      <c r="I81" t="n">
        <v>6</v>
      </c>
      <c r="J81" t="n">
        <v>226.58</v>
      </c>
      <c r="K81" t="n">
        <v>54.38</v>
      </c>
      <c r="L81" t="n">
        <v>20.75</v>
      </c>
      <c r="M81" t="n">
        <v>4</v>
      </c>
      <c r="N81" t="n">
        <v>51.45</v>
      </c>
      <c r="O81" t="n">
        <v>28179.08</v>
      </c>
      <c r="P81" t="n">
        <v>140.49</v>
      </c>
      <c r="Q81" t="n">
        <v>197.78</v>
      </c>
      <c r="R81" t="n">
        <v>30.34</v>
      </c>
      <c r="S81" t="n">
        <v>25.4</v>
      </c>
      <c r="T81" t="n">
        <v>1635.69</v>
      </c>
      <c r="U81" t="n">
        <v>0.84</v>
      </c>
      <c r="V81" t="n">
        <v>0.89</v>
      </c>
      <c r="W81" t="n">
        <v>2.95</v>
      </c>
      <c r="X81" t="n">
        <v>0.1</v>
      </c>
      <c r="Y81" t="n">
        <v>1</v>
      </c>
      <c r="Z81" t="n">
        <v>10</v>
      </c>
    </row>
    <row r="82">
      <c r="A82" t="n">
        <v>80</v>
      </c>
      <c r="B82" t="n">
        <v>100</v>
      </c>
      <c r="C82" t="inlineStr">
        <is>
          <t xml:space="preserve">CONCLUIDO	</t>
        </is>
      </c>
      <c r="D82" t="n">
        <v>7.5543</v>
      </c>
      <c r="E82" t="n">
        <v>13.24</v>
      </c>
      <c r="F82" t="n">
        <v>10.49</v>
      </c>
      <c r="G82" t="n">
        <v>104.88</v>
      </c>
      <c r="H82" t="n">
        <v>1.64</v>
      </c>
      <c r="I82" t="n">
        <v>6</v>
      </c>
      <c r="J82" t="n">
        <v>227</v>
      </c>
      <c r="K82" t="n">
        <v>54.38</v>
      </c>
      <c r="L82" t="n">
        <v>21</v>
      </c>
      <c r="M82" t="n">
        <v>4</v>
      </c>
      <c r="N82" t="n">
        <v>51.62</v>
      </c>
      <c r="O82" t="n">
        <v>28230.92</v>
      </c>
      <c r="P82" t="n">
        <v>140.65</v>
      </c>
      <c r="Q82" t="n">
        <v>197.77</v>
      </c>
      <c r="R82" t="n">
        <v>30.38</v>
      </c>
      <c r="S82" t="n">
        <v>25.4</v>
      </c>
      <c r="T82" t="n">
        <v>1655.44</v>
      </c>
      <c r="U82" t="n">
        <v>0.84</v>
      </c>
      <c r="V82" t="n">
        <v>0.89</v>
      </c>
      <c r="W82" t="n">
        <v>2.95</v>
      </c>
      <c r="X82" t="n">
        <v>0.1</v>
      </c>
      <c r="Y82" t="n">
        <v>1</v>
      </c>
      <c r="Z82" t="n">
        <v>10</v>
      </c>
    </row>
    <row r="83">
      <c r="A83" t="n">
        <v>81</v>
      </c>
      <c r="B83" t="n">
        <v>100</v>
      </c>
      <c r="C83" t="inlineStr">
        <is>
          <t xml:space="preserve">CONCLUIDO	</t>
        </is>
      </c>
      <c r="D83" t="n">
        <v>7.5543</v>
      </c>
      <c r="E83" t="n">
        <v>13.24</v>
      </c>
      <c r="F83" t="n">
        <v>10.49</v>
      </c>
      <c r="G83" t="n">
        <v>104.88</v>
      </c>
      <c r="H83" t="n">
        <v>1.66</v>
      </c>
      <c r="I83" t="n">
        <v>6</v>
      </c>
      <c r="J83" t="n">
        <v>227.42</v>
      </c>
      <c r="K83" t="n">
        <v>54.38</v>
      </c>
      <c r="L83" t="n">
        <v>21.25</v>
      </c>
      <c r="M83" t="n">
        <v>4</v>
      </c>
      <c r="N83" t="n">
        <v>51.8</v>
      </c>
      <c r="O83" t="n">
        <v>28282.83</v>
      </c>
      <c r="P83" t="n">
        <v>140.86</v>
      </c>
      <c r="Q83" t="n">
        <v>197.77</v>
      </c>
      <c r="R83" t="n">
        <v>30.41</v>
      </c>
      <c r="S83" t="n">
        <v>25.4</v>
      </c>
      <c r="T83" t="n">
        <v>1670.02</v>
      </c>
      <c r="U83" t="n">
        <v>0.84</v>
      </c>
      <c r="V83" t="n">
        <v>0.89</v>
      </c>
      <c r="W83" t="n">
        <v>2.95</v>
      </c>
      <c r="X83" t="n">
        <v>0.1</v>
      </c>
      <c r="Y83" t="n">
        <v>1</v>
      </c>
      <c r="Z83" t="n">
        <v>10</v>
      </c>
    </row>
    <row r="84">
      <c r="A84" t="n">
        <v>82</v>
      </c>
      <c r="B84" t="n">
        <v>100</v>
      </c>
      <c r="C84" t="inlineStr">
        <is>
          <t xml:space="preserve">CONCLUIDO	</t>
        </is>
      </c>
      <c r="D84" t="n">
        <v>7.5557</v>
      </c>
      <c r="E84" t="n">
        <v>13.24</v>
      </c>
      <c r="F84" t="n">
        <v>10.48</v>
      </c>
      <c r="G84" t="n">
        <v>104.85</v>
      </c>
      <c r="H84" t="n">
        <v>1.68</v>
      </c>
      <c r="I84" t="n">
        <v>6</v>
      </c>
      <c r="J84" t="n">
        <v>227.84</v>
      </c>
      <c r="K84" t="n">
        <v>54.38</v>
      </c>
      <c r="L84" t="n">
        <v>21.5</v>
      </c>
      <c r="M84" t="n">
        <v>4</v>
      </c>
      <c r="N84" t="n">
        <v>51.97</v>
      </c>
      <c r="O84" t="n">
        <v>28334.8</v>
      </c>
      <c r="P84" t="n">
        <v>141.02</v>
      </c>
      <c r="Q84" t="n">
        <v>197.75</v>
      </c>
      <c r="R84" t="n">
        <v>30.43</v>
      </c>
      <c r="S84" t="n">
        <v>25.4</v>
      </c>
      <c r="T84" t="n">
        <v>1681.36</v>
      </c>
      <c r="U84" t="n">
        <v>0.83</v>
      </c>
      <c r="V84" t="n">
        <v>0.89</v>
      </c>
      <c r="W84" t="n">
        <v>2.95</v>
      </c>
      <c r="X84" t="n">
        <v>0.1</v>
      </c>
      <c r="Y84" t="n">
        <v>1</v>
      </c>
      <c r="Z84" t="n">
        <v>10</v>
      </c>
    </row>
    <row r="85">
      <c r="A85" t="n">
        <v>83</v>
      </c>
      <c r="B85" t="n">
        <v>100</v>
      </c>
      <c r="C85" t="inlineStr">
        <is>
          <t xml:space="preserve">CONCLUIDO	</t>
        </is>
      </c>
      <c r="D85" t="n">
        <v>7.5564</v>
      </c>
      <c r="E85" t="n">
        <v>13.23</v>
      </c>
      <c r="F85" t="n">
        <v>10.48</v>
      </c>
      <c r="G85" t="n">
        <v>104.84</v>
      </c>
      <c r="H85" t="n">
        <v>1.69</v>
      </c>
      <c r="I85" t="n">
        <v>6</v>
      </c>
      <c r="J85" t="n">
        <v>228.27</v>
      </c>
      <c r="K85" t="n">
        <v>54.38</v>
      </c>
      <c r="L85" t="n">
        <v>21.75</v>
      </c>
      <c r="M85" t="n">
        <v>4</v>
      </c>
      <c r="N85" t="n">
        <v>52.14</v>
      </c>
      <c r="O85" t="n">
        <v>28386.82</v>
      </c>
      <c r="P85" t="n">
        <v>140.87</v>
      </c>
      <c r="Q85" t="n">
        <v>197.75</v>
      </c>
      <c r="R85" t="n">
        <v>30.26</v>
      </c>
      <c r="S85" t="n">
        <v>25.4</v>
      </c>
      <c r="T85" t="n">
        <v>1595.34</v>
      </c>
      <c r="U85" t="n">
        <v>0.84</v>
      </c>
      <c r="V85" t="n">
        <v>0.89</v>
      </c>
      <c r="W85" t="n">
        <v>2.95</v>
      </c>
      <c r="X85" t="n">
        <v>0.09</v>
      </c>
      <c r="Y85" t="n">
        <v>1</v>
      </c>
      <c r="Z85" t="n">
        <v>10</v>
      </c>
    </row>
    <row r="86">
      <c r="A86" t="n">
        <v>84</v>
      </c>
      <c r="B86" t="n">
        <v>100</v>
      </c>
      <c r="C86" t="inlineStr">
        <is>
          <t xml:space="preserve">CONCLUIDO	</t>
        </is>
      </c>
      <c r="D86" t="n">
        <v>7.5554</v>
      </c>
      <c r="E86" t="n">
        <v>13.24</v>
      </c>
      <c r="F86" t="n">
        <v>10.49</v>
      </c>
      <c r="G86" t="n">
        <v>104.86</v>
      </c>
      <c r="H86" t="n">
        <v>1.71</v>
      </c>
      <c r="I86" t="n">
        <v>6</v>
      </c>
      <c r="J86" t="n">
        <v>228.69</v>
      </c>
      <c r="K86" t="n">
        <v>54.38</v>
      </c>
      <c r="L86" t="n">
        <v>22</v>
      </c>
      <c r="M86" t="n">
        <v>4</v>
      </c>
      <c r="N86" t="n">
        <v>52.31</v>
      </c>
      <c r="O86" t="n">
        <v>28438.91</v>
      </c>
      <c r="P86" t="n">
        <v>140.84</v>
      </c>
      <c r="Q86" t="n">
        <v>197.8</v>
      </c>
      <c r="R86" t="n">
        <v>30.21</v>
      </c>
      <c r="S86" t="n">
        <v>25.4</v>
      </c>
      <c r="T86" t="n">
        <v>1570.84</v>
      </c>
      <c r="U86" t="n">
        <v>0.84</v>
      </c>
      <c r="V86" t="n">
        <v>0.89</v>
      </c>
      <c r="W86" t="n">
        <v>2.95</v>
      </c>
      <c r="X86" t="n">
        <v>0.1</v>
      </c>
      <c r="Y86" t="n">
        <v>1</v>
      </c>
      <c r="Z86" t="n">
        <v>10</v>
      </c>
    </row>
    <row r="87">
      <c r="A87" t="n">
        <v>85</v>
      </c>
      <c r="B87" t="n">
        <v>100</v>
      </c>
      <c r="C87" t="inlineStr">
        <is>
          <t xml:space="preserve">CONCLUIDO	</t>
        </is>
      </c>
      <c r="D87" t="n">
        <v>7.5545</v>
      </c>
      <c r="E87" t="n">
        <v>13.24</v>
      </c>
      <c r="F87" t="n">
        <v>10.49</v>
      </c>
      <c r="G87" t="n">
        <v>104.87</v>
      </c>
      <c r="H87" t="n">
        <v>1.73</v>
      </c>
      <c r="I87" t="n">
        <v>6</v>
      </c>
      <c r="J87" t="n">
        <v>229.11</v>
      </c>
      <c r="K87" t="n">
        <v>54.38</v>
      </c>
      <c r="L87" t="n">
        <v>22.25</v>
      </c>
      <c r="M87" t="n">
        <v>4</v>
      </c>
      <c r="N87" t="n">
        <v>52.48</v>
      </c>
      <c r="O87" t="n">
        <v>28491.06</v>
      </c>
      <c r="P87" t="n">
        <v>140.87</v>
      </c>
      <c r="Q87" t="n">
        <v>197.75</v>
      </c>
      <c r="R87" t="n">
        <v>30.41</v>
      </c>
      <c r="S87" t="n">
        <v>25.4</v>
      </c>
      <c r="T87" t="n">
        <v>1669.54</v>
      </c>
      <c r="U87" t="n">
        <v>0.84</v>
      </c>
      <c r="V87" t="n">
        <v>0.89</v>
      </c>
      <c r="W87" t="n">
        <v>2.95</v>
      </c>
      <c r="X87" t="n">
        <v>0.1</v>
      </c>
      <c r="Y87" t="n">
        <v>1</v>
      </c>
      <c r="Z87" t="n">
        <v>10</v>
      </c>
    </row>
    <row r="88">
      <c r="A88" t="n">
        <v>86</v>
      </c>
      <c r="B88" t="n">
        <v>100</v>
      </c>
      <c r="C88" t="inlineStr">
        <is>
          <t xml:space="preserve">CONCLUIDO	</t>
        </is>
      </c>
      <c r="D88" t="n">
        <v>7.5543</v>
      </c>
      <c r="E88" t="n">
        <v>13.24</v>
      </c>
      <c r="F88" t="n">
        <v>10.49</v>
      </c>
      <c r="G88" t="n">
        <v>104.88</v>
      </c>
      <c r="H88" t="n">
        <v>1.74</v>
      </c>
      <c r="I88" t="n">
        <v>6</v>
      </c>
      <c r="J88" t="n">
        <v>229.53</v>
      </c>
      <c r="K88" t="n">
        <v>54.38</v>
      </c>
      <c r="L88" t="n">
        <v>22.5</v>
      </c>
      <c r="M88" t="n">
        <v>4</v>
      </c>
      <c r="N88" t="n">
        <v>52.66</v>
      </c>
      <c r="O88" t="n">
        <v>28543.27</v>
      </c>
      <c r="P88" t="n">
        <v>140.84</v>
      </c>
      <c r="Q88" t="n">
        <v>197.75</v>
      </c>
      <c r="R88" t="n">
        <v>30.26</v>
      </c>
      <c r="S88" t="n">
        <v>25.4</v>
      </c>
      <c r="T88" t="n">
        <v>1598.21</v>
      </c>
      <c r="U88" t="n">
        <v>0.84</v>
      </c>
      <c r="V88" t="n">
        <v>0.89</v>
      </c>
      <c r="W88" t="n">
        <v>2.95</v>
      </c>
      <c r="X88" t="n">
        <v>0.1</v>
      </c>
      <c r="Y88" t="n">
        <v>1</v>
      </c>
      <c r="Z88" t="n">
        <v>10</v>
      </c>
    </row>
    <row r="89">
      <c r="A89" t="n">
        <v>87</v>
      </c>
      <c r="B89" t="n">
        <v>100</v>
      </c>
      <c r="C89" t="inlineStr">
        <is>
          <t xml:space="preserve">CONCLUIDO	</t>
        </is>
      </c>
      <c r="D89" t="n">
        <v>7.5533</v>
      </c>
      <c r="E89" t="n">
        <v>13.24</v>
      </c>
      <c r="F89" t="n">
        <v>10.49</v>
      </c>
      <c r="G89" t="n">
        <v>104.89</v>
      </c>
      <c r="H89" t="n">
        <v>1.76</v>
      </c>
      <c r="I89" t="n">
        <v>6</v>
      </c>
      <c r="J89" t="n">
        <v>229.96</v>
      </c>
      <c r="K89" t="n">
        <v>54.38</v>
      </c>
      <c r="L89" t="n">
        <v>22.75</v>
      </c>
      <c r="M89" t="n">
        <v>4</v>
      </c>
      <c r="N89" t="n">
        <v>52.83</v>
      </c>
      <c r="O89" t="n">
        <v>28595.54</v>
      </c>
      <c r="P89" t="n">
        <v>140.7</v>
      </c>
      <c r="Q89" t="n">
        <v>197.76</v>
      </c>
      <c r="R89" t="n">
        <v>30.44</v>
      </c>
      <c r="S89" t="n">
        <v>25.4</v>
      </c>
      <c r="T89" t="n">
        <v>1685.5</v>
      </c>
      <c r="U89" t="n">
        <v>0.83</v>
      </c>
      <c r="V89" t="n">
        <v>0.89</v>
      </c>
      <c r="W89" t="n">
        <v>2.95</v>
      </c>
      <c r="X89" t="n">
        <v>0.1</v>
      </c>
      <c r="Y89" t="n">
        <v>1</v>
      </c>
      <c r="Z89" t="n">
        <v>10</v>
      </c>
    </row>
    <row r="90">
      <c r="A90" t="n">
        <v>88</v>
      </c>
      <c r="B90" t="n">
        <v>100</v>
      </c>
      <c r="C90" t="inlineStr">
        <is>
          <t xml:space="preserve">CONCLUIDO	</t>
        </is>
      </c>
      <c r="D90" t="n">
        <v>7.5557</v>
      </c>
      <c r="E90" t="n">
        <v>13.24</v>
      </c>
      <c r="F90" t="n">
        <v>10.48</v>
      </c>
      <c r="G90" t="n">
        <v>104.85</v>
      </c>
      <c r="H90" t="n">
        <v>1.77</v>
      </c>
      <c r="I90" t="n">
        <v>6</v>
      </c>
      <c r="J90" t="n">
        <v>230.38</v>
      </c>
      <c r="K90" t="n">
        <v>54.38</v>
      </c>
      <c r="L90" t="n">
        <v>23</v>
      </c>
      <c r="M90" t="n">
        <v>4</v>
      </c>
      <c r="N90" t="n">
        <v>53</v>
      </c>
      <c r="O90" t="n">
        <v>28647.87</v>
      </c>
      <c r="P90" t="n">
        <v>140.52</v>
      </c>
      <c r="Q90" t="n">
        <v>197.75</v>
      </c>
      <c r="R90" t="n">
        <v>30.37</v>
      </c>
      <c r="S90" t="n">
        <v>25.4</v>
      </c>
      <c r="T90" t="n">
        <v>1649.92</v>
      </c>
      <c r="U90" t="n">
        <v>0.84</v>
      </c>
      <c r="V90" t="n">
        <v>0.89</v>
      </c>
      <c r="W90" t="n">
        <v>2.95</v>
      </c>
      <c r="X90" t="n">
        <v>0.1</v>
      </c>
      <c r="Y90" t="n">
        <v>1</v>
      </c>
      <c r="Z90" t="n">
        <v>10</v>
      </c>
    </row>
    <row r="91">
      <c r="A91" t="n">
        <v>89</v>
      </c>
      <c r="B91" t="n">
        <v>100</v>
      </c>
      <c r="C91" t="inlineStr">
        <is>
          <t xml:space="preserve">CONCLUIDO	</t>
        </is>
      </c>
      <c r="D91" t="n">
        <v>7.5532</v>
      </c>
      <c r="E91" t="n">
        <v>13.24</v>
      </c>
      <c r="F91" t="n">
        <v>10.49</v>
      </c>
      <c r="G91" t="n">
        <v>104.89</v>
      </c>
      <c r="H91" t="n">
        <v>1.79</v>
      </c>
      <c r="I91" t="n">
        <v>6</v>
      </c>
      <c r="J91" t="n">
        <v>230.81</v>
      </c>
      <c r="K91" t="n">
        <v>54.38</v>
      </c>
      <c r="L91" t="n">
        <v>23.25</v>
      </c>
      <c r="M91" t="n">
        <v>4</v>
      </c>
      <c r="N91" t="n">
        <v>53.18</v>
      </c>
      <c r="O91" t="n">
        <v>28700.26</v>
      </c>
      <c r="P91" t="n">
        <v>140.4</v>
      </c>
      <c r="Q91" t="n">
        <v>197.77</v>
      </c>
      <c r="R91" t="n">
        <v>30.43</v>
      </c>
      <c r="S91" t="n">
        <v>25.4</v>
      </c>
      <c r="T91" t="n">
        <v>1680.4</v>
      </c>
      <c r="U91" t="n">
        <v>0.83</v>
      </c>
      <c r="V91" t="n">
        <v>0.89</v>
      </c>
      <c r="W91" t="n">
        <v>2.95</v>
      </c>
      <c r="X91" t="n">
        <v>0.1</v>
      </c>
      <c r="Y91" t="n">
        <v>1</v>
      </c>
      <c r="Z91" t="n">
        <v>10</v>
      </c>
    </row>
    <row r="92">
      <c r="A92" t="n">
        <v>90</v>
      </c>
      <c r="B92" t="n">
        <v>100</v>
      </c>
      <c r="C92" t="inlineStr">
        <is>
          <t xml:space="preserve">CONCLUIDO	</t>
        </is>
      </c>
      <c r="D92" t="n">
        <v>7.5556</v>
      </c>
      <c r="E92" t="n">
        <v>13.24</v>
      </c>
      <c r="F92" t="n">
        <v>10.49</v>
      </c>
      <c r="G92" t="n">
        <v>104.85</v>
      </c>
      <c r="H92" t="n">
        <v>1.81</v>
      </c>
      <c r="I92" t="n">
        <v>6</v>
      </c>
      <c r="J92" t="n">
        <v>231.23</v>
      </c>
      <c r="K92" t="n">
        <v>54.38</v>
      </c>
      <c r="L92" t="n">
        <v>23.5</v>
      </c>
      <c r="M92" t="n">
        <v>4</v>
      </c>
      <c r="N92" t="n">
        <v>53.36</v>
      </c>
      <c r="O92" t="n">
        <v>28752.71</v>
      </c>
      <c r="P92" t="n">
        <v>140.14</v>
      </c>
      <c r="Q92" t="n">
        <v>197.76</v>
      </c>
      <c r="R92" t="n">
        <v>30.33</v>
      </c>
      <c r="S92" t="n">
        <v>25.4</v>
      </c>
      <c r="T92" t="n">
        <v>1630.13</v>
      </c>
      <c r="U92" t="n">
        <v>0.84</v>
      </c>
      <c r="V92" t="n">
        <v>0.89</v>
      </c>
      <c r="W92" t="n">
        <v>2.95</v>
      </c>
      <c r="X92" t="n">
        <v>0.1</v>
      </c>
      <c r="Y92" t="n">
        <v>1</v>
      </c>
      <c r="Z92" t="n">
        <v>10</v>
      </c>
    </row>
    <row r="93">
      <c r="A93" t="n">
        <v>91</v>
      </c>
      <c r="B93" t="n">
        <v>100</v>
      </c>
      <c r="C93" t="inlineStr">
        <is>
          <t xml:space="preserve">CONCLUIDO	</t>
        </is>
      </c>
      <c r="D93" t="n">
        <v>7.5559</v>
      </c>
      <c r="E93" t="n">
        <v>13.23</v>
      </c>
      <c r="F93" t="n">
        <v>10.48</v>
      </c>
      <c r="G93" t="n">
        <v>104.85</v>
      </c>
      <c r="H93" t="n">
        <v>1.82</v>
      </c>
      <c r="I93" t="n">
        <v>6</v>
      </c>
      <c r="J93" t="n">
        <v>231.66</v>
      </c>
      <c r="K93" t="n">
        <v>54.38</v>
      </c>
      <c r="L93" t="n">
        <v>23.75</v>
      </c>
      <c r="M93" t="n">
        <v>4</v>
      </c>
      <c r="N93" t="n">
        <v>53.53</v>
      </c>
      <c r="O93" t="n">
        <v>28805.23</v>
      </c>
      <c r="P93" t="n">
        <v>139.85</v>
      </c>
      <c r="Q93" t="n">
        <v>197.79</v>
      </c>
      <c r="R93" t="n">
        <v>30.4</v>
      </c>
      <c r="S93" t="n">
        <v>25.4</v>
      </c>
      <c r="T93" t="n">
        <v>1668.06</v>
      </c>
      <c r="U93" t="n">
        <v>0.84</v>
      </c>
      <c r="V93" t="n">
        <v>0.89</v>
      </c>
      <c r="W93" t="n">
        <v>2.95</v>
      </c>
      <c r="X93" t="n">
        <v>0.09</v>
      </c>
      <c r="Y93" t="n">
        <v>1</v>
      </c>
      <c r="Z93" t="n">
        <v>10</v>
      </c>
    </row>
    <row r="94">
      <c r="A94" t="n">
        <v>92</v>
      </c>
      <c r="B94" t="n">
        <v>100</v>
      </c>
      <c r="C94" t="inlineStr">
        <is>
          <t xml:space="preserve">CONCLUIDO	</t>
        </is>
      </c>
      <c r="D94" t="n">
        <v>7.5548</v>
      </c>
      <c r="E94" t="n">
        <v>13.24</v>
      </c>
      <c r="F94" t="n">
        <v>10.49</v>
      </c>
      <c r="G94" t="n">
        <v>104.87</v>
      </c>
      <c r="H94" t="n">
        <v>1.84</v>
      </c>
      <c r="I94" t="n">
        <v>6</v>
      </c>
      <c r="J94" t="n">
        <v>232.08</v>
      </c>
      <c r="K94" t="n">
        <v>54.38</v>
      </c>
      <c r="L94" t="n">
        <v>24</v>
      </c>
      <c r="M94" t="n">
        <v>4</v>
      </c>
      <c r="N94" t="n">
        <v>53.71</v>
      </c>
      <c r="O94" t="n">
        <v>28857.81</v>
      </c>
      <c r="P94" t="n">
        <v>139.64</v>
      </c>
      <c r="Q94" t="n">
        <v>197.8</v>
      </c>
      <c r="R94" t="n">
        <v>30.37</v>
      </c>
      <c r="S94" t="n">
        <v>25.4</v>
      </c>
      <c r="T94" t="n">
        <v>1651.62</v>
      </c>
      <c r="U94" t="n">
        <v>0.84</v>
      </c>
      <c r="V94" t="n">
        <v>0.89</v>
      </c>
      <c r="W94" t="n">
        <v>2.95</v>
      </c>
      <c r="X94" t="n">
        <v>0.1</v>
      </c>
      <c r="Y94" t="n">
        <v>1</v>
      </c>
      <c r="Z94" t="n">
        <v>10</v>
      </c>
    </row>
    <row r="95">
      <c r="A95" t="n">
        <v>93</v>
      </c>
      <c r="B95" t="n">
        <v>100</v>
      </c>
      <c r="C95" t="inlineStr">
        <is>
          <t xml:space="preserve">CONCLUIDO	</t>
        </is>
      </c>
      <c r="D95" t="n">
        <v>7.5572</v>
      </c>
      <c r="E95" t="n">
        <v>13.23</v>
      </c>
      <c r="F95" t="n">
        <v>10.48</v>
      </c>
      <c r="G95" t="n">
        <v>104.83</v>
      </c>
      <c r="H95" t="n">
        <v>1.85</v>
      </c>
      <c r="I95" t="n">
        <v>6</v>
      </c>
      <c r="J95" t="n">
        <v>232.51</v>
      </c>
      <c r="K95" t="n">
        <v>54.38</v>
      </c>
      <c r="L95" t="n">
        <v>24.25</v>
      </c>
      <c r="M95" t="n">
        <v>4</v>
      </c>
      <c r="N95" t="n">
        <v>53.88</v>
      </c>
      <c r="O95" t="n">
        <v>28910.45</v>
      </c>
      <c r="P95" t="n">
        <v>139.33</v>
      </c>
      <c r="Q95" t="n">
        <v>197.78</v>
      </c>
      <c r="R95" t="n">
        <v>30.25</v>
      </c>
      <c r="S95" t="n">
        <v>25.4</v>
      </c>
      <c r="T95" t="n">
        <v>1588.98</v>
      </c>
      <c r="U95" t="n">
        <v>0.84</v>
      </c>
      <c r="V95" t="n">
        <v>0.89</v>
      </c>
      <c r="W95" t="n">
        <v>2.95</v>
      </c>
      <c r="X95" t="n">
        <v>0.09</v>
      </c>
      <c r="Y95" t="n">
        <v>1</v>
      </c>
      <c r="Z95" t="n">
        <v>10</v>
      </c>
    </row>
    <row r="96">
      <c r="A96" t="n">
        <v>94</v>
      </c>
      <c r="B96" t="n">
        <v>100</v>
      </c>
      <c r="C96" t="inlineStr">
        <is>
          <t xml:space="preserve">CONCLUIDO	</t>
        </is>
      </c>
      <c r="D96" t="n">
        <v>7.5543</v>
      </c>
      <c r="E96" t="n">
        <v>13.24</v>
      </c>
      <c r="F96" t="n">
        <v>10.49</v>
      </c>
      <c r="G96" t="n">
        <v>104.88</v>
      </c>
      <c r="H96" t="n">
        <v>1.87</v>
      </c>
      <c r="I96" t="n">
        <v>6</v>
      </c>
      <c r="J96" t="n">
        <v>232.94</v>
      </c>
      <c r="K96" t="n">
        <v>54.38</v>
      </c>
      <c r="L96" t="n">
        <v>24.5</v>
      </c>
      <c r="M96" t="n">
        <v>4</v>
      </c>
      <c r="N96" t="n">
        <v>54.06</v>
      </c>
      <c r="O96" t="n">
        <v>28963.15</v>
      </c>
      <c r="P96" t="n">
        <v>139.03</v>
      </c>
      <c r="Q96" t="n">
        <v>197.75</v>
      </c>
      <c r="R96" t="n">
        <v>30.46</v>
      </c>
      <c r="S96" t="n">
        <v>25.4</v>
      </c>
      <c r="T96" t="n">
        <v>1697.76</v>
      </c>
      <c r="U96" t="n">
        <v>0.83</v>
      </c>
      <c r="V96" t="n">
        <v>0.89</v>
      </c>
      <c r="W96" t="n">
        <v>2.95</v>
      </c>
      <c r="X96" t="n">
        <v>0.1</v>
      </c>
      <c r="Y96" t="n">
        <v>1</v>
      </c>
      <c r="Z96" t="n">
        <v>10</v>
      </c>
    </row>
    <row r="97">
      <c r="A97" t="n">
        <v>95</v>
      </c>
      <c r="B97" t="n">
        <v>100</v>
      </c>
      <c r="C97" t="inlineStr">
        <is>
          <t xml:space="preserve">CONCLUIDO	</t>
        </is>
      </c>
      <c r="D97" t="n">
        <v>7.5847</v>
      </c>
      <c r="E97" t="n">
        <v>13.18</v>
      </c>
      <c r="F97" t="n">
        <v>10.47</v>
      </c>
      <c r="G97" t="n">
        <v>125.68</v>
      </c>
      <c r="H97" t="n">
        <v>1.89</v>
      </c>
      <c r="I97" t="n">
        <v>5</v>
      </c>
      <c r="J97" t="n">
        <v>233.37</v>
      </c>
      <c r="K97" t="n">
        <v>54.38</v>
      </c>
      <c r="L97" t="n">
        <v>24.75</v>
      </c>
      <c r="M97" t="n">
        <v>3</v>
      </c>
      <c r="N97" t="n">
        <v>54.24</v>
      </c>
      <c r="O97" t="n">
        <v>29015.91</v>
      </c>
      <c r="P97" t="n">
        <v>138.36</v>
      </c>
      <c r="Q97" t="n">
        <v>197.78</v>
      </c>
      <c r="R97" t="n">
        <v>30.03</v>
      </c>
      <c r="S97" t="n">
        <v>25.4</v>
      </c>
      <c r="T97" t="n">
        <v>1487.79</v>
      </c>
      <c r="U97" t="n">
        <v>0.85</v>
      </c>
      <c r="V97" t="n">
        <v>0.89</v>
      </c>
      <c r="W97" t="n">
        <v>2.95</v>
      </c>
      <c r="X97" t="n">
        <v>0.08</v>
      </c>
      <c r="Y97" t="n">
        <v>1</v>
      </c>
      <c r="Z97" t="n">
        <v>10</v>
      </c>
    </row>
    <row r="98">
      <c r="A98" t="n">
        <v>96</v>
      </c>
      <c r="B98" t="n">
        <v>100</v>
      </c>
      <c r="C98" t="inlineStr">
        <is>
          <t xml:space="preserve">CONCLUIDO	</t>
        </is>
      </c>
      <c r="D98" t="n">
        <v>7.5839</v>
      </c>
      <c r="E98" t="n">
        <v>13.19</v>
      </c>
      <c r="F98" t="n">
        <v>10.47</v>
      </c>
      <c r="G98" t="n">
        <v>125.7</v>
      </c>
      <c r="H98" t="n">
        <v>1.9</v>
      </c>
      <c r="I98" t="n">
        <v>5</v>
      </c>
      <c r="J98" t="n">
        <v>233.79</v>
      </c>
      <c r="K98" t="n">
        <v>54.38</v>
      </c>
      <c r="L98" t="n">
        <v>25</v>
      </c>
      <c r="M98" t="n">
        <v>3</v>
      </c>
      <c r="N98" t="n">
        <v>54.42</v>
      </c>
      <c r="O98" t="n">
        <v>29068.74</v>
      </c>
      <c r="P98" t="n">
        <v>138.69</v>
      </c>
      <c r="Q98" t="n">
        <v>197.79</v>
      </c>
      <c r="R98" t="n">
        <v>29.99</v>
      </c>
      <c r="S98" t="n">
        <v>25.4</v>
      </c>
      <c r="T98" t="n">
        <v>1468.41</v>
      </c>
      <c r="U98" t="n">
        <v>0.85</v>
      </c>
      <c r="V98" t="n">
        <v>0.89</v>
      </c>
      <c r="W98" t="n">
        <v>2.95</v>
      </c>
      <c r="X98" t="n">
        <v>0.08</v>
      </c>
      <c r="Y98" t="n">
        <v>1</v>
      </c>
      <c r="Z98" t="n">
        <v>10</v>
      </c>
    </row>
    <row r="99">
      <c r="A99" t="n">
        <v>97</v>
      </c>
      <c r="B99" t="n">
        <v>100</v>
      </c>
      <c r="C99" t="inlineStr">
        <is>
          <t xml:space="preserve">CONCLUIDO	</t>
        </is>
      </c>
      <c r="D99" t="n">
        <v>7.5831</v>
      </c>
      <c r="E99" t="n">
        <v>13.19</v>
      </c>
      <c r="F99" t="n">
        <v>10.48</v>
      </c>
      <c r="G99" t="n">
        <v>125.71</v>
      </c>
      <c r="H99" t="n">
        <v>1.92</v>
      </c>
      <c r="I99" t="n">
        <v>5</v>
      </c>
      <c r="J99" t="n">
        <v>234.22</v>
      </c>
      <c r="K99" t="n">
        <v>54.38</v>
      </c>
      <c r="L99" t="n">
        <v>25.25</v>
      </c>
      <c r="M99" t="n">
        <v>3</v>
      </c>
      <c r="N99" t="n">
        <v>54.6</v>
      </c>
      <c r="O99" t="n">
        <v>29121.63</v>
      </c>
      <c r="P99" t="n">
        <v>138.91</v>
      </c>
      <c r="Q99" t="n">
        <v>197.75</v>
      </c>
      <c r="R99" t="n">
        <v>30.19</v>
      </c>
      <c r="S99" t="n">
        <v>25.4</v>
      </c>
      <c r="T99" t="n">
        <v>1564.73</v>
      </c>
      <c r="U99" t="n">
        <v>0.84</v>
      </c>
      <c r="V99" t="n">
        <v>0.89</v>
      </c>
      <c r="W99" t="n">
        <v>2.94</v>
      </c>
      <c r="X99" t="n">
        <v>0.09</v>
      </c>
      <c r="Y99" t="n">
        <v>1</v>
      </c>
      <c r="Z99" t="n">
        <v>10</v>
      </c>
    </row>
    <row r="100">
      <c r="A100" t="n">
        <v>98</v>
      </c>
      <c r="B100" t="n">
        <v>100</v>
      </c>
      <c r="C100" t="inlineStr">
        <is>
          <t xml:space="preserve">CONCLUIDO	</t>
        </is>
      </c>
      <c r="D100" t="n">
        <v>7.5809</v>
      </c>
      <c r="E100" t="n">
        <v>13.19</v>
      </c>
      <c r="F100" t="n">
        <v>10.48</v>
      </c>
      <c r="G100" t="n">
        <v>125.76</v>
      </c>
      <c r="H100" t="n">
        <v>1.93</v>
      </c>
      <c r="I100" t="n">
        <v>5</v>
      </c>
      <c r="J100" t="n">
        <v>234.65</v>
      </c>
      <c r="K100" t="n">
        <v>54.38</v>
      </c>
      <c r="L100" t="n">
        <v>25.5</v>
      </c>
      <c r="M100" t="n">
        <v>3</v>
      </c>
      <c r="N100" t="n">
        <v>54.78</v>
      </c>
      <c r="O100" t="n">
        <v>29174.59</v>
      </c>
      <c r="P100" t="n">
        <v>139.16</v>
      </c>
      <c r="Q100" t="n">
        <v>197.76</v>
      </c>
      <c r="R100" t="n">
        <v>30.17</v>
      </c>
      <c r="S100" t="n">
        <v>25.4</v>
      </c>
      <c r="T100" t="n">
        <v>1555.79</v>
      </c>
      <c r="U100" t="n">
        <v>0.84</v>
      </c>
      <c r="V100" t="n">
        <v>0.89</v>
      </c>
      <c r="W100" t="n">
        <v>2.95</v>
      </c>
      <c r="X100" t="n">
        <v>0.09</v>
      </c>
      <c r="Y100" t="n">
        <v>1</v>
      </c>
      <c r="Z100" t="n">
        <v>10</v>
      </c>
    </row>
    <row r="101">
      <c r="A101" t="n">
        <v>99</v>
      </c>
      <c r="B101" t="n">
        <v>100</v>
      </c>
      <c r="C101" t="inlineStr">
        <is>
          <t xml:space="preserve">CONCLUIDO	</t>
        </is>
      </c>
      <c r="D101" t="n">
        <v>7.582</v>
      </c>
      <c r="E101" t="n">
        <v>13.19</v>
      </c>
      <c r="F101" t="n">
        <v>10.48</v>
      </c>
      <c r="G101" t="n">
        <v>125.74</v>
      </c>
      <c r="H101" t="n">
        <v>1.95</v>
      </c>
      <c r="I101" t="n">
        <v>5</v>
      </c>
      <c r="J101" t="n">
        <v>235.08</v>
      </c>
      <c r="K101" t="n">
        <v>54.38</v>
      </c>
      <c r="L101" t="n">
        <v>25.75</v>
      </c>
      <c r="M101" t="n">
        <v>3</v>
      </c>
      <c r="N101" t="n">
        <v>54.96</v>
      </c>
      <c r="O101" t="n">
        <v>29227.61</v>
      </c>
      <c r="P101" t="n">
        <v>139.15</v>
      </c>
      <c r="Q101" t="n">
        <v>197.75</v>
      </c>
      <c r="R101" t="n">
        <v>30.1</v>
      </c>
      <c r="S101" t="n">
        <v>25.4</v>
      </c>
      <c r="T101" t="n">
        <v>1520.26</v>
      </c>
      <c r="U101" t="n">
        <v>0.84</v>
      </c>
      <c r="V101" t="n">
        <v>0.89</v>
      </c>
      <c r="W101" t="n">
        <v>2.95</v>
      </c>
      <c r="X101" t="n">
        <v>0.09</v>
      </c>
      <c r="Y101" t="n">
        <v>1</v>
      </c>
      <c r="Z101" t="n">
        <v>10</v>
      </c>
    </row>
    <row r="102">
      <c r="A102" t="n">
        <v>100</v>
      </c>
      <c r="B102" t="n">
        <v>100</v>
      </c>
      <c r="C102" t="inlineStr">
        <is>
          <t xml:space="preserve">CONCLUIDO	</t>
        </is>
      </c>
      <c r="D102" t="n">
        <v>7.5858</v>
      </c>
      <c r="E102" t="n">
        <v>13.18</v>
      </c>
      <c r="F102" t="n">
        <v>10.47</v>
      </c>
      <c r="G102" t="n">
        <v>125.66</v>
      </c>
      <c r="H102" t="n">
        <v>1.96</v>
      </c>
      <c r="I102" t="n">
        <v>5</v>
      </c>
      <c r="J102" t="n">
        <v>235.51</v>
      </c>
      <c r="K102" t="n">
        <v>54.38</v>
      </c>
      <c r="L102" t="n">
        <v>26</v>
      </c>
      <c r="M102" t="n">
        <v>3</v>
      </c>
      <c r="N102" t="n">
        <v>55.14</v>
      </c>
      <c r="O102" t="n">
        <v>29280.69</v>
      </c>
      <c r="P102" t="n">
        <v>139.17</v>
      </c>
      <c r="Q102" t="n">
        <v>197.75</v>
      </c>
      <c r="R102" t="n">
        <v>29.9</v>
      </c>
      <c r="S102" t="n">
        <v>25.4</v>
      </c>
      <c r="T102" t="n">
        <v>1420.77</v>
      </c>
      <c r="U102" t="n">
        <v>0.85</v>
      </c>
      <c r="V102" t="n">
        <v>0.89</v>
      </c>
      <c r="W102" t="n">
        <v>2.95</v>
      </c>
      <c r="X102" t="n">
        <v>0.08</v>
      </c>
      <c r="Y102" t="n">
        <v>1</v>
      </c>
      <c r="Z102" t="n">
        <v>10</v>
      </c>
    </row>
    <row r="103">
      <c r="A103" t="n">
        <v>101</v>
      </c>
      <c r="B103" t="n">
        <v>100</v>
      </c>
      <c r="C103" t="inlineStr">
        <is>
          <t xml:space="preserve">CONCLUIDO	</t>
        </is>
      </c>
      <c r="D103" t="n">
        <v>7.5836</v>
      </c>
      <c r="E103" t="n">
        <v>13.19</v>
      </c>
      <c r="F103" t="n">
        <v>10.48</v>
      </c>
      <c r="G103" t="n">
        <v>125.7</v>
      </c>
      <c r="H103" t="n">
        <v>1.98</v>
      </c>
      <c r="I103" t="n">
        <v>5</v>
      </c>
      <c r="J103" t="n">
        <v>235.94</v>
      </c>
      <c r="K103" t="n">
        <v>54.38</v>
      </c>
      <c r="L103" t="n">
        <v>26.25</v>
      </c>
      <c r="M103" t="n">
        <v>3</v>
      </c>
      <c r="N103" t="n">
        <v>55.32</v>
      </c>
      <c r="O103" t="n">
        <v>29333.84</v>
      </c>
      <c r="P103" t="n">
        <v>139.36</v>
      </c>
      <c r="Q103" t="n">
        <v>197.78</v>
      </c>
      <c r="R103" t="n">
        <v>29.97</v>
      </c>
      <c r="S103" t="n">
        <v>25.4</v>
      </c>
      <c r="T103" t="n">
        <v>1458.5</v>
      </c>
      <c r="U103" t="n">
        <v>0.85</v>
      </c>
      <c r="V103" t="n">
        <v>0.89</v>
      </c>
      <c r="W103" t="n">
        <v>2.95</v>
      </c>
      <c r="X103" t="n">
        <v>0.09</v>
      </c>
      <c r="Y103" t="n">
        <v>1</v>
      </c>
      <c r="Z103" t="n">
        <v>10</v>
      </c>
    </row>
    <row r="104">
      <c r="A104" t="n">
        <v>102</v>
      </c>
      <c r="B104" t="n">
        <v>100</v>
      </c>
      <c r="C104" t="inlineStr">
        <is>
          <t xml:space="preserve">CONCLUIDO	</t>
        </is>
      </c>
      <c r="D104" t="n">
        <v>7.5858</v>
      </c>
      <c r="E104" t="n">
        <v>13.18</v>
      </c>
      <c r="F104" t="n">
        <v>10.47</v>
      </c>
      <c r="G104" t="n">
        <v>125.66</v>
      </c>
      <c r="H104" t="n">
        <v>1.99</v>
      </c>
      <c r="I104" t="n">
        <v>5</v>
      </c>
      <c r="J104" t="n">
        <v>236.37</v>
      </c>
      <c r="K104" t="n">
        <v>54.38</v>
      </c>
      <c r="L104" t="n">
        <v>26.5</v>
      </c>
      <c r="M104" t="n">
        <v>3</v>
      </c>
      <c r="N104" t="n">
        <v>55.5</v>
      </c>
      <c r="O104" t="n">
        <v>29387.05</v>
      </c>
      <c r="P104" t="n">
        <v>139.37</v>
      </c>
      <c r="Q104" t="n">
        <v>197.75</v>
      </c>
      <c r="R104" t="n">
        <v>29.95</v>
      </c>
      <c r="S104" t="n">
        <v>25.4</v>
      </c>
      <c r="T104" t="n">
        <v>1444.04</v>
      </c>
      <c r="U104" t="n">
        <v>0.85</v>
      </c>
      <c r="V104" t="n">
        <v>0.89</v>
      </c>
      <c r="W104" t="n">
        <v>2.95</v>
      </c>
      <c r="X104" t="n">
        <v>0.08</v>
      </c>
      <c r="Y104" t="n">
        <v>1</v>
      </c>
      <c r="Z104" t="n">
        <v>10</v>
      </c>
    </row>
    <row r="105">
      <c r="A105" t="n">
        <v>103</v>
      </c>
      <c r="B105" t="n">
        <v>100</v>
      </c>
      <c r="C105" t="inlineStr">
        <is>
          <t xml:space="preserve">CONCLUIDO	</t>
        </is>
      </c>
      <c r="D105" t="n">
        <v>7.5911</v>
      </c>
      <c r="E105" t="n">
        <v>13.17</v>
      </c>
      <c r="F105" t="n">
        <v>10.46</v>
      </c>
      <c r="G105" t="n">
        <v>125.55</v>
      </c>
      <c r="H105" t="n">
        <v>2.01</v>
      </c>
      <c r="I105" t="n">
        <v>5</v>
      </c>
      <c r="J105" t="n">
        <v>236.81</v>
      </c>
      <c r="K105" t="n">
        <v>54.38</v>
      </c>
      <c r="L105" t="n">
        <v>26.75</v>
      </c>
      <c r="M105" t="n">
        <v>3</v>
      </c>
      <c r="N105" t="n">
        <v>55.68</v>
      </c>
      <c r="O105" t="n">
        <v>29440.33</v>
      </c>
      <c r="P105" t="n">
        <v>139.19</v>
      </c>
      <c r="Q105" t="n">
        <v>197.75</v>
      </c>
      <c r="R105" t="n">
        <v>29.68</v>
      </c>
      <c r="S105" t="n">
        <v>25.4</v>
      </c>
      <c r="T105" t="n">
        <v>1311.48</v>
      </c>
      <c r="U105" t="n">
        <v>0.86</v>
      </c>
      <c r="V105" t="n">
        <v>0.89</v>
      </c>
      <c r="W105" t="n">
        <v>2.94</v>
      </c>
      <c r="X105" t="n">
        <v>0.07000000000000001</v>
      </c>
      <c r="Y105" t="n">
        <v>1</v>
      </c>
      <c r="Z105" t="n">
        <v>10</v>
      </c>
    </row>
    <row r="106">
      <c r="A106" t="n">
        <v>104</v>
      </c>
      <c r="B106" t="n">
        <v>100</v>
      </c>
      <c r="C106" t="inlineStr">
        <is>
          <t xml:space="preserve">CONCLUIDO	</t>
        </is>
      </c>
      <c r="D106" t="n">
        <v>7.5874</v>
      </c>
      <c r="E106" t="n">
        <v>13.18</v>
      </c>
      <c r="F106" t="n">
        <v>10.47</v>
      </c>
      <c r="G106" t="n">
        <v>125.62</v>
      </c>
      <c r="H106" t="n">
        <v>2.02</v>
      </c>
      <c r="I106" t="n">
        <v>5</v>
      </c>
      <c r="J106" t="n">
        <v>237.24</v>
      </c>
      <c r="K106" t="n">
        <v>54.38</v>
      </c>
      <c r="L106" t="n">
        <v>27</v>
      </c>
      <c r="M106" t="n">
        <v>3</v>
      </c>
      <c r="N106" t="n">
        <v>55.86</v>
      </c>
      <c r="O106" t="n">
        <v>29493.67</v>
      </c>
      <c r="P106" t="n">
        <v>139.34</v>
      </c>
      <c r="Q106" t="n">
        <v>197.75</v>
      </c>
      <c r="R106" t="n">
        <v>29.82</v>
      </c>
      <c r="S106" t="n">
        <v>25.4</v>
      </c>
      <c r="T106" t="n">
        <v>1381.03</v>
      </c>
      <c r="U106" t="n">
        <v>0.85</v>
      </c>
      <c r="V106" t="n">
        <v>0.89</v>
      </c>
      <c r="W106" t="n">
        <v>2.95</v>
      </c>
      <c r="X106" t="n">
        <v>0.08</v>
      </c>
      <c r="Y106" t="n">
        <v>1</v>
      </c>
      <c r="Z106" t="n">
        <v>10</v>
      </c>
    </row>
    <row r="107">
      <c r="A107" t="n">
        <v>105</v>
      </c>
      <c r="B107" t="n">
        <v>100</v>
      </c>
      <c r="C107" t="inlineStr">
        <is>
          <t xml:space="preserve">CONCLUIDO	</t>
        </is>
      </c>
      <c r="D107" t="n">
        <v>7.5853</v>
      </c>
      <c r="E107" t="n">
        <v>13.18</v>
      </c>
      <c r="F107" t="n">
        <v>10.47</v>
      </c>
      <c r="G107" t="n">
        <v>125.67</v>
      </c>
      <c r="H107" t="n">
        <v>2.04</v>
      </c>
      <c r="I107" t="n">
        <v>5</v>
      </c>
      <c r="J107" t="n">
        <v>237.67</v>
      </c>
      <c r="K107" t="n">
        <v>54.38</v>
      </c>
      <c r="L107" t="n">
        <v>27.25</v>
      </c>
      <c r="M107" t="n">
        <v>3</v>
      </c>
      <c r="N107" t="n">
        <v>56.05</v>
      </c>
      <c r="O107" t="n">
        <v>29547.07</v>
      </c>
      <c r="P107" t="n">
        <v>139.39</v>
      </c>
      <c r="Q107" t="n">
        <v>197.78</v>
      </c>
      <c r="R107" t="n">
        <v>29.89</v>
      </c>
      <c r="S107" t="n">
        <v>25.4</v>
      </c>
      <c r="T107" t="n">
        <v>1416.97</v>
      </c>
      <c r="U107" t="n">
        <v>0.85</v>
      </c>
      <c r="V107" t="n">
        <v>0.89</v>
      </c>
      <c r="W107" t="n">
        <v>2.95</v>
      </c>
      <c r="X107" t="n">
        <v>0.08</v>
      </c>
      <c r="Y107" t="n">
        <v>1</v>
      </c>
      <c r="Z107" t="n">
        <v>10</v>
      </c>
    </row>
    <row r="108">
      <c r="A108" t="n">
        <v>106</v>
      </c>
      <c r="B108" t="n">
        <v>100</v>
      </c>
      <c r="C108" t="inlineStr">
        <is>
          <t xml:space="preserve">CONCLUIDO	</t>
        </is>
      </c>
      <c r="D108" t="n">
        <v>7.5874</v>
      </c>
      <c r="E108" t="n">
        <v>13.18</v>
      </c>
      <c r="F108" t="n">
        <v>10.47</v>
      </c>
      <c r="G108" t="n">
        <v>125.62</v>
      </c>
      <c r="H108" t="n">
        <v>2.05</v>
      </c>
      <c r="I108" t="n">
        <v>5</v>
      </c>
      <c r="J108" t="n">
        <v>238.11</v>
      </c>
      <c r="K108" t="n">
        <v>54.38</v>
      </c>
      <c r="L108" t="n">
        <v>27.5</v>
      </c>
      <c r="M108" t="n">
        <v>3</v>
      </c>
      <c r="N108" t="n">
        <v>56.23</v>
      </c>
      <c r="O108" t="n">
        <v>29600.54</v>
      </c>
      <c r="P108" t="n">
        <v>139.36</v>
      </c>
      <c r="Q108" t="n">
        <v>197.75</v>
      </c>
      <c r="R108" t="n">
        <v>29.92</v>
      </c>
      <c r="S108" t="n">
        <v>25.4</v>
      </c>
      <c r="T108" t="n">
        <v>1430.59</v>
      </c>
      <c r="U108" t="n">
        <v>0.85</v>
      </c>
      <c r="V108" t="n">
        <v>0.89</v>
      </c>
      <c r="W108" t="n">
        <v>2.94</v>
      </c>
      <c r="X108" t="n">
        <v>0.08</v>
      </c>
      <c r="Y108" t="n">
        <v>1</v>
      </c>
      <c r="Z108" t="n">
        <v>10</v>
      </c>
    </row>
    <row r="109">
      <c r="A109" t="n">
        <v>107</v>
      </c>
      <c r="B109" t="n">
        <v>100</v>
      </c>
      <c r="C109" t="inlineStr">
        <is>
          <t xml:space="preserve">CONCLUIDO	</t>
        </is>
      </c>
      <c r="D109" t="n">
        <v>7.5861</v>
      </c>
      <c r="E109" t="n">
        <v>13.18</v>
      </c>
      <c r="F109" t="n">
        <v>10.47</v>
      </c>
      <c r="G109" t="n">
        <v>125.65</v>
      </c>
      <c r="H109" t="n">
        <v>2.07</v>
      </c>
      <c r="I109" t="n">
        <v>5</v>
      </c>
      <c r="J109" t="n">
        <v>238.54</v>
      </c>
      <c r="K109" t="n">
        <v>54.38</v>
      </c>
      <c r="L109" t="n">
        <v>27.75</v>
      </c>
      <c r="M109" t="n">
        <v>3</v>
      </c>
      <c r="N109" t="n">
        <v>56.41</v>
      </c>
      <c r="O109" t="n">
        <v>29654.08</v>
      </c>
      <c r="P109" t="n">
        <v>139.38</v>
      </c>
      <c r="Q109" t="n">
        <v>197.75</v>
      </c>
      <c r="R109" t="n">
        <v>29.89</v>
      </c>
      <c r="S109" t="n">
        <v>25.4</v>
      </c>
      <c r="T109" t="n">
        <v>1418.35</v>
      </c>
      <c r="U109" t="n">
        <v>0.85</v>
      </c>
      <c r="V109" t="n">
        <v>0.89</v>
      </c>
      <c r="W109" t="n">
        <v>2.95</v>
      </c>
      <c r="X109" t="n">
        <v>0.08</v>
      </c>
      <c r="Y109" t="n">
        <v>1</v>
      </c>
      <c r="Z109" t="n">
        <v>10</v>
      </c>
    </row>
    <row r="110">
      <c r="A110" t="n">
        <v>108</v>
      </c>
      <c r="B110" t="n">
        <v>100</v>
      </c>
      <c r="C110" t="inlineStr">
        <is>
          <t xml:space="preserve">CONCLUIDO	</t>
        </is>
      </c>
      <c r="D110" t="n">
        <v>7.5865</v>
      </c>
      <c r="E110" t="n">
        <v>13.18</v>
      </c>
      <c r="F110" t="n">
        <v>10.47</v>
      </c>
      <c r="G110" t="n">
        <v>125.64</v>
      </c>
      <c r="H110" t="n">
        <v>2.08</v>
      </c>
      <c r="I110" t="n">
        <v>5</v>
      </c>
      <c r="J110" t="n">
        <v>238.97</v>
      </c>
      <c r="K110" t="n">
        <v>54.38</v>
      </c>
      <c r="L110" t="n">
        <v>28</v>
      </c>
      <c r="M110" t="n">
        <v>3</v>
      </c>
      <c r="N110" t="n">
        <v>56.6</v>
      </c>
      <c r="O110" t="n">
        <v>29707.68</v>
      </c>
      <c r="P110" t="n">
        <v>139.26</v>
      </c>
      <c r="Q110" t="n">
        <v>197.75</v>
      </c>
      <c r="R110" t="n">
        <v>29.86</v>
      </c>
      <c r="S110" t="n">
        <v>25.4</v>
      </c>
      <c r="T110" t="n">
        <v>1398.66</v>
      </c>
      <c r="U110" t="n">
        <v>0.85</v>
      </c>
      <c r="V110" t="n">
        <v>0.89</v>
      </c>
      <c r="W110" t="n">
        <v>2.95</v>
      </c>
      <c r="X110" t="n">
        <v>0.08</v>
      </c>
      <c r="Y110" t="n">
        <v>1</v>
      </c>
      <c r="Z110" t="n">
        <v>10</v>
      </c>
    </row>
    <row r="111">
      <c r="A111" t="n">
        <v>109</v>
      </c>
      <c r="B111" t="n">
        <v>100</v>
      </c>
      <c r="C111" t="inlineStr">
        <is>
          <t xml:space="preserve">CONCLUIDO	</t>
        </is>
      </c>
      <c r="D111" t="n">
        <v>7.5876</v>
      </c>
      <c r="E111" t="n">
        <v>13.18</v>
      </c>
      <c r="F111" t="n">
        <v>10.47</v>
      </c>
      <c r="G111" t="n">
        <v>125.62</v>
      </c>
      <c r="H111" t="n">
        <v>2.1</v>
      </c>
      <c r="I111" t="n">
        <v>5</v>
      </c>
      <c r="J111" t="n">
        <v>239.41</v>
      </c>
      <c r="K111" t="n">
        <v>54.38</v>
      </c>
      <c r="L111" t="n">
        <v>28.25</v>
      </c>
      <c r="M111" t="n">
        <v>3</v>
      </c>
      <c r="N111" t="n">
        <v>56.78</v>
      </c>
      <c r="O111" t="n">
        <v>29761.35</v>
      </c>
      <c r="P111" t="n">
        <v>139.22</v>
      </c>
      <c r="Q111" t="n">
        <v>197.78</v>
      </c>
      <c r="R111" t="n">
        <v>29.84</v>
      </c>
      <c r="S111" t="n">
        <v>25.4</v>
      </c>
      <c r="T111" t="n">
        <v>1392.14</v>
      </c>
      <c r="U111" t="n">
        <v>0.85</v>
      </c>
      <c r="V111" t="n">
        <v>0.89</v>
      </c>
      <c r="W111" t="n">
        <v>2.95</v>
      </c>
      <c r="X111" t="n">
        <v>0.08</v>
      </c>
      <c r="Y111" t="n">
        <v>1</v>
      </c>
      <c r="Z111" t="n">
        <v>10</v>
      </c>
    </row>
    <row r="112">
      <c r="A112" t="n">
        <v>110</v>
      </c>
      <c r="B112" t="n">
        <v>100</v>
      </c>
      <c r="C112" t="inlineStr">
        <is>
          <t xml:space="preserve">CONCLUIDO	</t>
        </is>
      </c>
      <c r="D112" t="n">
        <v>7.5897</v>
      </c>
      <c r="E112" t="n">
        <v>13.18</v>
      </c>
      <c r="F112" t="n">
        <v>10.46</v>
      </c>
      <c r="G112" t="n">
        <v>125.58</v>
      </c>
      <c r="H112" t="n">
        <v>2.11</v>
      </c>
      <c r="I112" t="n">
        <v>5</v>
      </c>
      <c r="J112" t="n">
        <v>239.85</v>
      </c>
      <c r="K112" t="n">
        <v>54.38</v>
      </c>
      <c r="L112" t="n">
        <v>28.5</v>
      </c>
      <c r="M112" t="n">
        <v>3</v>
      </c>
      <c r="N112" t="n">
        <v>56.97</v>
      </c>
      <c r="O112" t="n">
        <v>29815.09</v>
      </c>
      <c r="P112" t="n">
        <v>139.03</v>
      </c>
      <c r="Q112" t="n">
        <v>197.75</v>
      </c>
      <c r="R112" t="n">
        <v>29.71</v>
      </c>
      <c r="S112" t="n">
        <v>25.4</v>
      </c>
      <c r="T112" t="n">
        <v>1323.78</v>
      </c>
      <c r="U112" t="n">
        <v>0.85</v>
      </c>
      <c r="V112" t="n">
        <v>0.89</v>
      </c>
      <c r="W112" t="n">
        <v>2.95</v>
      </c>
      <c r="X112" t="n">
        <v>0.07000000000000001</v>
      </c>
      <c r="Y112" t="n">
        <v>1</v>
      </c>
      <c r="Z112" t="n">
        <v>10</v>
      </c>
    </row>
    <row r="113">
      <c r="A113" t="n">
        <v>111</v>
      </c>
      <c r="B113" t="n">
        <v>100</v>
      </c>
      <c r="C113" t="inlineStr">
        <is>
          <t xml:space="preserve">CONCLUIDO	</t>
        </is>
      </c>
      <c r="D113" t="n">
        <v>7.5879</v>
      </c>
      <c r="E113" t="n">
        <v>13.18</v>
      </c>
      <c r="F113" t="n">
        <v>10.47</v>
      </c>
      <c r="G113" t="n">
        <v>125.61</v>
      </c>
      <c r="H113" t="n">
        <v>2.13</v>
      </c>
      <c r="I113" t="n">
        <v>5</v>
      </c>
      <c r="J113" t="n">
        <v>240.28</v>
      </c>
      <c r="K113" t="n">
        <v>54.38</v>
      </c>
      <c r="L113" t="n">
        <v>28.75</v>
      </c>
      <c r="M113" t="n">
        <v>3</v>
      </c>
      <c r="N113" t="n">
        <v>57.16</v>
      </c>
      <c r="O113" t="n">
        <v>29869.01</v>
      </c>
      <c r="P113" t="n">
        <v>138.96</v>
      </c>
      <c r="Q113" t="n">
        <v>197.78</v>
      </c>
      <c r="R113" t="n">
        <v>29.81</v>
      </c>
      <c r="S113" t="n">
        <v>25.4</v>
      </c>
      <c r="T113" t="n">
        <v>1375.21</v>
      </c>
      <c r="U113" t="n">
        <v>0.85</v>
      </c>
      <c r="V113" t="n">
        <v>0.89</v>
      </c>
      <c r="W113" t="n">
        <v>2.95</v>
      </c>
      <c r="X113" t="n">
        <v>0.08</v>
      </c>
      <c r="Y113" t="n">
        <v>1</v>
      </c>
      <c r="Z113" t="n">
        <v>10</v>
      </c>
    </row>
    <row r="114">
      <c r="A114" t="n">
        <v>112</v>
      </c>
      <c r="B114" t="n">
        <v>100</v>
      </c>
      <c r="C114" t="inlineStr">
        <is>
          <t xml:space="preserve">CONCLUIDO	</t>
        </is>
      </c>
      <c r="D114" t="n">
        <v>7.5898</v>
      </c>
      <c r="E114" t="n">
        <v>13.18</v>
      </c>
      <c r="F114" t="n">
        <v>10.46</v>
      </c>
      <c r="G114" t="n">
        <v>125.57</v>
      </c>
      <c r="H114" t="n">
        <v>2.14</v>
      </c>
      <c r="I114" t="n">
        <v>5</v>
      </c>
      <c r="J114" t="n">
        <v>240.72</v>
      </c>
      <c r="K114" t="n">
        <v>54.38</v>
      </c>
      <c r="L114" t="n">
        <v>29</v>
      </c>
      <c r="M114" t="n">
        <v>3</v>
      </c>
      <c r="N114" t="n">
        <v>57.34</v>
      </c>
      <c r="O114" t="n">
        <v>29922.88</v>
      </c>
      <c r="P114" t="n">
        <v>138.75</v>
      </c>
      <c r="Q114" t="n">
        <v>197.75</v>
      </c>
      <c r="R114" t="n">
        <v>29.68</v>
      </c>
      <c r="S114" t="n">
        <v>25.4</v>
      </c>
      <c r="T114" t="n">
        <v>1311.54</v>
      </c>
      <c r="U114" t="n">
        <v>0.86</v>
      </c>
      <c r="V114" t="n">
        <v>0.89</v>
      </c>
      <c r="W114" t="n">
        <v>2.95</v>
      </c>
      <c r="X114" t="n">
        <v>0.07000000000000001</v>
      </c>
      <c r="Y114" t="n">
        <v>1</v>
      </c>
      <c r="Z114" t="n">
        <v>10</v>
      </c>
    </row>
    <row r="115">
      <c r="A115" t="n">
        <v>113</v>
      </c>
      <c r="B115" t="n">
        <v>100</v>
      </c>
      <c r="C115" t="inlineStr">
        <is>
          <t xml:space="preserve">CONCLUIDO	</t>
        </is>
      </c>
      <c r="D115" t="n">
        <v>7.5906</v>
      </c>
      <c r="E115" t="n">
        <v>13.17</v>
      </c>
      <c r="F115" t="n">
        <v>10.46</v>
      </c>
      <c r="G115" t="n">
        <v>125.56</v>
      </c>
      <c r="H115" t="n">
        <v>2.16</v>
      </c>
      <c r="I115" t="n">
        <v>5</v>
      </c>
      <c r="J115" t="n">
        <v>241.16</v>
      </c>
      <c r="K115" t="n">
        <v>54.38</v>
      </c>
      <c r="L115" t="n">
        <v>29.25</v>
      </c>
      <c r="M115" t="n">
        <v>3</v>
      </c>
      <c r="N115" t="n">
        <v>57.53</v>
      </c>
      <c r="O115" t="n">
        <v>29976.82</v>
      </c>
      <c r="P115" t="n">
        <v>138.54</v>
      </c>
      <c r="Q115" t="n">
        <v>197.76</v>
      </c>
      <c r="R115" t="n">
        <v>29.65</v>
      </c>
      <c r="S115" t="n">
        <v>25.4</v>
      </c>
      <c r="T115" t="n">
        <v>1296.45</v>
      </c>
      <c r="U115" t="n">
        <v>0.86</v>
      </c>
      <c r="V115" t="n">
        <v>0.89</v>
      </c>
      <c r="W115" t="n">
        <v>2.95</v>
      </c>
      <c r="X115" t="n">
        <v>0.07000000000000001</v>
      </c>
      <c r="Y115" t="n">
        <v>1</v>
      </c>
      <c r="Z115" t="n">
        <v>10</v>
      </c>
    </row>
    <row r="116">
      <c r="A116" t="n">
        <v>114</v>
      </c>
      <c r="B116" t="n">
        <v>100</v>
      </c>
      <c r="C116" t="inlineStr">
        <is>
          <t xml:space="preserve">CONCLUIDO	</t>
        </is>
      </c>
      <c r="D116" t="n">
        <v>7.5884</v>
      </c>
      <c r="E116" t="n">
        <v>13.18</v>
      </c>
      <c r="F116" t="n">
        <v>10.47</v>
      </c>
      <c r="G116" t="n">
        <v>125.6</v>
      </c>
      <c r="H116" t="n">
        <v>2.17</v>
      </c>
      <c r="I116" t="n">
        <v>5</v>
      </c>
      <c r="J116" t="n">
        <v>241.59</v>
      </c>
      <c r="K116" t="n">
        <v>54.38</v>
      </c>
      <c r="L116" t="n">
        <v>29.5</v>
      </c>
      <c r="M116" t="n">
        <v>3</v>
      </c>
      <c r="N116" t="n">
        <v>57.72</v>
      </c>
      <c r="O116" t="n">
        <v>30030.83</v>
      </c>
      <c r="P116" t="n">
        <v>138.55</v>
      </c>
      <c r="Q116" t="n">
        <v>197.78</v>
      </c>
      <c r="R116" t="n">
        <v>29.69</v>
      </c>
      <c r="S116" t="n">
        <v>25.4</v>
      </c>
      <c r="T116" t="n">
        <v>1316.66</v>
      </c>
      <c r="U116" t="n">
        <v>0.86</v>
      </c>
      <c r="V116" t="n">
        <v>0.89</v>
      </c>
      <c r="W116" t="n">
        <v>2.95</v>
      </c>
      <c r="X116" t="n">
        <v>0.08</v>
      </c>
      <c r="Y116" t="n">
        <v>1</v>
      </c>
      <c r="Z116" t="n">
        <v>10</v>
      </c>
    </row>
    <row r="117">
      <c r="A117" t="n">
        <v>115</v>
      </c>
      <c r="B117" t="n">
        <v>100</v>
      </c>
      <c r="C117" t="inlineStr">
        <is>
          <t xml:space="preserve">CONCLUIDO	</t>
        </is>
      </c>
      <c r="D117" t="n">
        <v>7.594</v>
      </c>
      <c r="E117" t="n">
        <v>13.17</v>
      </c>
      <c r="F117" t="n">
        <v>10.46</v>
      </c>
      <c r="G117" t="n">
        <v>125.49</v>
      </c>
      <c r="H117" t="n">
        <v>2.19</v>
      </c>
      <c r="I117" t="n">
        <v>5</v>
      </c>
      <c r="J117" t="n">
        <v>242.03</v>
      </c>
      <c r="K117" t="n">
        <v>54.38</v>
      </c>
      <c r="L117" t="n">
        <v>29.75</v>
      </c>
      <c r="M117" t="n">
        <v>3</v>
      </c>
      <c r="N117" t="n">
        <v>57.91</v>
      </c>
      <c r="O117" t="n">
        <v>30084.9</v>
      </c>
      <c r="P117" t="n">
        <v>138.13</v>
      </c>
      <c r="Q117" t="n">
        <v>197.75</v>
      </c>
      <c r="R117" t="n">
        <v>29.44</v>
      </c>
      <c r="S117" t="n">
        <v>25.4</v>
      </c>
      <c r="T117" t="n">
        <v>1192.93</v>
      </c>
      <c r="U117" t="n">
        <v>0.86</v>
      </c>
      <c r="V117" t="n">
        <v>0.89</v>
      </c>
      <c r="W117" t="n">
        <v>2.95</v>
      </c>
      <c r="X117" t="n">
        <v>0.07000000000000001</v>
      </c>
      <c r="Y117" t="n">
        <v>1</v>
      </c>
      <c r="Z117" t="n">
        <v>10</v>
      </c>
    </row>
    <row r="118">
      <c r="A118" t="n">
        <v>116</v>
      </c>
      <c r="B118" t="n">
        <v>100</v>
      </c>
      <c r="C118" t="inlineStr">
        <is>
          <t xml:space="preserve">CONCLUIDO	</t>
        </is>
      </c>
      <c r="D118" t="n">
        <v>7.5905</v>
      </c>
      <c r="E118" t="n">
        <v>13.17</v>
      </c>
      <c r="F118" t="n">
        <v>10.46</v>
      </c>
      <c r="G118" t="n">
        <v>125.56</v>
      </c>
      <c r="H118" t="n">
        <v>2.2</v>
      </c>
      <c r="I118" t="n">
        <v>5</v>
      </c>
      <c r="J118" t="n">
        <v>242.47</v>
      </c>
      <c r="K118" t="n">
        <v>54.38</v>
      </c>
      <c r="L118" t="n">
        <v>30</v>
      </c>
      <c r="M118" t="n">
        <v>3</v>
      </c>
      <c r="N118" t="n">
        <v>58.1</v>
      </c>
      <c r="O118" t="n">
        <v>30139.04</v>
      </c>
      <c r="P118" t="n">
        <v>138.11</v>
      </c>
      <c r="Q118" t="n">
        <v>197.79</v>
      </c>
      <c r="R118" t="n">
        <v>29.61</v>
      </c>
      <c r="S118" t="n">
        <v>25.4</v>
      </c>
      <c r="T118" t="n">
        <v>1273.59</v>
      </c>
      <c r="U118" t="n">
        <v>0.86</v>
      </c>
      <c r="V118" t="n">
        <v>0.89</v>
      </c>
      <c r="W118" t="n">
        <v>2.95</v>
      </c>
      <c r="X118" t="n">
        <v>0.07000000000000001</v>
      </c>
      <c r="Y118" t="n">
        <v>1</v>
      </c>
      <c r="Z118" t="n">
        <v>10</v>
      </c>
    </row>
    <row r="119">
      <c r="A119" t="n">
        <v>117</v>
      </c>
      <c r="B119" t="n">
        <v>100</v>
      </c>
      <c r="C119" t="inlineStr">
        <is>
          <t xml:space="preserve">CONCLUIDO	</t>
        </is>
      </c>
      <c r="D119" t="n">
        <v>7.5916</v>
      </c>
      <c r="E119" t="n">
        <v>13.17</v>
      </c>
      <c r="F119" t="n">
        <v>10.46</v>
      </c>
      <c r="G119" t="n">
        <v>125.54</v>
      </c>
      <c r="H119" t="n">
        <v>2.21</v>
      </c>
      <c r="I119" t="n">
        <v>5</v>
      </c>
      <c r="J119" t="n">
        <v>242.91</v>
      </c>
      <c r="K119" t="n">
        <v>54.38</v>
      </c>
      <c r="L119" t="n">
        <v>30.25</v>
      </c>
      <c r="M119" t="n">
        <v>3</v>
      </c>
      <c r="N119" t="n">
        <v>58.28</v>
      </c>
      <c r="O119" t="n">
        <v>30193.25</v>
      </c>
      <c r="P119" t="n">
        <v>137.61</v>
      </c>
      <c r="Q119" t="n">
        <v>197.75</v>
      </c>
      <c r="R119" t="n">
        <v>29.62</v>
      </c>
      <c r="S119" t="n">
        <v>25.4</v>
      </c>
      <c r="T119" t="n">
        <v>1280.79</v>
      </c>
      <c r="U119" t="n">
        <v>0.86</v>
      </c>
      <c r="V119" t="n">
        <v>0.89</v>
      </c>
      <c r="W119" t="n">
        <v>2.95</v>
      </c>
      <c r="X119" t="n">
        <v>0.07000000000000001</v>
      </c>
      <c r="Y119" t="n">
        <v>1</v>
      </c>
      <c r="Z119" t="n">
        <v>10</v>
      </c>
    </row>
    <row r="120">
      <c r="A120" t="n">
        <v>118</v>
      </c>
      <c r="B120" t="n">
        <v>100</v>
      </c>
      <c r="C120" t="inlineStr">
        <is>
          <t xml:space="preserve">CONCLUIDO	</t>
        </is>
      </c>
      <c r="D120" t="n">
        <v>7.5935</v>
      </c>
      <c r="E120" t="n">
        <v>13.17</v>
      </c>
      <c r="F120" t="n">
        <v>10.46</v>
      </c>
      <c r="G120" t="n">
        <v>125.5</v>
      </c>
      <c r="H120" t="n">
        <v>2.23</v>
      </c>
      <c r="I120" t="n">
        <v>5</v>
      </c>
      <c r="J120" t="n">
        <v>243.35</v>
      </c>
      <c r="K120" t="n">
        <v>54.38</v>
      </c>
      <c r="L120" t="n">
        <v>30.5</v>
      </c>
      <c r="M120" t="n">
        <v>3</v>
      </c>
      <c r="N120" t="n">
        <v>58.47</v>
      </c>
      <c r="O120" t="n">
        <v>30247.52</v>
      </c>
      <c r="P120" t="n">
        <v>137.22</v>
      </c>
      <c r="Q120" t="n">
        <v>197.75</v>
      </c>
      <c r="R120" t="n">
        <v>29.54</v>
      </c>
      <c r="S120" t="n">
        <v>25.4</v>
      </c>
      <c r="T120" t="n">
        <v>1242.14</v>
      </c>
      <c r="U120" t="n">
        <v>0.86</v>
      </c>
      <c r="V120" t="n">
        <v>0.89</v>
      </c>
      <c r="W120" t="n">
        <v>2.94</v>
      </c>
      <c r="X120" t="n">
        <v>0.07000000000000001</v>
      </c>
      <c r="Y120" t="n">
        <v>1</v>
      </c>
      <c r="Z120" t="n">
        <v>10</v>
      </c>
    </row>
    <row r="121">
      <c r="A121" t="n">
        <v>119</v>
      </c>
      <c r="B121" t="n">
        <v>100</v>
      </c>
      <c r="C121" t="inlineStr">
        <is>
          <t xml:space="preserve">CONCLUIDO	</t>
        </is>
      </c>
      <c r="D121" t="n">
        <v>7.5887</v>
      </c>
      <c r="E121" t="n">
        <v>13.18</v>
      </c>
      <c r="F121" t="n">
        <v>10.47</v>
      </c>
      <c r="G121" t="n">
        <v>125.6</v>
      </c>
      <c r="H121" t="n">
        <v>2.24</v>
      </c>
      <c r="I121" t="n">
        <v>5</v>
      </c>
      <c r="J121" t="n">
        <v>243.79</v>
      </c>
      <c r="K121" t="n">
        <v>54.38</v>
      </c>
      <c r="L121" t="n">
        <v>30.75</v>
      </c>
      <c r="M121" t="n">
        <v>3</v>
      </c>
      <c r="N121" t="n">
        <v>58.67</v>
      </c>
      <c r="O121" t="n">
        <v>30301.87</v>
      </c>
      <c r="P121" t="n">
        <v>137.17</v>
      </c>
      <c r="Q121" t="n">
        <v>197.75</v>
      </c>
      <c r="R121" t="n">
        <v>29.69</v>
      </c>
      <c r="S121" t="n">
        <v>25.4</v>
      </c>
      <c r="T121" t="n">
        <v>1317.25</v>
      </c>
      <c r="U121" t="n">
        <v>0.86</v>
      </c>
      <c r="V121" t="n">
        <v>0.89</v>
      </c>
      <c r="W121" t="n">
        <v>2.95</v>
      </c>
      <c r="X121" t="n">
        <v>0.08</v>
      </c>
      <c r="Y121" t="n">
        <v>1</v>
      </c>
      <c r="Z121" t="n">
        <v>10</v>
      </c>
    </row>
    <row r="122">
      <c r="A122" t="n">
        <v>120</v>
      </c>
      <c r="B122" t="n">
        <v>100</v>
      </c>
      <c r="C122" t="inlineStr">
        <is>
          <t xml:space="preserve">CONCLUIDO	</t>
        </is>
      </c>
      <c r="D122" t="n">
        <v>7.5865</v>
      </c>
      <c r="E122" t="n">
        <v>13.18</v>
      </c>
      <c r="F122" t="n">
        <v>10.47</v>
      </c>
      <c r="G122" t="n">
        <v>125.64</v>
      </c>
      <c r="H122" t="n">
        <v>2.26</v>
      </c>
      <c r="I122" t="n">
        <v>5</v>
      </c>
      <c r="J122" t="n">
        <v>244.23</v>
      </c>
      <c r="K122" t="n">
        <v>54.38</v>
      </c>
      <c r="L122" t="n">
        <v>31</v>
      </c>
      <c r="M122" t="n">
        <v>3</v>
      </c>
      <c r="N122" t="n">
        <v>58.86</v>
      </c>
      <c r="O122" t="n">
        <v>30356.28</v>
      </c>
      <c r="P122" t="n">
        <v>137.15</v>
      </c>
      <c r="Q122" t="n">
        <v>197.75</v>
      </c>
      <c r="R122" t="n">
        <v>29.86</v>
      </c>
      <c r="S122" t="n">
        <v>25.4</v>
      </c>
      <c r="T122" t="n">
        <v>1402.13</v>
      </c>
      <c r="U122" t="n">
        <v>0.85</v>
      </c>
      <c r="V122" t="n">
        <v>0.89</v>
      </c>
      <c r="W122" t="n">
        <v>2.95</v>
      </c>
      <c r="X122" t="n">
        <v>0.08</v>
      </c>
      <c r="Y122" t="n">
        <v>1</v>
      </c>
      <c r="Z122" t="n">
        <v>10</v>
      </c>
    </row>
    <row r="123">
      <c r="A123" t="n">
        <v>121</v>
      </c>
      <c r="B123" t="n">
        <v>100</v>
      </c>
      <c r="C123" t="inlineStr">
        <is>
          <t xml:space="preserve">CONCLUIDO	</t>
        </is>
      </c>
      <c r="D123" t="n">
        <v>7.5858</v>
      </c>
      <c r="E123" t="n">
        <v>13.18</v>
      </c>
      <c r="F123" t="n">
        <v>10.47</v>
      </c>
      <c r="G123" t="n">
        <v>125.66</v>
      </c>
      <c r="H123" t="n">
        <v>2.27</v>
      </c>
      <c r="I123" t="n">
        <v>5</v>
      </c>
      <c r="J123" t="n">
        <v>244.68</v>
      </c>
      <c r="K123" t="n">
        <v>54.38</v>
      </c>
      <c r="L123" t="n">
        <v>31.25</v>
      </c>
      <c r="M123" t="n">
        <v>3</v>
      </c>
      <c r="N123" t="n">
        <v>59.05</v>
      </c>
      <c r="O123" t="n">
        <v>30410.77</v>
      </c>
      <c r="P123" t="n">
        <v>136.96</v>
      </c>
      <c r="Q123" t="n">
        <v>197.76</v>
      </c>
      <c r="R123" t="n">
        <v>29.87</v>
      </c>
      <c r="S123" t="n">
        <v>25.4</v>
      </c>
      <c r="T123" t="n">
        <v>1406.64</v>
      </c>
      <c r="U123" t="n">
        <v>0.85</v>
      </c>
      <c r="V123" t="n">
        <v>0.89</v>
      </c>
      <c r="W123" t="n">
        <v>2.95</v>
      </c>
      <c r="X123" t="n">
        <v>0.08</v>
      </c>
      <c r="Y123" t="n">
        <v>1</v>
      </c>
      <c r="Z123" t="n">
        <v>10</v>
      </c>
    </row>
    <row r="124">
      <c r="A124" t="n">
        <v>122</v>
      </c>
      <c r="B124" t="n">
        <v>100</v>
      </c>
      <c r="C124" t="inlineStr">
        <is>
          <t xml:space="preserve">CONCLUIDO	</t>
        </is>
      </c>
      <c r="D124" t="n">
        <v>7.5898</v>
      </c>
      <c r="E124" t="n">
        <v>13.18</v>
      </c>
      <c r="F124" t="n">
        <v>10.46</v>
      </c>
      <c r="G124" t="n">
        <v>125.57</v>
      </c>
      <c r="H124" t="n">
        <v>2.29</v>
      </c>
      <c r="I124" t="n">
        <v>5</v>
      </c>
      <c r="J124" t="n">
        <v>245.12</v>
      </c>
      <c r="K124" t="n">
        <v>54.38</v>
      </c>
      <c r="L124" t="n">
        <v>31.5</v>
      </c>
      <c r="M124" t="n">
        <v>3</v>
      </c>
      <c r="N124" t="n">
        <v>59.24</v>
      </c>
      <c r="O124" t="n">
        <v>30465.32</v>
      </c>
      <c r="P124" t="n">
        <v>136.62</v>
      </c>
      <c r="Q124" t="n">
        <v>197.75</v>
      </c>
      <c r="R124" t="n">
        <v>29.8</v>
      </c>
      <c r="S124" t="n">
        <v>25.4</v>
      </c>
      <c r="T124" t="n">
        <v>1370.03</v>
      </c>
      <c r="U124" t="n">
        <v>0.85</v>
      </c>
      <c r="V124" t="n">
        <v>0.89</v>
      </c>
      <c r="W124" t="n">
        <v>2.94</v>
      </c>
      <c r="X124" t="n">
        <v>0.07000000000000001</v>
      </c>
      <c r="Y124" t="n">
        <v>1</v>
      </c>
      <c r="Z124" t="n">
        <v>10</v>
      </c>
    </row>
    <row r="125">
      <c r="A125" t="n">
        <v>123</v>
      </c>
      <c r="B125" t="n">
        <v>100</v>
      </c>
      <c r="C125" t="inlineStr">
        <is>
          <t xml:space="preserve">CONCLUIDO	</t>
        </is>
      </c>
      <c r="D125" t="n">
        <v>7.5863</v>
      </c>
      <c r="E125" t="n">
        <v>13.18</v>
      </c>
      <c r="F125" t="n">
        <v>10.47</v>
      </c>
      <c r="G125" t="n">
        <v>125.65</v>
      </c>
      <c r="H125" t="n">
        <v>2.3</v>
      </c>
      <c r="I125" t="n">
        <v>5</v>
      </c>
      <c r="J125" t="n">
        <v>245.56</v>
      </c>
      <c r="K125" t="n">
        <v>54.38</v>
      </c>
      <c r="L125" t="n">
        <v>31.75</v>
      </c>
      <c r="M125" t="n">
        <v>3</v>
      </c>
      <c r="N125" t="n">
        <v>59.43</v>
      </c>
      <c r="O125" t="n">
        <v>30519.94</v>
      </c>
      <c r="P125" t="n">
        <v>136.33</v>
      </c>
      <c r="Q125" t="n">
        <v>197.75</v>
      </c>
      <c r="R125" t="n">
        <v>29.8</v>
      </c>
      <c r="S125" t="n">
        <v>25.4</v>
      </c>
      <c r="T125" t="n">
        <v>1370.01</v>
      </c>
      <c r="U125" t="n">
        <v>0.85</v>
      </c>
      <c r="V125" t="n">
        <v>0.89</v>
      </c>
      <c r="W125" t="n">
        <v>2.95</v>
      </c>
      <c r="X125" t="n">
        <v>0.08</v>
      </c>
      <c r="Y125" t="n">
        <v>1</v>
      </c>
      <c r="Z125" t="n">
        <v>10</v>
      </c>
    </row>
    <row r="126">
      <c r="A126" t="n">
        <v>124</v>
      </c>
      <c r="B126" t="n">
        <v>100</v>
      </c>
      <c r="C126" t="inlineStr">
        <is>
          <t xml:space="preserve">CONCLUIDO	</t>
        </is>
      </c>
      <c r="D126" t="n">
        <v>7.5884</v>
      </c>
      <c r="E126" t="n">
        <v>13.18</v>
      </c>
      <c r="F126" t="n">
        <v>10.47</v>
      </c>
      <c r="G126" t="n">
        <v>125.6</v>
      </c>
      <c r="H126" t="n">
        <v>2.31</v>
      </c>
      <c r="I126" t="n">
        <v>5</v>
      </c>
      <c r="J126" t="n">
        <v>246</v>
      </c>
      <c r="K126" t="n">
        <v>54.38</v>
      </c>
      <c r="L126" t="n">
        <v>32</v>
      </c>
      <c r="M126" t="n">
        <v>3</v>
      </c>
      <c r="N126" t="n">
        <v>59.63</v>
      </c>
      <c r="O126" t="n">
        <v>30574.64</v>
      </c>
      <c r="P126" t="n">
        <v>136.1</v>
      </c>
      <c r="Q126" t="n">
        <v>197.82</v>
      </c>
      <c r="R126" t="n">
        <v>29.75</v>
      </c>
      <c r="S126" t="n">
        <v>25.4</v>
      </c>
      <c r="T126" t="n">
        <v>1347.02</v>
      </c>
      <c r="U126" t="n">
        <v>0.85</v>
      </c>
      <c r="V126" t="n">
        <v>0.89</v>
      </c>
      <c r="W126" t="n">
        <v>2.95</v>
      </c>
      <c r="X126" t="n">
        <v>0.08</v>
      </c>
      <c r="Y126" t="n">
        <v>1</v>
      </c>
      <c r="Z126" t="n">
        <v>10</v>
      </c>
    </row>
    <row r="127">
      <c r="A127" t="n">
        <v>125</v>
      </c>
      <c r="B127" t="n">
        <v>100</v>
      </c>
      <c r="C127" t="inlineStr">
        <is>
          <t xml:space="preserve">CONCLUIDO	</t>
        </is>
      </c>
      <c r="D127" t="n">
        <v>7.5853</v>
      </c>
      <c r="E127" t="n">
        <v>13.18</v>
      </c>
      <c r="F127" t="n">
        <v>10.47</v>
      </c>
      <c r="G127" t="n">
        <v>125.67</v>
      </c>
      <c r="H127" t="n">
        <v>2.33</v>
      </c>
      <c r="I127" t="n">
        <v>5</v>
      </c>
      <c r="J127" t="n">
        <v>246.45</v>
      </c>
      <c r="K127" t="n">
        <v>54.38</v>
      </c>
      <c r="L127" t="n">
        <v>32.25</v>
      </c>
      <c r="M127" t="n">
        <v>3</v>
      </c>
      <c r="N127" t="n">
        <v>59.82</v>
      </c>
      <c r="O127" t="n">
        <v>30629.4</v>
      </c>
      <c r="P127" t="n">
        <v>135.96</v>
      </c>
      <c r="Q127" t="n">
        <v>197.75</v>
      </c>
      <c r="R127" t="n">
        <v>29.83</v>
      </c>
      <c r="S127" t="n">
        <v>25.4</v>
      </c>
      <c r="T127" t="n">
        <v>1387</v>
      </c>
      <c r="U127" t="n">
        <v>0.85</v>
      </c>
      <c r="V127" t="n">
        <v>0.89</v>
      </c>
      <c r="W127" t="n">
        <v>2.95</v>
      </c>
      <c r="X127" t="n">
        <v>0.08</v>
      </c>
      <c r="Y127" t="n">
        <v>1</v>
      </c>
      <c r="Z127" t="n">
        <v>10</v>
      </c>
    </row>
    <row r="128">
      <c r="A128" t="n">
        <v>126</v>
      </c>
      <c r="B128" t="n">
        <v>100</v>
      </c>
      <c r="C128" t="inlineStr">
        <is>
          <t xml:space="preserve">CONCLUIDO	</t>
        </is>
      </c>
      <c r="D128" t="n">
        <v>7.6249</v>
      </c>
      <c r="E128" t="n">
        <v>13.12</v>
      </c>
      <c r="F128" t="n">
        <v>10.44</v>
      </c>
      <c r="G128" t="n">
        <v>156.64</v>
      </c>
      <c r="H128" t="n">
        <v>2.34</v>
      </c>
      <c r="I128" t="n">
        <v>4</v>
      </c>
      <c r="J128" t="n">
        <v>246.89</v>
      </c>
      <c r="K128" t="n">
        <v>54.38</v>
      </c>
      <c r="L128" t="n">
        <v>32.5</v>
      </c>
      <c r="M128" t="n">
        <v>2</v>
      </c>
      <c r="N128" t="n">
        <v>60.02</v>
      </c>
      <c r="O128" t="n">
        <v>30684.23</v>
      </c>
      <c r="P128" t="n">
        <v>135.62</v>
      </c>
      <c r="Q128" t="n">
        <v>197.75</v>
      </c>
      <c r="R128" t="n">
        <v>29.04</v>
      </c>
      <c r="S128" t="n">
        <v>25.4</v>
      </c>
      <c r="T128" t="n">
        <v>998.09</v>
      </c>
      <c r="U128" t="n">
        <v>0.87</v>
      </c>
      <c r="V128" t="n">
        <v>0.89</v>
      </c>
      <c r="W128" t="n">
        <v>2.94</v>
      </c>
      <c r="X128" t="n">
        <v>0.05</v>
      </c>
      <c r="Y128" t="n">
        <v>1</v>
      </c>
      <c r="Z128" t="n">
        <v>10</v>
      </c>
    </row>
    <row r="129">
      <c r="A129" t="n">
        <v>127</v>
      </c>
      <c r="B129" t="n">
        <v>100</v>
      </c>
      <c r="C129" t="inlineStr">
        <is>
          <t xml:space="preserve">CONCLUIDO	</t>
        </is>
      </c>
      <c r="D129" t="n">
        <v>7.6252</v>
      </c>
      <c r="E129" t="n">
        <v>13.11</v>
      </c>
      <c r="F129" t="n">
        <v>10.44</v>
      </c>
      <c r="G129" t="n">
        <v>156.63</v>
      </c>
      <c r="H129" t="n">
        <v>2.36</v>
      </c>
      <c r="I129" t="n">
        <v>4</v>
      </c>
      <c r="J129" t="n">
        <v>247.34</v>
      </c>
      <c r="K129" t="n">
        <v>54.38</v>
      </c>
      <c r="L129" t="n">
        <v>32.75</v>
      </c>
      <c r="M129" t="n">
        <v>2</v>
      </c>
      <c r="N129" t="n">
        <v>60.21</v>
      </c>
      <c r="O129" t="n">
        <v>30739.14</v>
      </c>
      <c r="P129" t="n">
        <v>135.88</v>
      </c>
      <c r="Q129" t="n">
        <v>197.75</v>
      </c>
      <c r="R129" t="n">
        <v>28.94</v>
      </c>
      <c r="S129" t="n">
        <v>25.4</v>
      </c>
      <c r="T129" t="n">
        <v>945.88</v>
      </c>
      <c r="U129" t="n">
        <v>0.88</v>
      </c>
      <c r="V129" t="n">
        <v>0.89</v>
      </c>
      <c r="W129" t="n">
        <v>2.95</v>
      </c>
      <c r="X129" t="n">
        <v>0.05</v>
      </c>
      <c r="Y129" t="n">
        <v>1</v>
      </c>
      <c r="Z129" t="n">
        <v>10</v>
      </c>
    </row>
    <row r="130">
      <c r="A130" t="n">
        <v>128</v>
      </c>
      <c r="B130" t="n">
        <v>100</v>
      </c>
      <c r="C130" t="inlineStr">
        <is>
          <t xml:space="preserve">CONCLUIDO	</t>
        </is>
      </c>
      <c r="D130" t="n">
        <v>7.6242</v>
      </c>
      <c r="E130" t="n">
        <v>13.12</v>
      </c>
      <c r="F130" t="n">
        <v>10.44</v>
      </c>
      <c r="G130" t="n">
        <v>156.66</v>
      </c>
      <c r="H130" t="n">
        <v>2.37</v>
      </c>
      <c r="I130" t="n">
        <v>4</v>
      </c>
      <c r="J130" t="n">
        <v>247.78</v>
      </c>
      <c r="K130" t="n">
        <v>54.38</v>
      </c>
      <c r="L130" t="n">
        <v>33</v>
      </c>
      <c r="M130" t="n">
        <v>2</v>
      </c>
      <c r="N130" t="n">
        <v>60.41</v>
      </c>
      <c r="O130" t="n">
        <v>30794.11</v>
      </c>
      <c r="P130" t="n">
        <v>135.97</v>
      </c>
      <c r="Q130" t="n">
        <v>197.75</v>
      </c>
      <c r="R130" t="n">
        <v>29.05</v>
      </c>
      <c r="S130" t="n">
        <v>25.4</v>
      </c>
      <c r="T130" t="n">
        <v>1001.03</v>
      </c>
      <c r="U130" t="n">
        <v>0.87</v>
      </c>
      <c r="V130" t="n">
        <v>0.89</v>
      </c>
      <c r="W130" t="n">
        <v>2.94</v>
      </c>
      <c r="X130" t="n">
        <v>0.05</v>
      </c>
      <c r="Y130" t="n">
        <v>1</v>
      </c>
      <c r="Z130" t="n">
        <v>10</v>
      </c>
    </row>
    <row r="131">
      <c r="A131" t="n">
        <v>129</v>
      </c>
      <c r="B131" t="n">
        <v>100</v>
      </c>
      <c r="C131" t="inlineStr">
        <is>
          <t xml:space="preserve">CONCLUIDO	</t>
        </is>
      </c>
      <c r="D131" t="n">
        <v>7.6239</v>
      </c>
      <c r="E131" t="n">
        <v>13.12</v>
      </c>
      <c r="F131" t="n">
        <v>10.44</v>
      </c>
      <c r="G131" t="n">
        <v>156.67</v>
      </c>
      <c r="H131" t="n">
        <v>2.38</v>
      </c>
      <c r="I131" t="n">
        <v>4</v>
      </c>
      <c r="J131" t="n">
        <v>248.23</v>
      </c>
      <c r="K131" t="n">
        <v>54.38</v>
      </c>
      <c r="L131" t="n">
        <v>33.25</v>
      </c>
      <c r="M131" t="n">
        <v>2</v>
      </c>
      <c r="N131" t="n">
        <v>60.6</v>
      </c>
      <c r="O131" t="n">
        <v>30849.16</v>
      </c>
      <c r="P131" t="n">
        <v>136.2</v>
      </c>
      <c r="Q131" t="n">
        <v>197.75</v>
      </c>
      <c r="R131" t="n">
        <v>29.1</v>
      </c>
      <c r="S131" t="n">
        <v>25.4</v>
      </c>
      <c r="T131" t="n">
        <v>1028.22</v>
      </c>
      <c r="U131" t="n">
        <v>0.87</v>
      </c>
      <c r="V131" t="n">
        <v>0.89</v>
      </c>
      <c r="W131" t="n">
        <v>2.94</v>
      </c>
      <c r="X131" t="n">
        <v>0.05</v>
      </c>
      <c r="Y131" t="n">
        <v>1</v>
      </c>
      <c r="Z131" t="n">
        <v>10</v>
      </c>
    </row>
    <row r="132">
      <c r="A132" t="n">
        <v>130</v>
      </c>
      <c r="B132" t="n">
        <v>100</v>
      </c>
      <c r="C132" t="inlineStr">
        <is>
          <t xml:space="preserve">CONCLUIDO	</t>
        </is>
      </c>
      <c r="D132" t="n">
        <v>7.6245</v>
      </c>
      <c r="E132" t="n">
        <v>13.12</v>
      </c>
      <c r="F132" t="n">
        <v>10.44</v>
      </c>
      <c r="G132" t="n">
        <v>156.65</v>
      </c>
      <c r="H132" t="n">
        <v>2.4</v>
      </c>
      <c r="I132" t="n">
        <v>4</v>
      </c>
      <c r="J132" t="n">
        <v>248.68</v>
      </c>
      <c r="K132" t="n">
        <v>54.38</v>
      </c>
      <c r="L132" t="n">
        <v>33.5</v>
      </c>
      <c r="M132" t="n">
        <v>2</v>
      </c>
      <c r="N132" t="n">
        <v>60.8</v>
      </c>
      <c r="O132" t="n">
        <v>30904.28</v>
      </c>
      <c r="P132" t="n">
        <v>136.31</v>
      </c>
      <c r="Q132" t="n">
        <v>197.75</v>
      </c>
      <c r="R132" t="n">
        <v>29</v>
      </c>
      <c r="S132" t="n">
        <v>25.4</v>
      </c>
      <c r="T132" t="n">
        <v>973.89</v>
      </c>
      <c r="U132" t="n">
        <v>0.88</v>
      </c>
      <c r="V132" t="n">
        <v>0.89</v>
      </c>
      <c r="W132" t="n">
        <v>2.95</v>
      </c>
      <c r="X132" t="n">
        <v>0.05</v>
      </c>
      <c r="Y132" t="n">
        <v>1</v>
      </c>
      <c r="Z132" t="n">
        <v>10</v>
      </c>
    </row>
    <row r="133">
      <c r="A133" t="n">
        <v>131</v>
      </c>
      <c r="B133" t="n">
        <v>100</v>
      </c>
      <c r="C133" t="inlineStr">
        <is>
          <t xml:space="preserve">CONCLUIDO	</t>
        </is>
      </c>
      <c r="D133" t="n">
        <v>7.6245</v>
      </c>
      <c r="E133" t="n">
        <v>13.12</v>
      </c>
      <c r="F133" t="n">
        <v>10.44</v>
      </c>
      <c r="G133" t="n">
        <v>156.65</v>
      </c>
      <c r="H133" t="n">
        <v>2.41</v>
      </c>
      <c r="I133" t="n">
        <v>4</v>
      </c>
      <c r="J133" t="n">
        <v>249.12</v>
      </c>
      <c r="K133" t="n">
        <v>54.38</v>
      </c>
      <c r="L133" t="n">
        <v>33.75</v>
      </c>
      <c r="M133" t="n">
        <v>2</v>
      </c>
      <c r="N133" t="n">
        <v>61</v>
      </c>
      <c r="O133" t="n">
        <v>30959.46</v>
      </c>
      <c r="P133" t="n">
        <v>136.54</v>
      </c>
      <c r="Q133" t="n">
        <v>197.75</v>
      </c>
      <c r="R133" t="n">
        <v>29.05</v>
      </c>
      <c r="S133" t="n">
        <v>25.4</v>
      </c>
      <c r="T133" t="n">
        <v>1001</v>
      </c>
      <c r="U133" t="n">
        <v>0.87</v>
      </c>
      <c r="V133" t="n">
        <v>0.89</v>
      </c>
      <c r="W133" t="n">
        <v>2.94</v>
      </c>
      <c r="X133" t="n">
        <v>0.05</v>
      </c>
      <c r="Y133" t="n">
        <v>1</v>
      </c>
      <c r="Z133" t="n">
        <v>10</v>
      </c>
    </row>
    <row r="134">
      <c r="A134" t="n">
        <v>132</v>
      </c>
      <c r="B134" t="n">
        <v>100</v>
      </c>
      <c r="C134" t="inlineStr">
        <is>
          <t xml:space="preserve">CONCLUIDO	</t>
        </is>
      </c>
      <c r="D134" t="n">
        <v>7.6244</v>
      </c>
      <c r="E134" t="n">
        <v>13.12</v>
      </c>
      <c r="F134" t="n">
        <v>10.44</v>
      </c>
      <c r="G134" t="n">
        <v>156.65</v>
      </c>
      <c r="H134" t="n">
        <v>2.42</v>
      </c>
      <c r="I134" t="n">
        <v>4</v>
      </c>
      <c r="J134" t="n">
        <v>249.57</v>
      </c>
      <c r="K134" t="n">
        <v>54.38</v>
      </c>
      <c r="L134" t="n">
        <v>34</v>
      </c>
      <c r="M134" t="n">
        <v>2</v>
      </c>
      <c r="N134" t="n">
        <v>61.2</v>
      </c>
      <c r="O134" t="n">
        <v>31014.73</v>
      </c>
      <c r="P134" t="n">
        <v>136.65</v>
      </c>
      <c r="Q134" t="n">
        <v>197.75</v>
      </c>
      <c r="R134" t="n">
        <v>29.04</v>
      </c>
      <c r="S134" t="n">
        <v>25.4</v>
      </c>
      <c r="T134" t="n">
        <v>997.09</v>
      </c>
      <c r="U134" t="n">
        <v>0.87</v>
      </c>
      <c r="V134" t="n">
        <v>0.89</v>
      </c>
      <c r="W134" t="n">
        <v>2.95</v>
      </c>
      <c r="X134" t="n">
        <v>0.05</v>
      </c>
      <c r="Y134" t="n">
        <v>1</v>
      </c>
      <c r="Z134" t="n">
        <v>10</v>
      </c>
    </row>
    <row r="135">
      <c r="A135" t="n">
        <v>133</v>
      </c>
      <c r="B135" t="n">
        <v>100</v>
      </c>
      <c r="C135" t="inlineStr">
        <is>
          <t xml:space="preserve">CONCLUIDO	</t>
        </is>
      </c>
      <c r="D135" t="n">
        <v>7.6234</v>
      </c>
      <c r="E135" t="n">
        <v>13.12</v>
      </c>
      <c r="F135" t="n">
        <v>10.45</v>
      </c>
      <c r="G135" t="n">
        <v>156.68</v>
      </c>
      <c r="H135" t="n">
        <v>2.44</v>
      </c>
      <c r="I135" t="n">
        <v>4</v>
      </c>
      <c r="J135" t="n">
        <v>250.02</v>
      </c>
      <c r="K135" t="n">
        <v>54.38</v>
      </c>
      <c r="L135" t="n">
        <v>34.25</v>
      </c>
      <c r="M135" t="n">
        <v>2</v>
      </c>
      <c r="N135" t="n">
        <v>61.39</v>
      </c>
      <c r="O135" t="n">
        <v>31070.06</v>
      </c>
      <c r="P135" t="n">
        <v>136.69</v>
      </c>
      <c r="Q135" t="n">
        <v>197.75</v>
      </c>
      <c r="R135" t="n">
        <v>29.07</v>
      </c>
      <c r="S135" t="n">
        <v>25.4</v>
      </c>
      <c r="T135" t="n">
        <v>1008.61</v>
      </c>
      <c r="U135" t="n">
        <v>0.87</v>
      </c>
      <c r="V135" t="n">
        <v>0.89</v>
      </c>
      <c r="W135" t="n">
        <v>2.95</v>
      </c>
      <c r="X135" t="n">
        <v>0.06</v>
      </c>
      <c r="Y135" t="n">
        <v>1</v>
      </c>
      <c r="Z135" t="n">
        <v>10</v>
      </c>
    </row>
    <row r="136">
      <c r="A136" t="n">
        <v>134</v>
      </c>
      <c r="B136" t="n">
        <v>100</v>
      </c>
      <c r="C136" t="inlineStr">
        <is>
          <t xml:space="preserve">CONCLUIDO	</t>
        </is>
      </c>
      <c r="D136" t="n">
        <v>7.6211</v>
      </c>
      <c r="E136" t="n">
        <v>13.12</v>
      </c>
      <c r="F136" t="n">
        <v>10.45</v>
      </c>
      <c r="G136" t="n">
        <v>156.74</v>
      </c>
      <c r="H136" t="n">
        <v>2.45</v>
      </c>
      <c r="I136" t="n">
        <v>4</v>
      </c>
      <c r="J136" t="n">
        <v>250.47</v>
      </c>
      <c r="K136" t="n">
        <v>54.38</v>
      </c>
      <c r="L136" t="n">
        <v>34.5</v>
      </c>
      <c r="M136" t="n">
        <v>2</v>
      </c>
      <c r="N136" t="n">
        <v>61.59</v>
      </c>
      <c r="O136" t="n">
        <v>31125.47</v>
      </c>
      <c r="P136" t="n">
        <v>136.86</v>
      </c>
      <c r="Q136" t="n">
        <v>197.75</v>
      </c>
      <c r="R136" t="n">
        <v>29.19</v>
      </c>
      <c r="S136" t="n">
        <v>25.4</v>
      </c>
      <c r="T136" t="n">
        <v>1071.2</v>
      </c>
      <c r="U136" t="n">
        <v>0.87</v>
      </c>
      <c r="V136" t="n">
        <v>0.89</v>
      </c>
      <c r="W136" t="n">
        <v>2.95</v>
      </c>
      <c r="X136" t="n">
        <v>0.06</v>
      </c>
      <c r="Y136" t="n">
        <v>1</v>
      </c>
      <c r="Z136" t="n">
        <v>10</v>
      </c>
    </row>
    <row r="137">
      <c r="A137" t="n">
        <v>135</v>
      </c>
      <c r="B137" t="n">
        <v>100</v>
      </c>
      <c r="C137" t="inlineStr">
        <is>
          <t xml:space="preserve">CONCLUIDO	</t>
        </is>
      </c>
      <c r="D137" t="n">
        <v>7.6229</v>
      </c>
      <c r="E137" t="n">
        <v>13.12</v>
      </c>
      <c r="F137" t="n">
        <v>10.45</v>
      </c>
      <c r="G137" t="n">
        <v>156.69</v>
      </c>
      <c r="H137" t="n">
        <v>2.46</v>
      </c>
      <c r="I137" t="n">
        <v>4</v>
      </c>
      <c r="J137" t="n">
        <v>250.92</v>
      </c>
      <c r="K137" t="n">
        <v>54.38</v>
      </c>
      <c r="L137" t="n">
        <v>34.75</v>
      </c>
      <c r="M137" t="n">
        <v>2</v>
      </c>
      <c r="N137" t="n">
        <v>61.79</v>
      </c>
      <c r="O137" t="n">
        <v>31180.95</v>
      </c>
      <c r="P137" t="n">
        <v>136.9</v>
      </c>
      <c r="Q137" t="n">
        <v>197.75</v>
      </c>
      <c r="R137" t="n">
        <v>29.2</v>
      </c>
      <c r="S137" t="n">
        <v>25.4</v>
      </c>
      <c r="T137" t="n">
        <v>1078.06</v>
      </c>
      <c r="U137" t="n">
        <v>0.87</v>
      </c>
      <c r="V137" t="n">
        <v>0.89</v>
      </c>
      <c r="W137" t="n">
        <v>2.94</v>
      </c>
      <c r="X137" t="n">
        <v>0.06</v>
      </c>
      <c r="Y137" t="n">
        <v>1</v>
      </c>
      <c r="Z137" t="n">
        <v>10</v>
      </c>
    </row>
    <row r="138">
      <c r="A138" t="n">
        <v>136</v>
      </c>
      <c r="B138" t="n">
        <v>100</v>
      </c>
      <c r="C138" t="inlineStr">
        <is>
          <t xml:space="preserve">CONCLUIDO	</t>
        </is>
      </c>
      <c r="D138" t="n">
        <v>7.6213</v>
      </c>
      <c r="E138" t="n">
        <v>13.12</v>
      </c>
      <c r="F138" t="n">
        <v>10.45</v>
      </c>
      <c r="G138" t="n">
        <v>156.73</v>
      </c>
      <c r="H138" t="n">
        <v>2.48</v>
      </c>
      <c r="I138" t="n">
        <v>4</v>
      </c>
      <c r="J138" t="n">
        <v>251.37</v>
      </c>
      <c r="K138" t="n">
        <v>54.38</v>
      </c>
      <c r="L138" t="n">
        <v>35</v>
      </c>
      <c r="M138" t="n">
        <v>2</v>
      </c>
      <c r="N138" t="n">
        <v>61.99</v>
      </c>
      <c r="O138" t="n">
        <v>31236.5</v>
      </c>
      <c r="P138" t="n">
        <v>136.94</v>
      </c>
      <c r="Q138" t="n">
        <v>197.75</v>
      </c>
      <c r="R138" t="n">
        <v>29.25</v>
      </c>
      <c r="S138" t="n">
        <v>25.4</v>
      </c>
      <c r="T138" t="n">
        <v>1101.73</v>
      </c>
      <c r="U138" t="n">
        <v>0.87</v>
      </c>
      <c r="V138" t="n">
        <v>0.89</v>
      </c>
      <c r="W138" t="n">
        <v>2.94</v>
      </c>
      <c r="X138" t="n">
        <v>0.06</v>
      </c>
      <c r="Y138" t="n">
        <v>1</v>
      </c>
      <c r="Z138" t="n">
        <v>10</v>
      </c>
    </row>
    <row r="139">
      <c r="A139" t="n">
        <v>137</v>
      </c>
      <c r="B139" t="n">
        <v>100</v>
      </c>
      <c r="C139" t="inlineStr">
        <is>
          <t xml:space="preserve">CONCLUIDO	</t>
        </is>
      </c>
      <c r="D139" t="n">
        <v>7.6258</v>
      </c>
      <c r="E139" t="n">
        <v>13.11</v>
      </c>
      <c r="F139" t="n">
        <v>10.44</v>
      </c>
      <c r="G139" t="n">
        <v>156.62</v>
      </c>
      <c r="H139" t="n">
        <v>2.49</v>
      </c>
      <c r="I139" t="n">
        <v>4</v>
      </c>
      <c r="J139" t="n">
        <v>251.82</v>
      </c>
      <c r="K139" t="n">
        <v>54.38</v>
      </c>
      <c r="L139" t="n">
        <v>35.25</v>
      </c>
      <c r="M139" t="n">
        <v>2</v>
      </c>
      <c r="N139" t="n">
        <v>62.19</v>
      </c>
      <c r="O139" t="n">
        <v>31292.13</v>
      </c>
      <c r="P139" t="n">
        <v>136.76</v>
      </c>
      <c r="Q139" t="n">
        <v>197.75</v>
      </c>
      <c r="R139" t="n">
        <v>28.99</v>
      </c>
      <c r="S139" t="n">
        <v>25.4</v>
      </c>
      <c r="T139" t="n">
        <v>972.6799999999999</v>
      </c>
      <c r="U139" t="n">
        <v>0.88</v>
      </c>
      <c r="V139" t="n">
        <v>0.89</v>
      </c>
      <c r="W139" t="n">
        <v>2.94</v>
      </c>
      <c r="X139" t="n">
        <v>0.05</v>
      </c>
      <c r="Y139" t="n">
        <v>1</v>
      </c>
      <c r="Z139" t="n">
        <v>10</v>
      </c>
    </row>
    <row r="140">
      <c r="A140" t="n">
        <v>138</v>
      </c>
      <c r="B140" t="n">
        <v>100</v>
      </c>
      <c r="C140" t="inlineStr">
        <is>
          <t xml:space="preserve">CONCLUIDO	</t>
        </is>
      </c>
      <c r="D140" t="n">
        <v>7.6257</v>
      </c>
      <c r="E140" t="n">
        <v>13.11</v>
      </c>
      <c r="F140" t="n">
        <v>10.44</v>
      </c>
      <c r="G140" t="n">
        <v>156.62</v>
      </c>
      <c r="H140" t="n">
        <v>2.5</v>
      </c>
      <c r="I140" t="n">
        <v>4</v>
      </c>
      <c r="J140" t="n">
        <v>252.27</v>
      </c>
      <c r="K140" t="n">
        <v>54.38</v>
      </c>
      <c r="L140" t="n">
        <v>35.5</v>
      </c>
      <c r="M140" t="n">
        <v>2</v>
      </c>
      <c r="N140" t="n">
        <v>62.4</v>
      </c>
      <c r="O140" t="n">
        <v>31347.83</v>
      </c>
      <c r="P140" t="n">
        <v>136.81</v>
      </c>
      <c r="Q140" t="n">
        <v>197.75</v>
      </c>
      <c r="R140" t="n">
        <v>28.98</v>
      </c>
      <c r="S140" t="n">
        <v>25.4</v>
      </c>
      <c r="T140" t="n">
        <v>967.76</v>
      </c>
      <c r="U140" t="n">
        <v>0.88</v>
      </c>
      <c r="V140" t="n">
        <v>0.89</v>
      </c>
      <c r="W140" t="n">
        <v>2.94</v>
      </c>
      <c r="X140" t="n">
        <v>0.05</v>
      </c>
      <c r="Y140" t="n">
        <v>1</v>
      </c>
      <c r="Z140" t="n">
        <v>10</v>
      </c>
    </row>
    <row r="141">
      <c r="A141" t="n">
        <v>139</v>
      </c>
      <c r="B141" t="n">
        <v>100</v>
      </c>
      <c r="C141" t="inlineStr">
        <is>
          <t xml:space="preserve">CONCLUIDO	</t>
        </is>
      </c>
      <c r="D141" t="n">
        <v>7.6242</v>
      </c>
      <c r="E141" t="n">
        <v>13.12</v>
      </c>
      <c r="F141" t="n">
        <v>10.44</v>
      </c>
      <c r="G141" t="n">
        <v>156.66</v>
      </c>
      <c r="H141" t="n">
        <v>2.52</v>
      </c>
      <c r="I141" t="n">
        <v>4</v>
      </c>
      <c r="J141" t="n">
        <v>252.73</v>
      </c>
      <c r="K141" t="n">
        <v>54.38</v>
      </c>
      <c r="L141" t="n">
        <v>35.75</v>
      </c>
      <c r="M141" t="n">
        <v>2</v>
      </c>
      <c r="N141" t="n">
        <v>62.6</v>
      </c>
      <c r="O141" t="n">
        <v>31403.6</v>
      </c>
      <c r="P141" t="n">
        <v>136.79</v>
      </c>
      <c r="Q141" t="n">
        <v>197.75</v>
      </c>
      <c r="R141" t="n">
        <v>29.01</v>
      </c>
      <c r="S141" t="n">
        <v>25.4</v>
      </c>
      <c r="T141" t="n">
        <v>982.5599999999999</v>
      </c>
      <c r="U141" t="n">
        <v>0.88</v>
      </c>
      <c r="V141" t="n">
        <v>0.89</v>
      </c>
      <c r="W141" t="n">
        <v>2.95</v>
      </c>
      <c r="X141" t="n">
        <v>0.05</v>
      </c>
      <c r="Y141" t="n">
        <v>1</v>
      </c>
      <c r="Z141" t="n">
        <v>10</v>
      </c>
    </row>
    <row r="142">
      <c r="A142" t="n">
        <v>140</v>
      </c>
      <c r="B142" t="n">
        <v>100</v>
      </c>
      <c r="C142" t="inlineStr">
        <is>
          <t xml:space="preserve">CONCLUIDO	</t>
        </is>
      </c>
      <c r="D142" t="n">
        <v>7.6226</v>
      </c>
      <c r="E142" t="n">
        <v>13.12</v>
      </c>
      <c r="F142" t="n">
        <v>10.45</v>
      </c>
      <c r="G142" t="n">
        <v>156.7</v>
      </c>
      <c r="H142" t="n">
        <v>2.53</v>
      </c>
      <c r="I142" t="n">
        <v>4</v>
      </c>
      <c r="J142" t="n">
        <v>253.18</v>
      </c>
      <c r="K142" t="n">
        <v>54.38</v>
      </c>
      <c r="L142" t="n">
        <v>36</v>
      </c>
      <c r="M142" t="n">
        <v>2</v>
      </c>
      <c r="N142" t="n">
        <v>62.8</v>
      </c>
      <c r="O142" t="n">
        <v>31459.45</v>
      </c>
      <c r="P142" t="n">
        <v>136.88</v>
      </c>
      <c r="Q142" t="n">
        <v>197.75</v>
      </c>
      <c r="R142" t="n">
        <v>29.12</v>
      </c>
      <c r="S142" t="n">
        <v>25.4</v>
      </c>
      <c r="T142" t="n">
        <v>1035.31</v>
      </c>
      <c r="U142" t="n">
        <v>0.87</v>
      </c>
      <c r="V142" t="n">
        <v>0.89</v>
      </c>
      <c r="W142" t="n">
        <v>2.95</v>
      </c>
      <c r="X142" t="n">
        <v>0.06</v>
      </c>
      <c r="Y142" t="n">
        <v>1</v>
      </c>
      <c r="Z142" t="n">
        <v>10</v>
      </c>
    </row>
    <row r="143">
      <c r="A143" t="n">
        <v>141</v>
      </c>
      <c r="B143" t="n">
        <v>100</v>
      </c>
      <c r="C143" t="inlineStr">
        <is>
          <t xml:space="preserve">CONCLUIDO	</t>
        </is>
      </c>
      <c r="D143" t="n">
        <v>7.6242</v>
      </c>
      <c r="E143" t="n">
        <v>13.12</v>
      </c>
      <c r="F143" t="n">
        <v>10.44</v>
      </c>
      <c r="G143" t="n">
        <v>156.66</v>
      </c>
      <c r="H143" t="n">
        <v>2.54</v>
      </c>
      <c r="I143" t="n">
        <v>4</v>
      </c>
      <c r="J143" t="n">
        <v>253.63</v>
      </c>
      <c r="K143" t="n">
        <v>54.38</v>
      </c>
      <c r="L143" t="n">
        <v>36.25</v>
      </c>
      <c r="M143" t="n">
        <v>2</v>
      </c>
      <c r="N143" t="n">
        <v>63</v>
      </c>
      <c r="O143" t="n">
        <v>31515.37</v>
      </c>
      <c r="P143" t="n">
        <v>136.83</v>
      </c>
      <c r="Q143" t="n">
        <v>197.75</v>
      </c>
      <c r="R143" t="n">
        <v>29.04</v>
      </c>
      <c r="S143" t="n">
        <v>25.4</v>
      </c>
      <c r="T143" t="n">
        <v>998.47</v>
      </c>
      <c r="U143" t="n">
        <v>0.87</v>
      </c>
      <c r="V143" t="n">
        <v>0.89</v>
      </c>
      <c r="W143" t="n">
        <v>2.95</v>
      </c>
      <c r="X143" t="n">
        <v>0.05</v>
      </c>
      <c r="Y143" t="n">
        <v>1</v>
      </c>
      <c r="Z143" t="n">
        <v>10</v>
      </c>
    </row>
    <row r="144">
      <c r="A144" t="n">
        <v>142</v>
      </c>
      <c r="B144" t="n">
        <v>100</v>
      </c>
      <c r="C144" t="inlineStr">
        <is>
          <t xml:space="preserve">CONCLUIDO	</t>
        </is>
      </c>
      <c r="D144" t="n">
        <v>7.6211</v>
      </c>
      <c r="E144" t="n">
        <v>13.12</v>
      </c>
      <c r="F144" t="n">
        <v>10.45</v>
      </c>
      <c r="G144" t="n">
        <v>156.74</v>
      </c>
      <c r="H144" t="n">
        <v>2.56</v>
      </c>
      <c r="I144" t="n">
        <v>4</v>
      </c>
      <c r="J144" t="n">
        <v>254.09</v>
      </c>
      <c r="K144" t="n">
        <v>54.38</v>
      </c>
      <c r="L144" t="n">
        <v>36.5</v>
      </c>
      <c r="M144" t="n">
        <v>2</v>
      </c>
      <c r="N144" t="n">
        <v>63.21</v>
      </c>
      <c r="O144" t="n">
        <v>31571.37</v>
      </c>
      <c r="P144" t="n">
        <v>136.87</v>
      </c>
      <c r="Q144" t="n">
        <v>197.75</v>
      </c>
      <c r="R144" t="n">
        <v>29.23</v>
      </c>
      <c r="S144" t="n">
        <v>25.4</v>
      </c>
      <c r="T144" t="n">
        <v>1093.13</v>
      </c>
      <c r="U144" t="n">
        <v>0.87</v>
      </c>
      <c r="V144" t="n">
        <v>0.89</v>
      </c>
      <c r="W144" t="n">
        <v>2.95</v>
      </c>
      <c r="X144" t="n">
        <v>0.06</v>
      </c>
      <c r="Y144" t="n">
        <v>1</v>
      </c>
      <c r="Z144" t="n">
        <v>10</v>
      </c>
    </row>
    <row r="145">
      <c r="A145" t="n">
        <v>143</v>
      </c>
      <c r="B145" t="n">
        <v>100</v>
      </c>
      <c r="C145" t="inlineStr">
        <is>
          <t xml:space="preserve">CONCLUIDO	</t>
        </is>
      </c>
      <c r="D145" t="n">
        <v>7.6221</v>
      </c>
      <c r="E145" t="n">
        <v>13.12</v>
      </c>
      <c r="F145" t="n">
        <v>10.45</v>
      </c>
      <c r="G145" t="n">
        <v>156.71</v>
      </c>
      <c r="H145" t="n">
        <v>2.57</v>
      </c>
      <c r="I145" t="n">
        <v>4</v>
      </c>
      <c r="J145" t="n">
        <v>254.54</v>
      </c>
      <c r="K145" t="n">
        <v>54.38</v>
      </c>
      <c r="L145" t="n">
        <v>36.75</v>
      </c>
      <c r="M145" t="n">
        <v>2</v>
      </c>
      <c r="N145" t="n">
        <v>63.41</v>
      </c>
      <c r="O145" t="n">
        <v>31627.44</v>
      </c>
      <c r="P145" t="n">
        <v>136.9</v>
      </c>
      <c r="Q145" t="n">
        <v>197.75</v>
      </c>
      <c r="R145" t="n">
        <v>29.15</v>
      </c>
      <c r="S145" t="n">
        <v>25.4</v>
      </c>
      <c r="T145" t="n">
        <v>1052.65</v>
      </c>
      <c r="U145" t="n">
        <v>0.87</v>
      </c>
      <c r="V145" t="n">
        <v>0.89</v>
      </c>
      <c r="W145" t="n">
        <v>2.95</v>
      </c>
      <c r="X145" t="n">
        <v>0.06</v>
      </c>
      <c r="Y145" t="n">
        <v>1</v>
      </c>
      <c r="Z145" t="n">
        <v>10</v>
      </c>
    </row>
    <row r="146">
      <c r="A146" t="n">
        <v>144</v>
      </c>
      <c r="B146" t="n">
        <v>100</v>
      </c>
      <c r="C146" t="inlineStr">
        <is>
          <t xml:space="preserve">CONCLUIDO	</t>
        </is>
      </c>
      <c r="D146" t="n">
        <v>7.6239</v>
      </c>
      <c r="E146" t="n">
        <v>13.12</v>
      </c>
      <c r="F146" t="n">
        <v>10.44</v>
      </c>
      <c r="G146" t="n">
        <v>156.67</v>
      </c>
      <c r="H146" t="n">
        <v>2.58</v>
      </c>
      <c r="I146" t="n">
        <v>4</v>
      </c>
      <c r="J146" t="n">
        <v>255</v>
      </c>
      <c r="K146" t="n">
        <v>54.38</v>
      </c>
      <c r="L146" t="n">
        <v>37</v>
      </c>
      <c r="M146" t="n">
        <v>2</v>
      </c>
      <c r="N146" t="n">
        <v>63.62</v>
      </c>
      <c r="O146" t="n">
        <v>31683.59</v>
      </c>
      <c r="P146" t="n">
        <v>136.85</v>
      </c>
      <c r="Q146" t="n">
        <v>197.75</v>
      </c>
      <c r="R146" t="n">
        <v>29.06</v>
      </c>
      <c r="S146" t="n">
        <v>25.4</v>
      </c>
      <c r="T146" t="n">
        <v>1003.86</v>
      </c>
      <c r="U146" t="n">
        <v>0.87</v>
      </c>
      <c r="V146" t="n">
        <v>0.89</v>
      </c>
      <c r="W146" t="n">
        <v>2.94</v>
      </c>
      <c r="X146" t="n">
        <v>0.05</v>
      </c>
      <c r="Y146" t="n">
        <v>1</v>
      </c>
      <c r="Z146" t="n">
        <v>10</v>
      </c>
    </row>
    <row r="147">
      <c r="A147" t="n">
        <v>145</v>
      </c>
      <c r="B147" t="n">
        <v>100</v>
      </c>
      <c r="C147" t="inlineStr">
        <is>
          <t xml:space="preserve">CONCLUIDO	</t>
        </is>
      </c>
      <c r="D147" t="n">
        <v>7.6239</v>
      </c>
      <c r="E147" t="n">
        <v>13.12</v>
      </c>
      <c r="F147" t="n">
        <v>10.44</v>
      </c>
      <c r="G147" t="n">
        <v>156.67</v>
      </c>
      <c r="H147" t="n">
        <v>2.59</v>
      </c>
      <c r="I147" t="n">
        <v>4</v>
      </c>
      <c r="J147" t="n">
        <v>255.45</v>
      </c>
      <c r="K147" t="n">
        <v>54.38</v>
      </c>
      <c r="L147" t="n">
        <v>37.25</v>
      </c>
      <c r="M147" t="n">
        <v>2</v>
      </c>
      <c r="N147" t="n">
        <v>63.82</v>
      </c>
      <c r="O147" t="n">
        <v>31739.82</v>
      </c>
      <c r="P147" t="n">
        <v>136.78</v>
      </c>
      <c r="Q147" t="n">
        <v>197.77</v>
      </c>
      <c r="R147" t="n">
        <v>29.04</v>
      </c>
      <c r="S147" t="n">
        <v>25.4</v>
      </c>
      <c r="T147" t="n">
        <v>993.62</v>
      </c>
      <c r="U147" t="n">
        <v>0.87</v>
      </c>
      <c r="V147" t="n">
        <v>0.89</v>
      </c>
      <c r="W147" t="n">
        <v>2.95</v>
      </c>
      <c r="X147" t="n">
        <v>0.05</v>
      </c>
      <c r="Y147" t="n">
        <v>1</v>
      </c>
      <c r="Z147" t="n">
        <v>10</v>
      </c>
    </row>
    <row r="148">
      <c r="A148" t="n">
        <v>146</v>
      </c>
      <c r="B148" t="n">
        <v>100</v>
      </c>
      <c r="C148" t="inlineStr">
        <is>
          <t xml:space="preserve">CONCLUIDO	</t>
        </is>
      </c>
      <c r="D148" t="n">
        <v>7.624</v>
      </c>
      <c r="E148" t="n">
        <v>13.12</v>
      </c>
      <c r="F148" t="n">
        <v>10.44</v>
      </c>
      <c r="G148" t="n">
        <v>156.66</v>
      </c>
      <c r="H148" t="n">
        <v>2.61</v>
      </c>
      <c r="I148" t="n">
        <v>4</v>
      </c>
      <c r="J148" t="n">
        <v>255.91</v>
      </c>
      <c r="K148" t="n">
        <v>54.38</v>
      </c>
      <c r="L148" t="n">
        <v>37.5</v>
      </c>
      <c r="M148" t="n">
        <v>2</v>
      </c>
      <c r="N148" t="n">
        <v>64.03</v>
      </c>
      <c r="O148" t="n">
        <v>31796.12</v>
      </c>
      <c r="P148" t="n">
        <v>136.83</v>
      </c>
      <c r="Q148" t="n">
        <v>197.75</v>
      </c>
      <c r="R148" t="n">
        <v>29.04</v>
      </c>
      <c r="S148" t="n">
        <v>25.4</v>
      </c>
      <c r="T148" t="n">
        <v>997.72</v>
      </c>
      <c r="U148" t="n">
        <v>0.87</v>
      </c>
      <c r="V148" t="n">
        <v>0.89</v>
      </c>
      <c r="W148" t="n">
        <v>2.95</v>
      </c>
      <c r="X148" t="n">
        <v>0.05</v>
      </c>
      <c r="Y148" t="n">
        <v>1</v>
      </c>
      <c r="Z148" t="n">
        <v>10</v>
      </c>
    </row>
    <row r="149">
      <c r="A149" t="n">
        <v>147</v>
      </c>
      <c r="B149" t="n">
        <v>100</v>
      </c>
      <c r="C149" t="inlineStr">
        <is>
          <t xml:space="preserve">CONCLUIDO	</t>
        </is>
      </c>
      <c r="D149" t="n">
        <v>7.6237</v>
      </c>
      <c r="E149" t="n">
        <v>13.12</v>
      </c>
      <c r="F149" t="n">
        <v>10.44</v>
      </c>
      <c r="G149" t="n">
        <v>156.67</v>
      </c>
      <c r="H149" t="n">
        <v>2.62</v>
      </c>
      <c r="I149" t="n">
        <v>4</v>
      </c>
      <c r="J149" t="n">
        <v>256.36</v>
      </c>
      <c r="K149" t="n">
        <v>54.38</v>
      </c>
      <c r="L149" t="n">
        <v>37.75</v>
      </c>
      <c r="M149" t="n">
        <v>2</v>
      </c>
      <c r="N149" t="n">
        <v>64.23999999999999</v>
      </c>
      <c r="O149" t="n">
        <v>31852.5</v>
      </c>
      <c r="P149" t="n">
        <v>136.85</v>
      </c>
      <c r="Q149" t="n">
        <v>197.75</v>
      </c>
      <c r="R149" t="n">
        <v>29.06</v>
      </c>
      <c r="S149" t="n">
        <v>25.4</v>
      </c>
      <c r="T149" t="n">
        <v>1006.06</v>
      </c>
      <c r="U149" t="n">
        <v>0.87</v>
      </c>
      <c r="V149" t="n">
        <v>0.89</v>
      </c>
      <c r="W149" t="n">
        <v>2.95</v>
      </c>
      <c r="X149" t="n">
        <v>0.06</v>
      </c>
      <c r="Y149" t="n">
        <v>1</v>
      </c>
      <c r="Z149" t="n">
        <v>10</v>
      </c>
    </row>
    <row r="150">
      <c r="A150" t="n">
        <v>148</v>
      </c>
      <c r="B150" t="n">
        <v>100</v>
      </c>
      <c r="C150" t="inlineStr">
        <is>
          <t xml:space="preserve">CONCLUIDO	</t>
        </is>
      </c>
      <c r="D150" t="n">
        <v>7.6223</v>
      </c>
      <c r="E150" t="n">
        <v>13.12</v>
      </c>
      <c r="F150" t="n">
        <v>10.45</v>
      </c>
      <c r="G150" t="n">
        <v>156.71</v>
      </c>
      <c r="H150" t="n">
        <v>2.63</v>
      </c>
      <c r="I150" t="n">
        <v>4</v>
      </c>
      <c r="J150" t="n">
        <v>256.82</v>
      </c>
      <c r="K150" t="n">
        <v>54.38</v>
      </c>
      <c r="L150" t="n">
        <v>38</v>
      </c>
      <c r="M150" t="n">
        <v>2</v>
      </c>
      <c r="N150" t="n">
        <v>64.45</v>
      </c>
      <c r="O150" t="n">
        <v>31909.08</v>
      </c>
      <c r="P150" t="n">
        <v>136.76</v>
      </c>
      <c r="Q150" t="n">
        <v>197.77</v>
      </c>
      <c r="R150" t="n">
        <v>29.13</v>
      </c>
      <c r="S150" t="n">
        <v>25.4</v>
      </c>
      <c r="T150" t="n">
        <v>1041.75</v>
      </c>
      <c r="U150" t="n">
        <v>0.87</v>
      </c>
      <c r="V150" t="n">
        <v>0.89</v>
      </c>
      <c r="W150" t="n">
        <v>2.95</v>
      </c>
      <c r="X150" t="n">
        <v>0.06</v>
      </c>
      <c r="Y150" t="n">
        <v>1</v>
      </c>
      <c r="Z150" t="n">
        <v>10</v>
      </c>
    </row>
    <row r="151">
      <c r="A151" t="n">
        <v>149</v>
      </c>
      <c r="B151" t="n">
        <v>100</v>
      </c>
      <c r="C151" t="inlineStr">
        <is>
          <t xml:space="preserve">CONCLUIDO	</t>
        </is>
      </c>
      <c r="D151" t="n">
        <v>7.6242</v>
      </c>
      <c r="E151" t="n">
        <v>13.12</v>
      </c>
      <c r="F151" t="n">
        <v>10.44</v>
      </c>
      <c r="G151" t="n">
        <v>156.66</v>
      </c>
      <c r="H151" t="n">
        <v>2.65</v>
      </c>
      <c r="I151" t="n">
        <v>4</v>
      </c>
      <c r="J151" t="n">
        <v>257.28</v>
      </c>
      <c r="K151" t="n">
        <v>54.38</v>
      </c>
      <c r="L151" t="n">
        <v>38.25</v>
      </c>
      <c r="M151" t="n">
        <v>2</v>
      </c>
      <c r="N151" t="n">
        <v>64.66</v>
      </c>
      <c r="O151" t="n">
        <v>31965.61</v>
      </c>
      <c r="P151" t="n">
        <v>136.58</v>
      </c>
      <c r="Q151" t="n">
        <v>197.75</v>
      </c>
      <c r="R151" t="n">
        <v>29.09</v>
      </c>
      <c r="S151" t="n">
        <v>25.4</v>
      </c>
      <c r="T151" t="n">
        <v>1021.82</v>
      </c>
      <c r="U151" t="n">
        <v>0.87</v>
      </c>
      <c r="V151" t="n">
        <v>0.89</v>
      </c>
      <c r="W151" t="n">
        <v>2.94</v>
      </c>
      <c r="X151" t="n">
        <v>0.05</v>
      </c>
      <c r="Y151" t="n">
        <v>1</v>
      </c>
      <c r="Z151" t="n">
        <v>10</v>
      </c>
    </row>
    <row r="152">
      <c r="A152" t="n">
        <v>150</v>
      </c>
      <c r="B152" t="n">
        <v>100</v>
      </c>
      <c r="C152" t="inlineStr">
        <is>
          <t xml:space="preserve">CONCLUIDO	</t>
        </is>
      </c>
      <c r="D152" t="n">
        <v>7.625</v>
      </c>
      <c r="E152" t="n">
        <v>13.11</v>
      </c>
      <c r="F152" t="n">
        <v>10.44</v>
      </c>
      <c r="G152" t="n">
        <v>156.64</v>
      </c>
      <c r="H152" t="n">
        <v>2.66</v>
      </c>
      <c r="I152" t="n">
        <v>4</v>
      </c>
      <c r="J152" t="n">
        <v>257.74</v>
      </c>
      <c r="K152" t="n">
        <v>54.38</v>
      </c>
      <c r="L152" t="n">
        <v>38.5</v>
      </c>
      <c r="M152" t="n">
        <v>2</v>
      </c>
      <c r="N152" t="n">
        <v>64.86</v>
      </c>
      <c r="O152" t="n">
        <v>32022.22</v>
      </c>
      <c r="P152" t="n">
        <v>136.36</v>
      </c>
      <c r="Q152" t="n">
        <v>197.75</v>
      </c>
      <c r="R152" t="n">
        <v>28.98</v>
      </c>
      <c r="S152" t="n">
        <v>25.4</v>
      </c>
      <c r="T152" t="n">
        <v>967.61</v>
      </c>
      <c r="U152" t="n">
        <v>0.88</v>
      </c>
      <c r="V152" t="n">
        <v>0.89</v>
      </c>
      <c r="W152" t="n">
        <v>2.95</v>
      </c>
      <c r="X152" t="n">
        <v>0.05</v>
      </c>
      <c r="Y152" t="n">
        <v>1</v>
      </c>
      <c r="Z152" t="n">
        <v>10</v>
      </c>
    </row>
    <row r="153">
      <c r="A153" t="n">
        <v>151</v>
      </c>
      <c r="B153" t="n">
        <v>100</v>
      </c>
      <c r="C153" t="inlineStr">
        <is>
          <t xml:space="preserve">CONCLUIDO	</t>
        </is>
      </c>
      <c r="D153" t="n">
        <v>7.6245</v>
      </c>
      <c r="E153" t="n">
        <v>13.12</v>
      </c>
      <c r="F153" t="n">
        <v>10.44</v>
      </c>
      <c r="G153" t="n">
        <v>156.65</v>
      </c>
      <c r="H153" t="n">
        <v>2.67</v>
      </c>
      <c r="I153" t="n">
        <v>4</v>
      </c>
      <c r="J153" t="n">
        <v>258.2</v>
      </c>
      <c r="K153" t="n">
        <v>54.38</v>
      </c>
      <c r="L153" t="n">
        <v>38.75</v>
      </c>
      <c r="M153" t="n">
        <v>2</v>
      </c>
      <c r="N153" t="n">
        <v>65.06999999999999</v>
      </c>
      <c r="O153" t="n">
        <v>32078.91</v>
      </c>
      <c r="P153" t="n">
        <v>136.32</v>
      </c>
      <c r="Q153" t="n">
        <v>197.75</v>
      </c>
      <c r="R153" t="n">
        <v>28.99</v>
      </c>
      <c r="S153" t="n">
        <v>25.4</v>
      </c>
      <c r="T153" t="n">
        <v>973.13</v>
      </c>
      <c r="U153" t="n">
        <v>0.88</v>
      </c>
      <c r="V153" t="n">
        <v>0.89</v>
      </c>
      <c r="W153" t="n">
        <v>2.95</v>
      </c>
      <c r="X153" t="n">
        <v>0.05</v>
      </c>
      <c r="Y153" t="n">
        <v>1</v>
      </c>
      <c r="Z153" t="n">
        <v>10</v>
      </c>
    </row>
    <row r="154">
      <c r="A154" t="n">
        <v>152</v>
      </c>
      <c r="B154" t="n">
        <v>100</v>
      </c>
      <c r="C154" t="inlineStr">
        <is>
          <t xml:space="preserve">CONCLUIDO	</t>
        </is>
      </c>
      <c r="D154" t="n">
        <v>7.625</v>
      </c>
      <c r="E154" t="n">
        <v>13.11</v>
      </c>
      <c r="F154" t="n">
        <v>10.44</v>
      </c>
      <c r="G154" t="n">
        <v>156.64</v>
      </c>
      <c r="H154" t="n">
        <v>2.68</v>
      </c>
      <c r="I154" t="n">
        <v>4</v>
      </c>
      <c r="J154" t="n">
        <v>258.66</v>
      </c>
      <c r="K154" t="n">
        <v>54.38</v>
      </c>
      <c r="L154" t="n">
        <v>39</v>
      </c>
      <c r="M154" t="n">
        <v>2</v>
      </c>
      <c r="N154" t="n">
        <v>65.28</v>
      </c>
      <c r="O154" t="n">
        <v>32135.68</v>
      </c>
      <c r="P154" t="n">
        <v>136.32</v>
      </c>
      <c r="Q154" t="n">
        <v>197.75</v>
      </c>
      <c r="R154" t="n">
        <v>29.01</v>
      </c>
      <c r="S154" t="n">
        <v>25.4</v>
      </c>
      <c r="T154" t="n">
        <v>982.51</v>
      </c>
      <c r="U154" t="n">
        <v>0.88</v>
      </c>
      <c r="V154" t="n">
        <v>0.89</v>
      </c>
      <c r="W154" t="n">
        <v>2.94</v>
      </c>
      <c r="X154" t="n">
        <v>0.05</v>
      </c>
      <c r="Y154" t="n">
        <v>1</v>
      </c>
      <c r="Z154" t="n">
        <v>10</v>
      </c>
    </row>
    <row r="155">
      <c r="A155" t="n">
        <v>153</v>
      </c>
      <c r="B155" t="n">
        <v>100</v>
      </c>
      <c r="C155" t="inlineStr">
        <is>
          <t xml:space="preserve">CONCLUIDO	</t>
        </is>
      </c>
      <c r="D155" t="n">
        <v>7.6236</v>
      </c>
      <c r="E155" t="n">
        <v>13.12</v>
      </c>
      <c r="F155" t="n">
        <v>10.45</v>
      </c>
      <c r="G155" t="n">
        <v>156.68</v>
      </c>
      <c r="H155" t="n">
        <v>2.7</v>
      </c>
      <c r="I155" t="n">
        <v>4</v>
      </c>
      <c r="J155" t="n">
        <v>259.12</v>
      </c>
      <c r="K155" t="n">
        <v>54.38</v>
      </c>
      <c r="L155" t="n">
        <v>39.25</v>
      </c>
      <c r="M155" t="n">
        <v>2</v>
      </c>
      <c r="N155" t="n">
        <v>65.48999999999999</v>
      </c>
      <c r="O155" t="n">
        <v>32192.53</v>
      </c>
      <c r="P155" t="n">
        <v>136.37</v>
      </c>
      <c r="Q155" t="n">
        <v>197.75</v>
      </c>
      <c r="R155" t="n">
        <v>29.11</v>
      </c>
      <c r="S155" t="n">
        <v>25.4</v>
      </c>
      <c r="T155" t="n">
        <v>1029.22</v>
      </c>
      <c r="U155" t="n">
        <v>0.87</v>
      </c>
      <c r="V155" t="n">
        <v>0.89</v>
      </c>
      <c r="W155" t="n">
        <v>2.94</v>
      </c>
      <c r="X155" t="n">
        <v>0.06</v>
      </c>
      <c r="Y155" t="n">
        <v>1</v>
      </c>
      <c r="Z155" t="n">
        <v>10</v>
      </c>
    </row>
    <row r="156">
      <c r="A156" t="n">
        <v>154</v>
      </c>
      <c r="B156" t="n">
        <v>100</v>
      </c>
      <c r="C156" t="inlineStr">
        <is>
          <t xml:space="preserve">CONCLUIDO	</t>
        </is>
      </c>
      <c r="D156" t="n">
        <v>7.6237</v>
      </c>
      <c r="E156" t="n">
        <v>13.12</v>
      </c>
      <c r="F156" t="n">
        <v>10.44</v>
      </c>
      <c r="G156" t="n">
        <v>156.67</v>
      </c>
      <c r="H156" t="n">
        <v>2.71</v>
      </c>
      <c r="I156" t="n">
        <v>4</v>
      </c>
      <c r="J156" t="n">
        <v>259.58</v>
      </c>
      <c r="K156" t="n">
        <v>54.38</v>
      </c>
      <c r="L156" t="n">
        <v>39.5</v>
      </c>
      <c r="M156" t="n">
        <v>2</v>
      </c>
      <c r="N156" t="n">
        <v>65.70999999999999</v>
      </c>
      <c r="O156" t="n">
        <v>32249.46</v>
      </c>
      <c r="P156" t="n">
        <v>136.36</v>
      </c>
      <c r="Q156" t="n">
        <v>197.75</v>
      </c>
      <c r="R156" t="n">
        <v>29.05</v>
      </c>
      <c r="S156" t="n">
        <v>25.4</v>
      </c>
      <c r="T156" t="n">
        <v>1001.7</v>
      </c>
      <c r="U156" t="n">
        <v>0.87</v>
      </c>
      <c r="V156" t="n">
        <v>0.89</v>
      </c>
      <c r="W156" t="n">
        <v>2.95</v>
      </c>
      <c r="X156" t="n">
        <v>0.06</v>
      </c>
      <c r="Y156" t="n">
        <v>1</v>
      </c>
      <c r="Z156" t="n">
        <v>10</v>
      </c>
    </row>
    <row r="157">
      <c r="A157" t="n">
        <v>155</v>
      </c>
      <c r="B157" t="n">
        <v>100</v>
      </c>
      <c r="C157" t="inlineStr">
        <is>
          <t xml:space="preserve">CONCLUIDO	</t>
        </is>
      </c>
      <c r="D157" t="n">
        <v>7.6245</v>
      </c>
      <c r="E157" t="n">
        <v>13.12</v>
      </c>
      <c r="F157" t="n">
        <v>10.44</v>
      </c>
      <c r="G157" t="n">
        <v>156.65</v>
      </c>
      <c r="H157" t="n">
        <v>2.72</v>
      </c>
      <c r="I157" t="n">
        <v>4</v>
      </c>
      <c r="J157" t="n">
        <v>260.05</v>
      </c>
      <c r="K157" t="n">
        <v>54.38</v>
      </c>
      <c r="L157" t="n">
        <v>39.75</v>
      </c>
      <c r="M157" t="n">
        <v>2</v>
      </c>
      <c r="N157" t="n">
        <v>65.92</v>
      </c>
      <c r="O157" t="n">
        <v>32306.46</v>
      </c>
      <c r="P157" t="n">
        <v>136.35</v>
      </c>
      <c r="Q157" t="n">
        <v>197.76</v>
      </c>
      <c r="R157" t="n">
        <v>28.94</v>
      </c>
      <c r="S157" t="n">
        <v>25.4</v>
      </c>
      <c r="T157" t="n">
        <v>944.75</v>
      </c>
      <c r="U157" t="n">
        <v>0.88</v>
      </c>
      <c r="V157" t="n">
        <v>0.89</v>
      </c>
      <c r="W157" t="n">
        <v>2.95</v>
      </c>
      <c r="X157" t="n">
        <v>0.05</v>
      </c>
      <c r="Y157" t="n">
        <v>1</v>
      </c>
      <c r="Z157" t="n">
        <v>10</v>
      </c>
    </row>
    <row r="158">
      <c r="A158" t="n">
        <v>156</v>
      </c>
      <c r="B158" t="n">
        <v>100</v>
      </c>
      <c r="C158" t="inlineStr">
        <is>
          <t xml:space="preserve">CONCLUIDO	</t>
        </is>
      </c>
      <c r="D158" t="n">
        <v>7.6255</v>
      </c>
      <c r="E158" t="n">
        <v>13.11</v>
      </c>
      <c r="F158" t="n">
        <v>10.44</v>
      </c>
      <c r="G158" t="n">
        <v>156.62</v>
      </c>
      <c r="H158" t="n">
        <v>2.73</v>
      </c>
      <c r="I158" t="n">
        <v>4</v>
      </c>
      <c r="J158" t="n">
        <v>260.51</v>
      </c>
      <c r="K158" t="n">
        <v>54.38</v>
      </c>
      <c r="L158" t="n">
        <v>40</v>
      </c>
      <c r="M158" t="n">
        <v>2</v>
      </c>
      <c r="N158" t="n">
        <v>66.13</v>
      </c>
      <c r="O158" t="n">
        <v>32363.54</v>
      </c>
      <c r="P158" t="n">
        <v>136.21</v>
      </c>
      <c r="Q158" t="n">
        <v>197.75</v>
      </c>
      <c r="R158" t="n">
        <v>28.94</v>
      </c>
      <c r="S158" t="n">
        <v>25.4</v>
      </c>
      <c r="T158" t="n">
        <v>948.26</v>
      </c>
      <c r="U158" t="n">
        <v>0.88</v>
      </c>
      <c r="V158" t="n">
        <v>0.89</v>
      </c>
      <c r="W158" t="n">
        <v>2.95</v>
      </c>
      <c r="X158" t="n">
        <v>0.05</v>
      </c>
      <c r="Y158" t="n">
        <v>1</v>
      </c>
      <c r="Z158" t="n">
        <v>10</v>
      </c>
    </row>
    <row r="159">
      <c r="A159" t="n">
        <v>0</v>
      </c>
      <c r="B159" t="n">
        <v>140</v>
      </c>
      <c r="C159" t="inlineStr">
        <is>
          <t xml:space="preserve">CONCLUIDO	</t>
        </is>
      </c>
      <c r="D159" t="n">
        <v>3.8163</v>
      </c>
      <c r="E159" t="n">
        <v>26.2</v>
      </c>
      <c r="F159" t="n">
        <v>14.06</v>
      </c>
      <c r="G159" t="n">
        <v>4.77</v>
      </c>
      <c r="H159" t="n">
        <v>0.06</v>
      </c>
      <c r="I159" t="n">
        <v>177</v>
      </c>
      <c r="J159" t="n">
        <v>274.09</v>
      </c>
      <c r="K159" t="n">
        <v>60.56</v>
      </c>
      <c r="L159" t="n">
        <v>1</v>
      </c>
      <c r="M159" t="n">
        <v>175</v>
      </c>
      <c r="N159" t="n">
        <v>72.53</v>
      </c>
      <c r="O159" t="n">
        <v>34038.11</v>
      </c>
      <c r="P159" t="n">
        <v>245.49</v>
      </c>
      <c r="Q159" t="n">
        <v>198.35</v>
      </c>
      <c r="R159" t="n">
        <v>141.21</v>
      </c>
      <c r="S159" t="n">
        <v>25.4</v>
      </c>
      <c r="T159" t="n">
        <v>56216.74</v>
      </c>
      <c r="U159" t="n">
        <v>0.18</v>
      </c>
      <c r="V159" t="n">
        <v>0.66</v>
      </c>
      <c r="W159" t="n">
        <v>3.24</v>
      </c>
      <c r="X159" t="n">
        <v>3.66</v>
      </c>
      <c r="Y159" t="n">
        <v>1</v>
      </c>
      <c r="Z159" t="n">
        <v>10</v>
      </c>
    </row>
    <row r="160">
      <c r="A160" t="n">
        <v>1</v>
      </c>
      <c r="B160" t="n">
        <v>140</v>
      </c>
      <c r="C160" t="inlineStr">
        <is>
          <t xml:space="preserve">CONCLUIDO	</t>
        </is>
      </c>
      <c r="D160" t="n">
        <v>4.3531</v>
      </c>
      <c r="E160" t="n">
        <v>22.97</v>
      </c>
      <c r="F160" t="n">
        <v>13.13</v>
      </c>
      <c r="G160" t="n">
        <v>5.92</v>
      </c>
      <c r="H160" t="n">
        <v>0.08</v>
      </c>
      <c r="I160" t="n">
        <v>133</v>
      </c>
      <c r="J160" t="n">
        <v>274.57</v>
      </c>
      <c r="K160" t="n">
        <v>60.56</v>
      </c>
      <c r="L160" t="n">
        <v>1.25</v>
      </c>
      <c r="M160" t="n">
        <v>131</v>
      </c>
      <c r="N160" t="n">
        <v>72.76000000000001</v>
      </c>
      <c r="O160" t="n">
        <v>34097.72</v>
      </c>
      <c r="P160" t="n">
        <v>229.21</v>
      </c>
      <c r="Q160" t="n">
        <v>198.18</v>
      </c>
      <c r="R160" t="n">
        <v>112.55</v>
      </c>
      <c r="S160" t="n">
        <v>25.4</v>
      </c>
      <c r="T160" t="n">
        <v>42105.74</v>
      </c>
      <c r="U160" t="n">
        <v>0.23</v>
      </c>
      <c r="V160" t="n">
        <v>0.71</v>
      </c>
      <c r="W160" t="n">
        <v>3.15</v>
      </c>
      <c r="X160" t="n">
        <v>2.73</v>
      </c>
      <c r="Y160" t="n">
        <v>1</v>
      </c>
      <c r="Z160" t="n">
        <v>10</v>
      </c>
    </row>
    <row r="161">
      <c r="A161" t="n">
        <v>2</v>
      </c>
      <c r="B161" t="n">
        <v>140</v>
      </c>
      <c r="C161" t="inlineStr">
        <is>
          <t xml:space="preserve">CONCLUIDO	</t>
        </is>
      </c>
      <c r="D161" t="n">
        <v>4.7699</v>
      </c>
      <c r="E161" t="n">
        <v>20.96</v>
      </c>
      <c r="F161" t="n">
        <v>12.53</v>
      </c>
      <c r="G161" t="n">
        <v>7.09</v>
      </c>
      <c r="H161" t="n">
        <v>0.1</v>
      </c>
      <c r="I161" t="n">
        <v>106</v>
      </c>
      <c r="J161" t="n">
        <v>275.05</v>
      </c>
      <c r="K161" t="n">
        <v>60.56</v>
      </c>
      <c r="L161" t="n">
        <v>1.5</v>
      </c>
      <c r="M161" t="n">
        <v>104</v>
      </c>
      <c r="N161" t="n">
        <v>73</v>
      </c>
      <c r="O161" t="n">
        <v>34157.42</v>
      </c>
      <c r="P161" t="n">
        <v>218.82</v>
      </c>
      <c r="Q161" t="n">
        <v>197.98</v>
      </c>
      <c r="R161" t="n">
        <v>94.31</v>
      </c>
      <c r="S161" t="n">
        <v>25.4</v>
      </c>
      <c r="T161" t="n">
        <v>33119.41</v>
      </c>
      <c r="U161" t="n">
        <v>0.27</v>
      </c>
      <c r="V161" t="n">
        <v>0.74</v>
      </c>
      <c r="W161" t="n">
        <v>3.1</v>
      </c>
      <c r="X161" t="n">
        <v>2.13</v>
      </c>
      <c r="Y161" t="n">
        <v>1</v>
      </c>
      <c r="Z161" t="n">
        <v>10</v>
      </c>
    </row>
    <row r="162">
      <c r="A162" t="n">
        <v>3</v>
      </c>
      <c r="B162" t="n">
        <v>140</v>
      </c>
      <c r="C162" t="inlineStr">
        <is>
          <t xml:space="preserve">CONCLUIDO	</t>
        </is>
      </c>
      <c r="D162" t="n">
        <v>5.0888</v>
      </c>
      <c r="E162" t="n">
        <v>19.65</v>
      </c>
      <c r="F162" t="n">
        <v>12.15</v>
      </c>
      <c r="G162" t="n">
        <v>8.289999999999999</v>
      </c>
      <c r="H162" t="n">
        <v>0.11</v>
      </c>
      <c r="I162" t="n">
        <v>88</v>
      </c>
      <c r="J162" t="n">
        <v>275.54</v>
      </c>
      <c r="K162" t="n">
        <v>60.56</v>
      </c>
      <c r="L162" t="n">
        <v>1.75</v>
      </c>
      <c r="M162" t="n">
        <v>86</v>
      </c>
      <c r="N162" t="n">
        <v>73.23</v>
      </c>
      <c r="O162" t="n">
        <v>34217.22</v>
      </c>
      <c r="P162" t="n">
        <v>212.3</v>
      </c>
      <c r="Q162" t="n">
        <v>197.89</v>
      </c>
      <c r="R162" t="n">
        <v>82.26000000000001</v>
      </c>
      <c r="S162" t="n">
        <v>25.4</v>
      </c>
      <c r="T162" t="n">
        <v>27185.84</v>
      </c>
      <c r="U162" t="n">
        <v>0.31</v>
      </c>
      <c r="V162" t="n">
        <v>0.77</v>
      </c>
      <c r="W162" t="n">
        <v>3.08</v>
      </c>
      <c r="X162" t="n">
        <v>1.76</v>
      </c>
      <c r="Y162" t="n">
        <v>1</v>
      </c>
      <c r="Z162" t="n">
        <v>10</v>
      </c>
    </row>
    <row r="163">
      <c r="A163" t="n">
        <v>4</v>
      </c>
      <c r="B163" t="n">
        <v>140</v>
      </c>
      <c r="C163" t="inlineStr">
        <is>
          <t xml:space="preserve">CONCLUIDO	</t>
        </is>
      </c>
      <c r="D163" t="n">
        <v>5.3225</v>
      </c>
      <c r="E163" t="n">
        <v>18.79</v>
      </c>
      <c r="F163" t="n">
        <v>11.92</v>
      </c>
      <c r="G163" t="n">
        <v>9.41</v>
      </c>
      <c r="H163" t="n">
        <v>0.13</v>
      </c>
      <c r="I163" t="n">
        <v>76</v>
      </c>
      <c r="J163" t="n">
        <v>276.02</v>
      </c>
      <c r="K163" t="n">
        <v>60.56</v>
      </c>
      <c r="L163" t="n">
        <v>2</v>
      </c>
      <c r="M163" t="n">
        <v>74</v>
      </c>
      <c r="N163" t="n">
        <v>73.47</v>
      </c>
      <c r="O163" t="n">
        <v>34277.1</v>
      </c>
      <c r="P163" t="n">
        <v>208.16</v>
      </c>
      <c r="Q163" t="n">
        <v>197.94</v>
      </c>
      <c r="R163" t="n">
        <v>74.56</v>
      </c>
      <c r="S163" t="n">
        <v>25.4</v>
      </c>
      <c r="T163" t="n">
        <v>23397.97</v>
      </c>
      <c r="U163" t="n">
        <v>0.34</v>
      </c>
      <c r="V163" t="n">
        <v>0.78</v>
      </c>
      <c r="W163" t="n">
        <v>3.07</v>
      </c>
      <c r="X163" t="n">
        <v>1.52</v>
      </c>
      <c r="Y163" t="n">
        <v>1</v>
      </c>
      <c r="Z163" t="n">
        <v>10</v>
      </c>
    </row>
    <row r="164">
      <c r="A164" t="n">
        <v>5</v>
      </c>
      <c r="B164" t="n">
        <v>140</v>
      </c>
      <c r="C164" t="inlineStr">
        <is>
          <t xml:space="preserve">CONCLUIDO	</t>
        </is>
      </c>
      <c r="D164" t="n">
        <v>5.5092</v>
      </c>
      <c r="E164" t="n">
        <v>18.15</v>
      </c>
      <c r="F164" t="n">
        <v>11.75</v>
      </c>
      <c r="G164" t="n">
        <v>10.52</v>
      </c>
      <c r="H164" t="n">
        <v>0.14</v>
      </c>
      <c r="I164" t="n">
        <v>67</v>
      </c>
      <c r="J164" t="n">
        <v>276.51</v>
      </c>
      <c r="K164" t="n">
        <v>60.56</v>
      </c>
      <c r="L164" t="n">
        <v>2.25</v>
      </c>
      <c r="M164" t="n">
        <v>65</v>
      </c>
      <c r="N164" t="n">
        <v>73.70999999999999</v>
      </c>
      <c r="O164" t="n">
        <v>34337.08</v>
      </c>
      <c r="P164" t="n">
        <v>205.25</v>
      </c>
      <c r="Q164" t="n">
        <v>197.96</v>
      </c>
      <c r="R164" t="n">
        <v>69.5</v>
      </c>
      <c r="S164" t="n">
        <v>25.4</v>
      </c>
      <c r="T164" t="n">
        <v>20912.63</v>
      </c>
      <c r="U164" t="n">
        <v>0.37</v>
      </c>
      <c r="V164" t="n">
        <v>0.79</v>
      </c>
      <c r="W164" t="n">
        <v>3.05</v>
      </c>
      <c r="X164" t="n">
        <v>1.35</v>
      </c>
      <c r="Y164" t="n">
        <v>1</v>
      </c>
      <c r="Z164" t="n">
        <v>10</v>
      </c>
    </row>
    <row r="165">
      <c r="A165" t="n">
        <v>6</v>
      </c>
      <c r="B165" t="n">
        <v>140</v>
      </c>
      <c r="C165" t="inlineStr">
        <is>
          <t xml:space="preserve">CONCLUIDO	</t>
        </is>
      </c>
      <c r="D165" t="n">
        <v>5.696</v>
      </c>
      <c r="E165" t="n">
        <v>17.56</v>
      </c>
      <c r="F165" t="n">
        <v>11.57</v>
      </c>
      <c r="G165" t="n">
        <v>11.77</v>
      </c>
      <c r="H165" t="n">
        <v>0.16</v>
      </c>
      <c r="I165" t="n">
        <v>59</v>
      </c>
      <c r="J165" t="n">
        <v>277</v>
      </c>
      <c r="K165" t="n">
        <v>60.56</v>
      </c>
      <c r="L165" t="n">
        <v>2.5</v>
      </c>
      <c r="M165" t="n">
        <v>57</v>
      </c>
      <c r="N165" t="n">
        <v>73.94</v>
      </c>
      <c r="O165" t="n">
        <v>34397.15</v>
      </c>
      <c r="P165" t="n">
        <v>202.12</v>
      </c>
      <c r="Q165" t="n">
        <v>198.03</v>
      </c>
      <c r="R165" t="n">
        <v>64.23999999999999</v>
      </c>
      <c r="S165" t="n">
        <v>25.4</v>
      </c>
      <c r="T165" t="n">
        <v>18322.41</v>
      </c>
      <c r="U165" t="n">
        <v>0.4</v>
      </c>
      <c r="V165" t="n">
        <v>0.8</v>
      </c>
      <c r="W165" t="n">
        <v>3.03</v>
      </c>
      <c r="X165" t="n">
        <v>1.18</v>
      </c>
      <c r="Y165" t="n">
        <v>1</v>
      </c>
      <c r="Z165" t="n">
        <v>10</v>
      </c>
    </row>
    <row r="166">
      <c r="A166" t="n">
        <v>7</v>
      </c>
      <c r="B166" t="n">
        <v>140</v>
      </c>
      <c r="C166" t="inlineStr">
        <is>
          <t xml:space="preserve">CONCLUIDO	</t>
        </is>
      </c>
      <c r="D166" t="n">
        <v>5.8088</v>
      </c>
      <c r="E166" t="n">
        <v>17.22</v>
      </c>
      <c r="F166" t="n">
        <v>11.49</v>
      </c>
      <c r="G166" t="n">
        <v>12.77</v>
      </c>
      <c r="H166" t="n">
        <v>0.18</v>
      </c>
      <c r="I166" t="n">
        <v>54</v>
      </c>
      <c r="J166" t="n">
        <v>277.48</v>
      </c>
      <c r="K166" t="n">
        <v>60.56</v>
      </c>
      <c r="L166" t="n">
        <v>2.75</v>
      </c>
      <c r="M166" t="n">
        <v>52</v>
      </c>
      <c r="N166" t="n">
        <v>74.18000000000001</v>
      </c>
      <c r="O166" t="n">
        <v>34457.31</v>
      </c>
      <c r="P166" t="n">
        <v>200.75</v>
      </c>
      <c r="Q166" t="n">
        <v>197.95</v>
      </c>
      <c r="R166" t="n">
        <v>61.53</v>
      </c>
      <c r="S166" t="n">
        <v>25.4</v>
      </c>
      <c r="T166" t="n">
        <v>16991.43</v>
      </c>
      <c r="U166" t="n">
        <v>0.41</v>
      </c>
      <c r="V166" t="n">
        <v>0.8100000000000001</v>
      </c>
      <c r="W166" t="n">
        <v>3.03</v>
      </c>
      <c r="X166" t="n">
        <v>1.1</v>
      </c>
      <c r="Y166" t="n">
        <v>1</v>
      </c>
      <c r="Z166" t="n">
        <v>10</v>
      </c>
    </row>
    <row r="167">
      <c r="A167" t="n">
        <v>8</v>
      </c>
      <c r="B167" t="n">
        <v>140</v>
      </c>
      <c r="C167" t="inlineStr">
        <is>
          <t xml:space="preserve">CONCLUIDO	</t>
        </is>
      </c>
      <c r="D167" t="n">
        <v>5.9431</v>
      </c>
      <c r="E167" t="n">
        <v>16.83</v>
      </c>
      <c r="F167" t="n">
        <v>11.37</v>
      </c>
      <c r="G167" t="n">
        <v>13.92</v>
      </c>
      <c r="H167" t="n">
        <v>0.19</v>
      </c>
      <c r="I167" t="n">
        <v>49</v>
      </c>
      <c r="J167" t="n">
        <v>277.97</v>
      </c>
      <c r="K167" t="n">
        <v>60.56</v>
      </c>
      <c r="L167" t="n">
        <v>3</v>
      </c>
      <c r="M167" t="n">
        <v>47</v>
      </c>
      <c r="N167" t="n">
        <v>74.42</v>
      </c>
      <c r="O167" t="n">
        <v>34517.57</v>
      </c>
      <c r="P167" t="n">
        <v>198.5</v>
      </c>
      <c r="Q167" t="n">
        <v>197.89</v>
      </c>
      <c r="R167" t="n">
        <v>57.75</v>
      </c>
      <c r="S167" t="n">
        <v>25.4</v>
      </c>
      <c r="T167" t="n">
        <v>15126.01</v>
      </c>
      <c r="U167" t="n">
        <v>0.44</v>
      </c>
      <c r="V167" t="n">
        <v>0.82</v>
      </c>
      <c r="W167" t="n">
        <v>3.02</v>
      </c>
      <c r="X167" t="n">
        <v>0.97</v>
      </c>
      <c r="Y167" t="n">
        <v>1</v>
      </c>
      <c r="Z167" t="n">
        <v>10</v>
      </c>
    </row>
    <row r="168">
      <c r="A168" t="n">
        <v>9</v>
      </c>
      <c r="B168" t="n">
        <v>140</v>
      </c>
      <c r="C168" t="inlineStr">
        <is>
          <t xml:space="preserve">CONCLUIDO	</t>
        </is>
      </c>
      <c r="D168" t="n">
        <v>6.0504</v>
      </c>
      <c r="E168" t="n">
        <v>16.53</v>
      </c>
      <c r="F168" t="n">
        <v>11.28</v>
      </c>
      <c r="G168" t="n">
        <v>15.04</v>
      </c>
      <c r="H168" t="n">
        <v>0.21</v>
      </c>
      <c r="I168" t="n">
        <v>45</v>
      </c>
      <c r="J168" t="n">
        <v>278.46</v>
      </c>
      <c r="K168" t="n">
        <v>60.56</v>
      </c>
      <c r="L168" t="n">
        <v>3.25</v>
      </c>
      <c r="M168" t="n">
        <v>43</v>
      </c>
      <c r="N168" t="n">
        <v>74.66</v>
      </c>
      <c r="O168" t="n">
        <v>34577.92</v>
      </c>
      <c r="P168" t="n">
        <v>196.9</v>
      </c>
      <c r="Q168" t="n">
        <v>197.81</v>
      </c>
      <c r="R168" t="n">
        <v>54.97</v>
      </c>
      <c r="S168" t="n">
        <v>25.4</v>
      </c>
      <c r="T168" t="n">
        <v>13754.96</v>
      </c>
      <c r="U168" t="n">
        <v>0.46</v>
      </c>
      <c r="V168" t="n">
        <v>0.83</v>
      </c>
      <c r="W168" t="n">
        <v>3.01</v>
      </c>
      <c r="X168" t="n">
        <v>0.88</v>
      </c>
      <c r="Y168" t="n">
        <v>1</v>
      </c>
      <c r="Z168" t="n">
        <v>10</v>
      </c>
    </row>
    <row r="169">
      <c r="A169" t="n">
        <v>10</v>
      </c>
      <c r="B169" t="n">
        <v>140</v>
      </c>
      <c r="C169" t="inlineStr">
        <is>
          <t xml:space="preserve">CONCLUIDO	</t>
        </is>
      </c>
      <c r="D169" t="n">
        <v>6.1577</v>
      </c>
      <c r="E169" t="n">
        <v>16.24</v>
      </c>
      <c r="F169" t="n">
        <v>11.2</v>
      </c>
      <c r="G169" t="n">
        <v>16.39</v>
      </c>
      <c r="H169" t="n">
        <v>0.22</v>
      </c>
      <c r="I169" t="n">
        <v>41</v>
      </c>
      <c r="J169" t="n">
        <v>278.95</v>
      </c>
      <c r="K169" t="n">
        <v>60.56</v>
      </c>
      <c r="L169" t="n">
        <v>3.5</v>
      </c>
      <c r="M169" t="n">
        <v>39</v>
      </c>
      <c r="N169" t="n">
        <v>74.90000000000001</v>
      </c>
      <c r="O169" t="n">
        <v>34638.36</v>
      </c>
      <c r="P169" t="n">
        <v>195.52</v>
      </c>
      <c r="Q169" t="n">
        <v>197.85</v>
      </c>
      <c r="R169" t="n">
        <v>52.49</v>
      </c>
      <c r="S169" t="n">
        <v>25.4</v>
      </c>
      <c r="T169" t="n">
        <v>12534.6</v>
      </c>
      <c r="U169" t="n">
        <v>0.48</v>
      </c>
      <c r="V169" t="n">
        <v>0.83</v>
      </c>
      <c r="W169" t="n">
        <v>3.01</v>
      </c>
      <c r="X169" t="n">
        <v>0.8100000000000001</v>
      </c>
      <c r="Y169" t="n">
        <v>1</v>
      </c>
      <c r="Z169" t="n">
        <v>10</v>
      </c>
    </row>
    <row r="170">
      <c r="A170" t="n">
        <v>11</v>
      </c>
      <c r="B170" t="n">
        <v>140</v>
      </c>
      <c r="C170" t="inlineStr">
        <is>
          <t xml:space="preserve">CONCLUIDO	</t>
        </is>
      </c>
      <c r="D170" t="n">
        <v>6.2191</v>
      </c>
      <c r="E170" t="n">
        <v>16.08</v>
      </c>
      <c r="F170" t="n">
        <v>11.14</v>
      </c>
      <c r="G170" t="n">
        <v>17.14</v>
      </c>
      <c r="H170" t="n">
        <v>0.24</v>
      </c>
      <c r="I170" t="n">
        <v>39</v>
      </c>
      <c r="J170" t="n">
        <v>279.44</v>
      </c>
      <c r="K170" t="n">
        <v>60.56</v>
      </c>
      <c r="L170" t="n">
        <v>3.75</v>
      </c>
      <c r="M170" t="n">
        <v>37</v>
      </c>
      <c r="N170" t="n">
        <v>75.14</v>
      </c>
      <c r="O170" t="n">
        <v>34698.9</v>
      </c>
      <c r="P170" t="n">
        <v>194.51</v>
      </c>
      <c r="Q170" t="n">
        <v>197.81</v>
      </c>
      <c r="R170" t="n">
        <v>50.67</v>
      </c>
      <c r="S170" t="n">
        <v>25.4</v>
      </c>
      <c r="T170" t="n">
        <v>11636.4</v>
      </c>
      <c r="U170" t="n">
        <v>0.5</v>
      </c>
      <c r="V170" t="n">
        <v>0.84</v>
      </c>
      <c r="W170" t="n">
        <v>3</v>
      </c>
      <c r="X170" t="n">
        <v>0.75</v>
      </c>
      <c r="Y170" t="n">
        <v>1</v>
      </c>
      <c r="Z170" t="n">
        <v>10</v>
      </c>
    </row>
    <row r="171">
      <c r="A171" t="n">
        <v>12</v>
      </c>
      <c r="B171" t="n">
        <v>140</v>
      </c>
      <c r="C171" t="inlineStr">
        <is>
          <t xml:space="preserve">CONCLUIDO	</t>
        </is>
      </c>
      <c r="D171" t="n">
        <v>6.3003</v>
      </c>
      <c r="E171" t="n">
        <v>15.87</v>
      </c>
      <c r="F171" t="n">
        <v>11.09</v>
      </c>
      <c r="G171" t="n">
        <v>18.49</v>
      </c>
      <c r="H171" t="n">
        <v>0.25</v>
      </c>
      <c r="I171" t="n">
        <v>36</v>
      </c>
      <c r="J171" t="n">
        <v>279.94</v>
      </c>
      <c r="K171" t="n">
        <v>60.56</v>
      </c>
      <c r="L171" t="n">
        <v>4</v>
      </c>
      <c r="M171" t="n">
        <v>34</v>
      </c>
      <c r="N171" t="n">
        <v>75.38</v>
      </c>
      <c r="O171" t="n">
        <v>34759.54</v>
      </c>
      <c r="P171" t="n">
        <v>193.61</v>
      </c>
      <c r="Q171" t="n">
        <v>197.8</v>
      </c>
      <c r="R171" t="n">
        <v>49.12</v>
      </c>
      <c r="S171" t="n">
        <v>25.4</v>
      </c>
      <c r="T171" t="n">
        <v>10877.34</v>
      </c>
      <c r="U171" t="n">
        <v>0.52</v>
      </c>
      <c r="V171" t="n">
        <v>0.84</v>
      </c>
      <c r="W171" t="n">
        <v>3</v>
      </c>
      <c r="X171" t="n">
        <v>0.7</v>
      </c>
      <c r="Y171" t="n">
        <v>1</v>
      </c>
      <c r="Z171" t="n">
        <v>10</v>
      </c>
    </row>
    <row r="172">
      <c r="A172" t="n">
        <v>13</v>
      </c>
      <c r="B172" t="n">
        <v>140</v>
      </c>
      <c r="C172" t="inlineStr">
        <is>
          <t xml:space="preserve">CONCLUIDO	</t>
        </is>
      </c>
      <c r="D172" t="n">
        <v>6.3511</v>
      </c>
      <c r="E172" t="n">
        <v>15.75</v>
      </c>
      <c r="F172" t="n">
        <v>11.07</v>
      </c>
      <c r="G172" t="n">
        <v>19.53</v>
      </c>
      <c r="H172" t="n">
        <v>0.27</v>
      </c>
      <c r="I172" t="n">
        <v>34</v>
      </c>
      <c r="J172" t="n">
        <v>280.43</v>
      </c>
      <c r="K172" t="n">
        <v>60.56</v>
      </c>
      <c r="L172" t="n">
        <v>4.25</v>
      </c>
      <c r="M172" t="n">
        <v>32</v>
      </c>
      <c r="N172" t="n">
        <v>75.62</v>
      </c>
      <c r="O172" t="n">
        <v>34820.27</v>
      </c>
      <c r="P172" t="n">
        <v>193.2</v>
      </c>
      <c r="Q172" t="n">
        <v>197.81</v>
      </c>
      <c r="R172" t="n">
        <v>48.49</v>
      </c>
      <c r="S172" t="n">
        <v>25.4</v>
      </c>
      <c r="T172" t="n">
        <v>10573.02</v>
      </c>
      <c r="U172" t="n">
        <v>0.52</v>
      </c>
      <c r="V172" t="n">
        <v>0.84</v>
      </c>
      <c r="W172" t="n">
        <v>2.99</v>
      </c>
      <c r="X172" t="n">
        <v>0.68</v>
      </c>
      <c r="Y172" t="n">
        <v>1</v>
      </c>
      <c r="Z172" t="n">
        <v>10</v>
      </c>
    </row>
    <row r="173">
      <c r="A173" t="n">
        <v>14</v>
      </c>
      <c r="B173" t="n">
        <v>140</v>
      </c>
      <c r="C173" t="inlineStr">
        <is>
          <t xml:space="preserve">CONCLUIDO	</t>
        </is>
      </c>
      <c r="D173" t="n">
        <v>6.4122</v>
      </c>
      <c r="E173" t="n">
        <v>15.6</v>
      </c>
      <c r="F173" t="n">
        <v>11.02</v>
      </c>
      <c r="G173" t="n">
        <v>20.67</v>
      </c>
      <c r="H173" t="n">
        <v>0.29</v>
      </c>
      <c r="I173" t="n">
        <v>32</v>
      </c>
      <c r="J173" t="n">
        <v>280.92</v>
      </c>
      <c r="K173" t="n">
        <v>60.56</v>
      </c>
      <c r="L173" t="n">
        <v>4.5</v>
      </c>
      <c r="M173" t="n">
        <v>30</v>
      </c>
      <c r="N173" t="n">
        <v>75.87</v>
      </c>
      <c r="O173" t="n">
        <v>34881.09</v>
      </c>
      <c r="P173" t="n">
        <v>192.42</v>
      </c>
      <c r="Q173" t="n">
        <v>197.82</v>
      </c>
      <c r="R173" t="n">
        <v>47.12</v>
      </c>
      <c r="S173" t="n">
        <v>25.4</v>
      </c>
      <c r="T173" t="n">
        <v>9897.75</v>
      </c>
      <c r="U173" t="n">
        <v>0.54</v>
      </c>
      <c r="V173" t="n">
        <v>0.84</v>
      </c>
      <c r="W173" t="n">
        <v>2.99</v>
      </c>
      <c r="X173" t="n">
        <v>0.63</v>
      </c>
      <c r="Y173" t="n">
        <v>1</v>
      </c>
      <c r="Z173" t="n">
        <v>10</v>
      </c>
    </row>
    <row r="174">
      <c r="A174" t="n">
        <v>15</v>
      </c>
      <c r="B174" t="n">
        <v>140</v>
      </c>
      <c r="C174" t="inlineStr">
        <is>
          <t xml:space="preserve">CONCLUIDO	</t>
        </is>
      </c>
      <c r="D174" t="n">
        <v>6.4749</v>
      </c>
      <c r="E174" t="n">
        <v>15.44</v>
      </c>
      <c r="F174" t="n">
        <v>10.98</v>
      </c>
      <c r="G174" t="n">
        <v>21.95</v>
      </c>
      <c r="H174" t="n">
        <v>0.3</v>
      </c>
      <c r="I174" t="n">
        <v>30</v>
      </c>
      <c r="J174" t="n">
        <v>281.41</v>
      </c>
      <c r="K174" t="n">
        <v>60.56</v>
      </c>
      <c r="L174" t="n">
        <v>4.75</v>
      </c>
      <c r="M174" t="n">
        <v>28</v>
      </c>
      <c r="N174" t="n">
        <v>76.11</v>
      </c>
      <c r="O174" t="n">
        <v>34942.02</v>
      </c>
      <c r="P174" t="n">
        <v>191.62</v>
      </c>
      <c r="Q174" t="n">
        <v>197.8</v>
      </c>
      <c r="R174" t="n">
        <v>45.58</v>
      </c>
      <c r="S174" t="n">
        <v>25.4</v>
      </c>
      <c r="T174" t="n">
        <v>9138.530000000001</v>
      </c>
      <c r="U174" t="n">
        <v>0.5600000000000001</v>
      </c>
      <c r="V174" t="n">
        <v>0.85</v>
      </c>
      <c r="W174" t="n">
        <v>2.99</v>
      </c>
      <c r="X174" t="n">
        <v>0.58</v>
      </c>
      <c r="Y174" t="n">
        <v>1</v>
      </c>
      <c r="Z174" t="n">
        <v>10</v>
      </c>
    </row>
    <row r="175">
      <c r="A175" t="n">
        <v>16</v>
      </c>
      <c r="B175" t="n">
        <v>140</v>
      </c>
      <c r="C175" t="inlineStr">
        <is>
          <t xml:space="preserve">CONCLUIDO	</t>
        </is>
      </c>
      <c r="D175" t="n">
        <v>6.4997</v>
      </c>
      <c r="E175" t="n">
        <v>15.39</v>
      </c>
      <c r="F175" t="n">
        <v>10.97</v>
      </c>
      <c r="G175" t="n">
        <v>22.7</v>
      </c>
      <c r="H175" t="n">
        <v>0.32</v>
      </c>
      <c r="I175" t="n">
        <v>29</v>
      </c>
      <c r="J175" t="n">
        <v>281.91</v>
      </c>
      <c r="K175" t="n">
        <v>60.56</v>
      </c>
      <c r="L175" t="n">
        <v>5</v>
      </c>
      <c r="M175" t="n">
        <v>27</v>
      </c>
      <c r="N175" t="n">
        <v>76.34999999999999</v>
      </c>
      <c r="O175" t="n">
        <v>35003.04</v>
      </c>
      <c r="P175" t="n">
        <v>191.5</v>
      </c>
      <c r="Q175" t="n">
        <v>197.93</v>
      </c>
      <c r="R175" t="n">
        <v>45.15</v>
      </c>
      <c r="S175" t="n">
        <v>25.4</v>
      </c>
      <c r="T175" t="n">
        <v>8925.469999999999</v>
      </c>
      <c r="U175" t="n">
        <v>0.5600000000000001</v>
      </c>
      <c r="V175" t="n">
        <v>0.85</v>
      </c>
      <c r="W175" t="n">
        <v>2.99</v>
      </c>
      <c r="X175" t="n">
        <v>0.58</v>
      </c>
      <c r="Y175" t="n">
        <v>1</v>
      </c>
      <c r="Z175" t="n">
        <v>10</v>
      </c>
    </row>
    <row r="176">
      <c r="A176" t="n">
        <v>17</v>
      </c>
      <c r="B176" t="n">
        <v>140</v>
      </c>
      <c r="C176" t="inlineStr">
        <is>
          <t xml:space="preserve">CONCLUIDO	</t>
        </is>
      </c>
      <c r="D176" t="n">
        <v>6.5697</v>
      </c>
      <c r="E176" t="n">
        <v>15.22</v>
      </c>
      <c r="F176" t="n">
        <v>10.91</v>
      </c>
      <c r="G176" t="n">
        <v>24.25</v>
      </c>
      <c r="H176" t="n">
        <v>0.33</v>
      </c>
      <c r="I176" t="n">
        <v>27</v>
      </c>
      <c r="J176" t="n">
        <v>282.4</v>
      </c>
      <c r="K176" t="n">
        <v>60.56</v>
      </c>
      <c r="L176" t="n">
        <v>5.25</v>
      </c>
      <c r="M176" t="n">
        <v>25</v>
      </c>
      <c r="N176" t="n">
        <v>76.59999999999999</v>
      </c>
      <c r="O176" t="n">
        <v>35064.15</v>
      </c>
      <c r="P176" t="n">
        <v>190.41</v>
      </c>
      <c r="Q176" t="n">
        <v>197.8</v>
      </c>
      <c r="R176" t="n">
        <v>43.44</v>
      </c>
      <c r="S176" t="n">
        <v>25.4</v>
      </c>
      <c r="T176" t="n">
        <v>8078.68</v>
      </c>
      <c r="U176" t="n">
        <v>0.58</v>
      </c>
      <c r="V176" t="n">
        <v>0.85</v>
      </c>
      <c r="W176" t="n">
        <v>2.99</v>
      </c>
      <c r="X176" t="n">
        <v>0.52</v>
      </c>
      <c r="Y176" t="n">
        <v>1</v>
      </c>
      <c r="Z176" t="n">
        <v>10</v>
      </c>
    </row>
    <row r="177">
      <c r="A177" t="n">
        <v>18</v>
      </c>
      <c r="B177" t="n">
        <v>140</v>
      </c>
      <c r="C177" t="inlineStr">
        <is>
          <t xml:space="preserve">CONCLUIDO	</t>
        </is>
      </c>
      <c r="D177" t="n">
        <v>6.5953</v>
      </c>
      <c r="E177" t="n">
        <v>15.16</v>
      </c>
      <c r="F177" t="n">
        <v>10.9</v>
      </c>
      <c r="G177" t="n">
        <v>25.16</v>
      </c>
      <c r="H177" t="n">
        <v>0.35</v>
      </c>
      <c r="I177" t="n">
        <v>26</v>
      </c>
      <c r="J177" t="n">
        <v>282.9</v>
      </c>
      <c r="K177" t="n">
        <v>60.56</v>
      </c>
      <c r="L177" t="n">
        <v>5.5</v>
      </c>
      <c r="M177" t="n">
        <v>24</v>
      </c>
      <c r="N177" t="n">
        <v>76.84999999999999</v>
      </c>
      <c r="O177" t="n">
        <v>35125.37</v>
      </c>
      <c r="P177" t="n">
        <v>190.26</v>
      </c>
      <c r="Q177" t="n">
        <v>197.83</v>
      </c>
      <c r="R177" t="n">
        <v>43.24</v>
      </c>
      <c r="S177" t="n">
        <v>25.4</v>
      </c>
      <c r="T177" t="n">
        <v>7983.76</v>
      </c>
      <c r="U177" t="n">
        <v>0.59</v>
      </c>
      <c r="V177" t="n">
        <v>0.85</v>
      </c>
      <c r="W177" t="n">
        <v>2.98</v>
      </c>
      <c r="X177" t="n">
        <v>0.51</v>
      </c>
      <c r="Y177" t="n">
        <v>1</v>
      </c>
      <c r="Z177" t="n">
        <v>10</v>
      </c>
    </row>
    <row r="178">
      <c r="A178" t="n">
        <v>19</v>
      </c>
      <c r="B178" t="n">
        <v>140</v>
      </c>
      <c r="C178" t="inlineStr">
        <is>
          <t xml:space="preserve">CONCLUIDO	</t>
        </is>
      </c>
      <c r="D178" t="n">
        <v>6.6339</v>
      </c>
      <c r="E178" t="n">
        <v>15.07</v>
      </c>
      <c r="F178" t="n">
        <v>10.87</v>
      </c>
      <c r="G178" t="n">
        <v>26.08</v>
      </c>
      <c r="H178" t="n">
        <v>0.36</v>
      </c>
      <c r="I178" t="n">
        <v>25</v>
      </c>
      <c r="J178" t="n">
        <v>283.4</v>
      </c>
      <c r="K178" t="n">
        <v>60.56</v>
      </c>
      <c r="L178" t="n">
        <v>5.75</v>
      </c>
      <c r="M178" t="n">
        <v>23</v>
      </c>
      <c r="N178" t="n">
        <v>77.09</v>
      </c>
      <c r="O178" t="n">
        <v>35186.68</v>
      </c>
      <c r="P178" t="n">
        <v>189.66</v>
      </c>
      <c r="Q178" t="n">
        <v>197.85</v>
      </c>
      <c r="R178" t="n">
        <v>42.33</v>
      </c>
      <c r="S178" t="n">
        <v>25.4</v>
      </c>
      <c r="T178" t="n">
        <v>7538.19</v>
      </c>
      <c r="U178" t="n">
        <v>0.6</v>
      </c>
      <c r="V178" t="n">
        <v>0.86</v>
      </c>
      <c r="W178" t="n">
        <v>2.97</v>
      </c>
      <c r="X178" t="n">
        <v>0.48</v>
      </c>
      <c r="Y178" t="n">
        <v>1</v>
      </c>
      <c r="Z178" t="n">
        <v>10</v>
      </c>
    </row>
    <row r="179">
      <c r="A179" t="n">
        <v>20</v>
      </c>
      <c r="B179" t="n">
        <v>140</v>
      </c>
      <c r="C179" t="inlineStr">
        <is>
          <t xml:space="preserve">CONCLUIDO	</t>
        </is>
      </c>
      <c r="D179" t="n">
        <v>6.6637</v>
      </c>
      <c r="E179" t="n">
        <v>15.01</v>
      </c>
      <c r="F179" t="n">
        <v>10.85</v>
      </c>
      <c r="G179" t="n">
        <v>27.13</v>
      </c>
      <c r="H179" t="n">
        <v>0.38</v>
      </c>
      <c r="I179" t="n">
        <v>24</v>
      </c>
      <c r="J179" t="n">
        <v>283.9</v>
      </c>
      <c r="K179" t="n">
        <v>60.56</v>
      </c>
      <c r="L179" t="n">
        <v>6</v>
      </c>
      <c r="M179" t="n">
        <v>22</v>
      </c>
      <c r="N179" t="n">
        <v>77.34</v>
      </c>
      <c r="O179" t="n">
        <v>35248.1</v>
      </c>
      <c r="P179" t="n">
        <v>189.4</v>
      </c>
      <c r="Q179" t="n">
        <v>197.94</v>
      </c>
      <c r="R179" t="n">
        <v>41.61</v>
      </c>
      <c r="S179" t="n">
        <v>25.4</v>
      </c>
      <c r="T179" t="n">
        <v>7180.16</v>
      </c>
      <c r="U179" t="n">
        <v>0.61</v>
      </c>
      <c r="V179" t="n">
        <v>0.86</v>
      </c>
      <c r="W179" t="n">
        <v>2.98</v>
      </c>
      <c r="X179" t="n">
        <v>0.46</v>
      </c>
      <c r="Y179" t="n">
        <v>1</v>
      </c>
      <c r="Z179" t="n">
        <v>10</v>
      </c>
    </row>
    <row r="180">
      <c r="A180" t="n">
        <v>21</v>
      </c>
      <c r="B180" t="n">
        <v>140</v>
      </c>
      <c r="C180" t="inlineStr">
        <is>
          <t xml:space="preserve">CONCLUIDO	</t>
        </is>
      </c>
      <c r="D180" t="n">
        <v>6.6918</v>
      </c>
      <c r="E180" t="n">
        <v>14.94</v>
      </c>
      <c r="F180" t="n">
        <v>10.84</v>
      </c>
      <c r="G180" t="n">
        <v>28.28</v>
      </c>
      <c r="H180" t="n">
        <v>0.39</v>
      </c>
      <c r="I180" t="n">
        <v>23</v>
      </c>
      <c r="J180" t="n">
        <v>284.4</v>
      </c>
      <c r="K180" t="n">
        <v>60.56</v>
      </c>
      <c r="L180" t="n">
        <v>6.25</v>
      </c>
      <c r="M180" t="n">
        <v>21</v>
      </c>
      <c r="N180" t="n">
        <v>77.59</v>
      </c>
      <c r="O180" t="n">
        <v>35309.61</v>
      </c>
      <c r="P180" t="n">
        <v>189.2</v>
      </c>
      <c r="Q180" t="n">
        <v>197.82</v>
      </c>
      <c r="R180" t="n">
        <v>41.31</v>
      </c>
      <c r="S180" t="n">
        <v>25.4</v>
      </c>
      <c r="T180" t="n">
        <v>7034.56</v>
      </c>
      <c r="U180" t="n">
        <v>0.61</v>
      </c>
      <c r="V180" t="n">
        <v>0.86</v>
      </c>
      <c r="W180" t="n">
        <v>2.98</v>
      </c>
      <c r="X180" t="n">
        <v>0.45</v>
      </c>
      <c r="Y180" t="n">
        <v>1</v>
      </c>
      <c r="Z180" t="n">
        <v>10</v>
      </c>
    </row>
    <row r="181">
      <c r="A181" t="n">
        <v>22</v>
      </c>
      <c r="B181" t="n">
        <v>140</v>
      </c>
      <c r="C181" t="inlineStr">
        <is>
          <t xml:space="preserve">CONCLUIDO	</t>
        </is>
      </c>
      <c r="D181" t="n">
        <v>6.732</v>
      </c>
      <c r="E181" t="n">
        <v>14.85</v>
      </c>
      <c r="F181" t="n">
        <v>10.8</v>
      </c>
      <c r="G181" t="n">
        <v>29.47</v>
      </c>
      <c r="H181" t="n">
        <v>0.41</v>
      </c>
      <c r="I181" t="n">
        <v>22</v>
      </c>
      <c r="J181" t="n">
        <v>284.89</v>
      </c>
      <c r="K181" t="n">
        <v>60.56</v>
      </c>
      <c r="L181" t="n">
        <v>6.5</v>
      </c>
      <c r="M181" t="n">
        <v>20</v>
      </c>
      <c r="N181" t="n">
        <v>77.84</v>
      </c>
      <c r="O181" t="n">
        <v>35371.22</v>
      </c>
      <c r="P181" t="n">
        <v>188.49</v>
      </c>
      <c r="Q181" t="n">
        <v>197.76</v>
      </c>
      <c r="R181" t="n">
        <v>40.06</v>
      </c>
      <c r="S181" t="n">
        <v>25.4</v>
      </c>
      <c r="T181" t="n">
        <v>6414.1</v>
      </c>
      <c r="U181" t="n">
        <v>0.63</v>
      </c>
      <c r="V181" t="n">
        <v>0.86</v>
      </c>
      <c r="W181" t="n">
        <v>2.98</v>
      </c>
      <c r="X181" t="n">
        <v>0.41</v>
      </c>
      <c r="Y181" t="n">
        <v>1</v>
      </c>
      <c r="Z181" t="n">
        <v>10</v>
      </c>
    </row>
    <row r="182">
      <c r="A182" t="n">
        <v>23</v>
      </c>
      <c r="B182" t="n">
        <v>140</v>
      </c>
      <c r="C182" t="inlineStr">
        <is>
          <t xml:space="preserve">CONCLUIDO	</t>
        </is>
      </c>
      <c r="D182" t="n">
        <v>6.7593</v>
      </c>
      <c r="E182" t="n">
        <v>14.79</v>
      </c>
      <c r="F182" t="n">
        <v>10.8</v>
      </c>
      <c r="G182" t="n">
        <v>30.85</v>
      </c>
      <c r="H182" t="n">
        <v>0.42</v>
      </c>
      <c r="I182" t="n">
        <v>21</v>
      </c>
      <c r="J182" t="n">
        <v>285.39</v>
      </c>
      <c r="K182" t="n">
        <v>60.56</v>
      </c>
      <c r="L182" t="n">
        <v>6.75</v>
      </c>
      <c r="M182" t="n">
        <v>19</v>
      </c>
      <c r="N182" t="n">
        <v>78.09</v>
      </c>
      <c r="O182" t="n">
        <v>35432.93</v>
      </c>
      <c r="P182" t="n">
        <v>188.35</v>
      </c>
      <c r="Q182" t="n">
        <v>197.77</v>
      </c>
      <c r="R182" t="n">
        <v>40.06</v>
      </c>
      <c r="S182" t="n">
        <v>25.4</v>
      </c>
      <c r="T182" t="n">
        <v>6419.87</v>
      </c>
      <c r="U182" t="n">
        <v>0.63</v>
      </c>
      <c r="V182" t="n">
        <v>0.86</v>
      </c>
      <c r="W182" t="n">
        <v>2.97</v>
      </c>
      <c r="X182" t="n">
        <v>0.41</v>
      </c>
      <c r="Y182" t="n">
        <v>1</v>
      </c>
      <c r="Z182" t="n">
        <v>10</v>
      </c>
    </row>
    <row r="183">
      <c r="A183" t="n">
        <v>24</v>
      </c>
      <c r="B183" t="n">
        <v>140</v>
      </c>
      <c r="C183" t="inlineStr">
        <is>
          <t xml:space="preserve">CONCLUIDO	</t>
        </is>
      </c>
      <c r="D183" t="n">
        <v>6.7601</v>
      </c>
      <c r="E183" t="n">
        <v>14.79</v>
      </c>
      <c r="F183" t="n">
        <v>10.79</v>
      </c>
      <c r="G183" t="n">
        <v>30.84</v>
      </c>
      <c r="H183" t="n">
        <v>0.44</v>
      </c>
      <c r="I183" t="n">
        <v>21</v>
      </c>
      <c r="J183" t="n">
        <v>285.9</v>
      </c>
      <c r="K183" t="n">
        <v>60.56</v>
      </c>
      <c r="L183" t="n">
        <v>7</v>
      </c>
      <c r="M183" t="n">
        <v>19</v>
      </c>
      <c r="N183" t="n">
        <v>78.34</v>
      </c>
      <c r="O183" t="n">
        <v>35494.74</v>
      </c>
      <c r="P183" t="n">
        <v>188.27</v>
      </c>
      <c r="Q183" t="n">
        <v>197.82</v>
      </c>
      <c r="R183" t="n">
        <v>39.83</v>
      </c>
      <c r="S183" t="n">
        <v>25.4</v>
      </c>
      <c r="T183" t="n">
        <v>6304.21</v>
      </c>
      <c r="U183" t="n">
        <v>0.64</v>
      </c>
      <c r="V183" t="n">
        <v>0.86</v>
      </c>
      <c r="W183" t="n">
        <v>2.98</v>
      </c>
      <c r="X183" t="n">
        <v>0.4</v>
      </c>
      <c r="Y183" t="n">
        <v>1</v>
      </c>
      <c r="Z183" t="n">
        <v>10</v>
      </c>
    </row>
    <row r="184">
      <c r="A184" t="n">
        <v>25</v>
      </c>
      <c r="B184" t="n">
        <v>140</v>
      </c>
      <c r="C184" t="inlineStr">
        <is>
          <t xml:space="preserve">CONCLUIDO	</t>
        </is>
      </c>
      <c r="D184" t="n">
        <v>6.7998</v>
      </c>
      <c r="E184" t="n">
        <v>14.71</v>
      </c>
      <c r="F184" t="n">
        <v>10.76</v>
      </c>
      <c r="G184" t="n">
        <v>32.28</v>
      </c>
      <c r="H184" t="n">
        <v>0.45</v>
      </c>
      <c r="I184" t="n">
        <v>20</v>
      </c>
      <c r="J184" t="n">
        <v>286.4</v>
      </c>
      <c r="K184" t="n">
        <v>60.56</v>
      </c>
      <c r="L184" t="n">
        <v>7.25</v>
      </c>
      <c r="M184" t="n">
        <v>18</v>
      </c>
      <c r="N184" t="n">
        <v>78.59</v>
      </c>
      <c r="O184" t="n">
        <v>35556.78</v>
      </c>
      <c r="P184" t="n">
        <v>187.78</v>
      </c>
      <c r="Q184" t="n">
        <v>197.76</v>
      </c>
      <c r="R184" t="n">
        <v>38.77</v>
      </c>
      <c r="S184" t="n">
        <v>25.4</v>
      </c>
      <c r="T184" t="n">
        <v>5780.93</v>
      </c>
      <c r="U184" t="n">
        <v>0.66</v>
      </c>
      <c r="V184" t="n">
        <v>0.86</v>
      </c>
      <c r="W184" t="n">
        <v>2.97</v>
      </c>
      <c r="X184" t="n">
        <v>0.37</v>
      </c>
      <c r="Y184" t="n">
        <v>1</v>
      </c>
      <c r="Z184" t="n">
        <v>10</v>
      </c>
    </row>
    <row r="185">
      <c r="A185" t="n">
        <v>26</v>
      </c>
      <c r="B185" t="n">
        <v>140</v>
      </c>
      <c r="C185" t="inlineStr">
        <is>
          <t xml:space="preserve">CONCLUIDO	</t>
        </is>
      </c>
      <c r="D185" t="n">
        <v>6.8285</v>
      </c>
      <c r="E185" t="n">
        <v>14.64</v>
      </c>
      <c r="F185" t="n">
        <v>10.75</v>
      </c>
      <c r="G185" t="n">
        <v>33.95</v>
      </c>
      <c r="H185" t="n">
        <v>0.47</v>
      </c>
      <c r="I185" t="n">
        <v>19</v>
      </c>
      <c r="J185" t="n">
        <v>286.9</v>
      </c>
      <c r="K185" t="n">
        <v>60.56</v>
      </c>
      <c r="L185" t="n">
        <v>7.5</v>
      </c>
      <c r="M185" t="n">
        <v>17</v>
      </c>
      <c r="N185" t="n">
        <v>78.84999999999999</v>
      </c>
      <c r="O185" t="n">
        <v>35618.8</v>
      </c>
      <c r="P185" t="n">
        <v>187.5</v>
      </c>
      <c r="Q185" t="n">
        <v>197.85</v>
      </c>
      <c r="R185" t="n">
        <v>38.57</v>
      </c>
      <c r="S185" t="n">
        <v>25.4</v>
      </c>
      <c r="T185" t="n">
        <v>5683.74</v>
      </c>
      <c r="U185" t="n">
        <v>0.66</v>
      </c>
      <c r="V185" t="n">
        <v>0.87</v>
      </c>
      <c r="W185" t="n">
        <v>2.97</v>
      </c>
      <c r="X185" t="n">
        <v>0.36</v>
      </c>
      <c r="Y185" t="n">
        <v>1</v>
      </c>
      <c r="Z185" t="n">
        <v>10</v>
      </c>
    </row>
    <row r="186">
      <c r="A186" t="n">
        <v>27</v>
      </c>
      <c r="B186" t="n">
        <v>140</v>
      </c>
      <c r="C186" t="inlineStr">
        <is>
          <t xml:space="preserve">CONCLUIDO	</t>
        </is>
      </c>
      <c r="D186" t="n">
        <v>6.8267</v>
      </c>
      <c r="E186" t="n">
        <v>14.65</v>
      </c>
      <c r="F186" t="n">
        <v>10.76</v>
      </c>
      <c r="G186" t="n">
        <v>33.96</v>
      </c>
      <c r="H186" t="n">
        <v>0.48</v>
      </c>
      <c r="I186" t="n">
        <v>19</v>
      </c>
      <c r="J186" t="n">
        <v>287.41</v>
      </c>
      <c r="K186" t="n">
        <v>60.56</v>
      </c>
      <c r="L186" t="n">
        <v>7.75</v>
      </c>
      <c r="M186" t="n">
        <v>17</v>
      </c>
      <c r="N186" t="n">
        <v>79.09999999999999</v>
      </c>
      <c r="O186" t="n">
        <v>35680.92</v>
      </c>
      <c r="P186" t="n">
        <v>187.68</v>
      </c>
      <c r="Q186" t="n">
        <v>197.76</v>
      </c>
      <c r="R186" t="n">
        <v>38.61</v>
      </c>
      <c r="S186" t="n">
        <v>25.4</v>
      </c>
      <c r="T186" t="n">
        <v>5704.32</v>
      </c>
      <c r="U186" t="n">
        <v>0.66</v>
      </c>
      <c r="V186" t="n">
        <v>0.87</v>
      </c>
      <c r="W186" t="n">
        <v>2.97</v>
      </c>
      <c r="X186" t="n">
        <v>0.36</v>
      </c>
      <c r="Y186" t="n">
        <v>1</v>
      </c>
      <c r="Z186" t="n">
        <v>10</v>
      </c>
    </row>
    <row r="187">
      <c r="A187" t="n">
        <v>28</v>
      </c>
      <c r="B187" t="n">
        <v>140</v>
      </c>
      <c r="C187" t="inlineStr">
        <is>
          <t xml:space="preserve">CONCLUIDO	</t>
        </is>
      </c>
      <c r="D187" t="n">
        <v>6.8641</v>
      </c>
      <c r="E187" t="n">
        <v>14.57</v>
      </c>
      <c r="F187" t="n">
        <v>10.73</v>
      </c>
      <c r="G187" t="n">
        <v>35.76</v>
      </c>
      <c r="H187" t="n">
        <v>0.49</v>
      </c>
      <c r="I187" t="n">
        <v>18</v>
      </c>
      <c r="J187" t="n">
        <v>287.91</v>
      </c>
      <c r="K187" t="n">
        <v>60.56</v>
      </c>
      <c r="L187" t="n">
        <v>8</v>
      </c>
      <c r="M187" t="n">
        <v>16</v>
      </c>
      <c r="N187" t="n">
        <v>79.36</v>
      </c>
      <c r="O187" t="n">
        <v>35743.15</v>
      </c>
      <c r="P187" t="n">
        <v>187.11</v>
      </c>
      <c r="Q187" t="n">
        <v>197.82</v>
      </c>
      <c r="R187" t="n">
        <v>37.82</v>
      </c>
      <c r="S187" t="n">
        <v>25.4</v>
      </c>
      <c r="T187" t="n">
        <v>5315.5</v>
      </c>
      <c r="U187" t="n">
        <v>0.67</v>
      </c>
      <c r="V187" t="n">
        <v>0.87</v>
      </c>
      <c r="W187" t="n">
        <v>2.97</v>
      </c>
      <c r="X187" t="n">
        <v>0.34</v>
      </c>
      <c r="Y187" t="n">
        <v>1</v>
      </c>
      <c r="Z187" t="n">
        <v>10</v>
      </c>
    </row>
    <row r="188">
      <c r="A188" t="n">
        <v>29</v>
      </c>
      <c r="B188" t="n">
        <v>140</v>
      </c>
      <c r="C188" t="inlineStr">
        <is>
          <t xml:space="preserve">CONCLUIDO	</t>
        </is>
      </c>
      <c r="D188" t="n">
        <v>6.8647</v>
      </c>
      <c r="E188" t="n">
        <v>14.57</v>
      </c>
      <c r="F188" t="n">
        <v>10.73</v>
      </c>
      <c r="G188" t="n">
        <v>35.75</v>
      </c>
      <c r="H188" t="n">
        <v>0.51</v>
      </c>
      <c r="I188" t="n">
        <v>18</v>
      </c>
      <c r="J188" t="n">
        <v>288.42</v>
      </c>
      <c r="K188" t="n">
        <v>60.56</v>
      </c>
      <c r="L188" t="n">
        <v>8.25</v>
      </c>
      <c r="M188" t="n">
        <v>16</v>
      </c>
      <c r="N188" t="n">
        <v>79.61</v>
      </c>
      <c r="O188" t="n">
        <v>35805.48</v>
      </c>
      <c r="P188" t="n">
        <v>187.08</v>
      </c>
      <c r="Q188" t="n">
        <v>197.78</v>
      </c>
      <c r="R188" t="n">
        <v>37.88</v>
      </c>
      <c r="S188" t="n">
        <v>25.4</v>
      </c>
      <c r="T188" t="n">
        <v>5347.85</v>
      </c>
      <c r="U188" t="n">
        <v>0.67</v>
      </c>
      <c r="V188" t="n">
        <v>0.87</v>
      </c>
      <c r="W188" t="n">
        <v>2.96</v>
      </c>
      <c r="X188" t="n">
        <v>0.33</v>
      </c>
      <c r="Y188" t="n">
        <v>1</v>
      </c>
      <c r="Z188" t="n">
        <v>10</v>
      </c>
    </row>
    <row r="189">
      <c r="A189" t="n">
        <v>30</v>
      </c>
      <c r="B189" t="n">
        <v>140</v>
      </c>
      <c r="C189" t="inlineStr">
        <is>
          <t xml:space="preserve">CONCLUIDO	</t>
        </is>
      </c>
      <c r="D189" t="n">
        <v>6.8918</v>
      </c>
      <c r="E189" t="n">
        <v>14.51</v>
      </c>
      <c r="F189" t="n">
        <v>10.72</v>
      </c>
      <c r="G189" t="n">
        <v>37.84</v>
      </c>
      <c r="H189" t="n">
        <v>0.52</v>
      </c>
      <c r="I189" t="n">
        <v>17</v>
      </c>
      <c r="J189" t="n">
        <v>288.92</v>
      </c>
      <c r="K189" t="n">
        <v>60.56</v>
      </c>
      <c r="L189" t="n">
        <v>8.5</v>
      </c>
      <c r="M189" t="n">
        <v>15</v>
      </c>
      <c r="N189" t="n">
        <v>79.87</v>
      </c>
      <c r="O189" t="n">
        <v>35867.91</v>
      </c>
      <c r="P189" t="n">
        <v>186.88</v>
      </c>
      <c r="Q189" t="n">
        <v>197.8</v>
      </c>
      <c r="R189" t="n">
        <v>37.65</v>
      </c>
      <c r="S189" t="n">
        <v>25.4</v>
      </c>
      <c r="T189" t="n">
        <v>5233.59</v>
      </c>
      <c r="U189" t="n">
        <v>0.67</v>
      </c>
      <c r="V189" t="n">
        <v>0.87</v>
      </c>
      <c r="W189" t="n">
        <v>2.97</v>
      </c>
      <c r="X189" t="n">
        <v>0.33</v>
      </c>
      <c r="Y189" t="n">
        <v>1</v>
      </c>
      <c r="Z189" t="n">
        <v>10</v>
      </c>
    </row>
    <row r="190">
      <c r="A190" t="n">
        <v>31</v>
      </c>
      <c r="B190" t="n">
        <v>140</v>
      </c>
      <c r="C190" t="inlineStr">
        <is>
          <t xml:space="preserve">CONCLUIDO	</t>
        </is>
      </c>
      <c r="D190" t="n">
        <v>6.8889</v>
      </c>
      <c r="E190" t="n">
        <v>14.52</v>
      </c>
      <c r="F190" t="n">
        <v>10.73</v>
      </c>
      <c r="G190" t="n">
        <v>37.86</v>
      </c>
      <c r="H190" t="n">
        <v>0.54</v>
      </c>
      <c r="I190" t="n">
        <v>17</v>
      </c>
      <c r="J190" t="n">
        <v>289.43</v>
      </c>
      <c r="K190" t="n">
        <v>60.56</v>
      </c>
      <c r="L190" t="n">
        <v>8.75</v>
      </c>
      <c r="M190" t="n">
        <v>15</v>
      </c>
      <c r="N190" t="n">
        <v>80.12</v>
      </c>
      <c r="O190" t="n">
        <v>35930.44</v>
      </c>
      <c r="P190" t="n">
        <v>187.08</v>
      </c>
      <c r="Q190" t="n">
        <v>197.79</v>
      </c>
      <c r="R190" t="n">
        <v>37.79</v>
      </c>
      <c r="S190" t="n">
        <v>25.4</v>
      </c>
      <c r="T190" t="n">
        <v>5306.31</v>
      </c>
      <c r="U190" t="n">
        <v>0.67</v>
      </c>
      <c r="V190" t="n">
        <v>0.87</v>
      </c>
      <c r="W190" t="n">
        <v>2.97</v>
      </c>
      <c r="X190" t="n">
        <v>0.34</v>
      </c>
      <c r="Y190" t="n">
        <v>1</v>
      </c>
      <c r="Z190" t="n">
        <v>10</v>
      </c>
    </row>
    <row r="191">
      <c r="A191" t="n">
        <v>32</v>
      </c>
      <c r="B191" t="n">
        <v>140</v>
      </c>
      <c r="C191" t="inlineStr">
        <is>
          <t xml:space="preserve">CONCLUIDO	</t>
        </is>
      </c>
      <c r="D191" t="n">
        <v>6.9365</v>
      </c>
      <c r="E191" t="n">
        <v>14.42</v>
      </c>
      <c r="F191" t="n">
        <v>10.68</v>
      </c>
      <c r="G191" t="n">
        <v>40.05</v>
      </c>
      <c r="H191" t="n">
        <v>0.55</v>
      </c>
      <c r="I191" t="n">
        <v>16</v>
      </c>
      <c r="J191" t="n">
        <v>289.94</v>
      </c>
      <c r="K191" t="n">
        <v>60.56</v>
      </c>
      <c r="L191" t="n">
        <v>9</v>
      </c>
      <c r="M191" t="n">
        <v>14</v>
      </c>
      <c r="N191" t="n">
        <v>80.38</v>
      </c>
      <c r="O191" t="n">
        <v>35993.08</v>
      </c>
      <c r="P191" t="n">
        <v>186.23</v>
      </c>
      <c r="Q191" t="n">
        <v>197.76</v>
      </c>
      <c r="R191" t="n">
        <v>36.39</v>
      </c>
      <c r="S191" t="n">
        <v>25.4</v>
      </c>
      <c r="T191" t="n">
        <v>4611.45</v>
      </c>
      <c r="U191" t="n">
        <v>0.7</v>
      </c>
      <c r="V191" t="n">
        <v>0.87</v>
      </c>
      <c r="W191" t="n">
        <v>2.96</v>
      </c>
      <c r="X191" t="n">
        <v>0.29</v>
      </c>
      <c r="Y191" t="n">
        <v>1</v>
      </c>
      <c r="Z191" t="n">
        <v>10</v>
      </c>
    </row>
    <row r="192">
      <c r="A192" t="n">
        <v>33</v>
      </c>
      <c r="B192" t="n">
        <v>140</v>
      </c>
      <c r="C192" t="inlineStr">
        <is>
          <t xml:space="preserve">CONCLUIDO	</t>
        </is>
      </c>
      <c r="D192" t="n">
        <v>6.9251</v>
      </c>
      <c r="E192" t="n">
        <v>14.44</v>
      </c>
      <c r="F192" t="n">
        <v>10.7</v>
      </c>
      <c r="G192" t="n">
        <v>40.14</v>
      </c>
      <c r="H192" t="n">
        <v>0.57</v>
      </c>
      <c r="I192" t="n">
        <v>16</v>
      </c>
      <c r="J192" t="n">
        <v>290.45</v>
      </c>
      <c r="K192" t="n">
        <v>60.56</v>
      </c>
      <c r="L192" t="n">
        <v>9.25</v>
      </c>
      <c r="M192" t="n">
        <v>14</v>
      </c>
      <c r="N192" t="n">
        <v>80.64</v>
      </c>
      <c r="O192" t="n">
        <v>36055.83</v>
      </c>
      <c r="P192" t="n">
        <v>186.7</v>
      </c>
      <c r="Q192" t="n">
        <v>197.75</v>
      </c>
      <c r="R192" t="n">
        <v>36.86</v>
      </c>
      <c r="S192" t="n">
        <v>25.4</v>
      </c>
      <c r="T192" t="n">
        <v>4845.96</v>
      </c>
      <c r="U192" t="n">
        <v>0.6899999999999999</v>
      </c>
      <c r="V192" t="n">
        <v>0.87</v>
      </c>
      <c r="W192" t="n">
        <v>2.97</v>
      </c>
      <c r="X192" t="n">
        <v>0.31</v>
      </c>
      <c r="Y192" t="n">
        <v>1</v>
      </c>
      <c r="Z192" t="n">
        <v>10</v>
      </c>
    </row>
    <row r="193">
      <c r="A193" t="n">
        <v>34</v>
      </c>
      <c r="B193" t="n">
        <v>140</v>
      </c>
      <c r="C193" t="inlineStr">
        <is>
          <t xml:space="preserve">CONCLUIDO	</t>
        </is>
      </c>
      <c r="D193" t="n">
        <v>6.9682</v>
      </c>
      <c r="E193" t="n">
        <v>14.35</v>
      </c>
      <c r="F193" t="n">
        <v>10.67</v>
      </c>
      <c r="G193" t="n">
        <v>42.67</v>
      </c>
      <c r="H193" t="n">
        <v>0.58</v>
      </c>
      <c r="I193" t="n">
        <v>15</v>
      </c>
      <c r="J193" t="n">
        <v>290.96</v>
      </c>
      <c r="K193" t="n">
        <v>60.56</v>
      </c>
      <c r="L193" t="n">
        <v>9.5</v>
      </c>
      <c r="M193" t="n">
        <v>13</v>
      </c>
      <c r="N193" t="n">
        <v>80.90000000000001</v>
      </c>
      <c r="O193" t="n">
        <v>36118.68</v>
      </c>
      <c r="P193" t="n">
        <v>186</v>
      </c>
      <c r="Q193" t="n">
        <v>197.79</v>
      </c>
      <c r="R193" t="n">
        <v>35.94</v>
      </c>
      <c r="S193" t="n">
        <v>25.4</v>
      </c>
      <c r="T193" t="n">
        <v>4390.33</v>
      </c>
      <c r="U193" t="n">
        <v>0.71</v>
      </c>
      <c r="V193" t="n">
        <v>0.87</v>
      </c>
      <c r="W193" t="n">
        <v>2.96</v>
      </c>
      <c r="X193" t="n">
        <v>0.28</v>
      </c>
      <c r="Y193" t="n">
        <v>1</v>
      </c>
      <c r="Z193" t="n">
        <v>10</v>
      </c>
    </row>
    <row r="194">
      <c r="A194" t="n">
        <v>35</v>
      </c>
      <c r="B194" t="n">
        <v>140</v>
      </c>
      <c r="C194" t="inlineStr">
        <is>
          <t xml:space="preserve">CONCLUIDO	</t>
        </is>
      </c>
      <c r="D194" t="n">
        <v>6.9637</v>
      </c>
      <c r="E194" t="n">
        <v>14.36</v>
      </c>
      <c r="F194" t="n">
        <v>10.68</v>
      </c>
      <c r="G194" t="n">
        <v>42.7</v>
      </c>
      <c r="H194" t="n">
        <v>0.6</v>
      </c>
      <c r="I194" t="n">
        <v>15</v>
      </c>
      <c r="J194" t="n">
        <v>291.47</v>
      </c>
      <c r="K194" t="n">
        <v>60.56</v>
      </c>
      <c r="L194" t="n">
        <v>9.75</v>
      </c>
      <c r="M194" t="n">
        <v>13</v>
      </c>
      <c r="N194" t="n">
        <v>81.16</v>
      </c>
      <c r="O194" t="n">
        <v>36181.64</v>
      </c>
      <c r="P194" t="n">
        <v>186.25</v>
      </c>
      <c r="Q194" t="n">
        <v>197.76</v>
      </c>
      <c r="R194" t="n">
        <v>36.21</v>
      </c>
      <c r="S194" t="n">
        <v>25.4</v>
      </c>
      <c r="T194" t="n">
        <v>4523.91</v>
      </c>
      <c r="U194" t="n">
        <v>0.7</v>
      </c>
      <c r="V194" t="n">
        <v>0.87</v>
      </c>
      <c r="W194" t="n">
        <v>2.96</v>
      </c>
      <c r="X194" t="n">
        <v>0.29</v>
      </c>
      <c r="Y194" t="n">
        <v>1</v>
      </c>
      <c r="Z194" t="n">
        <v>10</v>
      </c>
    </row>
    <row r="195">
      <c r="A195" t="n">
        <v>36</v>
      </c>
      <c r="B195" t="n">
        <v>140</v>
      </c>
      <c r="C195" t="inlineStr">
        <is>
          <t xml:space="preserve">CONCLUIDO	</t>
        </is>
      </c>
      <c r="D195" t="n">
        <v>6.9676</v>
      </c>
      <c r="E195" t="n">
        <v>14.35</v>
      </c>
      <c r="F195" t="n">
        <v>10.67</v>
      </c>
      <c r="G195" t="n">
        <v>42.67</v>
      </c>
      <c r="H195" t="n">
        <v>0.61</v>
      </c>
      <c r="I195" t="n">
        <v>15</v>
      </c>
      <c r="J195" t="n">
        <v>291.98</v>
      </c>
      <c r="K195" t="n">
        <v>60.56</v>
      </c>
      <c r="L195" t="n">
        <v>10</v>
      </c>
      <c r="M195" t="n">
        <v>13</v>
      </c>
      <c r="N195" t="n">
        <v>81.42</v>
      </c>
      <c r="O195" t="n">
        <v>36244.71</v>
      </c>
      <c r="P195" t="n">
        <v>186</v>
      </c>
      <c r="Q195" t="n">
        <v>197.79</v>
      </c>
      <c r="R195" t="n">
        <v>35.92</v>
      </c>
      <c r="S195" t="n">
        <v>25.4</v>
      </c>
      <c r="T195" t="n">
        <v>4379.38</v>
      </c>
      <c r="U195" t="n">
        <v>0.71</v>
      </c>
      <c r="V195" t="n">
        <v>0.87</v>
      </c>
      <c r="W195" t="n">
        <v>2.97</v>
      </c>
      <c r="X195" t="n">
        <v>0.28</v>
      </c>
      <c r="Y195" t="n">
        <v>1</v>
      </c>
      <c r="Z195" t="n">
        <v>10</v>
      </c>
    </row>
    <row r="196">
      <c r="A196" t="n">
        <v>37</v>
      </c>
      <c r="B196" t="n">
        <v>140</v>
      </c>
      <c r="C196" t="inlineStr">
        <is>
          <t xml:space="preserve">CONCLUIDO	</t>
        </is>
      </c>
      <c r="D196" t="n">
        <v>7.0059</v>
      </c>
      <c r="E196" t="n">
        <v>14.27</v>
      </c>
      <c r="F196" t="n">
        <v>10.64</v>
      </c>
      <c r="G196" t="n">
        <v>45.61</v>
      </c>
      <c r="H196" t="n">
        <v>0.62</v>
      </c>
      <c r="I196" t="n">
        <v>14</v>
      </c>
      <c r="J196" t="n">
        <v>292.49</v>
      </c>
      <c r="K196" t="n">
        <v>60.56</v>
      </c>
      <c r="L196" t="n">
        <v>10.25</v>
      </c>
      <c r="M196" t="n">
        <v>12</v>
      </c>
      <c r="N196" t="n">
        <v>81.68000000000001</v>
      </c>
      <c r="O196" t="n">
        <v>36307.88</v>
      </c>
      <c r="P196" t="n">
        <v>185.56</v>
      </c>
      <c r="Q196" t="n">
        <v>197.83</v>
      </c>
      <c r="R196" t="n">
        <v>35.13</v>
      </c>
      <c r="S196" t="n">
        <v>25.4</v>
      </c>
      <c r="T196" t="n">
        <v>3993.35</v>
      </c>
      <c r="U196" t="n">
        <v>0.72</v>
      </c>
      <c r="V196" t="n">
        <v>0.87</v>
      </c>
      <c r="W196" t="n">
        <v>2.96</v>
      </c>
      <c r="X196" t="n">
        <v>0.25</v>
      </c>
      <c r="Y196" t="n">
        <v>1</v>
      </c>
      <c r="Z196" t="n">
        <v>10</v>
      </c>
    </row>
    <row r="197">
      <c r="A197" t="n">
        <v>38</v>
      </c>
      <c r="B197" t="n">
        <v>140</v>
      </c>
      <c r="C197" t="inlineStr">
        <is>
          <t xml:space="preserve">CONCLUIDO	</t>
        </is>
      </c>
      <c r="D197" t="n">
        <v>7.0024</v>
      </c>
      <c r="E197" t="n">
        <v>14.28</v>
      </c>
      <c r="F197" t="n">
        <v>10.65</v>
      </c>
      <c r="G197" t="n">
        <v>45.64</v>
      </c>
      <c r="H197" t="n">
        <v>0.64</v>
      </c>
      <c r="I197" t="n">
        <v>14</v>
      </c>
      <c r="J197" t="n">
        <v>293</v>
      </c>
      <c r="K197" t="n">
        <v>60.56</v>
      </c>
      <c r="L197" t="n">
        <v>10.5</v>
      </c>
      <c r="M197" t="n">
        <v>12</v>
      </c>
      <c r="N197" t="n">
        <v>81.95</v>
      </c>
      <c r="O197" t="n">
        <v>36371.17</v>
      </c>
      <c r="P197" t="n">
        <v>185.76</v>
      </c>
      <c r="Q197" t="n">
        <v>197.79</v>
      </c>
      <c r="R197" t="n">
        <v>35.28</v>
      </c>
      <c r="S197" t="n">
        <v>25.4</v>
      </c>
      <c r="T197" t="n">
        <v>4067.58</v>
      </c>
      <c r="U197" t="n">
        <v>0.72</v>
      </c>
      <c r="V197" t="n">
        <v>0.87</v>
      </c>
      <c r="W197" t="n">
        <v>2.96</v>
      </c>
      <c r="X197" t="n">
        <v>0.26</v>
      </c>
      <c r="Y197" t="n">
        <v>1</v>
      </c>
      <c r="Z197" t="n">
        <v>10</v>
      </c>
    </row>
    <row r="198">
      <c r="A198" t="n">
        <v>39</v>
      </c>
      <c r="B198" t="n">
        <v>140</v>
      </c>
      <c r="C198" t="inlineStr">
        <is>
          <t xml:space="preserve">CONCLUIDO	</t>
        </is>
      </c>
      <c r="D198" t="n">
        <v>6.998</v>
      </c>
      <c r="E198" t="n">
        <v>14.29</v>
      </c>
      <c r="F198" t="n">
        <v>10.66</v>
      </c>
      <c r="G198" t="n">
        <v>45.67</v>
      </c>
      <c r="H198" t="n">
        <v>0.65</v>
      </c>
      <c r="I198" t="n">
        <v>14</v>
      </c>
      <c r="J198" t="n">
        <v>293.52</v>
      </c>
      <c r="K198" t="n">
        <v>60.56</v>
      </c>
      <c r="L198" t="n">
        <v>10.75</v>
      </c>
      <c r="M198" t="n">
        <v>12</v>
      </c>
      <c r="N198" t="n">
        <v>82.20999999999999</v>
      </c>
      <c r="O198" t="n">
        <v>36434.56</v>
      </c>
      <c r="P198" t="n">
        <v>185.84</v>
      </c>
      <c r="Q198" t="n">
        <v>197.77</v>
      </c>
      <c r="R198" t="n">
        <v>35.61</v>
      </c>
      <c r="S198" t="n">
        <v>25.4</v>
      </c>
      <c r="T198" t="n">
        <v>4230.36</v>
      </c>
      <c r="U198" t="n">
        <v>0.71</v>
      </c>
      <c r="V198" t="n">
        <v>0.87</v>
      </c>
      <c r="W198" t="n">
        <v>2.96</v>
      </c>
      <c r="X198" t="n">
        <v>0.27</v>
      </c>
      <c r="Y198" t="n">
        <v>1</v>
      </c>
      <c r="Z198" t="n">
        <v>10</v>
      </c>
    </row>
    <row r="199">
      <c r="A199" t="n">
        <v>40</v>
      </c>
      <c r="B199" t="n">
        <v>140</v>
      </c>
      <c r="C199" t="inlineStr">
        <is>
          <t xml:space="preserve">CONCLUIDO	</t>
        </is>
      </c>
      <c r="D199" t="n">
        <v>6.9965</v>
      </c>
      <c r="E199" t="n">
        <v>14.29</v>
      </c>
      <c r="F199" t="n">
        <v>10.66</v>
      </c>
      <c r="G199" t="n">
        <v>45.69</v>
      </c>
      <c r="H199" t="n">
        <v>0.67</v>
      </c>
      <c r="I199" t="n">
        <v>14</v>
      </c>
      <c r="J199" t="n">
        <v>294.03</v>
      </c>
      <c r="K199" t="n">
        <v>60.56</v>
      </c>
      <c r="L199" t="n">
        <v>11</v>
      </c>
      <c r="M199" t="n">
        <v>12</v>
      </c>
      <c r="N199" t="n">
        <v>82.48</v>
      </c>
      <c r="O199" t="n">
        <v>36498.06</v>
      </c>
      <c r="P199" t="n">
        <v>185.76</v>
      </c>
      <c r="Q199" t="n">
        <v>197.85</v>
      </c>
      <c r="R199" t="n">
        <v>35.87</v>
      </c>
      <c r="S199" t="n">
        <v>25.4</v>
      </c>
      <c r="T199" t="n">
        <v>4358.65</v>
      </c>
      <c r="U199" t="n">
        <v>0.71</v>
      </c>
      <c r="V199" t="n">
        <v>0.87</v>
      </c>
      <c r="W199" t="n">
        <v>2.96</v>
      </c>
      <c r="X199" t="n">
        <v>0.27</v>
      </c>
      <c r="Y199" t="n">
        <v>1</v>
      </c>
      <c r="Z199" t="n">
        <v>10</v>
      </c>
    </row>
    <row r="200">
      <c r="A200" t="n">
        <v>41</v>
      </c>
      <c r="B200" t="n">
        <v>140</v>
      </c>
      <c r="C200" t="inlineStr">
        <is>
          <t xml:space="preserve">CONCLUIDO	</t>
        </is>
      </c>
      <c r="D200" t="n">
        <v>7.0348</v>
      </c>
      <c r="E200" t="n">
        <v>14.22</v>
      </c>
      <c r="F200" t="n">
        <v>10.63</v>
      </c>
      <c r="G200" t="n">
        <v>49.08</v>
      </c>
      <c r="H200" t="n">
        <v>0.68</v>
      </c>
      <c r="I200" t="n">
        <v>13</v>
      </c>
      <c r="J200" t="n">
        <v>294.55</v>
      </c>
      <c r="K200" t="n">
        <v>60.56</v>
      </c>
      <c r="L200" t="n">
        <v>11.25</v>
      </c>
      <c r="M200" t="n">
        <v>11</v>
      </c>
      <c r="N200" t="n">
        <v>82.73999999999999</v>
      </c>
      <c r="O200" t="n">
        <v>36561.67</v>
      </c>
      <c r="P200" t="n">
        <v>185.51</v>
      </c>
      <c r="Q200" t="n">
        <v>197.79</v>
      </c>
      <c r="R200" t="n">
        <v>34.88</v>
      </c>
      <c r="S200" t="n">
        <v>25.4</v>
      </c>
      <c r="T200" t="n">
        <v>3872.38</v>
      </c>
      <c r="U200" t="n">
        <v>0.73</v>
      </c>
      <c r="V200" t="n">
        <v>0.88</v>
      </c>
      <c r="W200" t="n">
        <v>2.96</v>
      </c>
      <c r="X200" t="n">
        <v>0.24</v>
      </c>
      <c r="Y200" t="n">
        <v>1</v>
      </c>
      <c r="Z200" t="n">
        <v>10</v>
      </c>
    </row>
    <row r="201">
      <c r="A201" t="n">
        <v>42</v>
      </c>
      <c r="B201" t="n">
        <v>140</v>
      </c>
      <c r="C201" t="inlineStr">
        <is>
          <t xml:space="preserve">CONCLUIDO	</t>
        </is>
      </c>
      <c r="D201" t="n">
        <v>7.0363</v>
      </c>
      <c r="E201" t="n">
        <v>14.21</v>
      </c>
      <c r="F201" t="n">
        <v>10.63</v>
      </c>
      <c r="G201" t="n">
        <v>49.07</v>
      </c>
      <c r="H201" t="n">
        <v>0.6899999999999999</v>
      </c>
      <c r="I201" t="n">
        <v>13</v>
      </c>
      <c r="J201" t="n">
        <v>295.06</v>
      </c>
      <c r="K201" t="n">
        <v>60.56</v>
      </c>
      <c r="L201" t="n">
        <v>11.5</v>
      </c>
      <c r="M201" t="n">
        <v>11</v>
      </c>
      <c r="N201" t="n">
        <v>83.01000000000001</v>
      </c>
      <c r="O201" t="n">
        <v>36625.39</v>
      </c>
      <c r="P201" t="n">
        <v>185.54</v>
      </c>
      <c r="Q201" t="n">
        <v>197.79</v>
      </c>
      <c r="R201" t="n">
        <v>34.89</v>
      </c>
      <c r="S201" t="n">
        <v>25.4</v>
      </c>
      <c r="T201" t="n">
        <v>3876.93</v>
      </c>
      <c r="U201" t="n">
        <v>0.73</v>
      </c>
      <c r="V201" t="n">
        <v>0.88</v>
      </c>
      <c r="W201" t="n">
        <v>2.96</v>
      </c>
      <c r="X201" t="n">
        <v>0.24</v>
      </c>
      <c r="Y201" t="n">
        <v>1</v>
      </c>
      <c r="Z201" t="n">
        <v>10</v>
      </c>
    </row>
    <row r="202">
      <c r="A202" t="n">
        <v>43</v>
      </c>
      <c r="B202" t="n">
        <v>140</v>
      </c>
      <c r="C202" t="inlineStr">
        <is>
          <t xml:space="preserve">CONCLUIDO	</t>
        </is>
      </c>
      <c r="D202" t="n">
        <v>7.0392</v>
      </c>
      <c r="E202" t="n">
        <v>14.21</v>
      </c>
      <c r="F202" t="n">
        <v>10.63</v>
      </c>
      <c r="G202" t="n">
        <v>49.04</v>
      </c>
      <c r="H202" t="n">
        <v>0.71</v>
      </c>
      <c r="I202" t="n">
        <v>13</v>
      </c>
      <c r="J202" t="n">
        <v>295.58</v>
      </c>
      <c r="K202" t="n">
        <v>60.56</v>
      </c>
      <c r="L202" t="n">
        <v>11.75</v>
      </c>
      <c r="M202" t="n">
        <v>11</v>
      </c>
      <c r="N202" t="n">
        <v>83.28</v>
      </c>
      <c r="O202" t="n">
        <v>36689.22</v>
      </c>
      <c r="P202" t="n">
        <v>185.36</v>
      </c>
      <c r="Q202" t="n">
        <v>197.79</v>
      </c>
      <c r="R202" t="n">
        <v>34.7</v>
      </c>
      <c r="S202" t="n">
        <v>25.4</v>
      </c>
      <c r="T202" t="n">
        <v>3780.59</v>
      </c>
      <c r="U202" t="n">
        <v>0.73</v>
      </c>
      <c r="V202" t="n">
        <v>0.88</v>
      </c>
      <c r="W202" t="n">
        <v>2.96</v>
      </c>
      <c r="X202" t="n">
        <v>0.24</v>
      </c>
      <c r="Y202" t="n">
        <v>1</v>
      </c>
      <c r="Z202" t="n">
        <v>10</v>
      </c>
    </row>
    <row r="203">
      <c r="A203" t="n">
        <v>44</v>
      </c>
      <c r="B203" t="n">
        <v>140</v>
      </c>
      <c r="C203" t="inlineStr">
        <is>
          <t xml:space="preserve">CONCLUIDO	</t>
        </is>
      </c>
      <c r="D203" t="n">
        <v>7.034</v>
      </c>
      <c r="E203" t="n">
        <v>14.22</v>
      </c>
      <c r="F203" t="n">
        <v>10.64</v>
      </c>
      <c r="G203" t="n">
        <v>49.09</v>
      </c>
      <c r="H203" t="n">
        <v>0.72</v>
      </c>
      <c r="I203" t="n">
        <v>13</v>
      </c>
      <c r="J203" t="n">
        <v>296.1</v>
      </c>
      <c r="K203" t="n">
        <v>60.56</v>
      </c>
      <c r="L203" t="n">
        <v>12</v>
      </c>
      <c r="M203" t="n">
        <v>11</v>
      </c>
      <c r="N203" t="n">
        <v>83.54000000000001</v>
      </c>
      <c r="O203" t="n">
        <v>36753.16</v>
      </c>
      <c r="P203" t="n">
        <v>185.34</v>
      </c>
      <c r="Q203" t="n">
        <v>197.78</v>
      </c>
      <c r="R203" t="n">
        <v>35.04</v>
      </c>
      <c r="S203" t="n">
        <v>25.4</v>
      </c>
      <c r="T203" t="n">
        <v>3951.59</v>
      </c>
      <c r="U203" t="n">
        <v>0.72</v>
      </c>
      <c r="V203" t="n">
        <v>0.87</v>
      </c>
      <c r="W203" t="n">
        <v>2.96</v>
      </c>
      <c r="X203" t="n">
        <v>0.25</v>
      </c>
      <c r="Y203" t="n">
        <v>1</v>
      </c>
      <c r="Z203" t="n">
        <v>10</v>
      </c>
    </row>
    <row r="204">
      <c r="A204" t="n">
        <v>45</v>
      </c>
      <c r="B204" t="n">
        <v>140</v>
      </c>
      <c r="C204" t="inlineStr">
        <is>
          <t xml:space="preserve">CONCLUIDO	</t>
        </is>
      </c>
      <c r="D204" t="n">
        <v>7.0753</v>
      </c>
      <c r="E204" t="n">
        <v>14.13</v>
      </c>
      <c r="F204" t="n">
        <v>10.61</v>
      </c>
      <c r="G204" t="n">
        <v>53.03</v>
      </c>
      <c r="H204" t="n">
        <v>0.74</v>
      </c>
      <c r="I204" t="n">
        <v>12</v>
      </c>
      <c r="J204" t="n">
        <v>296.62</v>
      </c>
      <c r="K204" t="n">
        <v>60.56</v>
      </c>
      <c r="L204" t="n">
        <v>12.25</v>
      </c>
      <c r="M204" t="n">
        <v>10</v>
      </c>
      <c r="N204" t="n">
        <v>83.81</v>
      </c>
      <c r="O204" t="n">
        <v>36817.22</v>
      </c>
      <c r="P204" t="n">
        <v>184.95</v>
      </c>
      <c r="Q204" t="n">
        <v>197.79</v>
      </c>
      <c r="R204" t="n">
        <v>34.25</v>
      </c>
      <c r="S204" t="n">
        <v>25.4</v>
      </c>
      <c r="T204" t="n">
        <v>3562.71</v>
      </c>
      <c r="U204" t="n">
        <v>0.74</v>
      </c>
      <c r="V204" t="n">
        <v>0.88</v>
      </c>
      <c r="W204" t="n">
        <v>2.95</v>
      </c>
      <c r="X204" t="n">
        <v>0.22</v>
      </c>
      <c r="Y204" t="n">
        <v>1</v>
      </c>
      <c r="Z204" t="n">
        <v>10</v>
      </c>
    </row>
    <row r="205">
      <c r="A205" t="n">
        <v>46</v>
      </c>
      <c r="B205" t="n">
        <v>140</v>
      </c>
      <c r="C205" t="inlineStr">
        <is>
          <t xml:space="preserve">CONCLUIDO	</t>
        </is>
      </c>
      <c r="D205" t="n">
        <v>7.0724</v>
      </c>
      <c r="E205" t="n">
        <v>14.14</v>
      </c>
      <c r="F205" t="n">
        <v>10.61</v>
      </c>
      <c r="G205" t="n">
        <v>53.06</v>
      </c>
      <c r="H205" t="n">
        <v>0.75</v>
      </c>
      <c r="I205" t="n">
        <v>12</v>
      </c>
      <c r="J205" t="n">
        <v>297.14</v>
      </c>
      <c r="K205" t="n">
        <v>60.56</v>
      </c>
      <c r="L205" t="n">
        <v>12.5</v>
      </c>
      <c r="M205" t="n">
        <v>10</v>
      </c>
      <c r="N205" t="n">
        <v>84.08</v>
      </c>
      <c r="O205" t="n">
        <v>36881.39</v>
      </c>
      <c r="P205" t="n">
        <v>185.09</v>
      </c>
      <c r="Q205" t="n">
        <v>197.75</v>
      </c>
      <c r="R205" t="n">
        <v>34.23</v>
      </c>
      <c r="S205" t="n">
        <v>25.4</v>
      </c>
      <c r="T205" t="n">
        <v>3549.14</v>
      </c>
      <c r="U205" t="n">
        <v>0.74</v>
      </c>
      <c r="V205" t="n">
        <v>0.88</v>
      </c>
      <c r="W205" t="n">
        <v>2.96</v>
      </c>
      <c r="X205" t="n">
        <v>0.22</v>
      </c>
      <c r="Y205" t="n">
        <v>1</v>
      </c>
      <c r="Z205" t="n">
        <v>10</v>
      </c>
    </row>
    <row r="206">
      <c r="A206" t="n">
        <v>47</v>
      </c>
      <c r="B206" t="n">
        <v>140</v>
      </c>
      <c r="C206" t="inlineStr">
        <is>
          <t xml:space="preserve">CONCLUIDO	</t>
        </is>
      </c>
      <c r="D206" t="n">
        <v>7.0726</v>
      </c>
      <c r="E206" t="n">
        <v>14.14</v>
      </c>
      <c r="F206" t="n">
        <v>10.61</v>
      </c>
      <c r="G206" t="n">
        <v>53.06</v>
      </c>
      <c r="H206" t="n">
        <v>0.76</v>
      </c>
      <c r="I206" t="n">
        <v>12</v>
      </c>
      <c r="J206" t="n">
        <v>297.66</v>
      </c>
      <c r="K206" t="n">
        <v>60.56</v>
      </c>
      <c r="L206" t="n">
        <v>12.75</v>
      </c>
      <c r="M206" t="n">
        <v>10</v>
      </c>
      <c r="N206" t="n">
        <v>84.36</v>
      </c>
      <c r="O206" t="n">
        <v>36945.67</v>
      </c>
      <c r="P206" t="n">
        <v>185.1</v>
      </c>
      <c r="Q206" t="n">
        <v>197.75</v>
      </c>
      <c r="R206" t="n">
        <v>34.21</v>
      </c>
      <c r="S206" t="n">
        <v>25.4</v>
      </c>
      <c r="T206" t="n">
        <v>3540.35</v>
      </c>
      <c r="U206" t="n">
        <v>0.74</v>
      </c>
      <c r="V206" t="n">
        <v>0.88</v>
      </c>
      <c r="W206" t="n">
        <v>2.96</v>
      </c>
      <c r="X206" t="n">
        <v>0.22</v>
      </c>
      <c r="Y206" t="n">
        <v>1</v>
      </c>
      <c r="Z206" t="n">
        <v>10</v>
      </c>
    </row>
    <row r="207">
      <c r="A207" t="n">
        <v>48</v>
      </c>
      <c r="B207" t="n">
        <v>140</v>
      </c>
      <c r="C207" t="inlineStr">
        <is>
          <t xml:space="preserve">CONCLUIDO	</t>
        </is>
      </c>
      <c r="D207" t="n">
        <v>7.0703</v>
      </c>
      <c r="E207" t="n">
        <v>14.14</v>
      </c>
      <c r="F207" t="n">
        <v>10.62</v>
      </c>
      <c r="G207" t="n">
        <v>53.08</v>
      </c>
      <c r="H207" t="n">
        <v>0.78</v>
      </c>
      <c r="I207" t="n">
        <v>12</v>
      </c>
      <c r="J207" t="n">
        <v>298.18</v>
      </c>
      <c r="K207" t="n">
        <v>60.56</v>
      </c>
      <c r="L207" t="n">
        <v>13</v>
      </c>
      <c r="M207" t="n">
        <v>10</v>
      </c>
      <c r="N207" t="n">
        <v>84.63</v>
      </c>
      <c r="O207" t="n">
        <v>37010.06</v>
      </c>
      <c r="P207" t="n">
        <v>184.93</v>
      </c>
      <c r="Q207" t="n">
        <v>197.76</v>
      </c>
      <c r="R207" t="n">
        <v>34.4</v>
      </c>
      <c r="S207" t="n">
        <v>25.4</v>
      </c>
      <c r="T207" t="n">
        <v>3637.43</v>
      </c>
      <c r="U207" t="n">
        <v>0.74</v>
      </c>
      <c r="V207" t="n">
        <v>0.88</v>
      </c>
      <c r="W207" t="n">
        <v>2.96</v>
      </c>
      <c r="X207" t="n">
        <v>0.23</v>
      </c>
      <c r="Y207" t="n">
        <v>1</v>
      </c>
      <c r="Z207" t="n">
        <v>10</v>
      </c>
    </row>
    <row r="208">
      <c r="A208" t="n">
        <v>49</v>
      </c>
      <c r="B208" t="n">
        <v>140</v>
      </c>
      <c r="C208" t="inlineStr">
        <is>
          <t xml:space="preserve">CONCLUIDO	</t>
        </is>
      </c>
      <c r="D208" t="n">
        <v>7.1069</v>
      </c>
      <c r="E208" t="n">
        <v>14.07</v>
      </c>
      <c r="F208" t="n">
        <v>10.6</v>
      </c>
      <c r="G208" t="n">
        <v>57.79</v>
      </c>
      <c r="H208" t="n">
        <v>0.79</v>
      </c>
      <c r="I208" t="n">
        <v>11</v>
      </c>
      <c r="J208" t="n">
        <v>298.71</v>
      </c>
      <c r="K208" t="n">
        <v>60.56</v>
      </c>
      <c r="L208" t="n">
        <v>13.25</v>
      </c>
      <c r="M208" t="n">
        <v>9</v>
      </c>
      <c r="N208" t="n">
        <v>84.90000000000001</v>
      </c>
      <c r="O208" t="n">
        <v>37074.57</v>
      </c>
      <c r="P208" t="n">
        <v>184.51</v>
      </c>
      <c r="Q208" t="n">
        <v>197.77</v>
      </c>
      <c r="R208" t="n">
        <v>33.74</v>
      </c>
      <c r="S208" t="n">
        <v>25.4</v>
      </c>
      <c r="T208" t="n">
        <v>3311.66</v>
      </c>
      <c r="U208" t="n">
        <v>0.75</v>
      </c>
      <c r="V208" t="n">
        <v>0.88</v>
      </c>
      <c r="W208" t="n">
        <v>2.96</v>
      </c>
      <c r="X208" t="n">
        <v>0.2</v>
      </c>
      <c r="Y208" t="n">
        <v>1</v>
      </c>
      <c r="Z208" t="n">
        <v>10</v>
      </c>
    </row>
    <row r="209">
      <c r="A209" t="n">
        <v>50</v>
      </c>
      <c r="B209" t="n">
        <v>140</v>
      </c>
      <c r="C209" t="inlineStr">
        <is>
          <t xml:space="preserve">CONCLUIDO	</t>
        </is>
      </c>
      <c r="D209" t="n">
        <v>7.1103</v>
      </c>
      <c r="E209" t="n">
        <v>14.06</v>
      </c>
      <c r="F209" t="n">
        <v>10.59</v>
      </c>
      <c r="G209" t="n">
        <v>57.76</v>
      </c>
      <c r="H209" t="n">
        <v>0.8</v>
      </c>
      <c r="I209" t="n">
        <v>11</v>
      </c>
      <c r="J209" t="n">
        <v>299.23</v>
      </c>
      <c r="K209" t="n">
        <v>60.56</v>
      </c>
      <c r="L209" t="n">
        <v>13.5</v>
      </c>
      <c r="M209" t="n">
        <v>9</v>
      </c>
      <c r="N209" t="n">
        <v>85.18000000000001</v>
      </c>
      <c r="O209" t="n">
        <v>37139.2</v>
      </c>
      <c r="P209" t="n">
        <v>184.55</v>
      </c>
      <c r="Q209" t="n">
        <v>197.78</v>
      </c>
      <c r="R209" t="n">
        <v>33.41</v>
      </c>
      <c r="S209" t="n">
        <v>25.4</v>
      </c>
      <c r="T209" t="n">
        <v>3144.54</v>
      </c>
      <c r="U209" t="n">
        <v>0.76</v>
      </c>
      <c r="V209" t="n">
        <v>0.88</v>
      </c>
      <c r="W209" t="n">
        <v>2.96</v>
      </c>
      <c r="X209" t="n">
        <v>0.2</v>
      </c>
      <c r="Y209" t="n">
        <v>1</v>
      </c>
      <c r="Z209" t="n">
        <v>10</v>
      </c>
    </row>
    <row r="210">
      <c r="A210" t="n">
        <v>51</v>
      </c>
      <c r="B210" t="n">
        <v>140</v>
      </c>
      <c r="C210" t="inlineStr">
        <is>
          <t xml:space="preserve">CONCLUIDO	</t>
        </is>
      </c>
      <c r="D210" t="n">
        <v>7.1118</v>
      </c>
      <c r="E210" t="n">
        <v>14.06</v>
      </c>
      <c r="F210" t="n">
        <v>10.59</v>
      </c>
      <c r="G210" t="n">
        <v>57.74</v>
      </c>
      <c r="H210" t="n">
        <v>0.82</v>
      </c>
      <c r="I210" t="n">
        <v>11</v>
      </c>
      <c r="J210" t="n">
        <v>299.76</v>
      </c>
      <c r="K210" t="n">
        <v>60.56</v>
      </c>
      <c r="L210" t="n">
        <v>13.75</v>
      </c>
      <c r="M210" t="n">
        <v>9</v>
      </c>
      <c r="N210" t="n">
        <v>85.45</v>
      </c>
      <c r="O210" t="n">
        <v>37204.07</v>
      </c>
      <c r="P210" t="n">
        <v>184.48</v>
      </c>
      <c r="Q210" t="n">
        <v>197.76</v>
      </c>
      <c r="R210" t="n">
        <v>33.43</v>
      </c>
      <c r="S210" t="n">
        <v>25.4</v>
      </c>
      <c r="T210" t="n">
        <v>3154.99</v>
      </c>
      <c r="U210" t="n">
        <v>0.76</v>
      </c>
      <c r="V210" t="n">
        <v>0.88</v>
      </c>
      <c r="W210" t="n">
        <v>2.96</v>
      </c>
      <c r="X210" t="n">
        <v>0.2</v>
      </c>
      <c r="Y210" t="n">
        <v>1</v>
      </c>
      <c r="Z210" t="n">
        <v>10</v>
      </c>
    </row>
    <row r="211">
      <c r="A211" t="n">
        <v>52</v>
      </c>
      <c r="B211" t="n">
        <v>140</v>
      </c>
      <c r="C211" t="inlineStr">
        <is>
          <t xml:space="preserve">CONCLUIDO	</t>
        </is>
      </c>
      <c r="D211" t="n">
        <v>7.1129</v>
      </c>
      <c r="E211" t="n">
        <v>14.06</v>
      </c>
      <c r="F211" t="n">
        <v>10.58</v>
      </c>
      <c r="G211" t="n">
        <v>57.73</v>
      </c>
      <c r="H211" t="n">
        <v>0.83</v>
      </c>
      <c r="I211" t="n">
        <v>11</v>
      </c>
      <c r="J211" t="n">
        <v>300.28</v>
      </c>
      <c r="K211" t="n">
        <v>60.56</v>
      </c>
      <c r="L211" t="n">
        <v>14</v>
      </c>
      <c r="M211" t="n">
        <v>9</v>
      </c>
      <c r="N211" t="n">
        <v>85.73</v>
      </c>
      <c r="O211" t="n">
        <v>37268.93</v>
      </c>
      <c r="P211" t="n">
        <v>184.55</v>
      </c>
      <c r="Q211" t="n">
        <v>197.8</v>
      </c>
      <c r="R211" t="n">
        <v>33.5</v>
      </c>
      <c r="S211" t="n">
        <v>25.4</v>
      </c>
      <c r="T211" t="n">
        <v>3189.68</v>
      </c>
      <c r="U211" t="n">
        <v>0.76</v>
      </c>
      <c r="V211" t="n">
        <v>0.88</v>
      </c>
      <c r="W211" t="n">
        <v>2.95</v>
      </c>
      <c r="X211" t="n">
        <v>0.19</v>
      </c>
      <c r="Y211" t="n">
        <v>1</v>
      </c>
      <c r="Z211" t="n">
        <v>10</v>
      </c>
    </row>
    <row r="212">
      <c r="A212" t="n">
        <v>53</v>
      </c>
      <c r="B212" t="n">
        <v>140</v>
      </c>
      <c r="C212" t="inlineStr">
        <is>
          <t xml:space="preserve">CONCLUIDO	</t>
        </is>
      </c>
      <c r="D212" t="n">
        <v>7.1093</v>
      </c>
      <c r="E212" t="n">
        <v>14.07</v>
      </c>
      <c r="F212" t="n">
        <v>10.59</v>
      </c>
      <c r="G212" t="n">
        <v>57.77</v>
      </c>
      <c r="H212" t="n">
        <v>0.84</v>
      </c>
      <c r="I212" t="n">
        <v>11</v>
      </c>
      <c r="J212" t="n">
        <v>300.81</v>
      </c>
      <c r="K212" t="n">
        <v>60.56</v>
      </c>
      <c r="L212" t="n">
        <v>14.25</v>
      </c>
      <c r="M212" t="n">
        <v>9</v>
      </c>
      <c r="N212" t="n">
        <v>86</v>
      </c>
      <c r="O212" t="n">
        <v>37333.9</v>
      </c>
      <c r="P212" t="n">
        <v>184.79</v>
      </c>
      <c r="Q212" t="n">
        <v>197.75</v>
      </c>
      <c r="R212" t="n">
        <v>33.54</v>
      </c>
      <c r="S212" t="n">
        <v>25.4</v>
      </c>
      <c r="T212" t="n">
        <v>3211.63</v>
      </c>
      <c r="U212" t="n">
        <v>0.76</v>
      </c>
      <c r="V212" t="n">
        <v>0.88</v>
      </c>
      <c r="W212" t="n">
        <v>2.96</v>
      </c>
      <c r="X212" t="n">
        <v>0.2</v>
      </c>
      <c r="Y212" t="n">
        <v>1</v>
      </c>
      <c r="Z212" t="n">
        <v>10</v>
      </c>
    </row>
    <row r="213">
      <c r="A213" t="n">
        <v>54</v>
      </c>
      <c r="B213" t="n">
        <v>140</v>
      </c>
      <c r="C213" t="inlineStr">
        <is>
          <t xml:space="preserve">CONCLUIDO	</t>
        </is>
      </c>
      <c r="D213" t="n">
        <v>7.1124</v>
      </c>
      <c r="E213" t="n">
        <v>14.06</v>
      </c>
      <c r="F213" t="n">
        <v>10.58</v>
      </c>
      <c r="G213" t="n">
        <v>57.73</v>
      </c>
      <c r="H213" t="n">
        <v>0.86</v>
      </c>
      <c r="I213" t="n">
        <v>11</v>
      </c>
      <c r="J213" t="n">
        <v>301.34</v>
      </c>
      <c r="K213" t="n">
        <v>60.56</v>
      </c>
      <c r="L213" t="n">
        <v>14.5</v>
      </c>
      <c r="M213" t="n">
        <v>9</v>
      </c>
      <c r="N213" t="n">
        <v>86.28</v>
      </c>
      <c r="O213" t="n">
        <v>37399</v>
      </c>
      <c r="P213" t="n">
        <v>184.46</v>
      </c>
      <c r="Q213" t="n">
        <v>197.78</v>
      </c>
      <c r="R213" t="n">
        <v>33.28</v>
      </c>
      <c r="S213" t="n">
        <v>25.4</v>
      </c>
      <c r="T213" t="n">
        <v>3082.75</v>
      </c>
      <c r="U213" t="n">
        <v>0.76</v>
      </c>
      <c r="V213" t="n">
        <v>0.88</v>
      </c>
      <c r="W213" t="n">
        <v>2.96</v>
      </c>
      <c r="X213" t="n">
        <v>0.19</v>
      </c>
      <c r="Y213" t="n">
        <v>1</v>
      </c>
      <c r="Z213" t="n">
        <v>10</v>
      </c>
    </row>
    <row r="214">
      <c r="A214" t="n">
        <v>55</v>
      </c>
      <c r="B214" t="n">
        <v>140</v>
      </c>
      <c r="C214" t="inlineStr">
        <is>
          <t xml:space="preserve">CONCLUIDO	</t>
        </is>
      </c>
      <c r="D214" t="n">
        <v>7.1504</v>
      </c>
      <c r="E214" t="n">
        <v>13.99</v>
      </c>
      <c r="F214" t="n">
        <v>10.56</v>
      </c>
      <c r="G214" t="n">
        <v>63.37</v>
      </c>
      <c r="H214" t="n">
        <v>0.87</v>
      </c>
      <c r="I214" t="n">
        <v>10</v>
      </c>
      <c r="J214" t="n">
        <v>301.86</v>
      </c>
      <c r="K214" t="n">
        <v>60.56</v>
      </c>
      <c r="L214" t="n">
        <v>14.75</v>
      </c>
      <c r="M214" t="n">
        <v>8</v>
      </c>
      <c r="N214" t="n">
        <v>86.56</v>
      </c>
      <c r="O214" t="n">
        <v>37464.21</v>
      </c>
      <c r="P214" t="n">
        <v>184.14</v>
      </c>
      <c r="Q214" t="n">
        <v>197.77</v>
      </c>
      <c r="R214" t="n">
        <v>32.79</v>
      </c>
      <c r="S214" t="n">
        <v>25.4</v>
      </c>
      <c r="T214" t="n">
        <v>2839.42</v>
      </c>
      <c r="U214" t="n">
        <v>0.77</v>
      </c>
      <c r="V214" t="n">
        <v>0.88</v>
      </c>
      <c r="W214" t="n">
        <v>2.95</v>
      </c>
      <c r="X214" t="n">
        <v>0.17</v>
      </c>
      <c r="Y214" t="n">
        <v>1</v>
      </c>
      <c r="Z214" t="n">
        <v>10</v>
      </c>
    </row>
    <row r="215">
      <c r="A215" t="n">
        <v>56</v>
      </c>
      <c r="B215" t="n">
        <v>140</v>
      </c>
      <c r="C215" t="inlineStr">
        <is>
          <t xml:space="preserve">CONCLUIDO	</t>
        </is>
      </c>
      <c r="D215" t="n">
        <v>7.1477</v>
      </c>
      <c r="E215" t="n">
        <v>13.99</v>
      </c>
      <c r="F215" t="n">
        <v>10.57</v>
      </c>
      <c r="G215" t="n">
        <v>63.4</v>
      </c>
      <c r="H215" t="n">
        <v>0.88</v>
      </c>
      <c r="I215" t="n">
        <v>10</v>
      </c>
      <c r="J215" t="n">
        <v>302.39</v>
      </c>
      <c r="K215" t="n">
        <v>60.56</v>
      </c>
      <c r="L215" t="n">
        <v>15</v>
      </c>
      <c r="M215" t="n">
        <v>8</v>
      </c>
      <c r="N215" t="n">
        <v>86.84</v>
      </c>
      <c r="O215" t="n">
        <v>37529.55</v>
      </c>
      <c r="P215" t="n">
        <v>184.41</v>
      </c>
      <c r="Q215" t="n">
        <v>197.77</v>
      </c>
      <c r="R215" t="n">
        <v>32.8</v>
      </c>
      <c r="S215" t="n">
        <v>25.4</v>
      </c>
      <c r="T215" t="n">
        <v>2846.5</v>
      </c>
      <c r="U215" t="n">
        <v>0.77</v>
      </c>
      <c r="V215" t="n">
        <v>0.88</v>
      </c>
      <c r="W215" t="n">
        <v>2.96</v>
      </c>
      <c r="X215" t="n">
        <v>0.18</v>
      </c>
      <c r="Y215" t="n">
        <v>1</v>
      </c>
      <c r="Z215" t="n">
        <v>10</v>
      </c>
    </row>
    <row r="216">
      <c r="A216" t="n">
        <v>57</v>
      </c>
      <c r="B216" t="n">
        <v>140</v>
      </c>
      <c r="C216" t="inlineStr">
        <is>
          <t xml:space="preserve">CONCLUIDO	</t>
        </is>
      </c>
      <c r="D216" t="n">
        <v>7.1511</v>
      </c>
      <c r="E216" t="n">
        <v>13.98</v>
      </c>
      <c r="F216" t="n">
        <v>10.56</v>
      </c>
      <c r="G216" t="n">
        <v>63.36</v>
      </c>
      <c r="H216" t="n">
        <v>0.9</v>
      </c>
      <c r="I216" t="n">
        <v>10</v>
      </c>
      <c r="J216" t="n">
        <v>302.92</v>
      </c>
      <c r="K216" t="n">
        <v>60.56</v>
      </c>
      <c r="L216" t="n">
        <v>15.25</v>
      </c>
      <c r="M216" t="n">
        <v>8</v>
      </c>
      <c r="N216" t="n">
        <v>87.12</v>
      </c>
      <c r="O216" t="n">
        <v>37595</v>
      </c>
      <c r="P216" t="n">
        <v>184.33</v>
      </c>
      <c r="Q216" t="n">
        <v>197.76</v>
      </c>
      <c r="R216" t="n">
        <v>32.54</v>
      </c>
      <c r="S216" t="n">
        <v>25.4</v>
      </c>
      <c r="T216" t="n">
        <v>2714.91</v>
      </c>
      <c r="U216" t="n">
        <v>0.78</v>
      </c>
      <c r="V216" t="n">
        <v>0.88</v>
      </c>
      <c r="W216" t="n">
        <v>2.96</v>
      </c>
      <c r="X216" t="n">
        <v>0.17</v>
      </c>
      <c r="Y216" t="n">
        <v>1</v>
      </c>
      <c r="Z216" t="n">
        <v>10</v>
      </c>
    </row>
    <row r="217">
      <c r="A217" t="n">
        <v>58</v>
      </c>
      <c r="B217" t="n">
        <v>140</v>
      </c>
      <c r="C217" t="inlineStr">
        <is>
          <t xml:space="preserve">CONCLUIDO	</t>
        </is>
      </c>
      <c r="D217" t="n">
        <v>7.15</v>
      </c>
      <c r="E217" t="n">
        <v>13.99</v>
      </c>
      <c r="F217" t="n">
        <v>10.56</v>
      </c>
      <c r="G217" t="n">
        <v>63.38</v>
      </c>
      <c r="H217" t="n">
        <v>0.91</v>
      </c>
      <c r="I217" t="n">
        <v>10</v>
      </c>
      <c r="J217" t="n">
        <v>303.46</v>
      </c>
      <c r="K217" t="n">
        <v>60.56</v>
      </c>
      <c r="L217" t="n">
        <v>15.5</v>
      </c>
      <c r="M217" t="n">
        <v>8</v>
      </c>
      <c r="N217" t="n">
        <v>87.40000000000001</v>
      </c>
      <c r="O217" t="n">
        <v>37660.57</v>
      </c>
      <c r="P217" t="n">
        <v>184.39</v>
      </c>
      <c r="Q217" t="n">
        <v>197.78</v>
      </c>
      <c r="R217" t="n">
        <v>32.62</v>
      </c>
      <c r="S217" t="n">
        <v>25.4</v>
      </c>
      <c r="T217" t="n">
        <v>2756.23</v>
      </c>
      <c r="U217" t="n">
        <v>0.78</v>
      </c>
      <c r="V217" t="n">
        <v>0.88</v>
      </c>
      <c r="W217" t="n">
        <v>2.96</v>
      </c>
      <c r="X217" t="n">
        <v>0.17</v>
      </c>
      <c r="Y217" t="n">
        <v>1</v>
      </c>
      <c r="Z217" t="n">
        <v>10</v>
      </c>
    </row>
    <row r="218">
      <c r="A218" t="n">
        <v>59</v>
      </c>
      <c r="B218" t="n">
        <v>140</v>
      </c>
      <c r="C218" t="inlineStr">
        <is>
          <t xml:space="preserve">CONCLUIDO	</t>
        </is>
      </c>
      <c r="D218" t="n">
        <v>7.1491</v>
      </c>
      <c r="E218" t="n">
        <v>13.99</v>
      </c>
      <c r="F218" t="n">
        <v>10.56</v>
      </c>
      <c r="G218" t="n">
        <v>63.39</v>
      </c>
      <c r="H218" t="n">
        <v>0.92</v>
      </c>
      <c r="I218" t="n">
        <v>10</v>
      </c>
      <c r="J218" t="n">
        <v>303.99</v>
      </c>
      <c r="K218" t="n">
        <v>60.56</v>
      </c>
      <c r="L218" t="n">
        <v>15.75</v>
      </c>
      <c r="M218" t="n">
        <v>8</v>
      </c>
      <c r="N218" t="n">
        <v>87.68000000000001</v>
      </c>
      <c r="O218" t="n">
        <v>37726.27</v>
      </c>
      <c r="P218" t="n">
        <v>184.32</v>
      </c>
      <c r="Q218" t="n">
        <v>197.78</v>
      </c>
      <c r="R218" t="n">
        <v>32.84</v>
      </c>
      <c r="S218" t="n">
        <v>25.4</v>
      </c>
      <c r="T218" t="n">
        <v>2864.92</v>
      </c>
      <c r="U218" t="n">
        <v>0.77</v>
      </c>
      <c r="V218" t="n">
        <v>0.88</v>
      </c>
      <c r="W218" t="n">
        <v>2.95</v>
      </c>
      <c r="X218" t="n">
        <v>0.17</v>
      </c>
      <c r="Y218" t="n">
        <v>1</v>
      </c>
      <c r="Z218" t="n">
        <v>10</v>
      </c>
    </row>
    <row r="219">
      <c r="A219" t="n">
        <v>60</v>
      </c>
      <c r="B219" t="n">
        <v>140</v>
      </c>
      <c r="C219" t="inlineStr">
        <is>
          <t xml:space="preserve">CONCLUIDO	</t>
        </is>
      </c>
      <c r="D219" t="n">
        <v>7.1475</v>
      </c>
      <c r="E219" t="n">
        <v>13.99</v>
      </c>
      <c r="F219" t="n">
        <v>10.57</v>
      </c>
      <c r="G219" t="n">
        <v>63.41</v>
      </c>
      <c r="H219" t="n">
        <v>0.9399999999999999</v>
      </c>
      <c r="I219" t="n">
        <v>10</v>
      </c>
      <c r="J219" t="n">
        <v>304.52</v>
      </c>
      <c r="K219" t="n">
        <v>60.56</v>
      </c>
      <c r="L219" t="n">
        <v>16</v>
      </c>
      <c r="M219" t="n">
        <v>8</v>
      </c>
      <c r="N219" t="n">
        <v>87.97</v>
      </c>
      <c r="O219" t="n">
        <v>37792.08</v>
      </c>
      <c r="P219" t="n">
        <v>184.36</v>
      </c>
      <c r="Q219" t="n">
        <v>197.76</v>
      </c>
      <c r="R219" t="n">
        <v>32.95</v>
      </c>
      <c r="S219" t="n">
        <v>25.4</v>
      </c>
      <c r="T219" t="n">
        <v>2919.8</v>
      </c>
      <c r="U219" t="n">
        <v>0.77</v>
      </c>
      <c r="V219" t="n">
        <v>0.88</v>
      </c>
      <c r="W219" t="n">
        <v>2.95</v>
      </c>
      <c r="X219" t="n">
        <v>0.18</v>
      </c>
      <c r="Y219" t="n">
        <v>1</v>
      </c>
      <c r="Z219" t="n">
        <v>10</v>
      </c>
    </row>
    <row r="220">
      <c r="A220" t="n">
        <v>61</v>
      </c>
      <c r="B220" t="n">
        <v>140</v>
      </c>
      <c r="C220" t="inlineStr">
        <is>
          <t xml:space="preserve">CONCLUIDO	</t>
        </is>
      </c>
      <c r="D220" t="n">
        <v>7.1497</v>
      </c>
      <c r="E220" t="n">
        <v>13.99</v>
      </c>
      <c r="F220" t="n">
        <v>10.56</v>
      </c>
      <c r="G220" t="n">
        <v>63.38</v>
      </c>
      <c r="H220" t="n">
        <v>0.95</v>
      </c>
      <c r="I220" t="n">
        <v>10</v>
      </c>
      <c r="J220" t="n">
        <v>305.06</v>
      </c>
      <c r="K220" t="n">
        <v>60.56</v>
      </c>
      <c r="L220" t="n">
        <v>16.25</v>
      </c>
      <c r="M220" t="n">
        <v>8</v>
      </c>
      <c r="N220" t="n">
        <v>88.25</v>
      </c>
      <c r="O220" t="n">
        <v>37858.02</v>
      </c>
      <c r="P220" t="n">
        <v>184.11</v>
      </c>
      <c r="Q220" t="n">
        <v>197.78</v>
      </c>
      <c r="R220" t="n">
        <v>32.73</v>
      </c>
      <c r="S220" t="n">
        <v>25.4</v>
      </c>
      <c r="T220" t="n">
        <v>2810.17</v>
      </c>
      <c r="U220" t="n">
        <v>0.78</v>
      </c>
      <c r="V220" t="n">
        <v>0.88</v>
      </c>
      <c r="W220" t="n">
        <v>2.96</v>
      </c>
      <c r="X220" t="n">
        <v>0.17</v>
      </c>
      <c r="Y220" t="n">
        <v>1</v>
      </c>
      <c r="Z220" t="n">
        <v>10</v>
      </c>
    </row>
    <row r="221">
      <c r="A221" t="n">
        <v>62</v>
      </c>
      <c r="B221" t="n">
        <v>140</v>
      </c>
      <c r="C221" t="inlineStr">
        <is>
          <t xml:space="preserve">CONCLUIDO	</t>
        </is>
      </c>
      <c r="D221" t="n">
        <v>7.1863</v>
      </c>
      <c r="E221" t="n">
        <v>13.92</v>
      </c>
      <c r="F221" t="n">
        <v>10.54</v>
      </c>
      <c r="G221" t="n">
        <v>70.29000000000001</v>
      </c>
      <c r="H221" t="n">
        <v>0.96</v>
      </c>
      <c r="I221" t="n">
        <v>9</v>
      </c>
      <c r="J221" t="n">
        <v>305.59</v>
      </c>
      <c r="K221" t="n">
        <v>60.56</v>
      </c>
      <c r="L221" t="n">
        <v>16.5</v>
      </c>
      <c r="M221" t="n">
        <v>7</v>
      </c>
      <c r="N221" t="n">
        <v>88.54000000000001</v>
      </c>
      <c r="O221" t="n">
        <v>37924.08</v>
      </c>
      <c r="P221" t="n">
        <v>183.54</v>
      </c>
      <c r="Q221" t="n">
        <v>197.76</v>
      </c>
      <c r="R221" t="n">
        <v>32.11</v>
      </c>
      <c r="S221" t="n">
        <v>25.4</v>
      </c>
      <c r="T221" t="n">
        <v>2505.4</v>
      </c>
      <c r="U221" t="n">
        <v>0.79</v>
      </c>
      <c r="V221" t="n">
        <v>0.88</v>
      </c>
      <c r="W221" t="n">
        <v>2.95</v>
      </c>
      <c r="X221" t="n">
        <v>0.15</v>
      </c>
      <c r="Y221" t="n">
        <v>1</v>
      </c>
      <c r="Z221" t="n">
        <v>10</v>
      </c>
    </row>
    <row r="222">
      <c r="A222" t="n">
        <v>63</v>
      </c>
      <c r="B222" t="n">
        <v>140</v>
      </c>
      <c r="C222" t="inlineStr">
        <is>
          <t xml:space="preserve">CONCLUIDO	</t>
        </is>
      </c>
      <c r="D222" t="n">
        <v>7.1805</v>
      </c>
      <c r="E222" t="n">
        <v>13.93</v>
      </c>
      <c r="F222" t="n">
        <v>10.56</v>
      </c>
      <c r="G222" t="n">
        <v>70.37</v>
      </c>
      <c r="H222" t="n">
        <v>0.97</v>
      </c>
      <c r="I222" t="n">
        <v>9</v>
      </c>
      <c r="J222" t="n">
        <v>306.13</v>
      </c>
      <c r="K222" t="n">
        <v>60.56</v>
      </c>
      <c r="L222" t="n">
        <v>16.75</v>
      </c>
      <c r="M222" t="n">
        <v>7</v>
      </c>
      <c r="N222" t="n">
        <v>88.83</v>
      </c>
      <c r="O222" t="n">
        <v>37990.27</v>
      </c>
      <c r="P222" t="n">
        <v>183.95</v>
      </c>
      <c r="Q222" t="n">
        <v>197.75</v>
      </c>
      <c r="R222" t="n">
        <v>32.58</v>
      </c>
      <c r="S222" t="n">
        <v>25.4</v>
      </c>
      <c r="T222" t="n">
        <v>2740.19</v>
      </c>
      <c r="U222" t="n">
        <v>0.78</v>
      </c>
      <c r="V222" t="n">
        <v>0.88</v>
      </c>
      <c r="W222" t="n">
        <v>2.95</v>
      </c>
      <c r="X222" t="n">
        <v>0.17</v>
      </c>
      <c r="Y222" t="n">
        <v>1</v>
      </c>
      <c r="Z222" t="n">
        <v>10</v>
      </c>
    </row>
    <row r="223">
      <c r="A223" t="n">
        <v>64</v>
      </c>
      <c r="B223" t="n">
        <v>140</v>
      </c>
      <c r="C223" t="inlineStr">
        <is>
          <t xml:space="preserve">CONCLUIDO	</t>
        </is>
      </c>
      <c r="D223" t="n">
        <v>7.18</v>
      </c>
      <c r="E223" t="n">
        <v>13.93</v>
      </c>
      <c r="F223" t="n">
        <v>10.56</v>
      </c>
      <c r="G223" t="n">
        <v>70.38</v>
      </c>
      <c r="H223" t="n">
        <v>0.99</v>
      </c>
      <c r="I223" t="n">
        <v>9</v>
      </c>
      <c r="J223" t="n">
        <v>306.67</v>
      </c>
      <c r="K223" t="n">
        <v>60.56</v>
      </c>
      <c r="L223" t="n">
        <v>17</v>
      </c>
      <c r="M223" t="n">
        <v>7</v>
      </c>
      <c r="N223" t="n">
        <v>89.11</v>
      </c>
      <c r="O223" t="n">
        <v>38056.58</v>
      </c>
      <c r="P223" t="n">
        <v>184.14</v>
      </c>
      <c r="Q223" t="n">
        <v>197.76</v>
      </c>
      <c r="R223" t="n">
        <v>32.59</v>
      </c>
      <c r="S223" t="n">
        <v>25.4</v>
      </c>
      <c r="T223" t="n">
        <v>2747.15</v>
      </c>
      <c r="U223" t="n">
        <v>0.78</v>
      </c>
      <c r="V223" t="n">
        <v>0.88</v>
      </c>
      <c r="W223" t="n">
        <v>2.95</v>
      </c>
      <c r="X223" t="n">
        <v>0.17</v>
      </c>
      <c r="Y223" t="n">
        <v>1</v>
      </c>
      <c r="Z223" t="n">
        <v>10</v>
      </c>
    </row>
    <row r="224">
      <c r="A224" t="n">
        <v>65</v>
      </c>
      <c r="B224" t="n">
        <v>140</v>
      </c>
      <c r="C224" t="inlineStr">
        <is>
          <t xml:space="preserve">CONCLUIDO	</t>
        </is>
      </c>
      <c r="D224" t="n">
        <v>7.1815</v>
      </c>
      <c r="E224" t="n">
        <v>13.92</v>
      </c>
      <c r="F224" t="n">
        <v>10.55</v>
      </c>
      <c r="G224" t="n">
        <v>70.36</v>
      </c>
      <c r="H224" t="n">
        <v>1</v>
      </c>
      <c r="I224" t="n">
        <v>9</v>
      </c>
      <c r="J224" t="n">
        <v>307.21</v>
      </c>
      <c r="K224" t="n">
        <v>60.56</v>
      </c>
      <c r="L224" t="n">
        <v>17.25</v>
      </c>
      <c r="M224" t="n">
        <v>7</v>
      </c>
      <c r="N224" t="n">
        <v>89.40000000000001</v>
      </c>
      <c r="O224" t="n">
        <v>38123.01</v>
      </c>
      <c r="P224" t="n">
        <v>184.16</v>
      </c>
      <c r="Q224" t="n">
        <v>197.8</v>
      </c>
      <c r="R224" t="n">
        <v>32.39</v>
      </c>
      <c r="S224" t="n">
        <v>25.4</v>
      </c>
      <c r="T224" t="n">
        <v>2644.77</v>
      </c>
      <c r="U224" t="n">
        <v>0.78</v>
      </c>
      <c r="V224" t="n">
        <v>0.88</v>
      </c>
      <c r="W224" t="n">
        <v>2.96</v>
      </c>
      <c r="X224" t="n">
        <v>0.16</v>
      </c>
      <c r="Y224" t="n">
        <v>1</v>
      </c>
      <c r="Z224" t="n">
        <v>10</v>
      </c>
    </row>
    <row r="225">
      <c r="A225" t="n">
        <v>66</v>
      </c>
      <c r="B225" t="n">
        <v>140</v>
      </c>
      <c r="C225" t="inlineStr">
        <is>
          <t xml:space="preserve">CONCLUIDO	</t>
        </is>
      </c>
      <c r="D225" t="n">
        <v>7.1816</v>
      </c>
      <c r="E225" t="n">
        <v>13.92</v>
      </c>
      <c r="F225" t="n">
        <v>10.55</v>
      </c>
      <c r="G225" t="n">
        <v>70.36</v>
      </c>
      <c r="H225" t="n">
        <v>1.01</v>
      </c>
      <c r="I225" t="n">
        <v>9</v>
      </c>
      <c r="J225" t="n">
        <v>307.75</v>
      </c>
      <c r="K225" t="n">
        <v>60.56</v>
      </c>
      <c r="L225" t="n">
        <v>17.5</v>
      </c>
      <c r="M225" t="n">
        <v>7</v>
      </c>
      <c r="N225" t="n">
        <v>89.69</v>
      </c>
      <c r="O225" t="n">
        <v>38189.58</v>
      </c>
      <c r="P225" t="n">
        <v>184.27</v>
      </c>
      <c r="Q225" t="n">
        <v>197.75</v>
      </c>
      <c r="R225" t="n">
        <v>32.42</v>
      </c>
      <c r="S225" t="n">
        <v>25.4</v>
      </c>
      <c r="T225" t="n">
        <v>2659.92</v>
      </c>
      <c r="U225" t="n">
        <v>0.78</v>
      </c>
      <c r="V225" t="n">
        <v>0.88</v>
      </c>
      <c r="W225" t="n">
        <v>2.96</v>
      </c>
      <c r="X225" t="n">
        <v>0.16</v>
      </c>
      <c r="Y225" t="n">
        <v>1</v>
      </c>
      <c r="Z225" t="n">
        <v>10</v>
      </c>
    </row>
    <row r="226">
      <c r="A226" t="n">
        <v>67</v>
      </c>
      <c r="B226" t="n">
        <v>140</v>
      </c>
      <c r="C226" t="inlineStr">
        <is>
          <t xml:space="preserve">CONCLUIDO	</t>
        </is>
      </c>
      <c r="D226" t="n">
        <v>7.1855</v>
      </c>
      <c r="E226" t="n">
        <v>13.92</v>
      </c>
      <c r="F226" t="n">
        <v>10.55</v>
      </c>
      <c r="G226" t="n">
        <v>70.31</v>
      </c>
      <c r="H226" t="n">
        <v>1.03</v>
      </c>
      <c r="I226" t="n">
        <v>9</v>
      </c>
      <c r="J226" t="n">
        <v>308.29</v>
      </c>
      <c r="K226" t="n">
        <v>60.56</v>
      </c>
      <c r="L226" t="n">
        <v>17.75</v>
      </c>
      <c r="M226" t="n">
        <v>7</v>
      </c>
      <c r="N226" t="n">
        <v>89.98</v>
      </c>
      <c r="O226" t="n">
        <v>38256.26</v>
      </c>
      <c r="P226" t="n">
        <v>184.09</v>
      </c>
      <c r="Q226" t="n">
        <v>197.77</v>
      </c>
      <c r="R226" t="n">
        <v>32.23</v>
      </c>
      <c r="S226" t="n">
        <v>25.4</v>
      </c>
      <c r="T226" t="n">
        <v>2565.52</v>
      </c>
      <c r="U226" t="n">
        <v>0.79</v>
      </c>
      <c r="V226" t="n">
        <v>0.88</v>
      </c>
      <c r="W226" t="n">
        <v>2.95</v>
      </c>
      <c r="X226" t="n">
        <v>0.16</v>
      </c>
      <c r="Y226" t="n">
        <v>1</v>
      </c>
      <c r="Z226" t="n">
        <v>10</v>
      </c>
    </row>
    <row r="227">
      <c r="A227" t="n">
        <v>68</v>
      </c>
      <c r="B227" t="n">
        <v>140</v>
      </c>
      <c r="C227" t="inlineStr">
        <is>
          <t xml:space="preserve">CONCLUIDO	</t>
        </is>
      </c>
      <c r="D227" t="n">
        <v>7.182</v>
      </c>
      <c r="E227" t="n">
        <v>13.92</v>
      </c>
      <c r="F227" t="n">
        <v>10.55</v>
      </c>
      <c r="G227" t="n">
        <v>70.34999999999999</v>
      </c>
      <c r="H227" t="n">
        <v>1.04</v>
      </c>
      <c r="I227" t="n">
        <v>9</v>
      </c>
      <c r="J227" t="n">
        <v>308.83</v>
      </c>
      <c r="K227" t="n">
        <v>60.56</v>
      </c>
      <c r="L227" t="n">
        <v>18</v>
      </c>
      <c r="M227" t="n">
        <v>7</v>
      </c>
      <c r="N227" t="n">
        <v>90.27</v>
      </c>
      <c r="O227" t="n">
        <v>38323.08</v>
      </c>
      <c r="P227" t="n">
        <v>184.14</v>
      </c>
      <c r="Q227" t="n">
        <v>197.76</v>
      </c>
      <c r="R227" t="n">
        <v>32.48</v>
      </c>
      <c r="S227" t="n">
        <v>25.4</v>
      </c>
      <c r="T227" t="n">
        <v>2691.64</v>
      </c>
      <c r="U227" t="n">
        <v>0.78</v>
      </c>
      <c r="V227" t="n">
        <v>0.88</v>
      </c>
      <c r="W227" t="n">
        <v>2.95</v>
      </c>
      <c r="X227" t="n">
        <v>0.16</v>
      </c>
      <c r="Y227" t="n">
        <v>1</v>
      </c>
      <c r="Z227" t="n">
        <v>10</v>
      </c>
    </row>
    <row r="228">
      <c r="A228" t="n">
        <v>69</v>
      </c>
      <c r="B228" t="n">
        <v>140</v>
      </c>
      <c r="C228" t="inlineStr">
        <is>
          <t xml:space="preserve">CONCLUIDO	</t>
        </is>
      </c>
      <c r="D228" t="n">
        <v>7.1816</v>
      </c>
      <c r="E228" t="n">
        <v>13.92</v>
      </c>
      <c r="F228" t="n">
        <v>10.55</v>
      </c>
      <c r="G228" t="n">
        <v>70.36</v>
      </c>
      <c r="H228" t="n">
        <v>1.05</v>
      </c>
      <c r="I228" t="n">
        <v>9</v>
      </c>
      <c r="J228" t="n">
        <v>309.37</v>
      </c>
      <c r="K228" t="n">
        <v>60.56</v>
      </c>
      <c r="L228" t="n">
        <v>18.25</v>
      </c>
      <c r="M228" t="n">
        <v>7</v>
      </c>
      <c r="N228" t="n">
        <v>90.56999999999999</v>
      </c>
      <c r="O228" t="n">
        <v>38390.02</v>
      </c>
      <c r="P228" t="n">
        <v>184.18</v>
      </c>
      <c r="Q228" t="n">
        <v>197.77</v>
      </c>
      <c r="R228" t="n">
        <v>32.51</v>
      </c>
      <c r="S228" t="n">
        <v>25.4</v>
      </c>
      <c r="T228" t="n">
        <v>2706.07</v>
      </c>
      <c r="U228" t="n">
        <v>0.78</v>
      </c>
      <c r="V228" t="n">
        <v>0.88</v>
      </c>
      <c r="W228" t="n">
        <v>2.95</v>
      </c>
      <c r="X228" t="n">
        <v>0.16</v>
      </c>
      <c r="Y228" t="n">
        <v>1</v>
      </c>
      <c r="Z228" t="n">
        <v>10</v>
      </c>
    </row>
    <row r="229">
      <c r="A229" t="n">
        <v>70</v>
      </c>
      <c r="B229" t="n">
        <v>140</v>
      </c>
      <c r="C229" t="inlineStr">
        <is>
          <t xml:space="preserve">CONCLUIDO	</t>
        </is>
      </c>
      <c r="D229" t="n">
        <v>7.1836</v>
      </c>
      <c r="E229" t="n">
        <v>13.92</v>
      </c>
      <c r="F229" t="n">
        <v>10.55</v>
      </c>
      <c r="G229" t="n">
        <v>70.33</v>
      </c>
      <c r="H229" t="n">
        <v>1.06</v>
      </c>
      <c r="I229" t="n">
        <v>9</v>
      </c>
      <c r="J229" t="n">
        <v>309.91</v>
      </c>
      <c r="K229" t="n">
        <v>60.56</v>
      </c>
      <c r="L229" t="n">
        <v>18.5</v>
      </c>
      <c r="M229" t="n">
        <v>7</v>
      </c>
      <c r="N229" t="n">
        <v>90.86</v>
      </c>
      <c r="O229" t="n">
        <v>38457.09</v>
      </c>
      <c r="P229" t="n">
        <v>184.06</v>
      </c>
      <c r="Q229" t="n">
        <v>197.78</v>
      </c>
      <c r="R229" t="n">
        <v>32.4</v>
      </c>
      <c r="S229" t="n">
        <v>25.4</v>
      </c>
      <c r="T229" t="n">
        <v>2652.77</v>
      </c>
      <c r="U229" t="n">
        <v>0.78</v>
      </c>
      <c r="V229" t="n">
        <v>0.88</v>
      </c>
      <c r="W229" t="n">
        <v>2.95</v>
      </c>
      <c r="X229" t="n">
        <v>0.16</v>
      </c>
      <c r="Y229" t="n">
        <v>1</v>
      </c>
      <c r="Z229" t="n">
        <v>10</v>
      </c>
    </row>
    <row r="230">
      <c r="A230" t="n">
        <v>71</v>
      </c>
      <c r="B230" t="n">
        <v>140</v>
      </c>
      <c r="C230" t="inlineStr">
        <is>
          <t xml:space="preserve">CONCLUIDO	</t>
        </is>
      </c>
      <c r="D230" t="n">
        <v>7.222</v>
      </c>
      <c r="E230" t="n">
        <v>13.85</v>
      </c>
      <c r="F230" t="n">
        <v>10.53</v>
      </c>
      <c r="G230" t="n">
        <v>78.95999999999999</v>
      </c>
      <c r="H230" t="n">
        <v>1.08</v>
      </c>
      <c r="I230" t="n">
        <v>8</v>
      </c>
      <c r="J230" t="n">
        <v>310.46</v>
      </c>
      <c r="K230" t="n">
        <v>60.56</v>
      </c>
      <c r="L230" t="n">
        <v>18.75</v>
      </c>
      <c r="M230" t="n">
        <v>6</v>
      </c>
      <c r="N230" t="n">
        <v>91.16</v>
      </c>
      <c r="O230" t="n">
        <v>38524.29</v>
      </c>
      <c r="P230" t="n">
        <v>183.49</v>
      </c>
      <c r="Q230" t="n">
        <v>197.79</v>
      </c>
      <c r="R230" t="n">
        <v>31.6</v>
      </c>
      <c r="S230" t="n">
        <v>25.4</v>
      </c>
      <c r="T230" t="n">
        <v>2254.15</v>
      </c>
      <c r="U230" t="n">
        <v>0.8</v>
      </c>
      <c r="V230" t="n">
        <v>0.88</v>
      </c>
      <c r="W230" t="n">
        <v>2.95</v>
      </c>
      <c r="X230" t="n">
        <v>0.14</v>
      </c>
      <c r="Y230" t="n">
        <v>1</v>
      </c>
      <c r="Z230" t="n">
        <v>10</v>
      </c>
    </row>
    <row r="231">
      <c r="A231" t="n">
        <v>72</v>
      </c>
      <c r="B231" t="n">
        <v>140</v>
      </c>
      <c r="C231" t="inlineStr">
        <is>
          <t xml:space="preserve">CONCLUIDO	</t>
        </is>
      </c>
      <c r="D231" t="n">
        <v>7.2231</v>
      </c>
      <c r="E231" t="n">
        <v>13.84</v>
      </c>
      <c r="F231" t="n">
        <v>10.53</v>
      </c>
      <c r="G231" t="n">
        <v>78.94</v>
      </c>
      <c r="H231" t="n">
        <v>1.09</v>
      </c>
      <c r="I231" t="n">
        <v>8</v>
      </c>
      <c r="J231" t="n">
        <v>311.01</v>
      </c>
      <c r="K231" t="n">
        <v>60.56</v>
      </c>
      <c r="L231" t="n">
        <v>19</v>
      </c>
      <c r="M231" t="n">
        <v>6</v>
      </c>
      <c r="N231" t="n">
        <v>91.45</v>
      </c>
      <c r="O231" t="n">
        <v>38591.62</v>
      </c>
      <c r="P231" t="n">
        <v>183.6</v>
      </c>
      <c r="Q231" t="n">
        <v>197.8</v>
      </c>
      <c r="R231" t="n">
        <v>31.53</v>
      </c>
      <c r="S231" t="n">
        <v>25.4</v>
      </c>
      <c r="T231" t="n">
        <v>2223.32</v>
      </c>
      <c r="U231" t="n">
        <v>0.8100000000000001</v>
      </c>
      <c r="V231" t="n">
        <v>0.88</v>
      </c>
      <c r="W231" t="n">
        <v>2.95</v>
      </c>
      <c r="X231" t="n">
        <v>0.14</v>
      </c>
      <c r="Y231" t="n">
        <v>1</v>
      </c>
      <c r="Z231" t="n">
        <v>10</v>
      </c>
    </row>
    <row r="232">
      <c r="A232" t="n">
        <v>73</v>
      </c>
      <c r="B232" t="n">
        <v>140</v>
      </c>
      <c r="C232" t="inlineStr">
        <is>
          <t xml:space="preserve">CONCLUIDO	</t>
        </is>
      </c>
      <c r="D232" t="n">
        <v>7.2244</v>
      </c>
      <c r="E232" t="n">
        <v>13.84</v>
      </c>
      <c r="F232" t="n">
        <v>10.52</v>
      </c>
      <c r="G232" t="n">
        <v>78.92</v>
      </c>
      <c r="H232" t="n">
        <v>1.1</v>
      </c>
      <c r="I232" t="n">
        <v>8</v>
      </c>
      <c r="J232" t="n">
        <v>311.55</v>
      </c>
      <c r="K232" t="n">
        <v>60.56</v>
      </c>
      <c r="L232" t="n">
        <v>19.25</v>
      </c>
      <c r="M232" t="n">
        <v>6</v>
      </c>
      <c r="N232" t="n">
        <v>91.75</v>
      </c>
      <c r="O232" t="n">
        <v>38659.08</v>
      </c>
      <c r="P232" t="n">
        <v>183.66</v>
      </c>
      <c r="Q232" t="n">
        <v>197.76</v>
      </c>
      <c r="R232" t="n">
        <v>31.48</v>
      </c>
      <c r="S232" t="n">
        <v>25.4</v>
      </c>
      <c r="T232" t="n">
        <v>2194.51</v>
      </c>
      <c r="U232" t="n">
        <v>0.8100000000000001</v>
      </c>
      <c r="V232" t="n">
        <v>0.88</v>
      </c>
      <c r="W232" t="n">
        <v>2.95</v>
      </c>
      <c r="X232" t="n">
        <v>0.13</v>
      </c>
      <c r="Y232" t="n">
        <v>1</v>
      </c>
      <c r="Z232" t="n">
        <v>10</v>
      </c>
    </row>
    <row r="233">
      <c r="A233" t="n">
        <v>74</v>
      </c>
      <c r="B233" t="n">
        <v>140</v>
      </c>
      <c r="C233" t="inlineStr">
        <is>
          <t xml:space="preserve">CONCLUIDO	</t>
        </is>
      </c>
      <c r="D233" t="n">
        <v>7.2246</v>
      </c>
      <c r="E233" t="n">
        <v>13.84</v>
      </c>
      <c r="F233" t="n">
        <v>10.52</v>
      </c>
      <c r="G233" t="n">
        <v>78.92</v>
      </c>
      <c r="H233" t="n">
        <v>1.11</v>
      </c>
      <c r="I233" t="n">
        <v>8</v>
      </c>
      <c r="J233" t="n">
        <v>312.1</v>
      </c>
      <c r="K233" t="n">
        <v>60.56</v>
      </c>
      <c r="L233" t="n">
        <v>19.5</v>
      </c>
      <c r="M233" t="n">
        <v>6</v>
      </c>
      <c r="N233" t="n">
        <v>92.05</v>
      </c>
      <c r="O233" t="n">
        <v>38726.8</v>
      </c>
      <c r="P233" t="n">
        <v>183.8</v>
      </c>
      <c r="Q233" t="n">
        <v>197.75</v>
      </c>
      <c r="R233" t="n">
        <v>31.53</v>
      </c>
      <c r="S233" t="n">
        <v>25.4</v>
      </c>
      <c r="T233" t="n">
        <v>2218.99</v>
      </c>
      <c r="U233" t="n">
        <v>0.8100000000000001</v>
      </c>
      <c r="V233" t="n">
        <v>0.88</v>
      </c>
      <c r="W233" t="n">
        <v>2.95</v>
      </c>
      <c r="X233" t="n">
        <v>0.13</v>
      </c>
      <c r="Y233" t="n">
        <v>1</v>
      </c>
      <c r="Z233" t="n">
        <v>10</v>
      </c>
    </row>
    <row r="234">
      <c r="A234" t="n">
        <v>75</v>
      </c>
      <c r="B234" t="n">
        <v>140</v>
      </c>
      <c r="C234" t="inlineStr">
        <is>
          <t xml:space="preserve">CONCLUIDO	</t>
        </is>
      </c>
      <c r="D234" t="n">
        <v>7.2215</v>
      </c>
      <c r="E234" t="n">
        <v>13.85</v>
      </c>
      <c r="F234" t="n">
        <v>10.53</v>
      </c>
      <c r="G234" t="n">
        <v>78.95999999999999</v>
      </c>
      <c r="H234" t="n">
        <v>1.13</v>
      </c>
      <c r="I234" t="n">
        <v>8</v>
      </c>
      <c r="J234" t="n">
        <v>312.65</v>
      </c>
      <c r="K234" t="n">
        <v>60.56</v>
      </c>
      <c r="L234" t="n">
        <v>19.75</v>
      </c>
      <c r="M234" t="n">
        <v>6</v>
      </c>
      <c r="N234" t="n">
        <v>92.34999999999999</v>
      </c>
      <c r="O234" t="n">
        <v>38794.53</v>
      </c>
      <c r="P234" t="n">
        <v>184.01</v>
      </c>
      <c r="Q234" t="n">
        <v>197.76</v>
      </c>
      <c r="R234" t="n">
        <v>31.6</v>
      </c>
      <c r="S234" t="n">
        <v>25.4</v>
      </c>
      <c r="T234" t="n">
        <v>2257.05</v>
      </c>
      <c r="U234" t="n">
        <v>0.8</v>
      </c>
      <c r="V234" t="n">
        <v>0.88</v>
      </c>
      <c r="W234" t="n">
        <v>2.95</v>
      </c>
      <c r="X234" t="n">
        <v>0.14</v>
      </c>
      <c r="Y234" t="n">
        <v>1</v>
      </c>
      <c r="Z234" t="n">
        <v>10</v>
      </c>
    </row>
    <row r="235">
      <c r="A235" t="n">
        <v>76</v>
      </c>
      <c r="B235" t="n">
        <v>140</v>
      </c>
      <c r="C235" t="inlineStr">
        <is>
          <t xml:space="preserve">CONCLUIDO	</t>
        </is>
      </c>
      <c r="D235" t="n">
        <v>7.2237</v>
      </c>
      <c r="E235" t="n">
        <v>13.84</v>
      </c>
      <c r="F235" t="n">
        <v>10.52</v>
      </c>
      <c r="G235" t="n">
        <v>78.93000000000001</v>
      </c>
      <c r="H235" t="n">
        <v>1.14</v>
      </c>
      <c r="I235" t="n">
        <v>8</v>
      </c>
      <c r="J235" t="n">
        <v>313.2</v>
      </c>
      <c r="K235" t="n">
        <v>60.56</v>
      </c>
      <c r="L235" t="n">
        <v>20</v>
      </c>
      <c r="M235" t="n">
        <v>6</v>
      </c>
      <c r="N235" t="n">
        <v>92.65000000000001</v>
      </c>
      <c r="O235" t="n">
        <v>38862.4</v>
      </c>
      <c r="P235" t="n">
        <v>184.01</v>
      </c>
      <c r="Q235" t="n">
        <v>197.81</v>
      </c>
      <c r="R235" t="n">
        <v>31.47</v>
      </c>
      <c r="S235" t="n">
        <v>25.4</v>
      </c>
      <c r="T235" t="n">
        <v>2193.31</v>
      </c>
      <c r="U235" t="n">
        <v>0.8100000000000001</v>
      </c>
      <c r="V235" t="n">
        <v>0.88</v>
      </c>
      <c r="W235" t="n">
        <v>2.95</v>
      </c>
      <c r="X235" t="n">
        <v>0.13</v>
      </c>
      <c r="Y235" t="n">
        <v>1</v>
      </c>
      <c r="Z235" t="n">
        <v>10</v>
      </c>
    </row>
    <row r="236">
      <c r="A236" t="n">
        <v>77</v>
      </c>
      <c r="B236" t="n">
        <v>140</v>
      </c>
      <c r="C236" t="inlineStr">
        <is>
          <t xml:space="preserve">CONCLUIDO	</t>
        </is>
      </c>
      <c r="D236" t="n">
        <v>7.224</v>
      </c>
      <c r="E236" t="n">
        <v>13.84</v>
      </c>
      <c r="F236" t="n">
        <v>10.52</v>
      </c>
      <c r="G236" t="n">
        <v>78.93000000000001</v>
      </c>
      <c r="H236" t="n">
        <v>1.15</v>
      </c>
      <c r="I236" t="n">
        <v>8</v>
      </c>
      <c r="J236" t="n">
        <v>313.75</v>
      </c>
      <c r="K236" t="n">
        <v>60.56</v>
      </c>
      <c r="L236" t="n">
        <v>20.25</v>
      </c>
      <c r="M236" t="n">
        <v>6</v>
      </c>
      <c r="N236" t="n">
        <v>92.95</v>
      </c>
      <c r="O236" t="n">
        <v>38930.39</v>
      </c>
      <c r="P236" t="n">
        <v>184.04</v>
      </c>
      <c r="Q236" t="n">
        <v>197.76</v>
      </c>
      <c r="R236" t="n">
        <v>31.55</v>
      </c>
      <c r="S236" t="n">
        <v>25.4</v>
      </c>
      <c r="T236" t="n">
        <v>2229.31</v>
      </c>
      <c r="U236" t="n">
        <v>0.8100000000000001</v>
      </c>
      <c r="V236" t="n">
        <v>0.88</v>
      </c>
      <c r="W236" t="n">
        <v>2.95</v>
      </c>
      <c r="X236" t="n">
        <v>0.13</v>
      </c>
      <c r="Y236" t="n">
        <v>1</v>
      </c>
      <c r="Z236" t="n">
        <v>10</v>
      </c>
    </row>
    <row r="237">
      <c r="A237" t="n">
        <v>78</v>
      </c>
      <c r="B237" t="n">
        <v>140</v>
      </c>
      <c r="C237" t="inlineStr">
        <is>
          <t xml:space="preserve">CONCLUIDO	</t>
        </is>
      </c>
      <c r="D237" t="n">
        <v>7.224</v>
      </c>
      <c r="E237" t="n">
        <v>13.84</v>
      </c>
      <c r="F237" t="n">
        <v>10.52</v>
      </c>
      <c r="G237" t="n">
        <v>78.93000000000001</v>
      </c>
      <c r="H237" t="n">
        <v>1.16</v>
      </c>
      <c r="I237" t="n">
        <v>8</v>
      </c>
      <c r="J237" t="n">
        <v>314.3</v>
      </c>
      <c r="K237" t="n">
        <v>60.56</v>
      </c>
      <c r="L237" t="n">
        <v>20.5</v>
      </c>
      <c r="M237" t="n">
        <v>6</v>
      </c>
      <c r="N237" t="n">
        <v>93.25</v>
      </c>
      <c r="O237" t="n">
        <v>38998.53</v>
      </c>
      <c r="P237" t="n">
        <v>183.96</v>
      </c>
      <c r="Q237" t="n">
        <v>197.78</v>
      </c>
      <c r="R237" t="n">
        <v>31.47</v>
      </c>
      <c r="S237" t="n">
        <v>25.4</v>
      </c>
      <c r="T237" t="n">
        <v>2188.8</v>
      </c>
      <c r="U237" t="n">
        <v>0.8100000000000001</v>
      </c>
      <c r="V237" t="n">
        <v>0.88</v>
      </c>
      <c r="W237" t="n">
        <v>2.95</v>
      </c>
      <c r="X237" t="n">
        <v>0.13</v>
      </c>
      <c r="Y237" t="n">
        <v>1</v>
      </c>
      <c r="Z237" t="n">
        <v>10</v>
      </c>
    </row>
    <row r="238">
      <c r="A238" t="n">
        <v>79</v>
      </c>
      <c r="B238" t="n">
        <v>140</v>
      </c>
      <c r="C238" t="inlineStr">
        <is>
          <t xml:space="preserve">CONCLUIDO	</t>
        </is>
      </c>
      <c r="D238" t="n">
        <v>7.2266</v>
      </c>
      <c r="E238" t="n">
        <v>13.84</v>
      </c>
      <c r="F238" t="n">
        <v>10.52</v>
      </c>
      <c r="G238" t="n">
        <v>78.89</v>
      </c>
      <c r="H238" t="n">
        <v>1.17</v>
      </c>
      <c r="I238" t="n">
        <v>8</v>
      </c>
      <c r="J238" t="n">
        <v>314.86</v>
      </c>
      <c r="K238" t="n">
        <v>60.56</v>
      </c>
      <c r="L238" t="n">
        <v>20.75</v>
      </c>
      <c r="M238" t="n">
        <v>6</v>
      </c>
      <c r="N238" t="n">
        <v>93.55</v>
      </c>
      <c r="O238" t="n">
        <v>39066.8</v>
      </c>
      <c r="P238" t="n">
        <v>183.85</v>
      </c>
      <c r="Q238" t="n">
        <v>197.76</v>
      </c>
      <c r="R238" t="n">
        <v>31.39</v>
      </c>
      <c r="S238" t="n">
        <v>25.4</v>
      </c>
      <c r="T238" t="n">
        <v>2150.84</v>
      </c>
      <c r="U238" t="n">
        <v>0.8100000000000001</v>
      </c>
      <c r="V238" t="n">
        <v>0.88</v>
      </c>
      <c r="W238" t="n">
        <v>2.95</v>
      </c>
      <c r="X238" t="n">
        <v>0.13</v>
      </c>
      <c r="Y238" t="n">
        <v>1</v>
      </c>
      <c r="Z238" t="n">
        <v>10</v>
      </c>
    </row>
    <row r="239">
      <c r="A239" t="n">
        <v>80</v>
      </c>
      <c r="B239" t="n">
        <v>140</v>
      </c>
      <c r="C239" t="inlineStr">
        <is>
          <t xml:space="preserve">CONCLUIDO	</t>
        </is>
      </c>
      <c r="D239" t="n">
        <v>7.2231</v>
      </c>
      <c r="E239" t="n">
        <v>13.84</v>
      </c>
      <c r="F239" t="n">
        <v>10.53</v>
      </c>
      <c r="G239" t="n">
        <v>78.94</v>
      </c>
      <c r="H239" t="n">
        <v>1.19</v>
      </c>
      <c r="I239" t="n">
        <v>8</v>
      </c>
      <c r="J239" t="n">
        <v>315.41</v>
      </c>
      <c r="K239" t="n">
        <v>60.56</v>
      </c>
      <c r="L239" t="n">
        <v>21</v>
      </c>
      <c r="M239" t="n">
        <v>6</v>
      </c>
      <c r="N239" t="n">
        <v>93.86</v>
      </c>
      <c r="O239" t="n">
        <v>39135.2</v>
      </c>
      <c r="P239" t="n">
        <v>184</v>
      </c>
      <c r="Q239" t="n">
        <v>197.77</v>
      </c>
      <c r="R239" t="n">
        <v>31.69</v>
      </c>
      <c r="S239" t="n">
        <v>25.4</v>
      </c>
      <c r="T239" t="n">
        <v>2301.96</v>
      </c>
      <c r="U239" t="n">
        <v>0.8</v>
      </c>
      <c r="V239" t="n">
        <v>0.88</v>
      </c>
      <c r="W239" t="n">
        <v>2.95</v>
      </c>
      <c r="X239" t="n">
        <v>0.14</v>
      </c>
      <c r="Y239" t="n">
        <v>1</v>
      </c>
      <c r="Z239" t="n">
        <v>10</v>
      </c>
    </row>
    <row r="240">
      <c r="A240" t="n">
        <v>81</v>
      </c>
      <c r="B240" t="n">
        <v>140</v>
      </c>
      <c r="C240" t="inlineStr">
        <is>
          <t xml:space="preserve">CONCLUIDO	</t>
        </is>
      </c>
      <c r="D240" t="n">
        <v>7.2244</v>
      </c>
      <c r="E240" t="n">
        <v>13.84</v>
      </c>
      <c r="F240" t="n">
        <v>10.52</v>
      </c>
      <c r="G240" t="n">
        <v>78.92</v>
      </c>
      <c r="H240" t="n">
        <v>1.2</v>
      </c>
      <c r="I240" t="n">
        <v>8</v>
      </c>
      <c r="J240" t="n">
        <v>315.97</v>
      </c>
      <c r="K240" t="n">
        <v>60.56</v>
      </c>
      <c r="L240" t="n">
        <v>21.25</v>
      </c>
      <c r="M240" t="n">
        <v>6</v>
      </c>
      <c r="N240" t="n">
        <v>94.16</v>
      </c>
      <c r="O240" t="n">
        <v>39203.74</v>
      </c>
      <c r="P240" t="n">
        <v>183.81</v>
      </c>
      <c r="Q240" t="n">
        <v>197.75</v>
      </c>
      <c r="R240" t="n">
        <v>31.48</v>
      </c>
      <c r="S240" t="n">
        <v>25.4</v>
      </c>
      <c r="T240" t="n">
        <v>2193.77</v>
      </c>
      <c r="U240" t="n">
        <v>0.8100000000000001</v>
      </c>
      <c r="V240" t="n">
        <v>0.88</v>
      </c>
      <c r="W240" t="n">
        <v>2.95</v>
      </c>
      <c r="X240" t="n">
        <v>0.13</v>
      </c>
      <c r="Y240" t="n">
        <v>1</v>
      </c>
      <c r="Z240" t="n">
        <v>10</v>
      </c>
    </row>
    <row r="241">
      <c r="A241" t="n">
        <v>82</v>
      </c>
      <c r="B241" t="n">
        <v>140</v>
      </c>
      <c r="C241" t="inlineStr">
        <is>
          <t xml:space="preserve">CONCLUIDO	</t>
        </is>
      </c>
      <c r="D241" t="n">
        <v>7.2247</v>
      </c>
      <c r="E241" t="n">
        <v>13.84</v>
      </c>
      <c r="F241" t="n">
        <v>10.52</v>
      </c>
      <c r="G241" t="n">
        <v>78.92</v>
      </c>
      <c r="H241" t="n">
        <v>1.21</v>
      </c>
      <c r="I241" t="n">
        <v>8</v>
      </c>
      <c r="J241" t="n">
        <v>316.53</v>
      </c>
      <c r="K241" t="n">
        <v>60.56</v>
      </c>
      <c r="L241" t="n">
        <v>21.5</v>
      </c>
      <c r="M241" t="n">
        <v>6</v>
      </c>
      <c r="N241" t="n">
        <v>94.47</v>
      </c>
      <c r="O241" t="n">
        <v>39272.42</v>
      </c>
      <c r="P241" t="n">
        <v>183.67</v>
      </c>
      <c r="Q241" t="n">
        <v>197.76</v>
      </c>
      <c r="R241" t="n">
        <v>31.49</v>
      </c>
      <c r="S241" t="n">
        <v>25.4</v>
      </c>
      <c r="T241" t="n">
        <v>2201.96</v>
      </c>
      <c r="U241" t="n">
        <v>0.8100000000000001</v>
      </c>
      <c r="V241" t="n">
        <v>0.88</v>
      </c>
      <c r="W241" t="n">
        <v>2.95</v>
      </c>
      <c r="X241" t="n">
        <v>0.13</v>
      </c>
      <c r="Y241" t="n">
        <v>1</v>
      </c>
      <c r="Z241" t="n">
        <v>10</v>
      </c>
    </row>
    <row r="242">
      <c r="A242" t="n">
        <v>83</v>
      </c>
      <c r="B242" t="n">
        <v>140</v>
      </c>
      <c r="C242" t="inlineStr">
        <is>
          <t xml:space="preserve">CONCLUIDO	</t>
        </is>
      </c>
      <c r="D242" t="n">
        <v>7.2198</v>
      </c>
      <c r="E242" t="n">
        <v>13.85</v>
      </c>
      <c r="F242" t="n">
        <v>10.53</v>
      </c>
      <c r="G242" t="n">
        <v>78.98999999999999</v>
      </c>
      <c r="H242" t="n">
        <v>1.22</v>
      </c>
      <c r="I242" t="n">
        <v>8</v>
      </c>
      <c r="J242" t="n">
        <v>317.08</v>
      </c>
      <c r="K242" t="n">
        <v>60.56</v>
      </c>
      <c r="L242" t="n">
        <v>21.75</v>
      </c>
      <c r="M242" t="n">
        <v>6</v>
      </c>
      <c r="N242" t="n">
        <v>94.78</v>
      </c>
      <c r="O242" t="n">
        <v>39341.24</v>
      </c>
      <c r="P242" t="n">
        <v>183.67</v>
      </c>
      <c r="Q242" t="n">
        <v>197.78</v>
      </c>
      <c r="R242" t="n">
        <v>31.88</v>
      </c>
      <c r="S242" t="n">
        <v>25.4</v>
      </c>
      <c r="T242" t="n">
        <v>2394.09</v>
      </c>
      <c r="U242" t="n">
        <v>0.8</v>
      </c>
      <c r="V242" t="n">
        <v>0.88</v>
      </c>
      <c r="W242" t="n">
        <v>2.95</v>
      </c>
      <c r="X242" t="n">
        <v>0.14</v>
      </c>
      <c r="Y242" t="n">
        <v>1</v>
      </c>
      <c r="Z242" t="n">
        <v>10</v>
      </c>
    </row>
    <row r="243">
      <c r="A243" t="n">
        <v>84</v>
      </c>
      <c r="B243" t="n">
        <v>140</v>
      </c>
      <c r="C243" t="inlineStr">
        <is>
          <t xml:space="preserve">CONCLUIDO	</t>
        </is>
      </c>
      <c r="D243" t="n">
        <v>7.2588</v>
      </c>
      <c r="E243" t="n">
        <v>13.78</v>
      </c>
      <c r="F243" t="n">
        <v>10.51</v>
      </c>
      <c r="G243" t="n">
        <v>90.08</v>
      </c>
      <c r="H243" t="n">
        <v>1.23</v>
      </c>
      <c r="I243" t="n">
        <v>7</v>
      </c>
      <c r="J243" t="n">
        <v>317.64</v>
      </c>
      <c r="K243" t="n">
        <v>60.56</v>
      </c>
      <c r="L243" t="n">
        <v>22</v>
      </c>
      <c r="M243" t="n">
        <v>5</v>
      </c>
      <c r="N243" t="n">
        <v>95.09</v>
      </c>
      <c r="O243" t="n">
        <v>39410.2</v>
      </c>
      <c r="P243" t="n">
        <v>183.37</v>
      </c>
      <c r="Q243" t="n">
        <v>197.76</v>
      </c>
      <c r="R243" t="n">
        <v>31.1</v>
      </c>
      <c r="S243" t="n">
        <v>25.4</v>
      </c>
      <c r="T243" t="n">
        <v>2009.44</v>
      </c>
      <c r="U243" t="n">
        <v>0.82</v>
      </c>
      <c r="V243" t="n">
        <v>0.89</v>
      </c>
      <c r="W243" t="n">
        <v>2.95</v>
      </c>
      <c r="X243" t="n">
        <v>0.12</v>
      </c>
      <c r="Y243" t="n">
        <v>1</v>
      </c>
      <c r="Z243" t="n">
        <v>10</v>
      </c>
    </row>
    <row r="244">
      <c r="A244" t="n">
        <v>85</v>
      </c>
      <c r="B244" t="n">
        <v>140</v>
      </c>
      <c r="C244" t="inlineStr">
        <is>
          <t xml:space="preserve">CONCLUIDO	</t>
        </is>
      </c>
      <c r="D244" t="n">
        <v>7.2619</v>
      </c>
      <c r="E244" t="n">
        <v>13.77</v>
      </c>
      <c r="F244" t="n">
        <v>10.5</v>
      </c>
      <c r="G244" t="n">
        <v>90.03</v>
      </c>
      <c r="H244" t="n">
        <v>1.25</v>
      </c>
      <c r="I244" t="n">
        <v>7</v>
      </c>
      <c r="J244" t="n">
        <v>318.2</v>
      </c>
      <c r="K244" t="n">
        <v>60.56</v>
      </c>
      <c r="L244" t="n">
        <v>22.25</v>
      </c>
      <c r="M244" t="n">
        <v>5</v>
      </c>
      <c r="N244" t="n">
        <v>95.40000000000001</v>
      </c>
      <c r="O244" t="n">
        <v>39479.3</v>
      </c>
      <c r="P244" t="n">
        <v>183.59</v>
      </c>
      <c r="Q244" t="n">
        <v>197.78</v>
      </c>
      <c r="R244" t="n">
        <v>30.94</v>
      </c>
      <c r="S244" t="n">
        <v>25.4</v>
      </c>
      <c r="T244" t="n">
        <v>1931.6</v>
      </c>
      <c r="U244" t="n">
        <v>0.82</v>
      </c>
      <c r="V244" t="n">
        <v>0.89</v>
      </c>
      <c r="W244" t="n">
        <v>2.95</v>
      </c>
      <c r="X244" t="n">
        <v>0.11</v>
      </c>
      <c r="Y244" t="n">
        <v>1</v>
      </c>
      <c r="Z244" t="n">
        <v>10</v>
      </c>
    </row>
    <row r="245">
      <c r="A245" t="n">
        <v>86</v>
      </c>
      <c r="B245" t="n">
        <v>140</v>
      </c>
      <c r="C245" t="inlineStr">
        <is>
          <t xml:space="preserve">CONCLUIDO	</t>
        </is>
      </c>
      <c r="D245" t="n">
        <v>7.2585</v>
      </c>
      <c r="E245" t="n">
        <v>13.78</v>
      </c>
      <c r="F245" t="n">
        <v>10.51</v>
      </c>
      <c r="G245" t="n">
        <v>90.09</v>
      </c>
      <c r="H245" t="n">
        <v>1.26</v>
      </c>
      <c r="I245" t="n">
        <v>7</v>
      </c>
      <c r="J245" t="n">
        <v>318.76</v>
      </c>
      <c r="K245" t="n">
        <v>60.56</v>
      </c>
      <c r="L245" t="n">
        <v>22.5</v>
      </c>
      <c r="M245" t="n">
        <v>5</v>
      </c>
      <c r="N245" t="n">
        <v>95.70999999999999</v>
      </c>
      <c r="O245" t="n">
        <v>39548.54</v>
      </c>
      <c r="P245" t="n">
        <v>183.98</v>
      </c>
      <c r="Q245" t="n">
        <v>197.75</v>
      </c>
      <c r="R245" t="n">
        <v>31.16</v>
      </c>
      <c r="S245" t="n">
        <v>25.4</v>
      </c>
      <c r="T245" t="n">
        <v>2041.34</v>
      </c>
      <c r="U245" t="n">
        <v>0.82</v>
      </c>
      <c r="V245" t="n">
        <v>0.89</v>
      </c>
      <c r="W245" t="n">
        <v>2.95</v>
      </c>
      <c r="X245" t="n">
        <v>0.12</v>
      </c>
      <c r="Y245" t="n">
        <v>1</v>
      </c>
      <c r="Z245" t="n">
        <v>10</v>
      </c>
    </row>
    <row r="246">
      <c r="A246" t="n">
        <v>87</v>
      </c>
      <c r="B246" t="n">
        <v>140</v>
      </c>
      <c r="C246" t="inlineStr">
        <is>
          <t xml:space="preserve">CONCLUIDO	</t>
        </is>
      </c>
      <c r="D246" t="n">
        <v>7.2638</v>
      </c>
      <c r="E246" t="n">
        <v>13.77</v>
      </c>
      <c r="F246" t="n">
        <v>10.5</v>
      </c>
      <c r="G246" t="n">
        <v>90</v>
      </c>
      <c r="H246" t="n">
        <v>1.27</v>
      </c>
      <c r="I246" t="n">
        <v>7</v>
      </c>
      <c r="J246" t="n">
        <v>319.33</v>
      </c>
      <c r="K246" t="n">
        <v>60.56</v>
      </c>
      <c r="L246" t="n">
        <v>22.75</v>
      </c>
      <c r="M246" t="n">
        <v>5</v>
      </c>
      <c r="N246" t="n">
        <v>96.02</v>
      </c>
      <c r="O246" t="n">
        <v>39617.93</v>
      </c>
      <c r="P246" t="n">
        <v>183.89</v>
      </c>
      <c r="Q246" t="n">
        <v>197.76</v>
      </c>
      <c r="R246" t="n">
        <v>30.95</v>
      </c>
      <c r="S246" t="n">
        <v>25.4</v>
      </c>
      <c r="T246" t="n">
        <v>1935.66</v>
      </c>
      <c r="U246" t="n">
        <v>0.82</v>
      </c>
      <c r="V246" t="n">
        <v>0.89</v>
      </c>
      <c r="W246" t="n">
        <v>2.95</v>
      </c>
      <c r="X246" t="n">
        <v>0.11</v>
      </c>
      <c r="Y246" t="n">
        <v>1</v>
      </c>
      <c r="Z246" t="n">
        <v>10</v>
      </c>
    </row>
    <row r="247">
      <c r="A247" t="n">
        <v>88</v>
      </c>
      <c r="B247" t="n">
        <v>140</v>
      </c>
      <c r="C247" t="inlineStr">
        <is>
          <t xml:space="preserve">CONCLUIDO	</t>
        </is>
      </c>
      <c r="D247" t="n">
        <v>7.2625</v>
      </c>
      <c r="E247" t="n">
        <v>13.77</v>
      </c>
      <c r="F247" t="n">
        <v>10.5</v>
      </c>
      <c r="G247" t="n">
        <v>90.02</v>
      </c>
      <c r="H247" t="n">
        <v>1.28</v>
      </c>
      <c r="I247" t="n">
        <v>7</v>
      </c>
      <c r="J247" t="n">
        <v>319.89</v>
      </c>
      <c r="K247" t="n">
        <v>60.56</v>
      </c>
      <c r="L247" t="n">
        <v>23</v>
      </c>
      <c r="M247" t="n">
        <v>5</v>
      </c>
      <c r="N247" t="n">
        <v>96.34</v>
      </c>
      <c r="O247" t="n">
        <v>39687.46</v>
      </c>
      <c r="P247" t="n">
        <v>184.05</v>
      </c>
      <c r="Q247" t="n">
        <v>197.75</v>
      </c>
      <c r="R247" t="n">
        <v>30.89</v>
      </c>
      <c r="S247" t="n">
        <v>25.4</v>
      </c>
      <c r="T247" t="n">
        <v>1904.31</v>
      </c>
      <c r="U247" t="n">
        <v>0.82</v>
      </c>
      <c r="V247" t="n">
        <v>0.89</v>
      </c>
      <c r="W247" t="n">
        <v>2.95</v>
      </c>
      <c r="X247" t="n">
        <v>0.11</v>
      </c>
      <c r="Y247" t="n">
        <v>1</v>
      </c>
      <c r="Z247" t="n">
        <v>10</v>
      </c>
    </row>
    <row r="248">
      <c r="A248" t="n">
        <v>89</v>
      </c>
      <c r="B248" t="n">
        <v>140</v>
      </c>
      <c r="C248" t="inlineStr">
        <is>
          <t xml:space="preserve">CONCLUIDO	</t>
        </is>
      </c>
      <c r="D248" t="n">
        <v>7.2649</v>
      </c>
      <c r="E248" t="n">
        <v>13.76</v>
      </c>
      <c r="F248" t="n">
        <v>10.5</v>
      </c>
      <c r="G248" t="n">
        <v>89.98</v>
      </c>
      <c r="H248" t="n">
        <v>1.29</v>
      </c>
      <c r="I248" t="n">
        <v>7</v>
      </c>
      <c r="J248" t="n">
        <v>320.46</v>
      </c>
      <c r="K248" t="n">
        <v>60.56</v>
      </c>
      <c r="L248" t="n">
        <v>23.25</v>
      </c>
      <c r="M248" t="n">
        <v>5</v>
      </c>
      <c r="N248" t="n">
        <v>96.65000000000001</v>
      </c>
      <c r="O248" t="n">
        <v>39757.13</v>
      </c>
      <c r="P248" t="n">
        <v>184.02</v>
      </c>
      <c r="Q248" t="n">
        <v>197.77</v>
      </c>
      <c r="R248" t="n">
        <v>30.81</v>
      </c>
      <c r="S248" t="n">
        <v>25.4</v>
      </c>
      <c r="T248" t="n">
        <v>1865.77</v>
      </c>
      <c r="U248" t="n">
        <v>0.82</v>
      </c>
      <c r="V248" t="n">
        <v>0.89</v>
      </c>
      <c r="W248" t="n">
        <v>2.95</v>
      </c>
      <c r="X248" t="n">
        <v>0.11</v>
      </c>
      <c r="Y248" t="n">
        <v>1</v>
      </c>
      <c r="Z248" t="n">
        <v>10</v>
      </c>
    </row>
    <row r="249">
      <c r="A249" t="n">
        <v>90</v>
      </c>
      <c r="B249" t="n">
        <v>140</v>
      </c>
      <c r="C249" t="inlineStr">
        <is>
          <t xml:space="preserve">CONCLUIDO	</t>
        </is>
      </c>
      <c r="D249" t="n">
        <v>7.261</v>
      </c>
      <c r="E249" t="n">
        <v>13.77</v>
      </c>
      <c r="F249" t="n">
        <v>10.51</v>
      </c>
      <c r="G249" t="n">
        <v>90.05</v>
      </c>
      <c r="H249" t="n">
        <v>1.3</v>
      </c>
      <c r="I249" t="n">
        <v>7</v>
      </c>
      <c r="J249" t="n">
        <v>321.02</v>
      </c>
      <c r="K249" t="n">
        <v>60.56</v>
      </c>
      <c r="L249" t="n">
        <v>23.5</v>
      </c>
      <c r="M249" t="n">
        <v>5</v>
      </c>
      <c r="N249" t="n">
        <v>96.97</v>
      </c>
      <c r="O249" t="n">
        <v>39826.95</v>
      </c>
      <c r="P249" t="n">
        <v>184.19</v>
      </c>
      <c r="Q249" t="n">
        <v>197.75</v>
      </c>
      <c r="R249" t="n">
        <v>31.04</v>
      </c>
      <c r="S249" t="n">
        <v>25.4</v>
      </c>
      <c r="T249" t="n">
        <v>1981.5</v>
      </c>
      <c r="U249" t="n">
        <v>0.82</v>
      </c>
      <c r="V249" t="n">
        <v>0.89</v>
      </c>
      <c r="W249" t="n">
        <v>2.95</v>
      </c>
      <c r="X249" t="n">
        <v>0.12</v>
      </c>
      <c r="Y249" t="n">
        <v>1</v>
      </c>
      <c r="Z249" t="n">
        <v>10</v>
      </c>
    </row>
    <row r="250">
      <c r="A250" t="n">
        <v>91</v>
      </c>
      <c r="B250" t="n">
        <v>140</v>
      </c>
      <c r="C250" t="inlineStr">
        <is>
          <t xml:space="preserve">CONCLUIDO	</t>
        </is>
      </c>
      <c r="D250" t="n">
        <v>7.2576</v>
      </c>
      <c r="E250" t="n">
        <v>13.78</v>
      </c>
      <c r="F250" t="n">
        <v>10.51</v>
      </c>
      <c r="G250" t="n">
        <v>90.09999999999999</v>
      </c>
      <c r="H250" t="n">
        <v>1.32</v>
      </c>
      <c r="I250" t="n">
        <v>7</v>
      </c>
      <c r="J250" t="n">
        <v>321.59</v>
      </c>
      <c r="K250" t="n">
        <v>60.56</v>
      </c>
      <c r="L250" t="n">
        <v>23.75</v>
      </c>
      <c r="M250" t="n">
        <v>5</v>
      </c>
      <c r="N250" t="n">
        <v>97.28</v>
      </c>
      <c r="O250" t="n">
        <v>39896.91</v>
      </c>
      <c r="P250" t="n">
        <v>184.37</v>
      </c>
      <c r="Q250" t="n">
        <v>197.75</v>
      </c>
      <c r="R250" t="n">
        <v>31.17</v>
      </c>
      <c r="S250" t="n">
        <v>25.4</v>
      </c>
      <c r="T250" t="n">
        <v>2046.6</v>
      </c>
      <c r="U250" t="n">
        <v>0.8100000000000001</v>
      </c>
      <c r="V250" t="n">
        <v>0.89</v>
      </c>
      <c r="W250" t="n">
        <v>2.95</v>
      </c>
      <c r="X250" t="n">
        <v>0.12</v>
      </c>
      <c r="Y250" t="n">
        <v>1</v>
      </c>
      <c r="Z250" t="n">
        <v>10</v>
      </c>
    </row>
    <row r="251">
      <c r="A251" t="n">
        <v>92</v>
      </c>
      <c r="B251" t="n">
        <v>140</v>
      </c>
      <c r="C251" t="inlineStr">
        <is>
          <t xml:space="preserve">CONCLUIDO	</t>
        </is>
      </c>
      <c r="D251" t="n">
        <v>7.255</v>
      </c>
      <c r="E251" t="n">
        <v>13.78</v>
      </c>
      <c r="F251" t="n">
        <v>10.52</v>
      </c>
      <c r="G251" t="n">
        <v>90.15000000000001</v>
      </c>
      <c r="H251" t="n">
        <v>1.33</v>
      </c>
      <c r="I251" t="n">
        <v>7</v>
      </c>
      <c r="J251" t="n">
        <v>322.16</v>
      </c>
      <c r="K251" t="n">
        <v>60.56</v>
      </c>
      <c r="L251" t="n">
        <v>24</v>
      </c>
      <c r="M251" t="n">
        <v>5</v>
      </c>
      <c r="N251" t="n">
        <v>97.59999999999999</v>
      </c>
      <c r="O251" t="n">
        <v>39967.02</v>
      </c>
      <c r="P251" t="n">
        <v>184.54</v>
      </c>
      <c r="Q251" t="n">
        <v>197.75</v>
      </c>
      <c r="R251" t="n">
        <v>31.32</v>
      </c>
      <c r="S251" t="n">
        <v>25.4</v>
      </c>
      <c r="T251" t="n">
        <v>2118.94</v>
      </c>
      <c r="U251" t="n">
        <v>0.8100000000000001</v>
      </c>
      <c r="V251" t="n">
        <v>0.88</v>
      </c>
      <c r="W251" t="n">
        <v>2.95</v>
      </c>
      <c r="X251" t="n">
        <v>0.13</v>
      </c>
      <c r="Y251" t="n">
        <v>1</v>
      </c>
      <c r="Z251" t="n">
        <v>10</v>
      </c>
    </row>
    <row r="252">
      <c r="A252" t="n">
        <v>93</v>
      </c>
      <c r="B252" t="n">
        <v>140</v>
      </c>
      <c r="C252" t="inlineStr">
        <is>
          <t xml:space="preserve">CONCLUIDO	</t>
        </is>
      </c>
      <c r="D252" t="n">
        <v>7.26</v>
      </c>
      <c r="E252" t="n">
        <v>13.77</v>
      </c>
      <c r="F252" t="n">
        <v>10.51</v>
      </c>
      <c r="G252" t="n">
        <v>90.06</v>
      </c>
      <c r="H252" t="n">
        <v>1.34</v>
      </c>
      <c r="I252" t="n">
        <v>7</v>
      </c>
      <c r="J252" t="n">
        <v>322.73</v>
      </c>
      <c r="K252" t="n">
        <v>60.56</v>
      </c>
      <c r="L252" t="n">
        <v>24.25</v>
      </c>
      <c r="M252" t="n">
        <v>5</v>
      </c>
      <c r="N252" t="n">
        <v>97.92</v>
      </c>
      <c r="O252" t="n">
        <v>40037.28</v>
      </c>
      <c r="P252" t="n">
        <v>184.29</v>
      </c>
      <c r="Q252" t="n">
        <v>197.77</v>
      </c>
      <c r="R252" t="n">
        <v>31.03</v>
      </c>
      <c r="S252" t="n">
        <v>25.4</v>
      </c>
      <c r="T252" t="n">
        <v>1976.06</v>
      </c>
      <c r="U252" t="n">
        <v>0.82</v>
      </c>
      <c r="V252" t="n">
        <v>0.89</v>
      </c>
      <c r="W252" t="n">
        <v>2.95</v>
      </c>
      <c r="X252" t="n">
        <v>0.12</v>
      </c>
      <c r="Y252" t="n">
        <v>1</v>
      </c>
      <c r="Z252" t="n">
        <v>10</v>
      </c>
    </row>
    <row r="253">
      <c r="A253" t="n">
        <v>94</v>
      </c>
      <c r="B253" t="n">
        <v>140</v>
      </c>
      <c r="C253" t="inlineStr">
        <is>
          <t xml:space="preserve">CONCLUIDO	</t>
        </is>
      </c>
      <c r="D253" t="n">
        <v>7.2589</v>
      </c>
      <c r="E253" t="n">
        <v>13.78</v>
      </c>
      <c r="F253" t="n">
        <v>10.51</v>
      </c>
      <c r="G253" t="n">
        <v>90.08</v>
      </c>
      <c r="H253" t="n">
        <v>1.35</v>
      </c>
      <c r="I253" t="n">
        <v>7</v>
      </c>
      <c r="J253" t="n">
        <v>323.3</v>
      </c>
      <c r="K253" t="n">
        <v>60.56</v>
      </c>
      <c r="L253" t="n">
        <v>24.5</v>
      </c>
      <c r="M253" t="n">
        <v>5</v>
      </c>
      <c r="N253" t="n">
        <v>98.23999999999999</v>
      </c>
      <c r="O253" t="n">
        <v>40107.81</v>
      </c>
      <c r="P253" t="n">
        <v>184.24</v>
      </c>
      <c r="Q253" t="n">
        <v>197.75</v>
      </c>
      <c r="R253" t="n">
        <v>31.06</v>
      </c>
      <c r="S253" t="n">
        <v>25.4</v>
      </c>
      <c r="T253" t="n">
        <v>1993.27</v>
      </c>
      <c r="U253" t="n">
        <v>0.82</v>
      </c>
      <c r="V253" t="n">
        <v>0.89</v>
      </c>
      <c r="W253" t="n">
        <v>2.95</v>
      </c>
      <c r="X253" t="n">
        <v>0.12</v>
      </c>
      <c r="Y253" t="n">
        <v>1</v>
      </c>
      <c r="Z253" t="n">
        <v>10</v>
      </c>
    </row>
    <row r="254">
      <c r="A254" t="n">
        <v>95</v>
      </c>
      <c r="B254" t="n">
        <v>140</v>
      </c>
      <c r="C254" t="inlineStr">
        <is>
          <t xml:space="preserve">CONCLUIDO	</t>
        </is>
      </c>
      <c r="D254" t="n">
        <v>7.2579</v>
      </c>
      <c r="E254" t="n">
        <v>13.78</v>
      </c>
      <c r="F254" t="n">
        <v>10.51</v>
      </c>
      <c r="G254" t="n">
        <v>90.09999999999999</v>
      </c>
      <c r="H254" t="n">
        <v>1.36</v>
      </c>
      <c r="I254" t="n">
        <v>7</v>
      </c>
      <c r="J254" t="n">
        <v>323.87</v>
      </c>
      <c r="K254" t="n">
        <v>60.56</v>
      </c>
      <c r="L254" t="n">
        <v>24.75</v>
      </c>
      <c r="M254" t="n">
        <v>5</v>
      </c>
      <c r="N254" t="n">
        <v>98.56999999999999</v>
      </c>
      <c r="O254" t="n">
        <v>40178.37</v>
      </c>
      <c r="P254" t="n">
        <v>184.16</v>
      </c>
      <c r="Q254" t="n">
        <v>197.75</v>
      </c>
      <c r="R254" t="n">
        <v>31.13</v>
      </c>
      <c r="S254" t="n">
        <v>25.4</v>
      </c>
      <c r="T254" t="n">
        <v>2023.84</v>
      </c>
      <c r="U254" t="n">
        <v>0.82</v>
      </c>
      <c r="V254" t="n">
        <v>0.89</v>
      </c>
      <c r="W254" t="n">
        <v>2.95</v>
      </c>
      <c r="X254" t="n">
        <v>0.12</v>
      </c>
      <c r="Y254" t="n">
        <v>1</v>
      </c>
      <c r="Z254" t="n">
        <v>10</v>
      </c>
    </row>
    <row r="255">
      <c r="A255" t="n">
        <v>96</v>
      </c>
      <c r="B255" t="n">
        <v>140</v>
      </c>
      <c r="C255" t="inlineStr">
        <is>
          <t xml:space="preserve">CONCLUIDO	</t>
        </is>
      </c>
      <c r="D255" t="n">
        <v>7.257</v>
      </c>
      <c r="E255" t="n">
        <v>13.78</v>
      </c>
      <c r="F255" t="n">
        <v>10.51</v>
      </c>
      <c r="G255" t="n">
        <v>90.11</v>
      </c>
      <c r="H255" t="n">
        <v>1.37</v>
      </c>
      <c r="I255" t="n">
        <v>7</v>
      </c>
      <c r="J255" t="n">
        <v>324.44</v>
      </c>
      <c r="K255" t="n">
        <v>60.56</v>
      </c>
      <c r="L255" t="n">
        <v>25</v>
      </c>
      <c r="M255" t="n">
        <v>5</v>
      </c>
      <c r="N255" t="n">
        <v>98.89</v>
      </c>
      <c r="O255" t="n">
        <v>40249.08</v>
      </c>
      <c r="P255" t="n">
        <v>184.16</v>
      </c>
      <c r="Q255" t="n">
        <v>197.75</v>
      </c>
      <c r="R255" t="n">
        <v>31.16</v>
      </c>
      <c r="S255" t="n">
        <v>25.4</v>
      </c>
      <c r="T255" t="n">
        <v>2040.71</v>
      </c>
      <c r="U255" t="n">
        <v>0.82</v>
      </c>
      <c r="V255" t="n">
        <v>0.89</v>
      </c>
      <c r="W255" t="n">
        <v>2.95</v>
      </c>
      <c r="X255" t="n">
        <v>0.12</v>
      </c>
      <c r="Y255" t="n">
        <v>1</v>
      </c>
      <c r="Z255" t="n">
        <v>10</v>
      </c>
    </row>
    <row r="256">
      <c r="A256" t="n">
        <v>97</v>
      </c>
      <c r="B256" t="n">
        <v>140</v>
      </c>
      <c r="C256" t="inlineStr">
        <is>
          <t xml:space="preserve">CONCLUIDO	</t>
        </is>
      </c>
      <c r="D256" t="n">
        <v>7.256</v>
      </c>
      <c r="E256" t="n">
        <v>13.78</v>
      </c>
      <c r="F256" t="n">
        <v>10.52</v>
      </c>
      <c r="G256" t="n">
        <v>90.13</v>
      </c>
      <c r="H256" t="n">
        <v>1.38</v>
      </c>
      <c r="I256" t="n">
        <v>7</v>
      </c>
      <c r="J256" t="n">
        <v>325.02</v>
      </c>
      <c r="K256" t="n">
        <v>60.56</v>
      </c>
      <c r="L256" t="n">
        <v>25.25</v>
      </c>
      <c r="M256" t="n">
        <v>5</v>
      </c>
      <c r="N256" t="n">
        <v>99.20999999999999</v>
      </c>
      <c r="O256" t="n">
        <v>40319.95</v>
      </c>
      <c r="P256" t="n">
        <v>184.12</v>
      </c>
      <c r="Q256" t="n">
        <v>197.76</v>
      </c>
      <c r="R256" t="n">
        <v>31.29</v>
      </c>
      <c r="S256" t="n">
        <v>25.4</v>
      </c>
      <c r="T256" t="n">
        <v>2105.27</v>
      </c>
      <c r="U256" t="n">
        <v>0.8100000000000001</v>
      </c>
      <c r="V256" t="n">
        <v>0.88</v>
      </c>
      <c r="W256" t="n">
        <v>2.95</v>
      </c>
      <c r="X256" t="n">
        <v>0.12</v>
      </c>
      <c r="Y256" t="n">
        <v>1</v>
      </c>
      <c r="Z256" t="n">
        <v>10</v>
      </c>
    </row>
    <row r="257">
      <c r="A257" t="n">
        <v>98</v>
      </c>
      <c r="B257" t="n">
        <v>140</v>
      </c>
      <c r="C257" t="inlineStr">
        <is>
          <t xml:space="preserve">CONCLUIDO	</t>
        </is>
      </c>
      <c r="D257" t="n">
        <v>7.2576</v>
      </c>
      <c r="E257" t="n">
        <v>13.78</v>
      </c>
      <c r="F257" t="n">
        <v>10.51</v>
      </c>
      <c r="G257" t="n">
        <v>90.09999999999999</v>
      </c>
      <c r="H257" t="n">
        <v>1.4</v>
      </c>
      <c r="I257" t="n">
        <v>7</v>
      </c>
      <c r="J257" t="n">
        <v>325.59</v>
      </c>
      <c r="K257" t="n">
        <v>60.56</v>
      </c>
      <c r="L257" t="n">
        <v>25.5</v>
      </c>
      <c r="M257" t="n">
        <v>5</v>
      </c>
      <c r="N257" t="n">
        <v>99.54000000000001</v>
      </c>
      <c r="O257" t="n">
        <v>40390.96</v>
      </c>
      <c r="P257" t="n">
        <v>184</v>
      </c>
      <c r="Q257" t="n">
        <v>197.79</v>
      </c>
      <c r="R257" t="n">
        <v>31.19</v>
      </c>
      <c r="S257" t="n">
        <v>25.4</v>
      </c>
      <c r="T257" t="n">
        <v>2055.02</v>
      </c>
      <c r="U257" t="n">
        <v>0.8100000000000001</v>
      </c>
      <c r="V257" t="n">
        <v>0.89</v>
      </c>
      <c r="W257" t="n">
        <v>2.95</v>
      </c>
      <c r="X257" t="n">
        <v>0.12</v>
      </c>
      <c r="Y257" t="n">
        <v>1</v>
      </c>
      <c r="Z257" t="n">
        <v>10</v>
      </c>
    </row>
    <row r="258">
      <c r="A258" t="n">
        <v>99</v>
      </c>
      <c r="B258" t="n">
        <v>140</v>
      </c>
      <c r="C258" t="inlineStr">
        <is>
          <t xml:space="preserve">CONCLUIDO	</t>
        </is>
      </c>
      <c r="D258" t="n">
        <v>7.2566</v>
      </c>
      <c r="E258" t="n">
        <v>13.78</v>
      </c>
      <c r="F258" t="n">
        <v>10.51</v>
      </c>
      <c r="G258" t="n">
        <v>90.12</v>
      </c>
      <c r="H258" t="n">
        <v>1.41</v>
      </c>
      <c r="I258" t="n">
        <v>7</v>
      </c>
      <c r="J258" t="n">
        <v>326.17</v>
      </c>
      <c r="K258" t="n">
        <v>60.56</v>
      </c>
      <c r="L258" t="n">
        <v>25.75</v>
      </c>
      <c r="M258" t="n">
        <v>5</v>
      </c>
      <c r="N258" t="n">
        <v>99.87</v>
      </c>
      <c r="O258" t="n">
        <v>40462.13</v>
      </c>
      <c r="P258" t="n">
        <v>183.88</v>
      </c>
      <c r="Q258" t="n">
        <v>197.75</v>
      </c>
      <c r="R258" t="n">
        <v>31.22</v>
      </c>
      <c r="S258" t="n">
        <v>25.4</v>
      </c>
      <c r="T258" t="n">
        <v>2069.83</v>
      </c>
      <c r="U258" t="n">
        <v>0.8100000000000001</v>
      </c>
      <c r="V258" t="n">
        <v>0.88</v>
      </c>
      <c r="W258" t="n">
        <v>2.95</v>
      </c>
      <c r="X258" t="n">
        <v>0.12</v>
      </c>
      <c r="Y258" t="n">
        <v>1</v>
      </c>
      <c r="Z258" t="n">
        <v>10</v>
      </c>
    </row>
    <row r="259">
      <c r="A259" t="n">
        <v>100</v>
      </c>
      <c r="B259" t="n">
        <v>140</v>
      </c>
      <c r="C259" t="inlineStr">
        <is>
          <t xml:space="preserve">CONCLUIDO	</t>
        </is>
      </c>
      <c r="D259" t="n">
        <v>7.2597</v>
      </c>
      <c r="E259" t="n">
        <v>13.77</v>
      </c>
      <c r="F259" t="n">
        <v>10.51</v>
      </c>
      <c r="G259" t="n">
        <v>90.06999999999999</v>
      </c>
      <c r="H259" t="n">
        <v>1.42</v>
      </c>
      <c r="I259" t="n">
        <v>7</v>
      </c>
      <c r="J259" t="n">
        <v>326.75</v>
      </c>
      <c r="K259" t="n">
        <v>60.56</v>
      </c>
      <c r="L259" t="n">
        <v>26</v>
      </c>
      <c r="M259" t="n">
        <v>5</v>
      </c>
      <c r="N259" t="n">
        <v>100.2</v>
      </c>
      <c r="O259" t="n">
        <v>40533.46</v>
      </c>
      <c r="P259" t="n">
        <v>183.67</v>
      </c>
      <c r="Q259" t="n">
        <v>197.75</v>
      </c>
      <c r="R259" t="n">
        <v>31.05</v>
      </c>
      <c r="S259" t="n">
        <v>25.4</v>
      </c>
      <c r="T259" t="n">
        <v>1986.28</v>
      </c>
      <c r="U259" t="n">
        <v>0.82</v>
      </c>
      <c r="V259" t="n">
        <v>0.89</v>
      </c>
      <c r="W259" t="n">
        <v>2.95</v>
      </c>
      <c r="X259" t="n">
        <v>0.12</v>
      </c>
      <c r="Y259" t="n">
        <v>1</v>
      </c>
      <c r="Z259" t="n">
        <v>10</v>
      </c>
    </row>
    <row r="260">
      <c r="A260" t="n">
        <v>101</v>
      </c>
      <c r="B260" t="n">
        <v>140</v>
      </c>
      <c r="C260" t="inlineStr">
        <is>
          <t xml:space="preserve">CONCLUIDO	</t>
        </is>
      </c>
      <c r="D260" t="n">
        <v>7.2973</v>
      </c>
      <c r="E260" t="n">
        <v>13.7</v>
      </c>
      <c r="F260" t="n">
        <v>10.49</v>
      </c>
      <c r="G260" t="n">
        <v>104.89</v>
      </c>
      <c r="H260" t="n">
        <v>1.43</v>
      </c>
      <c r="I260" t="n">
        <v>6</v>
      </c>
      <c r="J260" t="n">
        <v>327.33</v>
      </c>
      <c r="K260" t="n">
        <v>60.56</v>
      </c>
      <c r="L260" t="n">
        <v>26.25</v>
      </c>
      <c r="M260" t="n">
        <v>4</v>
      </c>
      <c r="N260" t="n">
        <v>100.52</v>
      </c>
      <c r="O260" t="n">
        <v>40604.94</v>
      </c>
      <c r="P260" t="n">
        <v>183.22</v>
      </c>
      <c r="Q260" t="n">
        <v>197.77</v>
      </c>
      <c r="R260" t="n">
        <v>30.52</v>
      </c>
      <c r="S260" t="n">
        <v>25.4</v>
      </c>
      <c r="T260" t="n">
        <v>1724.81</v>
      </c>
      <c r="U260" t="n">
        <v>0.83</v>
      </c>
      <c r="V260" t="n">
        <v>0.89</v>
      </c>
      <c r="W260" t="n">
        <v>2.95</v>
      </c>
      <c r="X260" t="n">
        <v>0.1</v>
      </c>
      <c r="Y260" t="n">
        <v>1</v>
      </c>
      <c r="Z260" t="n">
        <v>10</v>
      </c>
    </row>
    <row r="261">
      <c r="A261" t="n">
        <v>102</v>
      </c>
      <c r="B261" t="n">
        <v>140</v>
      </c>
      <c r="C261" t="inlineStr">
        <is>
          <t xml:space="preserve">CONCLUIDO	</t>
        </is>
      </c>
      <c r="D261" t="n">
        <v>7.2999</v>
      </c>
      <c r="E261" t="n">
        <v>13.7</v>
      </c>
      <c r="F261" t="n">
        <v>10.48</v>
      </c>
      <c r="G261" t="n">
        <v>104.84</v>
      </c>
      <c r="H261" t="n">
        <v>1.44</v>
      </c>
      <c r="I261" t="n">
        <v>6</v>
      </c>
      <c r="J261" t="n">
        <v>327.91</v>
      </c>
      <c r="K261" t="n">
        <v>60.56</v>
      </c>
      <c r="L261" t="n">
        <v>26.5</v>
      </c>
      <c r="M261" t="n">
        <v>4</v>
      </c>
      <c r="N261" t="n">
        <v>100.86</v>
      </c>
      <c r="O261" t="n">
        <v>40676.58</v>
      </c>
      <c r="P261" t="n">
        <v>183.28</v>
      </c>
      <c r="Q261" t="n">
        <v>197.78</v>
      </c>
      <c r="R261" t="n">
        <v>30.37</v>
      </c>
      <c r="S261" t="n">
        <v>25.4</v>
      </c>
      <c r="T261" t="n">
        <v>1652.79</v>
      </c>
      <c r="U261" t="n">
        <v>0.84</v>
      </c>
      <c r="V261" t="n">
        <v>0.89</v>
      </c>
      <c r="W261" t="n">
        <v>2.95</v>
      </c>
      <c r="X261" t="n">
        <v>0.09</v>
      </c>
      <c r="Y261" t="n">
        <v>1</v>
      </c>
      <c r="Z261" t="n">
        <v>10</v>
      </c>
    </row>
    <row r="262">
      <c r="A262" t="n">
        <v>103</v>
      </c>
      <c r="B262" t="n">
        <v>140</v>
      </c>
      <c r="C262" t="inlineStr">
        <is>
          <t xml:space="preserve">CONCLUIDO	</t>
        </is>
      </c>
      <c r="D262" t="n">
        <v>7.3008</v>
      </c>
      <c r="E262" t="n">
        <v>13.7</v>
      </c>
      <c r="F262" t="n">
        <v>10.48</v>
      </c>
      <c r="G262" t="n">
        <v>104.83</v>
      </c>
      <c r="H262" t="n">
        <v>1.45</v>
      </c>
      <c r="I262" t="n">
        <v>6</v>
      </c>
      <c r="J262" t="n">
        <v>328.49</v>
      </c>
      <c r="K262" t="n">
        <v>60.56</v>
      </c>
      <c r="L262" t="n">
        <v>26.75</v>
      </c>
      <c r="M262" t="n">
        <v>4</v>
      </c>
      <c r="N262" t="n">
        <v>101.19</v>
      </c>
      <c r="O262" t="n">
        <v>40748.37</v>
      </c>
      <c r="P262" t="n">
        <v>183.34</v>
      </c>
      <c r="Q262" t="n">
        <v>197.76</v>
      </c>
      <c r="R262" t="n">
        <v>30.24</v>
      </c>
      <c r="S262" t="n">
        <v>25.4</v>
      </c>
      <c r="T262" t="n">
        <v>1583.85</v>
      </c>
      <c r="U262" t="n">
        <v>0.84</v>
      </c>
      <c r="V262" t="n">
        <v>0.89</v>
      </c>
      <c r="W262" t="n">
        <v>2.95</v>
      </c>
      <c r="X262" t="n">
        <v>0.09</v>
      </c>
      <c r="Y262" t="n">
        <v>1</v>
      </c>
      <c r="Z262" t="n">
        <v>10</v>
      </c>
    </row>
    <row r="263">
      <c r="A263" t="n">
        <v>104</v>
      </c>
      <c r="B263" t="n">
        <v>140</v>
      </c>
      <c r="C263" t="inlineStr">
        <is>
          <t xml:space="preserve">CONCLUIDO	</t>
        </is>
      </c>
      <c r="D263" t="n">
        <v>7.3022</v>
      </c>
      <c r="E263" t="n">
        <v>13.69</v>
      </c>
      <c r="F263" t="n">
        <v>10.48</v>
      </c>
      <c r="G263" t="n">
        <v>104.8</v>
      </c>
      <c r="H263" t="n">
        <v>1.46</v>
      </c>
      <c r="I263" t="n">
        <v>6</v>
      </c>
      <c r="J263" t="n">
        <v>329.08</v>
      </c>
      <c r="K263" t="n">
        <v>60.56</v>
      </c>
      <c r="L263" t="n">
        <v>27</v>
      </c>
      <c r="M263" t="n">
        <v>4</v>
      </c>
      <c r="N263" t="n">
        <v>101.52</v>
      </c>
      <c r="O263" t="n">
        <v>40820.32</v>
      </c>
      <c r="P263" t="n">
        <v>183.48</v>
      </c>
      <c r="Q263" t="n">
        <v>197.75</v>
      </c>
      <c r="R263" t="n">
        <v>30.16</v>
      </c>
      <c r="S263" t="n">
        <v>25.4</v>
      </c>
      <c r="T263" t="n">
        <v>1547.4</v>
      </c>
      <c r="U263" t="n">
        <v>0.84</v>
      </c>
      <c r="V263" t="n">
        <v>0.89</v>
      </c>
      <c r="W263" t="n">
        <v>2.95</v>
      </c>
      <c r="X263" t="n">
        <v>0.09</v>
      </c>
      <c r="Y263" t="n">
        <v>1</v>
      </c>
      <c r="Z263" t="n">
        <v>10</v>
      </c>
    </row>
    <row r="264">
      <c r="A264" t="n">
        <v>105</v>
      </c>
      <c r="B264" t="n">
        <v>140</v>
      </c>
      <c r="C264" t="inlineStr">
        <is>
          <t xml:space="preserve">CONCLUIDO	</t>
        </is>
      </c>
      <c r="D264" t="n">
        <v>7.2985</v>
      </c>
      <c r="E264" t="n">
        <v>13.7</v>
      </c>
      <c r="F264" t="n">
        <v>10.49</v>
      </c>
      <c r="G264" t="n">
        <v>104.87</v>
      </c>
      <c r="H264" t="n">
        <v>1.47</v>
      </c>
      <c r="I264" t="n">
        <v>6</v>
      </c>
      <c r="J264" t="n">
        <v>329.66</v>
      </c>
      <c r="K264" t="n">
        <v>60.56</v>
      </c>
      <c r="L264" t="n">
        <v>27.25</v>
      </c>
      <c r="M264" t="n">
        <v>4</v>
      </c>
      <c r="N264" t="n">
        <v>101.86</v>
      </c>
      <c r="O264" t="n">
        <v>40892.44</v>
      </c>
      <c r="P264" t="n">
        <v>183.78</v>
      </c>
      <c r="Q264" t="n">
        <v>197.76</v>
      </c>
      <c r="R264" t="n">
        <v>30.39</v>
      </c>
      <c r="S264" t="n">
        <v>25.4</v>
      </c>
      <c r="T264" t="n">
        <v>1661.91</v>
      </c>
      <c r="U264" t="n">
        <v>0.84</v>
      </c>
      <c r="V264" t="n">
        <v>0.89</v>
      </c>
      <c r="W264" t="n">
        <v>2.95</v>
      </c>
      <c r="X264" t="n">
        <v>0.1</v>
      </c>
      <c r="Y264" t="n">
        <v>1</v>
      </c>
      <c r="Z264" t="n">
        <v>10</v>
      </c>
    </row>
    <row r="265">
      <c r="A265" t="n">
        <v>106</v>
      </c>
      <c r="B265" t="n">
        <v>140</v>
      </c>
      <c r="C265" t="inlineStr">
        <is>
          <t xml:space="preserve">CONCLUIDO	</t>
        </is>
      </c>
      <c r="D265" t="n">
        <v>7.2987</v>
      </c>
      <c r="E265" t="n">
        <v>13.7</v>
      </c>
      <c r="F265" t="n">
        <v>10.49</v>
      </c>
      <c r="G265" t="n">
        <v>104.87</v>
      </c>
      <c r="H265" t="n">
        <v>1.48</v>
      </c>
      <c r="I265" t="n">
        <v>6</v>
      </c>
      <c r="J265" t="n">
        <v>330.25</v>
      </c>
      <c r="K265" t="n">
        <v>60.56</v>
      </c>
      <c r="L265" t="n">
        <v>27.5</v>
      </c>
      <c r="M265" t="n">
        <v>4</v>
      </c>
      <c r="N265" t="n">
        <v>102.19</v>
      </c>
      <c r="O265" t="n">
        <v>40964.71</v>
      </c>
      <c r="P265" t="n">
        <v>183.92</v>
      </c>
      <c r="Q265" t="n">
        <v>197.8</v>
      </c>
      <c r="R265" t="n">
        <v>30.38</v>
      </c>
      <c r="S265" t="n">
        <v>25.4</v>
      </c>
      <c r="T265" t="n">
        <v>1655.52</v>
      </c>
      <c r="U265" t="n">
        <v>0.84</v>
      </c>
      <c r="V265" t="n">
        <v>0.89</v>
      </c>
      <c r="W265" t="n">
        <v>2.95</v>
      </c>
      <c r="X265" t="n">
        <v>0.1</v>
      </c>
      <c r="Y265" t="n">
        <v>1</v>
      </c>
      <c r="Z265" t="n">
        <v>10</v>
      </c>
    </row>
    <row r="266">
      <c r="A266" t="n">
        <v>107</v>
      </c>
      <c r="B266" t="n">
        <v>140</v>
      </c>
      <c r="C266" t="inlineStr">
        <is>
          <t xml:space="preserve">CONCLUIDO	</t>
        </is>
      </c>
      <c r="D266" t="n">
        <v>7.3018</v>
      </c>
      <c r="E266" t="n">
        <v>13.7</v>
      </c>
      <c r="F266" t="n">
        <v>10.48</v>
      </c>
      <c r="G266" t="n">
        <v>104.81</v>
      </c>
      <c r="H266" t="n">
        <v>1.49</v>
      </c>
      <c r="I266" t="n">
        <v>6</v>
      </c>
      <c r="J266" t="n">
        <v>330.83</v>
      </c>
      <c r="K266" t="n">
        <v>60.56</v>
      </c>
      <c r="L266" t="n">
        <v>27.75</v>
      </c>
      <c r="M266" t="n">
        <v>4</v>
      </c>
      <c r="N266" t="n">
        <v>102.53</v>
      </c>
      <c r="O266" t="n">
        <v>41037.15</v>
      </c>
      <c r="P266" t="n">
        <v>184.14</v>
      </c>
      <c r="Q266" t="n">
        <v>197.76</v>
      </c>
      <c r="R266" t="n">
        <v>30.28</v>
      </c>
      <c r="S266" t="n">
        <v>25.4</v>
      </c>
      <c r="T266" t="n">
        <v>1603.62</v>
      </c>
      <c r="U266" t="n">
        <v>0.84</v>
      </c>
      <c r="V266" t="n">
        <v>0.89</v>
      </c>
      <c r="W266" t="n">
        <v>2.95</v>
      </c>
      <c r="X266" t="n">
        <v>0.09</v>
      </c>
      <c r="Y266" t="n">
        <v>1</v>
      </c>
      <c r="Z266" t="n">
        <v>10</v>
      </c>
    </row>
    <row r="267">
      <c r="A267" t="n">
        <v>108</v>
      </c>
      <c r="B267" t="n">
        <v>140</v>
      </c>
      <c r="C267" t="inlineStr">
        <is>
          <t xml:space="preserve">CONCLUIDO	</t>
        </is>
      </c>
      <c r="D267" t="n">
        <v>7.2968</v>
      </c>
      <c r="E267" t="n">
        <v>13.7</v>
      </c>
      <c r="F267" t="n">
        <v>10.49</v>
      </c>
      <c r="G267" t="n">
        <v>104.9</v>
      </c>
      <c r="H267" t="n">
        <v>1.51</v>
      </c>
      <c r="I267" t="n">
        <v>6</v>
      </c>
      <c r="J267" t="n">
        <v>331.42</v>
      </c>
      <c r="K267" t="n">
        <v>60.56</v>
      </c>
      <c r="L267" t="n">
        <v>28</v>
      </c>
      <c r="M267" t="n">
        <v>4</v>
      </c>
      <c r="N267" t="n">
        <v>102.87</v>
      </c>
      <c r="O267" t="n">
        <v>41109.75</v>
      </c>
      <c r="P267" t="n">
        <v>184.45</v>
      </c>
      <c r="Q267" t="n">
        <v>197.76</v>
      </c>
      <c r="R267" t="n">
        <v>30.45</v>
      </c>
      <c r="S267" t="n">
        <v>25.4</v>
      </c>
      <c r="T267" t="n">
        <v>1693.53</v>
      </c>
      <c r="U267" t="n">
        <v>0.83</v>
      </c>
      <c r="V267" t="n">
        <v>0.89</v>
      </c>
      <c r="W267" t="n">
        <v>2.95</v>
      </c>
      <c r="X267" t="n">
        <v>0.1</v>
      </c>
      <c r="Y267" t="n">
        <v>1</v>
      </c>
      <c r="Z267" t="n">
        <v>10</v>
      </c>
    </row>
    <row r="268">
      <c r="A268" t="n">
        <v>109</v>
      </c>
      <c r="B268" t="n">
        <v>140</v>
      </c>
      <c r="C268" t="inlineStr">
        <is>
          <t xml:space="preserve">CONCLUIDO	</t>
        </is>
      </c>
      <c r="D268" t="n">
        <v>7.2979</v>
      </c>
      <c r="E268" t="n">
        <v>13.7</v>
      </c>
      <c r="F268" t="n">
        <v>10.49</v>
      </c>
      <c r="G268" t="n">
        <v>104.88</v>
      </c>
      <c r="H268" t="n">
        <v>1.52</v>
      </c>
      <c r="I268" t="n">
        <v>6</v>
      </c>
      <c r="J268" t="n">
        <v>332.01</v>
      </c>
      <c r="K268" t="n">
        <v>60.56</v>
      </c>
      <c r="L268" t="n">
        <v>28.25</v>
      </c>
      <c r="M268" t="n">
        <v>4</v>
      </c>
      <c r="N268" t="n">
        <v>103.21</v>
      </c>
      <c r="O268" t="n">
        <v>41182.52</v>
      </c>
      <c r="P268" t="n">
        <v>184.66</v>
      </c>
      <c r="Q268" t="n">
        <v>197.79</v>
      </c>
      <c r="R268" t="n">
        <v>30.45</v>
      </c>
      <c r="S268" t="n">
        <v>25.4</v>
      </c>
      <c r="T268" t="n">
        <v>1691.41</v>
      </c>
      <c r="U268" t="n">
        <v>0.83</v>
      </c>
      <c r="V268" t="n">
        <v>0.89</v>
      </c>
      <c r="W268" t="n">
        <v>2.95</v>
      </c>
      <c r="X268" t="n">
        <v>0.1</v>
      </c>
      <c r="Y268" t="n">
        <v>1</v>
      </c>
      <c r="Z268" t="n">
        <v>10</v>
      </c>
    </row>
    <row r="269">
      <c r="A269" t="n">
        <v>110</v>
      </c>
      <c r="B269" t="n">
        <v>140</v>
      </c>
      <c r="C269" t="inlineStr">
        <is>
          <t xml:space="preserve">CONCLUIDO	</t>
        </is>
      </c>
      <c r="D269" t="n">
        <v>7.3005</v>
      </c>
      <c r="E269" t="n">
        <v>13.7</v>
      </c>
      <c r="F269" t="n">
        <v>10.48</v>
      </c>
      <c r="G269" t="n">
        <v>104.83</v>
      </c>
      <c r="H269" t="n">
        <v>1.53</v>
      </c>
      <c r="I269" t="n">
        <v>6</v>
      </c>
      <c r="J269" t="n">
        <v>332.6</v>
      </c>
      <c r="K269" t="n">
        <v>60.56</v>
      </c>
      <c r="L269" t="n">
        <v>28.5</v>
      </c>
      <c r="M269" t="n">
        <v>4</v>
      </c>
      <c r="N269" t="n">
        <v>103.55</v>
      </c>
      <c r="O269" t="n">
        <v>41255.45</v>
      </c>
      <c r="P269" t="n">
        <v>184.56</v>
      </c>
      <c r="Q269" t="n">
        <v>197.76</v>
      </c>
      <c r="R269" t="n">
        <v>30.3</v>
      </c>
      <c r="S269" t="n">
        <v>25.4</v>
      </c>
      <c r="T269" t="n">
        <v>1615.54</v>
      </c>
      <c r="U269" t="n">
        <v>0.84</v>
      </c>
      <c r="V269" t="n">
        <v>0.89</v>
      </c>
      <c r="W269" t="n">
        <v>2.95</v>
      </c>
      <c r="X269" t="n">
        <v>0.09</v>
      </c>
      <c r="Y269" t="n">
        <v>1</v>
      </c>
      <c r="Z269" t="n">
        <v>10</v>
      </c>
    </row>
    <row r="270">
      <c r="A270" t="n">
        <v>111</v>
      </c>
      <c r="B270" t="n">
        <v>140</v>
      </c>
      <c r="C270" t="inlineStr">
        <is>
          <t xml:space="preserve">CONCLUIDO	</t>
        </is>
      </c>
      <c r="D270" t="n">
        <v>7.3027</v>
      </c>
      <c r="E270" t="n">
        <v>13.69</v>
      </c>
      <c r="F270" t="n">
        <v>10.48</v>
      </c>
      <c r="G270" t="n">
        <v>104.79</v>
      </c>
      <c r="H270" t="n">
        <v>1.54</v>
      </c>
      <c r="I270" t="n">
        <v>6</v>
      </c>
      <c r="J270" t="n">
        <v>333.2</v>
      </c>
      <c r="K270" t="n">
        <v>60.56</v>
      </c>
      <c r="L270" t="n">
        <v>28.75</v>
      </c>
      <c r="M270" t="n">
        <v>4</v>
      </c>
      <c r="N270" t="n">
        <v>103.89</v>
      </c>
      <c r="O270" t="n">
        <v>41328.54</v>
      </c>
      <c r="P270" t="n">
        <v>184.46</v>
      </c>
      <c r="Q270" t="n">
        <v>197.79</v>
      </c>
      <c r="R270" t="n">
        <v>30.08</v>
      </c>
      <c r="S270" t="n">
        <v>25.4</v>
      </c>
      <c r="T270" t="n">
        <v>1507.83</v>
      </c>
      <c r="U270" t="n">
        <v>0.84</v>
      </c>
      <c r="V270" t="n">
        <v>0.89</v>
      </c>
      <c r="W270" t="n">
        <v>2.95</v>
      </c>
      <c r="X270" t="n">
        <v>0.09</v>
      </c>
      <c r="Y270" t="n">
        <v>1</v>
      </c>
      <c r="Z270" t="n">
        <v>10</v>
      </c>
    </row>
    <row r="271">
      <c r="A271" t="n">
        <v>112</v>
      </c>
      <c r="B271" t="n">
        <v>140</v>
      </c>
      <c r="C271" t="inlineStr">
        <is>
          <t xml:space="preserve">CONCLUIDO	</t>
        </is>
      </c>
      <c r="D271" t="n">
        <v>7.301</v>
      </c>
      <c r="E271" t="n">
        <v>13.7</v>
      </c>
      <c r="F271" t="n">
        <v>10.48</v>
      </c>
      <c r="G271" t="n">
        <v>104.82</v>
      </c>
      <c r="H271" t="n">
        <v>1.55</v>
      </c>
      <c r="I271" t="n">
        <v>6</v>
      </c>
      <c r="J271" t="n">
        <v>333.79</v>
      </c>
      <c r="K271" t="n">
        <v>60.56</v>
      </c>
      <c r="L271" t="n">
        <v>29</v>
      </c>
      <c r="M271" t="n">
        <v>4</v>
      </c>
      <c r="N271" t="n">
        <v>104.24</v>
      </c>
      <c r="O271" t="n">
        <v>41401.93</v>
      </c>
      <c r="P271" t="n">
        <v>184.7</v>
      </c>
      <c r="Q271" t="n">
        <v>197.75</v>
      </c>
      <c r="R271" t="n">
        <v>30.22</v>
      </c>
      <c r="S271" t="n">
        <v>25.4</v>
      </c>
      <c r="T271" t="n">
        <v>1577.93</v>
      </c>
      <c r="U271" t="n">
        <v>0.84</v>
      </c>
      <c r="V271" t="n">
        <v>0.89</v>
      </c>
      <c r="W271" t="n">
        <v>2.95</v>
      </c>
      <c r="X271" t="n">
        <v>0.09</v>
      </c>
      <c r="Y271" t="n">
        <v>1</v>
      </c>
      <c r="Z271" t="n">
        <v>10</v>
      </c>
    </row>
    <row r="272">
      <c r="A272" t="n">
        <v>113</v>
      </c>
      <c r="B272" t="n">
        <v>140</v>
      </c>
      <c r="C272" t="inlineStr">
        <is>
          <t xml:space="preserve">CONCLUIDO	</t>
        </is>
      </c>
      <c r="D272" t="n">
        <v>7.2988</v>
      </c>
      <c r="E272" t="n">
        <v>13.7</v>
      </c>
      <c r="F272" t="n">
        <v>10.49</v>
      </c>
      <c r="G272" t="n">
        <v>104.86</v>
      </c>
      <c r="H272" t="n">
        <v>1.56</v>
      </c>
      <c r="I272" t="n">
        <v>6</v>
      </c>
      <c r="J272" t="n">
        <v>334.39</v>
      </c>
      <c r="K272" t="n">
        <v>60.56</v>
      </c>
      <c r="L272" t="n">
        <v>29.25</v>
      </c>
      <c r="M272" t="n">
        <v>4</v>
      </c>
      <c r="N272" t="n">
        <v>104.58</v>
      </c>
      <c r="O272" t="n">
        <v>41475.37</v>
      </c>
      <c r="P272" t="n">
        <v>184.83</v>
      </c>
      <c r="Q272" t="n">
        <v>197.75</v>
      </c>
      <c r="R272" t="n">
        <v>30.38</v>
      </c>
      <c r="S272" t="n">
        <v>25.4</v>
      </c>
      <c r="T272" t="n">
        <v>1653.71</v>
      </c>
      <c r="U272" t="n">
        <v>0.84</v>
      </c>
      <c r="V272" t="n">
        <v>0.89</v>
      </c>
      <c r="W272" t="n">
        <v>2.95</v>
      </c>
      <c r="X272" t="n">
        <v>0.1</v>
      </c>
      <c r="Y272" t="n">
        <v>1</v>
      </c>
      <c r="Z272" t="n">
        <v>10</v>
      </c>
    </row>
    <row r="273">
      <c r="A273" t="n">
        <v>114</v>
      </c>
      <c r="B273" t="n">
        <v>140</v>
      </c>
      <c r="C273" t="inlineStr">
        <is>
          <t xml:space="preserve">CONCLUIDO	</t>
        </is>
      </c>
      <c r="D273" t="n">
        <v>7.2994</v>
      </c>
      <c r="E273" t="n">
        <v>13.7</v>
      </c>
      <c r="F273" t="n">
        <v>10.49</v>
      </c>
      <c r="G273" t="n">
        <v>104.85</v>
      </c>
      <c r="H273" t="n">
        <v>1.57</v>
      </c>
      <c r="I273" t="n">
        <v>6</v>
      </c>
      <c r="J273" t="n">
        <v>334.98</v>
      </c>
      <c r="K273" t="n">
        <v>60.56</v>
      </c>
      <c r="L273" t="n">
        <v>29.5</v>
      </c>
      <c r="M273" t="n">
        <v>4</v>
      </c>
      <c r="N273" t="n">
        <v>104.93</v>
      </c>
      <c r="O273" t="n">
        <v>41548.98</v>
      </c>
      <c r="P273" t="n">
        <v>184.91</v>
      </c>
      <c r="Q273" t="n">
        <v>197.76</v>
      </c>
      <c r="R273" t="n">
        <v>30.36</v>
      </c>
      <c r="S273" t="n">
        <v>25.4</v>
      </c>
      <c r="T273" t="n">
        <v>1648.48</v>
      </c>
      <c r="U273" t="n">
        <v>0.84</v>
      </c>
      <c r="V273" t="n">
        <v>0.89</v>
      </c>
      <c r="W273" t="n">
        <v>2.95</v>
      </c>
      <c r="X273" t="n">
        <v>0.1</v>
      </c>
      <c r="Y273" t="n">
        <v>1</v>
      </c>
      <c r="Z273" t="n">
        <v>10</v>
      </c>
    </row>
    <row r="274">
      <c r="A274" t="n">
        <v>115</v>
      </c>
      <c r="B274" t="n">
        <v>140</v>
      </c>
      <c r="C274" t="inlineStr">
        <is>
          <t xml:space="preserve">CONCLUIDO	</t>
        </is>
      </c>
      <c r="D274" t="n">
        <v>7.2994</v>
      </c>
      <c r="E274" t="n">
        <v>13.7</v>
      </c>
      <c r="F274" t="n">
        <v>10.49</v>
      </c>
      <c r="G274" t="n">
        <v>104.85</v>
      </c>
      <c r="H274" t="n">
        <v>1.58</v>
      </c>
      <c r="I274" t="n">
        <v>6</v>
      </c>
      <c r="J274" t="n">
        <v>335.58</v>
      </c>
      <c r="K274" t="n">
        <v>60.56</v>
      </c>
      <c r="L274" t="n">
        <v>29.75</v>
      </c>
      <c r="M274" t="n">
        <v>4</v>
      </c>
      <c r="N274" t="n">
        <v>105.28</v>
      </c>
      <c r="O274" t="n">
        <v>41622.76</v>
      </c>
      <c r="P274" t="n">
        <v>184.84</v>
      </c>
      <c r="Q274" t="n">
        <v>197.75</v>
      </c>
      <c r="R274" t="n">
        <v>30.4</v>
      </c>
      <c r="S274" t="n">
        <v>25.4</v>
      </c>
      <c r="T274" t="n">
        <v>1668.28</v>
      </c>
      <c r="U274" t="n">
        <v>0.84</v>
      </c>
      <c r="V274" t="n">
        <v>0.89</v>
      </c>
      <c r="W274" t="n">
        <v>2.95</v>
      </c>
      <c r="X274" t="n">
        <v>0.1</v>
      </c>
      <c r="Y274" t="n">
        <v>1</v>
      </c>
      <c r="Z274" t="n">
        <v>10</v>
      </c>
    </row>
    <row r="275">
      <c r="A275" t="n">
        <v>116</v>
      </c>
      <c r="B275" t="n">
        <v>140</v>
      </c>
      <c r="C275" t="inlineStr">
        <is>
          <t xml:space="preserve">CONCLUIDO	</t>
        </is>
      </c>
      <c r="D275" t="n">
        <v>7.2988</v>
      </c>
      <c r="E275" t="n">
        <v>13.7</v>
      </c>
      <c r="F275" t="n">
        <v>10.49</v>
      </c>
      <c r="G275" t="n">
        <v>104.86</v>
      </c>
      <c r="H275" t="n">
        <v>1.59</v>
      </c>
      <c r="I275" t="n">
        <v>6</v>
      </c>
      <c r="J275" t="n">
        <v>336.18</v>
      </c>
      <c r="K275" t="n">
        <v>60.56</v>
      </c>
      <c r="L275" t="n">
        <v>30</v>
      </c>
      <c r="M275" t="n">
        <v>4</v>
      </c>
      <c r="N275" t="n">
        <v>105.63</v>
      </c>
      <c r="O275" t="n">
        <v>41696.71</v>
      </c>
      <c r="P275" t="n">
        <v>184.94</v>
      </c>
      <c r="Q275" t="n">
        <v>197.75</v>
      </c>
      <c r="R275" t="n">
        <v>30.43</v>
      </c>
      <c r="S275" t="n">
        <v>25.4</v>
      </c>
      <c r="T275" t="n">
        <v>1680.38</v>
      </c>
      <c r="U275" t="n">
        <v>0.83</v>
      </c>
      <c r="V275" t="n">
        <v>0.89</v>
      </c>
      <c r="W275" t="n">
        <v>2.95</v>
      </c>
      <c r="X275" t="n">
        <v>0.1</v>
      </c>
      <c r="Y275" t="n">
        <v>1</v>
      </c>
      <c r="Z275" t="n">
        <v>10</v>
      </c>
    </row>
    <row r="276">
      <c r="A276" t="n">
        <v>117</v>
      </c>
      <c r="B276" t="n">
        <v>140</v>
      </c>
      <c r="C276" t="inlineStr">
        <is>
          <t xml:space="preserve">CONCLUIDO	</t>
        </is>
      </c>
      <c r="D276" t="n">
        <v>7.299</v>
      </c>
      <c r="E276" t="n">
        <v>13.7</v>
      </c>
      <c r="F276" t="n">
        <v>10.49</v>
      </c>
      <c r="G276" t="n">
        <v>104.86</v>
      </c>
      <c r="H276" t="n">
        <v>1.6</v>
      </c>
      <c r="I276" t="n">
        <v>6</v>
      </c>
      <c r="J276" t="n">
        <v>336.78</v>
      </c>
      <c r="K276" t="n">
        <v>60.56</v>
      </c>
      <c r="L276" t="n">
        <v>30.25</v>
      </c>
      <c r="M276" t="n">
        <v>4</v>
      </c>
      <c r="N276" t="n">
        <v>105.98</v>
      </c>
      <c r="O276" t="n">
        <v>41770.83</v>
      </c>
      <c r="P276" t="n">
        <v>184.96</v>
      </c>
      <c r="Q276" t="n">
        <v>197.75</v>
      </c>
      <c r="R276" t="n">
        <v>30.41</v>
      </c>
      <c r="S276" t="n">
        <v>25.4</v>
      </c>
      <c r="T276" t="n">
        <v>1673.25</v>
      </c>
      <c r="U276" t="n">
        <v>0.84</v>
      </c>
      <c r="V276" t="n">
        <v>0.89</v>
      </c>
      <c r="W276" t="n">
        <v>2.95</v>
      </c>
      <c r="X276" t="n">
        <v>0.1</v>
      </c>
      <c r="Y276" t="n">
        <v>1</v>
      </c>
      <c r="Z276" t="n">
        <v>10</v>
      </c>
    </row>
    <row r="277">
      <c r="A277" t="n">
        <v>118</v>
      </c>
      <c r="B277" t="n">
        <v>140</v>
      </c>
      <c r="C277" t="inlineStr">
        <is>
          <t xml:space="preserve">CONCLUIDO	</t>
        </is>
      </c>
      <c r="D277" t="n">
        <v>7.299</v>
      </c>
      <c r="E277" t="n">
        <v>13.7</v>
      </c>
      <c r="F277" t="n">
        <v>10.49</v>
      </c>
      <c r="G277" t="n">
        <v>104.86</v>
      </c>
      <c r="H277" t="n">
        <v>1.61</v>
      </c>
      <c r="I277" t="n">
        <v>6</v>
      </c>
      <c r="J277" t="n">
        <v>337.39</v>
      </c>
      <c r="K277" t="n">
        <v>60.56</v>
      </c>
      <c r="L277" t="n">
        <v>30.5</v>
      </c>
      <c r="M277" t="n">
        <v>4</v>
      </c>
      <c r="N277" t="n">
        <v>106.33</v>
      </c>
      <c r="O277" t="n">
        <v>41845.13</v>
      </c>
      <c r="P277" t="n">
        <v>184.98</v>
      </c>
      <c r="Q277" t="n">
        <v>197.75</v>
      </c>
      <c r="R277" t="n">
        <v>30.34</v>
      </c>
      <c r="S277" t="n">
        <v>25.4</v>
      </c>
      <c r="T277" t="n">
        <v>1638.14</v>
      </c>
      <c r="U277" t="n">
        <v>0.84</v>
      </c>
      <c r="V277" t="n">
        <v>0.89</v>
      </c>
      <c r="W277" t="n">
        <v>2.95</v>
      </c>
      <c r="X277" t="n">
        <v>0.1</v>
      </c>
      <c r="Y277" t="n">
        <v>1</v>
      </c>
      <c r="Z277" t="n">
        <v>10</v>
      </c>
    </row>
    <row r="278">
      <c r="A278" t="n">
        <v>119</v>
      </c>
      <c r="B278" t="n">
        <v>140</v>
      </c>
      <c r="C278" t="inlineStr">
        <is>
          <t xml:space="preserve">CONCLUIDO	</t>
        </is>
      </c>
      <c r="D278" t="n">
        <v>7.2997</v>
      </c>
      <c r="E278" t="n">
        <v>13.7</v>
      </c>
      <c r="F278" t="n">
        <v>10.48</v>
      </c>
      <c r="G278" t="n">
        <v>104.85</v>
      </c>
      <c r="H278" t="n">
        <v>1.62</v>
      </c>
      <c r="I278" t="n">
        <v>6</v>
      </c>
      <c r="J278" t="n">
        <v>337.99</v>
      </c>
      <c r="K278" t="n">
        <v>60.56</v>
      </c>
      <c r="L278" t="n">
        <v>30.75</v>
      </c>
      <c r="M278" t="n">
        <v>4</v>
      </c>
      <c r="N278" t="n">
        <v>106.68</v>
      </c>
      <c r="O278" t="n">
        <v>41919.61</v>
      </c>
      <c r="P278" t="n">
        <v>184.88</v>
      </c>
      <c r="Q278" t="n">
        <v>197.77</v>
      </c>
      <c r="R278" t="n">
        <v>30.4</v>
      </c>
      <c r="S278" t="n">
        <v>25.4</v>
      </c>
      <c r="T278" t="n">
        <v>1664.53</v>
      </c>
      <c r="U278" t="n">
        <v>0.84</v>
      </c>
      <c r="V278" t="n">
        <v>0.89</v>
      </c>
      <c r="W278" t="n">
        <v>2.95</v>
      </c>
      <c r="X278" t="n">
        <v>0.09</v>
      </c>
      <c r="Y278" t="n">
        <v>1</v>
      </c>
      <c r="Z278" t="n">
        <v>10</v>
      </c>
    </row>
    <row r="279">
      <c r="A279" t="n">
        <v>120</v>
      </c>
      <c r="B279" t="n">
        <v>140</v>
      </c>
      <c r="C279" t="inlineStr">
        <is>
          <t xml:space="preserve">CONCLUIDO	</t>
        </is>
      </c>
      <c r="D279" t="n">
        <v>7.2988</v>
      </c>
      <c r="E279" t="n">
        <v>13.7</v>
      </c>
      <c r="F279" t="n">
        <v>10.49</v>
      </c>
      <c r="G279" t="n">
        <v>104.86</v>
      </c>
      <c r="H279" t="n">
        <v>1.63</v>
      </c>
      <c r="I279" t="n">
        <v>6</v>
      </c>
      <c r="J279" t="n">
        <v>338.59</v>
      </c>
      <c r="K279" t="n">
        <v>60.56</v>
      </c>
      <c r="L279" t="n">
        <v>31</v>
      </c>
      <c r="M279" t="n">
        <v>4</v>
      </c>
      <c r="N279" t="n">
        <v>107.04</v>
      </c>
      <c r="O279" t="n">
        <v>41994.26</v>
      </c>
      <c r="P279" t="n">
        <v>184.87</v>
      </c>
      <c r="Q279" t="n">
        <v>197.76</v>
      </c>
      <c r="R279" t="n">
        <v>30.33</v>
      </c>
      <c r="S279" t="n">
        <v>25.4</v>
      </c>
      <c r="T279" t="n">
        <v>1629.23</v>
      </c>
      <c r="U279" t="n">
        <v>0.84</v>
      </c>
      <c r="V279" t="n">
        <v>0.89</v>
      </c>
      <c r="W279" t="n">
        <v>2.95</v>
      </c>
      <c r="X279" t="n">
        <v>0.1</v>
      </c>
      <c r="Y279" t="n">
        <v>1</v>
      </c>
      <c r="Z279" t="n">
        <v>10</v>
      </c>
    </row>
    <row r="280">
      <c r="A280" t="n">
        <v>121</v>
      </c>
      <c r="B280" t="n">
        <v>140</v>
      </c>
      <c r="C280" t="inlineStr">
        <is>
          <t xml:space="preserve">CONCLUIDO	</t>
        </is>
      </c>
      <c r="D280" t="n">
        <v>7.2991</v>
      </c>
      <c r="E280" t="n">
        <v>13.7</v>
      </c>
      <c r="F280" t="n">
        <v>10.49</v>
      </c>
      <c r="G280" t="n">
        <v>104.86</v>
      </c>
      <c r="H280" t="n">
        <v>1.64</v>
      </c>
      <c r="I280" t="n">
        <v>6</v>
      </c>
      <c r="J280" t="n">
        <v>339.2</v>
      </c>
      <c r="K280" t="n">
        <v>60.56</v>
      </c>
      <c r="L280" t="n">
        <v>31.25</v>
      </c>
      <c r="M280" t="n">
        <v>4</v>
      </c>
      <c r="N280" t="n">
        <v>107.4</v>
      </c>
      <c r="O280" t="n">
        <v>42069.09</v>
      </c>
      <c r="P280" t="n">
        <v>184.82</v>
      </c>
      <c r="Q280" t="n">
        <v>197.76</v>
      </c>
      <c r="R280" t="n">
        <v>30.32</v>
      </c>
      <c r="S280" t="n">
        <v>25.4</v>
      </c>
      <c r="T280" t="n">
        <v>1627.06</v>
      </c>
      <c r="U280" t="n">
        <v>0.84</v>
      </c>
      <c r="V280" t="n">
        <v>0.89</v>
      </c>
      <c r="W280" t="n">
        <v>2.95</v>
      </c>
      <c r="X280" t="n">
        <v>0.1</v>
      </c>
      <c r="Y280" t="n">
        <v>1</v>
      </c>
      <c r="Z280" t="n">
        <v>10</v>
      </c>
    </row>
    <row r="281">
      <c r="A281" t="n">
        <v>122</v>
      </c>
      <c r="B281" t="n">
        <v>140</v>
      </c>
      <c r="C281" t="inlineStr">
        <is>
          <t xml:space="preserve">CONCLUIDO	</t>
        </is>
      </c>
      <c r="D281" t="n">
        <v>7.2975</v>
      </c>
      <c r="E281" t="n">
        <v>13.7</v>
      </c>
      <c r="F281" t="n">
        <v>10.49</v>
      </c>
      <c r="G281" t="n">
        <v>104.89</v>
      </c>
      <c r="H281" t="n">
        <v>1.65</v>
      </c>
      <c r="I281" t="n">
        <v>6</v>
      </c>
      <c r="J281" t="n">
        <v>339.81</v>
      </c>
      <c r="K281" t="n">
        <v>60.56</v>
      </c>
      <c r="L281" t="n">
        <v>31.5</v>
      </c>
      <c r="M281" t="n">
        <v>4</v>
      </c>
      <c r="N281" t="n">
        <v>107.75</v>
      </c>
      <c r="O281" t="n">
        <v>42144.11</v>
      </c>
      <c r="P281" t="n">
        <v>184.78</v>
      </c>
      <c r="Q281" t="n">
        <v>197.76</v>
      </c>
      <c r="R281" t="n">
        <v>30.4</v>
      </c>
      <c r="S281" t="n">
        <v>25.4</v>
      </c>
      <c r="T281" t="n">
        <v>1666.9</v>
      </c>
      <c r="U281" t="n">
        <v>0.84</v>
      </c>
      <c r="V281" t="n">
        <v>0.89</v>
      </c>
      <c r="W281" t="n">
        <v>2.95</v>
      </c>
      <c r="X281" t="n">
        <v>0.1</v>
      </c>
      <c r="Y281" t="n">
        <v>1</v>
      </c>
      <c r="Z281" t="n">
        <v>10</v>
      </c>
    </row>
    <row r="282">
      <c r="A282" t="n">
        <v>123</v>
      </c>
      <c r="B282" t="n">
        <v>140</v>
      </c>
      <c r="C282" t="inlineStr">
        <is>
          <t xml:space="preserve">CONCLUIDO	</t>
        </is>
      </c>
      <c r="D282" t="n">
        <v>7.2984</v>
      </c>
      <c r="E282" t="n">
        <v>13.7</v>
      </c>
      <c r="F282" t="n">
        <v>10.49</v>
      </c>
      <c r="G282" t="n">
        <v>104.87</v>
      </c>
      <c r="H282" t="n">
        <v>1.66</v>
      </c>
      <c r="I282" t="n">
        <v>6</v>
      </c>
      <c r="J282" t="n">
        <v>340.42</v>
      </c>
      <c r="K282" t="n">
        <v>60.56</v>
      </c>
      <c r="L282" t="n">
        <v>31.75</v>
      </c>
      <c r="M282" t="n">
        <v>4</v>
      </c>
      <c r="N282" t="n">
        <v>108.11</v>
      </c>
      <c r="O282" t="n">
        <v>42219.3</v>
      </c>
      <c r="P282" t="n">
        <v>184.66</v>
      </c>
      <c r="Q282" t="n">
        <v>197.76</v>
      </c>
      <c r="R282" t="n">
        <v>30.33</v>
      </c>
      <c r="S282" t="n">
        <v>25.4</v>
      </c>
      <c r="T282" t="n">
        <v>1632.61</v>
      </c>
      <c r="U282" t="n">
        <v>0.84</v>
      </c>
      <c r="V282" t="n">
        <v>0.89</v>
      </c>
      <c r="W282" t="n">
        <v>2.95</v>
      </c>
      <c r="X282" t="n">
        <v>0.1</v>
      </c>
      <c r="Y282" t="n">
        <v>1</v>
      </c>
      <c r="Z282" t="n">
        <v>10</v>
      </c>
    </row>
    <row r="283">
      <c r="A283" t="n">
        <v>124</v>
      </c>
      <c r="B283" t="n">
        <v>140</v>
      </c>
      <c r="C283" t="inlineStr">
        <is>
          <t xml:space="preserve">CONCLUIDO	</t>
        </is>
      </c>
      <c r="D283" t="n">
        <v>7.2988</v>
      </c>
      <c r="E283" t="n">
        <v>13.7</v>
      </c>
      <c r="F283" t="n">
        <v>10.49</v>
      </c>
      <c r="G283" t="n">
        <v>104.86</v>
      </c>
      <c r="H283" t="n">
        <v>1.67</v>
      </c>
      <c r="I283" t="n">
        <v>6</v>
      </c>
      <c r="J283" t="n">
        <v>341.03</v>
      </c>
      <c r="K283" t="n">
        <v>60.56</v>
      </c>
      <c r="L283" t="n">
        <v>32</v>
      </c>
      <c r="M283" t="n">
        <v>4</v>
      </c>
      <c r="N283" t="n">
        <v>108.48</v>
      </c>
      <c r="O283" t="n">
        <v>42294.68</v>
      </c>
      <c r="P283" t="n">
        <v>184.64</v>
      </c>
      <c r="Q283" t="n">
        <v>197.75</v>
      </c>
      <c r="R283" t="n">
        <v>30.4</v>
      </c>
      <c r="S283" t="n">
        <v>25.4</v>
      </c>
      <c r="T283" t="n">
        <v>1665.94</v>
      </c>
      <c r="U283" t="n">
        <v>0.84</v>
      </c>
      <c r="V283" t="n">
        <v>0.89</v>
      </c>
      <c r="W283" t="n">
        <v>2.95</v>
      </c>
      <c r="X283" t="n">
        <v>0.1</v>
      </c>
      <c r="Y283" t="n">
        <v>1</v>
      </c>
      <c r="Z283" t="n">
        <v>10</v>
      </c>
    </row>
    <row r="284">
      <c r="A284" t="n">
        <v>125</v>
      </c>
      <c r="B284" t="n">
        <v>140</v>
      </c>
      <c r="C284" t="inlineStr">
        <is>
          <t xml:space="preserve">CONCLUIDO	</t>
        </is>
      </c>
      <c r="D284" t="n">
        <v>7.3018</v>
      </c>
      <c r="E284" t="n">
        <v>13.7</v>
      </c>
      <c r="F284" t="n">
        <v>10.48</v>
      </c>
      <c r="G284" t="n">
        <v>104.81</v>
      </c>
      <c r="H284" t="n">
        <v>1.68</v>
      </c>
      <c r="I284" t="n">
        <v>6</v>
      </c>
      <c r="J284" t="n">
        <v>341.64</v>
      </c>
      <c r="K284" t="n">
        <v>60.56</v>
      </c>
      <c r="L284" t="n">
        <v>32.25</v>
      </c>
      <c r="M284" t="n">
        <v>4</v>
      </c>
      <c r="N284" t="n">
        <v>108.84</v>
      </c>
      <c r="O284" t="n">
        <v>42370.23</v>
      </c>
      <c r="P284" t="n">
        <v>184.42</v>
      </c>
      <c r="Q284" t="n">
        <v>197.75</v>
      </c>
      <c r="R284" t="n">
        <v>30.28</v>
      </c>
      <c r="S284" t="n">
        <v>25.4</v>
      </c>
      <c r="T284" t="n">
        <v>1607.25</v>
      </c>
      <c r="U284" t="n">
        <v>0.84</v>
      </c>
      <c r="V284" t="n">
        <v>0.89</v>
      </c>
      <c r="W284" t="n">
        <v>2.95</v>
      </c>
      <c r="X284" t="n">
        <v>0.09</v>
      </c>
      <c r="Y284" t="n">
        <v>1</v>
      </c>
      <c r="Z284" t="n">
        <v>10</v>
      </c>
    </row>
    <row r="285">
      <c r="A285" t="n">
        <v>126</v>
      </c>
      <c r="B285" t="n">
        <v>140</v>
      </c>
      <c r="C285" t="inlineStr">
        <is>
          <t xml:space="preserve">CONCLUIDO	</t>
        </is>
      </c>
      <c r="D285" t="n">
        <v>7.2975</v>
      </c>
      <c r="E285" t="n">
        <v>13.7</v>
      </c>
      <c r="F285" t="n">
        <v>10.49</v>
      </c>
      <c r="G285" t="n">
        <v>104.89</v>
      </c>
      <c r="H285" t="n">
        <v>1.69</v>
      </c>
      <c r="I285" t="n">
        <v>6</v>
      </c>
      <c r="J285" t="n">
        <v>342.26</v>
      </c>
      <c r="K285" t="n">
        <v>60.56</v>
      </c>
      <c r="L285" t="n">
        <v>32.5</v>
      </c>
      <c r="M285" t="n">
        <v>4</v>
      </c>
      <c r="N285" t="n">
        <v>109.2</v>
      </c>
      <c r="O285" t="n">
        <v>42445.98</v>
      </c>
      <c r="P285" t="n">
        <v>184.4</v>
      </c>
      <c r="Q285" t="n">
        <v>197.77</v>
      </c>
      <c r="R285" t="n">
        <v>30.41</v>
      </c>
      <c r="S285" t="n">
        <v>25.4</v>
      </c>
      <c r="T285" t="n">
        <v>1669.45</v>
      </c>
      <c r="U285" t="n">
        <v>0.84</v>
      </c>
      <c r="V285" t="n">
        <v>0.89</v>
      </c>
      <c r="W285" t="n">
        <v>2.95</v>
      </c>
      <c r="X285" t="n">
        <v>0.1</v>
      </c>
      <c r="Y285" t="n">
        <v>1</v>
      </c>
      <c r="Z285" t="n">
        <v>10</v>
      </c>
    </row>
    <row r="286">
      <c r="A286" t="n">
        <v>127</v>
      </c>
      <c r="B286" t="n">
        <v>140</v>
      </c>
      <c r="C286" t="inlineStr">
        <is>
          <t xml:space="preserve">CONCLUIDO	</t>
        </is>
      </c>
      <c r="D286" t="n">
        <v>7.2956</v>
      </c>
      <c r="E286" t="n">
        <v>13.71</v>
      </c>
      <c r="F286" t="n">
        <v>10.49</v>
      </c>
      <c r="G286" t="n">
        <v>104.92</v>
      </c>
      <c r="H286" t="n">
        <v>1.7</v>
      </c>
      <c r="I286" t="n">
        <v>6</v>
      </c>
      <c r="J286" t="n">
        <v>342.87</v>
      </c>
      <c r="K286" t="n">
        <v>60.56</v>
      </c>
      <c r="L286" t="n">
        <v>32.75</v>
      </c>
      <c r="M286" t="n">
        <v>4</v>
      </c>
      <c r="N286" t="n">
        <v>109.57</v>
      </c>
      <c r="O286" t="n">
        <v>42521.91</v>
      </c>
      <c r="P286" t="n">
        <v>184.23</v>
      </c>
      <c r="Q286" t="n">
        <v>197.75</v>
      </c>
      <c r="R286" t="n">
        <v>30.66</v>
      </c>
      <c r="S286" t="n">
        <v>25.4</v>
      </c>
      <c r="T286" t="n">
        <v>1796.73</v>
      </c>
      <c r="U286" t="n">
        <v>0.83</v>
      </c>
      <c r="V286" t="n">
        <v>0.89</v>
      </c>
      <c r="W286" t="n">
        <v>2.95</v>
      </c>
      <c r="X286" t="n">
        <v>0.1</v>
      </c>
      <c r="Y286" t="n">
        <v>1</v>
      </c>
      <c r="Z286" t="n">
        <v>10</v>
      </c>
    </row>
    <row r="287">
      <c r="A287" t="n">
        <v>128</v>
      </c>
      <c r="B287" t="n">
        <v>140</v>
      </c>
      <c r="C287" t="inlineStr">
        <is>
          <t xml:space="preserve">CONCLUIDO	</t>
        </is>
      </c>
      <c r="D287" t="n">
        <v>7.3327</v>
      </c>
      <c r="E287" t="n">
        <v>13.64</v>
      </c>
      <c r="F287" t="n">
        <v>10.48</v>
      </c>
      <c r="G287" t="n">
        <v>125.7</v>
      </c>
      <c r="H287" t="n">
        <v>1.71</v>
      </c>
      <c r="I287" t="n">
        <v>5</v>
      </c>
      <c r="J287" t="n">
        <v>343.49</v>
      </c>
      <c r="K287" t="n">
        <v>60.56</v>
      </c>
      <c r="L287" t="n">
        <v>33</v>
      </c>
      <c r="M287" t="n">
        <v>3</v>
      </c>
      <c r="N287" t="n">
        <v>109.94</v>
      </c>
      <c r="O287" t="n">
        <v>42598.03</v>
      </c>
      <c r="P287" t="n">
        <v>184.02</v>
      </c>
      <c r="Q287" t="n">
        <v>197.75</v>
      </c>
      <c r="R287" t="n">
        <v>30.03</v>
      </c>
      <c r="S287" t="n">
        <v>25.4</v>
      </c>
      <c r="T287" t="n">
        <v>1487.91</v>
      </c>
      <c r="U287" t="n">
        <v>0.85</v>
      </c>
      <c r="V287" t="n">
        <v>0.89</v>
      </c>
      <c r="W287" t="n">
        <v>2.95</v>
      </c>
      <c r="X287" t="n">
        <v>0.09</v>
      </c>
      <c r="Y287" t="n">
        <v>1</v>
      </c>
      <c r="Z287" t="n">
        <v>10</v>
      </c>
    </row>
    <row r="288">
      <c r="A288" t="n">
        <v>129</v>
      </c>
      <c r="B288" t="n">
        <v>140</v>
      </c>
      <c r="C288" t="inlineStr">
        <is>
          <t xml:space="preserve">CONCLUIDO	</t>
        </is>
      </c>
      <c r="D288" t="n">
        <v>7.3344</v>
      </c>
      <c r="E288" t="n">
        <v>13.63</v>
      </c>
      <c r="F288" t="n">
        <v>10.47</v>
      </c>
      <c r="G288" t="n">
        <v>125.67</v>
      </c>
      <c r="H288" t="n">
        <v>1.72</v>
      </c>
      <c r="I288" t="n">
        <v>5</v>
      </c>
      <c r="J288" t="n">
        <v>344.11</v>
      </c>
      <c r="K288" t="n">
        <v>60.56</v>
      </c>
      <c r="L288" t="n">
        <v>33.25</v>
      </c>
      <c r="M288" t="n">
        <v>3</v>
      </c>
      <c r="N288" t="n">
        <v>110.3</v>
      </c>
      <c r="O288" t="n">
        <v>42674.47</v>
      </c>
      <c r="P288" t="n">
        <v>184.23</v>
      </c>
      <c r="Q288" t="n">
        <v>197.75</v>
      </c>
      <c r="R288" t="n">
        <v>29.97</v>
      </c>
      <c r="S288" t="n">
        <v>25.4</v>
      </c>
      <c r="T288" t="n">
        <v>1455</v>
      </c>
      <c r="U288" t="n">
        <v>0.85</v>
      </c>
      <c r="V288" t="n">
        <v>0.89</v>
      </c>
      <c r="W288" t="n">
        <v>2.95</v>
      </c>
      <c r="X288" t="n">
        <v>0.08</v>
      </c>
      <c r="Y288" t="n">
        <v>1</v>
      </c>
      <c r="Z288" t="n">
        <v>10</v>
      </c>
    </row>
    <row r="289">
      <c r="A289" t="n">
        <v>130</v>
      </c>
      <c r="B289" t="n">
        <v>140</v>
      </c>
      <c r="C289" t="inlineStr">
        <is>
          <t xml:space="preserve">CONCLUIDO	</t>
        </is>
      </c>
      <c r="D289" t="n">
        <v>7.3333</v>
      </c>
      <c r="E289" t="n">
        <v>13.64</v>
      </c>
      <c r="F289" t="n">
        <v>10.47</v>
      </c>
      <c r="G289" t="n">
        <v>125.69</v>
      </c>
      <c r="H289" t="n">
        <v>1.73</v>
      </c>
      <c r="I289" t="n">
        <v>5</v>
      </c>
      <c r="J289" t="n">
        <v>344.73</v>
      </c>
      <c r="K289" t="n">
        <v>60.56</v>
      </c>
      <c r="L289" t="n">
        <v>33.5</v>
      </c>
      <c r="M289" t="n">
        <v>3</v>
      </c>
      <c r="N289" t="n">
        <v>110.67</v>
      </c>
      <c r="O289" t="n">
        <v>42750.97</v>
      </c>
      <c r="P289" t="n">
        <v>184.55</v>
      </c>
      <c r="Q289" t="n">
        <v>197.75</v>
      </c>
      <c r="R289" t="n">
        <v>30.06</v>
      </c>
      <c r="S289" t="n">
        <v>25.4</v>
      </c>
      <c r="T289" t="n">
        <v>1502.97</v>
      </c>
      <c r="U289" t="n">
        <v>0.84</v>
      </c>
      <c r="V289" t="n">
        <v>0.89</v>
      </c>
      <c r="W289" t="n">
        <v>2.95</v>
      </c>
      <c r="X289" t="n">
        <v>0.08</v>
      </c>
      <c r="Y289" t="n">
        <v>1</v>
      </c>
      <c r="Z289" t="n">
        <v>10</v>
      </c>
    </row>
    <row r="290">
      <c r="A290" t="n">
        <v>131</v>
      </c>
      <c r="B290" t="n">
        <v>140</v>
      </c>
      <c r="C290" t="inlineStr">
        <is>
          <t xml:space="preserve">CONCLUIDO	</t>
        </is>
      </c>
      <c r="D290" t="n">
        <v>7.3321</v>
      </c>
      <c r="E290" t="n">
        <v>13.64</v>
      </c>
      <c r="F290" t="n">
        <v>10.48</v>
      </c>
      <c r="G290" t="n">
        <v>125.72</v>
      </c>
      <c r="H290" t="n">
        <v>1.74</v>
      </c>
      <c r="I290" t="n">
        <v>5</v>
      </c>
      <c r="J290" t="n">
        <v>345.35</v>
      </c>
      <c r="K290" t="n">
        <v>60.56</v>
      </c>
      <c r="L290" t="n">
        <v>33.75</v>
      </c>
      <c r="M290" t="n">
        <v>3</v>
      </c>
      <c r="N290" t="n">
        <v>111.05</v>
      </c>
      <c r="O290" t="n">
        <v>42827.67</v>
      </c>
      <c r="P290" t="n">
        <v>184.77</v>
      </c>
      <c r="Q290" t="n">
        <v>197.76</v>
      </c>
      <c r="R290" t="n">
        <v>30.17</v>
      </c>
      <c r="S290" t="n">
        <v>25.4</v>
      </c>
      <c r="T290" t="n">
        <v>1553.75</v>
      </c>
      <c r="U290" t="n">
        <v>0.84</v>
      </c>
      <c r="V290" t="n">
        <v>0.89</v>
      </c>
      <c r="W290" t="n">
        <v>2.95</v>
      </c>
      <c r="X290" t="n">
        <v>0.09</v>
      </c>
      <c r="Y290" t="n">
        <v>1</v>
      </c>
      <c r="Z290" t="n">
        <v>10</v>
      </c>
    </row>
    <row r="291">
      <c r="A291" t="n">
        <v>132</v>
      </c>
      <c r="B291" t="n">
        <v>140</v>
      </c>
      <c r="C291" t="inlineStr">
        <is>
          <t xml:space="preserve">CONCLUIDO	</t>
        </is>
      </c>
      <c r="D291" t="n">
        <v>7.3311</v>
      </c>
      <c r="E291" t="n">
        <v>13.64</v>
      </c>
      <c r="F291" t="n">
        <v>10.48</v>
      </c>
      <c r="G291" t="n">
        <v>125.74</v>
      </c>
      <c r="H291" t="n">
        <v>1.75</v>
      </c>
      <c r="I291" t="n">
        <v>5</v>
      </c>
      <c r="J291" t="n">
        <v>345.97</v>
      </c>
      <c r="K291" t="n">
        <v>60.56</v>
      </c>
      <c r="L291" t="n">
        <v>34</v>
      </c>
      <c r="M291" t="n">
        <v>3</v>
      </c>
      <c r="N291" t="n">
        <v>111.42</v>
      </c>
      <c r="O291" t="n">
        <v>42904.56</v>
      </c>
      <c r="P291" t="n">
        <v>185.03</v>
      </c>
      <c r="Q291" t="n">
        <v>197.76</v>
      </c>
      <c r="R291" t="n">
        <v>30.16</v>
      </c>
      <c r="S291" t="n">
        <v>25.4</v>
      </c>
      <c r="T291" t="n">
        <v>1550.46</v>
      </c>
      <c r="U291" t="n">
        <v>0.84</v>
      </c>
      <c r="V291" t="n">
        <v>0.89</v>
      </c>
      <c r="W291" t="n">
        <v>2.95</v>
      </c>
      <c r="X291" t="n">
        <v>0.09</v>
      </c>
      <c r="Y291" t="n">
        <v>1</v>
      </c>
      <c r="Z291" t="n">
        <v>10</v>
      </c>
    </row>
    <row r="292">
      <c r="A292" t="n">
        <v>133</v>
      </c>
      <c r="B292" t="n">
        <v>140</v>
      </c>
      <c r="C292" t="inlineStr">
        <is>
          <t xml:space="preserve">CONCLUIDO	</t>
        </is>
      </c>
      <c r="D292" t="n">
        <v>7.332</v>
      </c>
      <c r="E292" t="n">
        <v>13.64</v>
      </c>
      <c r="F292" t="n">
        <v>10.48</v>
      </c>
      <c r="G292" t="n">
        <v>125.72</v>
      </c>
      <c r="H292" t="n">
        <v>1.76</v>
      </c>
      <c r="I292" t="n">
        <v>5</v>
      </c>
      <c r="J292" t="n">
        <v>346.6</v>
      </c>
      <c r="K292" t="n">
        <v>60.56</v>
      </c>
      <c r="L292" t="n">
        <v>34.25</v>
      </c>
      <c r="M292" t="n">
        <v>3</v>
      </c>
      <c r="N292" t="n">
        <v>111.8</v>
      </c>
      <c r="O292" t="n">
        <v>42981.64</v>
      </c>
      <c r="P292" t="n">
        <v>185.19</v>
      </c>
      <c r="Q292" t="n">
        <v>197.76</v>
      </c>
      <c r="R292" t="n">
        <v>30.1</v>
      </c>
      <c r="S292" t="n">
        <v>25.4</v>
      </c>
      <c r="T292" t="n">
        <v>1519.72</v>
      </c>
      <c r="U292" t="n">
        <v>0.84</v>
      </c>
      <c r="V292" t="n">
        <v>0.89</v>
      </c>
      <c r="W292" t="n">
        <v>2.95</v>
      </c>
      <c r="X292" t="n">
        <v>0.09</v>
      </c>
      <c r="Y292" t="n">
        <v>1</v>
      </c>
      <c r="Z292" t="n">
        <v>10</v>
      </c>
    </row>
    <row r="293">
      <c r="A293" t="n">
        <v>134</v>
      </c>
      <c r="B293" t="n">
        <v>140</v>
      </c>
      <c r="C293" t="inlineStr">
        <is>
          <t xml:space="preserve">CONCLUIDO	</t>
        </is>
      </c>
      <c r="D293" t="n">
        <v>7.3348</v>
      </c>
      <c r="E293" t="n">
        <v>13.63</v>
      </c>
      <c r="F293" t="n">
        <v>10.47</v>
      </c>
      <c r="G293" t="n">
        <v>125.66</v>
      </c>
      <c r="H293" t="n">
        <v>1.77</v>
      </c>
      <c r="I293" t="n">
        <v>5</v>
      </c>
      <c r="J293" t="n">
        <v>347.23</v>
      </c>
      <c r="K293" t="n">
        <v>60.56</v>
      </c>
      <c r="L293" t="n">
        <v>34.5</v>
      </c>
      <c r="M293" t="n">
        <v>3</v>
      </c>
      <c r="N293" t="n">
        <v>112.17</v>
      </c>
      <c r="O293" t="n">
        <v>43058.93</v>
      </c>
      <c r="P293" t="n">
        <v>185.24</v>
      </c>
      <c r="Q293" t="n">
        <v>197.75</v>
      </c>
      <c r="R293" t="n">
        <v>29.94</v>
      </c>
      <c r="S293" t="n">
        <v>25.4</v>
      </c>
      <c r="T293" t="n">
        <v>1441.56</v>
      </c>
      <c r="U293" t="n">
        <v>0.85</v>
      </c>
      <c r="V293" t="n">
        <v>0.89</v>
      </c>
      <c r="W293" t="n">
        <v>2.95</v>
      </c>
      <c r="X293" t="n">
        <v>0.08</v>
      </c>
      <c r="Y293" t="n">
        <v>1</v>
      </c>
      <c r="Z293" t="n">
        <v>10</v>
      </c>
    </row>
    <row r="294">
      <c r="A294" t="n">
        <v>135</v>
      </c>
      <c r="B294" t="n">
        <v>140</v>
      </c>
      <c r="C294" t="inlineStr">
        <is>
          <t xml:space="preserve">CONCLUIDO	</t>
        </is>
      </c>
      <c r="D294" t="n">
        <v>7.3354</v>
      </c>
      <c r="E294" t="n">
        <v>13.63</v>
      </c>
      <c r="F294" t="n">
        <v>10.47</v>
      </c>
      <c r="G294" t="n">
        <v>125.64</v>
      </c>
      <c r="H294" t="n">
        <v>1.78</v>
      </c>
      <c r="I294" t="n">
        <v>5</v>
      </c>
      <c r="J294" t="n">
        <v>347.85</v>
      </c>
      <c r="K294" t="n">
        <v>60.56</v>
      </c>
      <c r="L294" t="n">
        <v>34.75</v>
      </c>
      <c r="M294" t="n">
        <v>3</v>
      </c>
      <c r="N294" t="n">
        <v>112.55</v>
      </c>
      <c r="O294" t="n">
        <v>43136.41</v>
      </c>
      <c r="P294" t="n">
        <v>185.4</v>
      </c>
      <c r="Q294" t="n">
        <v>197.75</v>
      </c>
      <c r="R294" t="n">
        <v>29.93</v>
      </c>
      <c r="S294" t="n">
        <v>25.4</v>
      </c>
      <c r="T294" t="n">
        <v>1434.38</v>
      </c>
      <c r="U294" t="n">
        <v>0.85</v>
      </c>
      <c r="V294" t="n">
        <v>0.89</v>
      </c>
      <c r="W294" t="n">
        <v>2.95</v>
      </c>
      <c r="X294" t="n">
        <v>0.08</v>
      </c>
      <c r="Y294" t="n">
        <v>1</v>
      </c>
      <c r="Z294" t="n">
        <v>10</v>
      </c>
    </row>
    <row r="295">
      <c r="A295" t="n">
        <v>136</v>
      </c>
      <c r="B295" t="n">
        <v>140</v>
      </c>
      <c r="C295" t="inlineStr">
        <is>
          <t xml:space="preserve">CONCLUIDO	</t>
        </is>
      </c>
      <c r="D295" t="n">
        <v>7.3339</v>
      </c>
      <c r="E295" t="n">
        <v>13.64</v>
      </c>
      <c r="F295" t="n">
        <v>10.47</v>
      </c>
      <c r="G295" t="n">
        <v>125.68</v>
      </c>
      <c r="H295" t="n">
        <v>1.79</v>
      </c>
      <c r="I295" t="n">
        <v>5</v>
      </c>
      <c r="J295" t="n">
        <v>348.48</v>
      </c>
      <c r="K295" t="n">
        <v>60.56</v>
      </c>
      <c r="L295" t="n">
        <v>35</v>
      </c>
      <c r="M295" t="n">
        <v>3</v>
      </c>
      <c r="N295" t="n">
        <v>112.93</v>
      </c>
      <c r="O295" t="n">
        <v>43214.09</v>
      </c>
      <c r="P295" t="n">
        <v>185.59</v>
      </c>
      <c r="Q295" t="n">
        <v>197.76</v>
      </c>
      <c r="R295" t="n">
        <v>29.89</v>
      </c>
      <c r="S295" t="n">
        <v>25.4</v>
      </c>
      <c r="T295" t="n">
        <v>1414.02</v>
      </c>
      <c r="U295" t="n">
        <v>0.85</v>
      </c>
      <c r="V295" t="n">
        <v>0.89</v>
      </c>
      <c r="W295" t="n">
        <v>2.95</v>
      </c>
      <c r="X295" t="n">
        <v>0.08</v>
      </c>
      <c r="Y295" t="n">
        <v>1</v>
      </c>
      <c r="Z295" t="n">
        <v>10</v>
      </c>
    </row>
    <row r="296">
      <c r="A296" t="n">
        <v>137</v>
      </c>
      <c r="B296" t="n">
        <v>140</v>
      </c>
      <c r="C296" t="inlineStr">
        <is>
          <t xml:space="preserve">CONCLUIDO	</t>
        </is>
      </c>
      <c r="D296" t="n">
        <v>7.3339</v>
      </c>
      <c r="E296" t="n">
        <v>13.64</v>
      </c>
      <c r="F296" t="n">
        <v>10.47</v>
      </c>
      <c r="G296" t="n">
        <v>125.68</v>
      </c>
      <c r="H296" t="n">
        <v>1.8</v>
      </c>
      <c r="I296" t="n">
        <v>5</v>
      </c>
      <c r="J296" t="n">
        <v>349.12</v>
      </c>
      <c r="K296" t="n">
        <v>60.56</v>
      </c>
      <c r="L296" t="n">
        <v>35.25</v>
      </c>
      <c r="M296" t="n">
        <v>3</v>
      </c>
      <c r="N296" t="n">
        <v>113.31</v>
      </c>
      <c r="O296" t="n">
        <v>43291.97</v>
      </c>
      <c r="P296" t="n">
        <v>185.78</v>
      </c>
      <c r="Q296" t="n">
        <v>197.75</v>
      </c>
      <c r="R296" t="n">
        <v>29.99</v>
      </c>
      <c r="S296" t="n">
        <v>25.4</v>
      </c>
      <c r="T296" t="n">
        <v>1464.8</v>
      </c>
      <c r="U296" t="n">
        <v>0.85</v>
      </c>
      <c r="V296" t="n">
        <v>0.89</v>
      </c>
      <c r="W296" t="n">
        <v>2.95</v>
      </c>
      <c r="X296" t="n">
        <v>0.08</v>
      </c>
      <c r="Y296" t="n">
        <v>1</v>
      </c>
      <c r="Z296" t="n">
        <v>10</v>
      </c>
    </row>
    <row r="297">
      <c r="A297" t="n">
        <v>138</v>
      </c>
      <c r="B297" t="n">
        <v>140</v>
      </c>
      <c r="C297" t="inlineStr">
        <is>
          <t xml:space="preserve">CONCLUIDO	</t>
        </is>
      </c>
      <c r="D297" t="n">
        <v>7.3335</v>
      </c>
      <c r="E297" t="n">
        <v>13.64</v>
      </c>
      <c r="F297" t="n">
        <v>10.47</v>
      </c>
      <c r="G297" t="n">
        <v>125.69</v>
      </c>
      <c r="H297" t="n">
        <v>1.81</v>
      </c>
      <c r="I297" t="n">
        <v>5</v>
      </c>
      <c r="J297" t="n">
        <v>349.75</v>
      </c>
      <c r="K297" t="n">
        <v>60.56</v>
      </c>
      <c r="L297" t="n">
        <v>35.5</v>
      </c>
      <c r="M297" t="n">
        <v>3</v>
      </c>
      <c r="N297" t="n">
        <v>113.69</v>
      </c>
      <c r="O297" t="n">
        <v>43370.05</v>
      </c>
      <c r="P297" t="n">
        <v>185.99</v>
      </c>
      <c r="Q297" t="n">
        <v>197.75</v>
      </c>
      <c r="R297" t="n">
        <v>29.95</v>
      </c>
      <c r="S297" t="n">
        <v>25.4</v>
      </c>
      <c r="T297" t="n">
        <v>1445.87</v>
      </c>
      <c r="U297" t="n">
        <v>0.85</v>
      </c>
      <c r="V297" t="n">
        <v>0.89</v>
      </c>
      <c r="W297" t="n">
        <v>2.95</v>
      </c>
      <c r="X297" t="n">
        <v>0.08</v>
      </c>
      <c r="Y297" t="n">
        <v>1</v>
      </c>
      <c r="Z297" t="n">
        <v>10</v>
      </c>
    </row>
    <row r="298">
      <c r="A298" t="n">
        <v>139</v>
      </c>
      <c r="B298" t="n">
        <v>140</v>
      </c>
      <c r="C298" t="inlineStr">
        <is>
          <t xml:space="preserve">CONCLUIDO	</t>
        </is>
      </c>
      <c r="D298" t="n">
        <v>7.3387</v>
      </c>
      <c r="E298" t="n">
        <v>13.63</v>
      </c>
      <c r="F298" t="n">
        <v>10.46</v>
      </c>
      <c r="G298" t="n">
        <v>125.57</v>
      </c>
      <c r="H298" t="n">
        <v>1.82</v>
      </c>
      <c r="I298" t="n">
        <v>5</v>
      </c>
      <c r="J298" t="n">
        <v>350.38</v>
      </c>
      <c r="K298" t="n">
        <v>60.56</v>
      </c>
      <c r="L298" t="n">
        <v>35.75</v>
      </c>
      <c r="M298" t="n">
        <v>3</v>
      </c>
      <c r="N298" t="n">
        <v>114.08</v>
      </c>
      <c r="O298" t="n">
        <v>43448.34</v>
      </c>
      <c r="P298" t="n">
        <v>185.91</v>
      </c>
      <c r="Q298" t="n">
        <v>197.75</v>
      </c>
      <c r="R298" t="n">
        <v>29.69</v>
      </c>
      <c r="S298" t="n">
        <v>25.4</v>
      </c>
      <c r="T298" t="n">
        <v>1316.5</v>
      </c>
      <c r="U298" t="n">
        <v>0.86</v>
      </c>
      <c r="V298" t="n">
        <v>0.89</v>
      </c>
      <c r="W298" t="n">
        <v>2.95</v>
      </c>
      <c r="X298" t="n">
        <v>0.07000000000000001</v>
      </c>
      <c r="Y298" t="n">
        <v>1</v>
      </c>
      <c r="Z298" t="n">
        <v>10</v>
      </c>
    </row>
    <row r="299">
      <c r="A299" t="n">
        <v>140</v>
      </c>
      <c r="B299" t="n">
        <v>140</v>
      </c>
      <c r="C299" t="inlineStr">
        <is>
          <t xml:space="preserve">CONCLUIDO	</t>
        </is>
      </c>
      <c r="D299" t="n">
        <v>7.3381</v>
      </c>
      <c r="E299" t="n">
        <v>13.63</v>
      </c>
      <c r="F299" t="n">
        <v>10.47</v>
      </c>
      <c r="G299" t="n">
        <v>125.58</v>
      </c>
      <c r="H299" t="n">
        <v>1.83</v>
      </c>
      <c r="I299" t="n">
        <v>5</v>
      </c>
      <c r="J299" t="n">
        <v>351.02</v>
      </c>
      <c r="K299" t="n">
        <v>60.56</v>
      </c>
      <c r="L299" t="n">
        <v>36</v>
      </c>
      <c r="M299" t="n">
        <v>3</v>
      </c>
      <c r="N299" t="n">
        <v>114.47</v>
      </c>
      <c r="O299" t="n">
        <v>43526.84</v>
      </c>
      <c r="P299" t="n">
        <v>186.08</v>
      </c>
      <c r="Q299" t="n">
        <v>197.75</v>
      </c>
      <c r="R299" t="n">
        <v>29.75</v>
      </c>
      <c r="S299" t="n">
        <v>25.4</v>
      </c>
      <c r="T299" t="n">
        <v>1345.34</v>
      </c>
      <c r="U299" t="n">
        <v>0.85</v>
      </c>
      <c r="V299" t="n">
        <v>0.89</v>
      </c>
      <c r="W299" t="n">
        <v>2.95</v>
      </c>
      <c r="X299" t="n">
        <v>0.08</v>
      </c>
      <c r="Y299" t="n">
        <v>1</v>
      </c>
      <c r="Z299" t="n">
        <v>10</v>
      </c>
    </row>
    <row r="300">
      <c r="A300" t="n">
        <v>141</v>
      </c>
      <c r="B300" t="n">
        <v>140</v>
      </c>
      <c r="C300" t="inlineStr">
        <is>
          <t xml:space="preserve">CONCLUIDO	</t>
        </is>
      </c>
      <c r="D300" t="n">
        <v>7.3362</v>
      </c>
      <c r="E300" t="n">
        <v>13.63</v>
      </c>
      <c r="F300" t="n">
        <v>10.47</v>
      </c>
      <c r="G300" t="n">
        <v>125.63</v>
      </c>
      <c r="H300" t="n">
        <v>1.84</v>
      </c>
      <c r="I300" t="n">
        <v>5</v>
      </c>
      <c r="J300" t="n">
        <v>351.66</v>
      </c>
      <c r="K300" t="n">
        <v>60.56</v>
      </c>
      <c r="L300" t="n">
        <v>36.25</v>
      </c>
      <c r="M300" t="n">
        <v>3</v>
      </c>
      <c r="N300" t="n">
        <v>114.85</v>
      </c>
      <c r="O300" t="n">
        <v>43605.54</v>
      </c>
      <c r="P300" t="n">
        <v>186.23</v>
      </c>
      <c r="Q300" t="n">
        <v>197.76</v>
      </c>
      <c r="R300" t="n">
        <v>29.8</v>
      </c>
      <c r="S300" t="n">
        <v>25.4</v>
      </c>
      <c r="T300" t="n">
        <v>1369.72</v>
      </c>
      <c r="U300" t="n">
        <v>0.85</v>
      </c>
      <c r="V300" t="n">
        <v>0.89</v>
      </c>
      <c r="W300" t="n">
        <v>2.95</v>
      </c>
      <c r="X300" t="n">
        <v>0.08</v>
      </c>
      <c r="Y300" t="n">
        <v>1</v>
      </c>
      <c r="Z300" t="n">
        <v>10</v>
      </c>
    </row>
    <row r="301">
      <c r="A301" t="n">
        <v>142</v>
      </c>
      <c r="B301" t="n">
        <v>140</v>
      </c>
      <c r="C301" t="inlineStr">
        <is>
          <t xml:space="preserve">CONCLUIDO	</t>
        </is>
      </c>
      <c r="D301" t="n">
        <v>7.3363</v>
      </c>
      <c r="E301" t="n">
        <v>13.63</v>
      </c>
      <c r="F301" t="n">
        <v>10.47</v>
      </c>
      <c r="G301" t="n">
        <v>125.62</v>
      </c>
      <c r="H301" t="n">
        <v>1.85</v>
      </c>
      <c r="I301" t="n">
        <v>5</v>
      </c>
      <c r="J301" t="n">
        <v>352.3</v>
      </c>
      <c r="K301" t="n">
        <v>60.56</v>
      </c>
      <c r="L301" t="n">
        <v>36.5</v>
      </c>
      <c r="M301" t="n">
        <v>3</v>
      </c>
      <c r="N301" t="n">
        <v>115.24</v>
      </c>
      <c r="O301" t="n">
        <v>43684.46</v>
      </c>
      <c r="P301" t="n">
        <v>186.39</v>
      </c>
      <c r="Q301" t="n">
        <v>197.75</v>
      </c>
      <c r="R301" t="n">
        <v>29.81</v>
      </c>
      <c r="S301" t="n">
        <v>25.4</v>
      </c>
      <c r="T301" t="n">
        <v>1376.85</v>
      </c>
      <c r="U301" t="n">
        <v>0.85</v>
      </c>
      <c r="V301" t="n">
        <v>0.89</v>
      </c>
      <c r="W301" t="n">
        <v>2.95</v>
      </c>
      <c r="X301" t="n">
        <v>0.08</v>
      </c>
      <c r="Y301" t="n">
        <v>1</v>
      </c>
      <c r="Z301" t="n">
        <v>10</v>
      </c>
    </row>
    <row r="302">
      <c r="A302" t="n">
        <v>143</v>
      </c>
      <c r="B302" t="n">
        <v>140</v>
      </c>
      <c r="C302" t="inlineStr">
        <is>
          <t xml:space="preserve">CONCLUIDO	</t>
        </is>
      </c>
      <c r="D302" t="n">
        <v>7.3362</v>
      </c>
      <c r="E302" t="n">
        <v>13.63</v>
      </c>
      <c r="F302" t="n">
        <v>10.47</v>
      </c>
      <c r="G302" t="n">
        <v>125.63</v>
      </c>
      <c r="H302" t="n">
        <v>1.86</v>
      </c>
      <c r="I302" t="n">
        <v>5</v>
      </c>
      <c r="J302" t="n">
        <v>352.94</v>
      </c>
      <c r="K302" t="n">
        <v>60.56</v>
      </c>
      <c r="L302" t="n">
        <v>36.75</v>
      </c>
      <c r="M302" t="n">
        <v>3</v>
      </c>
      <c r="N302" t="n">
        <v>115.64</v>
      </c>
      <c r="O302" t="n">
        <v>43763.7</v>
      </c>
      <c r="P302" t="n">
        <v>186.56</v>
      </c>
      <c r="Q302" t="n">
        <v>197.75</v>
      </c>
      <c r="R302" t="n">
        <v>29.92</v>
      </c>
      <c r="S302" t="n">
        <v>25.4</v>
      </c>
      <c r="T302" t="n">
        <v>1430.42</v>
      </c>
      <c r="U302" t="n">
        <v>0.85</v>
      </c>
      <c r="V302" t="n">
        <v>0.89</v>
      </c>
      <c r="W302" t="n">
        <v>2.95</v>
      </c>
      <c r="X302" t="n">
        <v>0.08</v>
      </c>
      <c r="Y302" t="n">
        <v>1</v>
      </c>
      <c r="Z302" t="n">
        <v>10</v>
      </c>
    </row>
    <row r="303">
      <c r="A303" t="n">
        <v>144</v>
      </c>
      <c r="B303" t="n">
        <v>140</v>
      </c>
      <c r="C303" t="inlineStr">
        <is>
          <t xml:space="preserve">CONCLUIDO	</t>
        </is>
      </c>
      <c r="D303" t="n">
        <v>7.3351</v>
      </c>
      <c r="E303" t="n">
        <v>13.63</v>
      </c>
      <c r="F303" t="n">
        <v>10.47</v>
      </c>
      <c r="G303" t="n">
        <v>125.65</v>
      </c>
      <c r="H303" t="n">
        <v>1.87</v>
      </c>
      <c r="I303" t="n">
        <v>5</v>
      </c>
      <c r="J303" t="n">
        <v>353.58</v>
      </c>
      <c r="K303" t="n">
        <v>60.56</v>
      </c>
      <c r="L303" t="n">
        <v>37</v>
      </c>
      <c r="M303" t="n">
        <v>3</v>
      </c>
      <c r="N303" t="n">
        <v>116.03</v>
      </c>
      <c r="O303" t="n">
        <v>43843.04</v>
      </c>
      <c r="P303" t="n">
        <v>186.65</v>
      </c>
      <c r="Q303" t="n">
        <v>197.75</v>
      </c>
      <c r="R303" t="n">
        <v>29.95</v>
      </c>
      <c r="S303" t="n">
        <v>25.4</v>
      </c>
      <c r="T303" t="n">
        <v>1446.63</v>
      </c>
      <c r="U303" t="n">
        <v>0.85</v>
      </c>
      <c r="V303" t="n">
        <v>0.89</v>
      </c>
      <c r="W303" t="n">
        <v>2.95</v>
      </c>
      <c r="X303" t="n">
        <v>0.08</v>
      </c>
      <c r="Y303" t="n">
        <v>1</v>
      </c>
      <c r="Z303" t="n">
        <v>10</v>
      </c>
    </row>
    <row r="304">
      <c r="A304" t="n">
        <v>145</v>
      </c>
      <c r="B304" t="n">
        <v>140</v>
      </c>
      <c r="C304" t="inlineStr">
        <is>
          <t xml:space="preserve">CONCLUIDO	</t>
        </is>
      </c>
      <c r="D304" t="n">
        <v>7.3359</v>
      </c>
      <c r="E304" t="n">
        <v>13.63</v>
      </c>
      <c r="F304" t="n">
        <v>10.47</v>
      </c>
      <c r="G304" t="n">
        <v>125.63</v>
      </c>
      <c r="H304" t="n">
        <v>1.87</v>
      </c>
      <c r="I304" t="n">
        <v>5</v>
      </c>
      <c r="J304" t="n">
        <v>354.23</v>
      </c>
      <c r="K304" t="n">
        <v>60.56</v>
      </c>
      <c r="L304" t="n">
        <v>37.25</v>
      </c>
      <c r="M304" t="n">
        <v>3</v>
      </c>
      <c r="N304" t="n">
        <v>116.42</v>
      </c>
      <c r="O304" t="n">
        <v>43922.6</v>
      </c>
      <c r="P304" t="n">
        <v>186.72</v>
      </c>
      <c r="Q304" t="n">
        <v>197.75</v>
      </c>
      <c r="R304" t="n">
        <v>29.93</v>
      </c>
      <c r="S304" t="n">
        <v>25.4</v>
      </c>
      <c r="T304" t="n">
        <v>1437.92</v>
      </c>
      <c r="U304" t="n">
        <v>0.85</v>
      </c>
      <c r="V304" t="n">
        <v>0.89</v>
      </c>
      <c r="W304" t="n">
        <v>2.95</v>
      </c>
      <c r="X304" t="n">
        <v>0.08</v>
      </c>
      <c r="Y304" t="n">
        <v>1</v>
      </c>
      <c r="Z304" t="n">
        <v>10</v>
      </c>
    </row>
    <row r="305">
      <c r="A305" t="n">
        <v>146</v>
      </c>
      <c r="B305" t="n">
        <v>140</v>
      </c>
      <c r="C305" t="inlineStr">
        <is>
          <t xml:space="preserve">CONCLUIDO	</t>
        </is>
      </c>
      <c r="D305" t="n">
        <v>7.3335</v>
      </c>
      <c r="E305" t="n">
        <v>13.64</v>
      </c>
      <c r="F305" t="n">
        <v>10.47</v>
      </c>
      <c r="G305" t="n">
        <v>125.69</v>
      </c>
      <c r="H305" t="n">
        <v>1.88</v>
      </c>
      <c r="I305" t="n">
        <v>5</v>
      </c>
      <c r="J305" t="n">
        <v>354.88</v>
      </c>
      <c r="K305" t="n">
        <v>60.56</v>
      </c>
      <c r="L305" t="n">
        <v>37.5</v>
      </c>
      <c r="M305" t="n">
        <v>3</v>
      </c>
      <c r="N305" t="n">
        <v>116.82</v>
      </c>
      <c r="O305" t="n">
        <v>44002.37</v>
      </c>
      <c r="P305" t="n">
        <v>186.91</v>
      </c>
      <c r="Q305" t="n">
        <v>197.75</v>
      </c>
      <c r="R305" t="n">
        <v>29.92</v>
      </c>
      <c r="S305" t="n">
        <v>25.4</v>
      </c>
      <c r="T305" t="n">
        <v>1430.21</v>
      </c>
      <c r="U305" t="n">
        <v>0.85</v>
      </c>
      <c r="V305" t="n">
        <v>0.89</v>
      </c>
      <c r="W305" t="n">
        <v>2.95</v>
      </c>
      <c r="X305" t="n">
        <v>0.08</v>
      </c>
      <c r="Y305" t="n">
        <v>1</v>
      </c>
      <c r="Z305" t="n">
        <v>10</v>
      </c>
    </row>
    <row r="306">
      <c r="A306" t="n">
        <v>147</v>
      </c>
      <c r="B306" t="n">
        <v>140</v>
      </c>
      <c r="C306" t="inlineStr">
        <is>
          <t xml:space="preserve">CONCLUIDO	</t>
        </is>
      </c>
      <c r="D306" t="n">
        <v>7.3353</v>
      </c>
      <c r="E306" t="n">
        <v>13.63</v>
      </c>
      <c r="F306" t="n">
        <v>10.47</v>
      </c>
      <c r="G306" t="n">
        <v>125.65</v>
      </c>
      <c r="H306" t="n">
        <v>1.89</v>
      </c>
      <c r="I306" t="n">
        <v>5</v>
      </c>
      <c r="J306" t="n">
        <v>355.52</v>
      </c>
      <c r="K306" t="n">
        <v>60.56</v>
      </c>
      <c r="L306" t="n">
        <v>37.75</v>
      </c>
      <c r="M306" t="n">
        <v>3</v>
      </c>
      <c r="N306" t="n">
        <v>117.22</v>
      </c>
      <c r="O306" t="n">
        <v>44082.36</v>
      </c>
      <c r="P306" t="n">
        <v>186.92</v>
      </c>
      <c r="Q306" t="n">
        <v>197.75</v>
      </c>
      <c r="R306" t="n">
        <v>29.89</v>
      </c>
      <c r="S306" t="n">
        <v>25.4</v>
      </c>
      <c r="T306" t="n">
        <v>1415.22</v>
      </c>
      <c r="U306" t="n">
        <v>0.85</v>
      </c>
      <c r="V306" t="n">
        <v>0.89</v>
      </c>
      <c r="W306" t="n">
        <v>2.95</v>
      </c>
      <c r="X306" t="n">
        <v>0.08</v>
      </c>
      <c r="Y306" t="n">
        <v>1</v>
      </c>
      <c r="Z306" t="n">
        <v>10</v>
      </c>
    </row>
    <row r="307">
      <c r="A307" t="n">
        <v>148</v>
      </c>
      <c r="B307" t="n">
        <v>140</v>
      </c>
      <c r="C307" t="inlineStr">
        <is>
          <t xml:space="preserve">CONCLUIDO	</t>
        </is>
      </c>
      <c r="D307" t="n">
        <v>7.3369</v>
      </c>
      <c r="E307" t="n">
        <v>13.63</v>
      </c>
      <c r="F307" t="n">
        <v>10.47</v>
      </c>
      <c r="G307" t="n">
        <v>125.61</v>
      </c>
      <c r="H307" t="n">
        <v>1.9</v>
      </c>
      <c r="I307" t="n">
        <v>5</v>
      </c>
      <c r="J307" t="n">
        <v>356.17</v>
      </c>
      <c r="K307" t="n">
        <v>60.56</v>
      </c>
      <c r="L307" t="n">
        <v>38</v>
      </c>
      <c r="M307" t="n">
        <v>3</v>
      </c>
      <c r="N307" t="n">
        <v>117.62</v>
      </c>
      <c r="O307" t="n">
        <v>44162.57</v>
      </c>
      <c r="P307" t="n">
        <v>186.89</v>
      </c>
      <c r="Q307" t="n">
        <v>197.75</v>
      </c>
      <c r="R307" t="n">
        <v>29.86</v>
      </c>
      <c r="S307" t="n">
        <v>25.4</v>
      </c>
      <c r="T307" t="n">
        <v>1399.91</v>
      </c>
      <c r="U307" t="n">
        <v>0.85</v>
      </c>
      <c r="V307" t="n">
        <v>0.89</v>
      </c>
      <c r="W307" t="n">
        <v>2.95</v>
      </c>
      <c r="X307" t="n">
        <v>0.08</v>
      </c>
      <c r="Y307" t="n">
        <v>1</v>
      </c>
      <c r="Z307" t="n">
        <v>10</v>
      </c>
    </row>
    <row r="308">
      <c r="A308" t="n">
        <v>149</v>
      </c>
      <c r="B308" t="n">
        <v>140</v>
      </c>
      <c r="C308" t="inlineStr">
        <is>
          <t xml:space="preserve">CONCLUIDO	</t>
        </is>
      </c>
      <c r="D308" t="n">
        <v>7.3378</v>
      </c>
      <c r="E308" t="n">
        <v>13.63</v>
      </c>
      <c r="F308" t="n">
        <v>10.47</v>
      </c>
      <c r="G308" t="n">
        <v>125.59</v>
      </c>
      <c r="H308" t="n">
        <v>1.91</v>
      </c>
      <c r="I308" t="n">
        <v>5</v>
      </c>
      <c r="J308" t="n">
        <v>356.83</v>
      </c>
      <c r="K308" t="n">
        <v>60.56</v>
      </c>
      <c r="L308" t="n">
        <v>38.25</v>
      </c>
      <c r="M308" t="n">
        <v>3</v>
      </c>
      <c r="N308" t="n">
        <v>118.02</v>
      </c>
      <c r="O308" t="n">
        <v>44243</v>
      </c>
      <c r="P308" t="n">
        <v>187.01</v>
      </c>
      <c r="Q308" t="n">
        <v>197.75</v>
      </c>
      <c r="R308" t="n">
        <v>29.81</v>
      </c>
      <c r="S308" t="n">
        <v>25.4</v>
      </c>
      <c r="T308" t="n">
        <v>1376.07</v>
      </c>
      <c r="U308" t="n">
        <v>0.85</v>
      </c>
      <c r="V308" t="n">
        <v>0.89</v>
      </c>
      <c r="W308" t="n">
        <v>2.95</v>
      </c>
      <c r="X308" t="n">
        <v>0.08</v>
      </c>
      <c r="Y308" t="n">
        <v>1</v>
      </c>
      <c r="Z308" t="n">
        <v>10</v>
      </c>
    </row>
    <row r="309">
      <c r="A309" t="n">
        <v>150</v>
      </c>
      <c r="B309" t="n">
        <v>140</v>
      </c>
      <c r="C309" t="inlineStr">
        <is>
          <t xml:space="preserve">CONCLUIDO	</t>
        </is>
      </c>
      <c r="D309" t="n">
        <v>7.3377</v>
      </c>
      <c r="E309" t="n">
        <v>13.63</v>
      </c>
      <c r="F309" t="n">
        <v>10.47</v>
      </c>
      <c r="G309" t="n">
        <v>125.59</v>
      </c>
      <c r="H309" t="n">
        <v>1.92</v>
      </c>
      <c r="I309" t="n">
        <v>5</v>
      </c>
      <c r="J309" t="n">
        <v>357.48</v>
      </c>
      <c r="K309" t="n">
        <v>60.56</v>
      </c>
      <c r="L309" t="n">
        <v>38.5</v>
      </c>
      <c r="M309" t="n">
        <v>3</v>
      </c>
      <c r="N309" t="n">
        <v>118.43</v>
      </c>
      <c r="O309" t="n">
        <v>44323.66</v>
      </c>
      <c r="P309" t="n">
        <v>187</v>
      </c>
      <c r="Q309" t="n">
        <v>197.75</v>
      </c>
      <c r="R309" t="n">
        <v>29.76</v>
      </c>
      <c r="S309" t="n">
        <v>25.4</v>
      </c>
      <c r="T309" t="n">
        <v>1351.77</v>
      </c>
      <c r="U309" t="n">
        <v>0.85</v>
      </c>
      <c r="V309" t="n">
        <v>0.89</v>
      </c>
      <c r="W309" t="n">
        <v>2.95</v>
      </c>
      <c r="X309" t="n">
        <v>0.08</v>
      </c>
      <c r="Y309" t="n">
        <v>1</v>
      </c>
      <c r="Z309" t="n">
        <v>10</v>
      </c>
    </row>
    <row r="310">
      <c r="A310" t="n">
        <v>151</v>
      </c>
      <c r="B310" t="n">
        <v>140</v>
      </c>
      <c r="C310" t="inlineStr">
        <is>
          <t xml:space="preserve">CONCLUIDO	</t>
        </is>
      </c>
      <c r="D310" t="n">
        <v>7.3378</v>
      </c>
      <c r="E310" t="n">
        <v>13.63</v>
      </c>
      <c r="F310" t="n">
        <v>10.47</v>
      </c>
      <c r="G310" t="n">
        <v>125.59</v>
      </c>
      <c r="H310" t="n">
        <v>1.93</v>
      </c>
      <c r="I310" t="n">
        <v>5</v>
      </c>
      <c r="J310" t="n">
        <v>358.14</v>
      </c>
      <c r="K310" t="n">
        <v>60.56</v>
      </c>
      <c r="L310" t="n">
        <v>38.75</v>
      </c>
      <c r="M310" t="n">
        <v>3</v>
      </c>
      <c r="N310" t="n">
        <v>118.83</v>
      </c>
      <c r="O310" t="n">
        <v>44404.54</v>
      </c>
      <c r="P310" t="n">
        <v>187.06</v>
      </c>
      <c r="Q310" t="n">
        <v>197.75</v>
      </c>
      <c r="R310" t="n">
        <v>29.74</v>
      </c>
      <c r="S310" t="n">
        <v>25.4</v>
      </c>
      <c r="T310" t="n">
        <v>1339.75</v>
      </c>
      <c r="U310" t="n">
        <v>0.85</v>
      </c>
      <c r="V310" t="n">
        <v>0.89</v>
      </c>
      <c r="W310" t="n">
        <v>2.95</v>
      </c>
      <c r="X310" t="n">
        <v>0.08</v>
      </c>
      <c r="Y310" t="n">
        <v>1</v>
      </c>
      <c r="Z310" t="n">
        <v>10</v>
      </c>
    </row>
    <row r="311">
      <c r="A311" t="n">
        <v>152</v>
      </c>
      <c r="B311" t="n">
        <v>140</v>
      </c>
      <c r="C311" t="inlineStr">
        <is>
          <t xml:space="preserve">CONCLUIDO	</t>
        </is>
      </c>
      <c r="D311" t="n">
        <v>7.3369</v>
      </c>
      <c r="E311" t="n">
        <v>13.63</v>
      </c>
      <c r="F311" t="n">
        <v>10.47</v>
      </c>
      <c r="G311" t="n">
        <v>125.61</v>
      </c>
      <c r="H311" t="n">
        <v>1.94</v>
      </c>
      <c r="I311" t="n">
        <v>5</v>
      </c>
      <c r="J311" t="n">
        <v>358.79</v>
      </c>
      <c r="K311" t="n">
        <v>60.56</v>
      </c>
      <c r="L311" t="n">
        <v>39</v>
      </c>
      <c r="M311" t="n">
        <v>3</v>
      </c>
      <c r="N311" t="n">
        <v>119.24</v>
      </c>
      <c r="O311" t="n">
        <v>44485.65</v>
      </c>
      <c r="P311" t="n">
        <v>187.1</v>
      </c>
      <c r="Q311" t="n">
        <v>197.77</v>
      </c>
      <c r="R311" t="n">
        <v>29.86</v>
      </c>
      <c r="S311" t="n">
        <v>25.4</v>
      </c>
      <c r="T311" t="n">
        <v>1400.81</v>
      </c>
      <c r="U311" t="n">
        <v>0.85</v>
      </c>
      <c r="V311" t="n">
        <v>0.89</v>
      </c>
      <c r="W311" t="n">
        <v>2.94</v>
      </c>
      <c r="X311" t="n">
        <v>0.08</v>
      </c>
      <c r="Y311" t="n">
        <v>1</v>
      </c>
      <c r="Z311" t="n">
        <v>10</v>
      </c>
    </row>
    <row r="312">
      <c r="A312" t="n">
        <v>153</v>
      </c>
      <c r="B312" t="n">
        <v>140</v>
      </c>
      <c r="C312" t="inlineStr">
        <is>
          <t xml:space="preserve">CONCLUIDO	</t>
        </is>
      </c>
      <c r="D312" t="n">
        <v>7.3381</v>
      </c>
      <c r="E312" t="n">
        <v>13.63</v>
      </c>
      <c r="F312" t="n">
        <v>10.47</v>
      </c>
      <c r="G312" t="n">
        <v>125.58</v>
      </c>
      <c r="H312" t="n">
        <v>1.95</v>
      </c>
      <c r="I312" t="n">
        <v>5</v>
      </c>
      <c r="J312" t="n">
        <v>359.45</v>
      </c>
      <c r="K312" t="n">
        <v>60.56</v>
      </c>
      <c r="L312" t="n">
        <v>39.25</v>
      </c>
      <c r="M312" t="n">
        <v>3</v>
      </c>
      <c r="N312" t="n">
        <v>119.65</v>
      </c>
      <c r="O312" t="n">
        <v>44566.98</v>
      </c>
      <c r="P312" t="n">
        <v>187.17</v>
      </c>
      <c r="Q312" t="n">
        <v>197.75</v>
      </c>
      <c r="R312" t="n">
        <v>29.75</v>
      </c>
      <c r="S312" t="n">
        <v>25.4</v>
      </c>
      <c r="T312" t="n">
        <v>1347.25</v>
      </c>
      <c r="U312" t="n">
        <v>0.85</v>
      </c>
      <c r="V312" t="n">
        <v>0.89</v>
      </c>
      <c r="W312" t="n">
        <v>2.95</v>
      </c>
      <c r="X312" t="n">
        <v>0.08</v>
      </c>
      <c r="Y312" t="n">
        <v>1</v>
      </c>
      <c r="Z312" t="n">
        <v>10</v>
      </c>
    </row>
    <row r="313">
      <c r="A313" t="n">
        <v>154</v>
      </c>
      <c r="B313" t="n">
        <v>140</v>
      </c>
      <c r="C313" t="inlineStr">
        <is>
          <t xml:space="preserve">CONCLUIDO	</t>
        </is>
      </c>
      <c r="D313" t="n">
        <v>7.342</v>
      </c>
      <c r="E313" t="n">
        <v>13.62</v>
      </c>
      <c r="F313" t="n">
        <v>10.46</v>
      </c>
      <c r="G313" t="n">
        <v>125.5</v>
      </c>
      <c r="H313" t="n">
        <v>1.96</v>
      </c>
      <c r="I313" t="n">
        <v>5</v>
      </c>
      <c r="J313" t="n">
        <v>360.12</v>
      </c>
      <c r="K313" t="n">
        <v>60.56</v>
      </c>
      <c r="L313" t="n">
        <v>39.5</v>
      </c>
      <c r="M313" t="n">
        <v>3</v>
      </c>
      <c r="N313" t="n">
        <v>120.06</v>
      </c>
      <c r="O313" t="n">
        <v>44648.55</v>
      </c>
      <c r="P313" t="n">
        <v>187</v>
      </c>
      <c r="Q313" t="n">
        <v>197.75</v>
      </c>
      <c r="R313" t="n">
        <v>29.55</v>
      </c>
      <c r="S313" t="n">
        <v>25.4</v>
      </c>
      <c r="T313" t="n">
        <v>1246.15</v>
      </c>
      <c r="U313" t="n">
        <v>0.86</v>
      </c>
      <c r="V313" t="n">
        <v>0.89</v>
      </c>
      <c r="W313" t="n">
        <v>2.94</v>
      </c>
      <c r="X313" t="n">
        <v>0.07000000000000001</v>
      </c>
      <c r="Y313" t="n">
        <v>1</v>
      </c>
      <c r="Z313" t="n">
        <v>10</v>
      </c>
    </row>
    <row r="314">
      <c r="A314" t="n">
        <v>155</v>
      </c>
      <c r="B314" t="n">
        <v>140</v>
      </c>
      <c r="C314" t="inlineStr">
        <is>
          <t xml:space="preserve">CONCLUIDO	</t>
        </is>
      </c>
      <c r="D314" t="n">
        <v>7.3384</v>
      </c>
      <c r="E314" t="n">
        <v>13.63</v>
      </c>
      <c r="F314" t="n">
        <v>10.46</v>
      </c>
      <c r="G314" t="n">
        <v>125.58</v>
      </c>
      <c r="H314" t="n">
        <v>1.96</v>
      </c>
      <c r="I314" t="n">
        <v>5</v>
      </c>
      <c r="J314" t="n">
        <v>360.78</v>
      </c>
      <c r="K314" t="n">
        <v>60.56</v>
      </c>
      <c r="L314" t="n">
        <v>39.75</v>
      </c>
      <c r="M314" t="n">
        <v>3</v>
      </c>
      <c r="N314" t="n">
        <v>120.47</v>
      </c>
      <c r="O314" t="n">
        <v>44730.35</v>
      </c>
      <c r="P314" t="n">
        <v>187.11</v>
      </c>
      <c r="Q314" t="n">
        <v>197.75</v>
      </c>
      <c r="R314" t="n">
        <v>29.69</v>
      </c>
      <c r="S314" t="n">
        <v>25.4</v>
      </c>
      <c r="T314" t="n">
        <v>1317.55</v>
      </c>
      <c r="U314" t="n">
        <v>0.86</v>
      </c>
      <c r="V314" t="n">
        <v>0.89</v>
      </c>
      <c r="W314" t="n">
        <v>2.95</v>
      </c>
      <c r="X314" t="n">
        <v>0.07000000000000001</v>
      </c>
      <c r="Y314" t="n">
        <v>1</v>
      </c>
      <c r="Z314" t="n">
        <v>10</v>
      </c>
    </row>
    <row r="315">
      <c r="A315" t="n">
        <v>156</v>
      </c>
      <c r="B315" t="n">
        <v>140</v>
      </c>
      <c r="C315" t="inlineStr">
        <is>
          <t xml:space="preserve">CONCLUIDO	</t>
        </is>
      </c>
      <c r="D315" t="n">
        <v>7.3387</v>
      </c>
      <c r="E315" t="n">
        <v>13.63</v>
      </c>
      <c r="F315" t="n">
        <v>10.46</v>
      </c>
      <c r="G315" t="n">
        <v>125.57</v>
      </c>
      <c r="H315" t="n">
        <v>1.97</v>
      </c>
      <c r="I315" t="n">
        <v>5</v>
      </c>
      <c r="J315" t="n">
        <v>361.44</v>
      </c>
      <c r="K315" t="n">
        <v>60.56</v>
      </c>
      <c r="L315" t="n">
        <v>40</v>
      </c>
      <c r="M315" t="n">
        <v>3</v>
      </c>
      <c r="N315" t="n">
        <v>120.89</v>
      </c>
      <c r="O315" t="n">
        <v>44812.39</v>
      </c>
      <c r="P315" t="n">
        <v>187.21</v>
      </c>
      <c r="Q315" t="n">
        <v>197.75</v>
      </c>
      <c r="R315" t="n">
        <v>29.74</v>
      </c>
      <c r="S315" t="n">
        <v>25.4</v>
      </c>
      <c r="T315" t="n">
        <v>1339.23</v>
      </c>
      <c r="U315" t="n">
        <v>0.85</v>
      </c>
      <c r="V315" t="n">
        <v>0.89</v>
      </c>
      <c r="W315" t="n">
        <v>2.95</v>
      </c>
      <c r="X315" t="n">
        <v>0.07000000000000001</v>
      </c>
      <c r="Y315" t="n">
        <v>1</v>
      </c>
      <c r="Z315" t="n">
        <v>10</v>
      </c>
    </row>
    <row r="316">
      <c r="A316" t="n">
        <v>0</v>
      </c>
      <c r="B316" t="n">
        <v>40</v>
      </c>
      <c r="C316" t="inlineStr">
        <is>
          <t xml:space="preserve">CONCLUIDO	</t>
        </is>
      </c>
      <c r="D316" t="n">
        <v>6.5941</v>
      </c>
      <c r="E316" t="n">
        <v>15.16</v>
      </c>
      <c r="F316" t="n">
        <v>11.85</v>
      </c>
      <c r="G316" t="n">
        <v>9.74</v>
      </c>
      <c r="H316" t="n">
        <v>0.2</v>
      </c>
      <c r="I316" t="n">
        <v>73</v>
      </c>
      <c r="J316" t="n">
        <v>89.87</v>
      </c>
      <c r="K316" t="n">
        <v>37.55</v>
      </c>
      <c r="L316" t="n">
        <v>1</v>
      </c>
      <c r="M316" t="n">
        <v>71</v>
      </c>
      <c r="N316" t="n">
        <v>11.32</v>
      </c>
      <c r="O316" t="n">
        <v>11317.98</v>
      </c>
      <c r="P316" t="n">
        <v>100.2</v>
      </c>
      <c r="Q316" t="n">
        <v>197.87</v>
      </c>
      <c r="R316" t="n">
        <v>72.38</v>
      </c>
      <c r="S316" t="n">
        <v>25.4</v>
      </c>
      <c r="T316" t="n">
        <v>22321.51</v>
      </c>
      <c r="U316" t="n">
        <v>0.35</v>
      </c>
      <c r="V316" t="n">
        <v>0.79</v>
      </c>
      <c r="W316" t="n">
        <v>3.06</v>
      </c>
      <c r="X316" t="n">
        <v>1.45</v>
      </c>
      <c r="Y316" t="n">
        <v>1</v>
      </c>
      <c r="Z316" t="n">
        <v>10</v>
      </c>
    </row>
    <row r="317">
      <c r="A317" t="n">
        <v>1</v>
      </c>
      <c r="B317" t="n">
        <v>40</v>
      </c>
      <c r="C317" t="inlineStr">
        <is>
          <t xml:space="preserve">CONCLUIDO	</t>
        </is>
      </c>
      <c r="D317" t="n">
        <v>6.8793</v>
      </c>
      <c r="E317" t="n">
        <v>14.54</v>
      </c>
      <c r="F317" t="n">
        <v>11.52</v>
      </c>
      <c r="G317" t="n">
        <v>12.13</v>
      </c>
      <c r="H317" t="n">
        <v>0.24</v>
      </c>
      <c r="I317" t="n">
        <v>57</v>
      </c>
      <c r="J317" t="n">
        <v>90.18000000000001</v>
      </c>
      <c r="K317" t="n">
        <v>37.55</v>
      </c>
      <c r="L317" t="n">
        <v>1.25</v>
      </c>
      <c r="M317" t="n">
        <v>55</v>
      </c>
      <c r="N317" t="n">
        <v>11.37</v>
      </c>
      <c r="O317" t="n">
        <v>11355.7</v>
      </c>
      <c r="P317" t="n">
        <v>97.08</v>
      </c>
      <c r="Q317" t="n">
        <v>197.88</v>
      </c>
      <c r="R317" t="n">
        <v>62.6</v>
      </c>
      <c r="S317" t="n">
        <v>25.4</v>
      </c>
      <c r="T317" t="n">
        <v>17509.13</v>
      </c>
      <c r="U317" t="n">
        <v>0.41</v>
      </c>
      <c r="V317" t="n">
        <v>0.8100000000000001</v>
      </c>
      <c r="W317" t="n">
        <v>3.02</v>
      </c>
      <c r="X317" t="n">
        <v>1.13</v>
      </c>
      <c r="Y317" t="n">
        <v>1</v>
      </c>
      <c r="Z317" t="n">
        <v>10</v>
      </c>
    </row>
    <row r="318">
      <c r="A318" t="n">
        <v>2</v>
      </c>
      <c r="B318" t="n">
        <v>40</v>
      </c>
      <c r="C318" t="inlineStr">
        <is>
          <t xml:space="preserve">CONCLUIDO	</t>
        </is>
      </c>
      <c r="D318" t="n">
        <v>7.0699</v>
      </c>
      <c r="E318" t="n">
        <v>14.14</v>
      </c>
      <c r="F318" t="n">
        <v>11.32</v>
      </c>
      <c r="G318" t="n">
        <v>14.45</v>
      </c>
      <c r="H318" t="n">
        <v>0.29</v>
      </c>
      <c r="I318" t="n">
        <v>47</v>
      </c>
      <c r="J318" t="n">
        <v>90.48</v>
      </c>
      <c r="K318" t="n">
        <v>37.55</v>
      </c>
      <c r="L318" t="n">
        <v>1.5</v>
      </c>
      <c r="M318" t="n">
        <v>45</v>
      </c>
      <c r="N318" t="n">
        <v>11.43</v>
      </c>
      <c r="O318" t="n">
        <v>11393.43</v>
      </c>
      <c r="P318" t="n">
        <v>95.06</v>
      </c>
      <c r="Q318" t="n">
        <v>197.89</v>
      </c>
      <c r="R318" t="n">
        <v>56.21</v>
      </c>
      <c r="S318" t="n">
        <v>25.4</v>
      </c>
      <c r="T318" t="n">
        <v>14365.47</v>
      </c>
      <c r="U318" t="n">
        <v>0.45</v>
      </c>
      <c r="V318" t="n">
        <v>0.82</v>
      </c>
      <c r="W318" t="n">
        <v>3.01</v>
      </c>
      <c r="X318" t="n">
        <v>0.92</v>
      </c>
      <c r="Y318" t="n">
        <v>1</v>
      </c>
      <c r="Z318" t="n">
        <v>10</v>
      </c>
    </row>
    <row r="319">
      <c r="A319" t="n">
        <v>3</v>
      </c>
      <c r="B319" t="n">
        <v>40</v>
      </c>
      <c r="C319" t="inlineStr">
        <is>
          <t xml:space="preserve">CONCLUIDO	</t>
        </is>
      </c>
      <c r="D319" t="n">
        <v>7.2159</v>
      </c>
      <c r="E319" t="n">
        <v>13.86</v>
      </c>
      <c r="F319" t="n">
        <v>11.16</v>
      </c>
      <c r="G319" t="n">
        <v>16.74</v>
      </c>
      <c r="H319" t="n">
        <v>0.34</v>
      </c>
      <c r="I319" t="n">
        <v>40</v>
      </c>
      <c r="J319" t="n">
        <v>90.79000000000001</v>
      </c>
      <c r="K319" t="n">
        <v>37.55</v>
      </c>
      <c r="L319" t="n">
        <v>1.75</v>
      </c>
      <c r="M319" t="n">
        <v>38</v>
      </c>
      <c r="N319" t="n">
        <v>11.49</v>
      </c>
      <c r="O319" t="n">
        <v>11431.19</v>
      </c>
      <c r="P319" t="n">
        <v>93.39</v>
      </c>
      <c r="Q319" t="n">
        <v>197.79</v>
      </c>
      <c r="R319" t="n">
        <v>51.62</v>
      </c>
      <c r="S319" t="n">
        <v>25.4</v>
      </c>
      <c r="T319" t="n">
        <v>12104.62</v>
      </c>
      <c r="U319" t="n">
        <v>0.49</v>
      </c>
      <c r="V319" t="n">
        <v>0.83</v>
      </c>
      <c r="W319" t="n">
        <v>3</v>
      </c>
      <c r="X319" t="n">
        <v>0.77</v>
      </c>
      <c r="Y319" t="n">
        <v>1</v>
      </c>
      <c r="Z319" t="n">
        <v>10</v>
      </c>
    </row>
    <row r="320">
      <c r="A320" t="n">
        <v>4</v>
      </c>
      <c r="B320" t="n">
        <v>40</v>
      </c>
      <c r="C320" t="inlineStr">
        <is>
          <t xml:space="preserve">CONCLUIDO	</t>
        </is>
      </c>
      <c r="D320" t="n">
        <v>7.3377</v>
      </c>
      <c r="E320" t="n">
        <v>13.63</v>
      </c>
      <c r="F320" t="n">
        <v>11.05</v>
      </c>
      <c r="G320" t="n">
        <v>19.49</v>
      </c>
      <c r="H320" t="n">
        <v>0.39</v>
      </c>
      <c r="I320" t="n">
        <v>34</v>
      </c>
      <c r="J320" t="n">
        <v>91.09999999999999</v>
      </c>
      <c r="K320" t="n">
        <v>37.55</v>
      </c>
      <c r="L320" t="n">
        <v>2</v>
      </c>
      <c r="M320" t="n">
        <v>32</v>
      </c>
      <c r="N320" t="n">
        <v>11.54</v>
      </c>
      <c r="O320" t="n">
        <v>11468.97</v>
      </c>
      <c r="P320" t="n">
        <v>92.09999999999999</v>
      </c>
      <c r="Q320" t="n">
        <v>197.82</v>
      </c>
      <c r="R320" t="n">
        <v>47.58</v>
      </c>
      <c r="S320" t="n">
        <v>25.4</v>
      </c>
      <c r="T320" t="n">
        <v>10118.39</v>
      </c>
      <c r="U320" t="n">
        <v>0.53</v>
      </c>
      <c r="V320" t="n">
        <v>0.84</v>
      </c>
      <c r="W320" t="n">
        <v>3</v>
      </c>
      <c r="X320" t="n">
        <v>0.65</v>
      </c>
      <c r="Y320" t="n">
        <v>1</v>
      </c>
      <c r="Z320" t="n">
        <v>10</v>
      </c>
    </row>
    <row r="321">
      <c r="A321" t="n">
        <v>5</v>
      </c>
      <c r="B321" t="n">
        <v>40</v>
      </c>
      <c r="C321" t="inlineStr">
        <is>
          <t xml:space="preserve">CONCLUIDO	</t>
        </is>
      </c>
      <c r="D321" t="n">
        <v>7.4222</v>
      </c>
      <c r="E321" t="n">
        <v>13.47</v>
      </c>
      <c r="F321" t="n">
        <v>10.97</v>
      </c>
      <c r="G321" t="n">
        <v>21.93</v>
      </c>
      <c r="H321" t="n">
        <v>0.43</v>
      </c>
      <c r="I321" t="n">
        <v>30</v>
      </c>
      <c r="J321" t="n">
        <v>91.40000000000001</v>
      </c>
      <c r="K321" t="n">
        <v>37.55</v>
      </c>
      <c r="L321" t="n">
        <v>2.25</v>
      </c>
      <c r="M321" t="n">
        <v>28</v>
      </c>
      <c r="N321" t="n">
        <v>11.6</v>
      </c>
      <c r="O321" t="n">
        <v>11506.78</v>
      </c>
      <c r="P321" t="n">
        <v>91.09</v>
      </c>
      <c r="Q321" t="n">
        <v>197.83</v>
      </c>
      <c r="R321" t="n">
        <v>45.32</v>
      </c>
      <c r="S321" t="n">
        <v>25.4</v>
      </c>
      <c r="T321" t="n">
        <v>9007.139999999999</v>
      </c>
      <c r="U321" t="n">
        <v>0.5600000000000001</v>
      </c>
      <c r="V321" t="n">
        <v>0.85</v>
      </c>
      <c r="W321" t="n">
        <v>2.98</v>
      </c>
      <c r="X321" t="n">
        <v>0.57</v>
      </c>
      <c r="Y321" t="n">
        <v>1</v>
      </c>
      <c r="Z321" t="n">
        <v>10</v>
      </c>
    </row>
    <row r="322">
      <c r="A322" t="n">
        <v>6</v>
      </c>
      <c r="B322" t="n">
        <v>40</v>
      </c>
      <c r="C322" t="inlineStr">
        <is>
          <t xml:space="preserve">CONCLUIDO	</t>
        </is>
      </c>
      <c r="D322" t="n">
        <v>7.4813</v>
      </c>
      <c r="E322" t="n">
        <v>13.37</v>
      </c>
      <c r="F322" t="n">
        <v>10.92</v>
      </c>
      <c r="G322" t="n">
        <v>24.26</v>
      </c>
      <c r="H322" t="n">
        <v>0.48</v>
      </c>
      <c r="I322" t="n">
        <v>27</v>
      </c>
      <c r="J322" t="n">
        <v>91.70999999999999</v>
      </c>
      <c r="K322" t="n">
        <v>37.55</v>
      </c>
      <c r="L322" t="n">
        <v>2.5</v>
      </c>
      <c r="M322" t="n">
        <v>25</v>
      </c>
      <c r="N322" t="n">
        <v>11.66</v>
      </c>
      <c r="O322" t="n">
        <v>11544.61</v>
      </c>
      <c r="P322" t="n">
        <v>90.34</v>
      </c>
      <c r="Q322" t="n">
        <v>197.81</v>
      </c>
      <c r="R322" t="n">
        <v>43.72</v>
      </c>
      <c r="S322" t="n">
        <v>25.4</v>
      </c>
      <c r="T322" t="n">
        <v>8221.07</v>
      </c>
      <c r="U322" t="n">
        <v>0.58</v>
      </c>
      <c r="V322" t="n">
        <v>0.85</v>
      </c>
      <c r="W322" t="n">
        <v>2.98</v>
      </c>
      <c r="X322" t="n">
        <v>0.53</v>
      </c>
      <c r="Y322" t="n">
        <v>1</v>
      </c>
      <c r="Z322" t="n">
        <v>10</v>
      </c>
    </row>
    <row r="323">
      <c r="A323" t="n">
        <v>7</v>
      </c>
      <c r="B323" t="n">
        <v>40</v>
      </c>
      <c r="C323" t="inlineStr">
        <is>
          <t xml:space="preserve">CONCLUIDO	</t>
        </is>
      </c>
      <c r="D323" t="n">
        <v>7.5279</v>
      </c>
      <c r="E323" t="n">
        <v>13.28</v>
      </c>
      <c r="F323" t="n">
        <v>10.87</v>
      </c>
      <c r="G323" t="n">
        <v>26.09</v>
      </c>
      <c r="H323" t="n">
        <v>0.52</v>
      </c>
      <c r="I323" t="n">
        <v>25</v>
      </c>
      <c r="J323" t="n">
        <v>92.02</v>
      </c>
      <c r="K323" t="n">
        <v>37.55</v>
      </c>
      <c r="L323" t="n">
        <v>2.75</v>
      </c>
      <c r="M323" t="n">
        <v>23</v>
      </c>
      <c r="N323" t="n">
        <v>11.71</v>
      </c>
      <c r="O323" t="n">
        <v>11582.46</v>
      </c>
      <c r="P323" t="n">
        <v>89.61</v>
      </c>
      <c r="Q323" t="n">
        <v>197.78</v>
      </c>
      <c r="R323" t="n">
        <v>42.49</v>
      </c>
      <c r="S323" t="n">
        <v>25.4</v>
      </c>
      <c r="T323" t="n">
        <v>7617.38</v>
      </c>
      <c r="U323" t="n">
        <v>0.6</v>
      </c>
      <c r="V323" t="n">
        <v>0.86</v>
      </c>
      <c r="W323" t="n">
        <v>2.97</v>
      </c>
      <c r="X323" t="n">
        <v>0.48</v>
      </c>
      <c r="Y323" t="n">
        <v>1</v>
      </c>
      <c r="Z323" t="n">
        <v>10</v>
      </c>
    </row>
    <row r="324">
      <c r="A324" t="n">
        <v>8</v>
      </c>
      <c r="B324" t="n">
        <v>40</v>
      </c>
      <c r="C324" t="inlineStr">
        <is>
          <t xml:space="preserve">CONCLUIDO	</t>
        </is>
      </c>
      <c r="D324" t="n">
        <v>7.5786</v>
      </c>
      <c r="E324" t="n">
        <v>13.2</v>
      </c>
      <c r="F324" t="n">
        <v>10.82</v>
      </c>
      <c r="G324" t="n">
        <v>28.23</v>
      </c>
      <c r="H324" t="n">
        <v>0.57</v>
      </c>
      <c r="I324" t="n">
        <v>23</v>
      </c>
      <c r="J324" t="n">
        <v>92.31999999999999</v>
      </c>
      <c r="K324" t="n">
        <v>37.55</v>
      </c>
      <c r="L324" t="n">
        <v>3</v>
      </c>
      <c r="M324" t="n">
        <v>21</v>
      </c>
      <c r="N324" t="n">
        <v>11.77</v>
      </c>
      <c r="O324" t="n">
        <v>11620.34</v>
      </c>
      <c r="P324" t="n">
        <v>88.79000000000001</v>
      </c>
      <c r="Q324" t="n">
        <v>197.81</v>
      </c>
      <c r="R324" t="n">
        <v>40.94</v>
      </c>
      <c r="S324" t="n">
        <v>25.4</v>
      </c>
      <c r="T324" t="n">
        <v>6851.67</v>
      </c>
      <c r="U324" t="n">
        <v>0.62</v>
      </c>
      <c r="V324" t="n">
        <v>0.86</v>
      </c>
      <c r="W324" t="n">
        <v>2.97</v>
      </c>
      <c r="X324" t="n">
        <v>0.43</v>
      </c>
      <c r="Y324" t="n">
        <v>1</v>
      </c>
      <c r="Z324" t="n">
        <v>10</v>
      </c>
    </row>
    <row r="325">
      <c r="A325" t="n">
        <v>9</v>
      </c>
      <c r="B325" t="n">
        <v>40</v>
      </c>
      <c r="C325" t="inlineStr">
        <is>
          <t xml:space="preserve">CONCLUIDO	</t>
        </is>
      </c>
      <c r="D325" t="n">
        <v>7.6195</v>
      </c>
      <c r="E325" t="n">
        <v>13.12</v>
      </c>
      <c r="F325" t="n">
        <v>10.79</v>
      </c>
      <c r="G325" t="n">
        <v>30.82</v>
      </c>
      <c r="H325" t="n">
        <v>0.62</v>
      </c>
      <c r="I325" t="n">
        <v>21</v>
      </c>
      <c r="J325" t="n">
        <v>92.63</v>
      </c>
      <c r="K325" t="n">
        <v>37.55</v>
      </c>
      <c r="L325" t="n">
        <v>3.25</v>
      </c>
      <c r="M325" t="n">
        <v>19</v>
      </c>
      <c r="N325" t="n">
        <v>11.83</v>
      </c>
      <c r="O325" t="n">
        <v>11658.24</v>
      </c>
      <c r="P325" t="n">
        <v>88.14</v>
      </c>
      <c r="Q325" t="n">
        <v>197.81</v>
      </c>
      <c r="R325" t="n">
        <v>39.75</v>
      </c>
      <c r="S325" t="n">
        <v>25.4</v>
      </c>
      <c r="T325" t="n">
        <v>6266.85</v>
      </c>
      <c r="U325" t="n">
        <v>0.64</v>
      </c>
      <c r="V325" t="n">
        <v>0.86</v>
      </c>
      <c r="W325" t="n">
        <v>2.97</v>
      </c>
      <c r="X325" t="n">
        <v>0.4</v>
      </c>
      <c r="Y325" t="n">
        <v>1</v>
      </c>
      <c r="Z325" t="n">
        <v>10</v>
      </c>
    </row>
    <row r="326">
      <c r="A326" t="n">
        <v>10</v>
      </c>
      <c r="B326" t="n">
        <v>40</v>
      </c>
      <c r="C326" t="inlineStr">
        <is>
          <t xml:space="preserve">CONCLUIDO	</t>
        </is>
      </c>
      <c r="D326" t="n">
        <v>7.6685</v>
      </c>
      <c r="E326" t="n">
        <v>13.04</v>
      </c>
      <c r="F326" t="n">
        <v>10.74</v>
      </c>
      <c r="G326" t="n">
        <v>33.92</v>
      </c>
      <c r="H326" t="n">
        <v>0.66</v>
      </c>
      <c r="I326" t="n">
        <v>19</v>
      </c>
      <c r="J326" t="n">
        <v>92.94</v>
      </c>
      <c r="K326" t="n">
        <v>37.55</v>
      </c>
      <c r="L326" t="n">
        <v>3.5</v>
      </c>
      <c r="M326" t="n">
        <v>17</v>
      </c>
      <c r="N326" t="n">
        <v>11.88</v>
      </c>
      <c r="O326" t="n">
        <v>11696.16</v>
      </c>
      <c r="P326" t="n">
        <v>87.45</v>
      </c>
      <c r="Q326" t="n">
        <v>197.8</v>
      </c>
      <c r="R326" t="n">
        <v>38.4</v>
      </c>
      <c r="S326" t="n">
        <v>25.4</v>
      </c>
      <c r="T326" t="n">
        <v>5599.24</v>
      </c>
      <c r="U326" t="n">
        <v>0.66</v>
      </c>
      <c r="V326" t="n">
        <v>0.87</v>
      </c>
      <c r="W326" t="n">
        <v>2.97</v>
      </c>
      <c r="X326" t="n">
        <v>0.35</v>
      </c>
      <c r="Y326" t="n">
        <v>1</v>
      </c>
      <c r="Z326" t="n">
        <v>10</v>
      </c>
    </row>
    <row r="327">
      <c r="A327" t="n">
        <v>11</v>
      </c>
      <c r="B327" t="n">
        <v>40</v>
      </c>
      <c r="C327" t="inlineStr">
        <is>
          <t xml:space="preserve">CONCLUIDO	</t>
        </is>
      </c>
      <c r="D327" t="n">
        <v>7.6874</v>
      </c>
      <c r="E327" t="n">
        <v>13.01</v>
      </c>
      <c r="F327" t="n">
        <v>10.73</v>
      </c>
      <c r="G327" t="n">
        <v>35.76</v>
      </c>
      <c r="H327" t="n">
        <v>0.71</v>
      </c>
      <c r="I327" t="n">
        <v>18</v>
      </c>
      <c r="J327" t="n">
        <v>93.23999999999999</v>
      </c>
      <c r="K327" t="n">
        <v>37.55</v>
      </c>
      <c r="L327" t="n">
        <v>3.75</v>
      </c>
      <c r="M327" t="n">
        <v>16</v>
      </c>
      <c r="N327" t="n">
        <v>11.94</v>
      </c>
      <c r="O327" t="n">
        <v>11734.1</v>
      </c>
      <c r="P327" t="n">
        <v>87.08</v>
      </c>
      <c r="Q327" t="n">
        <v>197.81</v>
      </c>
      <c r="R327" t="n">
        <v>37.88</v>
      </c>
      <c r="S327" t="n">
        <v>25.4</v>
      </c>
      <c r="T327" t="n">
        <v>5346.59</v>
      </c>
      <c r="U327" t="n">
        <v>0.67</v>
      </c>
      <c r="V327" t="n">
        <v>0.87</v>
      </c>
      <c r="W327" t="n">
        <v>2.97</v>
      </c>
      <c r="X327" t="n">
        <v>0.34</v>
      </c>
      <c r="Y327" t="n">
        <v>1</v>
      </c>
      <c r="Z327" t="n">
        <v>10</v>
      </c>
    </row>
    <row r="328">
      <c r="A328" t="n">
        <v>12</v>
      </c>
      <c r="B328" t="n">
        <v>40</v>
      </c>
      <c r="C328" t="inlineStr">
        <is>
          <t xml:space="preserve">CONCLUIDO	</t>
        </is>
      </c>
      <c r="D328" t="n">
        <v>7.6976</v>
      </c>
      <c r="E328" t="n">
        <v>12.99</v>
      </c>
      <c r="F328" t="n">
        <v>10.73</v>
      </c>
      <c r="G328" t="n">
        <v>37.87</v>
      </c>
      <c r="H328" t="n">
        <v>0.75</v>
      </c>
      <c r="I328" t="n">
        <v>17</v>
      </c>
      <c r="J328" t="n">
        <v>93.55</v>
      </c>
      <c r="K328" t="n">
        <v>37.55</v>
      </c>
      <c r="L328" t="n">
        <v>4</v>
      </c>
      <c r="M328" t="n">
        <v>15</v>
      </c>
      <c r="N328" t="n">
        <v>12</v>
      </c>
      <c r="O328" t="n">
        <v>11772.07</v>
      </c>
      <c r="P328" t="n">
        <v>86.58</v>
      </c>
      <c r="Q328" t="n">
        <v>197.76</v>
      </c>
      <c r="R328" t="n">
        <v>37.92</v>
      </c>
      <c r="S328" t="n">
        <v>25.4</v>
      </c>
      <c r="T328" t="n">
        <v>5372.53</v>
      </c>
      <c r="U328" t="n">
        <v>0.67</v>
      </c>
      <c r="V328" t="n">
        <v>0.87</v>
      </c>
      <c r="W328" t="n">
        <v>2.97</v>
      </c>
      <c r="X328" t="n">
        <v>0.34</v>
      </c>
      <c r="Y328" t="n">
        <v>1</v>
      </c>
      <c r="Z328" t="n">
        <v>10</v>
      </c>
    </row>
    <row r="329">
      <c r="A329" t="n">
        <v>13</v>
      </c>
      <c r="B329" t="n">
        <v>40</v>
      </c>
      <c r="C329" t="inlineStr">
        <is>
          <t xml:space="preserve">CONCLUIDO	</t>
        </is>
      </c>
      <c r="D329" t="n">
        <v>7.7313</v>
      </c>
      <c r="E329" t="n">
        <v>12.93</v>
      </c>
      <c r="F329" t="n">
        <v>10.69</v>
      </c>
      <c r="G329" t="n">
        <v>40.1</v>
      </c>
      <c r="H329" t="n">
        <v>0.8</v>
      </c>
      <c r="I329" t="n">
        <v>16</v>
      </c>
      <c r="J329" t="n">
        <v>93.86</v>
      </c>
      <c r="K329" t="n">
        <v>37.55</v>
      </c>
      <c r="L329" t="n">
        <v>4.25</v>
      </c>
      <c r="M329" t="n">
        <v>14</v>
      </c>
      <c r="N329" t="n">
        <v>12.06</v>
      </c>
      <c r="O329" t="n">
        <v>11810.06</v>
      </c>
      <c r="P329" t="n">
        <v>86.06</v>
      </c>
      <c r="Q329" t="n">
        <v>197.79</v>
      </c>
      <c r="R329" t="n">
        <v>36.74</v>
      </c>
      <c r="S329" t="n">
        <v>25.4</v>
      </c>
      <c r="T329" t="n">
        <v>4784.43</v>
      </c>
      <c r="U329" t="n">
        <v>0.6899999999999999</v>
      </c>
      <c r="V329" t="n">
        <v>0.87</v>
      </c>
      <c r="W329" t="n">
        <v>2.97</v>
      </c>
      <c r="X329" t="n">
        <v>0.3</v>
      </c>
      <c r="Y329" t="n">
        <v>1</v>
      </c>
      <c r="Z329" t="n">
        <v>10</v>
      </c>
    </row>
    <row r="330">
      <c r="A330" t="n">
        <v>14</v>
      </c>
      <c r="B330" t="n">
        <v>40</v>
      </c>
      <c r="C330" t="inlineStr">
        <is>
          <t xml:space="preserve">CONCLUIDO	</t>
        </is>
      </c>
      <c r="D330" t="n">
        <v>7.7544</v>
      </c>
      <c r="E330" t="n">
        <v>12.9</v>
      </c>
      <c r="F330" t="n">
        <v>10.67</v>
      </c>
      <c r="G330" t="n">
        <v>42.69</v>
      </c>
      <c r="H330" t="n">
        <v>0.84</v>
      </c>
      <c r="I330" t="n">
        <v>15</v>
      </c>
      <c r="J330" t="n">
        <v>94.17</v>
      </c>
      <c r="K330" t="n">
        <v>37.55</v>
      </c>
      <c r="L330" t="n">
        <v>4.5</v>
      </c>
      <c r="M330" t="n">
        <v>13</v>
      </c>
      <c r="N330" t="n">
        <v>12.12</v>
      </c>
      <c r="O330" t="n">
        <v>11848.08</v>
      </c>
      <c r="P330" t="n">
        <v>85.48999999999999</v>
      </c>
      <c r="Q330" t="n">
        <v>197.79</v>
      </c>
      <c r="R330" t="n">
        <v>36.06</v>
      </c>
      <c r="S330" t="n">
        <v>25.4</v>
      </c>
      <c r="T330" t="n">
        <v>4452.39</v>
      </c>
      <c r="U330" t="n">
        <v>0.7</v>
      </c>
      <c r="V330" t="n">
        <v>0.87</v>
      </c>
      <c r="W330" t="n">
        <v>2.96</v>
      </c>
      <c r="X330" t="n">
        <v>0.28</v>
      </c>
      <c r="Y330" t="n">
        <v>1</v>
      </c>
      <c r="Z330" t="n">
        <v>10</v>
      </c>
    </row>
    <row r="331">
      <c r="A331" t="n">
        <v>15</v>
      </c>
      <c r="B331" t="n">
        <v>40</v>
      </c>
      <c r="C331" t="inlineStr">
        <is>
          <t xml:space="preserve">CONCLUIDO	</t>
        </is>
      </c>
      <c r="D331" t="n">
        <v>7.7816</v>
      </c>
      <c r="E331" t="n">
        <v>12.85</v>
      </c>
      <c r="F331" t="n">
        <v>10.65</v>
      </c>
      <c r="G331" t="n">
        <v>45.63</v>
      </c>
      <c r="H331" t="n">
        <v>0.88</v>
      </c>
      <c r="I331" t="n">
        <v>14</v>
      </c>
      <c r="J331" t="n">
        <v>94.48</v>
      </c>
      <c r="K331" t="n">
        <v>37.55</v>
      </c>
      <c r="L331" t="n">
        <v>4.75</v>
      </c>
      <c r="M331" t="n">
        <v>12</v>
      </c>
      <c r="N331" t="n">
        <v>12.17</v>
      </c>
      <c r="O331" t="n">
        <v>11886.12</v>
      </c>
      <c r="P331" t="n">
        <v>84.98</v>
      </c>
      <c r="Q331" t="n">
        <v>197.77</v>
      </c>
      <c r="R331" t="n">
        <v>35.28</v>
      </c>
      <c r="S331" t="n">
        <v>25.4</v>
      </c>
      <c r="T331" t="n">
        <v>4066.6</v>
      </c>
      <c r="U331" t="n">
        <v>0.72</v>
      </c>
      <c r="V331" t="n">
        <v>0.87</v>
      </c>
      <c r="W331" t="n">
        <v>2.96</v>
      </c>
      <c r="X331" t="n">
        <v>0.26</v>
      </c>
      <c r="Y331" t="n">
        <v>1</v>
      </c>
      <c r="Z331" t="n">
        <v>10</v>
      </c>
    </row>
    <row r="332">
      <c r="A332" t="n">
        <v>16</v>
      </c>
      <c r="B332" t="n">
        <v>40</v>
      </c>
      <c r="C332" t="inlineStr">
        <is>
          <t xml:space="preserve">CONCLUIDO	</t>
        </is>
      </c>
      <c r="D332" t="n">
        <v>7.7724</v>
      </c>
      <c r="E332" t="n">
        <v>12.87</v>
      </c>
      <c r="F332" t="n">
        <v>10.66</v>
      </c>
      <c r="G332" t="n">
        <v>45.69</v>
      </c>
      <c r="H332" t="n">
        <v>0.93</v>
      </c>
      <c r="I332" t="n">
        <v>14</v>
      </c>
      <c r="J332" t="n">
        <v>94.79000000000001</v>
      </c>
      <c r="K332" t="n">
        <v>37.55</v>
      </c>
      <c r="L332" t="n">
        <v>5</v>
      </c>
      <c r="M332" t="n">
        <v>12</v>
      </c>
      <c r="N332" t="n">
        <v>12.23</v>
      </c>
      <c r="O332" t="n">
        <v>11924.18</v>
      </c>
      <c r="P332" t="n">
        <v>84.5</v>
      </c>
      <c r="Q332" t="n">
        <v>197.76</v>
      </c>
      <c r="R332" t="n">
        <v>35.9</v>
      </c>
      <c r="S332" t="n">
        <v>25.4</v>
      </c>
      <c r="T332" t="n">
        <v>4374.97</v>
      </c>
      <c r="U332" t="n">
        <v>0.71</v>
      </c>
      <c r="V332" t="n">
        <v>0.87</v>
      </c>
      <c r="W332" t="n">
        <v>2.96</v>
      </c>
      <c r="X332" t="n">
        <v>0.27</v>
      </c>
      <c r="Y332" t="n">
        <v>1</v>
      </c>
      <c r="Z332" t="n">
        <v>10</v>
      </c>
    </row>
    <row r="333">
      <c r="A333" t="n">
        <v>17</v>
      </c>
      <c r="B333" t="n">
        <v>40</v>
      </c>
      <c r="C333" t="inlineStr">
        <is>
          <t xml:space="preserve">CONCLUIDO	</t>
        </is>
      </c>
      <c r="D333" t="n">
        <v>7.81</v>
      </c>
      <c r="E333" t="n">
        <v>12.8</v>
      </c>
      <c r="F333" t="n">
        <v>10.62</v>
      </c>
      <c r="G333" t="n">
        <v>49.01</v>
      </c>
      <c r="H333" t="n">
        <v>0.97</v>
      </c>
      <c r="I333" t="n">
        <v>13</v>
      </c>
      <c r="J333" t="n">
        <v>95.09</v>
      </c>
      <c r="K333" t="n">
        <v>37.55</v>
      </c>
      <c r="L333" t="n">
        <v>5.25</v>
      </c>
      <c r="M333" t="n">
        <v>11</v>
      </c>
      <c r="N333" t="n">
        <v>12.29</v>
      </c>
      <c r="O333" t="n">
        <v>11962.27</v>
      </c>
      <c r="P333" t="n">
        <v>84.11</v>
      </c>
      <c r="Q333" t="n">
        <v>197.83</v>
      </c>
      <c r="R333" t="n">
        <v>34.54</v>
      </c>
      <c r="S333" t="n">
        <v>25.4</v>
      </c>
      <c r="T333" t="n">
        <v>3700.32</v>
      </c>
      <c r="U333" t="n">
        <v>0.74</v>
      </c>
      <c r="V333" t="n">
        <v>0.88</v>
      </c>
      <c r="W333" t="n">
        <v>2.96</v>
      </c>
      <c r="X333" t="n">
        <v>0.23</v>
      </c>
      <c r="Y333" t="n">
        <v>1</v>
      </c>
      <c r="Z333" t="n">
        <v>10</v>
      </c>
    </row>
    <row r="334">
      <c r="A334" t="n">
        <v>18</v>
      </c>
      <c r="B334" t="n">
        <v>40</v>
      </c>
      <c r="C334" t="inlineStr">
        <is>
          <t xml:space="preserve">CONCLUIDO	</t>
        </is>
      </c>
      <c r="D334" t="n">
        <v>7.8288</v>
      </c>
      <c r="E334" t="n">
        <v>12.77</v>
      </c>
      <c r="F334" t="n">
        <v>10.61</v>
      </c>
      <c r="G334" t="n">
        <v>53.03</v>
      </c>
      <c r="H334" t="n">
        <v>1.01</v>
      </c>
      <c r="I334" t="n">
        <v>12</v>
      </c>
      <c r="J334" t="n">
        <v>95.40000000000001</v>
      </c>
      <c r="K334" t="n">
        <v>37.55</v>
      </c>
      <c r="L334" t="n">
        <v>5.5</v>
      </c>
      <c r="M334" t="n">
        <v>10</v>
      </c>
      <c r="N334" t="n">
        <v>12.35</v>
      </c>
      <c r="O334" t="n">
        <v>12000.38</v>
      </c>
      <c r="P334" t="n">
        <v>83.48999999999999</v>
      </c>
      <c r="Q334" t="n">
        <v>197.78</v>
      </c>
      <c r="R334" t="n">
        <v>34.15</v>
      </c>
      <c r="S334" t="n">
        <v>25.4</v>
      </c>
      <c r="T334" t="n">
        <v>3509.99</v>
      </c>
      <c r="U334" t="n">
        <v>0.74</v>
      </c>
      <c r="V334" t="n">
        <v>0.88</v>
      </c>
      <c r="W334" t="n">
        <v>2.96</v>
      </c>
      <c r="X334" t="n">
        <v>0.22</v>
      </c>
      <c r="Y334" t="n">
        <v>1</v>
      </c>
      <c r="Z334" t="n">
        <v>10</v>
      </c>
    </row>
    <row r="335">
      <c r="A335" t="n">
        <v>19</v>
      </c>
      <c r="B335" t="n">
        <v>40</v>
      </c>
      <c r="C335" t="inlineStr">
        <is>
          <t xml:space="preserve">CONCLUIDO	</t>
        </is>
      </c>
      <c r="D335" t="n">
        <v>7.8281</v>
      </c>
      <c r="E335" t="n">
        <v>12.77</v>
      </c>
      <c r="F335" t="n">
        <v>10.61</v>
      </c>
      <c r="G335" t="n">
        <v>53.04</v>
      </c>
      <c r="H335" t="n">
        <v>1.06</v>
      </c>
      <c r="I335" t="n">
        <v>12</v>
      </c>
      <c r="J335" t="n">
        <v>95.70999999999999</v>
      </c>
      <c r="K335" t="n">
        <v>37.55</v>
      </c>
      <c r="L335" t="n">
        <v>5.75</v>
      </c>
      <c r="M335" t="n">
        <v>10</v>
      </c>
      <c r="N335" t="n">
        <v>12.41</v>
      </c>
      <c r="O335" t="n">
        <v>12038.51</v>
      </c>
      <c r="P335" t="n">
        <v>83</v>
      </c>
      <c r="Q335" t="n">
        <v>197.77</v>
      </c>
      <c r="R335" t="n">
        <v>34.13</v>
      </c>
      <c r="S335" t="n">
        <v>25.4</v>
      </c>
      <c r="T335" t="n">
        <v>3503.33</v>
      </c>
      <c r="U335" t="n">
        <v>0.74</v>
      </c>
      <c r="V335" t="n">
        <v>0.88</v>
      </c>
      <c r="W335" t="n">
        <v>2.96</v>
      </c>
      <c r="X335" t="n">
        <v>0.22</v>
      </c>
      <c r="Y335" t="n">
        <v>1</v>
      </c>
      <c r="Z335" t="n">
        <v>10</v>
      </c>
    </row>
    <row r="336">
      <c r="A336" t="n">
        <v>20</v>
      </c>
      <c r="B336" t="n">
        <v>40</v>
      </c>
      <c r="C336" t="inlineStr">
        <is>
          <t xml:space="preserve">CONCLUIDO	</t>
        </is>
      </c>
      <c r="D336" t="n">
        <v>7.8527</v>
      </c>
      <c r="E336" t="n">
        <v>12.73</v>
      </c>
      <c r="F336" t="n">
        <v>10.59</v>
      </c>
      <c r="G336" t="n">
        <v>57.75</v>
      </c>
      <c r="H336" t="n">
        <v>1.1</v>
      </c>
      <c r="I336" t="n">
        <v>11</v>
      </c>
      <c r="J336" t="n">
        <v>96.02</v>
      </c>
      <c r="K336" t="n">
        <v>37.55</v>
      </c>
      <c r="L336" t="n">
        <v>6</v>
      </c>
      <c r="M336" t="n">
        <v>9</v>
      </c>
      <c r="N336" t="n">
        <v>12.47</v>
      </c>
      <c r="O336" t="n">
        <v>12076.67</v>
      </c>
      <c r="P336" t="n">
        <v>82.36</v>
      </c>
      <c r="Q336" t="n">
        <v>197.76</v>
      </c>
      <c r="R336" t="n">
        <v>33.38</v>
      </c>
      <c r="S336" t="n">
        <v>25.4</v>
      </c>
      <c r="T336" t="n">
        <v>3131.28</v>
      </c>
      <c r="U336" t="n">
        <v>0.76</v>
      </c>
      <c r="V336" t="n">
        <v>0.88</v>
      </c>
      <c r="W336" t="n">
        <v>2.96</v>
      </c>
      <c r="X336" t="n">
        <v>0.2</v>
      </c>
      <c r="Y336" t="n">
        <v>1</v>
      </c>
      <c r="Z336" t="n">
        <v>10</v>
      </c>
    </row>
    <row r="337">
      <c r="A337" t="n">
        <v>21</v>
      </c>
      <c r="B337" t="n">
        <v>40</v>
      </c>
      <c r="C337" t="inlineStr">
        <is>
          <t xml:space="preserve">CONCLUIDO	</t>
        </is>
      </c>
      <c r="D337" t="n">
        <v>7.8503</v>
      </c>
      <c r="E337" t="n">
        <v>12.74</v>
      </c>
      <c r="F337" t="n">
        <v>10.59</v>
      </c>
      <c r="G337" t="n">
        <v>57.77</v>
      </c>
      <c r="H337" t="n">
        <v>1.14</v>
      </c>
      <c r="I337" t="n">
        <v>11</v>
      </c>
      <c r="J337" t="n">
        <v>96.33</v>
      </c>
      <c r="K337" t="n">
        <v>37.55</v>
      </c>
      <c r="L337" t="n">
        <v>6.25</v>
      </c>
      <c r="M337" t="n">
        <v>9</v>
      </c>
      <c r="N337" t="n">
        <v>12.53</v>
      </c>
      <c r="O337" t="n">
        <v>12114.85</v>
      </c>
      <c r="P337" t="n">
        <v>82.29000000000001</v>
      </c>
      <c r="Q337" t="n">
        <v>197.77</v>
      </c>
      <c r="R337" t="n">
        <v>33.63</v>
      </c>
      <c r="S337" t="n">
        <v>25.4</v>
      </c>
      <c r="T337" t="n">
        <v>3255.62</v>
      </c>
      <c r="U337" t="n">
        <v>0.76</v>
      </c>
      <c r="V337" t="n">
        <v>0.88</v>
      </c>
      <c r="W337" t="n">
        <v>2.96</v>
      </c>
      <c r="X337" t="n">
        <v>0.2</v>
      </c>
      <c r="Y337" t="n">
        <v>1</v>
      </c>
      <c r="Z337" t="n">
        <v>10</v>
      </c>
    </row>
    <row r="338">
      <c r="A338" t="n">
        <v>22</v>
      </c>
      <c r="B338" t="n">
        <v>40</v>
      </c>
      <c r="C338" t="inlineStr">
        <is>
          <t xml:space="preserve">CONCLUIDO	</t>
        </is>
      </c>
      <c r="D338" t="n">
        <v>7.8785</v>
      </c>
      <c r="E338" t="n">
        <v>12.69</v>
      </c>
      <c r="F338" t="n">
        <v>10.56</v>
      </c>
      <c r="G338" t="n">
        <v>63.38</v>
      </c>
      <c r="H338" t="n">
        <v>1.18</v>
      </c>
      <c r="I338" t="n">
        <v>10</v>
      </c>
      <c r="J338" t="n">
        <v>96.64</v>
      </c>
      <c r="K338" t="n">
        <v>37.55</v>
      </c>
      <c r="L338" t="n">
        <v>6.5</v>
      </c>
      <c r="M338" t="n">
        <v>8</v>
      </c>
      <c r="N338" t="n">
        <v>12.59</v>
      </c>
      <c r="O338" t="n">
        <v>12153.06</v>
      </c>
      <c r="P338" t="n">
        <v>81.53</v>
      </c>
      <c r="Q338" t="n">
        <v>197.78</v>
      </c>
      <c r="R338" t="n">
        <v>32.77</v>
      </c>
      <c r="S338" t="n">
        <v>25.4</v>
      </c>
      <c r="T338" t="n">
        <v>2830.66</v>
      </c>
      <c r="U338" t="n">
        <v>0.78</v>
      </c>
      <c r="V338" t="n">
        <v>0.88</v>
      </c>
      <c r="W338" t="n">
        <v>2.95</v>
      </c>
      <c r="X338" t="n">
        <v>0.17</v>
      </c>
      <c r="Y338" t="n">
        <v>1</v>
      </c>
      <c r="Z338" t="n">
        <v>10</v>
      </c>
    </row>
    <row r="339">
      <c r="A339" t="n">
        <v>23</v>
      </c>
      <c r="B339" t="n">
        <v>40</v>
      </c>
      <c r="C339" t="inlineStr">
        <is>
          <t xml:space="preserve">CONCLUIDO	</t>
        </is>
      </c>
      <c r="D339" t="n">
        <v>7.8811</v>
      </c>
      <c r="E339" t="n">
        <v>12.69</v>
      </c>
      <c r="F339" t="n">
        <v>10.56</v>
      </c>
      <c r="G339" t="n">
        <v>63.36</v>
      </c>
      <c r="H339" t="n">
        <v>1.22</v>
      </c>
      <c r="I339" t="n">
        <v>10</v>
      </c>
      <c r="J339" t="n">
        <v>96.95</v>
      </c>
      <c r="K339" t="n">
        <v>37.55</v>
      </c>
      <c r="L339" t="n">
        <v>6.75</v>
      </c>
      <c r="M339" t="n">
        <v>8</v>
      </c>
      <c r="N339" t="n">
        <v>12.65</v>
      </c>
      <c r="O339" t="n">
        <v>12191.28</v>
      </c>
      <c r="P339" t="n">
        <v>81.36</v>
      </c>
      <c r="Q339" t="n">
        <v>197.8</v>
      </c>
      <c r="R339" t="n">
        <v>32.63</v>
      </c>
      <c r="S339" t="n">
        <v>25.4</v>
      </c>
      <c r="T339" t="n">
        <v>2759.42</v>
      </c>
      <c r="U339" t="n">
        <v>0.78</v>
      </c>
      <c r="V339" t="n">
        <v>0.88</v>
      </c>
      <c r="W339" t="n">
        <v>2.95</v>
      </c>
      <c r="X339" t="n">
        <v>0.17</v>
      </c>
      <c r="Y339" t="n">
        <v>1</v>
      </c>
      <c r="Z339" t="n">
        <v>10</v>
      </c>
    </row>
    <row r="340">
      <c r="A340" t="n">
        <v>24</v>
      </c>
      <c r="B340" t="n">
        <v>40</v>
      </c>
      <c r="C340" t="inlineStr">
        <is>
          <t xml:space="preserve">CONCLUIDO	</t>
        </is>
      </c>
      <c r="D340" t="n">
        <v>7.8806</v>
      </c>
      <c r="E340" t="n">
        <v>12.69</v>
      </c>
      <c r="F340" t="n">
        <v>10.56</v>
      </c>
      <c r="G340" t="n">
        <v>63.36</v>
      </c>
      <c r="H340" t="n">
        <v>1.27</v>
      </c>
      <c r="I340" t="n">
        <v>10</v>
      </c>
      <c r="J340" t="n">
        <v>97.26000000000001</v>
      </c>
      <c r="K340" t="n">
        <v>37.55</v>
      </c>
      <c r="L340" t="n">
        <v>7</v>
      </c>
      <c r="M340" t="n">
        <v>8</v>
      </c>
      <c r="N340" t="n">
        <v>12.71</v>
      </c>
      <c r="O340" t="n">
        <v>12229.54</v>
      </c>
      <c r="P340" t="n">
        <v>80.81999999999999</v>
      </c>
      <c r="Q340" t="n">
        <v>197.76</v>
      </c>
      <c r="R340" t="n">
        <v>32.77</v>
      </c>
      <c r="S340" t="n">
        <v>25.4</v>
      </c>
      <c r="T340" t="n">
        <v>2830.64</v>
      </c>
      <c r="U340" t="n">
        <v>0.78</v>
      </c>
      <c r="V340" t="n">
        <v>0.88</v>
      </c>
      <c r="W340" t="n">
        <v>2.95</v>
      </c>
      <c r="X340" t="n">
        <v>0.17</v>
      </c>
      <c r="Y340" t="n">
        <v>1</v>
      </c>
      <c r="Z340" t="n">
        <v>10</v>
      </c>
    </row>
    <row r="341">
      <c r="A341" t="n">
        <v>25</v>
      </c>
      <c r="B341" t="n">
        <v>40</v>
      </c>
      <c r="C341" t="inlineStr">
        <is>
          <t xml:space="preserve">CONCLUIDO	</t>
        </is>
      </c>
      <c r="D341" t="n">
        <v>7.8951</v>
      </c>
      <c r="E341" t="n">
        <v>12.67</v>
      </c>
      <c r="F341" t="n">
        <v>10.56</v>
      </c>
      <c r="G341" t="n">
        <v>70.37</v>
      </c>
      <c r="H341" t="n">
        <v>1.31</v>
      </c>
      <c r="I341" t="n">
        <v>9</v>
      </c>
      <c r="J341" t="n">
        <v>97.56999999999999</v>
      </c>
      <c r="K341" t="n">
        <v>37.55</v>
      </c>
      <c r="L341" t="n">
        <v>7.25</v>
      </c>
      <c r="M341" t="n">
        <v>7</v>
      </c>
      <c r="N341" t="n">
        <v>12.77</v>
      </c>
      <c r="O341" t="n">
        <v>12267.81</v>
      </c>
      <c r="P341" t="n">
        <v>80.06</v>
      </c>
      <c r="Q341" t="n">
        <v>197.76</v>
      </c>
      <c r="R341" t="n">
        <v>32.54</v>
      </c>
      <c r="S341" t="n">
        <v>25.4</v>
      </c>
      <c r="T341" t="n">
        <v>2721.86</v>
      </c>
      <c r="U341" t="n">
        <v>0.78</v>
      </c>
      <c r="V341" t="n">
        <v>0.88</v>
      </c>
      <c r="W341" t="n">
        <v>2.95</v>
      </c>
      <c r="X341" t="n">
        <v>0.17</v>
      </c>
      <c r="Y341" t="n">
        <v>1</v>
      </c>
      <c r="Z341" t="n">
        <v>10</v>
      </c>
    </row>
    <row r="342">
      <c r="A342" t="n">
        <v>26</v>
      </c>
      <c r="B342" t="n">
        <v>40</v>
      </c>
      <c r="C342" t="inlineStr">
        <is>
          <t xml:space="preserve">CONCLUIDO	</t>
        </is>
      </c>
      <c r="D342" t="n">
        <v>7.8968</v>
      </c>
      <c r="E342" t="n">
        <v>12.66</v>
      </c>
      <c r="F342" t="n">
        <v>10.55</v>
      </c>
      <c r="G342" t="n">
        <v>70.36</v>
      </c>
      <c r="H342" t="n">
        <v>1.35</v>
      </c>
      <c r="I342" t="n">
        <v>9</v>
      </c>
      <c r="J342" t="n">
        <v>97.88</v>
      </c>
      <c r="K342" t="n">
        <v>37.55</v>
      </c>
      <c r="L342" t="n">
        <v>7.5</v>
      </c>
      <c r="M342" t="n">
        <v>7</v>
      </c>
      <c r="N342" t="n">
        <v>12.83</v>
      </c>
      <c r="O342" t="n">
        <v>12306.12</v>
      </c>
      <c r="P342" t="n">
        <v>80.02</v>
      </c>
      <c r="Q342" t="n">
        <v>197.77</v>
      </c>
      <c r="R342" t="n">
        <v>32.4</v>
      </c>
      <c r="S342" t="n">
        <v>25.4</v>
      </c>
      <c r="T342" t="n">
        <v>2649.55</v>
      </c>
      <c r="U342" t="n">
        <v>0.78</v>
      </c>
      <c r="V342" t="n">
        <v>0.88</v>
      </c>
      <c r="W342" t="n">
        <v>2.96</v>
      </c>
      <c r="X342" t="n">
        <v>0.16</v>
      </c>
      <c r="Y342" t="n">
        <v>1</v>
      </c>
      <c r="Z342" t="n">
        <v>10</v>
      </c>
    </row>
    <row r="343">
      <c r="A343" t="n">
        <v>27</v>
      </c>
      <c r="B343" t="n">
        <v>40</v>
      </c>
      <c r="C343" t="inlineStr">
        <is>
          <t xml:space="preserve">CONCLUIDO	</t>
        </is>
      </c>
      <c r="D343" t="n">
        <v>7.8992</v>
      </c>
      <c r="E343" t="n">
        <v>12.66</v>
      </c>
      <c r="F343" t="n">
        <v>10.55</v>
      </c>
      <c r="G343" t="n">
        <v>70.33</v>
      </c>
      <c r="H343" t="n">
        <v>1.39</v>
      </c>
      <c r="I343" t="n">
        <v>9</v>
      </c>
      <c r="J343" t="n">
        <v>98.19</v>
      </c>
      <c r="K343" t="n">
        <v>37.55</v>
      </c>
      <c r="L343" t="n">
        <v>7.75</v>
      </c>
      <c r="M343" t="n">
        <v>7</v>
      </c>
      <c r="N343" t="n">
        <v>12.89</v>
      </c>
      <c r="O343" t="n">
        <v>12344.44</v>
      </c>
      <c r="P343" t="n">
        <v>79.45999999999999</v>
      </c>
      <c r="Q343" t="n">
        <v>197.76</v>
      </c>
      <c r="R343" t="n">
        <v>32.42</v>
      </c>
      <c r="S343" t="n">
        <v>25.4</v>
      </c>
      <c r="T343" t="n">
        <v>2662.91</v>
      </c>
      <c r="U343" t="n">
        <v>0.78</v>
      </c>
      <c r="V343" t="n">
        <v>0.88</v>
      </c>
      <c r="W343" t="n">
        <v>2.95</v>
      </c>
      <c r="X343" t="n">
        <v>0.16</v>
      </c>
      <c r="Y343" t="n">
        <v>1</v>
      </c>
      <c r="Z343" t="n">
        <v>10</v>
      </c>
    </row>
    <row r="344">
      <c r="A344" t="n">
        <v>28</v>
      </c>
      <c r="B344" t="n">
        <v>40</v>
      </c>
      <c r="C344" t="inlineStr">
        <is>
          <t xml:space="preserve">CONCLUIDO	</t>
        </is>
      </c>
      <c r="D344" t="n">
        <v>7.8999</v>
      </c>
      <c r="E344" t="n">
        <v>12.66</v>
      </c>
      <c r="F344" t="n">
        <v>10.55</v>
      </c>
      <c r="G344" t="n">
        <v>70.31999999999999</v>
      </c>
      <c r="H344" t="n">
        <v>1.43</v>
      </c>
      <c r="I344" t="n">
        <v>9</v>
      </c>
      <c r="J344" t="n">
        <v>98.5</v>
      </c>
      <c r="K344" t="n">
        <v>37.55</v>
      </c>
      <c r="L344" t="n">
        <v>8</v>
      </c>
      <c r="M344" t="n">
        <v>7</v>
      </c>
      <c r="N344" t="n">
        <v>12.95</v>
      </c>
      <c r="O344" t="n">
        <v>12382.79</v>
      </c>
      <c r="P344" t="n">
        <v>78.88</v>
      </c>
      <c r="Q344" t="n">
        <v>197.79</v>
      </c>
      <c r="R344" t="n">
        <v>32.19</v>
      </c>
      <c r="S344" t="n">
        <v>25.4</v>
      </c>
      <c r="T344" t="n">
        <v>2544.42</v>
      </c>
      <c r="U344" t="n">
        <v>0.79</v>
      </c>
      <c r="V344" t="n">
        <v>0.88</v>
      </c>
      <c r="W344" t="n">
        <v>2.96</v>
      </c>
      <c r="X344" t="n">
        <v>0.16</v>
      </c>
      <c r="Y344" t="n">
        <v>1</v>
      </c>
      <c r="Z344" t="n">
        <v>10</v>
      </c>
    </row>
    <row r="345">
      <c r="A345" t="n">
        <v>29</v>
      </c>
      <c r="B345" t="n">
        <v>40</v>
      </c>
      <c r="C345" t="inlineStr">
        <is>
          <t xml:space="preserve">CONCLUIDO	</t>
        </is>
      </c>
      <c r="D345" t="n">
        <v>7.932</v>
      </c>
      <c r="E345" t="n">
        <v>12.61</v>
      </c>
      <c r="F345" t="n">
        <v>10.52</v>
      </c>
      <c r="G345" t="n">
        <v>78.87</v>
      </c>
      <c r="H345" t="n">
        <v>1.47</v>
      </c>
      <c r="I345" t="n">
        <v>8</v>
      </c>
      <c r="J345" t="n">
        <v>98.81999999999999</v>
      </c>
      <c r="K345" t="n">
        <v>37.55</v>
      </c>
      <c r="L345" t="n">
        <v>8.25</v>
      </c>
      <c r="M345" t="n">
        <v>6</v>
      </c>
      <c r="N345" t="n">
        <v>13.01</v>
      </c>
      <c r="O345" t="n">
        <v>12421.16</v>
      </c>
      <c r="P345" t="n">
        <v>78.48</v>
      </c>
      <c r="Q345" t="n">
        <v>197.75</v>
      </c>
      <c r="R345" t="n">
        <v>31.34</v>
      </c>
      <c r="S345" t="n">
        <v>25.4</v>
      </c>
      <c r="T345" t="n">
        <v>2124.63</v>
      </c>
      <c r="U345" t="n">
        <v>0.8100000000000001</v>
      </c>
      <c r="V345" t="n">
        <v>0.88</v>
      </c>
      <c r="W345" t="n">
        <v>2.95</v>
      </c>
      <c r="X345" t="n">
        <v>0.13</v>
      </c>
      <c r="Y345" t="n">
        <v>1</v>
      </c>
      <c r="Z345" t="n">
        <v>10</v>
      </c>
    </row>
    <row r="346">
      <c r="A346" t="n">
        <v>30</v>
      </c>
      <c r="B346" t="n">
        <v>40</v>
      </c>
      <c r="C346" t="inlineStr">
        <is>
          <t xml:space="preserve">CONCLUIDO	</t>
        </is>
      </c>
      <c r="D346" t="n">
        <v>7.9232</v>
      </c>
      <c r="E346" t="n">
        <v>12.62</v>
      </c>
      <c r="F346" t="n">
        <v>10.53</v>
      </c>
      <c r="G346" t="n">
        <v>78.97</v>
      </c>
      <c r="H346" t="n">
        <v>1.51</v>
      </c>
      <c r="I346" t="n">
        <v>8</v>
      </c>
      <c r="J346" t="n">
        <v>99.13</v>
      </c>
      <c r="K346" t="n">
        <v>37.55</v>
      </c>
      <c r="L346" t="n">
        <v>8.5</v>
      </c>
      <c r="M346" t="n">
        <v>6</v>
      </c>
      <c r="N346" t="n">
        <v>13.07</v>
      </c>
      <c r="O346" t="n">
        <v>12459.56</v>
      </c>
      <c r="P346" t="n">
        <v>78.33</v>
      </c>
      <c r="Q346" t="n">
        <v>197.77</v>
      </c>
      <c r="R346" t="n">
        <v>31.62</v>
      </c>
      <c r="S346" t="n">
        <v>25.4</v>
      </c>
      <c r="T346" t="n">
        <v>2264.16</v>
      </c>
      <c r="U346" t="n">
        <v>0.8</v>
      </c>
      <c r="V346" t="n">
        <v>0.88</v>
      </c>
      <c r="W346" t="n">
        <v>2.95</v>
      </c>
      <c r="X346" t="n">
        <v>0.14</v>
      </c>
      <c r="Y346" t="n">
        <v>1</v>
      </c>
      <c r="Z346" t="n">
        <v>10</v>
      </c>
    </row>
    <row r="347">
      <c r="A347" t="n">
        <v>31</v>
      </c>
      <c r="B347" t="n">
        <v>40</v>
      </c>
      <c r="C347" t="inlineStr">
        <is>
          <t xml:space="preserve">CONCLUIDO	</t>
        </is>
      </c>
      <c r="D347" t="n">
        <v>7.925</v>
      </c>
      <c r="E347" t="n">
        <v>12.62</v>
      </c>
      <c r="F347" t="n">
        <v>10.53</v>
      </c>
      <c r="G347" t="n">
        <v>78.95</v>
      </c>
      <c r="H347" t="n">
        <v>1.55</v>
      </c>
      <c r="I347" t="n">
        <v>8</v>
      </c>
      <c r="J347" t="n">
        <v>99.44</v>
      </c>
      <c r="K347" t="n">
        <v>37.55</v>
      </c>
      <c r="L347" t="n">
        <v>8.75</v>
      </c>
      <c r="M347" t="n">
        <v>6</v>
      </c>
      <c r="N347" t="n">
        <v>13.14</v>
      </c>
      <c r="O347" t="n">
        <v>12497.98</v>
      </c>
      <c r="P347" t="n">
        <v>77.83</v>
      </c>
      <c r="Q347" t="n">
        <v>197.76</v>
      </c>
      <c r="R347" t="n">
        <v>31.62</v>
      </c>
      <c r="S347" t="n">
        <v>25.4</v>
      </c>
      <c r="T347" t="n">
        <v>2264.16</v>
      </c>
      <c r="U347" t="n">
        <v>0.8</v>
      </c>
      <c r="V347" t="n">
        <v>0.88</v>
      </c>
      <c r="W347" t="n">
        <v>2.95</v>
      </c>
      <c r="X347" t="n">
        <v>0.14</v>
      </c>
      <c r="Y347" t="n">
        <v>1</v>
      </c>
      <c r="Z347" t="n">
        <v>10</v>
      </c>
    </row>
    <row r="348">
      <c r="A348" t="n">
        <v>32</v>
      </c>
      <c r="B348" t="n">
        <v>40</v>
      </c>
      <c r="C348" t="inlineStr">
        <is>
          <t xml:space="preserve">CONCLUIDO	</t>
        </is>
      </c>
      <c r="D348" t="n">
        <v>7.9245</v>
      </c>
      <c r="E348" t="n">
        <v>12.62</v>
      </c>
      <c r="F348" t="n">
        <v>10.53</v>
      </c>
      <c r="G348" t="n">
        <v>78.95999999999999</v>
      </c>
      <c r="H348" t="n">
        <v>1.59</v>
      </c>
      <c r="I348" t="n">
        <v>8</v>
      </c>
      <c r="J348" t="n">
        <v>99.75</v>
      </c>
      <c r="K348" t="n">
        <v>37.55</v>
      </c>
      <c r="L348" t="n">
        <v>9</v>
      </c>
      <c r="M348" t="n">
        <v>6</v>
      </c>
      <c r="N348" t="n">
        <v>13.2</v>
      </c>
      <c r="O348" t="n">
        <v>12536.43</v>
      </c>
      <c r="P348" t="n">
        <v>76.88</v>
      </c>
      <c r="Q348" t="n">
        <v>197.77</v>
      </c>
      <c r="R348" t="n">
        <v>31.63</v>
      </c>
      <c r="S348" t="n">
        <v>25.4</v>
      </c>
      <c r="T348" t="n">
        <v>2271.47</v>
      </c>
      <c r="U348" t="n">
        <v>0.8</v>
      </c>
      <c r="V348" t="n">
        <v>0.88</v>
      </c>
      <c r="W348" t="n">
        <v>2.95</v>
      </c>
      <c r="X348" t="n">
        <v>0.14</v>
      </c>
      <c r="Y348" t="n">
        <v>1</v>
      </c>
      <c r="Z348" t="n">
        <v>10</v>
      </c>
    </row>
    <row r="349">
      <c r="A349" t="n">
        <v>33</v>
      </c>
      <c r="B349" t="n">
        <v>40</v>
      </c>
      <c r="C349" t="inlineStr">
        <is>
          <t xml:space="preserve">CONCLUIDO	</t>
        </is>
      </c>
      <c r="D349" t="n">
        <v>7.9528</v>
      </c>
      <c r="E349" t="n">
        <v>12.57</v>
      </c>
      <c r="F349" t="n">
        <v>10.5</v>
      </c>
      <c r="G349" t="n">
        <v>90.02</v>
      </c>
      <c r="H349" t="n">
        <v>1.63</v>
      </c>
      <c r="I349" t="n">
        <v>7</v>
      </c>
      <c r="J349" t="n">
        <v>100.06</v>
      </c>
      <c r="K349" t="n">
        <v>37.55</v>
      </c>
      <c r="L349" t="n">
        <v>9.25</v>
      </c>
      <c r="M349" t="n">
        <v>5</v>
      </c>
      <c r="N349" t="n">
        <v>13.26</v>
      </c>
      <c r="O349" t="n">
        <v>12574.9</v>
      </c>
      <c r="P349" t="n">
        <v>76.81</v>
      </c>
      <c r="Q349" t="n">
        <v>197.78</v>
      </c>
      <c r="R349" t="n">
        <v>30.87</v>
      </c>
      <c r="S349" t="n">
        <v>25.4</v>
      </c>
      <c r="T349" t="n">
        <v>1894.09</v>
      </c>
      <c r="U349" t="n">
        <v>0.82</v>
      </c>
      <c r="V349" t="n">
        <v>0.89</v>
      </c>
      <c r="W349" t="n">
        <v>2.95</v>
      </c>
      <c r="X349" t="n">
        <v>0.11</v>
      </c>
      <c r="Y349" t="n">
        <v>1</v>
      </c>
      <c r="Z349" t="n">
        <v>10</v>
      </c>
    </row>
    <row r="350">
      <c r="A350" t="n">
        <v>34</v>
      </c>
      <c r="B350" t="n">
        <v>40</v>
      </c>
      <c r="C350" t="inlineStr">
        <is>
          <t xml:space="preserve">CONCLUIDO	</t>
        </is>
      </c>
      <c r="D350" t="n">
        <v>7.9516</v>
      </c>
      <c r="E350" t="n">
        <v>12.58</v>
      </c>
      <c r="F350" t="n">
        <v>10.5</v>
      </c>
      <c r="G350" t="n">
        <v>90.03</v>
      </c>
      <c r="H350" t="n">
        <v>1.67</v>
      </c>
      <c r="I350" t="n">
        <v>7</v>
      </c>
      <c r="J350" t="n">
        <v>100.37</v>
      </c>
      <c r="K350" t="n">
        <v>37.55</v>
      </c>
      <c r="L350" t="n">
        <v>9.5</v>
      </c>
      <c r="M350" t="n">
        <v>5</v>
      </c>
      <c r="N350" t="n">
        <v>13.32</v>
      </c>
      <c r="O350" t="n">
        <v>12613.39</v>
      </c>
      <c r="P350" t="n">
        <v>76.69</v>
      </c>
      <c r="Q350" t="n">
        <v>197.75</v>
      </c>
      <c r="R350" t="n">
        <v>30.93</v>
      </c>
      <c r="S350" t="n">
        <v>25.4</v>
      </c>
      <c r="T350" t="n">
        <v>1924.8</v>
      </c>
      <c r="U350" t="n">
        <v>0.82</v>
      </c>
      <c r="V350" t="n">
        <v>0.89</v>
      </c>
      <c r="W350" t="n">
        <v>2.95</v>
      </c>
      <c r="X350" t="n">
        <v>0.11</v>
      </c>
      <c r="Y350" t="n">
        <v>1</v>
      </c>
      <c r="Z350" t="n">
        <v>10</v>
      </c>
    </row>
    <row r="351">
      <c r="A351" t="n">
        <v>35</v>
      </c>
      <c r="B351" t="n">
        <v>40</v>
      </c>
      <c r="C351" t="inlineStr">
        <is>
          <t xml:space="preserve">CONCLUIDO	</t>
        </is>
      </c>
      <c r="D351" t="n">
        <v>7.9461</v>
      </c>
      <c r="E351" t="n">
        <v>12.58</v>
      </c>
      <c r="F351" t="n">
        <v>10.51</v>
      </c>
      <c r="G351" t="n">
        <v>90.11</v>
      </c>
      <c r="H351" t="n">
        <v>1.7</v>
      </c>
      <c r="I351" t="n">
        <v>7</v>
      </c>
      <c r="J351" t="n">
        <v>100.69</v>
      </c>
      <c r="K351" t="n">
        <v>37.55</v>
      </c>
      <c r="L351" t="n">
        <v>9.75</v>
      </c>
      <c r="M351" t="n">
        <v>5</v>
      </c>
      <c r="N351" t="n">
        <v>13.38</v>
      </c>
      <c r="O351" t="n">
        <v>12651.91</v>
      </c>
      <c r="P351" t="n">
        <v>76.40000000000001</v>
      </c>
      <c r="Q351" t="n">
        <v>197.75</v>
      </c>
      <c r="R351" t="n">
        <v>31.2</v>
      </c>
      <c r="S351" t="n">
        <v>25.4</v>
      </c>
      <c r="T351" t="n">
        <v>2060.42</v>
      </c>
      <c r="U351" t="n">
        <v>0.8100000000000001</v>
      </c>
      <c r="V351" t="n">
        <v>0.89</v>
      </c>
      <c r="W351" t="n">
        <v>2.95</v>
      </c>
      <c r="X351" t="n">
        <v>0.12</v>
      </c>
      <c r="Y351" t="n">
        <v>1</v>
      </c>
      <c r="Z351" t="n">
        <v>10</v>
      </c>
    </row>
    <row r="352">
      <c r="A352" t="n">
        <v>36</v>
      </c>
      <c r="B352" t="n">
        <v>40</v>
      </c>
      <c r="C352" t="inlineStr">
        <is>
          <t xml:space="preserve">CONCLUIDO	</t>
        </is>
      </c>
      <c r="D352" t="n">
        <v>7.9444</v>
      </c>
      <c r="E352" t="n">
        <v>12.59</v>
      </c>
      <c r="F352" t="n">
        <v>10.52</v>
      </c>
      <c r="G352" t="n">
        <v>90.13</v>
      </c>
      <c r="H352" t="n">
        <v>1.74</v>
      </c>
      <c r="I352" t="n">
        <v>7</v>
      </c>
      <c r="J352" t="n">
        <v>101</v>
      </c>
      <c r="K352" t="n">
        <v>37.55</v>
      </c>
      <c r="L352" t="n">
        <v>10</v>
      </c>
      <c r="M352" t="n">
        <v>5</v>
      </c>
      <c r="N352" t="n">
        <v>13.45</v>
      </c>
      <c r="O352" t="n">
        <v>12690.46</v>
      </c>
      <c r="P352" t="n">
        <v>75.64</v>
      </c>
      <c r="Q352" t="n">
        <v>197.76</v>
      </c>
      <c r="R352" t="n">
        <v>31.22</v>
      </c>
      <c r="S352" t="n">
        <v>25.4</v>
      </c>
      <c r="T352" t="n">
        <v>2071.08</v>
      </c>
      <c r="U352" t="n">
        <v>0.8100000000000001</v>
      </c>
      <c r="V352" t="n">
        <v>0.88</v>
      </c>
      <c r="W352" t="n">
        <v>2.95</v>
      </c>
      <c r="X352" t="n">
        <v>0.12</v>
      </c>
      <c r="Y352" t="n">
        <v>1</v>
      </c>
      <c r="Z352" t="n">
        <v>10</v>
      </c>
    </row>
    <row r="353">
      <c r="A353" t="n">
        <v>37</v>
      </c>
      <c r="B353" t="n">
        <v>40</v>
      </c>
      <c r="C353" t="inlineStr">
        <is>
          <t xml:space="preserve">CONCLUIDO	</t>
        </is>
      </c>
      <c r="D353" t="n">
        <v>7.9449</v>
      </c>
      <c r="E353" t="n">
        <v>12.59</v>
      </c>
      <c r="F353" t="n">
        <v>10.51</v>
      </c>
      <c r="G353" t="n">
        <v>90.12</v>
      </c>
      <c r="H353" t="n">
        <v>1.78</v>
      </c>
      <c r="I353" t="n">
        <v>7</v>
      </c>
      <c r="J353" t="n">
        <v>101.31</v>
      </c>
      <c r="K353" t="n">
        <v>37.55</v>
      </c>
      <c r="L353" t="n">
        <v>10.25</v>
      </c>
      <c r="M353" t="n">
        <v>4</v>
      </c>
      <c r="N353" t="n">
        <v>13.51</v>
      </c>
      <c r="O353" t="n">
        <v>12729.03</v>
      </c>
      <c r="P353" t="n">
        <v>75.08</v>
      </c>
      <c r="Q353" t="n">
        <v>197.8</v>
      </c>
      <c r="R353" t="n">
        <v>31.21</v>
      </c>
      <c r="S353" t="n">
        <v>25.4</v>
      </c>
      <c r="T353" t="n">
        <v>2063.57</v>
      </c>
      <c r="U353" t="n">
        <v>0.8100000000000001</v>
      </c>
      <c r="V353" t="n">
        <v>0.88</v>
      </c>
      <c r="W353" t="n">
        <v>2.95</v>
      </c>
      <c r="X353" t="n">
        <v>0.12</v>
      </c>
      <c r="Y353" t="n">
        <v>1</v>
      </c>
      <c r="Z353" t="n">
        <v>10</v>
      </c>
    </row>
    <row r="354">
      <c r="A354" t="n">
        <v>38</v>
      </c>
      <c r="B354" t="n">
        <v>40</v>
      </c>
      <c r="C354" t="inlineStr">
        <is>
          <t xml:space="preserve">CONCLUIDO	</t>
        </is>
      </c>
      <c r="D354" t="n">
        <v>7.9475</v>
      </c>
      <c r="E354" t="n">
        <v>12.58</v>
      </c>
      <c r="F354" t="n">
        <v>10.51</v>
      </c>
      <c r="G354" t="n">
        <v>90.09</v>
      </c>
      <c r="H354" t="n">
        <v>1.82</v>
      </c>
      <c r="I354" t="n">
        <v>7</v>
      </c>
      <c r="J354" t="n">
        <v>101.62</v>
      </c>
      <c r="K354" t="n">
        <v>37.55</v>
      </c>
      <c r="L354" t="n">
        <v>10.5</v>
      </c>
      <c r="M354" t="n">
        <v>2</v>
      </c>
      <c r="N354" t="n">
        <v>13.57</v>
      </c>
      <c r="O354" t="n">
        <v>12767.62</v>
      </c>
      <c r="P354" t="n">
        <v>74.59</v>
      </c>
      <c r="Q354" t="n">
        <v>197.79</v>
      </c>
      <c r="R354" t="n">
        <v>31.07</v>
      </c>
      <c r="S354" t="n">
        <v>25.4</v>
      </c>
      <c r="T354" t="n">
        <v>1996.2</v>
      </c>
      <c r="U354" t="n">
        <v>0.82</v>
      </c>
      <c r="V354" t="n">
        <v>0.89</v>
      </c>
      <c r="W354" t="n">
        <v>2.95</v>
      </c>
      <c r="X354" t="n">
        <v>0.12</v>
      </c>
      <c r="Y354" t="n">
        <v>1</v>
      </c>
      <c r="Z354" t="n">
        <v>10</v>
      </c>
    </row>
    <row r="355">
      <c r="A355" t="n">
        <v>39</v>
      </c>
      <c r="B355" t="n">
        <v>40</v>
      </c>
      <c r="C355" t="inlineStr">
        <is>
          <t xml:space="preserve">CONCLUIDO	</t>
        </is>
      </c>
      <c r="D355" t="n">
        <v>7.9456</v>
      </c>
      <c r="E355" t="n">
        <v>12.59</v>
      </c>
      <c r="F355" t="n">
        <v>10.51</v>
      </c>
      <c r="G355" t="n">
        <v>90.11</v>
      </c>
      <c r="H355" t="n">
        <v>1.86</v>
      </c>
      <c r="I355" t="n">
        <v>7</v>
      </c>
      <c r="J355" t="n">
        <v>101.94</v>
      </c>
      <c r="K355" t="n">
        <v>37.55</v>
      </c>
      <c r="L355" t="n">
        <v>10.75</v>
      </c>
      <c r="M355" t="n">
        <v>2</v>
      </c>
      <c r="N355" t="n">
        <v>13.64</v>
      </c>
      <c r="O355" t="n">
        <v>12806.24</v>
      </c>
      <c r="P355" t="n">
        <v>74.47</v>
      </c>
      <c r="Q355" t="n">
        <v>197.79</v>
      </c>
      <c r="R355" t="n">
        <v>31.09</v>
      </c>
      <c r="S355" t="n">
        <v>25.4</v>
      </c>
      <c r="T355" t="n">
        <v>2005.34</v>
      </c>
      <c r="U355" t="n">
        <v>0.82</v>
      </c>
      <c r="V355" t="n">
        <v>0.89</v>
      </c>
      <c r="W355" t="n">
        <v>2.95</v>
      </c>
      <c r="X355" t="n">
        <v>0.12</v>
      </c>
      <c r="Y355" t="n">
        <v>1</v>
      </c>
      <c r="Z355" t="n">
        <v>10</v>
      </c>
    </row>
    <row r="356">
      <c r="A356" t="n">
        <v>40</v>
      </c>
      <c r="B356" t="n">
        <v>40</v>
      </c>
      <c r="C356" t="inlineStr">
        <is>
          <t xml:space="preserve">CONCLUIDO	</t>
        </is>
      </c>
      <c r="D356" t="n">
        <v>7.9442</v>
      </c>
      <c r="E356" t="n">
        <v>12.59</v>
      </c>
      <c r="F356" t="n">
        <v>10.52</v>
      </c>
      <c r="G356" t="n">
        <v>90.13</v>
      </c>
      <c r="H356" t="n">
        <v>1.89</v>
      </c>
      <c r="I356" t="n">
        <v>7</v>
      </c>
      <c r="J356" t="n">
        <v>102.25</v>
      </c>
      <c r="K356" t="n">
        <v>37.55</v>
      </c>
      <c r="L356" t="n">
        <v>11</v>
      </c>
      <c r="M356" t="n">
        <v>1</v>
      </c>
      <c r="N356" t="n">
        <v>13.7</v>
      </c>
      <c r="O356" t="n">
        <v>12844.88</v>
      </c>
      <c r="P356" t="n">
        <v>74.41</v>
      </c>
      <c r="Q356" t="n">
        <v>197.87</v>
      </c>
      <c r="R356" t="n">
        <v>31.09</v>
      </c>
      <c r="S356" t="n">
        <v>25.4</v>
      </c>
      <c r="T356" t="n">
        <v>2006.77</v>
      </c>
      <c r="U356" t="n">
        <v>0.82</v>
      </c>
      <c r="V356" t="n">
        <v>0.88</v>
      </c>
      <c r="W356" t="n">
        <v>2.96</v>
      </c>
      <c r="X356" t="n">
        <v>0.12</v>
      </c>
      <c r="Y356" t="n">
        <v>1</v>
      </c>
      <c r="Z356" t="n">
        <v>10</v>
      </c>
    </row>
    <row r="357">
      <c r="A357" t="n">
        <v>41</v>
      </c>
      <c r="B357" t="n">
        <v>40</v>
      </c>
      <c r="C357" t="inlineStr">
        <is>
          <t xml:space="preserve">CONCLUIDO	</t>
        </is>
      </c>
      <c r="D357" t="n">
        <v>7.9694</v>
      </c>
      <c r="E357" t="n">
        <v>12.55</v>
      </c>
      <c r="F357" t="n">
        <v>10.49</v>
      </c>
      <c r="G357" t="n">
        <v>104.95</v>
      </c>
      <c r="H357" t="n">
        <v>1.93</v>
      </c>
      <c r="I357" t="n">
        <v>6</v>
      </c>
      <c r="J357" t="n">
        <v>102.56</v>
      </c>
      <c r="K357" t="n">
        <v>37.55</v>
      </c>
      <c r="L357" t="n">
        <v>11.25</v>
      </c>
      <c r="M357" t="n">
        <v>0</v>
      </c>
      <c r="N357" t="n">
        <v>13.76</v>
      </c>
      <c r="O357" t="n">
        <v>12883.55</v>
      </c>
      <c r="P357" t="n">
        <v>74.26000000000001</v>
      </c>
      <c r="Q357" t="n">
        <v>197.87</v>
      </c>
      <c r="R357" t="n">
        <v>30.46</v>
      </c>
      <c r="S357" t="n">
        <v>25.4</v>
      </c>
      <c r="T357" t="n">
        <v>1693.81</v>
      </c>
      <c r="U357" t="n">
        <v>0.83</v>
      </c>
      <c r="V357" t="n">
        <v>0.89</v>
      </c>
      <c r="W357" t="n">
        <v>2.95</v>
      </c>
      <c r="X357" t="n">
        <v>0.1</v>
      </c>
      <c r="Y357" t="n">
        <v>1</v>
      </c>
      <c r="Z357" t="n">
        <v>10</v>
      </c>
    </row>
    <row r="358">
      <c r="A358" t="n">
        <v>0</v>
      </c>
      <c r="B358" t="n">
        <v>125</v>
      </c>
      <c r="C358" t="inlineStr">
        <is>
          <t xml:space="preserve">CONCLUIDO	</t>
        </is>
      </c>
      <c r="D358" t="n">
        <v>4.1671</v>
      </c>
      <c r="E358" t="n">
        <v>24</v>
      </c>
      <c r="F358" t="n">
        <v>13.69</v>
      </c>
      <c r="G358" t="n">
        <v>5.13</v>
      </c>
      <c r="H358" t="n">
        <v>0.07000000000000001</v>
      </c>
      <c r="I358" t="n">
        <v>160</v>
      </c>
      <c r="J358" t="n">
        <v>242.64</v>
      </c>
      <c r="K358" t="n">
        <v>58.47</v>
      </c>
      <c r="L358" t="n">
        <v>1</v>
      </c>
      <c r="M358" t="n">
        <v>158</v>
      </c>
      <c r="N358" t="n">
        <v>58.17</v>
      </c>
      <c r="O358" t="n">
        <v>30160.1</v>
      </c>
      <c r="P358" t="n">
        <v>221.5</v>
      </c>
      <c r="Q358" t="n">
        <v>198.22</v>
      </c>
      <c r="R358" t="n">
        <v>129.79</v>
      </c>
      <c r="S358" t="n">
        <v>25.4</v>
      </c>
      <c r="T358" t="n">
        <v>50590.58</v>
      </c>
      <c r="U358" t="n">
        <v>0.2</v>
      </c>
      <c r="V358" t="n">
        <v>0.68</v>
      </c>
      <c r="W358" t="n">
        <v>3.2</v>
      </c>
      <c r="X358" t="n">
        <v>3.28</v>
      </c>
      <c r="Y358" t="n">
        <v>1</v>
      </c>
      <c r="Z358" t="n">
        <v>10</v>
      </c>
    </row>
    <row r="359">
      <c r="A359" t="n">
        <v>1</v>
      </c>
      <c r="B359" t="n">
        <v>125</v>
      </c>
      <c r="C359" t="inlineStr">
        <is>
          <t xml:space="preserve">CONCLUIDO	</t>
        </is>
      </c>
      <c r="D359" t="n">
        <v>4.7014</v>
      </c>
      <c r="E359" t="n">
        <v>21.27</v>
      </c>
      <c r="F359" t="n">
        <v>12.85</v>
      </c>
      <c r="G359" t="n">
        <v>6.42</v>
      </c>
      <c r="H359" t="n">
        <v>0.09</v>
      </c>
      <c r="I359" t="n">
        <v>120</v>
      </c>
      <c r="J359" t="n">
        <v>243.08</v>
      </c>
      <c r="K359" t="n">
        <v>58.47</v>
      </c>
      <c r="L359" t="n">
        <v>1.25</v>
      </c>
      <c r="M359" t="n">
        <v>118</v>
      </c>
      <c r="N359" t="n">
        <v>58.36</v>
      </c>
      <c r="O359" t="n">
        <v>30214.33</v>
      </c>
      <c r="P359" t="n">
        <v>207.92</v>
      </c>
      <c r="Q359" t="n">
        <v>198.05</v>
      </c>
      <c r="R359" t="n">
        <v>103.72</v>
      </c>
      <c r="S359" t="n">
        <v>25.4</v>
      </c>
      <c r="T359" t="n">
        <v>37754.29</v>
      </c>
      <c r="U359" t="n">
        <v>0.24</v>
      </c>
      <c r="V359" t="n">
        <v>0.72</v>
      </c>
      <c r="W359" t="n">
        <v>3.14</v>
      </c>
      <c r="X359" t="n">
        <v>2.45</v>
      </c>
      <c r="Y359" t="n">
        <v>1</v>
      </c>
      <c r="Z359" t="n">
        <v>10</v>
      </c>
    </row>
    <row r="360">
      <c r="A360" t="n">
        <v>2</v>
      </c>
      <c r="B360" t="n">
        <v>125</v>
      </c>
      <c r="C360" t="inlineStr">
        <is>
          <t xml:space="preserve">CONCLUIDO	</t>
        </is>
      </c>
      <c r="D360" t="n">
        <v>5.0741</v>
      </c>
      <c r="E360" t="n">
        <v>19.71</v>
      </c>
      <c r="F360" t="n">
        <v>12.37</v>
      </c>
      <c r="G360" t="n">
        <v>7.65</v>
      </c>
      <c r="H360" t="n">
        <v>0.11</v>
      </c>
      <c r="I360" t="n">
        <v>97</v>
      </c>
      <c r="J360" t="n">
        <v>243.52</v>
      </c>
      <c r="K360" t="n">
        <v>58.47</v>
      </c>
      <c r="L360" t="n">
        <v>1.5</v>
      </c>
      <c r="M360" t="n">
        <v>95</v>
      </c>
      <c r="N360" t="n">
        <v>58.55</v>
      </c>
      <c r="O360" t="n">
        <v>30268.64</v>
      </c>
      <c r="P360" t="n">
        <v>200.2</v>
      </c>
      <c r="Q360" t="n">
        <v>198.04</v>
      </c>
      <c r="R360" t="n">
        <v>88.67</v>
      </c>
      <c r="S360" t="n">
        <v>25.4</v>
      </c>
      <c r="T360" t="n">
        <v>30347.7</v>
      </c>
      <c r="U360" t="n">
        <v>0.29</v>
      </c>
      <c r="V360" t="n">
        <v>0.75</v>
      </c>
      <c r="W360" t="n">
        <v>3.1</v>
      </c>
      <c r="X360" t="n">
        <v>1.97</v>
      </c>
      <c r="Y360" t="n">
        <v>1</v>
      </c>
      <c r="Z360" t="n">
        <v>10</v>
      </c>
    </row>
    <row r="361">
      <c r="A361" t="n">
        <v>3</v>
      </c>
      <c r="B361" t="n">
        <v>125</v>
      </c>
      <c r="C361" t="inlineStr">
        <is>
          <t xml:space="preserve">CONCLUIDO	</t>
        </is>
      </c>
      <c r="D361" t="n">
        <v>5.3738</v>
      </c>
      <c r="E361" t="n">
        <v>18.61</v>
      </c>
      <c r="F361" t="n">
        <v>12.03</v>
      </c>
      <c r="G361" t="n">
        <v>8.91</v>
      </c>
      <c r="H361" t="n">
        <v>0.13</v>
      </c>
      <c r="I361" t="n">
        <v>81</v>
      </c>
      <c r="J361" t="n">
        <v>243.96</v>
      </c>
      <c r="K361" t="n">
        <v>58.47</v>
      </c>
      <c r="L361" t="n">
        <v>1.75</v>
      </c>
      <c r="M361" t="n">
        <v>79</v>
      </c>
      <c r="N361" t="n">
        <v>58.74</v>
      </c>
      <c r="O361" t="n">
        <v>30323.01</v>
      </c>
      <c r="P361" t="n">
        <v>194.61</v>
      </c>
      <c r="Q361" t="n">
        <v>197.9</v>
      </c>
      <c r="R361" t="n">
        <v>78.11</v>
      </c>
      <c r="S361" t="n">
        <v>25.4</v>
      </c>
      <c r="T361" t="n">
        <v>25147.26</v>
      </c>
      <c r="U361" t="n">
        <v>0.33</v>
      </c>
      <c r="V361" t="n">
        <v>0.77</v>
      </c>
      <c r="W361" t="n">
        <v>3.08</v>
      </c>
      <c r="X361" t="n">
        <v>1.63</v>
      </c>
      <c r="Y361" t="n">
        <v>1</v>
      </c>
      <c r="Z361" t="n">
        <v>10</v>
      </c>
    </row>
    <row r="362">
      <c r="A362" t="n">
        <v>4</v>
      </c>
      <c r="B362" t="n">
        <v>125</v>
      </c>
      <c r="C362" t="inlineStr">
        <is>
          <t xml:space="preserve">CONCLUIDO	</t>
        </is>
      </c>
      <c r="D362" t="n">
        <v>5.5975</v>
      </c>
      <c r="E362" t="n">
        <v>17.86</v>
      </c>
      <c r="F362" t="n">
        <v>11.8</v>
      </c>
      <c r="G362" t="n">
        <v>10.12</v>
      </c>
      <c r="H362" t="n">
        <v>0.15</v>
      </c>
      <c r="I362" t="n">
        <v>70</v>
      </c>
      <c r="J362" t="n">
        <v>244.41</v>
      </c>
      <c r="K362" t="n">
        <v>58.47</v>
      </c>
      <c r="L362" t="n">
        <v>2</v>
      </c>
      <c r="M362" t="n">
        <v>68</v>
      </c>
      <c r="N362" t="n">
        <v>58.93</v>
      </c>
      <c r="O362" t="n">
        <v>30377.45</v>
      </c>
      <c r="P362" t="n">
        <v>190.96</v>
      </c>
      <c r="Q362" t="n">
        <v>197.95</v>
      </c>
      <c r="R362" t="n">
        <v>70.87</v>
      </c>
      <c r="S362" t="n">
        <v>25.4</v>
      </c>
      <c r="T362" t="n">
        <v>21581.93</v>
      </c>
      <c r="U362" t="n">
        <v>0.36</v>
      </c>
      <c r="V362" t="n">
        <v>0.79</v>
      </c>
      <c r="W362" t="n">
        <v>3.06</v>
      </c>
      <c r="X362" t="n">
        <v>1.41</v>
      </c>
      <c r="Y362" t="n">
        <v>1</v>
      </c>
      <c r="Z362" t="n">
        <v>10</v>
      </c>
    </row>
    <row r="363">
      <c r="A363" t="n">
        <v>5</v>
      </c>
      <c r="B363" t="n">
        <v>125</v>
      </c>
      <c r="C363" t="inlineStr">
        <is>
          <t xml:space="preserve">CONCLUIDO	</t>
        </is>
      </c>
      <c r="D363" t="n">
        <v>5.7962</v>
      </c>
      <c r="E363" t="n">
        <v>17.25</v>
      </c>
      <c r="F363" t="n">
        <v>11.62</v>
      </c>
      <c r="G363" t="n">
        <v>11.42</v>
      </c>
      <c r="H363" t="n">
        <v>0.16</v>
      </c>
      <c r="I363" t="n">
        <v>61</v>
      </c>
      <c r="J363" t="n">
        <v>244.85</v>
      </c>
      <c r="K363" t="n">
        <v>58.47</v>
      </c>
      <c r="L363" t="n">
        <v>2.25</v>
      </c>
      <c r="M363" t="n">
        <v>59</v>
      </c>
      <c r="N363" t="n">
        <v>59.12</v>
      </c>
      <c r="O363" t="n">
        <v>30431.96</v>
      </c>
      <c r="P363" t="n">
        <v>187.87</v>
      </c>
      <c r="Q363" t="n">
        <v>197.93</v>
      </c>
      <c r="R363" t="n">
        <v>65.34</v>
      </c>
      <c r="S363" t="n">
        <v>25.4</v>
      </c>
      <c r="T363" t="n">
        <v>18860.46</v>
      </c>
      <c r="U363" t="n">
        <v>0.39</v>
      </c>
      <c r="V363" t="n">
        <v>0.8</v>
      </c>
      <c r="W363" t="n">
        <v>3.04</v>
      </c>
      <c r="X363" t="n">
        <v>1.22</v>
      </c>
      <c r="Y363" t="n">
        <v>1</v>
      </c>
      <c r="Z363" t="n">
        <v>10</v>
      </c>
    </row>
    <row r="364">
      <c r="A364" t="n">
        <v>6</v>
      </c>
      <c r="B364" t="n">
        <v>125</v>
      </c>
      <c r="C364" t="inlineStr">
        <is>
          <t xml:space="preserve">CONCLUIDO	</t>
        </is>
      </c>
      <c r="D364" t="n">
        <v>5.9428</v>
      </c>
      <c r="E364" t="n">
        <v>16.83</v>
      </c>
      <c r="F364" t="n">
        <v>11.47</v>
      </c>
      <c r="G364" t="n">
        <v>12.52</v>
      </c>
      <c r="H364" t="n">
        <v>0.18</v>
      </c>
      <c r="I364" t="n">
        <v>55</v>
      </c>
      <c r="J364" t="n">
        <v>245.29</v>
      </c>
      <c r="K364" t="n">
        <v>58.47</v>
      </c>
      <c r="L364" t="n">
        <v>2.5</v>
      </c>
      <c r="M364" t="n">
        <v>53</v>
      </c>
      <c r="N364" t="n">
        <v>59.32</v>
      </c>
      <c r="O364" t="n">
        <v>30486.54</v>
      </c>
      <c r="P364" t="n">
        <v>185.54</v>
      </c>
      <c r="Q364" t="n">
        <v>197.88</v>
      </c>
      <c r="R364" t="n">
        <v>61.19</v>
      </c>
      <c r="S364" t="n">
        <v>25.4</v>
      </c>
      <c r="T364" t="n">
        <v>16815.78</v>
      </c>
      <c r="U364" t="n">
        <v>0.42</v>
      </c>
      <c r="V364" t="n">
        <v>0.8100000000000001</v>
      </c>
      <c r="W364" t="n">
        <v>3.02</v>
      </c>
      <c r="X364" t="n">
        <v>1.08</v>
      </c>
      <c r="Y364" t="n">
        <v>1</v>
      </c>
      <c r="Z364" t="n">
        <v>10</v>
      </c>
    </row>
    <row r="365">
      <c r="A365" t="n">
        <v>7</v>
      </c>
      <c r="B365" t="n">
        <v>125</v>
      </c>
      <c r="C365" t="inlineStr">
        <is>
          <t xml:space="preserve">CONCLUIDO	</t>
        </is>
      </c>
      <c r="D365" t="n">
        <v>6.0896</v>
      </c>
      <c r="E365" t="n">
        <v>16.42</v>
      </c>
      <c r="F365" t="n">
        <v>11.35</v>
      </c>
      <c r="G365" t="n">
        <v>13.9</v>
      </c>
      <c r="H365" t="n">
        <v>0.2</v>
      </c>
      <c r="I365" t="n">
        <v>49</v>
      </c>
      <c r="J365" t="n">
        <v>245.73</v>
      </c>
      <c r="K365" t="n">
        <v>58.47</v>
      </c>
      <c r="L365" t="n">
        <v>2.75</v>
      </c>
      <c r="M365" t="n">
        <v>47</v>
      </c>
      <c r="N365" t="n">
        <v>59.51</v>
      </c>
      <c r="O365" t="n">
        <v>30541.19</v>
      </c>
      <c r="P365" t="n">
        <v>183.51</v>
      </c>
      <c r="Q365" t="n">
        <v>197.82</v>
      </c>
      <c r="R365" t="n">
        <v>57.34</v>
      </c>
      <c r="S365" t="n">
        <v>25.4</v>
      </c>
      <c r="T365" t="n">
        <v>14920.85</v>
      </c>
      <c r="U365" t="n">
        <v>0.44</v>
      </c>
      <c r="V365" t="n">
        <v>0.82</v>
      </c>
      <c r="W365" t="n">
        <v>3.01</v>
      </c>
      <c r="X365" t="n">
        <v>0.96</v>
      </c>
      <c r="Y365" t="n">
        <v>1</v>
      </c>
      <c r="Z365" t="n">
        <v>10</v>
      </c>
    </row>
    <row r="366">
      <c r="A366" t="n">
        <v>8</v>
      </c>
      <c r="B366" t="n">
        <v>125</v>
      </c>
      <c r="C366" t="inlineStr">
        <is>
          <t xml:space="preserve">CONCLUIDO	</t>
        </is>
      </c>
      <c r="D366" t="n">
        <v>6.1883</v>
      </c>
      <c r="E366" t="n">
        <v>16.16</v>
      </c>
      <c r="F366" t="n">
        <v>11.28</v>
      </c>
      <c r="G366" t="n">
        <v>15.04</v>
      </c>
      <c r="H366" t="n">
        <v>0.22</v>
      </c>
      <c r="I366" t="n">
        <v>45</v>
      </c>
      <c r="J366" t="n">
        <v>246.18</v>
      </c>
      <c r="K366" t="n">
        <v>58.47</v>
      </c>
      <c r="L366" t="n">
        <v>3</v>
      </c>
      <c r="M366" t="n">
        <v>43</v>
      </c>
      <c r="N366" t="n">
        <v>59.7</v>
      </c>
      <c r="O366" t="n">
        <v>30595.91</v>
      </c>
      <c r="P366" t="n">
        <v>182.29</v>
      </c>
      <c r="Q366" t="n">
        <v>197.85</v>
      </c>
      <c r="R366" t="n">
        <v>54.67</v>
      </c>
      <c r="S366" t="n">
        <v>25.4</v>
      </c>
      <c r="T366" t="n">
        <v>13608.44</v>
      </c>
      <c r="U366" t="n">
        <v>0.46</v>
      </c>
      <c r="V366" t="n">
        <v>0.83</v>
      </c>
      <c r="W366" t="n">
        <v>3.02</v>
      </c>
      <c r="X366" t="n">
        <v>0.88</v>
      </c>
      <c r="Y366" t="n">
        <v>1</v>
      </c>
      <c r="Z366" t="n">
        <v>10</v>
      </c>
    </row>
    <row r="367">
      <c r="A367" t="n">
        <v>9</v>
      </c>
      <c r="B367" t="n">
        <v>125</v>
      </c>
      <c r="C367" t="inlineStr">
        <is>
          <t xml:space="preserve">CONCLUIDO	</t>
        </is>
      </c>
      <c r="D367" t="n">
        <v>6.2926</v>
      </c>
      <c r="E367" t="n">
        <v>15.89</v>
      </c>
      <c r="F367" t="n">
        <v>11.2</v>
      </c>
      <c r="G367" t="n">
        <v>16.39</v>
      </c>
      <c r="H367" t="n">
        <v>0.23</v>
      </c>
      <c r="I367" t="n">
        <v>41</v>
      </c>
      <c r="J367" t="n">
        <v>246.62</v>
      </c>
      <c r="K367" t="n">
        <v>58.47</v>
      </c>
      <c r="L367" t="n">
        <v>3.25</v>
      </c>
      <c r="M367" t="n">
        <v>39</v>
      </c>
      <c r="N367" t="n">
        <v>59.9</v>
      </c>
      <c r="O367" t="n">
        <v>30650.7</v>
      </c>
      <c r="P367" t="n">
        <v>180.96</v>
      </c>
      <c r="Q367" t="n">
        <v>197.88</v>
      </c>
      <c r="R367" t="n">
        <v>52.43</v>
      </c>
      <c r="S367" t="n">
        <v>25.4</v>
      </c>
      <c r="T367" t="n">
        <v>12504.75</v>
      </c>
      <c r="U367" t="n">
        <v>0.48</v>
      </c>
      <c r="V367" t="n">
        <v>0.83</v>
      </c>
      <c r="W367" t="n">
        <v>3.01</v>
      </c>
      <c r="X367" t="n">
        <v>0.8100000000000001</v>
      </c>
      <c r="Y367" t="n">
        <v>1</v>
      </c>
      <c r="Z367" t="n">
        <v>10</v>
      </c>
    </row>
    <row r="368">
      <c r="A368" t="n">
        <v>10</v>
      </c>
      <c r="B368" t="n">
        <v>125</v>
      </c>
      <c r="C368" t="inlineStr">
        <is>
          <t xml:space="preserve">CONCLUIDO	</t>
        </is>
      </c>
      <c r="D368" t="n">
        <v>6.3737</v>
      </c>
      <c r="E368" t="n">
        <v>15.69</v>
      </c>
      <c r="F368" t="n">
        <v>11.14</v>
      </c>
      <c r="G368" t="n">
        <v>17.59</v>
      </c>
      <c r="H368" t="n">
        <v>0.25</v>
      </c>
      <c r="I368" t="n">
        <v>38</v>
      </c>
      <c r="J368" t="n">
        <v>247.07</v>
      </c>
      <c r="K368" t="n">
        <v>58.47</v>
      </c>
      <c r="L368" t="n">
        <v>3.5</v>
      </c>
      <c r="M368" t="n">
        <v>36</v>
      </c>
      <c r="N368" t="n">
        <v>60.09</v>
      </c>
      <c r="O368" t="n">
        <v>30705.56</v>
      </c>
      <c r="P368" t="n">
        <v>179.91</v>
      </c>
      <c r="Q368" t="n">
        <v>197.78</v>
      </c>
      <c r="R368" t="n">
        <v>50.56</v>
      </c>
      <c r="S368" t="n">
        <v>25.4</v>
      </c>
      <c r="T368" t="n">
        <v>11588.36</v>
      </c>
      <c r="U368" t="n">
        <v>0.5</v>
      </c>
      <c r="V368" t="n">
        <v>0.84</v>
      </c>
      <c r="W368" t="n">
        <v>3</v>
      </c>
      <c r="X368" t="n">
        <v>0.75</v>
      </c>
      <c r="Y368" t="n">
        <v>1</v>
      </c>
      <c r="Z368" t="n">
        <v>10</v>
      </c>
    </row>
    <row r="369">
      <c r="A369" t="n">
        <v>11</v>
      </c>
      <c r="B369" t="n">
        <v>125</v>
      </c>
      <c r="C369" t="inlineStr">
        <is>
          <t xml:space="preserve">CONCLUIDO	</t>
        </is>
      </c>
      <c r="D369" t="n">
        <v>6.4293</v>
      </c>
      <c r="E369" t="n">
        <v>15.55</v>
      </c>
      <c r="F369" t="n">
        <v>11.1</v>
      </c>
      <c r="G369" t="n">
        <v>18.49</v>
      </c>
      <c r="H369" t="n">
        <v>0.27</v>
      </c>
      <c r="I369" t="n">
        <v>36</v>
      </c>
      <c r="J369" t="n">
        <v>247.51</v>
      </c>
      <c r="K369" t="n">
        <v>58.47</v>
      </c>
      <c r="L369" t="n">
        <v>3.75</v>
      </c>
      <c r="M369" t="n">
        <v>34</v>
      </c>
      <c r="N369" t="n">
        <v>60.29</v>
      </c>
      <c r="O369" t="n">
        <v>30760.49</v>
      </c>
      <c r="P369" t="n">
        <v>179.18</v>
      </c>
      <c r="Q369" t="n">
        <v>197.81</v>
      </c>
      <c r="R369" t="n">
        <v>49.23</v>
      </c>
      <c r="S369" t="n">
        <v>25.4</v>
      </c>
      <c r="T369" t="n">
        <v>10931.07</v>
      </c>
      <c r="U369" t="n">
        <v>0.52</v>
      </c>
      <c r="V369" t="n">
        <v>0.84</v>
      </c>
      <c r="W369" t="n">
        <v>3</v>
      </c>
      <c r="X369" t="n">
        <v>0.7</v>
      </c>
      <c r="Y369" t="n">
        <v>1</v>
      </c>
      <c r="Z369" t="n">
        <v>10</v>
      </c>
    </row>
    <row r="370">
      <c r="A370" t="n">
        <v>12</v>
      </c>
      <c r="B370" t="n">
        <v>125</v>
      </c>
      <c r="C370" t="inlineStr">
        <is>
          <t xml:space="preserve">CONCLUIDO	</t>
        </is>
      </c>
      <c r="D370" t="n">
        <v>6.5132</v>
      </c>
      <c r="E370" t="n">
        <v>15.35</v>
      </c>
      <c r="F370" t="n">
        <v>11.04</v>
      </c>
      <c r="G370" t="n">
        <v>20.07</v>
      </c>
      <c r="H370" t="n">
        <v>0.29</v>
      </c>
      <c r="I370" t="n">
        <v>33</v>
      </c>
      <c r="J370" t="n">
        <v>247.96</v>
      </c>
      <c r="K370" t="n">
        <v>58.47</v>
      </c>
      <c r="L370" t="n">
        <v>4</v>
      </c>
      <c r="M370" t="n">
        <v>31</v>
      </c>
      <c r="N370" t="n">
        <v>60.48</v>
      </c>
      <c r="O370" t="n">
        <v>30815.5</v>
      </c>
      <c r="P370" t="n">
        <v>178.21</v>
      </c>
      <c r="Q370" t="n">
        <v>197.85</v>
      </c>
      <c r="R370" t="n">
        <v>47.2</v>
      </c>
      <c r="S370" t="n">
        <v>25.4</v>
      </c>
      <c r="T370" t="n">
        <v>9931.309999999999</v>
      </c>
      <c r="U370" t="n">
        <v>0.54</v>
      </c>
      <c r="V370" t="n">
        <v>0.84</v>
      </c>
      <c r="W370" t="n">
        <v>3</v>
      </c>
      <c r="X370" t="n">
        <v>0.64</v>
      </c>
      <c r="Y370" t="n">
        <v>1</v>
      </c>
      <c r="Z370" t="n">
        <v>10</v>
      </c>
    </row>
    <row r="371">
      <c r="A371" t="n">
        <v>13</v>
      </c>
      <c r="B371" t="n">
        <v>125</v>
      </c>
      <c r="C371" t="inlineStr">
        <is>
          <t xml:space="preserve">CONCLUIDO	</t>
        </is>
      </c>
      <c r="D371" t="n">
        <v>6.5681</v>
      </c>
      <c r="E371" t="n">
        <v>15.22</v>
      </c>
      <c r="F371" t="n">
        <v>11</v>
      </c>
      <c r="G371" t="n">
        <v>21.3</v>
      </c>
      <c r="H371" t="n">
        <v>0.3</v>
      </c>
      <c r="I371" t="n">
        <v>31</v>
      </c>
      <c r="J371" t="n">
        <v>248.4</v>
      </c>
      <c r="K371" t="n">
        <v>58.47</v>
      </c>
      <c r="L371" t="n">
        <v>4.25</v>
      </c>
      <c r="M371" t="n">
        <v>29</v>
      </c>
      <c r="N371" t="n">
        <v>60.68</v>
      </c>
      <c r="O371" t="n">
        <v>30870.57</v>
      </c>
      <c r="P371" t="n">
        <v>177.65</v>
      </c>
      <c r="Q371" t="n">
        <v>197.78</v>
      </c>
      <c r="R371" t="n">
        <v>46.31</v>
      </c>
      <c r="S371" t="n">
        <v>25.4</v>
      </c>
      <c r="T371" t="n">
        <v>9497.07</v>
      </c>
      <c r="U371" t="n">
        <v>0.55</v>
      </c>
      <c r="V371" t="n">
        <v>0.85</v>
      </c>
      <c r="W371" t="n">
        <v>2.99</v>
      </c>
      <c r="X371" t="n">
        <v>0.61</v>
      </c>
      <c r="Y371" t="n">
        <v>1</v>
      </c>
      <c r="Z371" t="n">
        <v>10</v>
      </c>
    </row>
    <row r="372">
      <c r="A372" t="n">
        <v>14</v>
      </c>
      <c r="B372" t="n">
        <v>125</v>
      </c>
      <c r="C372" t="inlineStr">
        <is>
          <t xml:space="preserve">CONCLUIDO	</t>
        </is>
      </c>
      <c r="D372" t="n">
        <v>6.6045</v>
      </c>
      <c r="E372" t="n">
        <v>15.14</v>
      </c>
      <c r="F372" t="n">
        <v>10.97</v>
      </c>
      <c r="G372" t="n">
        <v>21.93</v>
      </c>
      <c r="H372" t="n">
        <v>0.32</v>
      </c>
      <c r="I372" t="n">
        <v>30</v>
      </c>
      <c r="J372" t="n">
        <v>248.85</v>
      </c>
      <c r="K372" t="n">
        <v>58.47</v>
      </c>
      <c r="L372" t="n">
        <v>4.5</v>
      </c>
      <c r="M372" t="n">
        <v>28</v>
      </c>
      <c r="N372" t="n">
        <v>60.88</v>
      </c>
      <c r="O372" t="n">
        <v>30925.72</v>
      </c>
      <c r="P372" t="n">
        <v>176.98</v>
      </c>
      <c r="Q372" t="n">
        <v>197.82</v>
      </c>
      <c r="R372" t="n">
        <v>45.13</v>
      </c>
      <c r="S372" t="n">
        <v>25.4</v>
      </c>
      <c r="T372" t="n">
        <v>8911.82</v>
      </c>
      <c r="U372" t="n">
        <v>0.5600000000000001</v>
      </c>
      <c r="V372" t="n">
        <v>0.85</v>
      </c>
      <c r="W372" t="n">
        <v>2.99</v>
      </c>
      <c r="X372" t="n">
        <v>0.58</v>
      </c>
      <c r="Y372" t="n">
        <v>1</v>
      </c>
      <c r="Z372" t="n">
        <v>10</v>
      </c>
    </row>
    <row r="373">
      <c r="A373" t="n">
        <v>15</v>
      </c>
      <c r="B373" t="n">
        <v>125</v>
      </c>
      <c r="C373" t="inlineStr">
        <is>
          <t xml:space="preserve">CONCLUIDO	</t>
        </is>
      </c>
      <c r="D373" t="n">
        <v>6.6635</v>
      </c>
      <c r="E373" t="n">
        <v>15.01</v>
      </c>
      <c r="F373" t="n">
        <v>10.93</v>
      </c>
      <c r="G373" t="n">
        <v>23.42</v>
      </c>
      <c r="H373" t="n">
        <v>0.34</v>
      </c>
      <c r="I373" t="n">
        <v>28</v>
      </c>
      <c r="J373" t="n">
        <v>249.3</v>
      </c>
      <c r="K373" t="n">
        <v>58.47</v>
      </c>
      <c r="L373" t="n">
        <v>4.75</v>
      </c>
      <c r="M373" t="n">
        <v>26</v>
      </c>
      <c r="N373" t="n">
        <v>61.07</v>
      </c>
      <c r="O373" t="n">
        <v>30980.93</v>
      </c>
      <c r="P373" t="n">
        <v>176.34</v>
      </c>
      <c r="Q373" t="n">
        <v>197.81</v>
      </c>
      <c r="R373" t="n">
        <v>44.13</v>
      </c>
      <c r="S373" t="n">
        <v>25.4</v>
      </c>
      <c r="T373" t="n">
        <v>8421.1</v>
      </c>
      <c r="U373" t="n">
        <v>0.58</v>
      </c>
      <c r="V373" t="n">
        <v>0.85</v>
      </c>
      <c r="W373" t="n">
        <v>2.98</v>
      </c>
      <c r="X373" t="n">
        <v>0.54</v>
      </c>
      <c r="Y373" t="n">
        <v>1</v>
      </c>
      <c r="Z373" t="n">
        <v>10</v>
      </c>
    </row>
    <row r="374">
      <c r="A374" t="n">
        <v>16</v>
      </c>
      <c r="B374" t="n">
        <v>125</v>
      </c>
      <c r="C374" t="inlineStr">
        <is>
          <t xml:space="preserve">CONCLUIDO	</t>
        </is>
      </c>
      <c r="D374" t="n">
        <v>6.691</v>
      </c>
      <c r="E374" t="n">
        <v>14.95</v>
      </c>
      <c r="F374" t="n">
        <v>10.91</v>
      </c>
      <c r="G374" t="n">
        <v>24.25</v>
      </c>
      <c r="H374" t="n">
        <v>0.36</v>
      </c>
      <c r="I374" t="n">
        <v>27</v>
      </c>
      <c r="J374" t="n">
        <v>249.75</v>
      </c>
      <c r="K374" t="n">
        <v>58.47</v>
      </c>
      <c r="L374" t="n">
        <v>5</v>
      </c>
      <c r="M374" t="n">
        <v>25</v>
      </c>
      <c r="N374" t="n">
        <v>61.27</v>
      </c>
      <c r="O374" t="n">
        <v>31036.22</v>
      </c>
      <c r="P374" t="n">
        <v>175.96</v>
      </c>
      <c r="Q374" t="n">
        <v>197.79</v>
      </c>
      <c r="R374" t="n">
        <v>43.67</v>
      </c>
      <c r="S374" t="n">
        <v>25.4</v>
      </c>
      <c r="T374" t="n">
        <v>8197.67</v>
      </c>
      <c r="U374" t="n">
        <v>0.58</v>
      </c>
      <c r="V374" t="n">
        <v>0.85</v>
      </c>
      <c r="W374" t="n">
        <v>2.98</v>
      </c>
      <c r="X374" t="n">
        <v>0.52</v>
      </c>
      <c r="Y374" t="n">
        <v>1</v>
      </c>
      <c r="Z374" t="n">
        <v>10</v>
      </c>
    </row>
    <row r="375">
      <c r="A375" t="n">
        <v>17</v>
      </c>
      <c r="B375" t="n">
        <v>125</v>
      </c>
      <c r="C375" t="inlineStr">
        <is>
          <t xml:space="preserve">CONCLUIDO	</t>
        </is>
      </c>
      <c r="D375" t="n">
        <v>6.7517</v>
      </c>
      <c r="E375" t="n">
        <v>14.81</v>
      </c>
      <c r="F375" t="n">
        <v>10.87</v>
      </c>
      <c r="G375" t="n">
        <v>26.1</v>
      </c>
      <c r="H375" t="n">
        <v>0.37</v>
      </c>
      <c r="I375" t="n">
        <v>25</v>
      </c>
      <c r="J375" t="n">
        <v>250.2</v>
      </c>
      <c r="K375" t="n">
        <v>58.47</v>
      </c>
      <c r="L375" t="n">
        <v>5.25</v>
      </c>
      <c r="M375" t="n">
        <v>23</v>
      </c>
      <c r="N375" t="n">
        <v>61.47</v>
      </c>
      <c r="O375" t="n">
        <v>31091.59</v>
      </c>
      <c r="P375" t="n">
        <v>175.32</v>
      </c>
      <c r="Q375" t="n">
        <v>197.78</v>
      </c>
      <c r="R375" t="n">
        <v>42.29</v>
      </c>
      <c r="S375" t="n">
        <v>25.4</v>
      </c>
      <c r="T375" t="n">
        <v>7516.65</v>
      </c>
      <c r="U375" t="n">
        <v>0.6</v>
      </c>
      <c r="V375" t="n">
        <v>0.86</v>
      </c>
      <c r="W375" t="n">
        <v>2.98</v>
      </c>
      <c r="X375" t="n">
        <v>0.48</v>
      </c>
      <c r="Y375" t="n">
        <v>1</v>
      </c>
      <c r="Z375" t="n">
        <v>10</v>
      </c>
    </row>
    <row r="376">
      <c r="A376" t="n">
        <v>18</v>
      </c>
      <c r="B376" t="n">
        <v>125</v>
      </c>
      <c r="C376" t="inlineStr">
        <is>
          <t xml:space="preserve">CONCLUIDO	</t>
        </is>
      </c>
      <c r="D376" t="n">
        <v>6.7887</v>
      </c>
      <c r="E376" t="n">
        <v>14.73</v>
      </c>
      <c r="F376" t="n">
        <v>10.84</v>
      </c>
      <c r="G376" t="n">
        <v>27.1</v>
      </c>
      <c r="H376" t="n">
        <v>0.39</v>
      </c>
      <c r="I376" t="n">
        <v>24</v>
      </c>
      <c r="J376" t="n">
        <v>250.64</v>
      </c>
      <c r="K376" t="n">
        <v>58.47</v>
      </c>
      <c r="L376" t="n">
        <v>5.5</v>
      </c>
      <c r="M376" t="n">
        <v>22</v>
      </c>
      <c r="N376" t="n">
        <v>61.67</v>
      </c>
      <c r="O376" t="n">
        <v>31147.02</v>
      </c>
      <c r="P376" t="n">
        <v>174.77</v>
      </c>
      <c r="Q376" t="n">
        <v>197.77</v>
      </c>
      <c r="R376" t="n">
        <v>41.45</v>
      </c>
      <c r="S376" t="n">
        <v>25.4</v>
      </c>
      <c r="T376" t="n">
        <v>7101.35</v>
      </c>
      <c r="U376" t="n">
        <v>0.61</v>
      </c>
      <c r="V376" t="n">
        <v>0.86</v>
      </c>
      <c r="W376" t="n">
        <v>2.97</v>
      </c>
      <c r="X376" t="n">
        <v>0.45</v>
      </c>
      <c r="Y376" t="n">
        <v>1</v>
      </c>
      <c r="Z376" t="n">
        <v>10</v>
      </c>
    </row>
    <row r="377">
      <c r="A377" t="n">
        <v>19</v>
      </c>
      <c r="B377" t="n">
        <v>125</v>
      </c>
      <c r="C377" t="inlineStr">
        <is>
          <t xml:space="preserve">CONCLUIDO	</t>
        </is>
      </c>
      <c r="D377" t="n">
        <v>6.816</v>
      </c>
      <c r="E377" t="n">
        <v>14.67</v>
      </c>
      <c r="F377" t="n">
        <v>10.83</v>
      </c>
      <c r="G377" t="n">
        <v>28.25</v>
      </c>
      <c r="H377" t="n">
        <v>0.41</v>
      </c>
      <c r="I377" t="n">
        <v>23</v>
      </c>
      <c r="J377" t="n">
        <v>251.09</v>
      </c>
      <c r="K377" t="n">
        <v>58.47</v>
      </c>
      <c r="L377" t="n">
        <v>5.75</v>
      </c>
      <c r="M377" t="n">
        <v>21</v>
      </c>
      <c r="N377" t="n">
        <v>61.87</v>
      </c>
      <c r="O377" t="n">
        <v>31202.53</v>
      </c>
      <c r="P377" t="n">
        <v>174.56</v>
      </c>
      <c r="Q377" t="n">
        <v>197.8</v>
      </c>
      <c r="R377" t="n">
        <v>41.04</v>
      </c>
      <c r="S377" t="n">
        <v>25.4</v>
      </c>
      <c r="T377" t="n">
        <v>6899.47</v>
      </c>
      <c r="U377" t="n">
        <v>0.62</v>
      </c>
      <c r="V377" t="n">
        <v>0.86</v>
      </c>
      <c r="W377" t="n">
        <v>2.98</v>
      </c>
      <c r="X377" t="n">
        <v>0.44</v>
      </c>
      <c r="Y377" t="n">
        <v>1</v>
      </c>
      <c r="Z377" t="n">
        <v>10</v>
      </c>
    </row>
    <row r="378">
      <c r="A378" t="n">
        <v>20</v>
      </c>
      <c r="B378" t="n">
        <v>125</v>
      </c>
      <c r="C378" t="inlineStr">
        <is>
          <t xml:space="preserve">CONCLUIDO	</t>
        </is>
      </c>
      <c r="D378" t="n">
        <v>6.8502</v>
      </c>
      <c r="E378" t="n">
        <v>14.6</v>
      </c>
      <c r="F378" t="n">
        <v>10.8</v>
      </c>
      <c r="G378" t="n">
        <v>29.46</v>
      </c>
      <c r="H378" t="n">
        <v>0.42</v>
      </c>
      <c r="I378" t="n">
        <v>22</v>
      </c>
      <c r="J378" t="n">
        <v>251.55</v>
      </c>
      <c r="K378" t="n">
        <v>58.47</v>
      </c>
      <c r="L378" t="n">
        <v>6</v>
      </c>
      <c r="M378" t="n">
        <v>20</v>
      </c>
      <c r="N378" t="n">
        <v>62.07</v>
      </c>
      <c r="O378" t="n">
        <v>31258.11</v>
      </c>
      <c r="P378" t="n">
        <v>174.05</v>
      </c>
      <c r="Q378" t="n">
        <v>197.79</v>
      </c>
      <c r="R378" t="n">
        <v>40.05</v>
      </c>
      <c r="S378" t="n">
        <v>25.4</v>
      </c>
      <c r="T378" t="n">
        <v>6412.34</v>
      </c>
      <c r="U378" t="n">
        <v>0.63</v>
      </c>
      <c r="V378" t="n">
        <v>0.86</v>
      </c>
      <c r="W378" t="n">
        <v>2.98</v>
      </c>
      <c r="X378" t="n">
        <v>0.41</v>
      </c>
      <c r="Y378" t="n">
        <v>1</v>
      </c>
      <c r="Z378" t="n">
        <v>10</v>
      </c>
    </row>
    <row r="379">
      <c r="A379" t="n">
        <v>21</v>
      </c>
      <c r="B379" t="n">
        <v>125</v>
      </c>
      <c r="C379" t="inlineStr">
        <is>
          <t xml:space="preserve">CONCLUIDO	</t>
        </is>
      </c>
      <c r="D379" t="n">
        <v>6.8746</v>
      </c>
      <c r="E379" t="n">
        <v>14.55</v>
      </c>
      <c r="F379" t="n">
        <v>10.8</v>
      </c>
      <c r="G379" t="n">
        <v>30.85</v>
      </c>
      <c r="H379" t="n">
        <v>0.44</v>
      </c>
      <c r="I379" t="n">
        <v>21</v>
      </c>
      <c r="J379" t="n">
        <v>252</v>
      </c>
      <c r="K379" t="n">
        <v>58.47</v>
      </c>
      <c r="L379" t="n">
        <v>6.25</v>
      </c>
      <c r="M379" t="n">
        <v>19</v>
      </c>
      <c r="N379" t="n">
        <v>62.27</v>
      </c>
      <c r="O379" t="n">
        <v>31313.77</v>
      </c>
      <c r="P379" t="n">
        <v>173.96</v>
      </c>
      <c r="Q379" t="n">
        <v>197.75</v>
      </c>
      <c r="R379" t="n">
        <v>40.08</v>
      </c>
      <c r="S379" t="n">
        <v>25.4</v>
      </c>
      <c r="T379" t="n">
        <v>6430.12</v>
      </c>
      <c r="U379" t="n">
        <v>0.63</v>
      </c>
      <c r="V379" t="n">
        <v>0.86</v>
      </c>
      <c r="W379" t="n">
        <v>2.97</v>
      </c>
      <c r="X379" t="n">
        <v>0.41</v>
      </c>
      <c r="Y379" t="n">
        <v>1</v>
      </c>
      <c r="Z379" t="n">
        <v>10</v>
      </c>
    </row>
    <row r="380">
      <c r="A380" t="n">
        <v>22</v>
      </c>
      <c r="B380" t="n">
        <v>125</v>
      </c>
      <c r="C380" t="inlineStr">
        <is>
          <t xml:space="preserve">CONCLUIDO	</t>
        </is>
      </c>
      <c r="D380" t="n">
        <v>6.8772</v>
      </c>
      <c r="E380" t="n">
        <v>14.54</v>
      </c>
      <c r="F380" t="n">
        <v>10.79</v>
      </c>
      <c r="G380" t="n">
        <v>30.83</v>
      </c>
      <c r="H380" t="n">
        <v>0.46</v>
      </c>
      <c r="I380" t="n">
        <v>21</v>
      </c>
      <c r="J380" t="n">
        <v>252.45</v>
      </c>
      <c r="K380" t="n">
        <v>58.47</v>
      </c>
      <c r="L380" t="n">
        <v>6.5</v>
      </c>
      <c r="M380" t="n">
        <v>19</v>
      </c>
      <c r="N380" t="n">
        <v>62.47</v>
      </c>
      <c r="O380" t="n">
        <v>31369.49</v>
      </c>
      <c r="P380" t="n">
        <v>173.73</v>
      </c>
      <c r="Q380" t="n">
        <v>197.79</v>
      </c>
      <c r="R380" t="n">
        <v>39.72</v>
      </c>
      <c r="S380" t="n">
        <v>25.4</v>
      </c>
      <c r="T380" t="n">
        <v>6249.31</v>
      </c>
      <c r="U380" t="n">
        <v>0.64</v>
      </c>
      <c r="V380" t="n">
        <v>0.86</v>
      </c>
      <c r="W380" t="n">
        <v>2.98</v>
      </c>
      <c r="X380" t="n">
        <v>0.4</v>
      </c>
      <c r="Y380" t="n">
        <v>1</v>
      </c>
      <c r="Z380" t="n">
        <v>10</v>
      </c>
    </row>
    <row r="381">
      <c r="A381" t="n">
        <v>23</v>
      </c>
      <c r="B381" t="n">
        <v>125</v>
      </c>
      <c r="C381" t="inlineStr">
        <is>
          <t xml:space="preserve">CONCLUIDO	</t>
        </is>
      </c>
      <c r="D381" t="n">
        <v>6.9131</v>
      </c>
      <c r="E381" t="n">
        <v>14.47</v>
      </c>
      <c r="F381" t="n">
        <v>10.76</v>
      </c>
      <c r="G381" t="n">
        <v>32.29</v>
      </c>
      <c r="H381" t="n">
        <v>0.47</v>
      </c>
      <c r="I381" t="n">
        <v>20</v>
      </c>
      <c r="J381" t="n">
        <v>252.9</v>
      </c>
      <c r="K381" t="n">
        <v>58.47</v>
      </c>
      <c r="L381" t="n">
        <v>6.75</v>
      </c>
      <c r="M381" t="n">
        <v>18</v>
      </c>
      <c r="N381" t="n">
        <v>62.68</v>
      </c>
      <c r="O381" t="n">
        <v>31425.3</v>
      </c>
      <c r="P381" t="n">
        <v>173.32</v>
      </c>
      <c r="Q381" t="n">
        <v>197.82</v>
      </c>
      <c r="R381" t="n">
        <v>38.92</v>
      </c>
      <c r="S381" t="n">
        <v>25.4</v>
      </c>
      <c r="T381" t="n">
        <v>5855.74</v>
      </c>
      <c r="U381" t="n">
        <v>0.65</v>
      </c>
      <c r="V381" t="n">
        <v>0.86</v>
      </c>
      <c r="W381" t="n">
        <v>2.97</v>
      </c>
      <c r="X381" t="n">
        <v>0.37</v>
      </c>
      <c r="Y381" t="n">
        <v>1</v>
      </c>
      <c r="Z381" t="n">
        <v>10</v>
      </c>
    </row>
    <row r="382">
      <c r="A382" t="n">
        <v>24</v>
      </c>
      <c r="B382" t="n">
        <v>125</v>
      </c>
      <c r="C382" t="inlineStr">
        <is>
          <t xml:space="preserve">CONCLUIDO	</t>
        </is>
      </c>
      <c r="D382" t="n">
        <v>6.9422</v>
      </c>
      <c r="E382" t="n">
        <v>14.4</v>
      </c>
      <c r="F382" t="n">
        <v>10.75</v>
      </c>
      <c r="G382" t="n">
        <v>33.95</v>
      </c>
      <c r="H382" t="n">
        <v>0.49</v>
      </c>
      <c r="I382" t="n">
        <v>19</v>
      </c>
      <c r="J382" t="n">
        <v>253.35</v>
      </c>
      <c r="K382" t="n">
        <v>58.47</v>
      </c>
      <c r="L382" t="n">
        <v>7</v>
      </c>
      <c r="M382" t="n">
        <v>17</v>
      </c>
      <c r="N382" t="n">
        <v>62.88</v>
      </c>
      <c r="O382" t="n">
        <v>31481.17</v>
      </c>
      <c r="P382" t="n">
        <v>173.1</v>
      </c>
      <c r="Q382" t="n">
        <v>197.76</v>
      </c>
      <c r="R382" t="n">
        <v>38.46</v>
      </c>
      <c r="S382" t="n">
        <v>25.4</v>
      </c>
      <c r="T382" t="n">
        <v>5632.89</v>
      </c>
      <c r="U382" t="n">
        <v>0.66</v>
      </c>
      <c r="V382" t="n">
        <v>0.87</v>
      </c>
      <c r="W382" t="n">
        <v>2.97</v>
      </c>
      <c r="X382" t="n">
        <v>0.36</v>
      </c>
      <c r="Y382" t="n">
        <v>1</v>
      </c>
      <c r="Z382" t="n">
        <v>10</v>
      </c>
    </row>
    <row r="383">
      <c r="A383" t="n">
        <v>25</v>
      </c>
      <c r="B383" t="n">
        <v>125</v>
      </c>
      <c r="C383" t="inlineStr">
        <is>
          <t xml:space="preserve">CONCLUIDO	</t>
        </is>
      </c>
      <c r="D383" t="n">
        <v>6.9412</v>
      </c>
      <c r="E383" t="n">
        <v>14.41</v>
      </c>
      <c r="F383" t="n">
        <v>10.75</v>
      </c>
      <c r="G383" t="n">
        <v>33.96</v>
      </c>
      <c r="H383" t="n">
        <v>0.51</v>
      </c>
      <c r="I383" t="n">
        <v>19</v>
      </c>
      <c r="J383" t="n">
        <v>253.81</v>
      </c>
      <c r="K383" t="n">
        <v>58.47</v>
      </c>
      <c r="L383" t="n">
        <v>7.25</v>
      </c>
      <c r="M383" t="n">
        <v>17</v>
      </c>
      <c r="N383" t="n">
        <v>63.08</v>
      </c>
      <c r="O383" t="n">
        <v>31537.13</v>
      </c>
      <c r="P383" t="n">
        <v>173.02</v>
      </c>
      <c r="Q383" t="n">
        <v>197.79</v>
      </c>
      <c r="R383" t="n">
        <v>38.53</v>
      </c>
      <c r="S383" t="n">
        <v>25.4</v>
      </c>
      <c r="T383" t="n">
        <v>5666.17</v>
      </c>
      <c r="U383" t="n">
        <v>0.66</v>
      </c>
      <c r="V383" t="n">
        <v>0.87</v>
      </c>
      <c r="W383" t="n">
        <v>2.97</v>
      </c>
      <c r="X383" t="n">
        <v>0.36</v>
      </c>
      <c r="Y383" t="n">
        <v>1</v>
      </c>
      <c r="Z383" t="n">
        <v>10</v>
      </c>
    </row>
    <row r="384">
      <c r="A384" t="n">
        <v>26</v>
      </c>
      <c r="B384" t="n">
        <v>125</v>
      </c>
      <c r="C384" t="inlineStr">
        <is>
          <t xml:space="preserve">CONCLUIDO	</t>
        </is>
      </c>
      <c r="D384" t="n">
        <v>6.9743</v>
      </c>
      <c r="E384" t="n">
        <v>14.34</v>
      </c>
      <c r="F384" t="n">
        <v>10.73</v>
      </c>
      <c r="G384" t="n">
        <v>35.77</v>
      </c>
      <c r="H384" t="n">
        <v>0.52</v>
      </c>
      <c r="I384" t="n">
        <v>18</v>
      </c>
      <c r="J384" t="n">
        <v>254.26</v>
      </c>
      <c r="K384" t="n">
        <v>58.47</v>
      </c>
      <c r="L384" t="n">
        <v>7.5</v>
      </c>
      <c r="M384" t="n">
        <v>16</v>
      </c>
      <c r="N384" t="n">
        <v>63.29</v>
      </c>
      <c r="O384" t="n">
        <v>31593.16</v>
      </c>
      <c r="P384" t="n">
        <v>172.77</v>
      </c>
      <c r="Q384" t="n">
        <v>197.79</v>
      </c>
      <c r="R384" t="n">
        <v>37.71</v>
      </c>
      <c r="S384" t="n">
        <v>25.4</v>
      </c>
      <c r="T384" t="n">
        <v>5259.92</v>
      </c>
      <c r="U384" t="n">
        <v>0.67</v>
      </c>
      <c r="V384" t="n">
        <v>0.87</v>
      </c>
      <c r="W384" t="n">
        <v>2.98</v>
      </c>
      <c r="X384" t="n">
        <v>0.34</v>
      </c>
      <c r="Y384" t="n">
        <v>1</v>
      </c>
      <c r="Z384" t="n">
        <v>10</v>
      </c>
    </row>
    <row r="385">
      <c r="A385" t="n">
        <v>27</v>
      </c>
      <c r="B385" t="n">
        <v>125</v>
      </c>
      <c r="C385" t="inlineStr">
        <is>
          <t xml:space="preserve">CONCLUIDO	</t>
        </is>
      </c>
      <c r="D385" t="n">
        <v>7.0111</v>
      </c>
      <c r="E385" t="n">
        <v>14.26</v>
      </c>
      <c r="F385" t="n">
        <v>10.7</v>
      </c>
      <c r="G385" t="n">
        <v>37.78</v>
      </c>
      <c r="H385" t="n">
        <v>0.54</v>
      </c>
      <c r="I385" t="n">
        <v>17</v>
      </c>
      <c r="J385" t="n">
        <v>254.72</v>
      </c>
      <c r="K385" t="n">
        <v>58.47</v>
      </c>
      <c r="L385" t="n">
        <v>7.75</v>
      </c>
      <c r="M385" t="n">
        <v>15</v>
      </c>
      <c r="N385" t="n">
        <v>63.49</v>
      </c>
      <c r="O385" t="n">
        <v>31649.26</v>
      </c>
      <c r="P385" t="n">
        <v>172</v>
      </c>
      <c r="Q385" t="n">
        <v>197.81</v>
      </c>
      <c r="R385" t="n">
        <v>36.98</v>
      </c>
      <c r="S385" t="n">
        <v>25.4</v>
      </c>
      <c r="T385" t="n">
        <v>4902.76</v>
      </c>
      <c r="U385" t="n">
        <v>0.6899999999999999</v>
      </c>
      <c r="V385" t="n">
        <v>0.87</v>
      </c>
      <c r="W385" t="n">
        <v>2.97</v>
      </c>
      <c r="X385" t="n">
        <v>0.31</v>
      </c>
      <c r="Y385" t="n">
        <v>1</v>
      </c>
      <c r="Z385" t="n">
        <v>10</v>
      </c>
    </row>
    <row r="386">
      <c r="A386" t="n">
        <v>28</v>
      </c>
      <c r="B386" t="n">
        <v>125</v>
      </c>
      <c r="C386" t="inlineStr">
        <is>
          <t xml:space="preserve">CONCLUIDO	</t>
        </is>
      </c>
      <c r="D386" t="n">
        <v>6.9999</v>
      </c>
      <c r="E386" t="n">
        <v>14.29</v>
      </c>
      <c r="F386" t="n">
        <v>10.73</v>
      </c>
      <c r="G386" t="n">
        <v>37.86</v>
      </c>
      <c r="H386" t="n">
        <v>0.5600000000000001</v>
      </c>
      <c r="I386" t="n">
        <v>17</v>
      </c>
      <c r="J386" t="n">
        <v>255.17</v>
      </c>
      <c r="K386" t="n">
        <v>58.47</v>
      </c>
      <c r="L386" t="n">
        <v>8</v>
      </c>
      <c r="M386" t="n">
        <v>15</v>
      </c>
      <c r="N386" t="n">
        <v>63.7</v>
      </c>
      <c r="O386" t="n">
        <v>31705.44</v>
      </c>
      <c r="P386" t="n">
        <v>172.49</v>
      </c>
      <c r="Q386" t="n">
        <v>197.77</v>
      </c>
      <c r="R386" t="n">
        <v>37.84</v>
      </c>
      <c r="S386" t="n">
        <v>25.4</v>
      </c>
      <c r="T386" t="n">
        <v>5329.13</v>
      </c>
      <c r="U386" t="n">
        <v>0.67</v>
      </c>
      <c r="V386" t="n">
        <v>0.87</v>
      </c>
      <c r="W386" t="n">
        <v>2.97</v>
      </c>
      <c r="X386" t="n">
        <v>0.34</v>
      </c>
      <c r="Y386" t="n">
        <v>1</v>
      </c>
      <c r="Z386" t="n">
        <v>10</v>
      </c>
    </row>
    <row r="387">
      <c r="A387" t="n">
        <v>29</v>
      </c>
      <c r="B387" t="n">
        <v>125</v>
      </c>
      <c r="C387" t="inlineStr">
        <is>
          <t xml:space="preserve">CONCLUIDO	</t>
        </is>
      </c>
      <c r="D387" t="n">
        <v>7.0405</v>
      </c>
      <c r="E387" t="n">
        <v>14.2</v>
      </c>
      <c r="F387" t="n">
        <v>10.69</v>
      </c>
      <c r="G387" t="n">
        <v>40.09</v>
      </c>
      <c r="H387" t="n">
        <v>0.57</v>
      </c>
      <c r="I387" t="n">
        <v>16</v>
      </c>
      <c r="J387" t="n">
        <v>255.63</v>
      </c>
      <c r="K387" t="n">
        <v>58.47</v>
      </c>
      <c r="L387" t="n">
        <v>8.25</v>
      </c>
      <c r="M387" t="n">
        <v>14</v>
      </c>
      <c r="N387" t="n">
        <v>63.91</v>
      </c>
      <c r="O387" t="n">
        <v>31761.69</v>
      </c>
      <c r="P387" t="n">
        <v>171.9</v>
      </c>
      <c r="Q387" t="n">
        <v>197.76</v>
      </c>
      <c r="R387" t="n">
        <v>36.73</v>
      </c>
      <c r="S387" t="n">
        <v>25.4</v>
      </c>
      <c r="T387" t="n">
        <v>4780.23</v>
      </c>
      <c r="U387" t="n">
        <v>0.6899999999999999</v>
      </c>
      <c r="V387" t="n">
        <v>0.87</v>
      </c>
      <c r="W387" t="n">
        <v>2.96</v>
      </c>
      <c r="X387" t="n">
        <v>0.3</v>
      </c>
      <c r="Y387" t="n">
        <v>1</v>
      </c>
      <c r="Z387" t="n">
        <v>10</v>
      </c>
    </row>
    <row r="388">
      <c r="A388" t="n">
        <v>30</v>
      </c>
      <c r="B388" t="n">
        <v>125</v>
      </c>
      <c r="C388" t="inlineStr">
        <is>
          <t xml:space="preserve">CONCLUIDO	</t>
        </is>
      </c>
      <c r="D388" t="n">
        <v>7.0436</v>
      </c>
      <c r="E388" t="n">
        <v>14.2</v>
      </c>
      <c r="F388" t="n">
        <v>10.68</v>
      </c>
      <c r="G388" t="n">
        <v>40.07</v>
      </c>
      <c r="H388" t="n">
        <v>0.59</v>
      </c>
      <c r="I388" t="n">
        <v>16</v>
      </c>
      <c r="J388" t="n">
        <v>256.09</v>
      </c>
      <c r="K388" t="n">
        <v>58.47</v>
      </c>
      <c r="L388" t="n">
        <v>8.5</v>
      </c>
      <c r="M388" t="n">
        <v>14</v>
      </c>
      <c r="N388" t="n">
        <v>64.11</v>
      </c>
      <c r="O388" t="n">
        <v>31818.02</v>
      </c>
      <c r="P388" t="n">
        <v>171.82</v>
      </c>
      <c r="Q388" t="n">
        <v>197.78</v>
      </c>
      <c r="R388" t="n">
        <v>36.61</v>
      </c>
      <c r="S388" t="n">
        <v>25.4</v>
      </c>
      <c r="T388" t="n">
        <v>4718.94</v>
      </c>
      <c r="U388" t="n">
        <v>0.6899999999999999</v>
      </c>
      <c r="V388" t="n">
        <v>0.87</v>
      </c>
      <c r="W388" t="n">
        <v>2.96</v>
      </c>
      <c r="X388" t="n">
        <v>0.29</v>
      </c>
      <c r="Y388" t="n">
        <v>1</v>
      </c>
      <c r="Z388" t="n">
        <v>10</v>
      </c>
    </row>
    <row r="389">
      <c r="A389" t="n">
        <v>31</v>
      </c>
      <c r="B389" t="n">
        <v>125</v>
      </c>
      <c r="C389" t="inlineStr">
        <is>
          <t xml:space="preserve">CONCLUIDO	</t>
        </is>
      </c>
      <c r="D389" t="n">
        <v>7.0449</v>
      </c>
      <c r="E389" t="n">
        <v>14.19</v>
      </c>
      <c r="F389" t="n">
        <v>10.68</v>
      </c>
      <c r="G389" t="n">
        <v>40.06</v>
      </c>
      <c r="H389" t="n">
        <v>0.61</v>
      </c>
      <c r="I389" t="n">
        <v>16</v>
      </c>
      <c r="J389" t="n">
        <v>256.54</v>
      </c>
      <c r="K389" t="n">
        <v>58.47</v>
      </c>
      <c r="L389" t="n">
        <v>8.75</v>
      </c>
      <c r="M389" t="n">
        <v>14</v>
      </c>
      <c r="N389" t="n">
        <v>64.31999999999999</v>
      </c>
      <c r="O389" t="n">
        <v>31874.43</v>
      </c>
      <c r="P389" t="n">
        <v>171.69</v>
      </c>
      <c r="Q389" t="n">
        <v>197.76</v>
      </c>
      <c r="R389" t="n">
        <v>36.56</v>
      </c>
      <c r="S389" t="n">
        <v>25.4</v>
      </c>
      <c r="T389" t="n">
        <v>4696.59</v>
      </c>
      <c r="U389" t="n">
        <v>0.6899999999999999</v>
      </c>
      <c r="V389" t="n">
        <v>0.87</v>
      </c>
      <c r="W389" t="n">
        <v>2.96</v>
      </c>
      <c r="X389" t="n">
        <v>0.29</v>
      </c>
      <c r="Y389" t="n">
        <v>1</v>
      </c>
      <c r="Z389" t="n">
        <v>10</v>
      </c>
    </row>
    <row r="390">
      <c r="A390" t="n">
        <v>32</v>
      </c>
      <c r="B390" t="n">
        <v>125</v>
      </c>
      <c r="C390" t="inlineStr">
        <is>
          <t xml:space="preserve">CONCLUIDO	</t>
        </is>
      </c>
      <c r="D390" t="n">
        <v>7.0709</v>
      </c>
      <c r="E390" t="n">
        <v>14.14</v>
      </c>
      <c r="F390" t="n">
        <v>10.68</v>
      </c>
      <c r="G390" t="n">
        <v>42.71</v>
      </c>
      <c r="H390" t="n">
        <v>0.62</v>
      </c>
      <c r="I390" t="n">
        <v>15</v>
      </c>
      <c r="J390" t="n">
        <v>257</v>
      </c>
      <c r="K390" t="n">
        <v>58.47</v>
      </c>
      <c r="L390" t="n">
        <v>9</v>
      </c>
      <c r="M390" t="n">
        <v>13</v>
      </c>
      <c r="N390" t="n">
        <v>64.53</v>
      </c>
      <c r="O390" t="n">
        <v>31931.04</v>
      </c>
      <c r="P390" t="n">
        <v>171.65</v>
      </c>
      <c r="Q390" t="n">
        <v>197.78</v>
      </c>
      <c r="R390" t="n">
        <v>36.26</v>
      </c>
      <c r="S390" t="n">
        <v>25.4</v>
      </c>
      <c r="T390" t="n">
        <v>4550.04</v>
      </c>
      <c r="U390" t="n">
        <v>0.7</v>
      </c>
      <c r="V390" t="n">
        <v>0.87</v>
      </c>
      <c r="W390" t="n">
        <v>2.96</v>
      </c>
      <c r="X390" t="n">
        <v>0.29</v>
      </c>
      <c r="Y390" t="n">
        <v>1</v>
      </c>
      <c r="Z390" t="n">
        <v>10</v>
      </c>
    </row>
    <row r="391">
      <c r="A391" t="n">
        <v>33</v>
      </c>
      <c r="B391" t="n">
        <v>125</v>
      </c>
      <c r="C391" t="inlineStr">
        <is>
          <t xml:space="preserve">CONCLUIDO	</t>
        </is>
      </c>
      <c r="D391" t="n">
        <v>7.0745</v>
      </c>
      <c r="E391" t="n">
        <v>14.14</v>
      </c>
      <c r="F391" t="n">
        <v>10.67</v>
      </c>
      <c r="G391" t="n">
        <v>42.68</v>
      </c>
      <c r="H391" t="n">
        <v>0.64</v>
      </c>
      <c r="I391" t="n">
        <v>15</v>
      </c>
      <c r="J391" t="n">
        <v>257.46</v>
      </c>
      <c r="K391" t="n">
        <v>58.47</v>
      </c>
      <c r="L391" t="n">
        <v>9.25</v>
      </c>
      <c r="M391" t="n">
        <v>13</v>
      </c>
      <c r="N391" t="n">
        <v>64.73999999999999</v>
      </c>
      <c r="O391" t="n">
        <v>31987.61</v>
      </c>
      <c r="P391" t="n">
        <v>171.39</v>
      </c>
      <c r="Q391" t="n">
        <v>197.76</v>
      </c>
      <c r="R391" t="n">
        <v>36.02</v>
      </c>
      <c r="S391" t="n">
        <v>25.4</v>
      </c>
      <c r="T391" t="n">
        <v>4428.68</v>
      </c>
      <c r="U391" t="n">
        <v>0.71</v>
      </c>
      <c r="V391" t="n">
        <v>0.87</v>
      </c>
      <c r="W391" t="n">
        <v>2.96</v>
      </c>
      <c r="X391" t="n">
        <v>0.28</v>
      </c>
      <c r="Y391" t="n">
        <v>1</v>
      </c>
      <c r="Z391" t="n">
        <v>10</v>
      </c>
    </row>
    <row r="392">
      <c r="A392" t="n">
        <v>34</v>
      </c>
      <c r="B392" t="n">
        <v>125</v>
      </c>
      <c r="C392" t="inlineStr">
        <is>
          <t xml:space="preserve">CONCLUIDO	</t>
        </is>
      </c>
      <c r="D392" t="n">
        <v>7.1111</v>
      </c>
      <c r="E392" t="n">
        <v>14.06</v>
      </c>
      <c r="F392" t="n">
        <v>10.64</v>
      </c>
      <c r="G392" t="n">
        <v>45.62</v>
      </c>
      <c r="H392" t="n">
        <v>0.66</v>
      </c>
      <c r="I392" t="n">
        <v>14</v>
      </c>
      <c r="J392" t="n">
        <v>257.92</v>
      </c>
      <c r="K392" t="n">
        <v>58.47</v>
      </c>
      <c r="L392" t="n">
        <v>9.5</v>
      </c>
      <c r="M392" t="n">
        <v>12</v>
      </c>
      <c r="N392" t="n">
        <v>64.95</v>
      </c>
      <c r="O392" t="n">
        <v>32044.25</v>
      </c>
      <c r="P392" t="n">
        <v>170.97</v>
      </c>
      <c r="Q392" t="n">
        <v>197.75</v>
      </c>
      <c r="R392" t="n">
        <v>35.36</v>
      </c>
      <c r="S392" t="n">
        <v>25.4</v>
      </c>
      <c r="T392" t="n">
        <v>4105.3</v>
      </c>
      <c r="U392" t="n">
        <v>0.72</v>
      </c>
      <c r="V392" t="n">
        <v>0.87</v>
      </c>
      <c r="W392" t="n">
        <v>2.96</v>
      </c>
      <c r="X392" t="n">
        <v>0.25</v>
      </c>
      <c r="Y392" t="n">
        <v>1</v>
      </c>
      <c r="Z392" t="n">
        <v>10</v>
      </c>
    </row>
    <row r="393">
      <c r="A393" t="n">
        <v>35</v>
      </c>
      <c r="B393" t="n">
        <v>125</v>
      </c>
      <c r="C393" t="inlineStr">
        <is>
          <t xml:space="preserve">CONCLUIDO	</t>
        </is>
      </c>
      <c r="D393" t="n">
        <v>7.1105</v>
      </c>
      <c r="E393" t="n">
        <v>14.06</v>
      </c>
      <c r="F393" t="n">
        <v>10.65</v>
      </c>
      <c r="G393" t="n">
        <v>45.62</v>
      </c>
      <c r="H393" t="n">
        <v>0.67</v>
      </c>
      <c r="I393" t="n">
        <v>14</v>
      </c>
      <c r="J393" t="n">
        <v>258.38</v>
      </c>
      <c r="K393" t="n">
        <v>58.47</v>
      </c>
      <c r="L393" t="n">
        <v>9.75</v>
      </c>
      <c r="M393" t="n">
        <v>12</v>
      </c>
      <c r="N393" t="n">
        <v>65.16</v>
      </c>
      <c r="O393" t="n">
        <v>32100.97</v>
      </c>
      <c r="P393" t="n">
        <v>170.98</v>
      </c>
      <c r="Q393" t="n">
        <v>197.77</v>
      </c>
      <c r="R393" t="n">
        <v>35.4</v>
      </c>
      <c r="S393" t="n">
        <v>25.4</v>
      </c>
      <c r="T393" t="n">
        <v>4124.7</v>
      </c>
      <c r="U393" t="n">
        <v>0.72</v>
      </c>
      <c r="V393" t="n">
        <v>0.87</v>
      </c>
      <c r="W393" t="n">
        <v>2.96</v>
      </c>
      <c r="X393" t="n">
        <v>0.25</v>
      </c>
      <c r="Y393" t="n">
        <v>1</v>
      </c>
      <c r="Z393" t="n">
        <v>10</v>
      </c>
    </row>
    <row r="394">
      <c r="A394" t="n">
        <v>36</v>
      </c>
      <c r="B394" t="n">
        <v>125</v>
      </c>
      <c r="C394" t="inlineStr">
        <is>
          <t xml:space="preserve">CONCLUIDO	</t>
        </is>
      </c>
      <c r="D394" t="n">
        <v>7.1076</v>
      </c>
      <c r="E394" t="n">
        <v>14.07</v>
      </c>
      <c r="F394" t="n">
        <v>10.65</v>
      </c>
      <c r="G394" t="n">
        <v>45.65</v>
      </c>
      <c r="H394" t="n">
        <v>0.6899999999999999</v>
      </c>
      <c r="I394" t="n">
        <v>14</v>
      </c>
      <c r="J394" t="n">
        <v>258.84</v>
      </c>
      <c r="K394" t="n">
        <v>58.47</v>
      </c>
      <c r="L394" t="n">
        <v>10</v>
      </c>
      <c r="M394" t="n">
        <v>12</v>
      </c>
      <c r="N394" t="n">
        <v>65.37</v>
      </c>
      <c r="O394" t="n">
        <v>32157.77</v>
      </c>
      <c r="P394" t="n">
        <v>170.91</v>
      </c>
      <c r="Q394" t="n">
        <v>197.77</v>
      </c>
      <c r="R394" t="n">
        <v>35.44</v>
      </c>
      <c r="S394" t="n">
        <v>25.4</v>
      </c>
      <c r="T394" t="n">
        <v>4145.96</v>
      </c>
      <c r="U394" t="n">
        <v>0.72</v>
      </c>
      <c r="V394" t="n">
        <v>0.87</v>
      </c>
      <c r="W394" t="n">
        <v>2.96</v>
      </c>
      <c r="X394" t="n">
        <v>0.26</v>
      </c>
      <c r="Y394" t="n">
        <v>1</v>
      </c>
      <c r="Z394" t="n">
        <v>10</v>
      </c>
    </row>
    <row r="395">
      <c r="A395" t="n">
        <v>37</v>
      </c>
      <c r="B395" t="n">
        <v>125</v>
      </c>
      <c r="C395" t="inlineStr">
        <is>
          <t xml:space="preserve">CONCLUIDO	</t>
        </is>
      </c>
      <c r="D395" t="n">
        <v>7.1368</v>
      </c>
      <c r="E395" t="n">
        <v>14.01</v>
      </c>
      <c r="F395" t="n">
        <v>10.64</v>
      </c>
      <c r="G395" t="n">
        <v>49.11</v>
      </c>
      <c r="H395" t="n">
        <v>0.7</v>
      </c>
      <c r="I395" t="n">
        <v>13</v>
      </c>
      <c r="J395" t="n">
        <v>259.3</v>
      </c>
      <c r="K395" t="n">
        <v>58.47</v>
      </c>
      <c r="L395" t="n">
        <v>10.25</v>
      </c>
      <c r="M395" t="n">
        <v>11</v>
      </c>
      <c r="N395" t="n">
        <v>65.58</v>
      </c>
      <c r="O395" t="n">
        <v>32214.64</v>
      </c>
      <c r="P395" t="n">
        <v>170.77</v>
      </c>
      <c r="Q395" t="n">
        <v>197.79</v>
      </c>
      <c r="R395" t="n">
        <v>35.19</v>
      </c>
      <c r="S395" t="n">
        <v>25.4</v>
      </c>
      <c r="T395" t="n">
        <v>4025.56</v>
      </c>
      <c r="U395" t="n">
        <v>0.72</v>
      </c>
      <c r="V395" t="n">
        <v>0.87</v>
      </c>
      <c r="W395" t="n">
        <v>2.96</v>
      </c>
      <c r="X395" t="n">
        <v>0.25</v>
      </c>
      <c r="Y395" t="n">
        <v>1</v>
      </c>
      <c r="Z395" t="n">
        <v>10</v>
      </c>
    </row>
    <row r="396">
      <c r="A396" t="n">
        <v>38</v>
      </c>
      <c r="B396" t="n">
        <v>125</v>
      </c>
      <c r="C396" t="inlineStr">
        <is>
          <t xml:space="preserve">CONCLUIDO	</t>
        </is>
      </c>
      <c r="D396" t="n">
        <v>7.1368</v>
      </c>
      <c r="E396" t="n">
        <v>14.01</v>
      </c>
      <c r="F396" t="n">
        <v>10.64</v>
      </c>
      <c r="G396" t="n">
        <v>49.11</v>
      </c>
      <c r="H396" t="n">
        <v>0.72</v>
      </c>
      <c r="I396" t="n">
        <v>13</v>
      </c>
      <c r="J396" t="n">
        <v>259.76</v>
      </c>
      <c r="K396" t="n">
        <v>58.47</v>
      </c>
      <c r="L396" t="n">
        <v>10.5</v>
      </c>
      <c r="M396" t="n">
        <v>11</v>
      </c>
      <c r="N396" t="n">
        <v>65.79000000000001</v>
      </c>
      <c r="O396" t="n">
        <v>32271.6</v>
      </c>
      <c r="P396" t="n">
        <v>170.96</v>
      </c>
      <c r="Q396" t="n">
        <v>197.77</v>
      </c>
      <c r="R396" t="n">
        <v>35.36</v>
      </c>
      <c r="S396" t="n">
        <v>25.4</v>
      </c>
      <c r="T396" t="n">
        <v>4109.99</v>
      </c>
      <c r="U396" t="n">
        <v>0.72</v>
      </c>
      <c r="V396" t="n">
        <v>0.87</v>
      </c>
      <c r="W396" t="n">
        <v>2.96</v>
      </c>
      <c r="X396" t="n">
        <v>0.25</v>
      </c>
      <c r="Y396" t="n">
        <v>1</v>
      </c>
      <c r="Z396" t="n">
        <v>10</v>
      </c>
    </row>
    <row r="397">
      <c r="A397" t="n">
        <v>39</v>
      </c>
      <c r="B397" t="n">
        <v>125</v>
      </c>
      <c r="C397" t="inlineStr">
        <is>
          <t xml:space="preserve">CONCLUIDO	</t>
        </is>
      </c>
      <c r="D397" t="n">
        <v>7.1437</v>
      </c>
      <c r="E397" t="n">
        <v>14</v>
      </c>
      <c r="F397" t="n">
        <v>10.63</v>
      </c>
      <c r="G397" t="n">
        <v>49.05</v>
      </c>
      <c r="H397" t="n">
        <v>0.74</v>
      </c>
      <c r="I397" t="n">
        <v>13</v>
      </c>
      <c r="J397" t="n">
        <v>260.23</v>
      </c>
      <c r="K397" t="n">
        <v>58.47</v>
      </c>
      <c r="L397" t="n">
        <v>10.75</v>
      </c>
      <c r="M397" t="n">
        <v>11</v>
      </c>
      <c r="N397" t="n">
        <v>66</v>
      </c>
      <c r="O397" t="n">
        <v>32328.64</v>
      </c>
      <c r="P397" t="n">
        <v>170.63</v>
      </c>
      <c r="Q397" t="n">
        <v>197.78</v>
      </c>
      <c r="R397" t="n">
        <v>34.54</v>
      </c>
      <c r="S397" t="n">
        <v>25.4</v>
      </c>
      <c r="T397" t="n">
        <v>3703.12</v>
      </c>
      <c r="U397" t="n">
        <v>0.74</v>
      </c>
      <c r="V397" t="n">
        <v>0.88</v>
      </c>
      <c r="W397" t="n">
        <v>2.96</v>
      </c>
      <c r="X397" t="n">
        <v>0.24</v>
      </c>
      <c r="Y397" t="n">
        <v>1</v>
      </c>
      <c r="Z397" t="n">
        <v>10</v>
      </c>
    </row>
    <row r="398">
      <c r="A398" t="n">
        <v>40</v>
      </c>
      <c r="B398" t="n">
        <v>125</v>
      </c>
      <c r="C398" t="inlineStr">
        <is>
          <t xml:space="preserve">CONCLUIDO	</t>
        </is>
      </c>
      <c r="D398" t="n">
        <v>7.1433</v>
      </c>
      <c r="E398" t="n">
        <v>14</v>
      </c>
      <c r="F398" t="n">
        <v>10.63</v>
      </c>
      <c r="G398" t="n">
        <v>49.05</v>
      </c>
      <c r="H398" t="n">
        <v>0.75</v>
      </c>
      <c r="I398" t="n">
        <v>13</v>
      </c>
      <c r="J398" t="n">
        <v>260.69</v>
      </c>
      <c r="K398" t="n">
        <v>58.47</v>
      </c>
      <c r="L398" t="n">
        <v>11</v>
      </c>
      <c r="M398" t="n">
        <v>11</v>
      </c>
      <c r="N398" t="n">
        <v>66.20999999999999</v>
      </c>
      <c r="O398" t="n">
        <v>32385.75</v>
      </c>
      <c r="P398" t="n">
        <v>170.4</v>
      </c>
      <c r="Q398" t="n">
        <v>197.75</v>
      </c>
      <c r="R398" t="n">
        <v>34.72</v>
      </c>
      <c r="S398" t="n">
        <v>25.4</v>
      </c>
      <c r="T398" t="n">
        <v>3793.5</v>
      </c>
      <c r="U398" t="n">
        <v>0.73</v>
      </c>
      <c r="V398" t="n">
        <v>0.88</v>
      </c>
      <c r="W398" t="n">
        <v>2.96</v>
      </c>
      <c r="X398" t="n">
        <v>0.24</v>
      </c>
      <c r="Y398" t="n">
        <v>1</v>
      </c>
      <c r="Z398" t="n">
        <v>10</v>
      </c>
    </row>
    <row r="399">
      <c r="A399" t="n">
        <v>41</v>
      </c>
      <c r="B399" t="n">
        <v>125</v>
      </c>
      <c r="C399" t="inlineStr">
        <is>
          <t xml:space="preserve">CONCLUIDO	</t>
        </is>
      </c>
      <c r="D399" t="n">
        <v>7.1779</v>
      </c>
      <c r="E399" t="n">
        <v>13.93</v>
      </c>
      <c r="F399" t="n">
        <v>10.61</v>
      </c>
      <c r="G399" t="n">
        <v>53.04</v>
      </c>
      <c r="H399" t="n">
        <v>0.77</v>
      </c>
      <c r="I399" t="n">
        <v>12</v>
      </c>
      <c r="J399" t="n">
        <v>261.15</v>
      </c>
      <c r="K399" t="n">
        <v>58.47</v>
      </c>
      <c r="L399" t="n">
        <v>11.25</v>
      </c>
      <c r="M399" t="n">
        <v>10</v>
      </c>
      <c r="N399" t="n">
        <v>66.43000000000001</v>
      </c>
      <c r="O399" t="n">
        <v>32442.95</v>
      </c>
      <c r="P399" t="n">
        <v>170.14</v>
      </c>
      <c r="Q399" t="n">
        <v>197.77</v>
      </c>
      <c r="R399" t="n">
        <v>34.27</v>
      </c>
      <c r="S399" t="n">
        <v>25.4</v>
      </c>
      <c r="T399" t="n">
        <v>3570.69</v>
      </c>
      <c r="U399" t="n">
        <v>0.74</v>
      </c>
      <c r="V399" t="n">
        <v>0.88</v>
      </c>
      <c r="W399" t="n">
        <v>2.96</v>
      </c>
      <c r="X399" t="n">
        <v>0.22</v>
      </c>
      <c r="Y399" t="n">
        <v>1</v>
      </c>
      <c r="Z399" t="n">
        <v>10</v>
      </c>
    </row>
    <row r="400">
      <c r="A400" t="n">
        <v>42</v>
      </c>
      <c r="B400" t="n">
        <v>125</v>
      </c>
      <c r="C400" t="inlineStr">
        <is>
          <t xml:space="preserve">CONCLUIDO	</t>
        </is>
      </c>
      <c r="D400" t="n">
        <v>7.1759</v>
      </c>
      <c r="E400" t="n">
        <v>13.94</v>
      </c>
      <c r="F400" t="n">
        <v>10.61</v>
      </c>
      <c r="G400" t="n">
        <v>53.06</v>
      </c>
      <c r="H400" t="n">
        <v>0.78</v>
      </c>
      <c r="I400" t="n">
        <v>12</v>
      </c>
      <c r="J400" t="n">
        <v>261.62</v>
      </c>
      <c r="K400" t="n">
        <v>58.47</v>
      </c>
      <c r="L400" t="n">
        <v>11.5</v>
      </c>
      <c r="M400" t="n">
        <v>10</v>
      </c>
      <c r="N400" t="n">
        <v>66.64</v>
      </c>
      <c r="O400" t="n">
        <v>32500.22</v>
      </c>
      <c r="P400" t="n">
        <v>170.22</v>
      </c>
      <c r="Q400" t="n">
        <v>197.75</v>
      </c>
      <c r="R400" t="n">
        <v>34.2</v>
      </c>
      <c r="S400" t="n">
        <v>25.4</v>
      </c>
      <c r="T400" t="n">
        <v>3536.39</v>
      </c>
      <c r="U400" t="n">
        <v>0.74</v>
      </c>
      <c r="V400" t="n">
        <v>0.88</v>
      </c>
      <c r="W400" t="n">
        <v>2.96</v>
      </c>
      <c r="X400" t="n">
        <v>0.22</v>
      </c>
      <c r="Y400" t="n">
        <v>1</v>
      </c>
      <c r="Z400" t="n">
        <v>10</v>
      </c>
    </row>
    <row r="401">
      <c r="A401" t="n">
        <v>43</v>
      </c>
      <c r="B401" t="n">
        <v>125</v>
      </c>
      <c r="C401" t="inlineStr">
        <is>
          <t xml:space="preserve">CONCLUIDO	</t>
        </is>
      </c>
      <c r="D401" t="n">
        <v>7.1745</v>
      </c>
      <c r="E401" t="n">
        <v>13.94</v>
      </c>
      <c r="F401" t="n">
        <v>10.61</v>
      </c>
      <c r="G401" t="n">
        <v>53.07</v>
      </c>
      <c r="H401" t="n">
        <v>0.8</v>
      </c>
      <c r="I401" t="n">
        <v>12</v>
      </c>
      <c r="J401" t="n">
        <v>262.08</v>
      </c>
      <c r="K401" t="n">
        <v>58.47</v>
      </c>
      <c r="L401" t="n">
        <v>11.75</v>
      </c>
      <c r="M401" t="n">
        <v>10</v>
      </c>
      <c r="N401" t="n">
        <v>66.86</v>
      </c>
      <c r="O401" t="n">
        <v>32557.58</v>
      </c>
      <c r="P401" t="n">
        <v>170.19</v>
      </c>
      <c r="Q401" t="n">
        <v>197.77</v>
      </c>
      <c r="R401" t="n">
        <v>34.32</v>
      </c>
      <c r="S401" t="n">
        <v>25.4</v>
      </c>
      <c r="T401" t="n">
        <v>3596.62</v>
      </c>
      <c r="U401" t="n">
        <v>0.74</v>
      </c>
      <c r="V401" t="n">
        <v>0.88</v>
      </c>
      <c r="W401" t="n">
        <v>2.96</v>
      </c>
      <c r="X401" t="n">
        <v>0.22</v>
      </c>
      <c r="Y401" t="n">
        <v>1</v>
      </c>
      <c r="Z401" t="n">
        <v>10</v>
      </c>
    </row>
    <row r="402">
      <c r="A402" t="n">
        <v>44</v>
      </c>
      <c r="B402" t="n">
        <v>125</v>
      </c>
      <c r="C402" t="inlineStr">
        <is>
          <t xml:space="preserve">CONCLUIDO	</t>
        </is>
      </c>
      <c r="D402" t="n">
        <v>7.1747</v>
      </c>
      <c r="E402" t="n">
        <v>13.94</v>
      </c>
      <c r="F402" t="n">
        <v>10.61</v>
      </c>
      <c r="G402" t="n">
        <v>53.07</v>
      </c>
      <c r="H402" t="n">
        <v>0.8100000000000001</v>
      </c>
      <c r="I402" t="n">
        <v>12</v>
      </c>
      <c r="J402" t="n">
        <v>262.55</v>
      </c>
      <c r="K402" t="n">
        <v>58.47</v>
      </c>
      <c r="L402" t="n">
        <v>12</v>
      </c>
      <c r="M402" t="n">
        <v>10</v>
      </c>
      <c r="N402" t="n">
        <v>67.06999999999999</v>
      </c>
      <c r="O402" t="n">
        <v>32615.02</v>
      </c>
      <c r="P402" t="n">
        <v>169.93</v>
      </c>
      <c r="Q402" t="n">
        <v>197.76</v>
      </c>
      <c r="R402" t="n">
        <v>34.33</v>
      </c>
      <c r="S402" t="n">
        <v>25.4</v>
      </c>
      <c r="T402" t="n">
        <v>3602.22</v>
      </c>
      <c r="U402" t="n">
        <v>0.74</v>
      </c>
      <c r="V402" t="n">
        <v>0.88</v>
      </c>
      <c r="W402" t="n">
        <v>2.96</v>
      </c>
      <c r="X402" t="n">
        <v>0.22</v>
      </c>
      <c r="Y402" t="n">
        <v>1</v>
      </c>
      <c r="Z402" t="n">
        <v>10</v>
      </c>
    </row>
    <row r="403">
      <c r="A403" t="n">
        <v>45</v>
      </c>
      <c r="B403" t="n">
        <v>125</v>
      </c>
      <c r="C403" t="inlineStr">
        <is>
          <t xml:space="preserve">CONCLUIDO	</t>
        </is>
      </c>
      <c r="D403" t="n">
        <v>7.2139</v>
      </c>
      <c r="E403" t="n">
        <v>13.86</v>
      </c>
      <c r="F403" t="n">
        <v>10.59</v>
      </c>
      <c r="G403" t="n">
        <v>57.74</v>
      </c>
      <c r="H403" t="n">
        <v>0.83</v>
      </c>
      <c r="I403" t="n">
        <v>11</v>
      </c>
      <c r="J403" t="n">
        <v>263.01</v>
      </c>
      <c r="K403" t="n">
        <v>58.47</v>
      </c>
      <c r="L403" t="n">
        <v>12.25</v>
      </c>
      <c r="M403" t="n">
        <v>9</v>
      </c>
      <c r="N403" t="n">
        <v>67.29000000000001</v>
      </c>
      <c r="O403" t="n">
        <v>32672.53</v>
      </c>
      <c r="P403" t="n">
        <v>169.47</v>
      </c>
      <c r="Q403" t="n">
        <v>197.75</v>
      </c>
      <c r="R403" t="n">
        <v>33.48</v>
      </c>
      <c r="S403" t="n">
        <v>25.4</v>
      </c>
      <c r="T403" t="n">
        <v>3181.21</v>
      </c>
      <c r="U403" t="n">
        <v>0.76</v>
      </c>
      <c r="V403" t="n">
        <v>0.88</v>
      </c>
      <c r="W403" t="n">
        <v>2.96</v>
      </c>
      <c r="X403" t="n">
        <v>0.2</v>
      </c>
      <c r="Y403" t="n">
        <v>1</v>
      </c>
      <c r="Z403" t="n">
        <v>10</v>
      </c>
    </row>
    <row r="404">
      <c r="A404" t="n">
        <v>46</v>
      </c>
      <c r="B404" t="n">
        <v>125</v>
      </c>
      <c r="C404" t="inlineStr">
        <is>
          <t xml:space="preserve">CONCLUIDO	</t>
        </is>
      </c>
      <c r="D404" t="n">
        <v>7.2152</v>
      </c>
      <c r="E404" t="n">
        <v>13.86</v>
      </c>
      <c r="F404" t="n">
        <v>10.58</v>
      </c>
      <c r="G404" t="n">
        <v>57.73</v>
      </c>
      <c r="H404" t="n">
        <v>0.84</v>
      </c>
      <c r="I404" t="n">
        <v>11</v>
      </c>
      <c r="J404" t="n">
        <v>263.48</v>
      </c>
      <c r="K404" t="n">
        <v>58.47</v>
      </c>
      <c r="L404" t="n">
        <v>12.5</v>
      </c>
      <c r="M404" t="n">
        <v>9</v>
      </c>
      <c r="N404" t="n">
        <v>67.51000000000001</v>
      </c>
      <c r="O404" t="n">
        <v>32730.13</v>
      </c>
      <c r="P404" t="n">
        <v>169.42</v>
      </c>
      <c r="Q404" t="n">
        <v>197.79</v>
      </c>
      <c r="R404" t="n">
        <v>33.34</v>
      </c>
      <c r="S404" t="n">
        <v>25.4</v>
      </c>
      <c r="T404" t="n">
        <v>3109.79</v>
      </c>
      <c r="U404" t="n">
        <v>0.76</v>
      </c>
      <c r="V404" t="n">
        <v>0.88</v>
      </c>
      <c r="W404" t="n">
        <v>2.96</v>
      </c>
      <c r="X404" t="n">
        <v>0.19</v>
      </c>
      <c r="Y404" t="n">
        <v>1</v>
      </c>
      <c r="Z404" t="n">
        <v>10</v>
      </c>
    </row>
    <row r="405">
      <c r="A405" t="n">
        <v>47</v>
      </c>
      <c r="B405" t="n">
        <v>125</v>
      </c>
      <c r="C405" t="inlineStr">
        <is>
          <t xml:space="preserve">CONCLUIDO	</t>
        </is>
      </c>
      <c r="D405" t="n">
        <v>7.2183</v>
      </c>
      <c r="E405" t="n">
        <v>13.85</v>
      </c>
      <c r="F405" t="n">
        <v>10.58</v>
      </c>
      <c r="G405" t="n">
        <v>57.69</v>
      </c>
      <c r="H405" t="n">
        <v>0.86</v>
      </c>
      <c r="I405" t="n">
        <v>11</v>
      </c>
      <c r="J405" t="n">
        <v>263.95</v>
      </c>
      <c r="K405" t="n">
        <v>58.47</v>
      </c>
      <c r="L405" t="n">
        <v>12.75</v>
      </c>
      <c r="M405" t="n">
        <v>9</v>
      </c>
      <c r="N405" t="n">
        <v>67.72</v>
      </c>
      <c r="O405" t="n">
        <v>32787.82</v>
      </c>
      <c r="P405" t="n">
        <v>169.34</v>
      </c>
      <c r="Q405" t="n">
        <v>197.75</v>
      </c>
      <c r="R405" t="n">
        <v>33.21</v>
      </c>
      <c r="S405" t="n">
        <v>25.4</v>
      </c>
      <c r="T405" t="n">
        <v>3045.81</v>
      </c>
      <c r="U405" t="n">
        <v>0.76</v>
      </c>
      <c r="V405" t="n">
        <v>0.88</v>
      </c>
      <c r="W405" t="n">
        <v>2.96</v>
      </c>
      <c r="X405" t="n">
        <v>0.19</v>
      </c>
      <c r="Y405" t="n">
        <v>1</v>
      </c>
      <c r="Z405" t="n">
        <v>10</v>
      </c>
    </row>
    <row r="406">
      <c r="A406" t="n">
        <v>48</v>
      </c>
      <c r="B406" t="n">
        <v>125</v>
      </c>
      <c r="C406" t="inlineStr">
        <is>
          <t xml:space="preserve">CONCLUIDO	</t>
        </is>
      </c>
      <c r="D406" t="n">
        <v>7.2105</v>
      </c>
      <c r="E406" t="n">
        <v>13.87</v>
      </c>
      <c r="F406" t="n">
        <v>10.59</v>
      </c>
      <c r="G406" t="n">
        <v>57.78</v>
      </c>
      <c r="H406" t="n">
        <v>0.87</v>
      </c>
      <c r="I406" t="n">
        <v>11</v>
      </c>
      <c r="J406" t="n">
        <v>264.42</v>
      </c>
      <c r="K406" t="n">
        <v>58.47</v>
      </c>
      <c r="L406" t="n">
        <v>13</v>
      </c>
      <c r="M406" t="n">
        <v>9</v>
      </c>
      <c r="N406" t="n">
        <v>67.94</v>
      </c>
      <c r="O406" t="n">
        <v>32845.58</v>
      </c>
      <c r="P406" t="n">
        <v>169.75</v>
      </c>
      <c r="Q406" t="n">
        <v>197.77</v>
      </c>
      <c r="R406" t="n">
        <v>33.69</v>
      </c>
      <c r="S406" t="n">
        <v>25.4</v>
      </c>
      <c r="T406" t="n">
        <v>3286.36</v>
      </c>
      <c r="U406" t="n">
        <v>0.75</v>
      </c>
      <c r="V406" t="n">
        <v>0.88</v>
      </c>
      <c r="W406" t="n">
        <v>2.96</v>
      </c>
      <c r="X406" t="n">
        <v>0.2</v>
      </c>
      <c r="Y406" t="n">
        <v>1</v>
      </c>
      <c r="Z406" t="n">
        <v>10</v>
      </c>
    </row>
    <row r="407">
      <c r="A407" t="n">
        <v>49</v>
      </c>
      <c r="B407" t="n">
        <v>125</v>
      </c>
      <c r="C407" t="inlineStr">
        <is>
          <t xml:space="preserve">CONCLUIDO	</t>
        </is>
      </c>
      <c r="D407" t="n">
        <v>7.2152</v>
      </c>
      <c r="E407" t="n">
        <v>13.86</v>
      </c>
      <c r="F407" t="n">
        <v>10.58</v>
      </c>
      <c r="G407" t="n">
        <v>57.73</v>
      </c>
      <c r="H407" t="n">
        <v>0.89</v>
      </c>
      <c r="I407" t="n">
        <v>11</v>
      </c>
      <c r="J407" t="n">
        <v>264.89</v>
      </c>
      <c r="K407" t="n">
        <v>58.47</v>
      </c>
      <c r="L407" t="n">
        <v>13.25</v>
      </c>
      <c r="M407" t="n">
        <v>9</v>
      </c>
      <c r="N407" t="n">
        <v>68.16</v>
      </c>
      <c r="O407" t="n">
        <v>32903.43</v>
      </c>
      <c r="P407" t="n">
        <v>169.33</v>
      </c>
      <c r="Q407" t="n">
        <v>197.79</v>
      </c>
      <c r="R407" t="n">
        <v>33.3</v>
      </c>
      <c r="S407" t="n">
        <v>25.4</v>
      </c>
      <c r="T407" t="n">
        <v>3092.72</v>
      </c>
      <c r="U407" t="n">
        <v>0.76</v>
      </c>
      <c r="V407" t="n">
        <v>0.88</v>
      </c>
      <c r="W407" t="n">
        <v>2.96</v>
      </c>
      <c r="X407" t="n">
        <v>0.19</v>
      </c>
      <c r="Y407" t="n">
        <v>1</v>
      </c>
      <c r="Z407" t="n">
        <v>10</v>
      </c>
    </row>
    <row r="408">
      <c r="A408" t="n">
        <v>50</v>
      </c>
      <c r="B408" t="n">
        <v>125</v>
      </c>
      <c r="C408" t="inlineStr">
        <is>
          <t xml:space="preserve">CONCLUIDO	</t>
        </is>
      </c>
      <c r="D408" t="n">
        <v>7.25</v>
      </c>
      <c r="E408" t="n">
        <v>13.79</v>
      </c>
      <c r="F408" t="n">
        <v>10.56</v>
      </c>
      <c r="G408" t="n">
        <v>63.38</v>
      </c>
      <c r="H408" t="n">
        <v>0.91</v>
      </c>
      <c r="I408" t="n">
        <v>10</v>
      </c>
      <c r="J408" t="n">
        <v>265.36</v>
      </c>
      <c r="K408" t="n">
        <v>58.47</v>
      </c>
      <c r="L408" t="n">
        <v>13.5</v>
      </c>
      <c r="M408" t="n">
        <v>8</v>
      </c>
      <c r="N408" t="n">
        <v>68.38</v>
      </c>
      <c r="O408" t="n">
        <v>32961.36</v>
      </c>
      <c r="P408" t="n">
        <v>169.01</v>
      </c>
      <c r="Q408" t="n">
        <v>197.77</v>
      </c>
      <c r="R408" t="n">
        <v>32.79</v>
      </c>
      <c r="S408" t="n">
        <v>25.4</v>
      </c>
      <c r="T408" t="n">
        <v>2841.76</v>
      </c>
      <c r="U408" t="n">
        <v>0.77</v>
      </c>
      <c r="V408" t="n">
        <v>0.88</v>
      </c>
      <c r="W408" t="n">
        <v>2.95</v>
      </c>
      <c r="X408" t="n">
        <v>0.17</v>
      </c>
      <c r="Y408" t="n">
        <v>1</v>
      </c>
      <c r="Z408" t="n">
        <v>10</v>
      </c>
    </row>
    <row r="409">
      <c r="A409" t="n">
        <v>51</v>
      </c>
      <c r="B409" t="n">
        <v>125</v>
      </c>
      <c r="C409" t="inlineStr">
        <is>
          <t xml:space="preserve">CONCLUIDO	</t>
        </is>
      </c>
      <c r="D409" t="n">
        <v>7.2484</v>
      </c>
      <c r="E409" t="n">
        <v>13.8</v>
      </c>
      <c r="F409" t="n">
        <v>10.57</v>
      </c>
      <c r="G409" t="n">
        <v>63.4</v>
      </c>
      <c r="H409" t="n">
        <v>0.92</v>
      </c>
      <c r="I409" t="n">
        <v>10</v>
      </c>
      <c r="J409" t="n">
        <v>265.83</v>
      </c>
      <c r="K409" t="n">
        <v>58.47</v>
      </c>
      <c r="L409" t="n">
        <v>13.75</v>
      </c>
      <c r="M409" t="n">
        <v>8</v>
      </c>
      <c r="N409" t="n">
        <v>68.59999999999999</v>
      </c>
      <c r="O409" t="n">
        <v>33019.37</v>
      </c>
      <c r="P409" t="n">
        <v>169.22</v>
      </c>
      <c r="Q409" t="n">
        <v>197.78</v>
      </c>
      <c r="R409" t="n">
        <v>32.8</v>
      </c>
      <c r="S409" t="n">
        <v>25.4</v>
      </c>
      <c r="T409" t="n">
        <v>2846.09</v>
      </c>
      <c r="U409" t="n">
        <v>0.77</v>
      </c>
      <c r="V409" t="n">
        <v>0.88</v>
      </c>
      <c r="W409" t="n">
        <v>2.96</v>
      </c>
      <c r="X409" t="n">
        <v>0.18</v>
      </c>
      <c r="Y409" t="n">
        <v>1</v>
      </c>
      <c r="Z409" t="n">
        <v>10</v>
      </c>
    </row>
    <row r="410">
      <c r="A410" t="n">
        <v>52</v>
      </c>
      <c r="B410" t="n">
        <v>125</v>
      </c>
      <c r="C410" t="inlineStr">
        <is>
          <t xml:space="preserve">CONCLUIDO	</t>
        </is>
      </c>
      <c r="D410" t="n">
        <v>7.2508</v>
      </c>
      <c r="E410" t="n">
        <v>13.79</v>
      </c>
      <c r="F410" t="n">
        <v>10.56</v>
      </c>
      <c r="G410" t="n">
        <v>63.38</v>
      </c>
      <c r="H410" t="n">
        <v>0.9399999999999999</v>
      </c>
      <c r="I410" t="n">
        <v>10</v>
      </c>
      <c r="J410" t="n">
        <v>266.3</v>
      </c>
      <c r="K410" t="n">
        <v>58.47</v>
      </c>
      <c r="L410" t="n">
        <v>14</v>
      </c>
      <c r="M410" t="n">
        <v>8</v>
      </c>
      <c r="N410" t="n">
        <v>68.81999999999999</v>
      </c>
      <c r="O410" t="n">
        <v>33077.47</v>
      </c>
      <c r="P410" t="n">
        <v>169.16</v>
      </c>
      <c r="Q410" t="n">
        <v>197.76</v>
      </c>
      <c r="R410" t="n">
        <v>32.53</v>
      </c>
      <c r="S410" t="n">
        <v>25.4</v>
      </c>
      <c r="T410" t="n">
        <v>2711.54</v>
      </c>
      <c r="U410" t="n">
        <v>0.78</v>
      </c>
      <c r="V410" t="n">
        <v>0.88</v>
      </c>
      <c r="W410" t="n">
        <v>2.96</v>
      </c>
      <c r="X410" t="n">
        <v>0.17</v>
      </c>
      <c r="Y410" t="n">
        <v>1</v>
      </c>
      <c r="Z410" t="n">
        <v>10</v>
      </c>
    </row>
    <row r="411">
      <c r="A411" t="n">
        <v>53</v>
      </c>
      <c r="B411" t="n">
        <v>125</v>
      </c>
      <c r="C411" t="inlineStr">
        <is>
          <t xml:space="preserve">CONCLUIDO	</t>
        </is>
      </c>
      <c r="D411" t="n">
        <v>7.2515</v>
      </c>
      <c r="E411" t="n">
        <v>13.79</v>
      </c>
      <c r="F411" t="n">
        <v>10.56</v>
      </c>
      <c r="G411" t="n">
        <v>63.37</v>
      </c>
      <c r="H411" t="n">
        <v>0.95</v>
      </c>
      <c r="I411" t="n">
        <v>10</v>
      </c>
      <c r="J411" t="n">
        <v>266.77</v>
      </c>
      <c r="K411" t="n">
        <v>58.47</v>
      </c>
      <c r="L411" t="n">
        <v>14.25</v>
      </c>
      <c r="M411" t="n">
        <v>8</v>
      </c>
      <c r="N411" t="n">
        <v>69.04000000000001</v>
      </c>
      <c r="O411" t="n">
        <v>33135.65</v>
      </c>
      <c r="P411" t="n">
        <v>169.11</v>
      </c>
      <c r="Q411" t="n">
        <v>197.76</v>
      </c>
      <c r="R411" t="n">
        <v>32.65</v>
      </c>
      <c r="S411" t="n">
        <v>25.4</v>
      </c>
      <c r="T411" t="n">
        <v>2770.35</v>
      </c>
      <c r="U411" t="n">
        <v>0.78</v>
      </c>
      <c r="V411" t="n">
        <v>0.88</v>
      </c>
      <c r="W411" t="n">
        <v>2.96</v>
      </c>
      <c r="X411" t="n">
        <v>0.17</v>
      </c>
      <c r="Y411" t="n">
        <v>1</v>
      </c>
      <c r="Z411" t="n">
        <v>10</v>
      </c>
    </row>
    <row r="412">
      <c r="A412" t="n">
        <v>54</v>
      </c>
      <c r="B412" t="n">
        <v>125</v>
      </c>
      <c r="C412" t="inlineStr">
        <is>
          <t xml:space="preserve">CONCLUIDO	</t>
        </is>
      </c>
      <c r="D412" t="n">
        <v>7.2499</v>
      </c>
      <c r="E412" t="n">
        <v>13.79</v>
      </c>
      <c r="F412" t="n">
        <v>10.56</v>
      </c>
      <c r="G412" t="n">
        <v>63.38</v>
      </c>
      <c r="H412" t="n">
        <v>0.97</v>
      </c>
      <c r="I412" t="n">
        <v>10</v>
      </c>
      <c r="J412" t="n">
        <v>267.24</v>
      </c>
      <c r="K412" t="n">
        <v>58.47</v>
      </c>
      <c r="L412" t="n">
        <v>14.5</v>
      </c>
      <c r="M412" t="n">
        <v>8</v>
      </c>
      <c r="N412" t="n">
        <v>69.27</v>
      </c>
      <c r="O412" t="n">
        <v>33193.92</v>
      </c>
      <c r="P412" t="n">
        <v>169.09</v>
      </c>
      <c r="Q412" t="n">
        <v>197.78</v>
      </c>
      <c r="R412" t="n">
        <v>32.81</v>
      </c>
      <c r="S412" t="n">
        <v>25.4</v>
      </c>
      <c r="T412" t="n">
        <v>2853.08</v>
      </c>
      <c r="U412" t="n">
        <v>0.77</v>
      </c>
      <c r="V412" t="n">
        <v>0.88</v>
      </c>
      <c r="W412" t="n">
        <v>2.95</v>
      </c>
      <c r="X412" t="n">
        <v>0.17</v>
      </c>
      <c r="Y412" t="n">
        <v>1</v>
      </c>
      <c r="Z412" t="n">
        <v>10</v>
      </c>
    </row>
    <row r="413">
      <c r="A413" t="n">
        <v>55</v>
      </c>
      <c r="B413" t="n">
        <v>125</v>
      </c>
      <c r="C413" t="inlineStr">
        <is>
          <t xml:space="preserve">CONCLUIDO	</t>
        </is>
      </c>
      <c r="D413" t="n">
        <v>7.2524</v>
      </c>
      <c r="E413" t="n">
        <v>13.79</v>
      </c>
      <c r="F413" t="n">
        <v>10.56</v>
      </c>
      <c r="G413" t="n">
        <v>63.36</v>
      </c>
      <c r="H413" t="n">
        <v>0.98</v>
      </c>
      <c r="I413" t="n">
        <v>10</v>
      </c>
      <c r="J413" t="n">
        <v>267.71</v>
      </c>
      <c r="K413" t="n">
        <v>58.47</v>
      </c>
      <c r="L413" t="n">
        <v>14.75</v>
      </c>
      <c r="M413" t="n">
        <v>8</v>
      </c>
      <c r="N413" t="n">
        <v>69.48999999999999</v>
      </c>
      <c r="O413" t="n">
        <v>33252.27</v>
      </c>
      <c r="P413" t="n">
        <v>168.89</v>
      </c>
      <c r="Q413" t="n">
        <v>197.76</v>
      </c>
      <c r="R413" t="n">
        <v>32.72</v>
      </c>
      <c r="S413" t="n">
        <v>25.4</v>
      </c>
      <c r="T413" t="n">
        <v>2806.18</v>
      </c>
      <c r="U413" t="n">
        <v>0.78</v>
      </c>
      <c r="V413" t="n">
        <v>0.88</v>
      </c>
      <c r="W413" t="n">
        <v>2.95</v>
      </c>
      <c r="X413" t="n">
        <v>0.17</v>
      </c>
      <c r="Y413" t="n">
        <v>1</v>
      </c>
      <c r="Z413" t="n">
        <v>10</v>
      </c>
    </row>
    <row r="414">
      <c r="A414" t="n">
        <v>56</v>
      </c>
      <c r="B414" t="n">
        <v>125</v>
      </c>
      <c r="C414" t="inlineStr">
        <is>
          <t xml:space="preserve">CONCLUIDO	</t>
        </is>
      </c>
      <c r="D414" t="n">
        <v>7.2481</v>
      </c>
      <c r="E414" t="n">
        <v>13.8</v>
      </c>
      <c r="F414" t="n">
        <v>10.57</v>
      </c>
      <c r="G414" t="n">
        <v>63.41</v>
      </c>
      <c r="H414" t="n">
        <v>1</v>
      </c>
      <c r="I414" t="n">
        <v>10</v>
      </c>
      <c r="J414" t="n">
        <v>268.19</v>
      </c>
      <c r="K414" t="n">
        <v>58.47</v>
      </c>
      <c r="L414" t="n">
        <v>15</v>
      </c>
      <c r="M414" t="n">
        <v>8</v>
      </c>
      <c r="N414" t="n">
        <v>69.70999999999999</v>
      </c>
      <c r="O414" t="n">
        <v>33310.7</v>
      </c>
      <c r="P414" t="n">
        <v>168.61</v>
      </c>
      <c r="Q414" t="n">
        <v>197.78</v>
      </c>
      <c r="R414" t="n">
        <v>32.96</v>
      </c>
      <c r="S414" t="n">
        <v>25.4</v>
      </c>
      <c r="T414" t="n">
        <v>2924.08</v>
      </c>
      <c r="U414" t="n">
        <v>0.77</v>
      </c>
      <c r="V414" t="n">
        <v>0.88</v>
      </c>
      <c r="W414" t="n">
        <v>2.95</v>
      </c>
      <c r="X414" t="n">
        <v>0.18</v>
      </c>
      <c r="Y414" t="n">
        <v>1</v>
      </c>
      <c r="Z414" t="n">
        <v>10</v>
      </c>
    </row>
    <row r="415">
      <c r="A415" t="n">
        <v>57</v>
      </c>
      <c r="B415" t="n">
        <v>125</v>
      </c>
      <c r="C415" t="inlineStr">
        <is>
          <t xml:space="preserve">CONCLUIDO	</t>
        </is>
      </c>
      <c r="D415" t="n">
        <v>7.2829</v>
      </c>
      <c r="E415" t="n">
        <v>13.73</v>
      </c>
      <c r="F415" t="n">
        <v>10.55</v>
      </c>
      <c r="G415" t="n">
        <v>70.33</v>
      </c>
      <c r="H415" t="n">
        <v>1.01</v>
      </c>
      <c r="I415" t="n">
        <v>9</v>
      </c>
      <c r="J415" t="n">
        <v>268.66</v>
      </c>
      <c r="K415" t="n">
        <v>58.47</v>
      </c>
      <c r="L415" t="n">
        <v>15.25</v>
      </c>
      <c r="M415" t="n">
        <v>7</v>
      </c>
      <c r="N415" t="n">
        <v>69.94</v>
      </c>
      <c r="O415" t="n">
        <v>33369.22</v>
      </c>
      <c r="P415" t="n">
        <v>168.44</v>
      </c>
      <c r="Q415" t="n">
        <v>197.75</v>
      </c>
      <c r="R415" t="n">
        <v>32.24</v>
      </c>
      <c r="S415" t="n">
        <v>25.4</v>
      </c>
      <c r="T415" t="n">
        <v>2572.24</v>
      </c>
      <c r="U415" t="n">
        <v>0.79</v>
      </c>
      <c r="V415" t="n">
        <v>0.88</v>
      </c>
      <c r="W415" t="n">
        <v>2.96</v>
      </c>
      <c r="X415" t="n">
        <v>0.16</v>
      </c>
      <c r="Y415" t="n">
        <v>1</v>
      </c>
      <c r="Z415" t="n">
        <v>10</v>
      </c>
    </row>
    <row r="416">
      <c r="A416" t="n">
        <v>58</v>
      </c>
      <c r="B416" t="n">
        <v>125</v>
      </c>
      <c r="C416" t="inlineStr">
        <is>
          <t xml:space="preserve">CONCLUIDO	</t>
        </is>
      </c>
      <c r="D416" t="n">
        <v>7.2793</v>
      </c>
      <c r="E416" t="n">
        <v>13.74</v>
      </c>
      <c r="F416" t="n">
        <v>10.56</v>
      </c>
      <c r="G416" t="n">
        <v>70.37</v>
      </c>
      <c r="H416" t="n">
        <v>1.03</v>
      </c>
      <c r="I416" t="n">
        <v>9</v>
      </c>
      <c r="J416" t="n">
        <v>269.14</v>
      </c>
      <c r="K416" t="n">
        <v>58.47</v>
      </c>
      <c r="L416" t="n">
        <v>15.5</v>
      </c>
      <c r="M416" t="n">
        <v>7</v>
      </c>
      <c r="N416" t="n">
        <v>70.16</v>
      </c>
      <c r="O416" t="n">
        <v>33427.83</v>
      </c>
      <c r="P416" t="n">
        <v>168.68</v>
      </c>
      <c r="Q416" t="n">
        <v>197.78</v>
      </c>
      <c r="R416" t="n">
        <v>32.67</v>
      </c>
      <c r="S416" t="n">
        <v>25.4</v>
      </c>
      <c r="T416" t="n">
        <v>2787.5</v>
      </c>
      <c r="U416" t="n">
        <v>0.78</v>
      </c>
      <c r="V416" t="n">
        <v>0.88</v>
      </c>
      <c r="W416" t="n">
        <v>2.95</v>
      </c>
      <c r="X416" t="n">
        <v>0.17</v>
      </c>
      <c r="Y416" t="n">
        <v>1</v>
      </c>
      <c r="Z416" t="n">
        <v>10</v>
      </c>
    </row>
    <row r="417">
      <c r="A417" t="n">
        <v>59</v>
      </c>
      <c r="B417" t="n">
        <v>125</v>
      </c>
      <c r="C417" t="inlineStr">
        <is>
          <t xml:space="preserve">CONCLUIDO	</t>
        </is>
      </c>
      <c r="D417" t="n">
        <v>7.2801</v>
      </c>
      <c r="E417" t="n">
        <v>13.74</v>
      </c>
      <c r="F417" t="n">
        <v>10.55</v>
      </c>
      <c r="G417" t="n">
        <v>70.36</v>
      </c>
      <c r="H417" t="n">
        <v>1.04</v>
      </c>
      <c r="I417" t="n">
        <v>9</v>
      </c>
      <c r="J417" t="n">
        <v>269.61</v>
      </c>
      <c r="K417" t="n">
        <v>58.47</v>
      </c>
      <c r="L417" t="n">
        <v>15.75</v>
      </c>
      <c r="M417" t="n">
        <v>7</v>
      </c>
      <c r="N417" t="n">
        <v>70.39</v>
      </c>
      <c r="O417" t="n">
        <v>33486.53</v>
      </c>
      <c r="P417" t="n">
        <v>168.68</v>
      </c>
      <c r="Q417" t="n">
        <v>197.8</v>
      </c>
      <c r="R417" t="n">
        <v>32.39</v>
      </c>
      <c r="S417" t="n">
        <v>25.4</v>
      </c>
      <c r="T417" t="n">
        <v>2648.49</v>
      </c>
      <c r="U417" t="n">
        <v>0.78</v>
      </c>
      <c r="V417" t="n">
        <v>0.88</v>
      </c>
      <c r="W417" t="n">
        <v>2.96</v>
      </c>
      <c r="X417" t="n">
        <v>0.16</v>
      </c>
      <c r="Y417" t="n">
        <v>1</v>
      </c>
      <c r="Z417" t="n">
        <v>10</v>
      </c>
    </row>
    <row r="418">
      <c r="A418" t="n">
        <v>60</v>
      </c>
      <c r="B418" t="n">
        <v>125</v>
      </c>
      <c r="C418" t="inlineStr">
        <is>
          <t xml:space="preserve">CONCLUIDO	</t>
        </is>
      </c>
      <c r="D418" t="n">
        <v>7.2827</v>
      </c>
      <c r="E418" t="n">
        <v>13.73</v>
      </c>
      <c r="F418" t="n">
        <v>10.55</v>
      </c>
      <c r="G418" t="n">
        <v>70.33</v>
      </c>
      <c r="H418" t="n">
        <v>1.05</v>
      </c>
      <c r="I418" t="n">
        <v>9</v>
      </c>
      <c r="J418" t="n">
        <v>270.09</v>
      </c>
      <c r="K418" t="n">
        <v>58.47</v>
      </c>
      <c r="L418" t="n">
        <v>16</v>
      </c>
      <c r="M418" t="n">
        <v>7</v>
      </c>
      <c r="N418" t="n">
        <v>70.62</v>
      </c>
      <c r="O418" t="n">
        <v>33545.31</v>
      </c>
      <c r="P418" t="n">
        <v>168.71</v>
      </c>
      <c r="Q418" t="n">
        <v>197.78</v>
      </c>
      <c r="R418" t="n">
        <v>32.44</v>
      </c>
      <c r="S418" t="n">
        <v>25.4</v>
      </c>
      <c r="T418" t="n">
        <v>2670.59</v>
      </c>
      <c r="U418" t="n">
        <v>0.78</v>
      </c>
      <c r="V418" t="n">
        <v>0.88</v>
      </c>
      <c r="W418" t="n">
        <v>2.95</v>
      </c>
      <c r="X418" t="n">
        <v>0.16</v>
      </c>
      <c r="Y418" t="n">
        <v>1</v>
      </c>
      <c r="Z418" t="n">
        <v>10</v>
      </c>
    </row>
    <row r="419">
      <c r="A419" t="n">
        <v>61</v>
      </c>
      <c r="B419" t="n">
        <v>125</v>
      </c>
      <c r="C419" t="inlineStr">
        <is>
          <t xml:space="preserve">CONCLUIDO	</t>
        </is>
      </c>
      <c r="D419" t="n">
        <v>7.2846</v>
      </c>
      <c r="E419" t="n">
        <v>13.73</v>
      </c>
      <c r="F419" t="n">
        <v>10.55</v>
      </c>
      <c r="G419" t="n">
        <v>70.3</v>
      </c>
      <c r="H419" t="n">
        <v>1.07</v>
      </c>
      <c r="I419" t="n">
        <v>9</v>
      </c>
      <c r="J419" t="n">
        <v>270.57</v>
      </c>
      <c r="K419" t="n">
        <v>58.47</v>
      </c>
      <c r="L419" t="n">
        <v>16.25</v>
      </c>
      <c r="M419" t="n">
        <v>7</v>
      </c>
      <c r="N419" t="n">
        <v>70.84</v>
      </c>
      <c r="O419" t="n">
        <v>33604.17</v>
      </c>
      <c r="P419" t="n">
        <v>168.57</v>
      </c>
      <c r="Q419" t="n">
        <v>197.76</v>
      </c>
      <c r="R419" t="n">
        <v>32.23</v>
      </c>
      <c r="S419" t="n">
        <v>25.4</v>
      </c>
      <c r="T419" t="n">
        <v>2565.97</v>
      </c>
      <c r="U419" t="n">
        <v>0.79</v>
      </c>
      <c r="V419" t="n">
        <v>0.88</v>
      </c>
      <c r="W419" t="n">
        <v>2.95</v>
      </c>
      <c r="X419" t="n">
        <v>0.15</v>
      </c>
      <c r="Y419" t="n">
        <v>1</v>
      </c>
      <c r="Z419" t="n">
        <v>10</v>
      </c>
    </row>
    <row r="420">
      <c r="A420" t="n">
        <v>62</v>
      </c>
      <c r="B420" t="n">
        <v>125</v>
      </c>
      <c r="C420" t="inlineStr">
        <is>
          <t xml:space="preserve">CONCLUIDO	</t>
        </is>
      </c>
      <c r="D420" t="n">
        <v>7.2824</v>
      </c>
      <c r="E420" t="n">
        <v>13.73</v>
      </c>
      <c r="F420" t="n">
        <v>10.55</v>
      </c>
      <c r="G420" t="n">
        <v>70.33</v>
      </c>
      <c r="H420" t="n">
        <v>1.08</v>
      </c>
      <c r="I420" t="n">
        <v>9</v>
      </c>
      <c r="J420" t="n">
        <v>271.05</v>
      </c>
      <c r="K420" t="n">
        <v>58.47</v>
      </c>
      <c r="L420" t="n">
        <v>16.5</v>
      </c>
      <c r="M420" t="n">
        <v>7</v>
      </c>
      <c r="N420" t="n">
        <v>71.06999999999999</v>
      </c>
      <c r="O420" t="n">
        <v>33663.13</v>
      </c>
      <c r="P420" t="n">
        <v>168.54</v>
      </c>
      <c r="Q420" t="n">
        <v>197.78</v>
      </c>
      <c r="R420" t="n">
        <v>32.47</v>
      </c>
      <c r="S420" t="n">
        <v>25.4</v>
      </c>
      <c r="T420" t="n">
        <v>2685.74</v>
      </c>
      <c r="U420" t="n">
        <v>0.78</v>
      </c>
      <c r="V420" t="n">
        <v>0.88</v>
      </c>
      <c r="W420" t="n">
        <v>2.95</v>
      </c>
      <c r="X420" t="n">
        <v>0.16</v>
      </c>
      <c r="Y420" t="n">
        <v>1</v>
      </c>
      <c r="Z420" t="n">
        <v>10</v>
      </c>
    </row>
    <row r="421">
      <c r="A421" t="n">
        <v>63</v>
      </c>
      <c r="B421" t="n">
        <v>125</v>
      </c>
      <c r="C421" t="inlineStr">
        <is>
          <t xml:space="preserve">CONCLUIDO	</t>
        </is>
      </c>
      <c r="D421" t="n">
        <v>7.2824</v>
      </c>
      <c r="E421" t="n">
        <v>13.73</v>
      </c>
      <c r="F421" t="n">
        <v>10.55</v>
      </c>
      <c r="G421" t="n">
        <v>70.33</v>
      </c>
      <c r="H421" t="n">
        <v>1.1</v>
      </c>
      <c r="I421" t="n">
        <v>9</v>
      </c>
      <c r="J421" t="n">
        <v>271.52</v>
      </c>
      <c r="K421" t="n">
        <v>58.47</v>
      </c>
      <c r="L421" t="n">
        <v>16.75</v>
      </c>
      <c r="M421" t="n">
        <v>7</v>
      </c>
      <c r="N421" t="n">
        <v>71.3</v>
      </c>
      <c r="O421" t="n">
        <v>33722.17</v>
      </c>
      <c r="P421" t="n">
        <v>168.48</v>
      </c>
      <c r="Q421" t="n">
        <v>197.81</v>
      </c>
      <c r="R421" t="n">
        <v>32.43</v>
      </c>
      <c r="S421" t="n">
        <v>25.4</v>
      </c>
      <c r="T421" t="n">
        <v>2664.3</v>
      </c>
      <c r="U421" t="n">
        <v>0.78</v>
      </c>
      <c r="V421" t="n">
        <v>0.88</v>
      </c>
      <c r="W421" t="n">
        <v>2.95</v>
      </c>
      <c r="X421" t="n">
        <v>0.16</v>
      </c>
      <c r="Y421" t="n">
        <v>1</v>
      </c>
      <c r="Z421" t="n">
        <v>10</v>
      </c>
    </row>
    <row r="422">
      <c r="A422" t="n">
        <v>64</v>
      </c>
      <c r="B422" t="n">
        <v>125</v>
      </c>
      <c r="C422" t="inlineStr">
        <is>
          <t xml:space="preserve">CONCLUIDO	</t>
        </is>
      </c>
      <c r="D422" t="n">
        <v>7.2839</v>
      </c>
      <c r="E422" t="n">
        <v>13.73</v>
      </c>
      <c r="F422" t="n">
        <v>10.55</v>
      </c>
      <c r="G422" t="n">
        <v>70.31</v>
      </c>
      <c r="H422" t="n">
        <v>1.11</v>
      </c>
      <c r="I422" t="n">
        <v>9</v>
      </c>
      <c r="J422" t="n">
        <v>272</v>
      </c>
      <c r="K422" t="n">
        <v>58.47</v>
      </c>
      <c r="L422" t="n">
        <v>17</v>
      </c>
      <c r="M422" t="n">
        <v>7</v>
      </c>
      <c r="N422" t="n">
        <v>71.53</v>
      </c>
      <c r="O422" t="n">
        <v>33781.3</v>
      </c>
      <c r="P422" t="n">
        <v>168.35</v>
      </c>
      <c r="Q422" t="n">
        <v>197.75</v>
      </c>
      <c r="R422" t="n">
        <v>32.31</v>
      </c>
      <c r="S422" t="n">
        <v>25.4</v>
      </c>
      <c r="T422" t="n">
        <v>2604.18</v>
      </c>
      <c r="U422" t="n">
        <v>0.79</v>
      </c>
      <c r="V422" t="n">
        <v>0.88</v>
      </c>
      <c r="W422" t="n">
        <v>2.95</v>
      </c>
      <c r="X422" t="n">
        <v>0.16</v>
      </c>
      <c r="Y422" t="n">
        <v>1</v>
      </c>
      <c r="Z422" t="n">
        <v>10</v>
      </c>
    </row>
    <row r="423">
      <c r="A423" t="n">
        <v>65</v>
      </c>
      <c r="B423" t="n">
        <v>125</v>
      </c>
      <c r="C423" t="inlineStr">
        <is>
          <t xml:space="preserve">CONCLUIDO	</t>
        </is>
      </c>
      <c r="D423" t="n">
        <v>7.3187</v>
      </c>
      <c r="E423" t="n">
        <v>13.66</v>
      </c>
      <c r="F423" t="n">
        <v>10.53</v>
      </c>
      <c r="G423" t="n">
        <v>78.97</v>
      </c>
      <c r="H423" t="n">
        <v>1.13</v>
      </c>
      <c r="I423" t="n">
        <v>8</v>
      </c>
      <c r="J423" t="n">
        <v>272.48</v>
      </c>
      <c r="K423" t="n">
        <v>58.47</v>
      </c>
      <c r="L423" t="n">
        <v>17.25</v>
      </c>
      <c r="M423" t="n">
        <v>6</v>
      </c>
      <c r="N423" t="n">
        <v>71.76000000000001</v>
      </c>
      <c r="O423" t="n">
        <v>33840.65</v>
      </c>
      <c r="P423" t="n">
        <v>167.92</v>
      </c>
      <c r="Q423" t="n">
        <v>197.75</v>
      </c>
      <c r="R423" t="n">
        <v>31.71</v>
      </c>
      <c r="S423" t="n">
        <v>25.4</v>
      </c>
      <c r="T423" t="n">
        <v>2312.86</v>
      </c>
      <c r="U423" t="n">
        <v>0.8</v>
      </c>
      <c r="V423" t="n">
        <v>0.88</v>
      </c>
      <c r="W423" t="n">
        <v>2.95</v>
      </c>
      <c r="X423" t="n">
        <v>0.14</v>
      </c>
      <c r="Y423" t="n">
        <v>1</v>
      </c>
      <c r="Z423" t="n">
        <v>10</v>
      </c>
    </row>
    <row r="424">
      <c r="A424" t="n">
        <v>66</v>
      </c>
      <c r="B424" t="n">
        <v>125</v>
      </c>
      <c r="C424" t="inlineStr">
        <is>
          <t xml:space="preserve">CONCLUIDO	</t>
        </is>
      </c>
      <c r="D424" t="n">
        <v>7.3244</v>
      </c>
      <c r="E424" t="n">
        <v>13.65</v>
      </c>
      <c r="F424" t="n">
        <v>10.52</v>
      </c>
      <c r="G424" t="n">
        <v>78.89</v>
      </c>
      <c r="H424" t="n">
        <v>1.14</v>
      </c>
      <c r="I424" t="n">
        <v>8</v>
      </c>
      <c r="J424" t="n">
        <v>272.97</v>
      </c>
      <c r="K424" t="n">
        <v>58.47</v>
      </c>
      <c r="L424" t="n">
        <v>17.5</v>
      </c>
      <c r="M424" t="n">
        <v>6</v>
      </c>
      <c r="N424" t="n">
        <v>71.98999999999999</v>
      </c>
      <c r="O424" t="n">
        <v>33899.96</v>
      </c>
      <c r="P424" t="n">
        <v>167.85</v>
      </c>
      <c r="Q424" t="n">
        <v>197.76</v>
      </c>
      <c r="R424" t="n">
        <v>31.39</v>
      </c>
      <c r="S424" t="n">
        <v>25.4</v>
      </c>
      <c r="T424" t="n">
        <v>2152.09</v>
      </c>
      <c r="U424" t="n">
        <v>0.8100000000000001</v>
      </c>
      <c r="V424" t="n">
        <v>0.88</v>
      </c>
      <c r="W424" t="n">
        <v>2.95</v>
      </c>
      <c r="X424" t="n">
        <v>0.13</v>
      </c>
      <c r="Y424" t="n">
        <v>1</v>
      </c>
      <c r="Z424" t="n">
        <v>10</v>
      </c>
    </row>
    <row r="425">
      <c r="A425" t="n">
        <v>67</v>
      </c>
      <c r="B425" t="n">
        <v>125</v>
      </c>
      <c r="C425" t="inlineStr">
        <is>
          <t xml:space="preserve">CONCLUIDO	</t>
        </is>
      </c>
      <c r="D425" t="n">
        <v>7.322</v>
      </c>
      <c r="E425" t="n">
        <v>13.66</v>
      </c>
      <c r="F425" t="n">
        <v>10.52</v>
      </c>
      <c r="G425" t="n">
        <v>78.92</v>
      </c>
      <c r="H425" t="n">
        <v>1.16</v>
      </c>
      <c r="I425" t="n">
        <v>8</v>
      </c>
      <c r="J425" t="n">
        <v>273.45</v>
      </c>
      <c r="K425" t="n">
        <v>58.47</v>
      </c>
      <c r="L425" t="n">
        <v>17.75</v>
      </c>
      <c r="M425" t="n">
        <v>6</v>
      </c>
      <c r="N425" t="n">
        <v>72.22</v>
      </c>
      <c r="O425" t="n">
        <v>33959.36</v>
      </c>
      <c r="P425" t="n">
        <v>168.03</v>
      </c>
      <c r="Q425" t="n">
        <v>197.75</v>
      </c>
      <c r="R425" t="n">
        <v>31.49</v>
      </c>
      <c r="S425" t="n">
        <v>25.4</v>
      </c>
      <c r="T425" t="n">
        <v>2202.71</v>
      </c>
      <c r="U425" t="n">
        <v>0.8100000000000001</v>
      </c>
      <c r="V425" t="n">
        <v>0.88</v>
      </c>
      <c r="W425" t="n">
        <v>2.95</v>
      </c>
      <c r="X425" t="n">
        <v>0.13</v>
      </c>
      <c r="Y425" t="n">
        <v>1</v>
      </c>
      <c r="Z425" t="n">
        <v>10</v>
      </c>
    </row>
    <row r="426">
      <c r="A426" t="n">
        <v>68</v>
      </c>
      <c r="B426" t="n">
        <v>125</v>
      </c>
      <c r="C426" t="inlineStr">
        <is>
          <t xml:space="preserve">CONCLUIDO	</t>
        </is>
      </c>
      <c r="D426" t="n">
        <v>7.3203</v>
      </c>
      <c r="E426" t="n">
        <v>13.66</v>
      </c>
      <c r="F426" t="n">
        <v>10.53</v>
      </c>
      <c r="G426" t="n">
        <v>78.94</v>
      </c>
      <c r="H426" t="n">
        <v>1.17</v>
      </c>
      <c r="I426" t="n">
        <v>8</v>
      </c>
      <c r="J426" t="n">
        <v>273.93</v>
      </c>
      <c r="K426" t="n">
        <v>58.47</v>
      </c>
      <c r="L426" t="n">
        <v>18</v>
      </c>
      <c r="M426" t="n">
        <v>6</v>
      </c>
      <c r="N426" t="n">
        <v>72.45999999999999</v>
      </c>
      <c r="O426" t="n">
        <v>34018.85</v>
      </c>
      <c r="P426" t="n">
        <v>168.11</v>
      </c>
      <c r="Q426" t="n">
        <v>197.81</v>
      </c>
      <c r="R426" t="n">
        <v>31.55</v>
      </c>
      <c r="S426" t="n">
        <v>25.4</v>
      </c>
      <c r="T426" t="n">
        <v>2229.43</v>
      </c>
      <c r="U426" t="n">
        <v>0.8100000000000001</v>
      </c>
      <c r="V426" t="n">
        <v>0.88</v>
      </c>
      <c r="W426" t="n">
        <v>2.95</v>
      </c>
      <c r="X426" t="n">
        <v>0.14</v>
      </c>
      <c r="Y426" t="n">
        <v>1</v>
      </c>
      <c r="Z426" t="n">
        <v>10</v>
      </c>
    </row>
    <row r="427">
      <c r="A427" t="n">
        <v>69</v>
      </c>
      <c r="B427" t="n">
        <v>125</v>
      </c>
      <c r="C427" t="inlineStr">
        <is>
          <t xml:space="preserve">CONCLUIDO	</t>
        </is>
      </c>
      <c r="D427" t="n">
        <v>7.3196</v>
      </c>
      <c r="E427" t="n">
        <v>13.66</v>
      </c>
      <c r="F427" t="n">
        <v>10.53</v>
      </c>
      <c r="G427" t="n">
        <v>78.95</v>
      </c>
      <c r="H427" t="n">
        <v>1.18</v>
      </c>
      <c r="I427" t="n">
        <v>8</v>
      </c>
      <c r="J427" t="n">
        <v>274.41</v>
      </c>
      <c r="K427" t="n">
        <v>58.47</v>
      </c>
      <c r="L427" t="n">
        <v>18.25</v>
      </c>
      <c r="M427" t="n">
        <v>6</v>
      </c>
      <c r="N427" t="n">
        <v>72.69</v>
      </c>
      <c r="O427" t="n">
        <v>34078.44</v>
      </c>
      <c r="P427" t="n">
        <v>168.22</v>
      </c>
      <c r="Q427" t="n">
        <v>197.76</v>
      </c>
      <c r="R427" t="n">
        <v>31.51</v>
      </c>
      <c r="S427" t="n">
        <v>25.4</v>
      </c>
      <c r="T427" t="n">
        <v>2210.73</v>
      </c>
      <c r="U427" t="n">
        <v>0.8100000000000001</v>
      </c>
      <c r="V427" t="n">
        <v>0.88</v>
      </c>
      <c r="W427" t="n">
        <v>2.96</v>
      </c>
      <c r="X427" t="n">
        <v>0.14</v>
      </c>
      <c r="Y427" t="n">
        <v>1</v>
      </c>
      <c r="Z427" t="n">
        <v>10</v>
      </c>
    </row>
    <row r="428">
      <c r="A428" t="n">
        <v>70</v>
      </c>
      <c r="B428" t="n">
        <v>125</v>
      </c>
      <c r="C428" t="inlineStr">
        <is>
          <t xml:space="preserve">CONCLUIDO	</t>
        </is>
      </c>
      <c r="D428" t="n">
        <v>7.3212</v>
      </c>
      <c r="E428" t="n">
        <v>13.66</v>
      </c>
      <c r="F428" t="n">
        <v>10.52</v>
      </c>
      <c r="G428" t="n">
        <v>78.93000000000001</v>
      </c>
      <c r="H428" t="n">
        <v>1.2</v>
      </c>
      <c r="I428" t="n">
        <v>8</v>
      </c>
      <c r="J428" t="n">
        <v>274.9</v>
      </c>
      <c r="K428" t="n">
        <v>58.47</v>
      </c>
      <c r="L428" t="n">
        <v>18.5</v>
      </c>
      <c r="M428" t="n">
        <v>6</v>
      </c>
      <c r="N428" t="n">
        <v>72.92</v>
      </c>
      <c r="O428" t="n">
        <v>34138.11</v>
      </c>
      <c r="P428" t="n">
        <v>168.19</v>
      </c>
      <c r="Q428" t="n">
        <v>197.78</v>
      </c>
      <c r="R428" t="n">
        <v>31.55</v>
      </c>
      <c r="S428" t="n">
        <v>25.4</v>
      </c>
      <c r="T428" t="n">
        <v>2230.17</v>
      </c>
      <c r="U428" t="n">
        <v>0.8100000000000001</v>
      </c>
      <c r="V428" t="n">
        <v>0.88</v>
      </c>
      <c r="W428" t="n">
        <v>2.95</v>
      </c>
      <c r="X428" t="n">
        <v>0.13</v>
      </c>
      <c r="Y428" t="n">
        <v>1</v>
      </c>
      <c r="Z428" t="n">
        <v>10</v>
      </c>
    </row>
    <row r="429">
      <c r="A429" t="n">
        <v>71</v>
      </c>
      <c r="B429" t="n">
        <v>125</v>
      </c>
      <c r="C429" t="inlineStr">
        <is>
          <t xml:space="preserve">CONCLUIDO	</t>
        </is>
      </c>
      <c r="D429" t="n">
        <v>7.3244</v>
      </c>
      <c r="E429" t="n">
        <v>13.65</v>
      </c>
      <c r="F429" t="n">
        <v>10.52</v>
      </c>
      <c r="G429" t="n">
        <v>78.89</v>
      </c>
      <c r="H429" t="n">
        <v>1.21</v>
      </c>
      <c r="I429" t="n">
        <v>8</v>
      </c>
      <c r="J429" t="n">
        <v>275.38</v>
      </c>
      <c r="K429" t="n">
        <v>58.47</v>
      </c>
      <c r="L429" t="n">
        <v>18.75</v>
      </c>
      <c r="M429" t="n">
        <v>6</v>
      </c>
      <c r="N429" t="n">
        <v>73.16</v>
      </c>
      <c r="O429" t="n">
        <v>34197.87</v>
      </c>
      <c r="P429" t="n">
        <v>167.97</v>
      </c>
      <c r="Q429" t="n">
        <v>197.81</v>
      </c>
      <c r="R429" t="n">
        <v>31.35</v>
      </c>
      <c r="S429" t="n">
        <v>25.4</v>
      </c>
      <c r="T429" t="n">
        <v>2131.12</v>
      </c>
      <c r="U429" t="n">
        <v>0.8100000000000001</v>
      </c>
      <c r="V429" t="n">
        <v>0.88</v>
      </c>
      <c r="W429" t="n">
        <v>2.95</v>
      </c>
      <c r="X429" t="n">
        <v>0.13</v>
      </c>
      <c r="Y429" t="n">
        <v>1</v>
      </c>
      <c r="Z429" t="n">
        <v>10</v>
      </c>
    </row>
    <row r="430">
      <c r="A430" t="n">
        <v>72</v>
      </c>
      <c r="B430" t="n">
        <v>125</v>
      </c>
      <c r="C430" t="inlineStr">
        <is>
          <t xml:space="preserve">CONCLUIDO	</t>
        </is>
      </c>
      <c r="D430" t="n">
        <v>7.3221</v>
      </c>
      <c r="E430" t="n">
        <v>13.66</v>
      </c>
      <c r="F430" t="n">
        <v>10.52</v>
      </c>
      <c r="G430" t="n">
        <v>78.92</v>
      </c>
      <c r="H430" t="n">
        <v>1.23</v>
      </c>
      <c r="I430" t="n">
        <v>8</v>
      </c>
      <c r="J430" t="n">
        <v>275.87</v>
      </c>
      <c r="K430" t="n">
        <v>58.47</v>
      </c>
      <c r="L430" t="n">
        <v>19</v>
      </c>
      <c r="M430" t="n">
        <v>6</v>
      </c>
      <c r="N430" t="n">
        <v>73.39</v>
      </c>
      <c r="O430" t="n">
        <v>34257.73</v>
      </c>
      <c r="P430" t="n">
        <v>167.98</v>
      </c>
      <c r="Q430" t="n">
        <v>197.76</v>
      </c>
      <c r="R430" t="n">
        <v>31.49</v>
      </c>
      <c r="S430" t="n">
        <v>25.4</v>
      </c>
      <c r="T430" t="n">
        <v>2200.93</v>
      </c>
      <c r="U430" t="n">
        <v>0.8100000000000001</v>
      </c>
      <c r="V430" t="n">
        <v>0.88</v>
      </c>
      <c r="W430" t="n">
        <v>2.95</v>
      </c>
      <c r="X430" t="n">
        <v>0.13</v>
      </c>
      <c r="Y430" t="n">
        <v>1</v>
      </c>
      <c r="Z430" t="n">
        <v>10</v>
      </c>
    </row>
    <row r="431">
      <c r="A431" t="n">
        <v>73</v>
      </c>
      <c r="B431" t="n">
        <v>125</v>
      </c>
      <c r="C431" t="inlineStr">
        <is>
          <t xml:space="preserve">CONCLUIDO	</t>
        </is>
      </c>
      <c r="D431" t="n">
        <v>7.3199</v>
      </c>
      <c r="E431" t="n">
        <v>13.66</v>
      </c>
      <c r="F431" t="n">
        <v>10.53</v>
      </c>
      <c r="G431" t="n">
        <v>78.95</v>
      </c>
      <c r="H431" t="n">
        <v>1.24</v>
      </c>
      <c r="I431" t="n">
        <v>8</v>
      </c>
      <c r="J431" t="n">
        <v>276.35</v>
      </c>
      <c r="K431" t="n">
        <v>58.47</v>
      </c>
      <c r="L431" t="n">
        <v>19.25</v>
      </c>
      <c r="M431" t="n">
        <v>6</v>
      </c>
      <c r="N431" t="n">
        <v>73.63</v>
      </c>
      <c r="O431" t="n">
        <v>34317.68</v>
      </c>
      <c r="P431" t="n">
        <v>168.07</v>
      </c>
      <c r="Q431" t="n">
        <v>197.75</v>
      </c>
      <c r="R431" t="n">
        <v>31.64</v>
      </c>
      <c r="S431" t="n">
        <v>25.4</v>
      </c>
      <c r="T431" t="n">
        <v>2274.77</v>
      </c>
      <c r="U431" t="n">
        <v>0.8</v>
      </c>
      <c r="V431" t="n">
        <v>0.88</v>
      </c>
      <c r="W431" t="n">
        <v>2.95</v>
      </c>
      <c r="X431" t="n">
        <v>0.14</v>
      </c>
      <c r="Y431" t="n">
        <v>1</v>
      </c>
      <c r="Z431" t="n">
        <v>10</v>
      </c>
    </row>
    <row r="432">
      <c r="A432" t="n">
        <v>74</v>
      </c>
      <c r="B432" t="n">
        <v>125</v>
      </c>
      <c r="C432" t="inlineStr">
        <is>
          <t xml:space="preserve">CONCLUIDO	</t>
        </is>
      </c>
      <c r="D432" t="n">
        <v>7.3218</v>
      </c>
      <c r="E432" t="n">
        <v>13.66</v>
      </c>
      <c r="F432" t="n">
        <v>10.52</v>
      </c>
      <c r="G432" t="n">
        <v>78.92</v>
      </c>
      <c r="H432" t="n">
        <v>1.25</v>
      </c>
      <c r="I432" t="n">
        <v>8</v>
      </c>
      <c r="J432" t="n">
        <v>276.84</v>
      </c>
      <c r="K432" t="n">
        <v>58.47</v>
      </c>
      <c r="L432" t="n">
        <v>19.5</v>
      </c>
      <c r="M432" t="n">
        <v>6</v>
      </c>
      <c r="N432" t="n">
        <v>73.87</v>
      </c>
      <c r="O432" t="n">
        <v>34377.72</v>
      </c>
      <c r="P432" t="n">
        <v>167.69</v>
      </c>
      <c r="Q432" t="n">
        <v>197.77</v>
      </c>
      <c r="R432" t="n">
        <v>31.42</v>
      </c>
      <c r="S432" t="n">
        <v>25.4</v>
      </c>
      <c r="T432" t="n">
        <v>2166.71</v>
      </c>
      <c r="U432" t="n">
        <v>0.8100000000000001</v>
      </c>
      <c r="V432" t="n">
        <v>0.88</v>
      </c>
      <c r="W432" t="n">
        <v>2.95</v>
      </c>
      <c r="X432" t="n">
        <v>0.13</v>
      </c>
      <c r="Y432" t="n">
        <v>1</v>
      </c>
      <c r="Z432" t="n">
        <v>10</v>
      </c>
    </row>
    <row r="433">
      <c r="A433" t="n">
        <v>75</v>
      </c>
      <c r="B433" t="n">
        <v>125</v>
      </c>
      <c r="C433" t="inlineStr">
        <is>
          <t xml:space="preserve">CONCLUIDO	</t>
        </is>
      </c>
      <c r="D433" t="n">
        <v>7.3181</v>
      </c>
      <c r="E433" t="n">
        <v>13.66</v>
      </c>
      <c r="F433" t="n">
        <v>10.53</v>
      </c>
      <c r="G433" t="n">
        <v>78.97</v>
      </c>
      <c r="H433" t="n">
        <v>1.27</v>
      </c>
      <c r="I433" t="n">
        <v>8</v>
      </c>
      <c r="J433" t="n">
        <v>277.33</v>
      </c>
      <c r="K433" t="n">
        <v>58.47</v>
      </c>
      <c r="L433" t="n">
        <v>19.75</v>
      </c>
      <c r="M433" t="n">
        <v>6</v>
      </c>
      <c r="N433" t="n">
        <v>74.09999999999999</v>
      </c>
      <c r="O433" t="n">
        <v>34437.85</v>
      </c>
      <c r="P433" t="n">
        <v>167.58</v>
      </c>
      <c r="Q433" t="n">
        <v>197.76</v>
      </c>
      <c r="R433" t="n">
        <v>31.72</v>
      </c>
      <c r="S433" t="n">
        <v>25.4</v>
      </c>
      <c r="T433" t="n">
        <v>2315.4</v>
      </c>
      <c r="U433" t="n">
        <v>0.8</v>
      </c>
      <c r="V433" t="n">
        <v>0.88</v>
      </c>
      <c r="W433" t="n">
        <v>2.95</v>
      </c>
      <c r="X433" t="n">
        <v>0.14</v>
      </c>
      <c r="Y433" t="n">
        <v>1</v>
      </c>
      <c r="Z433" t="n">
        <v>10</v>
      </c>
    </row>
    <row r="434">
      <c r="A434" t="n">
        <v>76</v>
      </c>
      <c r="B434" t="n">
        <v>125</v>
      </c>
      <c r="C434" t="inlineStr">
        <is>
          <t xml:space="preserve">CONCLUIDO	</t>
        </is>
      </c>
      <c r="D434" t="n">
        <v>7.3538</v>
      </c>
      <c r="E434" t="n">
        <v>13.6</v>
      </c>
      <c r="F434" t="n">
        <v>10.51</v>
      </c>
      <c r="G434" t="n">
        <v>90.09</v>
      </c>
      <c r="H434" t="n">
        <v>1.28</v>
      </c>
      <c r="I434" t="n">
        <v>7</v>
      </c>
      <c r="J434" t="n">
        <v>277.82</v>
      </c>
      <c r="K434" t="n">
        <v>58.47</v>
      </c>
      <c r="L434" t="n">
        <v>20</v>
      </c>
      <c r="M434" t="n">
        <v>5</v>
      </c>
      <c r="N434" t="n">
        <v>74.34</v>
      </c>
      <c r="O434" t="n">
        <v>34498.07</v>
      </c>
      <c r="P434" t="n">
        <v>167.17</v>
      </c>
      <c r="Q434" t="n">
        <v>197.76</v>
      </c>
      <c r="R434" t="n">
        <v>31.12</v>
      </c>
      <c r="S434" t="n">
        <v>25.4</v>
      </c>
      <c r="T434" t="n">
        <v>2020.58</v>
      </c>
      <c r="U434" t="n">
        <v>0.82</v>
      </c>
      <c r="V434" t="n">
        <v>0.89</v>
      </c>
      <c r="W434" t="n">
        <v>2.95</v>
      </c>
      <c r="X434" t="n">
        <v>0.12</v>
      </c>
      <c r="Y434" t="n">
        <v>1</v>
      </c>
      <c r="Z434" t="n">
        <v>10</v>
      </c>
    </row>
    <row r="435">
      <c r="A435" t="n">
        <v>77</v>
      </c>
      <c r="B435" t="n">
        <v>125</v>
      </c>
      <c r="C435" t="inlineStr">
        <is>
          <t xml:space="preserve">CONCLUIDO	</t>
        </is>
      </c>
      <c r="D435" t="n">
        <v>7.3584</v>
      </c>
      <c r="E435" t="n">
        <v>13.59</v>
      </c>
      <c r="F435" t="n">
        <v>10.5</v>
      </c>
      <c r="G435" t="n">
        <v>90.02</v>
      </c>
      <c r="H435" t="n">
        <v>1.3</v>
      </c>
      <c r="I435" t="n">
        <v>7</v>
      </c>
      <c r="J435" t="n">
        <v>278.3</v>
      </c>
      <c r="K435" t="n">
        <v>58.47</v>
      </c>
      <c r="L435" t="n">
        <v>20.25</v>
      </c>
      <c r="M435" t="n">
        <v>5</v>
      </c>
      <c r="N435" t="n">
        <v>74.58</v>
      </c>
      <c r="O435" t="n">
        <v>34558.39</v>
      </c>
      <c r="P435" t="n">
        <v>167.41</v>
      </c>
      <c r="Q435" t="n">
        <v>197.75</v>
      </c>
      <c r="R435" t="n">
        <v>30.92</v>
      </c>
      <c r="S435" t="n">
        <v>25.4</v>
      </c>
      <c r="T435" t="n">
        <v>1923.09</v>
      </c>
      <c r="U435" t="n">
        <v>0.82</v>
      </c>
      <c r="V435" t="n">
        <v>0.89</v>
      </c>
      <c r="W435" t="n">
        <v>2.95</v>
      </c>
      <c r="X435" t="n">
        <v>0.11</v>
      </c>
      <c r="Y435" t="n">
        <v>1</v>
      </c>
      <c r="Z435" t="n">
        <v>10</v>
      </c>
    </row>
    <row r="436">
      <c r="A436" t="n">
        <v>78</v>
      </c>
      <c r="B436" t="n">
        <v>125</v>
      </c>
      <c r="C436" t="inlineStr">
        <is>
          <t xml:space="preserve">CONCLUIDO	</t>
        </is>
      </c>
      <c r="D436" t="n">
        <v>7.3532</v>
      </c>
      <c r="E436" t="n">
        <v>13.6</v>
      </c>
      <c r="F436" t="n">
        <v>10.51</v>
      </c>
      <c r="G436" t="n">
        <v>90.09999999999999</v>
      </c>
      <c r="H436" t="n">
        <v>1.31</v>
      </c>
      <c r="I436" t="n">
        <v>7</v>
      </c>
      <c r="J436" t="n">
        <v>278.79</v>
      </c>
      <c r="K436" t="n">
        <v>58.47</v>
      </c>
      <c r="L436" t="n">
        <v>20.5</v>
      </c>
      <c r="M436" t="n">
        <v>5</v>
      </c>
      <c r="N436" t="n">
        <v>74.81999999999999</v>
      </c>
      <c r="O436" t="n">
        <v>34618.81</v>
      </c>
      <c r="P436" t="n">
        <v>167.8</v>
      </c>
      <c r="Q436" t="n">
        <v>197.77</v>
      </c>
      <c r="R436" t="n">
        <v>31.17</v>
      </c>
      <c r="S436" t="n">
        <v>25.4</v>
      </c>
      <c r="T436" t="n">
        <v>2043.67</v>
      </c>
      <c r="U436" t="n">
        <v>0.8100000000000001</v>
      </c>
      <c r="V436" t="n">
        <v>0.89</v>
      </c>
      <c r="W436" t="n">
        <v>2.95</v>
      </c>
      <c r="X436" t="n">
        <v>0.12</v>
      </c>
      <c r="Y436" t="n">
        <v>1</v>
      </c>
      <c r="Z436" t="n">
        <v>10</v>
      </c>
    </row>
    <row r="437">
      <c r="A437" t="n">
        <v>79</v>
      </c>
      <c r="B437" t="n">
        <v>125</v>
      </c>
      <c r="C437" t="inlineStr">
        <is>
          <t xml:space="preserve">CONCLUIDO	</t>
        </is>
      </c>
      <c r="D437" t="n">
        <v>7.3568</v>
      </c>
      <c r="E437" t="n">
        <v>13.59</v>
      </c>
      <c r="F437" t="n">
        <v>10.51</v>
      </c>
      <c r="G437" t="n">
        <v>90.05</v>
      </c>
      <c r="H437" t="n">
        <v>1.32</v>
      </c>
      <c r="I437" t="n">
        <v>7</v>
      </c>
      <c r="J437" t="n">
        <v>279.28</v>
      </c>
      <c r="K437" t="n">
        <v>58.47</v>
      </c>
      <c r="L437" t="n">
        <v>20.75</v>
      </c>
      <c r="M437" t="n">
        <v>5</v>
      </c>
      <c r="N437" t="n">
        <v>75.06</v>
      </c>
      <c r="O437" t="n">
        <v>34679.32</v>
      </c>
      <c r="P437" t="n">
        <v>167.77</v>
      </c>
      <c r="Q437" t="n">
        <v>197.75</v>
      </c>
      <c r="R437" t="n">
        <v>30.97</v>
      </c>
      <c r="S437" t="n">
        <v>25.4</v>
      </c>
      <c r="T437" t="n">
        <v>1947.28</v>
      </c>
      <c r="U437" t="n">
        <v>0.82</v>
      </c>
      <c r="V437" t="n">
        <v>0.89</v>
      </c>
      <c r="W437" t="n">
        <v>2.95</v>
      </c>
      <c r="X437" t="n">
        <v>0.12</v>
      </c>
      <c r="Y437" t="n">
        <v>1</v>
      </c>
      <c r="Z437" t="n">
        <v>10</v>
      </c>
    </row>
    <row r="438">
      <c r="A438" t="n">
        <v>80</v>
      </c>
      <c r="B438" t="n">
        <v>125</v>
      </c>
      <c r="C438" t="inlineStr">
        <is>
          <t xml:space="preserve">CONCLUIDO	</t>
        </is>
      </c>
      <c r="D438" t="n">
        <v>7.3615</v>
      </c>
      <c r="E438" t="n">
        <v>13.58</v>
      </c>
      <c r="F438" t="n">
        <v>10.5</v>
      </c>
      <c r="G438" t="n">
        <v>89.97</v>
      </c>
      <c r="H438" t="n">
        <v>1.34</v>
      </c>
      <c r="I438" t="n">
        <v>7</v>
      </c>
      <c r="J438" t="n">
        <v>279.78</v>
      </c>
      <c r="K438" t="n">
        <v>58.47</v>
      </c>
      <c r="L438" t="n">
        <v>21</v>
      </c>
      <c r="M438" t="n">
        <v>5</v>
      </c>
      <c r="N438" t="n">
        <v>75.3</v>
      </c>
      <c r="O438" t="n">
        <v>34739.92</v>
      </c>
      <c r="P438" t="n">
        <v>167.67</v>
      </c>
      <c r="Q438" t="n">
        <v>197.75</v>
      </c>
      <c r="R438" t="n">
        <v>30.8</v>
      </c>
      <c r="S438" t="n">
        <v>25.4</v>
      </c>
      <c r="T438" t="n">
        <v>1863.32</v>
      </c>
      <c r="U438" t="n">
        <v>0.82</v>
      </c>
      <c r="V438" t="n">
        <v>0.89</v>
      </c>
      <c r="W438" t="n">
        <v>2.95</v>
      </c>
      <c r="X438" t="n">
        <v>0.11</v>
      </c>
      <c r="Y438" t="n">
        <v>1</v>
      </c>
      <c r="Z438" t="n">
        <v>10</v>
      </c>
    </row>
    <row r="439">
      <c r="A439" t="n">
        <v>81</v>
      </c>
      <c r="B439" t="n">
        <v>125</v>
      </c>
      <c r="C439" t="inlineStr">
        <is>
          <t xml:space="preserve">CONCLUIDO	</t>
        </is>
      </c>
      <c r="D439" t="n">
        <v>7.3578</v>
      </c>
      <c r="E439" t="n">
        <v>13.59</v>
      </c>
      <c r="F439" t="n">
        <v>10.5</v>
      </c>
      <c r="G439" t="n">
        <v>90.03</v>
      </c>
      <c r="H439" t="n">
        <v>1.35</v>
      </c>
      <c r="I439" t="n">
        <v>7</v>
      </c>
      <c r="J439" t="n">
        <v>280.27</v>
      </c>
      <c r="K439" t="n">
        <v>58.47</v>
      </c>
      <c r="L439" t="n">
        <v>21.25</v>
      </c>
      <c r="M439" t="n">
        <v>5</v>
      </c>
      <c r="N439" t="n">
        <v>75.54000000000001</v>
      </c>
      <c r="O439" t="n">
        <v>34800.62</v>
      </c>
      <c r="P439" t="n">
        <v>167.78</v>
      </c>
      <c r="Q439" t="n">
        <v>197.77</v>
      </c>
      <c r="R439" t="n">
        <v>30.87</v>
      </c>
      <c r="S439" t="n">
        <v>25.4</v>
      </c>
      <c r="T439" t="n">
        <v>1897.58</v>
      </c>
      <c r="U439" t="n">
        <v>0.82</v>
      </c>
      <c r="V439" t="n">
        <v>0.89</v>
      </c>
      <c r="W439" t="n">
        <v>2.95</v>
      </c>
      <c r="X439" t="n">
        <v>0.11</v>
      </c>
      <c r="Y439" t="n">
        <v>1</v>
      </c>
      <c r="Z439" t="n">
        <v>10</v>
      </c>
    </row>
    <row r="440">
      <c r="A440" t="n">
        <v>82</v>
      </c>
      <c r="B440" t="n">
        <v>125</v>
      </c>
      <c r="C440" t="inlineStr">
        <is>
          <t xml:space="preserve">CONCLUIDO	</t>
        </is>
      </c>
      <c r="D440" t="n">
        <v>7.3522</v>
      </c>
      <c r="E440" t="n">
        <v>13.6</v>
      </c>
      <c r="F440" t="n">
        <v>10.51</v>
      </c>
      <c r="G440" t="n">
        <v>90.12</v>
      </c>
      <c r="H440" t="n">
        <v>1.36</v>
      </c>
      <c r="I440" t="n">
        <v>7</v>
      </c>
      <c r="J440" t="n">
        <v>280.76</v>
      </c>
      <c r="K440" t="n">
        <v>58.47</v>
      </c>
      <c r="L440" t="n">
        <v>21.5</v>
      </c>
      <c r="M440" t="n">
        <v>5</v>
      </c>
      <c r="N440" t="n">
        <v>75.79000000000001</v>
      </c>
      <c r="O440" t="n">
        <v>34861.41</v>
      </c>
      <c r="P440" t="n">
        <v>168.03</v>
      </c>
      <c r="Q440" t="n">
        <v>197.75</v>
      </c>
      <c r="R440" t="n">
        <v>31.17</v>
      </c>
      <c r="S440" t="n">
        <v>25.4</v>
      </c>
      <c r="T440" t="n">
        <v>2045.74</v>
      </c>
      <c r="U440" t="n">
        <v>0.8100000000000001</v>
      </c>
      <c r="V440" t="n">
        <v>0.89</v>
      </c>
      <c r="W440" t="n">
        <v>2.95</v>
      </c>
      <c r="X440" t="n">
        <v>0.12</v>
      </c>
      <c r="Y440" t="n">
        <v>1</v>
      </c>
      <c r="Z440" t="n">
        <v>10</v>
      </c>
    </row>
    <row r="441">
      <c r="A441" t="n">
        <v>83</v>
      </c>
      <c r="B441" t="n">
        <v>125</v>
      </c>
      <c r="C441" t="inlineStr">
        <is>
          <t xml:space="preserve">CONCLUIDO	</t>
        </is>
      </c>
      <c r="D441" t="n">
        <v>7.3544</v>
      </c>
      <c r="E441" t="n">
        <v>13.6</v>
      </c>
      <c r="F441" t="n">
        <v>10.51</v>
      </c>
      <c r="G441" t="n">
        <v>90.08</v>
      </c>
      <c r="H441" t="n">
        <v>1.38</v>
      </c>
      <c r="I441" t="n">
        <v>7</v>
      </c>
      <c r="J441" t="n">
        <v>281.25</v>
      </c>
      <c r="K441" t="n">
        <v>58.47</v>
      </c>
      <c r="L441" t="n">
        <v>21.75</v>
      </c>
      <c r="M441" t="n">
        <v>5</v>
      </c>
      <c r="N441" t="n">
        <v>76.03</v>
      </c>
      <c r="O441" t="n">
        <v>34922.31</v>
      </c>
      <c r="P441" t="n">
        <v>167.96</v>
      </c>
      <c r="Q441" t="n">
        <v>197.78</v>
      </c>
      <c r="R441" t="n">
        <v>31.26</v>
      </c>
      <c r="S441" t="n">
        <v>25.4</v>
      </c>
      <c r="T441" t="n">
        <v>2089.79</v>
      </c>
      <c r="U441" t="n">
        <v>0.8100000000000001</v>
      </c>
      <c r="V441" t="n">
        <v>0.89</v>
      </c>
      <c r="W441" t="n">
        <v>2.95</v>
      </c>
      <c r="X441" t="n">
        <v>0.12</v>
      </c>
      <c r="Y441" t="n">
        <v>1</v>
      </c>
      <c r="Z441" t="n">
        <v>10</v>
      </c>
    </row>
    <row r="442">
      <c r="A442" t="n">
        <v>84</v>
      </c>
      <c r="B442" t="n">
        <v>125</v>
      </c>
      <c r="C442" t="inlineStr">
        <is>
          <t xml:space="preserve">CONCLUIDO	</t>
        </is>
      </c>
      <c r="D442" t="n">
        <v>7.3553</v>
      </c>
      <c r="E442" t="n">
        <v>13.6</v>
      </c>
      <c r="F442" t="n">
        <v>10.51</v>
      </c>
      <c r="G442" t="n">
        <v>90.06999999999999</v>
      </c>
      <c r="H442" t="n">
        <v>1.39</v>
      </c>
      <c r="I442" t="n">
        <v>7</v>
      </c>
      <c r="J442" t="n">
        <v>281.75</v>
      </c>
      <c r="K442" t="n">
        <v>58.47</v>
      </c>
      <c r="L442" t="n">
        <v>22</v>
      </c>
      <c r="M442" t="n">
        <v>5</v>
      </c>
      <c r="N442" t="n">
        <v>76.28</v>
      </c>
      <c r="O442" t="n">
        <v>34983.29</v>
      </c>
      <c r="P442" t="n">
        <v>167.81</v>
      </c>
      <c r="Q442" t="n">
        <v>197.75</v>
      </c>
      <c r="R442" t="n">
        <v>31</v>
      </c>
      <c r="S442" t="n">
        <v>25.4</v>
      </c>
      <c r="T442" t="n">
        <v>1963.23</v>
      </c>
      <c r="U442" t="n">
        <v>0.82</v>
      </c>
      <c r="V442" t="n">
        <v>0.89</v>
      </c>
      <c r="W442" t="n">
        <v>2.95</v>
      </c>
      <c r="X442" t="n">
        <v>0.12</v>
      </c>
      <c r="Y442" t="n">
        <v>1</v>
      </c>
      <c r="Z442" t="n">
        <v>10</v>
      </c>
    </row>
    <row r="443">
      <c r="A443" t="n">
        <v>85</v>
      </c>
      <c r="B443" t="n">
        <v>125</v>
      </c>
      <c r="C443" t="inlineStr">
        <is>
          <t xml:space="preserve">CONCLUIDO	</t>
        </is>
      </c>
      <c r="D443" t="n">
        <v>7.3562</v>
      </c>
      <c r="E443" t="n">
        <v>13.59</v>
      </c>
      <c r="F443" t="n">
        <v>10.51</v>
      </c>
      <c r="G443" t="n">
        <v>90.05</v>
      </c>
      <c r="H443" t="n">
        <v>1.4</v>
      </c>
      <c r="I443" t="n">
        <v>7</v>
      </c>
      <c r="J443" t="n">
        <v>282.24</v>
      </c>
      <c r="K443" t="n">
        <v>58.47</v>
      </c>
      <c r="L443" t="n">
        <v>22.25</v>
      </c>
      <c r="M443" t="n">
        <v>5</v>
      </c>
      <c r="N443" t="n">
        <v>76.52</v>
      </c>
      <c r="O443" t="n">
        <v>35044.38</v>
      </c>
      <c r="P443" t="n">
        <v>167.69</v>
      </c>
      <c r="Q443" t="n">
        <v>197.8</v>
      </c>
      <c r="R443" t="n">
        <v>30.96</v>
      </c>
      <c r="S443" t="n">
        <v>25.4</v>
      </c>
      <c r="T443" t="n">
        <v>1943.43</v>
      </c>
      <c r="U443" t="n">
        <v>0.82</v>
      </c>
      <c r="V443" t="n">
        <v>0.89</v>
      </c>
      <c r="W443" t="n">
        <v>2.95</v>
      </c>
      <c r="X443" t="n">
        <v>0.12</v>
      </c>
      <c r="Y443" t="n">
        <v>1</v>
      </c>
      <c r="Z443" t="n">
        <v>10</v>
      </c>
    </row>
    <row r="444">
      <c r="A444" t="n">
        <v>86</v>
      </c>
      <c r="B444" t="n">
        <v>125</v>
      </c>
      <c r="C444" t="inlineStr">
        <is>
          <t xml:space="preserve">CONCLUIDO	</t>
        </is>
      </c>
      <c r="D444" t="n">
        <v>7.3537</v>
      </c>
      <c r="E444" t="n">
        <v>13.6</v>
      </c>
      <c r="F444" t="n">
        <v>10.51</v>
      </c>
      <c r="G444" t="n">
        <v>90.09999999999999</v>
      </c>
      <c r="H444" t="n">
        <v>1.42</v>
      </c>
      <c r="I444" t="n">
        <v>7</v>
      </c>
      <c r="J444" t="n">
        <v>282.74</v>
      </c>
      <c r="K444" t="n">
        <v>58.47</v>
      </c>
      <c r="L444" t="n">
        <v>22.5</v>
      </c>
      <c r="M444" t="n">
        <v>5</v>
      </c>
      <c r="N444" t="n">
        <v>76.77</v>
      </c>
      <c r="O444" t="n">
        <v>35105.56</v>
      </c>
      <c r="P444" t="n">
        <v>167.59</v>
      </c>
      <c r="Q444" t="n">
        <v>197.75</v>
      </c>
      <c r="R444" t="n">
        <v>31.12</v>
      </c>
      <c r="S444" t="n">
        <v>25.4</v>
      </c>
      <c r="T444" t="n">
        <v>2020.85</v>
      </c>
      <c r="U444" t="n">
        <v>0.82</v>
      </c>
      <c r="V444" t="n">
        <v>0.89</v>
      </c>
      <c r="W444" t="n">
        <v>2.95</v>
      </c>
      <c r="X444" t="n">
        <v>0.12</v>
      </c>
      <c r="Y444" t="n">
        <v>1</v>
      </c>
      <c r="Z444" t="n">
        <v>10</v>
      </c>
    </row>
    <row r="445">
      <c r="A445" t="n">
        <v>87</v>
      </c>
      <c r="B445" t="n">
        <v>125</v>
      </c>
      <c r="C445" t="inlineStr">
        <is>
          <t xml:space="preserve">CONCLUIDO	</t>
        </is>
      </c>
      <c r="D445" t="n">
        <v>7.3528</v>
      </c>
      <c r="E445" t="n">
        <v>13.6</v>
      </c>
      <c r="F445" t="n">
        <v>10.51</v>
      </c>
      <c r="G445" t="n">
        <v>90.11</v>
      </c>
      <c r="H445" t="n">
        <v>1.43</v>
      </c>
      <c r="I445" t="n">
        <v>7</v>
      </c>
      <c r="J445" t="n">
        <v>283.24</v>
      </c>
      <c r="K445" t="n">
        <v>58.47</v>
      </c>
      <c r="L445" t="n">
        <v>22.75</v>
      </c>
      <c r="M445" t="n">
        <v>5</v>
      </c>
      <c r="N445" t="n">
        <v>77.01000000000001</v>
      </c>
      <c r="O445" t="n">
        <v>35166.85</v>
      </c>
      <c r="P445" t="n">
        <v>167.5</v>
      </c>
      <c r="Q445" t="n">
        <v>197.75</v>
      </c>
      <c r="R445" t="n">
        <v>31.18</v>
      </c>
      <c r="S445" t="n">
        <v>25.4</v>
      </c>
      <c r="T445" t="n">
        <v>2049.76</v>
      </c>
      <c r="U445" t="n">
        <v>0.8100000000000001</v>
      </c>
      <c r="V445" t="n">
        <v>0.89</v>
      </c>
      <c r="W445" t="n">
        <v>2.95</v>
      </c>
      <c r="X445" t="n">
        <v>0.12</v>
      </c>
      <c r="Y445" t="n">
        <v>1</v>
      </c>
      <c r="Z445" t="n">
        <v>10</v>
      </c>
    </row>
    <row r="446">
      <c r="A446" t="n">
        <v>88</v>
      </c>
      <c r="B446" t="n">
        <v>125</v>
      </c>
      <c r="C446" t="inlineStr">
        <is>
          <t xml:space="preserve">CONCLUIDO	</t>
        </is>
      </c>
      <c r="D446" t="n">
        <v>7.3528</v>
      </c>
      <c r="E446" t="n">
        <v>13.6</v>
      </c>
      <c r="F446" t="n">
        <v>10.51</v>
      </c>
      <c r="G446" t="n">
        <v>90.11</v>
      </c>
      <c r="H446" t="n">
        <v>1.44</v>
      </c>
      <c r="I446" t="n">
        <v>7</v>
      </c>
      <c r="J446" t="n">
        <v>283.74</v>
      </c>
      <c r="K446" t="n">
        <v>58.47</v>
      </c>
      <c r="L446" t="n">
        <v>23</v>
      </c>
      <c r="M446" t="n">
        <v>5</v>
      </c>
      <c r="N446" t="n">
        <v>77.26000000000001</v>
      </c>
      <c r="O446" t="n">
        <v>35228.23</v>
      </c>
      <c r="P446" t="n">
        <v>167.41</v>
      </c>
      <c r="Q446" t="n">
        <v>197.75</v>
      </c>
      <c r="R446" t="n">
        <v>31.35</v>
      </c>
      <c r="S446" t="n">
        <v>25.4</v>
      </c>
      <c r="T446" t="n">
        <v>2137.84</v>
      </c>
      <c r="U446" t="n">
        <v>0.8100000000000001</v>
      </c>
      <c r="V446" t="n">
        <v>0.89</v>
      </c>
      <c r="W446" t="n">
        <v>2.95</v>
      </c>
      <c r="X446" t="n">
        <v>0.12</v>
      </c>
      <c r="Y446" t="n">
        <v>1</v>
      </c>
      <c r="Z446" t="n">
        <v>10</v>
      </c>
    </row>
    <row r="447">
      <c r="A447" t="n">
        <v>89</v>
      </c>
      <c r="B447" t="n">
        <v>125</v>
      </c>
      <c r="C447" t="inlineStr">
        <is>
          <t xml:space="preserve">CONCLUIDO	</t>
        </is>
      </c>
      <c r="D447" t="n">
        <v>7.354</v>
      </c>
      <c r="E447" t="n">
        <v>13.6</v>
      </c>
      <c r="F447" t="n">
        <v>10.51</v>
      </c>
      <c r="G447" t="n">
        <v>90.09</v>
      </c>
      <c r="H447" t="n">
        <v>1.46</v>
      </c>
      <c r="I447" t="n">
        <v>7</v>
      </c>
      <c r="J447" t="n">
        <v>284.23</v>
      </c>
      <c r="K447" t="n">
        <v>58.47</v>
      </c>
      <c r="L447" t="n">
        <v>23.25</v>
      </c>
      <c r="M447" t="n">
        <v>5</v>
      </c>
      <c r="N447" t="n">
        <v>77.51000000000001</v>
      </c>
      <c r="O447" t="n">
        <v>35289.71</v>
      </c>
      <c r="P447" t="n">
        <v>167.19</v>
      </c>
      <c r="Q447" t="n">
        <v>197.75</v>
      </c>
      <c r="R447" t="n">
        <v>31.16</v>
      </c>
      <c r="S447" t="n">
        <v>25.4</v>
      </c>
      <c r="T447" t="n">
        <v>2042.49</v>
      </c>
      <c r="U447" t="n">
        <v>0.8100000000000001</v>
      </c>
      <c r="V447" t="n">
        <v>0.89</v>
      </c>
      <c r="W447" t="n">
        <v>2.95</v>
      </c>
      <c r="X447" t="n">
        <v>0.12</v>
      </c>
      <c r="Y447" t="n">
        <v>1</v>
      </c>
      <c r="Z447" t="n">
        <v>10</v>
      </c>
    </row>
    <row r="448">
      <c r="A448" t="n">
        <v>90</v>
      </c>
      <c r="B448" t="n">
        <v>125</v>
      </c>
      <c r="C448" t="inlineStr">
        <is>
          <t xml:space="preserve">CONCLUIDO	</t>
        </is>
      </c>
      <c r="D448" t="n">
        <v>7.3534</v>
      </c>
      <c r="E448" t="n">
        <v>13.6</v>
      </c>
      <c r="F448" t="n">
        <v>10.51</v>
      </c>
      <c r="G448" t="n">
        <v>90.09999999999999</v>
      </c>
      <c r="H448" t="n">
        <v>1.47</v>
      </c>
      <c r="I448" t="n">
        <v>7</v>
      </c>
      <c r="J448" t="n">
        <v>284.73</v>
      </c>
      <c r="K448" t="n">
        <v>58.47</v>
      </c>
      <c r="L448" t="n">
        <v>23.5</v>
      </c>
      <c r="M448" t="n">
        <v>5</v>
      </c>
      <c r="N448" t="n">
        <v>77.76000000000001</v>
      </c>
      <c r="O448" t="n">
        <v>35351.29</v>
      </c>
      <c r="P448" t="n">
        <v>167.03</v>
      </c>
      <c r="Q448" t="n">
        <v>197.76</v>
      </c>
      <c r="R448" t="n">
        <v>31.19</v>
      </c>
      <c r="S448" t="n">
        <v>25.4</v>
      </c>
      <c r="T448" t="n">
        <v>2053.99</v>
      </c>
      <c r="U448" t="n">
        <v>0.8100000000000001</v>
      </c>
      <c r="V448" t="n">
        <v>0.89</v>
      </c>
      <c r="W448" t="n">
        <v>2.95</v>
      </c>
      <c r="X448" t="n">
        <v>0.12</v>
      </c>
      <c r="Y448" t="n">
        <v>1</v>
      </c>
      <c r="Z448" t="n">
        <v>10</v>
      </c>
    </row>
    <row r="449">
      <c r="A449" t="n">
        <v>91</v>
      </c>
      <c r="B449" t="n">
        <v>125</v>
      </c>
      <c r="C449" t="inlineStr">
        <is>
          <t xml:space="preserve">CONCLUIDO	</t>
        </is>
      </c>
      <c r="D449" t="n">
        <v>7.354</v>
      </c>
      <c r="E449" t="n">
        <v>13.6</v>
      </c>
      <c r="F449" t="n">
        <v>10.51</v>
      </c>
      <c r="G449" t="n">
        <v>90.09</v>
      </c>
      <c r="H449" t="n">
        <v>1.48</v>
      </c>
      <c r="I449" t="n">
        <v>7</v>
      </c>
      <c r="J449" t="n">
        <v>285.23</v>
      </c>
      <c r="K449" t="n">
        <v>58.47</v>
      </c>
      <c r="L449" t="n">
        <v>23.75</v>
      </c>
      <c r="M449" t="n">
        <v>5</v>
      </c>
      <c r="N449" t="n">
        <v>78.01000000000001</v>
      </c>
      <c r="O449" t="n">
        <v>35412.96</v>
      </c>
      <c r="P449" t="n">
        <v>166.83</v>
      </c>
      <c r="Q449" t="n">
        <v>197.78</v>
      </c>
      <c r="R449" t="n">
        <v>31.1</v>
      </c>
      <c r="S449" t="n">
        <v>25.4</v>
      </c>
      <c r="T449" t="n">
        <v>2011.07</v>
      </c>
      <c r="U449" t="n">
        <v>0.82</v>
      </c>
      <c r="V449" t="n">
        <v>0.89</v>
      </c>
      <c r="W449" t="n">
        <v>2.95</v>
      </c>
      <c r="X449" t="n">
        <v>0.12</v>
      </c>
      <c r="Y449" t="n">
        <v>1</v>
      </c>
      <c r="Z449" t="n">
        <v>10</v>
      </c>
    </row>
    <row r="450">
      <c r="A450" t="n">
        <v>92</v>
      </c>
      <c r="B450" t="n">
        <v>125</v>
      </c>
      <c r="C450" t="inlineStr">
        <is>
          <t xml:space="preserve">CONCLUIDO	</t>
        </is>
      </c>
      <c r="D450" t="n">
        <v>7.3914</v>
      </c>
      <c r="E450" t="n">
        <v>13.53</v>
      </c>
      <c r="F450" t="n">
        <v>10.49</v>
      </c>
      <c r="G450" t="n">
        <v>104.89</v>
      </c>
      <c r="H450" t="n">
        <v>1.5</v>
      </c>
      <c r="I450" t="n">
        <v>6</v>
      </c>
      <c r="J450" t="n">
        <v>285.73</v>
      </c>
      <c r="K450" t="n">
        <v>58.47</v>
      </c>
      <c r="L450" t="n">
        <v>24</v>
      </c>
      <c r="M450" t="n">
        <v>4</v>
      </c>
      <c r="N450" t="n">
        <v>78.26000000000001</v>
      </c>
      <c r="O450" t="n">
        <v>35474.75</v>
      </c>
      <c r="P450" t="n">
        <v>166.52</v>
      </c>
      <c r="Q450" t="n">
        <v>197.75</v>
      </c>
      <c r="R450" t="n">
        <v>30.49</v>
      </c>
      <c r="S450" t="n">
        <v>25.4</v>
      </c>
      <c r="T450" t="n">
        <v>1713.44</v>
      </c>
      <c r="U450" t="n">
        <v>0.83</v>
      </c>
      <c r="V450" t="n">
        <v>0.89</v>
      </c>
      <c r="W450" t="n">
        <v>2.95</v>
      </c>
      <c r="X450" t="n">
        <v>0.1</v>
      </c>
      <c r="Y450" t="n">
        <v>1</v>
      </c>
      <c r="Z450" t="n">
        <v>10</v>
      </c>
    </row>
    <row r="451">
      <c r="A451" t="n">
        <v>93</v>
      </c>
      <c r="B451" t="n">
        <v>125</v>
      </c>
      <c r="C451" t="inlineStr">
        <is>
          <t xml:space="preserve">CONCLUIDO	</t>
        </is>
      </c>
      <c r="D451" t="n">
        <v>7.3958</v>
      </c>
      <c r="E451" t="n">
        <v>13.52</v>
      </c>
      <c r="F451" t="n">
        <v>10.48</v>
      </c>
      <c r="G451" t="n">
        <v>104.81</v>
      </c>
      <c r="H451" t="n">
        <v>1.51</v>
      </c>
      <c r="I451" t="n">
        <v>6</v>
      </c>
      <c r="J451" t="n">
        <v>286.24</v>
      </c>
      <c r="K451" t="n">
        <v>58.47</v>
      </c>
      <c r="L451" t="n">
        <v>24.25</v>
      </c>
      <c r="M451" t="n">
        <v>4</v>
      </c>
      <c r="N451" t="n">
        <v>78.51000000000001</v>
      </c>
      <c r="O451" t="n">
        <v>35536.63</v>
      </c>
      <c r="P451" t="n">
        <v>166.4</v>
      </c>
      <c r="Q451" t="n">
        <v>197.75</v>
      </c>
      <c r="R451" t="n">
        <v>30.23</v>
      </c>
      <c r="S451" t="n">
        <v>25.4</v>
      </c>
      <c r="T451" t="n">
        <v>1581.78</v>
      </c>
      <c r="U451" t="n">
        <v>0.84</v>
      </c>
      <c r="V451" t="n">
        <v>0.89</v>
      </c>
      <c r="W451" t="n">
        <v>2.95</v>
      </c>
      <c r="X451" t="n">
        <v>0.09</v>
      </c>
      <c r="Y451" t="n">
        <v>1</v>
      </c>
      <c r="Z451" t="n">
        <v>10</v>
      </c>
    </row>
    <row r="452">
      <c r="A452" t="n">
        <v>94</v>
      </c>
      <c r="B452" t="n">
        <v>125</v>
      </c>
      <c r="C452" t="inlineStr">
        <is>
          <t xml:space="preserve">CONCLUIDO	</t>
        </is>
      </c>
      <c r="D452" t="n">
        <v>7.3966</v>
      </c>
      <c r="E452" t="n">
        <v>13.52</v>
      </c>
      <c r="F452" t="n">
        <v>10.48</v>
      </c>
      <c r="G452" t="n">
        <v>104.79</v>
      </c>
      <c r="H452" t="n">
        <v>1.52</v>
      </c>
      <c r="I452" t="n">
        <v>6</v>
      </c>
      <c r="J452" t="n">
        <v>286.74</v>
      </c>
      <c r="K452" t="n">
        <v>58.47</v>
      </c>
      <c r="L452" t="n">
        <v>24.5</v>
      </c>
      <c r="M452" t="n">
        <v>4</v>
      </c>
      <c r="N452" t="n">
        <v>78.77</v>
      </c>
      <c r="O452" t="n">
        <v>35598.74</v>
      </c>
      <c r="P452" t="n">
        <v>166.53</v>
      </c>
      <c r="Q452" t="n">
        <v>197.76</v>
      </c>
      <c r="R452" t="n">
        <v>30.17</v>
      </c>
      <c r="S452" t="n">
        <v>25.4</v>
      </c>
      <c r="T452" t="n">
        <v>1552.24</v>
      </c>
      <c r="U452" t="n">
        <v>0.84</v>
      </c>
      <c r="V452" t="n">
        <v>0.89</v>
      </c>
      <c r="W452" t="n">
        <v>2.95</v>
      </c>
      <c r="X452" t="n">
        <v>0.09</v>
      </c>
      <c r="Y452" t="n">
        <v>1</v>
      </c>
      <c r="Z452" t="n">
        <v>10</v>
      </c>
    </row>
    <row r="453">
      <c r="A453" t="n">
        <v>95</v>
      </c>
      <c r="B453" t="n">
        <v>125</v>
      </c>
      <c r="C453" t="inlineStr">
        <is>
          <t xml:space="preserve">CONCLUIDO	</t>
        </is>
      </c>
      <c r="D453" t="n">
        <v>7.3933</v>
      </c>
      <c r="E453" t="n">
        <v>13.53</v>
      </c>
      <c r="F453" t="n">
        <v>10.49</v>
      </c>
      <c r="G453" t="n">
        <v>104.86</v>
      </c>
      <c r="H453" t="n">
        <v>1.53</v>
      </c>
      <c r="I453" t="n">
        <v>6</v>
      </c>
      <c r="J453" t="n">
        <v>287.24</v>
      </c>
      <c r="K453" t="n">
        <v>58.47</v>
      </c>
      <c r="L453" t="n">
        <v>24.75</v>
      </c>
      <c r="M453" t="n">
        <v>4</v>
      </c>
      <c r="N453" t="n">
        <v>79.02</v>
      </c>
      <c r="O453" t="n">
        <v>35660.82</v>
      </c>
      <c r="P453" t="n">
        <v>166.78</v>
      </c>
      <c r="Q453" t="n">
        <v>197.76</v>
      </c>
      <c r="R453" t="n">
        <v>30.34</v>
      </c>
      <c r="S453" t="n">
        <v>25.4</v>
      </c>
      <c r="T453" t="n">
        <v>1638.35</v>
      </c>
      <c r="U453" t="n">
        <v>0.84</v>
      </c>
      <c r="V453" t="n">
        <v>0.89</v>
      </c>
      <c r="W453" t="n">
        <v>2.95</v>
      </c>
      <c r="X453" t="n">
        <v>0.1</v>
      </c>
      <c r="Y453" t="n">
        <v>1</v>
      </c>
      <c r="Z453" t="n">
        <v>10</v>
      </c>
    </row>
    <row r="454">
      <c r="A454" t="n">
        <v>96</v>
      </c>
      <c r="B454" t="n">
        <v>125</v>
      </c>
      <c r="C454" t="inlineStr">
        <is>
          <t xml:space="preserve">CONCLUIDO	</t>
        </is>
      </c>
      <c r="D454" t="n">
        <v>7.393</v>
      </c>
      <c r="E454" t="n">
        <v>13.53</v>
      </c>
      <c r="F454" t="n">
        <v>10.49</v>
      </c>
      <c r="G454" t="n">
        <v>104.86</v>
      </c>
      <c r="H454" t="n">
        <v>1.55</v>
      </c>
      <c r="I454" t="n">
        <v>6</v>
      </c>
      <c r="J454" t="n">
        <v>287.75</v>
      </c>
      <c r="K454" t="n">
        <v>58.47</v>
      </c>
      <c r="L454" t="n">
        <v>25</v>
      </c>
      <c r="M454" t="n">
        <v>4</v>
      </c>
      <c r="N454" t="n">
        <v>79.27</v>
      </c>
      <c r="O454" t="n">
        <v>35723.02</v>
      </c>
      <c r="P454" t="n">
        <v>167</v>
      </c>
      <c r="Q454" t="n">
        <v>197.75</v>
      </c>
      <c r="R454" t="n">
        <v>30.35</v>
      </c>
      <c r="S454" t="n">
        <v>25.4</v>
      </c>
      <c r="T454" t="n">
        <v>1641.93</v>
      </c>
      <c r="U454" t="n">
        <v>0.84</v>
      </c>
      <c r="V454" t="n">
        <v>0.89</v>
      </c>
      <c r="W454" t="n">
        <v>2.95</v>
      </c>
      <c r="X454" t="n">
        <v>0.1</v>
      </c>
      <c r="Y454" t="n">
        <v>1</v>
      </c>
      <c r="Z454" t="n">
        <v>10</v>
      </c>
    </row>
    <row r="455">
      <c r="A455" t="n">
        <v>97</v>
      </c>
      <c r="B455" t="n">
        <v>125</v>
      </c>
      <c r="C455" t="inlineStr">
        <is>
          <t xml:space="preserve">CONCLUIDO	</t>
        </is>
      </c>
      <c r="D455" t="n">
        <v>7.394</v>
      </c>
      <c r="E455" t="n">
        <v>13.52</v>
      </c>
      <c r="F455" t="n">
        <v>10.48</v>
      </c>
      <c r="G455" t="n">
        <v>104.84</v>
      </c>
      <c r="H455" t="n">
        <v>1.56</v>
      </c>
      <c r="I455" t="n">
        <v>6</v>
      </c>
      <c r="J455" t="n">
        <v>288.25</v>
      </c>
      <c r="K455" t="n">
        <v>58.47</v>
      </c>
      <c r="L455" t="n">
        <v>25.25</v>
      </c>
      <c r="M455" t="n">
        <v>4</v>
      </c>
      <c r="N455" t="n">
        <v>79.53</v>
      </c>
      <c r="O455" t="n">
        <v>35785.31</v>
      </c>
      <c r="P455" t="n">
        <v>167.17</v>
      </c>
      <c r="Q455" t="n">
        <v>197.76</v>
      </c>
      <c r="R455" t="n">
        <v>30.37</v>
      </c>
      <c r="S455" t="n">
        <v>25.4</v>
      </c>
      <c r="T455" t="n">
        <v>1651.28</v>
      </c>
      <c r="U455" t="n">
        <v>0.84</v>
      </c>
      <c r="V455" t="n">
        <v>0.89</v>
      </c>
      <c r="W455" t="n">
        <v>2.95</v>
      </c>
      <c r="X455" t="n">
        <v>0.09</v>
      </c>
      <c r="Y455" t="n">
        <v>1</v>
      </c>
      <c r="Z455" t="n">
        <v>10</v>
      </c>
    </row>
    <row r="456">
      <c r="A456" t="n">
        <v>98</v>
      </c>
      <c r="B456" t="n">
        <v>125</v>
      </c>
      <c r="C456" t="inlineStr">
        <is>
          <t xml:space="preserve">CONCLUIDO	</t>
        </is>
      </c>
      <c r="D456" t="n">
        <v>7.3899</v>
      </c>
      <c r="E456" t="n">
        <v>13.53</v>
      </c>
      <c r="F456" t="n">
        <v>10.49</v>
      </c>
      <c r="G456" t="n">
        <v>104.92</v>
      </c>
      <c r="H456" t="n">
        <v>1.57</v>
      </c>
      <c r="I456" t="n">
        <v>6</v>
      </c>
      <c r="J456" t="n">
        <v>288.76</v>
      </c>
      <c r="K456" t="n">
        <v>58.47</v>
      </c>
      <c r="L456" t="n">
        <v>25.5</v>
      </c>
      <c r="M456" t="n">
        <v>4</v>
      </c>
      <c r="N456" t="n">
        <v>79.78</v>
      </c>
      <c r="O456" t="n">
        <v>35847.71</v>
      </c>
      <c r="P456" t="n">
        <v>167.48</v>
      </c>
      <c r="Q456" t="n">
        <v>197.76</v>
      </c>
      <c r="R456" t="n">
        <v>30.46</v>
      </c>
      <c r="S456" t="n">
        <v>25.4</v>
      </c>
      <c r="T456" t="n">
        <v>1697.58</v>
      </c>
      <c r="U456" t="n">
        <v>0.83</v>
      </c>
      <c r="V456" t="n">
        <v>0.89</v>
      </c>
      <c r="W456" t="n">
        <v>2.95</v>
      </c>
      <c r="X456" t="n">
        <v>0.1</v>
      </c>
      <c r="Y456" t="n">
        <v>1</v>
      </c>
      <c r="Z456" t="n">
        <v>10</v>
      </c>
    </row>
    <row r="457">
      <c r="A457" t="n">
        <v>99</v>
      </c>
      <c r="B457" t="n">
        <v>125</v>
      </c>
      <c r="C457" t="inlineStr">
        <is>
          <t xml:space="preserve">CONCLUIDO	</t>
        </is>
      </c>
      <c r="D457" t="n">
        <v>7.3933</v>
      </c>
      <c r="E457" t="n">
        <v>13.53</v>
      </c>
      <c r="F457" t="n">
        <v>10.49</v>
      </c>
      <c r="G457" t="n">
        <v>104.86</v>
      </c>
      <c r="H457" t="n">
        <v>1.59</v>
      </c>
      <c r="I457" t="n">
        <v>6</v>
      </c>
      <c r="J457" t="n">
        <v>289.26</v>
      </c>
      <c r="K457" t="n">
        <v>58.47</v>
      </c>
      <c r="L457" t="n">
        <v>25.75</v>
      </c>
      <c r="M457" t="n">
        <v>4</v>
      </c>
      <c r="N457" t="n">
        <v>80.04000000000001</v>
      </c>
      <c r="O457" t="n">
        <v>35910.21</v>
      </c>
      <c r="P457" t="n">
        <v>167.43</v>
      </c>
      <c r="Q457" t="n">
        <v>197.76</v>
      </c>
      <c r="R457" t="n">
        <v>30.3</v>
      </c>
      <c r="S457" t="n">
        <v>25.4</v>
      </c>
      <c r="T457" t="n">
        <v>1616.02</v>
      </c>
      <c r="U457" t="n">
        <v>0.84</v>
      </c>
      <c r="V457" t="n">
        <v>0.89</v>
      </c>
      <c r="W457" t="n">
        <v>2.95</v>
      </c>
      <c r="X457" t="n">
        <v>0.1</v>
      </c>
      <c r="Y457" t="n">
        <v>1</v>
      </c>
      <c r="Z457" t="n">
        <v>10</v>
      </c>
    </row>
    <row r="458">
      <c r="A458" t="n">
        <v>100</v>
      </c>
      <c r="B458" t="n">
        <v>125</v>
      </c>
      <c r="C458" t="inlineStr">
        <is>
          <t xml:space="preserve">CONCLUIDO	</t>
        </is>
      </c>
      <c r="D458" t="n">
        <v>7.3977</v>
      </c>
      <c r="E458" t="n">
        <v>13.52</v>
      </c>
      <c r="F458" t="n">
        <v>10.48</v>
      </c>
      <c r="G458" t="n">
        <v>104.78</v>
      </c>
      <c r="H458" t="n">
        <v>1.6</v>
      </c>
      <c r="I458" t="n">
        <v>6</v>
      </c>
      <c r="J458" t="n">
        <v>289.77</v>
      </c>
      <c r="K458" t="n">
        <v>58.47</v>
      </c>
      <c r="L458" t="n">
        <v>26</v>
      </c>
      <c r="M458" t="n">
        <v>4</v>
      </c>
      <c r="N458" t="n">
        <v>80.3</v>
      </c>
      <c r="O458" t="n">
        <v>35972.82</v>
      </c>
      <c r="P458" t="n">
        <v>167.18</v>
      </c>
      <c r="Q458" t="n">
        <v>197.75</v>
      </c>
      <c r="R458" t="n">
        <v>30.02</v>
      </c>
      <c r="S458" t="n">
        <v>25.4</v>
      </c>
      <c r="T458" t="n">
        <v>1477.67</v>
      </c>
      <c r="U458" t="n">
        <v>0.85</v>
      </c>
      <c r="V458" t="n">
        <v>0.89</v>
      </c>
      <c r="W458" t="n">
        <v>2.95</v>
      </c>
      <c r="X458" t="n">
        <v>0.09</v>
      </c>
      <c r="Y458" t="n">
        <v>1</v>
      </c>
      <c r="Z458" t="n">
        <v>10</v>
      </c>
    </row>
    <row r="459">
      <c r="A459" t="n">
        <v>101</v>
      </c>
      <c r="B459" t="n">
        <v>125</v>
      </c>
      <c r="C459" t="inlineStr">
        <is>
          <t xml:space="preserve">CONCLUIDO	</t>
        </is>
      </c>
      <c r="D459" t="n">
        <v>7.3949</v>
      </c>
      <c r="E459" t="n">
        <v>13.52</v>
      </c>
      <c r="F459" t="n">
        <v>10.48</v>
      </c>
      <c r="G459" t="n">
        <v>104.83</v>
      </c>
      <c r="H459" t="n">
        <v>1.61</v>
      </c>
      <c r="I459" t="n">
        <v>6</v>
      </c>
      <c r="J459" t="n">
        <v>290.28</v>
      </c>
      <c r="K459" t="n">
        <v>58.47</v>
      </c>
      <c r="L459" t="n">
        <v>26.25</v>
      </c>
      <c r="M459" t="n">
        <v>4</v>
      </c>
      <c r="N459" t="n">
        <v>80.56</v>
      </c>
      <c r="O459" t="n">
        <v>36035.53</v>
      </c>
      <c r="P459" t="n">
        <v>167.39</v>
      </c>
      <c r="Q459" t="n">
        <v>197.79</v>
      </c>
      <c r="R459" t="n">
        <v>30.21</v>
      </c>
      <c r="S459" t="n">
        <v>25.4</v>
      </c>
      <c r="T459" t="n">
        <v>1568.76</v>
      </c>
      <c r="U459" t="n">
        <v>0.84</v>
      </c>
      <c r="V459" t="n">
        <v>0.89</v>
      </c>
      <c r="W459" t="n">
        <v>2.95</v>
      </c>
      <c r="X459" t="n">
        <v>0.09</v>
      </c>
      <c r="Y459" t="n">
        <v>1</v>
      </c>
      <c r="Z459" t="n">
        <v>10</v>
      </c>
    </row>
    <row r="460">
      <c r="A460" t="n">
        <v>102</v>
      </c>
      <c r="B460" t="n">
        <v>125</v>
      </c>
      <c r="C460" t="inlineStr">
        <is>
          <t xml:space="preserve">CONCLUIDO	</t>
        </is>
      </c>
      <c r="D460" t="n">
        <v>7.3925</v>
      </c>
      <c r="E460" t="n">
        <v>13.53</v>
      </c>
      <c r="F460" t="n">
        <v>10.49</v>
      </c>
      <c r="G460" t="n">
        <v>104.87</v>
      </c>
      <c r="H460" t="n">
        <v>1.62</v>
      </c>
      <c r="I460" t="n">
        <v>6</v>
      </c>
      <c r="J460" t="n">
        <v>290.79</v>
      </c>
      <c r="K460" t="n">
        <v>58.47</v>
      </c>
      <c r="L460" t="n">
        <v>26.5</v>
      </c>
      <c r="M460" t="n">
        <v>4</v>
      </c>
      <c r="N460" t="n">
        <v>80.81999999999999</v>
      </c>
      <c r="O460" t="n">
        <v>36098.35</v>
      </c>
      <c r="P460" t="n">
        <v>167.49</v>
      </c>
      <c r="Q460" t="n">
        <v>197.75</v>
      </c>
      <c r="R460" t="n">
        <v>30.39</v>
      </c>
      <c r="S460" t="n">
        <v>25.4</v>
      </c>
      <c r="T460" t="n">
        <v>1663.03</v>
      </c>
      <c r="U460" t="n">
        <v>0.84</v>
      </c>
      <c r="V460" t="n">
        <v>0.89</v>
      </c>
      <c r="W460" t="n">
        <v>2.95</v>
      </c>
      <c r="X460" t="n">
        <v>0.1</v>
      </c>
      <c r="Y460" t="n">
        <v>1</v>
      </c>
      <c r="Z460" t="n">
        <v>10</v>
      </c>
    </row>
    <row r="461">
      <c r="A461" t="n">
        <v>103</v>
      </c>
      <c r="B461" t="n">
        <v>125</v>
      </c>
      <c r="C461" t="inlineStr">
        <is>
          <t xml:space="preserve">CONCLUIDO	</t>
        </is>
      </c>
      <c r="D461" t="n">
        <v>7.3942</v>
      </c>
      <c r="E461" t="n">
        <v>13.52</v>
      </c>
      <c r="F461" t="n">
        <v>10.48</v>
      </c>
      <c r="G461" t="n">
        <v>104.84</v>
      </c>
      <c r="H461" t="n">
        <v>1.64</v>
      </c>
      <c r="I461" t="n">
        <v>6</v>
      </c>
      <c r="J461" t="n">
        <v>291.3</v>
      </c>
      <c r="K461" t="n">
        <v>58.47</v>
      </c>
      <c r="L461" t="n">
        <v>26.75</v>
      </c>
      <c r="M461" t="n">
        <v>4</v>
      </c>
      <c r="N461" t="n">
        <v>81.08</v>
      </c>
      <c r="O461" t="n">
        <v>36161.27</v>
      </c>
      <c r="P461" t="n">
        <v>167.55</v>
      </c>
      <c r="Q461" t="n">
        <v>197.78</v>
      </c>
      <c r="R461" t="n">
        <v>30.3</v>
      </c>
      <c r="S461" t="n">
        <v>25.4</v>
      </c>
      <c r="T461" t="n">
        <v>1616.37</v>
      </c>
      <c r="U461" t="n">
        <v>0.84</v>
      </c>
      <c r="V461" t="n">
        <v>0.89</v>
      </c>
      <c r="W461" t="n">
        <v>2.95</v>
      </c>
      <c r="X461" t="n">
        <v>0.09</v>
      </c>
      <c r="Y461" t="n">
        <v>1</v>
      </c>
      <c r="Z461" t="n">
        <v>10</v>
      </c>
    </row>
    <row r="462">
      <c r="A462" t="n">
        <v>104</v>
      </c>
      <c r="B462" t="n">
        <v>125</v>
      </c>
      <c r="C462" t="inlineStr">
        <is>
          <t xml:space="preserve">CONCLUIDO	</t>
        </is>
      </c>
      <c r="D462" t="n">
        <v>7.3911</v>
      </c>
      <c r="E462" t="n">
        <v>13.53</v>
      </c>
      <c r="F462" t="n">
        <v>10.49</v>
      </c>
      <c r="G462" t="n">
        <v>104.89</v>
      </c>
      <c r="H462" t="n">
        <v>1.65</v>
      </c>
      <c r="I462" t="n">
        <v>6</v>
      </c>
      <c r="J462" t="n">
        <v>291.81</v>
      </c>
      <c r="K462" t="n">
        <v>58.47</v>
      </c>
      <c r="L462" t="n">
        <v>27</v>
      </c>
      <c r="M462" t="n">
        <v>4</v>
      </c>
      <c r="N462" t="n">
        <v>81.34</v>
      </c>
      <c r="O462" t="n">
        <v>36224.3</v>
      </c>
      <c r="P462" t="n">
        <v>167.45</v>
      </c>
      <c r="Q462" t="n">
        <v>197.76</v>
      </c>
      <c r="R462" t="n">
        <v>30.44</v>
      </c>
      <c r="S462" t="n">
        <v>25.4</v>
      </c>
      <c r="T462" t="n">
        <v>1686.22</v>
      </c>
      <c r="U462" t="n">
        <v>0.83</v>
      </c>
      <c r="V462" t="n">
        <v>0.89</v>
      </c>
      <c r="W462" t="n">
        <v>2.95</v>
      </c>
      <c r="X462" t="n">
        <v>0.1</v>
      </c>
      <c r="Y462" t="n">
        <v>1</v>
      </c>
      <c r="Z462" t="n">
        <v>10</v>
      </c>
    </row>
    <row r="463">
      <c r="A463" t="n">
        <v>105</v>
      </c>
      <c r="B463" t="n">
        <v>125</v>
      </c>
      <c r="C463" t="inlineStr">
        <is>
          <t xml:space="preserve">CONCLUIDO	</t>
        </is>
      </c>
      <c r="D463" t="n">
        <v>7.3917</v>
      </c>
      <c r="E463" t="n">
        <v>13.53</v>
      </c>
      <c r="F463" t="n">
        <v>10.49</v>
      </c>
      <c r="G463" t="n">
        <v>104.88</v>
      </c>
      <c r="H463" t="n">
        <v>1.66</v>
      </c>
      <c r="I463" t="n">
        <v>6</v>
      </c>
      <c r="J463" t="n">
        <v>292.32</v>
      </c>
      <c r="K463" t="n">
        <v>58.47</v>
      </c>
      <c r="L463" t="n">
        <v>27.25</v>
      </c>
      <c r="M463" t="n">
        <v>4</v>
      </c>
      <c r="N463" t="n">
        <v>81.59999999999999</v>
      </c>
      <c r="O463" t="n">
        <v>36287.44</v>
      </c>
      <c r="P463" t="n">
        <v>167.48</v>
      </c>
      <c r="Q463" t="n">
        <v>197.76</v>
      </c>
      <c r="R463" t="n">
        <v>30.46</v>
      </c>
      <c r="S463" t="n">
        <v>25.4</v>
      </c>
      <c r="T463" t="n">
        <v>1697.66</v>
      </c>
      <c r="U463" t="n">
        <v>0.83</v>
      </c>
      <c r="V463" t="n">
        <v>0.89</v>
      </c>
      <c r="W463" t="n">
        <v>2.95</v>
      </c>
      <c r="X463" t="n">
        <v>0.1</v>
      </c>
      <c r="Y463" t="n">
        <v>1</v>
      </c>
      <c r="Z463" t="n">
        <v>10</v>
      </c>
    </row>
    <row r="464">
      <c r="A464" t="n">
        <v>106</v>
      </c>
      <c r="B464" t="n">
        <v>125</v>
      </c>
      <c r="C464" t="inlineStr">
        <is>
          <t xml:space="preserve">CONCLUIDO	</t>
        </is>
      </c>
      <c r="D464" t="n">
        <v>7.3923</v>
      </c>
      <c r="E464" t="n">
        <v>13.53</v>
      </c>
      <c r="F464" t="n">
        <v>10.49</v>
      </c>
      <c r="G464" t="n">
        <v>104.87</v>
      </c>
      <c r="H464" t="n">
        <v>1.67</v>
      </c>
      <c r="I464" t="n">
        <v>6</v>
      </c>
      <c r="J464" t="n">
        <v>292.84</v>
      </c>
      <c r="K464" t="n">
        <v>58.47</v>
      </c>
      <c r="L464" t="n">
        <v>27.5</v>
      </c>
      <c r="M464" t="n">
        <v>4</v>
      </c>
      <c r="N464" t="n">
        <v>81.86</v>
      </c>
      <c r="O464" t="n">
        <v>36350.69</v>
      </c>
      <c r="P464" t="n">
        <v>167.39</v>
      </c>
      <c r="Q464" t="n">
        <v>197.76</v>
      </c>
      <c r="R464" t="n">
        <v>30.37</v>
      </c>
      <c r="S464" t="n">
        <v>25.4</v>
      </c>
      <c r="T464" t="n">
        <v>1648.78</v>
      </c>
      <c r="U464" t="n">
        <v>0.84</v>
      </c>
      <c r="V464" t="n">
        <v>0.89</v>
      </c>
      <c r="W464" t="n">
        <v>2.95</v>
      </c>
      <c r="X464" t="n">
        <v>0.1</v>
      </c>
      <c r="Y464" t="n">
        <v>1</v>
      </c>
      <c r="Z464" t="n">
        <v>10</v>
      </c>
    </row>
    <row r="465">
      <c r="A465" t="n">
        <v>107</v>
      </c>
      <c r="B465" t="n">
        <v>125</v>
      </c>
      <c r="C465" t="inlineStr">
        <is>
          <t xml:space="preserve">CONCLUIDO	</t>
        </is>
      </c>
      <c r="D465" t="n">
        <v>7.3931</v>
      </c>
      <c r="E465" t="n">
        <v>13.53</v>
      </c>
      <c r="F465" t="n">
        <v>10.49</v>
      </c>
      <c r="G465" t="n">
        <v>104.86</v>
      </c>
      <c r="H465" t="n">
        <v>1.68</v>
      </c>
      <c r="I465" t="n">
        <v>6</v>
      </c>
      <c r="J465" t="n">
        <v>293.35</v>
      </c>
      <c r="K465" t="n">
        <v>58.47</v>
      </c>
      <c r="L465" t="n">
        <v>27.75</v>
      </c>
      <c r="M465" t="n">
        <v>4</v>
      </c>
      <c r="N465" t="n">
        <v>82.13</v>
      </c>
      <c r="O465" t="n">
        <v>36414.05</v>
      </c>
      <c r="P465" t="n">
        <v>167.29</v>
      </c>
      <c r="Q465" t="n">
        <v>197.75</v>
      </c>
      <c r="R465" t="n">
        <v>30.44</v>
      </c>
      <c r="S465" t="n">
        <v>25.4</v>
      </c>
      <c r="T465" t="n">
        <v>1687.6</v>
      </c>
      <c r="U465" t="n">
        <v>0.83</v>
      </c>
      <c r="V465" t="n">
        <v>0.89</v>
      </c>
      <c r="W465" t="n">
        <v>2.95</v>
      </c>
      <c r="X465" t="n">
        <v>0.1</v>
      </c>
      <c r="Y465" t="n">
        <v>1</v>
      </c>
      <c r="Z465" t="n">
        <v>10</v>
      </c>
    </row>
    <row r="466">
      <c r="A466" t="n">
        <v>108</v>
      </c>
      <c r="B466" t="n">
        <v>125</v>
      </c>
      <c r="C466" t="inlineStr">
        <is>
          <t xml:space="preserve">CONCLUIDO	</t>
        </is>
      </c>
      <c r="D466" t="n">
        <v>7.393</v>
      </c>
      <c r="E466" t="n">
        <v>13.53</v>
      </c>
      <c r="F466" t="n">
        <v>10.49</v>
      </c>
      <c r="G466" t="n">
        <v>104.86</v>
      </c>
      <c r="H466" t="n">
        <v>1.7</v>
      </c>
      <c r="I466" t="n">
        <v>6</v>
      </c>
      <c r="J466" t="n">
        <v>293.86</v>
      </c>
      <c r="K466" t="n">
        <v>58.47</v>
      </c>
      <c r="L466" t="n">
        <v>28</v>
      </c>
      <c r="M466" t="n">
        <v>4</v>
      </c>
      <c r="N466" t="n">
        <v>82.39</v>
      </c>
      <c r="O466" t="n">
        <v>36477.51</v>
      </c>
      <c r="P466" t="n">
        <v>167.18</v>
      </c>
      <c r="Q466" t="n">
        <v>197.76</v>
      </c>
      <c r="R466" t="n">
        <v>30.34</v>
      </c>
      <c r="S466" t="n">
        <v>25.4</v>
      </c>
      <c r="T466" t="n">
        <v>1638.29</v>
      </c>
      <c r="U466" t="n">
        <v>0.84</v>
      </c>
      <c r="V466" t="n">
        <v>0.89</v>
      </c>
      <c r="W466" t="n">
        <v>2.95</v>
      </c>
      <c r="X466" t="n">
        <v>0.1</v>
      </c>
      <c r="Y466" t="n">
        <v>1</v>
      </c>
      <c r="Z466" t="n">
        <v>10</v>
      </c>
    </row>
    <row r="467">
      <c r="A467" t="n">
        <v>109</v>
      </c>
      <c r="B467" t="n">
        <v>125</v>
      </c>
      <c r="C467" t="inlineStr">
        <is>
          <t xml:space="preserve">CONCLUIDO	</t>
        </is>
      </c>
      <c r="D467" t="n">
        <v>7.3954</v>
      </c>
      <c r="E467" t="n">
        <v>13.52</v>
      </c>
      <c r="F467" t="n">
        <v>10.48</v>
      </c>
      <c r="G467" t="n">
        <v>104.82</v>
      </c>
      <c r="H467" t="n">
        <v>1.71</v>
      </c>
      <c r="I467" t="n">
        <v>6</v>
      </c>
      <c r="J467" t="n">
        <v>294.38</v>
      </c>
      <c r="K467" t="n">
        <v>58.47</v>
      </c>
      <c r="L467" t="n">
        <v>28.25</v>
      </c>
      <c r="M467" t="n">
        <v>4</v>
      </c>
      <c r="N467" t="n">
        <v>82.66</v>
      </c>
      <c r="O467" t="n">
        <v>36541.09</v>
      </c>
      <c r="P467" t="n">
        <v>166.98</v>
      </c>
      <c r="Q467" t="n">
        <v>197.75</v>
      </c>
      <c r="R467" t="n">
        <v>30.27</v>
      </c>
      <c r="S467" t="n">
        <v>25.4</v>
      </c>
      <c r="T467" t="n">
        <v>1599.97</v>
      </c>
      <c r="U467" t="n">
        <v>0.84</v>
      </c>
      <c r="V467" t="n">
        <v>0.89</v>
      </c>
      <c r="W467" t="n">
        <v>2.95</v>
      </c>
      <c r="X467" t="n">
        <v>0.09</v>
      </c>
      <c r="Y467" t="n">
        <v>1</v>
      </c>
      <c r="Z467" t="n">
        <v>10</v>
      </c>
    </row>
    <row r="468">
      <c r="A468" t="n">
        <v>110</v>
      </c>
      <c r="B468" t="n">
        <v>125</v>
      </c>
      <c r="C468" t="inlineStr">
        <is>
          <t xml:space="preserve">CONCLUIDO	</t>
        </is>
      </c>
      <c r="D468" t="n">
        <v>7.3934</v>
      </c>
      <c r="E468" t="n">
        <v>13.53</v>
      </c>
      <c r="F468" t="n">
        <v>10.49</v>
      </c>
      <c r="G468" t="n">
        <v>104.85</v>
      </c>
      <c r="H468" t="n">
        <v>1.72</v>
      </c>
      <c r="I468" t="n">
        <v>6</v>
      </c>
      <c r="J468" t="n">
        <v>294.9</v>
      </c>
      <c r="K468" t="n">
        <v>58.47</v>
      </c>
      <c r="L468" t="n">
        <v>28.5</v>
      </c>
      <c r="M468" t="n">
        <v>4</v>
      </c>
      <c r="N468" t="n">
        <v>82.92</v>
      </c>
      <c r="O468" t="n">
        <v>36604.77</v>
      </c>
      <c r="P468" t="n">
        <v>166.92</v>
      </c>
      <c r="Q468" t="n">
        <v>197.78</v>
      </c>
      <c r="R468" t="n">
        <v>30.32</v>
      </c>
      <c r="S468" t="n">
        <v>25.4</v>
      </c>
      <c r="T468" t="n">
        <v>1626.06</v>
      </c>
      <c r="U468" t="n">
        <v>0.84</v>
      </c>
      <c r="V468" t="n">
        <v>0.89</v>
      </c>
      <c r="W468" t="n">
        <v>2.95</v>
      </c>
      <c r="X468" t="n">
        <v>0.1</v>
      </c>
      <c r="Y468" t="n">
        <v>1</v>
      </c>
      <c r="Z468" t="n">
        <v>10</v>
      </c>
    </row>
    <row r="469">
      <c r="A469" t="n">
        <v>111</v>
      </c>
      <c r="B469" t="n">
        <v>125</v>
      </c>
      <c r="C469" t="inlineStr">
        <is>
          <t xml:space="preserve">CONCLUIDO	</t>
        </is>
      </c>
      <c r="D469" t="n">
        <v>7.3925</v>
      </c>
      <c r="E469" t="n">
        <v>13.53</v>
      </c>
      <c r="F469" t="n">
        <v>10.49</v>
      </c>
      <c r="G469" t="n">
        <v>104.87</v>
      </c>
      <c r="H469" t="n">
        <v>1.73</v>
      </c>
      <c r="I469" t="n">
        <v>6</v>
      </c>
      <c r="J469" t="n">
        <v>295.41</v>
      </c>
      <c r="K469" t="n">
        <v>58.47</v>
      </c>
      <c r="L469" t="n">
        <v>28.75</v>
      </c>
      <c r="M469" t="n">
        <v>4</v>
      </c>
      <c r="N469" t="n">
        <v>83.19</v>
      </c>
      <c r="O469" t="n">
        <v>36668.57</v>
      </c>
      <c r="P469" t="n">
        <v>166.75</v>
      </c>
      <c r="Q469" t="n">
        <v>197.75</v>
      </c>
      <c r="R469" t="n">
        <v>30.4</v>
      </c>
      <c r="S469" t="n">
        <v>25.4</v>
      </c>
      <c r="T469" t="n">
        <v>1668.06</v>
      </c>
      <c r="U469" t="n">
        <v>0.84</v>
      </c>
      <c r="V469" t="n">
        <v>0.89</v>
      </c>
      <c r="W469" t="n">
        <v>2.95</v>
      </c>
      <c r="X469" t="n">
        <v>0.1</v>
      </c>
      <c r="Y469" t="n">
        <v>1</v>
      </c>
      <c r="Z469" t="n">
        <v>10</v>
      </c>
    </row>
    <row r="470">
      <c r="A470" t="n">
        <v>112</v>
      </c>
      <c r="B470" t="n">
        <v>125</v>
      </c>
      <c r="C470" t="inlineStr">
        <is>
          <t xml:space="preserve">CONCLUIDO	</t>
        </is>
      </c>
      <c r="D470" t="n">
        <v>7.3946</v>
      </c>
      <c r="E470" t="n">
        <v>13.52</v>
      </c>
      <c r="F470" t="n">
        <v>10.48</v>
      </c>
      <c r="G470" t="n">
        <v>104.83</v>
      </c>
      <c r="H470" t="n">
        <v>1.75</v>
      </c>
      <c r="I470" t="n">
        <v>6</v>
      </c>
      <c r="J470" t="n">
        <v>295.93</v>
      </c>
      <c r="K470" t="n">
        <v>58.47</v>
      </c>
      <c r="L470" t="n">
        <v>29</v>
      </c>
      <c r="M470" t="n">
        <v>4</v>
      </c>
      <c r="N470" t="n">
        <v>83.45999999999999</v>
      </c>
      <c r="O470" t="n">
        <v>36732.47</v>
      </c>
      <c r="P470" t="n">
        <v>166.6</v>
      </c>
      <c r="Q470" t="n">
        <v>197.75</v>
      </c>
      <c r="R470" t="n">
        <v>30.29</v>
      </c>
      <c r="S470" t="n">
        <v>25.4</v>
      </c>
      <c r="T470" t="n">
        <v>1609.24</v>
      </c>
      <c r="U470" t="n">
        <v>0.84</v>
      </c>
      <c r="V470" t="n">
        <v>0.89</v>
      </c>
      <c r="W470" t="n">
        <v>2.95</v>
      </c>
      <c r="X470" t="n">
        <v>0.09</v>
      </c>
      <c r="Y470" t="n">
        <v>1</v>
      </c>
      <c r="Z470" t="n">
        <v>10</v>
      </c>
    </row>
    <row r="471">
      <c r="A471" t="n">
        <v>113</v>
      </c>
      <c r="B471" t="n">
        <v>125</v>
      </c>
      <c r="C471" t="inlineStr">
        <is>
          <t xml:space="preserve">CONCLUIDO	</t>
        </is>
      </c>
      <c r="D471" t="n">
        <v>7.3936</v>
      </c>
      <c r="E471" t="n">
        <v>13.53</v>
      </c>
      <c r="F471" t="n">
        <v>10.48</v>
      </c>
      <c r="G471" t="n">
        <v>104.85</v>
      </c>
      <c r="H471" t="n">
        <v>1.76</v>
      </c>
      <c r="I471" t="n">
        <v>6</v>
      </c>
      <c r="J471" t="n">
        <v>296.45</v>
      </c>
      <c r="K471" t="n">
        <v>58.47</v>
      </c>
      <c r="L471" t="n">
        <v>29.25</v>
      </c>
      <c r="M471" t="n">
        <v>4</v>
      </c>
      <c r="N471" t="n">
        <v>83.73</v>
      </c>
      <c r="O471" t="n">
        <v>36796.49</v>
      </c>
      <c r="P471" t="n">
        <v>166.39</v>
      </c>
      <c r="Q471" t="n">
        <v>197.75</v>
      </c>
      <c r="R471" t="n">
        <v>30.35</v>
      </c>
      <c r="S471" t="n">
        <v>25.4</v>
      </c>
      <c r="T471" t="n">
        <v>1642.72</v>
      </c>
      <c r="U471" t="n">
        <v>0.84</v>
      </c>
      <c r="V471" t="n">
        <v>0.89</v>
      </c>
      <c r="W471" t="n">
        <v>2.95</v>
      </c>
      <c r="X471" t="n">
        <v>0.1</v>
      </c>
      <c r="Y471" t="n">
        <v>1</v>
      </c>
      <c r="Z471" t="n">
        <v>10</v>
      </c>
    </row>
    <row r="472">
      <c r="A472" t="n">
        <v>114</v>
      </c>
      <c r="B472" t="n">
        <v>125</v>
      </c>
      <c r="C472" t="inlineStr">
        <is>
          <t xml:space="preserve">CONCLUIDO	</t>
        </is>
      </c>
      <c r="D472" t="n">
        <v>7.3887</v>
      </c>
      <c r="E472" t="n">
        <v>13.53</v>
      </c>
      <c r="F472" t="n">
        <v>10.49</v>
      </c>
      <c r="G472" t="n">
        <v>104.94</v>
      </c>
      <c r="H472" t="n">
        <v>1.77</v>
      </c>
      <c r="I472" t="n">
        <v>6</v>
      </c>
      <c r="J472" t="n">
        <v>296.97</v>
      </c>
      <c r="K472" t="n">
        <v>58.47</v>
      </c>
      <c r="L472" t="n">
        <v>29.5</v>
      </c>
      <c r="M472" t="n">
        <v>4</v>
      </c>
      <c r="N472" t="n">
        <v>84</v>
      </c>
      <c r="O472" t="n">
        <v>36860.62</v>
      </c>
      <c r="P472" t="n">
        <v>166.22</v>
      </c>
      <c r="Q472" t="n">
        <v>197.75</v>
      </c>
      <c r="R472" t="n">
        <v>30.68</v>
      </c>
      <c r="S472" t="n">
        <v>25.4</v>
      </c>
      <c r="T472" t="n">
        <v>1805.82</v>
      </c>
      <c r="U472" t="n">
        <v>0.83</v>
      </c>
      <c r="V472" t="n">
        <v>0.89</v>
      </c>
      <c r="W472" t="n">
        <v>2.95</v>
      </c>
      <c r="X472" t="n">
        <v>0.1</v>
      </c>
      <c r="Y472" t="n">
        <v>1</v>
      </c>
      <c r="Z472" t="n">
        <v>10</v>
      </c>
    </row>
    <row r="473">
      <c r="A473" t="n">
        <v>115</v>
      </c>
      <c r="B473" t="n">
        <v>125</v>
      </c>
      <c r="C473" t="inlineStr">
        <is>
          <t xml:space="preserve">CONCLUIDO	</t>
        </is>
      </c>
      <c r="D473" t="n">
        <v>7.4242</v>
      </c>
      <c r="E473" t="n">
        <v>13.47</v>
      </c>
      <c r="F473" t="n">
        <v>10.48</v>
      </c>
      <c r="G473" t="n">
        <v>125.72</v>
      </c>
      <c r="H473" t="n">
        <v>1.78</v>
      </c>
      <c r="I473" t="n">
        <v>5</v>
      </c>
      <c r="J473" t="n">
        <v>297.49</v>
      </c>
      <c r="K473" t="n">
        <v>58.47</v>
      </c>
      <c r="L473" t="n">
        <v>29.75</v>
      </c>
      <c r="M473" t="n">
        <v>3</v>
      </c>
      <c r="N473" t="n">
        <v>84.27</v>
      </c>
      <c r="O473" t="n">
        <v>36924.87</v>
      </c>
      <c r="P473" t="n">
        <v>165.93</v>
      </c>
      <c r="Q473" t="n">
        <v>197.78</v>
      </c>
      <c r="R473" t="n">
        <v>30.03</v>
      </c>
      <c r="S473" t="n">
        <v>25.4</v>
      </c>
      <c r="T473" t="n">
        <v>1486.46</v>
      </c>
      <c r="U473" t="n">
        <v>0.85</v>
      </c>
      <c r="V473" t="n">
        <v>0.89</v>
      </c>
      <c r="W473" t="n">
        <v>2.95</v>
      </c>
      <c r="X473" t="n">
        <v>0.09</v>
      </c>
      <c r="Y473" t="n">
        <v>1</v>
      </c>
      <c r="Z473" t="n">
        <v>10</v>
      </c>
    </row>
    <row r="474">
      <c r="A474" t="n">
        <v>116</v>
      </c>
      <c r="B474" t="n">
        <v>125</v>
      </c>
      <c r="C474" t="inlineStr">
        <is>
          <t xml:space="preserve">CONCLUIDO	</t>
        </is>
      </c>
      <c r="D474" t="n">
        <v>7.4259</v>
      </c>
      <c r="E474" t="n">
        <v>13.47</v>
      </c>
      <c r="F474" t="n">
        <v>10.47</v>
      </c>
      <c r="G474" t="n">
        <v>125.68</v>
      </c>
      <c r="H474" t="n">
        <v>1.79</v>
      </c>
      <c r="I474" t="n">
        <v>5</v>
      </c>
      <c r="J474" t="n">
        <v>298.01</v>
      </c>
      <c r="K474" t="n">
        <v>58.47</v>
      </c>
      <c r="L474" t="n">
        <v>30</v>
      </c>
      <c r="M474" t="n">
        <v>3</v>
      </c>
      <c r="N474" t="n">
        <v>84.54000000000001</v>
      </c>
      <c r="O474" t="n">
        <v>36989.23</v>
      </c>
      <c r="P474" t="n">
        <v>166.18</v>
      </c>
      <c r="Q474" t="n">
        <v>197.75</v>
      </c>
      <c r="R474" t="n">
        <v>29.97</v>
      </c>
      <c r="S474" t="n">
        <v>25.4</v>
      </c>
      <c r="T474" t="n">
        <v>1455.94</v>
      </c>
      <c r="U474" t="n">
        <v>0.85</v>
      </c>
      <c r="V474" t="n">
        <v>0.89</v>
      </c>
      <c r="W474" t="n">
        <v>2.95</v>
      </c>
      <c r="X474" t="n">
        <v>0.08</v>
      </c>
      <c r="Y474" t="n">
        <v>1</v>
      </c>
      <c r="Z474" t="n">
        <v>10</v>
      </c>
    </row>
    <row r="475">
      <c r="A475" t="n">
        <v>117</v>
      </c>
      <c r="B475" t="n">
        <v>125</v>
      </c>
      <c r="C475" t="inlineStr">
        <is>
          <t xml:space="preserve">CONCLUIDO	</t>
        </is>
      </c>
      <c r="D475" t="n">
        <v>7.4244</v>
      </c>
      <c r="E475" t="n">
        <v>13.47</v>
      </c>
      <c r="F475" t="n">
        <v>10.48</v>
      </c>
      <c r="G475" t="n">
        <v>125.71</v>
      </c>
      <c r="H475" t="n">
        <v>1.8</v>
      </c>
      <c r="I475" t="n">
        <v>5</v>
      </c>
      <c r="J475" t="n">
        <v>298.54</v>
      </c>
      <c r="K475" t="n">
        <v>58.47</v>
      </c>
      <c r="L475" t="n">
        <v>30.25</v>
      </c>
      <c r="M475" t="n">
        <v>3</v>
      </c>
      <c r="N475" t="n">
        <v>84.81</v>
      </c>
      <c r="O475" t="n">
        <v>37053.7</v>
      </c>
      <c r="P475" t="n">
        <v>166.42</v>
      </c>
      <c r="Q475" t="n">
        <v>197.76</v>
      </c>
      <c r="R475" t="n">
        <v>30.15</v>
      </c>
      <c r="S475" t="n">
        <v>25.4</v>
      </c>
      <c r="T475" t="n">
        <v>1545.07</v>
      </c>
      <c r="U475" t="n">
        <v>0.84</v>
      </c>
      <c r="V475" t="n">
        <v>0.89</v>
      </c>
      <c r="W475" t="n">
        <v>2.95</v>
      </c>
      <c r="X475" t="n">
        <v>0.09</v>
      </c>
      <c r="Y475" t="n">
        <v>1</v>
      </c>
      <c r="Z475" t="n">
        <v>10</v>
      </c>
    </row>
    <row r="476">
      <c r="A476" t="n">
        <v>118</v>
      </c>
      <c r="B476" t="n">
        <v>125</v>
      </c>
      <c r="C476" t="inlineStr">
        <is>
          <t xml:space="preserve">CONCLUIDO	</t>
        </is>
      </c>
      <c r="D476" t="n">
        <v>7.4224</v>
      </c>
      <c r="E476" t="n">
        <v>13.47</v>
      </c>
      <c r="F476" t="n">
        <v>10.48</v>
      </c>
      <c r="G476" t="n">
        <v>125.76</v>
      </c>
      <c r="H476" t="n">
        <v>1.82</v>
      </c>
      <c r="I476" t="n">
        <v>5</v>
      </c>
      <c r="J476" t="n">
        <v>299.06</v>
      </c>
      <c r="K476" t="n">
        <v>58.47</v>
      </c>
      <c r="L476" t="n">
        <v>30.5</v>
      </c>
      <c r="M476" t="n">
        <v>3</v>
      </c>
      <c r="N476" t="n">
        <v>85.09</v>
      </c>
      <c r="O476" t="n">
        <v>37118.29</v>
      </c>
      <c r="P476" t="n">
        <v>166.67</v>
      </c>
      <c r="Q476" t="n">
        <v>197.75</v>
      </c>
      <c r="R476" t="n">
        <v>30.15</v>
      </c>
      <c r="S476" t="n">
        <v>25.4</v>
      </c>
      <c r="T476" t="n">
        <v>1547.79</v>
      </c>
      <c r="U476" t="n">
        <v>0.84</v>
      </c>
      <c r="V476" t="n">
        <v>0.89</v>
      </c>
      <c r="W476" t="n">
        <v>2.95</v>
      </c>
      <c r="X476" t="n">
        <v>0.09</v>
      </c>
      <c r="Y476" t="n">
        <v>1</v>
      </c>
      <c r="Z476" t="n">
        <v>10</v>
      </c>
    </row>
    <row r="477">
      <c r="A477" t="n">
        <v>119</v>
      </c>
      <c r="B477" t="n">
        <v>125</v>
      </c>
      <c r="C477" t="inlineStr">
        <is>
          <t xml:space="preserve">CONCLUIDO	</t>
        </is>
      </c>
      <c r="D477" t="n">
        <v>7.4231</v>
      </c>
      <c r="E477" t="n">
        <v>13.47</v>
      </c>
      <c r="F477" t="n">
        <v>10.48</v>
      </c>
      <c r="G477" t="n">
        <v>125.74</v>
      </c>
      <c r="H477" t="n">
        <v>1.83</v>
      </c>
      <c r="I477" t="n">
        <v>5</v>
      </c>
      <c r="J477" t="n">
        <v>299.59</v>
      </c>
      <c r="K477" t="n">
        <v>58.47</v>
      </c>
      <c r="L477" t="n">
        <v>30.75</v>
      </c>
      <c r="M477" t="n">
        <v>3</v>
      </c>
      <c r="N477" t="n">
        <v>85.36</v>
      </c>
      <c r="O477" t="n">
        <v>37183.12</v>
      </c>
      <c r="P477" t="n">
        <v>166.78</v>
      </c>
      <c r="Q477" t="n">
        <v>197.75</v>
      </c>
      <c r="R477" t="n">
        <v>30.16</v>
      </c>
      <c r="S477" t="n">
        <v>25.4</v>
      </c>
      <c r="T477" t="n">
        <v>1548.82</v>
      </c>
      <c r="U477" t="n">
        <v>0.84</v>
      </c>
      <c r="V477" t="n">
        <v>0.89</v>
      </c>
      <c r="W477" t="n">
        <v>2.95</v>
      </c>
      <c r="X477" t="n">
        <v>0.09</v>
      </c>
      <c r="Y477" t="n">
        <v>1</v>
      </c>
      <c r="Z477" t="n">
        <v>10</v>
      </c>
    </row>
    <row r="478">
      <c r="A478" t="n">
        <v>120</v>
      </c>
      <c r="B478" t="n">
        <v>125</v>
      </c>
      <c r="C478" t="inlineStr">
        <is>
          <t xml:space="preserve">CONCLUIDO	</t>
        </is>
      </c>
      <c r="D478" t="n">
        <v>7.4238</v>
      </c>
      <c r="E478" t="n">
        <v>13.47</v>
      </c>
      <c r="F478" t="n">
        <v>10.48</v>
      </c>
      <c r="G478" t="n">
        <v>125.73</v>
      </c>
      <c r="H478" t="n">
        <v>1.84</v>
      </c>
      <c r="I478" t="n">
        <v>5</v>
      </c>
      <c r="J478" t="n">
        <v>300.11</v>
      </c>
      <c r="K478" t="n">
        <v>58.47</v>
      </c>
      <c r="L478" t="n">
        <v>31</v>
      </c>
      <c r="M478" t="n">
        <v>3</v>
      </c>
      <c r="N478" t="n">
        <v>85.64</v>
      </c>
      <c r="O478" t="n">
        <v>37247.94</v>
      </c>
      <c r="P478" t="n">
        <v>166.9</v>
      </c>
      <c r="Q478" t="n">
        <v>197.76</v>
      </c>
      <c r="R478" t="n">
        <v>30.02</v>
      </c>
      <c r="S478" t="n">
        <v>25.4</v>
      </c>
      <c r="T478" t="n">
        <v>1479.19</v>
      </c>
      <c r="U478" t="n">
        <v>0.85</v>
      </c>
      <c r="V478" t="n">
        <v>0.89</v>
      </c>
      <c r="W478" t="n">
        <v>2.95</v>
      </c>
      <c r="X478" t="n">
        <v>0.09</v>
      </c>
      <c r="Y478" t="n">
        <v>1</v>
      </c>
      <c r="Z478" t="n">
        <v>10</v>
      </c>
    </row>
    <row r="479">
      <c r="A479" t="n">
        <v>121</v>
      </c>
      <c r="B479" t="n">
        <v>125</v>
      </c>
      <c r="C479" t="inlineStr">
        <is>
          <t xml:space="preserve">CONCLUIDO	</t>
        </is>
      </c>
      <c r="D479" t="n">
        <v>7.4268</v>
      </c>
      <c r="E479" t="n">
        <v>13.46</v>
      </c>
      <c r="F479" t="n">
        <v>10.47</v>
      </c>
      <c r="G479" t="n">
        <v>125.66</v>
      </c>
      <c r="H479" t="n">
        <v>1.85</v>
      </c>
      <c r="I479" t="n">
        <v>5</v>
      </c>
      <c r="J479" t="n">
        <v>300.64</v>
      </c>
      <c r="K479" t="n">
        <v>58.47</v>
      </c>
      <c r="L479" t="n">
        <v>31.25</v>
      </c>
      <c r="M479" t="n">
        <v>3</v>
      </c>
      <c r="N479" t="n">
        <v>85.91</v>
      </c>
      <c r="O479" t="n">
        <v>37312.88</v>
      </c>
      <c r="P479" t="n">
        <v>166.92</v>
      </c>
      <c r="Q479" t="n">
        <v>197.76</v>
      </c>
      <c r="R479" t="n">
        <v>29.92</v>
      </c>
      <c r="S479" t="n">
        <v>25.4</v>
      </c>
      <c r="T479" t="n">
        <v>1432.87</v>
      </c>
      <c r="U479" t="n">
        <v>0.85</v>
      </c>
      <c r="V479" t="n">
        <v>0.89</v>
      </c>
      <c r="W479" t="n">
        <v>2.95</v>
      </c>
      <c r="X479" t="n">
        <v>0.08</v>
      </c>
      <c r="Y479" t="n">
        <v>1</v>
      </c>
      <c r="Z479" t="n">
        <v>10</v>
      </c>
    </row>
    <row r="480">
      <c r="A480" t="n">
        <v>122</v>
      </c>
      <c r="B480" t="n">
        <v>125</v>
      </c>
      <c r="C480" t="inlineStr">
        <is>
          <t xml:space="preserve">CONCLUIDO	</t>
        </is>
      </c>
      <c r="D480" t="n">
        <v>7.4268</v>
      </c>
      <c r="E480" t="n">
        <v>13.46</v>
      </c>
      <c r="F480" t="n">
        <v>10.47</v>
      </c>
      <c r="G480" t="n">
        <v>125.66</v>
      </c>
      <c r="H480" t="n">
        <v>1.86</v>
      </c>
      <c r="I480" t="n">
        <v>5</v>
      </c>
      <c r="J480" t="n">
        <v>301.17</v>
      </c>
      <c r="K480" t="n">
        <v>58.47</v>
      </c>
      <c r="L480" t="n">
        <v>31.5</v>
      </c>
      <c r="M480" t="n">
        <v>3</v>
      </c>
      <c r="N480" t="n">
        <v>86.19</v>
      </c>
      <c r="O480" t="n">
        <v>37377.94</v>
      </c>
      <c r="P480" t="n">
        <v>167.06</v>
      </c>
      <c r="Q480" t="n">
        <v>197.75</v>
      </c>
      <c r="R480" t="n">
        <v>29.92</v>
      </c>
      <c r="S480" t="n">
        <v>25.4</v>
      </c>
      <c r="T480" t="n">
        <v>1429.75</v>
      </c>
      <c r="U480" t="n">
        <v>0.85</v>
      </c>
      <c r="V480" t="n">
        <v>0.89</v>
      </c>
      <c r="W480" t="n">
        <v>2.95</v>
      </c>
      <c r="X480" t="n">
        <v>0.08</v>
      </c>
      <c r="Y480" t="n">
        <v>1</v>
      </c>
      <c r="Z480" t="n">
        <v>10</v>
      </c>
    </row>
    <row r="481">
      <c r="A481" t="n">
        <v>123</v>
      </c>
      <c r="B481" t="n">
        <v>125</v>
      </c>
      <c r="C481" t="inlineStr">
        <is>
          <t xml:space="preserve">CONCLUIDO	</t>
        </is>
      </c>
      <c r="D481" t="n">
        <v>7.4256</v>
      </c>
      <c r="E481" t="n">
        <v>13.47</v>
      </c>
      <c r="F481" t="n">
        <v>10.47</v>
      </c>
      <c r="G481" t="n">
        <v>125.69</v>
      </c>
      <c r="H481" t="n">
        <v>1.87</v>
      </c>
      <c r="I481" t="n">
        <v>5</v>
      </c>
      <c r="J481" t="n">
        <v>301.69</v>
      </c>
      <c r="K481" t="n">
        <v>58.47</v>
      </c>
      <c r="L481" t="n">
        <v>31.75</v>
      </c>
      <c r="M481" t="n">
        <v>3</v>
      </c>
      <c r="N481" t="n">
        <v>86.47</v>
      </c>
      <c r="O481" t="n">
        <v>37443.11</v>
      </c>
      <c r="P481" t="n">
        <v>167.23</v>
      </c>
      <c r="Q481" t="n">
        <v>197.75</v>
      </c>
      <c r="R481" t="n">
        <v>29.99</v>
      </c>
      <c r="S481" t="n">
        <v>25.4</v>
      </c>
      <c r="T481" t="n">
        <v>1466.74</v>
      </c>
      <c r="U481" t="n">
        <v>0.85</v>
      </c>
      <c r="V481" t="n">
        <v>0.89</v>
      </c>
      <c r="W481" t="n">
        <v>2.95</v>
      </c>
      <c r="X481" t="n">
        <v>0.08</v>
      </c>
      <c r="Y481" t="n">
        <v>1</v>
      </c>
      <c r="Z481" t="n">
        <v>10</v>
      </c>
    </row>
    <row r="482">
      <c r="A482" t="n">
        <v>124</v>
      </c>
      <c r="B482" t="n">
        <v>125</v>
      </c>
      <c r="C482" t="inlineStr">
        <is>
          <t xml:space="preserve">CONCLUIDO	</t>
        </is>
      </c>
      <c r="D482" t="n">
        <v>7.4285</v>
      </c>
      <c r="E482" t="n">
        <v>13.46</v>
      </c>
      <c r="F482" t="n">
        <v>10.47</v>
      </c>
      <c r="G482" t="n">
        <v>125.62</v>
      </c>
      <c r="H482" t="n">
        <v>1.89</v>
      </c>
      <c r="I482" t="n">
        <v>5</v>
      </c>
      <c r="J482" t="n">
        <v>302.22</v>
      </c>
      <c r="K482" t="n">
        <v>58.47</v>
      </c>
      <c r="L482" t="n">
        <v>32</v>
      </c>
      <c r="M482" t="n">
        <v>3</v>
      </c>
      <c r="N482" t="n">
        <v>86.75</v>
      </c>
      <c r="O482" t="n">
        <v>37508.41</v>
      </c>
      <c r="P482" t="n">
        <v>167.28</v>
      </c>
      <c r="Q482" t="n">
        <v>197.75</v>
      </c>
      <c r="R482" t="n">
        <v>29.83</v>
      </c>
      <c r="S482" t="n">
        <v>25.4</v>
      </c>
      <c r="T482" t="n">
        <v>1384.09</v>
      </c>
      <c r="U482" t="n">
        <v>0.85</v>
      </c>
      <c r="V482" t="n">
        <v>0.89</v>
      </c>
      <c r="W482" t="n">
        <v>2.95</v>
      </c>
      <c r="X482" t="n">
        <v>0.08</v>
      </c>
      <c r="Y482" t="n">
        <v>1</v>
      </c>
      <c r="Z482" t="n">
        <v>10</v>
      </c>
    </row>
    <row r="483">
      <c r="A483" t="n">
        <v>125</v>
      </c>
      <c r="B483" t="n">
        <v>125</v>
      </c>
      <c r="C483" t="inlineStr">
        <is>
          <t xml:space="preserve">CONCLUIDO	</t>
        </is>
      </c>
      <c r="D483" t="n">
        <v>7.4311</v>
      </c>
      <c r="E483" t="n">
        <v>13.46</v>
      </c>
      <c r="F483" t="n">
        <v>10.46</v>
      </c>
      <c r="G483" t="n">
        <v>125.57</v>
      </c>
      <c r="H483" t="n">
        <v>1.9</v>
      </c>
      <c r="I483" t="n">
        <v>5</v>
      </c>
      <c r="J483" t="n">
        <v>302.75</v>
      </c>
      <c r="K483" t="n">
        <v>58.47</v>
      </c>
      <c r="L483" t="n">
        <v>32.25</v>
      </c>
      <c r="M483" t="n">
        <v>3</v>
      </c>
      <c r="N483" t="n">
        <v>87.03</v>
      </c>
      <c r="O483" t="n">
        <v>37573.82</v>
      </c>
      <c r="P483" t="n">
        <v>167.21</v>
      </c>
      <c r="Q483" t="n">
        <v>197.75</v>
      </c>
      <c r="R483" t="n">
        <v>29.73</v>
      </c>
      <c r="S483" t="n">
        <v>25.4</v>
      </c>
      <c r="T483" t="n">
        <v>1336</v>
      </c>
      <c r="U483" t="n">
        <v>0.85</v>
      </c>
      <c r="V483" t="n">
        <v>0.89</v>
      </c>
      <c r="W483" t="n">
        <v>2.94</v>
      </c>
      <c r="X483" t="n">
        <v>0.07000000000000001</v>
      </c>
      <c r="Y483" t="n">
        <v>1</v>
      </c>
      <c r="Z483" t="n">
        <v>10</v>
      </c>
    </row>
    <row r="484">
      <c r="A484" t="n">
        <v>126</v>
      </c>
      <c r="B484" t="n">
        <v>125</v>
      </c>
      <c r="C484" t="inlineStr">
        <is>
          <t xml:space="preserve">CONCLUIDO	</t>
        </is>
      </c>
      <c r="D484" t="n">
        <v>7.4279</v>
      </c>
      <c r="E484" t="n">
        <v>13.46</v>
      </c>
      <c r="F484" t="n">
        <v>10.47</v>
      </c>
      <c r="G484" t="n">
        <v>125.64</v>
      </c>
      <c r="H484" t="n">
        <v>1.91</v>
      </c>
      <c r="I484" t="n">
        <v>5</v>
      </c>
      <c r="J484" t="n">
        <v>303.28</v>
      </c>
      <c r="K484" t="n">
        <v>58.47</v>
      </c>
      <c r="L484" t="n">
        <v>32.5</v>
      </c>
      <c r="M484" t="n">
        <v>3</v>
      </c>
      <c r="N484" t="n">
        <v>87.31</v>
      </c>
      <c r="O484" t="n">
        <v>37639.36</v>
      </c>
      <c r="P484" t="n">
        <v>167.42</v>
      </c>
      <c r="Q484" t="n">
        <v>197.76</v>
      </c>
      <c r="R484" t="n">
        <v>29.82</v>
      </c>
      <c r="S484" t="n">
        <v>25.4</v>
      </c>
      <c r="T484" t="n">
        <v>1381.59</v>
      </c>
      <c r="U484" t="n">
        <v>0.85</v>
      </c>
      <c r="V484" t="n">
        <v>0.89</v>
      </c>
      <c r="W484" t="n">
        <v>2.95</v>
      </c>
      <c r="X484" t="n">
        <v>0.08</v>
      </c>
      <c r="Y484" t="n">
        <v>1</v>
      </c>
      <c r="Z484" t="n">
        <v>10</v>
      </c>
    </row>
    <row r="485">
      <c r="A485" t="n">
        <v>127</v>
      </c>
      <c r="B485" t="n">
        <v>125</v>
      </c>
      <c r="C485" t="inlineStr">
        <is>
          <t xml:space="preserve">CONCLUIDO	</t>
        </is>
      </c>
      <c r="D485" t="n">
        <v>7.4287</v>
      </c>
      <c r="E485" t="n">
        <v>13.46</v>
      </c>
      <c r="F485" t="n">
        <v>10.47</v>
      </c>
      <c r="G485" t="n">
        <v>125.62</v>
      </c>
      <c r="H485" t="n">
        <v>1.92</v>
      </c>
      <c r="I485" t="n">
        <v>5</v>
      </c>
      <c r="J485" t="n">
        <v>303.82</v>
      </c>
      <c r="K485" t="n">
        <v>58.47</v>
      </c>
      <c r="L485" t="n">
        <v>32.75</v>
      </c>
      <c r="M485" t="n">
        <v>3</v>
      </c>
      <c r="N485" t="n">
        <v>87.59</v>
      </c>
      <c r="O485" t="n">
        <v>37705.01</v>
      </c>
      <c r="P485" t="n">
        <v>167.49</v>
      </c>
      <c r="Q485" t="n">
        <v>197.77</v>
      </c>
      <c r="R485" t="n">
        <v>29.82</v>
      </c>
      <c r="S485" t="n">
        <v>25.4</v>
      </c>
      <c r="T485" t="n">
        <v>1382.57</v>
      </c>
      <c r="U485" t="n">
        <v>0.85</v>
      </c>
      <c r="V485" t="n">
        <v>0.89</v>
      </c>
      <c r="W485" t="n">
        <v>2.95</v>
      </c>
      <c r="X485" t="n">
        <v>0.08</v>
      </c>
      <c r="Y485" t="n">
        <v>1</v>
      </c>
      <c r="Z485" t="n">
        <v>10</v>
      </c>
    </row>
    <row r="486">
      <c r="A486" t="n">
        <v>128</v>
      </c>
      <c r="B486" t="n">
        <v>125</v>
      </c>
      <c r="C486" t="inlineStr">
        <is>
          <t xml:space="preserve">CONCLUIDO	</t>
        </is>
      </c>
      <c r="D486" t="n">
        <v>7.4285</v>
      </c>
      <c r="E486" t="n">
        <v>13.46</v>
      </c>
      <c r="F486" t="n">
        <v>10.47</v>
      </c>
      <c r="G486" t="n">
        <v>125.62</v>
      </c>
      <c r="H486" t="n">
        <v>1.93</v>
      </c>
      <c r="I486" t="n">
        <v>5</v>
      </c>
      <c r="J486" t="n">
        <v>304.35</v>
      </c>
      <c r="K486" t="n">
        <v>58.47</v>
      </c>
      <c r="L486" t="n">
        <v>33</v>
      </c>
      <c r="M486" t="n">
        <v>3</v>
      </c>
      <c r="N486" t="n">
        <v>87.88</v>
      </c>
      <c r="O486" t="n">
        <v>37770.79</v>
      </c>
      <c r="P486" t="n">
        <v>167.63</v>
      </c>
      <c r="Q486" t="n">
        <v>197.75</v>
      </c>
      <c r="R486" t="n">
        <v>29.89</v>
      </c>
      <c r="S486" t="n">
        <v>25.4</v>
      </c>
      <c r="T486" t="n">
        <v>1414.85</v>
      </c>
      <c r="U486" t="n">
        <v>0.85</v>
      </c>
      <c r="V486" t="n">
        <v>0.89</v>
      </c>
      <c r="W486" t="n">
        <v>2.95</v>
      </c>
      <c r="X486" t="n">
        <v>0.08</v>
      </c>
      <c r="Y486" t="n">
        <v>1</v>
      </c>
      <c r="Z486" t="n">
        <v>10</v>
      </c>
    </row>
    <row r="487">
      <c r="A487" t="n">
        <v>129</v>
      </c>
      <c r="B487" t="n">
        <v>125</v>
      </c>
      <c r="C487" t="inlineStr">
        <is>
          <t xml:space="preserve">CONCLUIDO	</t>
        </is>
      </c>
      <c r="D487" t="n">
        <v>7.4282</v>
      </c>
      <c r="E487" t="n">
        <v>13.46</v>
      </c>
      <c r="F487" t="n">
        <v>10.47</v>
      </c>
      <c r="G487" t="n">
        <v>125.63</v>
      </c>
      <c r="H487" t="n">
        <v>1.94</v>
      </c>
      <c r="I487" t="n">
        <v>5</v>
      </c>
      <c r="J487" t="n">
        <v>304.88</v>
      </c>
      <c r="K487" t="n">
        <v>58.47</v>
      </c>
      <c r="L487" t="n">
        <v>33.25</v>
      </c>
      <c r="M487" t="n">
        <v>3</v>
      </c>
      <c r="N487" t="n">
        <v>88.16</v>
      </c>
      <c r="O487" t="n">
        <v>37836.69</v>
      </c>
      <c r="P487" t="n">
        <v>167.61</v>
      </c>
      <c r="Q487" t="n">
        <v>197.75</v>
      </c>
      <c r="R487" t="n">
        <v>29.93</v>
      </c>
      <c r="S487" t="n">
        <v>25.4</v>
      </c>
      <c r="T487" t="n">
        <v>1434.77</v>
      </c>
      <c r="U487" t="n">
        <v>0.85</v>
      </c>
      <c r="V487" t="n">
        <v>0.89</v>
      </c>
      <c r="W487" t="n">
        <v>2.94</v>
      </c>
      <c r="X487" t="n">
        <v>0.08</v>
      </c>
      <c r="Y487" t="n">
        <v>1</v>
      </c>
      <c r="Z487" t="n">
        <v>10</v>
      </c>
    </row>
    <row r="488">
      <c r="A488" t="n">
        <v>130</v>
      </c>
      <c r="B488" t="n">
        <v>125</v>
      </c>
      <c r="C488" t="inlineStr">
        <is>
          <t xml:space="preserve">CONCLUIDO	</t>
        </is>
      </c>
      <c r="D488" t="n">
        <v>7.4279</v>
      </c>
      <c r="E488" t="n">
        <v>13.46</v>
      </c>
      <c r="F488" t="n">
        <v>10.47</v>
      </c>
      <c r="G488" t="n">
        <v>125.64</v>
      </c>
      <c r="H488" t="n">
        <v>1.95</v>
      </c>
      <c r="I488" t="n">
        <v>5</v>
      </c>
      <c r="J488" t="n">
        <v>305.42</v>
      </c>
      <c r="K488" t="n">
        <v>58.47</v>
      </c>
      <c r="L488" t="n">
        <v>33.5</v>
      </c>
      <c r="M488" t="n">
        <v>3</v>
      </c>
      <c r="N488" t="n">
        <v>88.45</v>
      </c>
      <c r="O488" t="n">
        <v>37902.71</v>
      </c>
      <c r="P488" t="n">
        <v>167.71</v>
      </c>
      <c r="Q488" t="n">
        <v>197.75</v>
      </c>
      <c r="R488" t="n">
        <v>29.92</v>
      </c>
      <c r="S488" t="n">
        <v>25.4</v>
      </c>
      <c r="T488" t="n">
        <v>1428.77</v>
      </c>
      <c r="U488" t="n">
        <v>0.85</v>
      </c>
      <c r="V488" t="n">
        <v>0.89</v>
      </c>
      <c r="W488" t="n">
        <v>2.95</v>
      </c>
      <c r="X488" t="n">
        <v>0.08</v>
      </c>
      <c r="Y488" t="n">
        <v>1</v>
      </c>
      <c r="Z488" t="n">
        <v>10</v>
      </c>
    </row>
    <row r="489">
      <c r="A489" t="n">
        <v>131</v>
      </c>
      <c r="B489" t="n">
        <v>125</v>
      </c>
      <c r="C489" t="inlineStr">
        <is>
          <t xml:space="preserve">CONCLUIDO	</t>
        </is>
      </c>
      <c r="D489" t="n">
        <v>7.4273</v>
      </c>
      <c r="E489" t="n">
        <v>13.46</v>
      </c>
      <c r="F489" t="n">
        <v>10.47</v>
      </c>
      <c r="G489" t="n">
        <v>125.65</v>
      </c>
      <c r="H489" t="n">
        <v>1.97</v>
      </c>
      <c r="I489" t="n">
        <v>5</v>
      </c>
      <c r="J489" t="n">
        <v>305.96</v>
      </c>
      <c r="K489" t="n">
        <v>58.47</v>
      </c>
      <c r="L489" t="n">
        <v>33.75</v>
      </c>
      <c r="M489" t="n">
        <v>3</v>
      </c>
      <c r="N489" t="n">
        <v>88.73</v>
      </c>
      <c r="O489" t="n">
        <v>37968.85</v>
      </c>
      <c r="P489" t="n">
        <v>167.72</v>
      </c>
      <c r="Q489" t="n">
        <v>197.75</v>
      </c>
      <c r="R489" t="n">
        <v>29.88</v>
      </c>
      <c r="S489" t="n">
        <v>25.4</v>
      </c>
      <c r="T489" t="n">
        <v>1413.45</v>
      </c>
      <c r="U489" t="n">
        <v>0.85</v>
      </c>
      <c r="V489" t="n">
        <v>0.89</v>
      </c>
      <c r="W489" t="n">
        <v>2.95</v>
      </c>
      <c r="X489" t="n">
        <v>0.08</v>
      </c>
      <c r="Y489" t="n">
        <v>1</v>
      </c>
      <c r="Z489" t="n">
        <v>10</v>
      </c>
    </row>
    <row r="490">
      <c r="A490" t="n">
        <v>132</v>
      </c>
      <c r="B490" t="n">
        <v>125</v>
      </c>
      <c r="C490" t="inlineStr">
        <is>
          <t xml:space="preserve">CONCLUIDO	</t>
        </is>
      </c>
      <c r="D490" t="n">
        <v>7.4282</v>
      </c>
      <c r="E490" t="n">
        <v>13.46</v>
      </c>
      <c r="F490" t="n">
        <v>10.47</v>
      </c>
      <c r="G490" t="n">
        <v>125.63</v>
      </c>
      <c r="H490" t="n">
        <v>1.98</v>
      </c>
      <c r="I490" t="n">
        <v>5</v>
      </c>
      <c r="J490" t="n">
        <v>306.49</v>
      </c>
      <c r="K490" t="n">
        <v>58.47</v>
      </c>
      <c r="L490" t="n">
        <v>34</v>
      </c>
      <c r="M490" t="n">
        <v>3</v>
      </c>
      <c r="N490" t="n">
        <v>89.02</v>
      </c>
      <c r="O490" t="n">
        <v>38035.12</v>
      </c>
      <c r="P490" t="n">
        <v>167.66</v>
      </c>
      <c r="Q490" t="n">
        <v>197.75</v>
      </c>
      <c r="R490" t="n">
        <v>29.85</v>
      </c>
      <c r="S490" t="n">
        <v>25.4</v>
      </c>
      <c r="T490" t="n">
        <v>1397</v>
      </c>
      <c r="U490" t="n">
        <v>0.85</v>
      </c>
      <c r="V490" t="n">
        <v>0.89</v>
      </c>
      <c r="W490" t="n">
        <v>2.95</v>
      </c>
      <c r="X490" t="n">
        <v>0.08</v>
      </c>
      <c r="Y490" t="n">
        <v>1</v>
      </c>
      <c r="Z490" t="n">
        <v>10</v>
      </c>
    </row>
    <row r="491">
      <c r="A491" t="n">
        <v>133</v>
      </c>
      <c r="B491" t="n">
        <v>125</v>
      </c>
      <c r="C491" t="inlineStr">
        <is>
          <t xml:space="preserve">CONCLUIDO	</t>
        </is>
      </c>
      <c r="D491" t="n">
        <v>7.4293</v>
      </c>
      <c r="E491" t="n">
        <v>13.46</v>
      </c>
      <c r="F491" t="n">
        <v>10.47</v>
      </c>
      <c r="G491" t="n">
        <v>125.61</v>
      </c>
      <c r="H491" t="n">
        <v>1.99</v>
      </c>
      <c r="I491" t="n">
        <v>5</v>
      </c>
      <c r="J491" t="n">
        <v>307.03</v>
      </c>
      <c r="K491" t="n">
        <v>58.47</v>
      </c>
      <c r="L491" t="n">
        <v>34.25</v>
      </c>
      <c r="M491" t="n">
        <v>3</v>
      </c>
      <c r="N491" t="n">
        <v>89.31</v>
      </c>
      <c r="O491" t="n">
        <v>38101.52</v>
      </c>
      <c r="P491" t="n">
        <v>167.73</v>
      </c>
      <c r="Q491" t="n">
        <v>197.75</v>
      </c>
      <c r="R491" t="n">
        <v>29.82</v>
      </c>
      <c r="S491" t="n">
        <v>25.4</v>
      </c>
      <c r="T491" t="n">
        <v>1378.93</v>
      </c>
      <c r="U491" t="n">
        <v>0.85</v>
      </c>
      <c r="V491" t="n">
        <v>0.89</v>
      </c>
      <c r="W491" t="n">
        <v>2.95</v>
      </c>
      <c r="X491" t="n">
        <v>0.08</v>
      </c>
      <c r="Y491" t="n">
        <v>1</v>
      </c>
      <c r="Z491" t="n">
        <v>10</v>
      </c>
    </row>
    <row r="492">
      <c r="A492" t="n">
        <v>134</v>
      </c>
      <c r="B492" t="n">
        <v>125</v>
      </c>
      <c r="C492" t="inlineStr">
        <is>
          <t xml:space="preserve">CONCLUIDO	</t>
        </is>
      </c>
      <c r="D492" t="n">
        <v>7.4313</v>
      </c>
      <c r="E492" t="n">
        <v>13.46</v>
      </c>
      <c r="F492" t="n">
        <v>10.46</v>
      </c>
      <c r="G492" t="n">
        <v>125.56</v>
      </c>
      <c r="H492" t="n">
        <v>2</v>
      </c>
      <c r="I492" t="n">
        <v>5</v>
      </c>
      <c r="J492" t="n">
        <v>307.57</v>
      </c>
      <c r="K492" t="n">
        <v>58.47</v>
      </c>
      <c r="L492" t="n">
        <v>34.5</v>
      </c>
      <c r="M492" t="n">
        <v>3</v>
      </c>
      <c r="N492" t="n">
        <v>89.59999999999999</v>
      </c>
      <c r="O492" t="n">
        <v>38168.04</v>
      </c>
      <c r="P492" t="n">
        <v>167.6</v>
      </c>
      <c r="Q492" t="n">
        <v>197.75</v>
      </c>
      <c r="R492" t="n">
        <v>29.7</v>
      </c>
      <c r="S492" t="n">
        <v>25.4</v>
      </c>
      <c r="T492" t="n">
        <v>1319.07</v>
      </c>
      <c r="U492" t="n">
        <v>0.86</v>
      </c>
      <c r="V492" t="n">
        <v>0.89</v>
      </c>
      <c r="W492" t="n">
        <v>2.95</v>
      </c>
      <c r="X492" t="n">
        <v>0.07000000000000001</v>
      </c>
      <c r="Y492" t="n">
        <v>1</v>
      </c>
      <c r="Z492" t="n">
        <v>10</v>
      </c>
    </row>
    <row r="493">
      <c r="A493" t="n">
        <v>135</v>
      </c>
      <c r="B493" t="n">
        <v>125</v>
      </c>
      <c r="C493" t="inlineStr">
        <is>
          <t xml:space="preserve">CONCLUIDO	</t>
        </is>
      </c>
      <c r="D493" t="n">
        <v>7.4297</v>
      </c>
      <c r="E493" t="n">
        <v>13.46</v>
      </c>
      <c r="F493" t="n">
        <v>10.47</v>
      </c>
      <c r="G493" t="n">
        <v>125.6</v>
      </c>
      <c r="H493" t="n">
        <v>2.01</v>
      </c>
      <c r="I493" t="n">
        <v>5</v>
      </c>
      <c r="J493" t="n">
        <v>308.11</v>
      </c>
      <c r="K493" t="n">
        <v>58.47</v>
      </c>
      <c r="L493" t="n">
        <v>34.75</v>
      </c>
      <c r="M493" t="n">
        <v>3</v>
      </c>
      <c r="N493" t="n">
        <v>89.89</v>
      </c>
      <c r="O493" t="n">
        <v>38234.68</v>
      </c>
      <c r="P493" t="n">
        <v>167.63</v>
      </c>
      <c r="Q493" t="n">
        <v>197.76</v>
      </c>
      <c r="R493" t="n">
        <v>29.82</v>
      </c>
      <c r="S493" t="n">
        <v>25.4</v>
      </c>
      <c r="T493" t="n">
        <v>1382.59</v>
      </c>
      <c r="U493" t="n">
        <v>0.85</v>
      </c>
      <c r="V493" t="n">
        <v>0.89</v>
      </c>
      <c r="W493" t="n">
        <v>2.94</v>
      </c>
      <c r="X493" t="n">
        <v>0.08</v>
      </c>
      <c r="Y493" t="n">
        <v>1</v>
      </c>
      <c r="Z493" t="n">
        <v>10</v>
      </c>
    </row>
    <row r="494">
      <c r="A494" t="n">
        <v>136</v>
      </c>
      <c r="B494" t="n">
        <v>125</v>
      </c>
      <c r="C494" t="inlineStr">
        <is>
          <t xml:space="preserve">CONCLUIDO	</t>
        </is>
      </c>
      <c r="D494" t="n">
        <v>7.4297</v>
      </c>
      <c r="E494" t="n">
        <v>13.46</v>
      </c>
      <c r="F494" t="n">
        <v>10.47</v>
      </c>
      <c r="G494" t="n">
        <v>125.6</v>
      </c>
      <c r="H494" t="n">
        <v>2.02</v>
      </c>
      <c r="I494" t="n">
        <v>5</v>
      </c>
      <c r="J494" t="n">
        <v>308.65</v>
      </c>
      <c r="K494" t="n">
        <v>58.47</v>
      </c>
      <c r="L494" t="n">
        <v>35</v>
      </c>
      <c r="M494" t="n">
        <v>3</v>
      </c>
      <c r="N494" t="n">
        <v>90.18000000000001</v>
      </c>
      <c r="O494" t="n">
        <v>38301.46</v>
      </c>
      <c r="P494" t="n">
        <v>167.58</v>
      </c>
      <c r="Q494" t="n">
        <v>197.75</v>
      </c>
      <c r="R494" t="n">
        <v>29.8</v>
      </c>
      <c r="S494" t="n">
        <v>25.4</v>
      </c>
      <c r="T494" t="n">
        <v>1372.33</v>
      </c>
      <c r="U494" t="n">
        <v>0.85</v>
      </c>
      <c r="V494" t="n">
        <v>0.89</v>
      </c>
      <c r="W494" t="n">
        <v>2.95</v>
      </c>
      <c r="X494" t="n">
        <v>0.08</v>
      </c>
      <c r="Y494" t="n">
        <v>1</v>
      </c>
      <c r="Z494" t="n">
        <v>10</v>
      </c>
    </row>
    <row r="495">
      <c r="A495" t="n">
        <v>137</v>
      </c>
      <c r="B495" t="n">
        <v>125</v>
      </c>
      <c r="C495" t="inlineStr">
        <is>
          <t xml:space="preserve">CONCLUIDO	</t>
        </is>
      </c>
      <c r="D495" t="n">
        <v>7.4331</v>
      </c>
      <c r="E495" t="n">
        <v>13.45</v>
      </c>
      <c r="F495" t="n">
        <v>10.46</v>
      </c>
      <c r="G495" t="n">
        <v>125.52</v>
      </c>
      <c r="H495" t="n">
        <v>2.03</v>
      </c>
      <c r="I495" t="n">
        <v>5</v>
      </c>
      <c r="J495" t="n">
        <v>309.2</v>
      </c>
      <c r="K495" t="n">
        <v>58.47</v>
      </c>
      <c r="L495" t="n">
        <v>35.25</v>
      </c>
      <c r="M495" t="n">
        <v>3</v>
      </c>
      <c r="N495" t="n">
        <v>90.47</v>
      </c>
      <c r="O495" t="n">
        <v>38368.36</v>
      </c>
      <c r="P495" t="n">
        <v>167.41</v>
      </c>
      <c r="Q495" t="n">
        <v>197.75</v>
      </c>
      <c r="R495" t="n">
        <v>29.59</v>
      </c>
      <c r="S495" t="n">
        <v>25.4</v>
      </c>
      <c r="T495" t="n">
        <v>1266.99</v>
      </c>
      <c r="U495" t="n">
        <v>0.86</v>
      </c>
      <c r="V495" t="n">
        <v>0.89</v>
      </c>
      <c r="W495" t="n">
        <v>2.95</v>
      </c>
      <c r="X495" t="n">
        <v>0.07000000000000001</v>
      </c>
      <c r="Y495" t="n">
        <v>1</v>
      </c>
      <c r="Z495" t="n">
        <v>10</v>
      </c>
    </row>
    <row r="496">
      <c r="A496" t="n">
        <v>138</v>
      </c>
      <c r="B496" t="n">
        <v>125</v>
      </c>
      <c r="C496" t="inlineStr">
        <is>
          <t xml:space="preserve">CONCLUIDO	</t>
        </is>
      </c>
      <c r="D496" t="n">
        <v>7.431</v>
      </c>
      <c r="E496" t="n">
        <v>13.46</v>
      </c>
      <c r="F496" t="n">
        <v>10.46</v>
      </c>
      <c r="G496" t="n">
        <v>125.57</v>
      </c>
      <c r="H496" t="n">
        <v>2.04</v>
      </c>
      <c r="I496" t="n">
        <v>5</v>
      </c>
      <c r="J496" t="n">
        <v>309.74</v>
      </c>
      <c r="K496" t="n">
        <v>58.47</v>
      </c>
      <c r="L496" t="n">
        <v>35.5</v>
      </c>
      <c r="M496" t="n">
        <v>3</v>
      </c>
      <c r="N496" t="n">
        <v>90.77</v>
      </c>
      <c r="O496" t="n">
        <v>38435.39</v>
      </c>
      <c r="P496" t="n">
        <v>167.4</v>
      </c>
      <c r="Q496" t="n">
        <v>197.75</v>
      </c>
      <c r="R496" t="n">
        <v>29.69</v>
      </c>
      <c r="S496" t="n">
        <v>25.4</v>
      </c>
      <c r="T496" t="n">
        <v>1313.87</v>
      </c>
      <c r="U496" t="n">
        <v>0.86</v>
      </c>
      <c r="V496" t="n">
        <v>0.89</v>
      </c>
      <c r="W496" t="n">
        <v>2.95</v>
      </c>
      <c r="X496" t="n">
        <v>0.07000000000000001</v>
      </c>
      <c r="Y496" t="n">
        <v>1</v>
      </c>
      <c r="Z496" t="n">
        <v>10</v>
      </c>
    </row>
    <row r="497">
      <c r="A497" t="n">
        <v>139</v>
      </c>
      <c r="B497" t="n">
        <v>125</v>
      </c>
      <c r="C497" t="inlineStr">
        <is>
          <t xml:space="preserve">CONCLUIDO	</t>
        </is>
      </c>
      <c r="D497" t="n">
        <v>7.4305</v>
      </c>
      <c r="E497" t="n">
        <v>13.46</v>
      </c>
      <c r="F497" t="n">
        <v>10.46</v>
      </c>
      <c r="G497" t="n">
        <v>125.58</v>
      </c>
      <c r="H497" t="n">
        <v>2.05</v>
      </c>
      <c r="I497" t="n">
        <v>5</v>
      </c>
      <c r="J497" t="n">
        <v>310.28</v>
      </c>
      <c r="K497" t="n">
        <v>58.47</v>
      </c>
      <c r="L497" t="n">
        <v>35.75</v>
      </c>
      <c r="M497" t="n">
        <v>3</v>
      </c>
      <c r="N497" t="n">
        <v>91.06</v>
      </c>
      <c r="O497" t="n">
        <v>38502.55</v>
      </c>
      <c r="P497" t="n">
        <v>167.46</v>
      </c>
      <c r="Q497" t="n">
        <v>197.75</v>
      </c>
      <c r="R497" t="n">
        <v>29.72</v>
      </c>
      <c r="S497" t="n">
        <v>25.4</v>
      </c>
      <c r="T497" t="n">
        <v>1329.72</v>
      </c>
      <c r="U497" t="n">
        <v>0.85</v>
      </c>
      <c r="V497" t="n">
        <v>0.89</v>
      </c>
      <c r="W497" t="n">
        <v>2.95</v>
      </c>
      <c r="X497" t="n">
        <v>0.08</v>
      </c>
      <c r="Y497" t="n">
        <v>1</v>
      </c>
      <c r="Z497" t="n">
        <v>10</v>
      </c>
    </row>
    <row r="498">
      <c r="A498" t="n">
        <v>140</v>
      </c>
      <c r="B498" t="n">
        <v>125</v>
      </c>
      <c r="C498" t="inlineStr">
        <is>
          <t xml:space="preserve">CONCLUIDO	</t>
        </is>
      </c>
      <c r="D498" t="n">
        <v>7.4337</v>
      </c>
      <c r="E498" t="n">
        <v>13.45</v>
      </c>
      <c r="F498" t="n">
        <v>10.46</v>
      </c>
      <c r="G498" t="n">
        <v>125.51</v>
      </c>
      <c r="H498" t="n">
        <v>2.06</v>
      </c>
      <c r="I498" t="n">
        <v>5</v>
      </c>
      <c r="J498" t="n">
        <v>310.83</v>
      </c>
      <c r="K498" t="n">
        <v>58.47</v>
      </c>
      <c r="L498" t="n">
        <v>36</v>
      </c>
      <c r="M498" t="n">
        <v>3</v>
      </c>
      <c r="N498" t="n">
        <v>91.36</v>
      </c>
      <c r="O498" t="n">
        <v>38569.84</v>
      </c>
      <c r="P498" t="n">
        <v>167.25</v>
      </c>
      <c r="Q498" t="n">
        <v>197.75</v>
      </c>
      <c r="R498" t="n">
        <v>29.52</v>
      </c>
      <c r="S498" t="n">
        <v>25.4</v>
      </c>
      <c r="T498" t="n">
        <v>1229.15</v>
      </c>
      <c r="U498" t="n">
        <v>0.86</v>
      </c>
      <c r="V498" t="n">
        <v>0.89</v>
      </c>
      <c r="W498" t="n">
        <v>2.95</v>
      </c>
      <c r="X498" t="n">
        <v>0.07000000000000001</v>
      </c>
      <c r="Y498" t="n">
        <v>1</v>
      </c>
      <c r="Z498" t="n">
        <v>10</v>
      </c>
    </row>
    <row r="499">
      <c r="A499" t="n">
        <v>141</v>
      </c>
      <c r="B499" t="n">
        <v>125</v>
      </c>
      <c r="C499" t="inlineStr">
        <is>
          <t xml:space="preserve">CONCLUIDO	</t>
        </is>
      </c>
      <c r="D499" t="n">
        <v>7.4343</v>
      </c>
      <c r="E499" t="n">
        <v>13.45</v>
      </c>
      <c r="F499" t="n">
        <v>10.46</v>
      </c>
      <c r="G499" t="n">
        <v>125.5</v>
      </c>
      <c r="H499" t="n">
        <v>2.07</v>
      </c>
      <c r="I499" t="n">
        <v>5</v>
      </c>
      <c r="J499" t="n">
        <v>311.38</v>
      </c>
      <c r="K499" t="n">
        <v>58.47</v>
      </c>
      <c r="L499" t="n">
        <v>36.25</v>
      </c>
      <c r="M499" t="n">
        <v>3</v>
      </c>
      <c r="N499" t="n">
        <v>91.65000000000001</v>
      </c>
      <c r="O499" t="n">
        <v>38637.26</v>
      </c>
      <c r="P499" t="n">
        <v>167.17</v>
      </c>
      <c r="Q499" t="n">
        <v>197.77</v>
      </c>
      <c r="R499" t="n">
        <v>29.54</v>
      </c>
      <c r="S499" t="n">
        <v>25.4</v>
      </c>
      <c r="T499" t="n">
        <v>1239.24</v>
      </c>
      <c r="U499" t="n">
        <v>0.86</v>
      </c>
      <c r="V499" t="n">
        <v>0.89</v>
      </c>
      <c r="W499" t="n">
        <v>2.94</v>
      </c>
      <c r="X499" t="n">
        <v>0.07000000000000001</v>
      </c>
      <c r="Y499" t="n">
        <v>1</v>
      </c>
      <c r="Z499" t="n">
        <v>10</v>
      </c>
    </row>
    <row r="500">
      <c r="A500" t="n">
        <v>142</v>
      </c>
      <c r="B500" t="n">
        <v>125</v>
      </c>
      <c r="C500" t="inlineStr">
        <is>
          <t xml:space="preserve">CONCLUIDO	</t>
        </is>
      </c>
      <c r="D500" t="n">
        <v>7.4334</v>
      </c>
      <c r="E500" t="n">
        <v>13.45</v>
      </c>
      <c r="F500" t="n">
        <v>10.46</v>
      </c>
      <c r="G500" t="n">
        <v>125.52</v>
      </c>
      <c r="H500" t="n">
        <v>2.08</v>
      </c>
      <c r="I500" t="n">
        <v>5</v>
      </c>
      <c r="J500" t="n">
        <v>311.92</v>
      </c>
      <c r="K500" t="n">
        <v>58.47</v>
      </c>
      <c r="L500" t="n">
        <v>36.5</v>
      </c>
      <c r="M500" t="n">
        <v>3</v>
      </c>
      <c r="N500" t="n">
        <v>91.95</v>
      </c>
      <c r="O500" t="n">
        <v>38704.93</v>
      </c>
      <c r="P500" t="n">
        <v>167.14</v>
      </c>
      <c r="Q500" t="n">
        <v>197.75</v>
      </c>
      <c r="R500" t="n">
        <v>29.54</v>
      </c>
      <c r="S500" t="n">
        <v>25.4</v>
      </c>
      <c r="T500" t="n">
        <v>1240.38</v>
      </c>
      <c r="U500" t="n">
        <v>0.86</v>
      </c>
      <c r="V500" t="n">
        <v>0.89</v>
      </c>
      <c r="W500" t="n">
        <v>2.95</v>
      </c>
      <c r="X500" t="n">
        <v>0.07000000000000001</v>
      </c>
      <c r="Y500" t="n">
        <v>1</v>
      </c>
      <c r="Z500" t="n">
        <v>10</v>
      </c>
    </row>
    <row r="501">
      <c r="A501" t="n">
        <v>143</v>
      </c>
      <c r="B501" t="n">
        <v>125</v>
      </c>
      <c r="C501" t="inlineStr">
        <is>
          <t xml:space="preserve">CONCLUIDO	</t>
        </is>
      </c>
      <c r="D501" t="n">
        <v>7.4316</v>
      </c>
      <c r="E501" t="n">
        <v>13.46</v>
      </c>
      <c r="F501" t="n">
        <v>10.46</v>
      </c>
      <c r="G501" t="n">
        <v>125.56</v>
      </c>
      <c r="H501" t="n">
        <v>2.1</v>
      </c>
      <c r="I501" t="n">
        <v>5</v>
      </c>
      <c r="J501" t="n">
        <v>312.47</v>
      </c>
      <c r="K501" t="n">
        <v>58.47</v>
      </c>
      <c r="L501" t="n">
        <v>36.75</v>
      </c>
      <c r="M501" t="n">
        <v>3</v>
      </c>
      <c r="N501" t="n">
        <v>92.25</v>
      </c>
      <c r="O501" t="n">
        <v>38772.62</v>
      </c>
      <c r="P501" t="n">
        <v>166.94</v>
      </c>
      <c r="Q501" t="n">
        <v>197.75</v>
      </c>
      <c r="R501" t="n">
        <v>29.65</v>
      </c>
      <c r="S501" t="n">
        <v>25.4</v>
      </c>
      <c r="T501" t="n">
        <v>1294.11</v>
      </c>
      <c r="U501" t="n">
        <v>0.86</v>
      </c>
      <c r="V501" t="n">
        <v>0.89</v>
      </c>
      <c r="W501" t="n">
        <v>2.95</v>
      </c>
      <c r="X501" t="n">
        <v>0.07000000000000001</v>
      </c>
      <c r="Y501" t="n">
        <v>1</v>
      </c>
      <c r="Z501" t="n">
        <v>10</v>
      </c>
    </row>
    <row r="502">
      <c r="A502" t="n">
        <v>144</v>
      </c>
      <c r="B502" t="n">
        <v>125</v>
      </c>
      <c r="C502" t="inlineStr">
        <is>
          <t xml:space="preserve">CONCLUIDO	</t>
        </is>
      </c>
      <c r="D502" t="n">
        <v>7.4333</v>
      </c>
      <c r="E502" t="n">
        <v>13.45</v>
      </c>
      <c r="F502" t="n">
        <v>10.46</v>
      </c>
      <c r="G502" t="n">
        <v>125.52</v>
      </c>
      <c r="H502" t="n">
        <v>2.11</v>
      </c>
      <c r="I502" t="n">
        <v>5</v>
      </c>
      <c r="J502" t="n">
        <v>313.02</v>
      </c>
      <c r="K502" t="n">
        <v>58.47</v>
      </c>
      <c r="L502" t="n">
        <v>37</v>
      </c>
      <c r="M502" t="n">
        <v>3</v>
      </c>
      <c r="N502" t="n">
        <v>92.55</v>
      </c>
      <c r="O502" t="n">
        <v>38840.44</v>
      </c>
      <c r="P502" t="n">
        <v>166.75</v>
      </c>
      <c r="Q502" t="n">
        <v>197.75</v>
      </c>
      <c r="R502" t="n">
        <v>29.6</v>
      </c>
      <c r="S502" t="n">
        <v>25.4</v>
      </c>
      <c r="T502" t="n">
        <v>1269.54</v>
      </c>
      <c r="U502" t="n">
        <v>0.86</v>
      </c>
      <c r="V502" t="n">
        <v>0.89</v>
      </c>
      <c r="W502" t="n">
        <v>2.94</v>
      </c>
      <c r="X502" t="n">
        <v>0.07000000000000001</v>
      </c>
      <c r="Y502" t="n">
        <v>1</v>
      </c>
      <c r="Z502" t="n">
        <v>10</v>
      </c>
    </row>
    <row r="503">
      <c r="A503" t="n">
        <v>145</v>
      </c>
      <c r="B503" t="n">
        <v>125</v>
      </c>
      <c r="C503" t="inlineStr">
        <is>
          <t xml:space="preserve">CONCLUIDO	</t>
        </is>
      </c>
      <c r="D503" t="n">
        <v>7.4331</v>
      </c>
      <c r="E503" t="n">
        <v>13.45</v>
      </c>
      <c r="F503" t="n">
        <v>10.46</v>
      </c>
      <c r="G503" t="n">
        <v>125.52</v>
      </c>
      <c r="H503" t="n">
        <v>2.12</v>
      </c>
      <c r="I503" t="n">
        <v>5</v>
      </c>
      <c r="J503" t="n">
        <v>313.57</v>
      </c>
      <c r="K503" t="n">
        <v>58.47</v>
      </c>
      <c r="L503" t="n">
        <v>37.25</v>
      </c>
      <c r="M503" t="n">
        <v>3</v>
      </c>
      <c r="N503" t="n">
        <v>92.84999999999999</v>
      </c>
      <c r="O503" t="n">
        <v>38908.39</v>
      </c>
      <c r="P503" t="n">
        <v>166.55</v>
      </c>
      <c r="Q503" t="n">
        <v>197.75</v>
      </c>
      <c r="R503" t="n">
        <v>29.6</v>
      </c>
      <c r="S503" t="n">
        <v>25.4</v>
      </c>
      <c r="T503" t="n">
        <v>1273.43</v>
      </c>
      <c r="U503" t="n">
        <v>0.86</v>
      </c>
      <c r="V503" t="n">
        <v>0.89</v>
      </c>
      <c r="W503" t="n">
        <v>2.94</v>
      </c>
      <c r="X503" t="n">
        <v>0.07000000000000001</v>
      </c>
      <c r="Y503" t="n">
        <v>1</v>
      </c>
      <c r="Z503" t="n">
        <v>10</v>
      </c>
    </row>
    <row r="504">
      <c r="A504" t="n">
        <v>146</v>
      </c>
      <c r="B504" t="n">
        <v>125</v>
      </c>
      <c r="C504" t="inlineStr">
        <is>
          <t xml:space="preserve">CONCLUIDO	</t>
        </is>
      </c>
      <c r="D504" t="n">
        <v>7.429</v>
      </c>
      <c r="E504" t="n">
        <v>13.46</v>
      </c>
      <c r="F504" t="n">
        <v>10.47</v>
      </c>
      <c r="G504" t="n">
        <v>125.61</v>
      </c>
      <c r="H504" t="n">
        <v>2.13</v>
      </c>
      <c r="I504" t="n">
        <v>5</v>
      </c>
      <c r="J504" t="n">
        <v>314.13</v>
      </c>
      <c r="K504" t="n">
        <v>58.47</v>
      </c>
      <c r="L504" t="n">
        <v>37.5</v>
      </c>
      <c r="M504" t="n">
        <v>3</v>
      </c>
      <c r="N504" t="n">
        <v>93.15000000000001</v>
      </c>
      <c r="O504" t="n">
        <v>38976.48</v>
      </c>
      <c r="P504" t="n">
        <v>166.63</v>
      </c>
      <c r="Q504" t="n">
        <v>197.77</v>
      </c>
      <c r="R504" t="n">
        <v>29.74</v>
      </c>
      <c r="S504" t="n">
        <v>25.4</v>
      </c>
      <c r="T504" t="n">
        <v>1341.51</v>
      </c>
      <c r="U504" t="n">
        <v>0.85</v>
      </c>
      <c r="V504" t="n">
        <v>0.89</v>
      </c>
      <c r="W504" t="n">
        <v>2.95</v>
      </c>
      <c r="X504" t="n">
        <v>0.08</v>
      </c>
      <c r="Y504" t="n">
        <v>1</v>
      </c>
      <c r="Z504" t="n">
        <v>10</v>
      </c>
    </row>
    <row r="505">
      <c r="A505" t="n">
        <v>147</v>
      </c>
      <c r="B505" t="n">
        <v>125</v>
      </c>
      <c r="C505" t="inlineStr">
        <is>
          <t xml:space="preserve">CONCLUIDO	</t>
        </is>
      </c>
      <c r="D505" t="n">
        <v>7.4287</v>
      </c>
      <c r="E505" t="n">
        <v>13.46</v>
      </c>
      <c r="F505" t="n">
        <v>10.47</v>
      </c>
      <c r="G505" t="n">
        <v>125.62</v>
      </c>
      <c r="H505" t="n">
        <v>2.14</v>
      </c>
      <c r="I505" t="n">
        <v>5</v>
      </c>
      <c r="J505" t="n">
        <v>314.68</v>
      </c>
      <c r="K505" t="n">
        <v>58.47</v>
      </c>
      <c r="L505" t="n">
        <v>37.75</v>
      </c>
      <c r="M505" t="n">
        <v>3</v>
      </c>
      <c r="N505" t="n">
        <v>93.45999999999999</v>
      </c>
      <c r="O505" t="n">
        <v>39044.7</v>
      </c>
      <c r="P505" t="n">
        <v>166.61</v>
      </c>
      <c r="Q505" t="n">
        <v>197.75</v>
      </c>
      <c r="R505" t="n">
        <v>29.84</v>
      </c>
      <c r="S505" t="n">
        <v>25.4</v>
      </c>
      <c r="T505" t="n">
        <v>1389.79</v>
      </c>
      <c r="U505" t="n">
        <v>0.85</v>
      </c>
      <c r="V505" t="n">
        <v>0.89</v>
      </c>
      <c r="W505" t="n">
        <v>2.95</v>
      </c>
      <c r="X505" t="n">
        <v>0.08</v>
      </c>
      <c r="Y505" t="n">
        <v>1</v>
      </c>
      <c r="Z505" t="n">
        <v>10</v>
      </c>
    </row>
    <row r="506">
      <c r="A506" t="n">
        <v>148</v>
      </c>
      <c r="B506" t="n">
        <v>125</v>
      </c>
      <c r="C506" t="inlineStr">
        <is>
          <t xml:space="preserve">CONCLUIDO	</t>
        </is>
      </c>
      <c r="D506" t="n">
        <v>7.4285</v>
      </c>
      <c r="E506" t="n">
        <v>13.46</v>
      </c>
      <c r="F506" t="n">
        <v>10.47</v>
      </c>
      <c r="G506" t="n">
        <v>125.62</v>
      </c>
      <c r="H506" t="n">
        <v>2.15</v>
      </c>
      <c r="I506" t="n">
        <v>5</v>
      </c>
      <c r="J506" t="n">
        <v>315.23</v>
      </c>
      <c r="K506" t="n">
        <v>58.47</v>
      </c>
      <c r="L506" t="n">
        <v>38</v>
      </c>
      <c r="M506" t="n">
        <v>3</v>
      </c>
      <c r="N506" t="n">
        <v>93.76000000000001</v>
      </c>
      <c r="O506" t="n">
        <v>39113.07</v>
      </c>
      <c r="P506" t="n">
        <v>166.6</v>
      </c>
      <c r="Q506" t="n">
        <v>197.75</v>
      </c>
      <c r="R506" t="n">
        <v>29.85</v>
      </c>
      <c r="S506" t="n">
        <v>25.4</v>
      </c>
      <c r="T506" t="n">
        <v>1396.78</v>
      </c>
      <c r="U506" t="n">
        <v>0.85</v>
      </c>
      <c r="V506" t="n">
        <v>0.89</v>
      </c>
      <c r="W506" t="n">
        <v>2.95</v>
      </c>
      <c r="X506" t="n">
        <v>0.08</v>
      </c>
      <c r="Y506" t="n">
        <v>1</v>
      </c>
      <c r="Z506" t="n">
        <v>10</v>
      </c>
    </row>
    <row r="507">
      <c r="A507" t="n">
        <v>149</v>
      </c>
      <c r="B507" t="n">
        <v>125</v>
      </c>
      <c r="C507" t="inlineStr">
        <is>
          <t xml:space="preserve">CONCLUIDO	</t>
        </is>
      </c>
      <c r="D507" t="n">
        <v>7.4276</v>
      </c>
      <c r="E507" t="n">
        <v>13.46</v>
      </c>
      <c r="F507" t="n">
        <v>10.47</v>
      </c>
      <c r="G507" t="n">
        <v>125.64</v>
      </c>
      <c r="H507" t="n">
        <v>2.16</v>
      </c>
      <c r="I507" t="n">
        <v>5</v>
      </c>
      <c r="J507" t="n">
        <v>315.79</v>
      </c>
      <c r="K507" t="n">
        <v>58.47</v>
      </c>
      <c r="L507" t="n">
        <v>38.25</v>
      </c>
      <c r="M507" t="n">
        <v>3</v>
      </c>
      <c r="N507" t="n">
        <v>94.06999999999999</v>
      </c>
      <c r="O507" t="n">
        <v>39181.56</v>
      </c>
      <c r="P507" t="n">
        <v>166.56</v>
      </c>
      <c r="Q507" t="n">
        <v>197.77</v>
      </c>
      <c r="R507" t="n">
        <v>29.87</v>
      </c>
      <c r="S507" t="n">
        <v>25.4</v>
      </c>
      <c r="T507" t="n">
        <v>1404.49</v>
      </c>
      <c r="U507" t="n">
        <v>0.85</v>
      </c>
      <c r="V507" t="n">
        <v>0.89</v>
      </c>
      <c r="W507" t="n">
        <v>2.95</v>
      </c>
      <c r="X507" t="n">
        <v>0.08</v>
      </c>
      <c r="Y507" t="n">
        <v>1</v>
      </c>
      <c r="Z507" t="n">
        <v>10</v>
      </c>
    </row>
    <row r="508">
      <c r="A508" t="n">
        <v>150</v>
      </c>
      <c r="B508" t="n">
        <v>125</v>
      </c>
      <c r="C508" t="inlineStr">
        <is>
          <t xml:space="preserve">CONCLUIDO	</t>
        </is>
      </c>
      <c r="D508" t="n">
        <v>7.429</v>
      </c>
      <c r="E508" t="n">
        <v>13.46</v>
      </c>
      <c r="F508" t="n">
        <v>10.47</v>
      </c>
      <c r="G508" t="n">
        <v>125.61</v>
      </c>
      <c r="H508" t="n">
        <v>2.17</v>
      </c>
      <c r="I508" t="n">
        <v>5</v>
      </c>
      <c r="J508" t="n">
        <v>316.35</v>
      </c>
      <c r="K508" t="n">
        <v>58.47</v>
      </c>
      <c r="L508" t="n">
        <v>38.5</v>
      </c>
      <c r="M508" t="n">
        <v>3</v>
      </c>
      <c r="N508" t="n">
        <v>94.37</v>
      </c>
      <c r="O508" t="n">
        <v>39250.2</v>
      </c>
      <c r="P508" t="n">
        <v>166.34</v>
      </c>
      <c r="Q508" t="n">
        <v>197.75</v>
      </c>
      <c r="R508" t="n">
        <v>29.79</v>
      </c>
      <c r="S508" t="n">
        <v>25.4</v>
      </c>
      <c r="T508" t="n">
        <v>1367.62</v>
      </c>
      <c r="U508" t="n">
        <v>0.85</v>
      </c>
      <c r="V508" t="n">
        <v>0.89</v>
      </c>
      <c r="W508" t="n">
        <v>2.95</v>
      </c>
      <c r="X508" t="n">
        <v>0.08</v>
      </c>
      <c r="Y508" t="n">
        <v>1</v>
      </c>
      <c r="Z508" t="n">
        <v>10</v>
      </c>
    </row>
    <row r="509">
      <c r="A509" t="n">
        <v>151</v>
      </c>
      <c r="B509" t="n">
        <v>125</v>
      </c>
      <c r="C509" t="inlineStr">
        <is>
          <t xml:space="preserve">CONCLUIDO	</t>
        </is>
      </c>
      <c r="D509" t="n">
        <v>7.4293</v>
      </c>
      <c r="E509" t="n">
        <v>13.46</v>
      </c>
      <c r="F509" t="n">
        <v>10.47</v>
      </c>
      <c r="G509" t="n">
        <v>125.61</v>
      </c>
      <c r="H509" t="n">
        <v>2.18</v>
      </c>
      <c r="I509" t="n">
        <v>5</v>
      </c>
      <c r="J509" t="n">
        <v>316.9</v>
      </c>
      <c r="K509" t="n">
        <v>58.47</v>
      </c>
      <c r="L509" t="n">
        <v>38.75</v>
      </c>
      <c r="M509" t="n">
        <v>3</v>
      </c>
      <c r="N509" t="n">
        <v>94.68000000000001</v>
      </c>
      <c r="O509" t="n">
        <v>39318.97</v>
      </c>
      <c r="P509" t="n">
        <v>166.1</v>
      </c>
      <c r="Q509" t="n">
        <v>197.76</v>
      </c>
      <c r="R509" t="n">
        <v>29.74</v>
      </c>
      <c r="S509" t="n">
        <v>25.4</v>
      </c>
      <c r="T509" t="n">
        <v>1342.97</v>
      </c>
      <c r="U509" t="n">
        <v>0.85</v>
      </c>
      <c r="V509" t="n">
        <v>0.89</v>
      </c>
      <c r="W509" t="n">
        <v>2.95</v>
      </c>
      <c r="X509" t="n">
        <v>0.08</v>
      </c>
      <c r="Y509" t="n">
        <v>1</v>
      </c>
      <c r="Z509" t="n">
        <v>10</v>
      </c>
    </row>
    <row r="510">
      <c r="A510" t="n">
        <v>152</v>
      </c>
      <c r="B510" t="n">
        <v>125</v>
      </c>
      <c r="C510" t="inlineStr">
        <is>
          <t xml:space="preserve">CONCLUIDO	</t>
        </is>
      </c>
      <c r="D510" t="n">
        <v>7.4297</v>
      </c>
      <c r="E510" t="n">
        <v>13.46</v>
      </c>
      <c r="F510" t="n">
        <v>10.47</v>
      </c>
      <c r="G510" t="n">
        <v>125.6</v>
      </c>
      <c r="H510" t="n">
        <v>2.19</v>
      </c>
      <c r="I510" t="n">
        <v>5</v>
      </c>
      <c r="J510" t="n">
        <v>317.46</v>
      </c>
      <c r="K510" t="n">
        <v>58.47</v>
      </c>
      <c r="L510" t="n">
        <v>39</v>
      </c>
      <c r="M510" t="n">
        <v>3</v>
      </c>
      <c r="N510" t="n">
        <v>94.98999999999999</v>
      </c>
      <c r="O510" t="n">
        <v>39387.89</v>
      </c>
      <c r="P510" t="n">
        <v>165.93</v>
      </c>
      <c r="Q510" t="n">
        <v>197.75</v>
      </c>
      <c r="R510" t="n">
        <v>29.74</v>
      </c>
      <c r="S510" t="n">
        <v>25.4</v>
      </c>
      <c r="T510" t="n">
        <v>1340.96</v>
      </c>
      <c r="U510" t="n">
        <v>0.85</v>
      </c>
      <c r="V510" t="n">
        <v>0.89</v>
      </c>
      <c r="W510" t="n">
        <v>2.95</v>
      </c>
      <c r="X510" t="n">
        <v>0.08</v>
      </c>
      <c r="Y510" t="n">
        <v>1</v>
      </c>
      <c r="Z510" t="n">
        <v>10</v>
      </c>
    </row>
    <row r="511">
      <c r="A511" t="n">
        <v>153</v>
      </c>
      <c r="B511" t="n">
        <v>125</v>
      </c>
      <c r="C511" t="inlineStr">
        <is>
          <t xml:space="preserve">CONCLUIDO	</t>
        </is>
      </c>
      <c r="D511" t="n">
        <v>7.4293</v>
      </c>
      <c r="E511" t="n">
        <v>13.46</v>
      </c>
      <c r="F511" t="n">
        <v>10.47</v>
      </c>
      <c r="G511" t="n">
        <v>125.61</v>
      </c>
      <c r="H511" t="n">
        <v>2.2</v>
      </c>
      <c r="I511" t="n">
        <v>5</v>
      </c>
      <c r="J511" t="n">
        <v>318.02</v>
      </c>
      <c r="K511" t="n">
        <v>58.47</v>
      </c>
      <c r="L511" t="n">
        <v>39.25</v>
      </c>
      <c r="M511" t="n">
        <v>3</v>
      </c>
      <c r="N511" t="n">
        <v>95.3</v>
      </c>
      <c r="O511" t="n">
        <v>39456.94</v>
      </c>
      <c r="P511" t="n">
        <v>165.96</v>
      </c>
      <c r="Q511" t="n">
        <v>197.75</v>
      </c>
      <c r="R511" t="n">
        <v>29.77</v>
      </c>
      <c r="S511" t="n">
        <v>25.4</v>
      </c>
      <c r="T511" t="n">
        <v>1354.81</v>
      </c>
      <c r="U511" t="n">
        <v>0.85</v>
      </c>
      <c r="V511" t="n">
        <v>0.89</v>
      </c>
      <c r="W511" t="n">
        <v>2.95</v>
      </c>
      <c r="X511" t="n">
        <v>0.08</v>
      </c>
      <c r="Y511" t="n">
        <v>1</v>
      </c>
      <c r="Z511" t="n">
        <v>10</v>
      </c>
    </row>
    <row r="512">
      <c r="A512" t="n">
        <v>154</v>
      </c>
      <c r="B512" t="n">
        <v>125</v>
      </c>
      <c r="C512" t="inlineStr">
        <is>
          <t xml:space="preserve">CONCLUIDO	</t>
        </is>
      </c>
      <c r="D512" t="n">
        <v>7.468</v>
      </c>
      <c r="E512" t="n">
        <v>13.39</v>
      </c>
      <c r="F512" t="n">
        <v>10.44</v>
      </c>
      <c r="G512" t="n">
        <v>156.67</v>
      </c>
      <c r="H512" t="n">
        <v>2.21</v>
      </c>
      <c r="I512" t="n">
        <v>4</v>
      </c>
      <c r="J512" t="n">
        <v>318.58</v>
      </c>
      <c r="K512" t="n">
        <v>58.47</v>
      </c>
      <c r="L512" t="n">
        <v>39.5</v>
      </c>
      <c r="M512" t="n">
        <v>2</v>
      </c>
      <c r="N512" t="n">
        <v>95.61</v>
      </c>
      <c r="O512" t="n">
        <v>39526.14</v>
      </c>
      <c r="P512" t="n">
        <v>165.45</v>
      </c>
      <c r="Q512" t="n">
        <v>197.78</v>
      </c>
      <c r="R512" t="n">
        <v>29.09</v>
      </c>
      <c r="S512" t="n">
        <v>25.4</v>
      </c>
      <c r="T512" t="n">
        <v>1019.35</v>
      </c>
      <c r="U512" t="n">
        <v>0.87</v>
      </c>
      <c r="V512" t="n">
        <v>0.89</v>
      </c>
      <c r="W512" t="n">
        <v>2.94</v>
      </c>
      <c r="X512" t="n">
        <v>0.05</v>
      </c>
      <c r="Y512" t="n">
        <v>1</v>
      </c>
      <c r="Z512" t="n">
        <v>10</v>
      </c>
    </row>
    <row r="513">
      <c r="A513" t="n">
        <v>155</v>
      </c>
      <c r="B513" t="n">
        <v>125</v>
      </c>
      <c r="C513" t="inlineStr">
        <is>
          <t xml:space="preserve">CONCLUIDO	</t>
        </is>
      </c>
      <c r="D513" t="n">
        <v>7.4683</v>
      </c>
      <c r="E513" t="n">
        <v>13.39</v>
      </c>
      <c r="F513" t="n">
        <v>10.44</v>
      </c>
      <c r="G513" t="n">
        <v>156.66</v>
      </c>
      <c r="H513" t="n">
        <v>2.22</v>
      </c>
      <c r="I513" t="n">
        <v>4</v>
      </c>
      <c r="J513" t="n">
        <v>319.14</v>
      </c>
      <c r="K513" t="n">
        <v>58.47</v>
      </c>
      <c r="L513" t="n">
        <v>39.75</v>
      </c>
      <c r="M513" t="n">
        <v>2</v>
      </c>
      <c r="N513" t="n">
        <v>95.92</v>
      </c>
      <c r="O513" t="n">
        <v>39595.48</v>
      </c>
      <c r="P513" t="n">
        <v>165.74</v>
      </c>
      <c r="Q513" t="n">
        <v>197.75</v>
      </c>
      <c r="R513" t="n">
        <v>29.03</v>
      </c>
      <c r="S513" t="n">
        <v>25.4</v>
      </c>
      <c r="T513" t="n">
        <v>992.02</v>
      </c>
      <c r="U513" t="n">
        <v>0.87</v>
      </c>
      <c r="V513" t="n">
        <v>0.89</v>
      </c>
      <c r="W513" t="n">
        <v>2.95</v>
      </c>
      <c r="X513" t="n">
        <v>0.05</v>
      </c>
      <c r="Y513" t="n">
        <v>1</v>
      </c>
      <c r="Z513" t="n">
        <v>10</v>
      </c>
    </row>
    <row r="514">
      <c r="A514" t="n">
        <v>156</v>
      </c>
      <c r="B514" t="n">
        <v>125</v>
      </c>
      <c r="C514" t="inlineStr">
        <is>
          <t xml:space="preserve">CONCLUIDO	</t>
        </is>
      </c>
      <c r="D514" t="n">
        <v>7.4697</v>
      </c>
      <c r="E514" t="n">
        <v>13.39</v>
      </c>
      <c r="F514" t="n">
        <v>10.44</v>
      </c>
      <c r="G514" t="n">
        <v>156.62</v>
      </c>
      <c r="H514" t="n">
        <v>2.23</v>
      </c>
      <c r="I514" t="n">
        <v>4</v>
      </c>
      <c r="J514" t="n">
        <v>319.71</v>
      </c>
      <c r="K514" t="n">
        <v>58.47</v>
      </c>
      <c r="L514" t="n">
        <v>40</v>
      </c>
      <c r="M514" t="n">
        <v>2</v>
      </c>
      <c r="N514" t="n">
        <v>96.23</v>
      </c>
      <c r="O514" t="n">
        <v>39664.96</v>
      </c>
      <c r="P514" t="n">
        <v>165.87</v>
      </c>
      <c r="Q514" t="n">
        <v>197.76</v>
      </c>
      <c r="R514" t="n">
        <v>28.97</v>
      </c>
      <c r="S514" t="n">
        <v>25.4</v>
      </c>
      <c r="T514" t="n">
        <v>959.55</v>
      </c>
      <c r="U514" t="n">
        <v>0.88</v>
      </c>
      <c r="V514" t="n">
        <v>0.89</v>
      </c>
      <c r="W514" t="n">
        <v>2.95</v>
      </c>
      <c r="X514" t="n">
        <v>0.05</v>
      </c>
      <c r="Y514" t="n">
        <v>1</v>
      </c>
      <c r="Z514" t="n">
        <v>10</v>
      </c>
    </row>
    <row r="515">
      <c r="A515" t="n">
        <v>0</v>
      </c>
      <c r="B515" t="n">
        <v>30</v>
      </c>
      <c r="C515" t="inlineStr">
        <is>
          <t xml:space="preserve">CONCLUIDO	</t>
        </is>
      </c>
      <c r="D515" t="n">
        <v>6.9411</v>
      </c>
      <c r="E515" t="n">
        <v>14.41</v>
      </c>
      <c r="F515" t="n">
        <v>11.61</v>
      </c>
      <c r="G515" t="n">
        <v>11.42</v>
      </c>
      <c r="H515" t="n">
        <v>0.24</v>
      </c>
      <c r="I515" t="n">
        <v>61</v>
      </c>
      <c r="J515" t="n">
        <v>71.52</v>
      </c>
      <c r="K515" t="n">
        <v>32.27</v>
      </c>
      <c r="L515" t="n">
        <v>1</v>
      </c>
      <c r="M515" t="n">
        <v>59</v>
      </c>
      <c r="N515" t="n">
        <v>8.25</v>
      </c>
      <c r="O515" t="n">
        <v>9054.6</v>
      </c>
      <c r="P515" t="n">
        <v>83.48999999999999</v>
      </c>
      <c r="Q515" t="n">
        <v>198.04</v>
      </c>
      <c r="R515" t="n">
        <v>65.41</v>
      </c>
      <c r="S515" t="n">
        <v>25.4</v>
      </c>
      <c r="T515" t="n">
        <v>18896.48</v>
      </c>
      <c r="U515" t="n">
        <v>0.39</v>
      </c>
      <c r="V515" t="n">
        <v>0.8</v>
      </c>
      <c r="W515" t="n">
        <v>3.04</v>
      </c>
      <c r="X515" t="n">
        <v>1.22</v>
      </c>
      <c r="Y515" t="n">
        <v>1</v>
      </c>
      <c r="Z515" t="n">
        <v>10</v>
      </c>
    </row>
    <row r="516">
      <c r="A516" t="n">
        <v>1</v>
      </c>
      <c r="B516" t="n">
        <v>30</v>
      </c>
      <c r="C516" t="inlineStr">
        <is>
          <t xml:space="preserve">CONCLUIDO	</t>
        </is>
      </c>
      <c r="D516" t="n">
        <v>7.176</v>
      </c>
      <c r="E516" t="n">
        <v>13.94</v>
      </c>
      <c r="F516" t="n">
        <v>11.34</v>
      </c>
      <c r="G516" t="n">
        <v>14.18</v>
      </c>
      <c r="H516" t="n">
        <v>0.3</v>
      </c>
      <c r="I516" t="n">
        <v>48</v>
      </c>
      <c r="J516" t="n">
        <v>71.81</v>
      </c>
      <c r="K516" t="n">
        <v>32.27</v>
      </c>
      <c r="L516" t="n">
        <v>1.25</v>
      </c>
      <c r="M516" t="n">
        <v>46</v>
      </c>
      <c r="N516" t="n">
        <v>8.289999999999999</v>
      </c>
      <c r="O516" t="n">
        <v>9090.98</v>
      </c>
      <c r="P516" t="n">
        <v>81.09999999999999</v>
      </c>
      <c r="Q516" t="n">
        <v>197.83</v>
      </c>
      <c r="R516" t="n">
        <v>56.64</v>
      </c>
      <c r="S516" t="n">
        <v>25.4</v>
      </c>
      <c r="T516" t="n">
        <v>14577.86</v>
      </c>
      <c r="U516" t="n">
        <v>0.45</v>
      </c>
      <c r="V516" t="n">
        <v>0.82</v>
      </c>
      <c r="W516" t="n">
        <v>3.03</v>
      </c>
      <c r="X516" t="n">
        <v>0.95</v>
      </c>
      <c r="Y516" t="n">
        <v>1</v>
      </c>
      <c r="Z516" t="n">
        <v>10</v>
      </c>
    </row>
    <row r="517">
      <c r="A517" t="n">
        <v>2</v>
      </c>
      <c r="B517" t="n">
        <v>30</v>
      </c>
      <c r="C517" t="inlineStr">
        <is>
          <t xml:space="preserve">CONCLUIDO	</t>
        </is>
      </c>
      <c r="D517" t="n">
        <v>7.3478</v>
      </c>
      <c r="E517" t="n">
        <v>13.61</v>
      </c>
      <c r="F517" t="n">
        <v>11.16</v>
      </c>
      <c r="G517" t="n">
        <v>17.17</v>
      </c>
      <c r="H517" t="n">
        <v>0.36</v>
      </c>
      <c r="I517" t="n">
        <v>39</v>
      </c>
      <c r="J517" t="n">
        <v>72.11</v>
      </c>
      <c r="K517" t="n">
        <v>32.27</v>
      </c>
      <c r="L517" t="n">
        <v>1.5</v>
      </c>
      <c r="M517" t="n">
        <v>37</v>
      </c>
      <c r="N517" t="n">
        <v>8.34</v>
      </c>
      <c r="O517" t="n">
        <v>9127.379999999999</v>
      </c>
      <c r="P517" t="n">
        <v>79.36</v>
      </c>
      <c r="Q517" t="n">
        <v>197.81</v>
      </c>
      <c r="R517" t="n">
        <v>51.28</v>
      </c>
      <c r="S517" t="n">
        <v>25.4</v>
      </c>
      <c r="T517" t="n">
        <v>11941.14</v>
      </c>
      <c r="U517" t="n">
        <v>0.5</v>
      </c>
      <c r="V517" t="n">
        <v>0.83</v>
      </c>
      <c r="W517" t="n">
        <v>3</v>
      </c>
      <c r="X517" t="n">
        <v>0.77</v>
      </c>
      <c r="Y517" t="n">
        <v>1</v>
      </c>
      <c r="Z517" t="n">
        <v>10</v>
      </c>
    </row>
    <row r="518">
      <c r="A518" t="n">
        <v>3</v>
      </c>
      <c r="B518" t="n">
        <v>30</v>
      </c>
      <c r="C518" t="inlineStr">
        <is>
          <t xml:space="preserve">CONCLUIDO	</t>
        </is>
      </c>
      <c r="D518" t="n">
        <v>7.4687</v>
      </c>
      <c r="E518" t="n">
        <v>13.39</v>
      </c>
      <c r="F518" t="n">
        <v>11.03</v>
      </c>
      <c r="G518" t="n">
        <v>20.06</v>
      </c>
      <c r="H518" t="n">
        <v>0.42</v>
      </c>
      <c r="I518" t="n">
        <v>33</v>
      </c>
      <c r="J518" t="n">
        <v>72.40000000000001</v>
      </c>
      <c r="K518" t="n">
        <v>32.27</v>
      </c>
      <c r="L518" t="n">
        <v>1.75</v>
      </c>
      <c r="M518" t="n">
        <v>31</v>
      </c>
      <c r="N518" t="n">
        <v>8.380000000000001</v>
      </c>
      <c r="O518" t="n">
        <v>9163.799999999999</v>
      </c>
      <c r="P518" t="n">
        <v>77.94</v>
      </c>
      <c r="Q518" t="n">
        <v>197.81</v>
      </c>
      <c r="R518" t="n">
        <v>47.23</v>
      </c>
      <c r="S518" t="n">
        <v>25.4</v>
      </c>
      <c r="T518" t="n">
        <v>9945.83</v>
      </c>
      <c r="U518" t="n">
        <v>0.54</v>
      </c>
      <c r="V518" t="n">
        <v>0.84</v>
      </c>
      <c r="W518" t="n">
        <v>3</v>
      </c>
      <c r="X518" t="n">
        <v>0.64</v>
      </c>
      <c r="Y518" t="n">
        <v>1</v>
      </c>
      <c r="Z518" t="n">
        <v>10</v>
      </c>
    </row>
    <row r="519">
      <c r="A519" t="n">
        <v>4</v>
      </c>
      <c r="B519" t="n">
        <v>30</v>
      </c>
      <c r="C519" t="inlineStr">
        <is>
          <t xml:space="preserve">CONCLUIDO	</t>
        </is>
      </c>
      <c r="D519" t="n">
        <v>7.5426</v>
      </c>
      <c r="E519" t="n">
        <v>13.26</v>
      </c>
      <c r="F519" t="n">
        <v>10.96</v>
      </c>
      <c r="G519" t="n">
        <v>22.68</v>
      </c>
      <c r="H519" t="n">
        <v>0.48</v>
      </c>
      <c r="I519" t="n">
        <v>29</v>
      </c>
      <c r="J519" t="n">
        <v>72.7</v>
      </c>
      <c r="K519" t="n">
        <v>32.27</v>
      </c>
      <c r="L519" t="n">
        <v>2</v>
      </c>
      <c r="M519" t="n">
        <v>27</v>
      </c>
      <c r="N519" t="n">
        <v>8.43</v>
      </c>
      <c r="O519" t="n">
        <v>9200.25</v>
      </c>
      <c r="P519" t="n">
        <v>77.05</v>
      </c>
      <c r="Q519" t="n">
        <v>197.83</v>
      </c>
      <c r="R519" t="n">
        <v>45.37</v>
      </c>
      <c r="S519" t="n">
        <v>25.4</v>
      </c>
      <c r="T519" t="n">
        <v>9034.940000000001</v>
      </c>
      <c r="U519" t="n">
        <v>0.5600000000000001</v>
      </c>
      <c r="V519" t="n">
        <v>0.85</v>
      </c>
      <c r="W519" t="n">
        <v>2.98</v>
      </c>
      <c r="X519" t="n">
        <v>0.57</v>
      </c>
      <c r="Y519" t="n">
        <v>1</v>
      </c>
      <c r="Z519" t="n">
        <v>10</v>
      </c>
    </row>
    <row r="520">
      <c r="A520" t="n">
        <v>5</v>
      </c>
      <c r="B520" t="n">
        <v>30</v>
      </c>
      <c r="C520" t="inlineStr">
        <is>
          <t xml:space="preserve">CONCLUIDO	</t>
        </is>
      </c>
      <c r="D520" t="n">
        <v>7.612</v>
      </c>
      <c r="E520" t="n">
        <v>13.14</v>
      </c>
      <c r="F520" t="n">
        <v>10.89</v>
      </c>
      <c r="G520" t="n">
        <v>25.13</v>
      </c>
      <c r="H520" t="n">
        <v>0.54</v>
      </c>
      <c r="I520" t="n">
        <v>26</v>
      </c>
      <c r="J520" t="n">
        <v>73</v>
      </c>
      <c r="K520" t="n">
        <v>32.27</v>
      </c>
      <c r="L520" t="n">
        <v>2.25</v>
      </c>
      <c r="M520" t="n">
        <v>24</v>
      </c>
      <c r="N520" t="n">
        <v>8.48</v>
      </c>
      <c r="O520" t="n">
        <v>9236.709999999999</v>
      </c>
      <c r="P520" t="n">
        <v>75.92</v>
      </c>
      <c r="Q520" t="n">
        <v>197.81</v>
      </c>
      <c r="R520" t="n">
        <v>42.99</v>
      </c>
      <c r="S520" t="n">
        <v>25.4</v>
      </c>
      <c r="T520" t="n">
        <v>7860.16</v>
      </c>
      <c r="U520" t="n">
        <v>0.59</v>
      </c>
      <c r="V520" t="n">
        <v>0.85</v>
      </c>
      <c r="W520" t="n">
        <v>2.98</v>
      </c>
      <c r="X520" t="n">
        <v>0.5</v>
      </c>
      <c r="Y520" t="n">
        <v>1</v>
      </c>
      <c r="Z520" t="n">
        <v>10</v>
      </c>
    </row>
    <row r="521">
      <c r="A521" t="n">
        <v>6</v>
      </c>
      <c r="B521" t="n">
        <v>30</v>
      </c>
      <c r="C521" t="inlineStr">
        <is>
          <t xml:space="preserve">CONCLUIDO	</t>
        </is>
      </c>
      <c r="D521" t="n">
        <v>7.6705</v>
      </c>
      <c r="E521" t="n">
        <v>13.04</v>
      </c>
      <c r="F521" t="n">
        <v>10.84</v>
      </c>
      <c r="G521" t="n">
        <v>28.27</v>
      </c>
      <c r="H521" t="n">
        <v>0.6</v>
      </c>
      <c r="I521" t="n">
        <v>23</v>
      </c>
      <c r="J521" t="n">
        <v>73.29000000000001</v>
      </c>
      <c r="K521" t="n">
        <v>32.27</v>
      </c>
      <c r="L521" t="n">
        <v>2.5</v>
      </c>
      <c r="M521" t="n">
        <v>21</v>
      </c>
      <c r="N521" t="n">
        <v>8.52</v>
      </c>
      <c r="O521" t="n">
        <v>9273.200000000001</v>
      </c>
      <c r="P521" t="n">
        <v>75.15000000000001</v>
      </c>
      <c r="Q521" t="n">
        <v>197.83</v>
      </c>
      <c r="R521" t="n">
        <v>41.24</v>
      </c>
      <c r="S521" t="n">
        <v>25.4</v>
      </c>
      <c r="T521" t="n">
        <v>7003.47</v>
      </c>
      <c r="U521" t="n">
        <v>0.62</v>
      </c>
      <c r="V521" t="n">
        <v>0.86</v>
      </c>
      <c r="W521" t="n">
        <v>2.98</v>
      </c>
      <c r="X521" t="n">
        <v>0.44</v>
      </c>
      <c r="Y521" t="n">
        <v>1</v>
      </c>
      <c r="Z521" t="n">
        <v>10</v>
      </c>
    </row>
    <row r="522">
      <c r="A522" t="n">
        <v>7</v>
      </c>
      <c r="B522" t="n">
        <v>30</v>
      </c>
      <c r="C522" t="inlineStr">
        <is>
          <t xml:space="preserve">CONCLUIDO	</t>
        </is>
      </c>
      <c r="D522" t="n">
        <v>7.717</v>
      </c>
      <c r="E522" t="n">
        <v>12.96</v>
      </c>
      <c r="F522" t="n">
        <v>10.79</v>
      </c>
      <c r="G522" t="n">
        <v>30.82</v>
      </c>
      <c r="H522" t="n">
        <v>0.65</v>
      </c>
      <c r="I522" t="n">
        <v>21</v>
      </c>
      <c r="J522" t="n">
        <v>73.59</v>
      </c>
      <c r="K522" t="n">
        <v>32.27</v>
      </c>
      <c r="L522" t="n">
        <v>2.75</v>
      </c>
      <c r="M522" t="n">
        <v>19</v>
      </c>
      <c r="N522" t="n">
        <v>8.57</v>
      </c>
      <c r="O522" t="n">
        <v>9309.700000000001</v>
      </c>
      <c r="P522" t="n">
        <v>74.34999999999999</v>
      </c>
      <c r="Q522" t="n">
        <v>197.86</v>
      </c>
      <c r="R522" t="n">
        <v>39.67</v>
      </c>
      <c r="S522" t="n">
        <v>25.4</v>
      </c>
      <c r="T522" t="n">
        <v>6228.15</v>
      </c>
      <c r="U522" t="n">
        <v>0.64</v>
      </c>
      <c r="V522" t="n">
        <v>0.86</v>
      </c>
      <c r="W522" t="n">
        <v>2.97</v>
      </c>
      <c r="X522" t="n">
        <v>0.4</v>
      </c>
      <c r="Y522" t="n">
        <v>1</v>
      </c>
      <c r="Z522" t="n">
        <v>10</v>
      </c>
    </row>
    <row r="523">
      <c r="A523" t="n">
        <v>8</v>
      </c>
      <c r="B523" t="n">
        <v>30</v>
      </c>
      <c r="C523" t="inlineStr">
        <is>
          <t xml:space="preserve">CONCLUIDO	</t>
        </is>
      </c>
      <c r="D523" t="n">
        <v>7.7541</v>
      </c>
      <c r="E523" t="n">
        <v>12.9</v>
      </c>
      <c r="F523" t="n">
        <v>10.76</v>
      </c>
      <c r="G523" t="n">
        <v>33.97</v>
      </c>
      <c r="H523" t="n">
        <v>0.71</v>
      </c>
      <c r="I523" t="n">
        <v>19</v>
      </c>
      <c r="J523" t="n">
        <v>73.88</v>
      </c>
      <c r="K523" t="n">
        <v>32.27</v>
      </c>
      <c r="L523" t="n">
        <v>3</v>
      </c>
      <c r="M523" t="n">
        <v>17</v>
      </c>
      <c r="N523" t="n">
        <v>8.609999999999999</v>
      </c>
      <c r="O523" t="n">
        <v>9346.23</v>
      </c>
      <c r="P523" t="n">
        <v>73.83</v>
      </c>
      <c r="Q523" t="n">
        <v>197.77</v>
      </c>
      <c r="R523" t="n">
        <v>38.81</v>
      </c>
      <c r="S523" t="n">
        <v>25.4</v>
      </c>
      <c r="T523" t="n">
        <v>5804.96</v>
      </c>
      <c r="U523" t="n">
        <v>0.65</v>
      </c>
      <c r="V523" t="n">
        <v>0.87</v>
      </c>
      <c r="W523" t="n">
        <v>2.97</v>
      </c>
      <c r="X523" t="n">
        <v>0.37</v>
      </c>
      <c r="Y523" t="n">
        <v>1</v>
      </c>
      <c r="Z523" t="n">
        <v>10</v>
      </c>
    </row>
    <row r="524">
      <c r="A524" t="n">
        <v>9</v>
      </c>
      <c r="B524" t="n">
        <v>30</v>
      </c>
      <c r="C524" t="inlineStr">
        <is>
          <t xml:space="preserve">CONCLUIDO	</t>
        </is>
      </c>
      <c r="D524" t="n">
        <v>7.8078</v>
      </c>
      <c r="E524" t="n">
        <v>12.81</v>
      </c>
      <c r="F524" t="n">
        <v>10.7</v>
      </c>
      <c r="G524" t="n">
        <v>37.76</v>
      </c>
      <c r="H524" t="n">
        <v>0.77</v>
      </c>
      <c r="I524" t="n">
        <v>17</v>
      </c>
      <c r="J524" t="n">
        <v>74.18000000000001</v>
      </c>
      <c r="K524" t="n">
        <v>32.27</v>
      </c>
      <c r="L524" t="n">
        <v>3.25</v>
      </c>
      <c r="M524" t="n">
        <v>15</v>
      </c>
      <c r="N524" t="n">
        <v>8.66</v>
      </c>
      <c r="O524" t="n">
        <v>9382.780000000001</v>
      </c>
      <c r="P524" t="n">
        <v>72.48</v>
      </c>
      <c r="Q524" t="n">
        <v>197.78</v>
      </c>
      <c r="R524" t="n">
        <v>36.94</v>
      </c>
      <c r="S524" t="n">
        <v>25.4</v>
      </c>
      <c r="T524" t="n">
        <v>4880.07</v>
      </c>
      <c r="U524" t="n">
        <v>0.6899999999999999</v>
      </c>
      <c r="V524" t="n">
        <v>0.87</v>
      </c>
      <c r="W524" t="n">
        <v>2.97</v>
      </c>
      <c r="X524" t="n">
        <v>0.31</v>
      </c>
      <c r="Y524" t="n">
        <v>1</v>
      </c>
      <c r="Z524" t="n">
        <v>10</v>
      </c>
    </row>
    <row r="525">
      <c r="A525" t="n">
        <v>10</v>
      </c>
      <c r="B525" t="n">
        <v>30</v>
      </c>
      <c r="C525" t="inlineStr">
        <is>
          <t xml:space="preserve">CONCLUIDO	</t>
        </is>
      </c>
      <c r="D525" t="n">
        <v>7.8297</v>
      </c>
      <c r="E525" t="n">
        <v>12.77</v>
      </c>
      <c r="F525" t="n">
        <v>10.68</v>
      </c>
      <c r="G525" t="n">
        <v>40.05</v>
      </c>
      <c r="H525" t="n">
        <v>0.82</v>
      </c>
      <c r="I525" t="n">
        <v>16</v>
      </c>
      <c r="J525" t="n">
        <v>74.48</v>
      </c>
      <c r="K525" t="n">
        <v>32.27</v>
      </c>
      <c r="L525" t="n">
        <v>3.5</v>
      </c>
      <c r="M525" t="n">
        <v>14</v>
      </c>
      <c r="N525" t="n">
        <v>8.710000000000001</v>
      </c>
      <c r="O525" t="n">
        <v>9419.35</v>
      </c>
      <c r="P525" t="n">
        <v>72.09999999999999</v>
      </c>
      <c r="Q525" t="n">
        <v>197.77</v>
      </c>
      <c r="R525" t="n">
        <v>36.41</v>
      </c>
      <c r="S525" t="n">
        <v>25.4</v>
      </c>
      <c r="T525" t="n">
        <v>4623.27</v>
      </c>
      <c r="U525" t="n">
        <v>0.7</v>
      </c>
      <c r="V525" t="n">
        <v>0.87</v>
      </c>
      <c r="W525" t="n">
        <v>2.96</v>
      </c>
      <c r="X525" t="n">
        <v>0.29</v>
      </c>
      <c r="Y525" t="n">
        <v>1</v>
      </c>
      <c r="Z525" t="n">
        <v>10</v>
      </c>
    </row>
    <row r="526">
      <c r="A526" t="n">
        <v>11</v>
      </c>
      <c r="B526" t="n">
        <v>30</v>
      </c>
      <c r="C526" t="inlineStr">
        <is>
          <t xml:space="preserve">CONCLUIDO	</t>
        </is>
      </c>
      <c r="D526" t="n">
        <v>7.8418</v>
      </c>
      <c r="E526" t="n">
        <v>12.75</v>
      </c>
      <c r="F526" t="n">
        <v>10.68</v>
      </c>
      <c r="G526" t="n">
        <v>42.7</v>
      </c>
      <c r="H526" t="n">
        <v>0.88</v>
      </c>
      <c r="I526" t="n">
        <v>15</v>
      </c>
      <c r="J526" t="n">
        <v>74.77</v>
      </c>
      <c r="K526" t="n">
        <v>32.27</v>
      </c>
      <c r="L526" t="n">
        <v>3.75</v>
      </c>
      <c r="M526" t="n">
        <v>13</v>
      </c>
      <c r="N526" t="n">
        <v>8.75</v>
      </c>
      <c r="O526" t="n">
        <v>9455.940000000001</v>
      </c>
      <c r="P526" t="n">
        <v>71.79000000000001</v>
      </c>
      <c r="Q526" t="n">
        <v>197.77</v>
      </c>
      <c r="R526" t="n">
        <v>36.2</v>
      </c>
      <c r="S526" t="n">
        <v>25.4</v>
      </c>
      <c r="T526" t="n">
        <v>4521.55</v>
      </c>
      <c r="U526" t="n">
        <v>0.7</v>
      </c>
      <c r="V526" t="n">
        <v>0.87</v>
      </c>
      <c r="W526" t="n">
        <v>2.96</v>
      </c>
      <c r="X526" t="n">
        <v>0.28</v>
      </c>
      <c r="Y526" t="n">
        <v>1</v>
      </c>
      <c r="Z526" t="n">
        <v>10</v>
      </c>
    </row>
    <row r="527">
      <c r="A527" t="n">
        <v>12</v>
      </c>
      <c r="B527" t="n">
        <v>30</v>
      </c>
      <c r="C527" t="inlineStr">
        <is>
          <t xml:space="preserve">CONCLUIDO	</t>
        </is>
      </c>
      <c r="D527" t="n">
        <v>7.868</v>
      </c>
      <c r="E527" t="n">
        <v>12.71</v>
      </c>
      <c r="F527" t="n">
        <v>10.65</v>
      </c>
      <c r="G527" t="n">
        <v>45.63</v>
      </c>
      <c r="H527" t="n">
        <v>0.93</v>
      </c>
      <c r="I527" t="n">
        <v>14</v>
      </c>
      <c r="J527" t="n">
        <v>75.06999999999999</v>
      </c>
      <c r="K527" t="n">
        <v>32.27</v>
      </c>
      <c r="L527" t="n">
        <v>4</v>
      </c>
      <c r="M527" t="n">
        <v>12</v>
      </c>
      <c r="N527" t="n">
        <v>8.800000000000001</v>
      </c>
      <c r="O527" t="n">
        <v>9492.549999999999</v>
      </c>
      <c r="P527" t="n">
        <v>71.09</v>
      </c>
      <c r="Q527" t="n">
        <v>197.75</v>
      </c>
      <c r="R527" t="n">
        <v>35.28</v>
      </c>
      <c r="S527" t="n">
        <v>25.4</v>
      </c>
      <c r="T527" t="n">
        <v>4067.12</v>
      </c>
      <c r="U527" t="n">
        <v>0.72</v>
      </c>
      <c r="V527" t="n">
        <v>0.87</v>
      </c>
      <c r="W527" t="n">
        <v>2.96</v>
      </c>
      <c r="X527" t="n">
        <v>0.26</v>
      </c>
      <c r="Y527" t="n">
        <v>1</v>
      </c>
      <c r="Z527" t="n">
        <v>10</v>
      </c>
    </row>
    <row r="528">
      <c r="A528" t="n">
        <v>13</v>
      </c>
      <c r="B528" t="n">
        <v>30</v>
      </c>
      <c r="C528" t="inlineStr">
        <is>
          <t xml:space="preserve">CONCLUIDO	</t>
        </is>
      </c>
      <c r="D528" t="n">
        <v>7.8885</v>
      </c>
      <c r="E528" t="n">
        <v>12.68</v>
      </c>
      <c r="F528" t="n">
        <v>10.63</v>
      </c>
      <c r="G528" t="n">
        <v>49.06</v>
      </c>
      <c r="H528" t="n">
        <v>0.99</v>
      </c>
      <c r="I528" t="n">
        <v>13</v>
      </c>
      <c r="J528" t="n">
        <v>75.37</v>
      </c>
      <c r="K528" t="n">
        <v>32.27</v>
      </c>
      <c r="L528" t="n">
        <v>4.25</v>
      </c>
      <c r="M528" t="n">
        <v>11</v>
      </c>
      <c r="N528" t="n">
        <v>8.85</v>
      </c>
      <c r="O528" t="n">
        <v>9529.18</v>
      </c>
      <c r="P528" t="n">
        <v>70.54000000000001</v>
      </c>
      <c r="Q528" t="n">
        <v>197.75</v>
      </c>
      <c r="R528" t="n">
        <v>34.82</v>
      </c>
      <c r="S528" t="n">
        <v>25.4</v>
      </c>
      <c r="T528" t="n">
        <v>3839.77</v>
      </c>
      <c r="U528" t="n">
        <v>0.73</v>
      </c>
      <c r="V528" t="n">
        <v>0.88</v>
      </c>
      <c r="W528" t="n">
        <v>2.96</v>
      </c>
      <c r="X528" t="n">
        <v>0.24</v>
      </c>
      <c r="Y528" t="n">
        <v>1</v>
      </c>
      <c r="Z528" t="n">
        <v>10</v>
      </c>
    </row>
    <row r="529">
      <c r="A529" t="n">
        <v>14</v>
      </c>
      <c r="B529" t="n">
        <v>30</v>
      </c>
      <c r="C529" t="inlineStr">
        <is>
          <t xml:space="preserve">CONCLUIDO	</t>
        </is>
      </c>
      <c r="D529" t="n">
        <v>7.8901</v>
      </c>
      <c r="E529" t="n">
        <v>12.67</v>
      </c>
      <c r="F529" t="n">
        <v>10.63</v>
      </c>
      <c r="G529" t="n">
        <v>49.05</v>
      </c>
      <c r="H529" t="n">
        <v>1.04</v>
      </c>
      <c r="I529" t="n">
        <v>13</v>
      </c>
      <c r="J529" t="n">
        <v>75.66</v>
      </c>
      <c r="K529" t="n">
        <v>32.27</v>
      </c>
      <c r="L529" t="n">
        <v>4.5</v>
      </c>
      <c r="M529" t="n">
        <v>11</v>
      </c>
      <c r="N529" t="n">
        <v>8.890000000000001</v>
      </c>
      <c r="O529" t="n">
        <v>9565.83</v>
      </c>
      <c r="P529" t="n">
        <v>69.72</v>
      </c>
      <c r="Q529" t="n">
        <v>197.76</v>
      </c>
      <c r="R529" t="n">
        <v>34.83</v>
      </c>
      <c r="S529" t="n">
        <v>25.4</v>
      </c>
      <c r="T529" t="n">
        <v>3845.75</v>
      </c>
      <c r="U529" t="n">
        <v>0.73</v>
      </c>
      <c r="V529" t="n">
        <v>0.88</v>
      </c>
      <c r="W529" t="n">
        <v>2.96</v>
      </c>
      <c r="X529" t="n">
        <v>0.24</v>
      </c>
      <c r="Y529" t="n">
        <v>1</v>
      </c>
      <c r="Z529" t="n">
        <v>10</v>
      </c>
    </row>
    <row r="530">
      <c r="A530" t="n">
        <v>15</v>
      </c>
      <c r="B530" t="n">
        <v>30</v>
      </c>
      <c r="C530" t="inlineStr">
        <is>
          <t xml:space="preserve">CONCLUIDO	</t>
        </is>
      </c>
      <c r="D530" t="n">
        <v>7.9058</v>
      </c>
      <c r="E530" t="n">
        <v>12.65</v>
      </c>
      <c r="F530" t="n">
        <v>10.62</v>
      </c>
      <c r="G530" t="n">
        <v>53.09</v>
      </c>
      <c r="H530" t="n">
        <v>1.09</v>
      </c>
      <c r="I530" t="n">
        <v>12</v>
      </c>
      <c r="J530" t="n">
        <v>75.95999999999999</v>
      </c>
      <c r="K530" t="n">
        <v>32.27</v>
      </c>
      <c r="L530" t="n">
        <v>4.75</v>
      </c>
      <c r="M530" t="n">
        <v>10</v>
      </c>
      <c r="N530" t="n">
        <v>8.94</v>
      </c>
      <c r="O530" t="n">
        <v>9602.5</v>
      </c>
      <c r="P530" t="n">
        <v>69.23999999999999</v>
      </c>
      <c r="Q530" t="n">
        <v>197.78</v>
      </c>
      <c r="R530" t="n">
        <v>34.26</v>
      </c>
      <c r="S530" t="n">
        <v>25.4</v>
      </c>
      <c r="T530" t="n">
        <v>3563.87</v>
      </c>
      <c r="U530" t="n">
        <v>0.74</v>
      </c>
      <c r="V530" t="n">
        <v>0.88</v>
      </c>
      <c r="W530" t="n">
        <v>2.96</v>
      </c>
      <c r="X530" t="n">
        <v>0.23</v>
      </c>
      <c r="Y530" t="n">
        <v>1</v>
      </c>
      <c r="Z530" t="n">
        <v>10</v>
      </c>
    </row>
    <row r="531">
      <c r="A531" t="n">
        <v>16</v>
      </c>
      <c r="B531" t="n">
        <v>30</v>
      </c>
      <c r="C531" t="inlineStr">
        <is>
          <t xml:space="preserve">CONCLUIDO	</t>
        </is>
      </c>
      <c r="D531" t="n">
        <v>7.9369</v>
      </c>
      <c r="E531" t="n">
        <v>12.6</v>
      </c>
      <c r="F531" t="n">
        <v>10.58</v>
      </c>
      <c r="G531" t="n">
        <v>57.73</v>
      </c>
      <c r="H531" t="n">
        <v>1.15</v>
      </c>
      <c r="I531" t="n">
        <v>11</v>
      </c>
      <c r="J531" t="n">
        <v>76.26000000000001</v>
      </c>
      <c r="K531" t="n">
        <v>32.27</v>
      </c>
      <c r="L531" t="n">
        <v>5</v>
      </c>
      <c r="M531" t="n">
        <v>9</v>
      </c>
      <c r="N531" t="n">
        <v>8.99</v>
      </c>
      <c r="O531" t="n">
        <v>9639.200000000001</v>
      </c>
      <c r="P531" t="n">
        <v>68.23999999999999</v>
      </c>
      <c r="Q531" t="n">
        <v>197.75</v>
      </c>
      <c r="R531" t="n">
        <v>33.37</v>
      </c>
      <c r="S531" t="n">
        <v>25.4</v>
      </c>
      <c r="T531" t="n">
        <v>3125.31</v>
      </c>
      <c r="U531" t="n">
        <v>0.76</v>
      </c>
      <c r="V531" t="n">
        <v>0.88</v>
      </c>
      <c r="W531" t="n">
        <v>2.96</v>
      </c>
      <c r="X531" t="n">
        <v>0.19</v>
      </c>
      <c r="Y531" t="n">
        <v>1</v>
      </c>
      <c r="Z531" t="n">
        <v>10</v>
      </c>
    </row>
    <row r="532">
      <c r="A532" t="n">
        <v>17</v>
      </c>
      <c r="B532" t="n">
        <v>30</v>
      </c>
      <c r="C532" t="inlineStr">
        <is>
          <t xml:space="preserve">CONCLUIDO	</t>
        </is>
      </c>
      <c r="D532" t="n">
        <v>7.9321</v>
      </c>
      <c r="E532" t="n">
        <v>12.61</v>
      </c>
      <c r="F532" t="n">
        <v>10.59</v>
      </c>
      <c r="G532" t="n">
        <v>57.77</v>
      </c>
      <c r="H532" t="n">
        <v>1.2</v>
      </c>
      <c r="I532" t="n">
        <v>11</v>
      </c>
      <c r="J532" t="n">
        <v>76.56</v>
      </c>
      <c r="K532" t="n">
        <v>32.27</v>
      </c>
      <c r="L532" t="n">
        <v>5.25</v>
      </c>
      <c r="M532" t="n">
        <v>9</v>
      </c>
      <c r="N532" t="n">
        <v>9.039999999999999</v>
      </c>
      <c r="O532" t="n">
        <v>9675.91</v>
      </c>
      <c r="P532" t="n">
        <v>68.08</v>
      </c>
      <c r="Q532" t="n">
        <v>197.75</v>
      </c>
      <c r="R532" t="n">
        <v>33.52</v>
      </c>
      <c r="S532" t="n">
        <v>25.4</v>
      </c>
      <c r="T532" t="n">
        <v>3201.8</v>
      </c>
      <c r="U532" t="n">
        <v>0.76</v>
      </c>
      <c r="V532" t="n">
        <v>0.88</v>
      </c>
      <c r="W532" t="n">
        <v>2.96</v>
      </c>
      <c r="X532" t="n">
        <v>0.2</v>
      </c>
      <c r="Y532" t="n">
        <v>1</v>
      </c>
      <c r="Z532" t="n">
        <v>10</v>
      </c>
    </row>
    <row r="533">
      <c r="A533" t="n">
        <v>18</v>
      </c>
      <c r="B533" t="n">
        <v>30</v>
      </c>
      <c r="C533" t="inlineStr">
        <is>
          <t xml:space="preserve">CONCLUIDO	</t>
        </is>
      </c>
      <c r="D533" t="n">
        <v>7.9613</v>
      </c>
      <c r="E533" t="n">
        <v>12.56</v>
      </c>
      <c r="F533" t="n">
        <v>10.56</v>
      </c>
      <c r="G533" t="n">
        <v>63.37</v>
      </c>
      <c r="H533" t="n">
        <v>1.25</v>
      </c>
      <c r="I533" t="n">
        <v>10</v>
      </c>
      <c r="J533" t="n">
        <v>76.84999999999999</v>
      </c>
      <c r="K533" t="n">
        <v>32.27</v>
      </c>
      <c r="L533" t="n">
        <v>5.5</v>
      </c>
      <c r="M533" t="n">
        <v>8</v>
      </c>
      <c r="N533" t="n">
        <v>9.08</v>
      </c>
      <c r="O533" t="n">
        <v>9712.65</v>
      </c>
      <c r="P533" t="n">
        <v>67.48</v>
      </c>
      <c r="Q533" t="n">
        <v>197.77</v>
      </c>
      <c r="R533" t="n">
        <v>32.71</v>
      </c>
      <c r="S533" t="n">
        <v>25.4</v>
      </c>
      <c r="T533" t="n">
        <v>2799.61</v>
      </c>
      <c r="U533" t="n">
        <v>0.78</v>
      </c>
      <c r="V533" t="n">
        <v>0.88</v>
      </c>
      <c r="W533" t="n">
        <v>2.95</v>
      </c>
      <c r="X533" t="n">
        <v>0.17</v>
      </c>
      <c r="Y533" t="n">
        <v>1</v>
      </c>
      <c r="Z533" t="n">
        <v>10</v>
      </c>
    </row>
    <row r="534">
      <c r="A534" t="n">
        <v>19</v>
      </c>
      <c r="B534" t="n">
        <v>30</v>
      </c>
      <c r="C534" t="inlineStr">
        <is>
          <t xml:space="preserve">CONCLUIDO	</t>
        </is>
      </c>
      <c r="D534" t="n">
        <v>7.956</v>
      </c>
      <c r="E534" t="n">
        <v>12.57</v>
      </c>
      <c r="F534" t="n">
        <v>10.57</v>
      </c>
      <c r="G534" t="n">
        <v>63.42</v>
      </c>
      <c r="H534" t="n">
        <v>1.3</v>
      </c>
      <c r="I534" t="n">
        <v>10</v>
      </c>
      <c r="J534" t="n">
        <v>77.15000000000001</v>
      </c>
      <c r="K534" t="n">
        <v>32.27</v>
      </c>
      <c r="L534" t="n">
        <v>5.75</v>
      </c>
      <c r="M534" t="n">
        <v>8</v>
      </c>
      <c r="N534" t="n">
        <v>9.130000000000001</v>
      </c>
      <c r="O534" t="n">
        <v>9749.41</v>
      </c>
      <c r="P534" t="n">
        <v>66.79000000000001</v>
      </c>
      <c r="Q534" t="n">
        <v>197.77</v>
      </c>
      <c r="R534" t="n">
        <v>32.96</v>
      </c>
      <c r="S534" t="n">
        <v>25.4</v>
      </c>
      <c r="T534" t="n">
        <v>2924.99</v>
      </c>
      <c r="U534" t="n">
        <v>0.77</v>
      </c>
      <c r="V534" t="n">
        <v>0.88</v>
      </c>
      <c r="W534" t="n">
        <v>2.95</v>
      </c>
      <c r="X534" t="n">
        <v>0.18</v>
      </c>
      <c r="Y534" t="n">
        <v>1</v>
      </c>
      <c r="Z534" t="n">
        <v>10</v>
      </c>
    </row>
    <row r="535">
      <c r="A535" t="n">
        <v>20</v>
      </c>
      <c r="B535" t="n">
        <v>30</v>
      </c>
      <c r="C535" t="inlineStr">
        <is>
          <t xml:space="preserve">CONCLUIDO	</t>
        </is>
      </c>
      <c r="D535" t="n">
        <v>7.9724</v>
      </c>
      <c r="E535" t="n">
        <v>12.54</v>
      </c>
      <c r="F535" t="n">
        <v>10.56</v>
      </c>
      <c r="G535" t="n">
        <v>70.40000000000001</v>
      </c>
      <c r="H535" t="n">
        <v>1.36</v>
      </c>
      <c r="I535" t="n">
        <v>9</v>
      </c>
      <c r="J535" t="n">
        <v>77.45</v>
      </c>
      <c r="K535" t="n">
        <v>32.27</v>
      </c>
      <c r="L535" t="n">
        <v>6</v>
      </c>
      <c r="M535" t="n">
        <v>7</v>
      </c>
      <c r="N535" t="n">
        <v>9.18</v>
      </c>
      <c r="O535" t="n">
        <v>9786.190000000001</v>
      </c>
      <c r="P535" t="n">
        <v>65.97</v>
      </c>
      <c r="Q535" t="n">
        <v>197.77</v>
      </c>
      <c r="R535" t="n">
        <v>32.69</v>
      </c>
      <c r="S535" t="n">
        <v>25.4</v>
      </c>
      <c r="T535" t="n">
        <v>2794.87</v>
      </c>
      <c r="U535" t="n">
        <v>0.78</v>
      </c>
      <c r="V535" t="n">
        <v>0.88</v>
      </c>
      <c r="W535" t="n">
        <v>2.95</v>
      </c>
      <c r="X535" t="n">
        <v>0.17</v>
      </c>
      <c r="Y535" t="n">
        <v>1</v>
      </c>
      <c r="Z535" t="n">
        <v>10</v>
      </c>
    </row>
    <row r="536">
      <c r="A536" t="n">
        <v>21</v>
      </c>
      <c r="B536" t="n">
        <v>30</v>
      </c>
      <c r="C536" t="inlineStr">
        <is>
          <t xml:space="preserve">CONCLUIDO	</t>
        </is>
      </c>
      <c r="D536" t="n">
        <v>7.9817</v>
      </c>
      <c r="E536" t="n">
        <v>12.53</v>
      </c>
      <c r="F536" t="n">
        <v>10.54</v>
      </c>
      <c r="G536" t="n">
        <v>70.3</v>
      </c>
      <c r="H536" t="n">
        <v>1.41</v>
      </c>
      <c r="I536" t="n">
        <v>9</v>
      </c>
      <c r="J536" t="n">
        <v>77.75</v>
      </c>
      <c r="K536" t="n">
        <v>32.27</v>
      </c>
      <c r="L536" t="n">
        <v>6.25</v>
      </c>
      <c r="M536" t="n">
        <v>7</v>
      </c>
      <c r="N536" t="n">
        <v>9.23</v>
      </c>
      <c r="O536" t="n">
        <v>9822.99</v>
      </c>
      <c r="P536" t="n">
        <v>65.55</v>
      </c>
      <c r="Q536" t="n">
        <v>197.78</v>
      </c>
      <c r="R536" t="n">
        <v>32.22</v>
      </c>
      <c r="S536" t="n">
        <v>25.4</v>
      </c>
      <c r="T536" t="n">
        <v>2561.67</v>
      </c>
      <c r="U536" t="n">
        <v>0.79</v>
      </c>
      <c r="V536" t="n">
        <v>0.88</v>
      </c>
      <c r="W536" t="n">
        <v>2.95</v>
      </c>
      <c r="X536" t="n">
        <v>0.15</v>
      </c>
      <c r="Y536" t="n">
        <v>1</v>
      </c>
      <c r="Z536" t="n">
        <v>10</v>
      </c>
    </row>
    <row r="537">
      <c r="A537" t="n">
        <v>22</v>
      </c>
      <c r="B537" t="n">
        <v>30</v>
      </c>
      <c r="C537" t="inlineStr">
        <is>
          <t xml:space="preserve">CONCLUIDO	</t>
        </is>
      </c>
      <c r="D537" t="n">
        <v>7.9807</v>
      </c>
      <c r="E537" t="n">
        <v>12.53</v>
      </c>
      <c r="F537" t="n">
        <v>10.55</v>
      </c>
      <c r="G537" t="n">
        <v>70.31</v>
      </c>
      <c r="H537" t="n">
        <v>1.46</v>
      </c>
      <c r="I537" t="n">
        <v>9</v>
      </c>
      <c r="J537" t="n">
        <v>78.05</v>
      </c>
      <c r="K537" t="n">
        <v>32.27</v>
      </c>
      <c r="L537" t="n">
        <v>6.5</v>
      </c>
      <c r="M537" t="n">
        <v>7</v>
      </c>
      <c r="N537" t="n">
        <v>9.279999999999999</v>
      </c>
      <c r="O537" t="n">
        <v>9859.809999999999</v>
      </c>
      <c r="P537" t="n">
        <v>64.84999999999999</v>
      </c>
      <c r="Q537" t="n">
        <v>197.76</v>
      </c>
      <c r="R537" t="n">
        <v>32.25</v>
      </c>
      <c r="S537" t="n">
        <v>25.4</v>
      </c>
      <c r="T537" t="n">
        <v>2574.5</v>
      </c>
      <c r="U537" t="n">
        <v>0.79</v>
      </c>
      <c r="V537" t="n">
        <v>0.88</v>
      </c>
      <c r="W537" t="n">
        <v>2.95</v>
      </c>
      <c r="X537" t="n">
        <v>0.16</v>
      </c>
      <c r="Y537" t="n">
        <v>1</v>
      </c>
      <c r="Z537" t="n">
        <v>10</v>
      </c>
    </row>
    <row r="538">
      <c r="A538" t="n">
        <v>23</v>
      </c>
      <c r="B538" t="n">
        <v>30</v>
      </c>
      <c r="C538" t="inlineStr">
        <is>
          <t xml:space="preserve">CONCLUIDO	</t>
        </is>
      </c>
      <c r="D538" t="n">
        <v>8.0039</v>
      </c>
      <c r="E538" t="n">
        <v>12.49</v>
      </c>
      <c r="F538" t="n">
        <v>10.53</v>
      </c>
      <c r="G538" t="n">
        <v>78.94</v>
      </c>
      <c r="H538" t="n">
        <v>1.51</v>
      </c>
      <c r="I538" t="n">
        <v>8</v>
      </c>
      <c r="J538" t="n">
        <v>78.34999999999999</v>
      </c>
      <c r="K538" t="n">
        <v>32.27</v>
      </c>
      <c r="L538" t="n">
        <v>6.75</v>
      </c>
      <c r="M538" t="n">
        <v>2</v>
      </c>
      <c r="N538" t="n">
        <v>9.33</v>
      </c>
      <c r="O538" t="n">
        <v>9896.65</v>
      </c>
      <c r="P538" t="n">
        <v>64.31</v>
      </c>
      <c r="Q538" t="n">
        <v>197.78</v>
      </c>
      <c r="R538" t="n">
        <v>31.34</v>
      </c>
      <c r="S538" t="n">
        <v>25.4</v>
      </c>
      <c r="T538" t="n">
        <v>2125.73</v>
      </c>
      <c r="U538" t="n">
        <v>0.8100000000000001</v>
      </c>
      <c r="V538" t="n">
        <v>0.88</v>
      </c>
      <c r="W538" t="n">
        <v>2.96</v>
      </c>
      <c r="X538" t="n">
        <v>0.14</v>
      </c>
      <c r="Y538" t="n">
        <v>1</v>
      </c>
      <c r="Z538" t="n">
        <v>10</v>
      </c>
    </row>
    <row r="539">
      <c r="A539" t="n">
        <v>24</v>
      </c>
      <c r="B539" t="n">
        <v>30</v>
      </c>
      <c r="C539" t="inlineStr">
        <is>
          <t xml:space="preserve">CONCLUIDO	</t>
        </is>
      </c>
      <c r="D539" t="n">
        <v>8.0009</v>
      </c>
      <c r="E539" t="n">
        <v>12.5</v>
      </c>
      <c r="F539" t="n">
        <v>10.53</v>
      </c>
      <c r="G539" t="n">
        <v>78.98</v>
      </c>
      <c r="H539" t="n">
        <v>1.56</v>
      </c>
      <c r="I539" t="n">
        <v>8</v>
      </c>
      <c r="J539" t="n">
        <v>78.65000000000001</v>
      </c>
      <c r="K539" t="n">
        <v>32.27</v>
      </c>
      <c r="L539" t="n">
        <v>7</v>
      </c>
      <c r="M539" t="n">
        <v>2</v>
      </c>
      <c r="N539" t="n">
        <v>9.380000000000001</v>
      </c>
      <c r="O539" t="n">
        <v>9933.52</v>
      </c>
      <c r="P539" t="n">
        <v>64.41</v>
      </c>
      <c r="Q539" t="n">
        <v>197.78</v>
      </c>
      <c r="R539" t="n">
        <v>31.48</v>
      </c>
      <c r="S539" t="n">
        <v>25.4</v>
      </c>
      <c r="T539" t="n">
        <v>2197.87</v>
      </c>
      <c r="U539" t="n">
        <v>0.8100000000000001</v>
      </c>
      <c r="V539" t="n">
        <v>0.88</v>
      </c>
      <c r="W539" t="n">
        <v>2.96</v>
      </c>
      <c r="X539" t="n">
        <v>0.14</v>
      </c>
      <c r="Y539" t="n">
        <v>1</v>
      </c>
      <c r="Z539" t="n">
        <v>10</v>
      </c>
    </row>
    <row r="540">
      <c r="A540" t="n">
        <v>25</v>
      </c>
      <c r="B540" t="n">
        <v>30</v>
      </c>
      <c r="C540" t="inlineStr">
        <is>
          <t xml:space="preserve">CONCLUIDO	</t>
        </is>
      </c>
      <c r="D540" t="n">
        <v>7.9984</v>
      </c>
      <c r="E540" t="n">
        <v>12.5</v>
      </c>
      <c r="F540" t="n">
        <v>10.53</v>
      </c>
      <c r="G540" t="n">
        <v>79.01000000000001</v>
      </c>
      <c r="H540" t="n">
        <v>1.61</v>
      </c>
      <c r="I540" t="n">
        <v>8</v>
      </c>
      <c r="J540" t="n">
        <v>78.94</v>
      </c>
      <c r="K540" t="n">
        <v>32.27</v>
      </c>
      <c r="L540" t="n">
        <v>7.25</v>
      </c>
      <c r="M540" t="n">
        <v>1</v>
      </c>
      <c r="N540" t="n">
        <v>9.42</v>
      </c>
      <c r="O540" t="n">
        <v>9970.41</v>
      </c>
      <c r="P540" t="n">
        <v>64.56</v>
      </c>
      <c r="Q540" t="n">
        <v>197.82</v>
      </c>
      <c r="R540" t="n">
        <v>31.53</v>
      </c>
      <c r="S540" t="n">
        <v>25.4</v>
      </c>
      <c r="T540" t="n">
        <v>2223.25</v>
      </c>
      <c r="U540" t="n">
        <v>0.8100000000000001</v>
      </c>
      <c r="V540" t="n">
        <v>0.88</v>
      </c>
      <c r="W540" t="n">
        <v>2.96</v>
      </c>
      <c r="X540" t="n">
        <v>0.14</v>
      </c>
      <c r="Y540" t="n">
        <v>1</v>
      </c>
      <c r="Z540" t="n">
        <v>10</v>
      </c>
    </row>
    <row r="541">
      <c r="A541" t="n">
        <v>26</v>
      </c>
      <c r="B541" t="n">
        <v>30</v>
      </c>
      <c r="C541" t="inlineStr">
        <is>
          <t xml:space="preserve">CONCLUIDO	</t>
        </is>
      </c>
      <c r="D541" t="n">
        <v>7.9979</v>
      </c>
      <c r="E541" t="n">
        <v>12.5</v>
      </c>
      <c r="F541" t="n">
        <v>10.54</v>
      </c>
      <c r="G541" t="n">
        <v>79.01000000000001</v>
      </c>
      <c r="H541" t="n">
        <v>1.66</v>
      </c>
      <c r="I541" t="n">
        <v>8</v>
      </c>
      <c r="J541" t="n">
        <v>79.23999999999999</v>
      </c>
      <c r="K541" t="n">
        <v>32.27</v>
      </c>
      <c r="L541" t="n">
        <v>7.5</v>
      </c>
      <c r="M541" t="n">
        <v>0</v>
      </c>
      <c r="N541" t="n">
        <v>9.470000000000001</v>
      </c>
      <c r="O541" t="n">
        <v>10007.31</v>
      </c>
      <c r="P541" t="n">
        <v>64.73999999999999</v>
      </c>
      <c r="Q541" t="n">
        <v>197.82</v>
      </c>
      <c r="R541" t="n">
        <v>31.54</v>
      </c>
      <c r="S541" t="n">
        <v>25.4</v>
      </c>
      <c r="T541" t="n">
        <v>2227.1</v>
      </c>
      <c r="U541" t="n">
        <v>0.8100000000000001</v>
      </c>
      <c r="V541" t="n">
        <v>0.88</v>
      </c>
      <c r="W541" t="n">
        <v>2.96</v>
      </c>
      <c r="X541" t="n">
        <v>0.14</v>
      </c>
      <c r="Y541" t="n">
        <v>1</v>
      </c>
      <c r="Z541" t="n">
        <v>10</v>
      </c>
    </row>
    <row r="542">
      <c r="A542" t="n">
        <v>0</v>
      </c>
      <c r="B542" t="n">
        <v>15</v>
      </c>
      <c r="C542" t="inlineStr">
        <is>
          <t xml:space="preserve">CONCLUIDO	</t>
        </is>
      </c>
      <c r="D542" t="n">
        <v>7.5353</v>
      </c>
      <c r="E542" t="n">
        <v>13.27</v>
      </c>
      <c r="F542" t="n">
        <v>11.15</v>
      </c>
      <c r="G542" t="n">
        <v>17.61</v>
      </c>
      <c r="H542" t="n">
        <v>0.43</v>
      </c>
      <c r="I542" t="n">
        <v>38</v>
      </c>
      <c r="J542" t="n">
        <v>39.78</v>
      </c>
      <c r="K542" t="n">
        <v>19.54</v>
      </c>
      <c r="L542" t="n">
        <v>1</v>
      </c>
      <c r="M542" t="n">
        <v>36</v>
      </c>
      <c r="N542" t="n">
        <v>4.24</v>
      </c>
      <c r="O542" t="n">
        <v>5140</v>
      </c>
      <c r="P542" t="n">
        <v>50.48</v>
      </c>
      <c r="Q542" t="n">
        <v>197.82</v>
      </c>
      <c r="R542" t="n">
        <v>50.86</v>
      </c>
      <c r="S542" t="n">
        <v>25.4</v>
      </c>
      <c r="T542" t="n">
        <v>11734.91</v>
      </c>
      <c r="U542" t="n">
        <v>0.5</v>
      </c>
      <c r="V542" t="n">
        <v>0.83</v>
      </c>
      <c r="W542" t="n">
        <v>3</v>
      </c>
      <c r="X542" t="n">
        <v>0.76</v>
      </c>
      <c r="Y542" t="n">
        <v>1</v>
      </c>
      <c r="Z542" t="n">
        <v>10</v>
      </c>
    </row>
    <row r="543">
      <c r="A543" t="n">
        <v>1</v>
      </c>
      <c r="B543" t="n">
        <v>15</v>
      </c>
      <c r="C543" t="inlineStr">
        <is>
          <t xml:space="preserve">CONCLUIDO	</t>
        </is>
      </c>
      <c r="D543" t="n">
        <v>7.7042</v>
      </c>
      <c r="E543" t="n">
        <v>12.98</v>
      </c>
      <c r="F543" t="n">
        <v>10.96</v>
      </c>
      <c r="G543" t="n">
        <v>22.67</v>
      </c>
      <c r="H543" t="n">
        <v>0.53</v>
      </c>
      <c r="I543" t="n">
        <v>29</v>
      </c>
      <c r="J543" t="n">
        <v>40.06</v>
      </c>
      <c r="K543" t="n">
        <v>19.54</v>
      </c>
      <c r="L543" t="n">
        <v>1.25</v>
      </c>
      <c r="M543" t="n">
        <v>27</v>
      </c>
      <c r="N543" t="n">
        <v>4.26</v>
      </c>
      <c r="O543" t="n">
        <v>5174.29</v>
      </c>
      <c r="P543" t="n">
        <v>48.68</v>
      </c>
      <c r="Q543" t="n">
        <v>197.8</v>
      </c>
      <c r="R543" t="n">
        <v>44.96</v>
      </c>
      <c r="S543" t="n">
        <v>25.4</v>
      </c>
      <c r="T543" t="n">
        <v>8831.99</v>
      </c>
      <c r="U543" t="n">
        <v>0.5600000000000001</v>
      </c>
      <c r="V543" t="n">
        <v>0.85</v>
      </c>
      <c r="W543" t="n">
        <v>2.99</v>
      </c>
      <c r="X543" t="n">
        <v>0.57</v>
      </c>
      <c r="Y543" t="n">
        <v>1</v>
      </c>
      <c r="Z543" t="n">
        <v>10</v>
      </c>
    </row>
    <row r="544">
      <c r="A544" t="n">
        <v>2</v>
      </c>
      <c r="B544" t="n">
        <v>15</v>
      </c>
      <c r="C544" t="inlineStr">
        <is>
          <t xml:space="preserve">CONCLUIDO	</t>
        </is>
      </c>
      <c r="D544" t="n">
        <v>7.7956</v>
      </c>
      <c r="E544" t="n">
        <v>12.83</v>
      </c>
      <c r="F544" t="n">
        <v>10.86</v>
      </c>
      <c r="G544" t="n">
        <v>27.16</v>
      </c>
      <c r="H544" t="n">
        <v>0.64</v>
      </c>
      <c r="I544" t="n">
        <v>24</v>
      </c>
      <c r="J544" t="n">
        <v>40.34</v>
      </c>
      <c r="K544" t="n">
        <v>19.54</v>
      </c>
      <c r="L544" t="n">
        <v>1.5</v>
      </c>
      <c r="M544" t="n">
        <v>22</v>
      </c>
      <c r="N544" t="n">
        <v>4.29</v>
      </c>
      <c r="O544" t="n">
        <v>5208.6</v>
      </c>
      <c r="P544" t="n">
        <v>47.25</v>
      </c>
      <c r="Q544" t="n">
        <v>197.8</v>
      </c>
      <c r="R544" t="n">
        <v>41.9</v>
      </c>
      <c r="S544" t="n">
        <v>25.4</v>
      </c>
      <c r="T544" t="n">
        <v>7326.03</v>
      </c>
      <c r="U544" t="n">
        <v>0.61</v>
      </c>
      <c r="V544" t="n">
        <v>0.86</v>
      </c>
      <c r="W544" t="n">
        <v>2.98</v>
      </c>
      <c r="X544" t="n">
        <v>0.47</v>
      </c>
      <c r="Y544" t="n">
        <v>1</v>
      </c>
      <c r="Z544" t="n">
        <v>10</v>
      </c>
    </row>
    <row r="545">
      <c r="A545" t="n">
        <v>3</v>
      </c>
      <c r="B545" t="n">
        <v>15</v>
      </c>
      <c r="C545" t="inlineStr">
        <is>
          <t xml:space="preserve">CONCLUIDO	</t>
        </is>
      </c>
      <c r="D545" t="n">
        <v>7.8754</v>
      </c>
      <c r="E545" t="n">
        <v>12.7</v>
      </c>
      <c r="F545" t="n">
        <v>10.78</v>
      </c>
      <c r="G545" t="n">
        <v>32.33</v>
      </c>
      <c r="H545" t="n">
        <v>0.74</v>
      </c>
      <c r="I545" t="n">
        <v>20</v>
      </c>
      <c r="J545" t="n">
        <v>40.61</v>
      </c>
      <c r="K545" t="n">
        <v>19.54</v>
      </c>
      <c r="L545" t="n">
        <v>1.75</v>
      </c>
      <c r="M545" t="n">
        <v>18</v>
      </c>
      <c r="N545" t="n">
        <v>4.32</v>
      </c>
      <c r="O545" t="n">
        <v>5242.92</v>
      </c>
      <c r="P545" t="n">
        <v>45.91</v>
      </c>
      <c r="Q545" t="n">
        <v>197.78</v>
      </c>
      <c r="R545" t="n">
        <v>39.24</v>
      </c>
      <c r="S545" t="n">
        <v>25.4</v>
      </c>
      <c r="T545" t="n">
        <v>6014.71</v>
      </c>
      <c r="U545" t="n">
        <v>0.65</v>
      </c>
      <c r="V545" t="n">
        <v>0.86</v>
      </c>
      <c r="W545" t="n">
        <v>2.98</v>
      </c>
      <c r="X545" t="n">
        <v>0.39</v>
      </c>
      <c r="Y545" t="n">
        <v>1</v>
      </c>
      <c r="Z545" t="n">
        <v>10</v>
      </c>
    </row>
    <row r="546">
      <c r="A546" t="n">
        <v>4</v>
      </c>
      <c r="B546" t="n">
        <v>15</v>
      </c>
      <c r="C546" t="inlineStr">
        <is>
          <t xml:space="preserve">CONCLUIDO	</t>
        </is>
      </c>
      <c r="D546" t="n">
        <v>7.9386</v>
      </c>
      <c r="E546" t="n">
        <v>12.6</v>
      </c>
      <c r="F546" t="n">
        <v>10.71</v>
      </c>
      <c r="G546" t="n">
        <v>37.8</v>
      </c>
      <c r="H546" t="n">
        <v>0.84</v>
      </c>
      <c r="I546" t="n">
        <v>17</v>
      </c>
      <c r="J546" t="n">
        <v>40.89</v>
      </c>
      <c r="K546" t="n">
        <v>19.54</v>
      </c>
      <c r="L546" t="n">
        <v>2</v>
      </c>
      <c r="M546" t="n">
        <v>14</v>
      </c>
      <c r="N546" t="n">
        <v>4.35</v>
      </c>
      <c r="O546" t="n">
        <v>5277.26</v>
      </c>
      <c r="P546" t="n">
        <v>44.23</v>
      </c>
      <c r="Q546" t="n">
        <v>197.78</v>
      </c>
      <c r="R546" t="n">
        <v>37.19</v>
      </c>
      <c r="S546" t="n">
        <v>25.4</v>
      </c>
      <c r="T546" t="n">
        <v>5007.48</v>
      </c>
      <c r="U546" t="n">
        <v>0.68</v>
      </c>
      <c r="V546" t="n">
        <v>0.87</v>
      </c>
      <c r="W546" t="n">
        <v>2.97</v>
      </c>
      <c r="X546" t="n">
        <v>0.32</v>
      </c>
      <c r="Y546" t="n">
        <v>1</v>
      </c>
      <c r="Z546" t="n">
        <v>10</v>
      </c>
    </row>
    <row r="547">
      <c r="A547" t="n">
        <v>5</v>
      </c>
      <c r="B547" t="n">
        <v>15</v>
      </c>
      <c r="C547" t="inlineStr">
        <is>
          <t xml:space="preserve">CONCLUIDO	</t>
        </is>
      </c>
      <c r="D547" t="n">
        <v>7.9681</v>
      </c>
      <c r="E547" t="n">
        <v>12.55</v>
      </c>
      <c r="F547" t="n">
        <v>10.68</v>
      </c>
      <c r="G547" t="n">
        <v>42.74</v>
      </c>
      <c r="H547" t="n">
        <v>0.9399999999999999</v>
      </c>
      <c r="I547" t="n">
        <v>15</v>
      </c>
      <c r="J547" t="n">
        <v>41.17</v>
      </c>
      <c r="K547" t="n">
        <v>19.54</v>
      </c>
      <c r="L547" t="n">
        <v>2.25</v>
      </c>
      <c r="M547" t="n">
        <v>8</v>
      </c>
      <c r="N547" t="n">
        <v>4.38</v>
      </c>
      <c r="O547" t="n">
        <v>5311.62</v>
      </c>
      <c r="P547" t="n">
        <v>43.51</v>
      </c>
      <c r="Q547" t="n">
        <v>197.82</v>
      </c>
      <c r="R547" t="n">
        <v>36.17</v>
      </c>
      <c r="S547" t="n">
        <v>25.4</v>
      </c>
      <c r="T547" t="n">
        <v>4507.32</v>
      </c>
      <c r="U547" t="n">
        <v>0.7</v>
      </c>
      <c r="V547" t="n">
        <v>0.87</v>
      </c>
      <c r="W547" t="n">
        <v>2.97</v>
      </c>
      <c r="X547" t="n">
        <v>0.29</v>
      </c>
      <c r="Y547" t="n">
        <v>1</v>
      </c>
      <c r="Z547" t="n">
        <v>10</v>
      </c>
    </row>
    <row r="548">
      <c r="A548" t="n">
        <v>6</v>
      </c>
      <c r="B548" t="n">
        <v>15</v>
      </c>
      <c r="C548" t="inlineStr">
        <is>
          <t xml:space="preserve">CONCLUIDO	</t>
        </is>
      </c>
      <c r="D548" t="n">
        <v>7.9642</v>
      </c>
      <c r="E548" t="n">
        <v>12.56</v>
      </c>
      <c r="F548" t="n">
        <v>10.69</v>
      </c>
      <c r="G548" t="n">
        <v>42.76</v>
      </c>
      <c r="H548" t="n">
        <v>1.03</v>
      </c>
      <c r="I548" t="n">
        <v>15</v>
      </c>
      <c r="J548" t="n">
        <v>41.45</v>
      </c>
      <c r="K548" t="n">
        <v>19.54</v>
      </c>
      <c r="L548" t="n">
        <v>2.5</v>
      </c>
      <c r="M548" t="n">
        <v>1</v>
      </c>
      <c r="N548" t="n">
        <v>4.41</v>
      </c>
      <c r="O548" t="n">
        <v>5345.99</v>
      </c>
      <c r="P548" t="n">
        <v>43.23</v>
      </c>
      <c r="Q548" t="n">
        <v>197.84</v>
      </c>
      <c r="R548" t="n">
        <v>36.09</v>
      </c>
      <c r="S548" t="n">
        <v>25.4</v>
      </c>
      <c r="T548" t="n">
        <v>4466.83</v>
      </c>
      <c r="U548" t="n">
        <v>0.7</v>
      </c>
      <c r="V548" t="n">
        <v>0.87</v>
      </c>
      <c r="W548" t="n">
        <v>2.98</v>
      </c>
      <c r="X548" t="n">
        <v>0.3</v>
      </c>
      <c r="Y548" t="n">
        <v>1</v>
      </c>
      <c r="Z548" t="n">
        <v>10</v>
      </c>
    </row>
    <row r="549">
      <c r="A549" t="n">
        <v>7</v>
      </c>
      <c r="B549" t="n">
        <v>15</v>
      </c>
      <c r="C549" t="inlineStr">
        <is>
          <t xml:space="preserve">CONCLUIDO	</t>
        </is>
      </c>
      <c r="D549" t="n">
        <v>7.9671</v>
      </c>
      <c r="E549" t="n">
        <v>12.55</v>
      </c>
      <c r="F549" t="n">
        <v>10.69</v>
      </c>
      <c r="G549" t="n">
        <v>42.75</v>
      </c>
      <c r="H549" t="n">
        <v>1.13</v>
      </c>
      <c r="I549" t="n">
        <v>15</v>
      </c>
      <c r="J549" t="n">
        <v>41.73</v>
      </c>
      <c r="K549" t="n">
        <v>19.54</v>
      </c>
      <c r="L549" t="n">
        <v>2.75</v>
      </c>
      <c r="M549" t="n">
        <v>0</v>
      </c>
      <c r="N549" t="n">
        <v>4.44</v>
      </c>
      <c r="O549" t="n">
        <v>5380.38</v>
      </c>
      <c r="P549" t="n">
        <v>43.47</v>
      </c>
      <c r="Q549" t="n">
        <v>197.87</v>
      </c>
      <c r="R549" t="n">
        <v>36</v>
      </c>
      <c r="S549" t="n">
        <v>25.4</v>
      </c>
      <c r="T549" t="n">
        <v>4421.69</v>
      </c>
      <c r="U549" t="n">
        <v>0.71</v>
      </c>
      <c r="V549" t="n">
        <v>0.87</v>
      </c>
      <c r="W549" t="n">
        <v>2.98</v>
      </c>
      <c r="X549" t="n">
        <v>0.3</v>
      </c>
      <c r="Y549" t="n">
        <v>1</v>
      </c>
      <c r="Z549" t="n">
        <v>10</v>
      </c>
    </row>
    <row r="550">
      <c r="A550" t="n">
        <v>0</v>
      </c>
      <c r="B550" t="n">
        <v>70</v>
      </c>
      <c r="C550" t="inlineStr">
        <is>
          <t xml:space="preserve">CONCLUIDO	</t>
        </is>
      </c>
      <c r="D550" t="n">
        <v>5.6344</v>
      </c>
      <c r="E550" t="n">
        <v>17.75</v>
      </c>
      <c r="F550" t="n">
        <v>12.52</v>
      </c>
      <c r="G550" t="n">
        <v>7.22</v>
      </c>
      <c r="H550" t="n">
        <v>0.12</v>
      </c>
      <c r="I550" t="n">
        <v>104</v>
      </c>
      <c r="J550" t="n">
        <v>141.81</v>
      </c>
      <c r="K550" t="n">
        <v>47.83</v>
      </c>
      <c r="L550" t="n">
        <v>1</v>
      </c>
      <c r="M550" t="n">
        <v>102</v>
      </c>
      <c r="N550" t="n">
        <v>22.98</v>
      </c>
      <c r="O550" t="n">
        <v>17723.39</v>
      </c>
      <c r="P550" t="n">
        <v>143.84</v>
      </c>
      <c r="Q550" t="n">
        <v>198.12</v>
      </c>
      <c r="R550" t="n">
        <v>93.04000000000001</v>
      </c>
      <c r="S550" t="n">
        <v>25.4</v>
      </c>
      <c r="T550" t="n">
        <v>32497.96</v>
      </c>
      <c r="U550" t="n">
        <v>0.27</v>
      </c>
      <c r="V550" t="n">
        <v>0.74</v>
      </c>
      <c r="W550" t="n">
        <v>3.12</v>
      </c>
      <c r="X550" t="n">
        <v>2.12</v>
      </c>
      <c r="Y550" t="n">
        <v>1</v>
      </c>
      <c r="Z550" t="n">
        <v>10</v>
      </c>
    </row>
    <row r="551">
      <c r="A551" t="n">
        <v>1</v>
      </c>
      <c r="B551" t="n">
        <v>70</v>
      </c>
      <c r="C551" t="inlineStr">
        <is>
          <t xml:space="preserve">CONCLUIDO	</t>
        </is>
      </c>
      <c r="D551" t="n">
        <v>6.044</v>
      </c>
      <c r="E551" t="n">
        <v>16.55</v>
      </c>
      <c r="F551" t="n">
        <v>12.01</v>
      </c>
      <c r="G551" t="n">
        <v>9</v>
      </c>
      <c r="H551" t="n">
        <v>0.16</v>
      </c>
      <c r="I551" t="n">
        <v>80</v>
      </c>
      <c r="J551" t="n">
        <v>142.15</v>
      </c>
      <c r="K551" t="n">
        <v>47.83</v>
      </c>
      <c r="L551" t="n">
        <v>1.25</v>
      </c>
      <c r="M551" t="n">
        <v>78</v>
      </c>
      <c r="N551" t="n">
        <v>23.07</v>
      </c>
      <c r="O551" t="n">
        <v>17765.46</v>
      </c>
      <c r="P551" t="n">
        <v>137.84</v>
      </c>
      <c r="Q551" t="n">
        <v>197.92</v>
      </c>
      <c r="R551" t="n">
        <v>77.51000000000001</v>
      </c>
      <c r="S551" t="n">
        <v>25.4</v>
      </c>
      <c r="T551" t="n">
        <v>24850.45</v>
      </c>
      <c r="U551" t="n">
        <v>0.33</v>
      </c>
      <c r="V551" t="n">
        <v>0.78</v>
      </c>
      <c r="W551" t="n">
        <v>3.07</v>
      </c>
      <c r="X551" t="n">
        <v>1.61</v>
      </c>
      <c r="Y551" t="n">
        <v>1</v>
      </c>
      <c r="Z551" t="n">
        <v>10</v>
      </c>
    </row>
    <row r="552">
      <c r="A552" t="n">
        <v>2</v>
      </c>
      <c r="B552" t="n">
        <v>70</v>
      </c>
      <c r="C552" t="inlineStr">
        <is>
          <t xml:space="preserve">CONCLUIDO	</t>
        </is>
      </c>
      <c r="D552" t="n">
        <v>6.3047</v>
      </c>
      <c r="E552" t="n">
        <v>15.86</v>
      </c>
      <c r="F552" t="n">
        <v>11.73</v>
      </c>
      <c r="G552" t="n">
        <v>10.66</v>
      </c>
      <c r="H552" t="n">
        <v>0.19</v>
      </c>
      <c r="I552" t="n">
        <v>66</v>
      </c>
      <c r="J552" t="n">
        <v>142.49</v>
      </c>
      <c r="K552" t="n">
        <v>47.83</v>
      </c>
      <c r="L552" t="n">
        <v>1.5</v>
      </c>
      <c r="M552" t="n">
        <v>64</v>
      </c>
      <c r="N552" t="n">
        <v>23.16</v>
      </c>
      <c r="O552" t="n">
        <v>17807.56</v>
      </c>
      <c r="P552" t="n">
        <v>134.41</v>
      </c>
      <c r="Q552" t="n">
        <v>198.07</v>
      </c>
      <c r="R552" t="n">
        <v>68.93000000000001</v>
      </c>
      <c r="S552" t="n">
        <v>25.4</v>
      </c>
      <c r="T552" t="n">
        <v>20630.25</v>
      </c>
      <c r="U552" t="n">
        <v>0.37</v>
      </c>
      <c r="V552" t="n">
        <v>0.79</v>
      </c>
      <c r="W552" t="n">
        <v>3.04</v>
      </c>
      <c r="X552" t="n">
        <v>1.33</v>
      </c>
      <c r="Y552" t="n">
        <v>1</v>
      </c>
      <c r="Z552" t="n">
        <v>10</v>
      </c>
    </row>
    <row r="553">
      <c r="A553" t="n">
        <v>3</v>
      </c>
      <c r="B553" t="n">
        <v>70</v>
      </c>
      <c r="C553" t="inlineStr">
        <is>
          <t xml:space="preserve">CONCLUIDO	</t>
        </is>
      </c>
      <c r="D553" t="n">
        <v>6.534</v>
      </c>
      <c r="E553" t="n">
        <v>15.3</v>
      </c>
      <c r="F553" t="n">
        <v>11.49</v>
      </c>
      <c r="G553" t="n">
        <v>12.53</v>
      </c>
      <c r="H553" t="n">
        <v>0.22</v>
      </c>
      <c r="I553" t="n">
        <v>55</v>
      </c>
      <c r="J553" t="n">
        <v>142.83</v>
      </c>
      <c r="K553" t="n">
        <v>47.83</v>
      </c>
      <c r="L553" t="n">
        <v>1.75</v>
      </c>
      <c r="M553" t="n">
        <v>53</v>
      </c>
      <c r="N553" t="n">
        <v>23.25</v>
      </c>
      <c r="O553" t="n">
        <v>17849.7</v>
      </c>
      <c r="P553" t="n">
        <v>131.5</v>
      </c>
      <c r="Q553" t="n">
        <v>197.86</v>
      </c>
      <c r="R553" t="n">
        <v>61.5</v>
      </c>
      <c r="S553" t="n">
        <v>25.4</v>
      </c>
      <c r="T553" t="n">
        <v>16970.09</v>
      </c>
      <c r="U553" t="n">
        <v>0.41</v>
      </c>
      <c r="V553" t="n">
        <v>0.8100000000000001</v>
      </c>
      <c r="W553" t="n">
        <v>3.03</v>
      </c>
      <c r="X553" t="n">
        <v>1.09</v>
      </c>
      <c r="Y553" t="n">
        <v>1</v>
      </c>
      <c r="Z553" t="n">
        <v>10</v>
      </c>
    </row>
    <row r="554">
      <c r="A554" t="n">
        <v>4</v>
      </c>
      <c r="B554" t="n">
        <v>70</v>
      </c>
      <c r="C554" t="inlineStr">
        <is>
          <t xml:space="preserve">CONCLUIDO	</t>
        </is>
      </c>
      <c r="D554" t="n">
        <v>6.6883</v>
      </c>
      <c r="E554" t="n">
        <v>14.95</v>
      </c>
      <c r="F554" t="n">
        <v>11.34</v>
      </c>
      <c r="G554" t="n">
        <v>14.17</v>
      </c>
      <c r="H554" t="n">
        <v>0.25</v>
      </c>
      <c r="I554" t="n">
        <v>48</v>
      </c>
      <c r="J554" t="n">
        <v>143.17</v>
      </c>
      <c r="K554" t="n">
        <v>47.83</v>
      </c>
      <c r="L554" t="n">
        <v>2</v>
      </c>
      <c r="M554" t="n">
        <v>46</v>
      </c>
      <c r="N554" t="n">
        <v>23.34</v>
      </c>
      <c r="O554" t="n">
        <v>17891.86</v>
      </c>
      <c r="P554" t="n">
        <v>129.59</v>
      </c>
      <c r="Q554" t="n">
        <v>197.8</v>
      </c>
      <c r="R554" t="n">
        <v>56.61</v>
      </c>
      <c r="S554" t="n">
        <v>25.4</v>
      </c>
      <c r="T554" t="n">
        <v>14560.84</v>
      </c>
      <c r="U554" t="n">
        <v>0.45</v>
      </c>
      <c r="V554" t="n">
        <v>0.82</v>
      </c>
      <c r="W554" t="n">
        <v>3.02</v>
      </c>
      <c r="X554" t="n">
        <v>0.9399999999999999</v>
      </c>
      <c r="Y554" t="n">
        <v>1</v>
      </c>
      <c r="Z554" t="n">
        <v>10</v>
      </c>
    </row>
    <row r="555">
      <c r="A555" t="n">
        <v>5</v>
      </c>
      <c r="B555" t="n">
        <v>70</v>
      </c>
      <c r="C555" t="inlineStr">
        <is>
          <t xml:space="preserve">CONCLUIDO	</t>
        </is>
      </c>
      <c r="D555" t="n">
        <v>6.8218</v>
      </c>
      <c r="E555" t="n">
        <v>14.66</v>
      </c>
      <c r="F555" t="n">
        <v>11.22</v>
      </c>
      <c r="G555" t="n">
        <v>16.02</v>
      </c>
      <c r="H555" t="n">
        <v>0.28</v>
      </c>
      <c r="I555" t="n">
        <v>42</v>
      </c>
      <c r="J555" t="n">
        <v>143.51</v>
      </c>
      <c r="K555" t="n">
        <v>47.83</v>
      </c>
      <c r="L555" t="n">
        <v>2.25</v>
      </c>
      <c r="M555" t="n">
        <v>40</v>
      </c>
      <c r="N555" t="n">
        <v>23.44</v>
      </c>
      <c r="O555" t="n">
        <v>17934.06</v>
      </c>
      <c r="P555" t="n">
        <v>128.04</v>
      </c>
      <c r="Q555" t="n">
        <v>197.95</v>
      </c>
      <c r="R555" t="n">
        <v>53.32</v>
      </c>
      <c r="S555" t="n">
        <v>25.4</v>
      </c>
      <c r="T555" t="n">
        <v>12945.75</v>
      </c>
      <c r="U555" t="n">
        <v>0.48</v>
      </c>
      <c r="V555" t="n">
        <v>0.83</v>
      </c>
      <c r="W555" t="n">
        <v>3</v>
      </c>
      <c r="X555" t="n">
        <v>0.82</v>
      </c>
      <c r="Y555" t="n">
        <v>1</v>
      </c>
      <c r="Z555" t="n">
        <v>10</v>
      </c>
    </row>
    <row r="556">
      <c r="A556" t="n">
        <v>6</v>
      </c>
      <c r="B556" t="n">
        <v>70</v>
      </c>
      <c r="C556" t="inlineStr">
        <is>
          <t xml:space="preserve">CONCLUIDO	</t>
        </is>
      </c>
      <c r="D556" t="n">
        <v>6.9128</v>
      </c>
      <c r="E556" t="n">
        <v>14.47</v>
      </c>
      <c r="F556" t="n">
        <v>11.14</v>
      </c>
      <c r="G556" t="n">
        <v>17.59</v>
      </c>
      <c r="H556" t="n">
        <v>0.31</v>
      </c>
      <c r="I556" t="n">
        <v>38</v>
      </c>
      <c r="J556" t="n">
        <v>143.86</v>
      </c>
      <c r="K556" t="n">
        <v>47.83</v>
      </c>
      <c r="L556" t="n">
        <v>2.5</v>
      </c>
      <c r="M556" t="n">
        <v>36</v>
      </c>
      <c r="N556" t="n">
        <v>23.53</v>
      </c>
      <c r="O556" t="n">
        <v>17976.29</v>
      </c>
      <c r="P556" t="n">
        <v>127</v>
      </c>
      <c r="Q556" t="n">
        <v>197.82</v>
      </c>
      <c r="R556" t="n">
        <v>50.87</v>
      </c>
      <c r="S556" t="n">
        <v>25.4</v>
      </c>
      <c r="T556" t="n">
        <v>11739.88</v>
      </c>
      <c r="U556" t="n">
        <v>0.5</v>
      </c>
      <c r="V556" t="n">
        <v>0.84</v>
      </c>
      <c r="W556" t="n">
        <v>3</v>
      </c>
      <c r="X556" t="n">
        <v>0.75</v>
      </c>
      <c r="Y556" t="n">
        <v>1</v>
      </c>
      <c r="Z556" t="n">
        <v>10</v>
      </c>
    </row>
    <row r="557">
      <c r="A557" t="n">
        <v>7</v>
      </c>
      <c r="B557" t="n">
        <v>70</v>
      </c>
      <c r="C557" t="inlineStr">
        <is>
          <t xml:space="preserve">CONCLUIDO	</t>
        </is>
      </c>
      <c r="D557" t="n">
        <v>7.0134</v>
      </c>
      <c r="E557" t="n">
        <v>14.26</v>
      </c>
      <c r="F557" t="n">
        <v>11.05</v>
      </c>
      <c r="G557" t="n">
        <v>19.5</v>
      </c>
      <c r="H557" t="n">
        <v>0.34</v>
      </c>
      <c r="I557" t="n">
        <v>34</v>
      </c>
      <c r="J557" t="n">
        <v>144.2</v>
      </c>
      <c r="K557" t="n">
        <v>47.83</v>
      </c>
      <c r="L557" t="n">
        <v>2.75</v>
      </c>
      <c r="M557" t="n">
        <v>32</v>
      </c>
      <c r="N557" t="n">
        <v>23.62</v>
      </c>
      <c r="O557" t="n">
        <v>18018.55</v>
      </c>
      <c r="P557" t="n">
        <v>125.75</v>
      </c>
      <c r="Q557" t="n">
        <v>197.78</v>
      </c>
      <c r="R557" t="n">
        <v>47.84</v>
      </c>
      <c r="S557" t="n">
        <v>25.4</v>
      </c>
      <c r="T557" t="n">
        <v>10247.01</v>
      </c>
      <c r="U557" t="n">
        <v>0.53</v>
      </c>
      <c r="V557" t="n">
        <v>0.84</v>
      </c>
      <c r="W557" t="n">
        <v>2.99</v>
      </c>
      <c r="X557" t="n">
        <v>0.66</v>
      </c>
      <c r="Y557" t="n">
        <v>1</v>
      </c>
      <c r="Z557" t="n">
        <v>10</v>
      </c>
    </row>
    <row r="558">
      <c r="A558" t="n">
        <v>8</v>
      </c>
      <c r="B558" t="n">
        <v>70</v>
      </c>
      <c r="C558" t="inlineStr">
        <is>
          <t xml:space="preserve">CONCLUIDO	</t>
        </is>
      </c>
      <c r="D558" t="n">
        <v>7.0873</v>
      </c>
      <c r="E558" t="n">
        <v>14.11</v>
      </c>
      <c r="F558" t="n">
        <v>10.99</v>
      </c>
      <c r="G558" t="n">
        <v>21.26</v>
      </c>
      <c r="H558" t="n">
        <v>0.37</v>
      </c>
      <c r="I558" t="n">
        <v>31</v>
      </c>
      <c r="J558" t="n">
        <v>144.54</v>
      </c>
      <c r="K558" t="n">
        <v>47.83</v>
      </c>
      <c r="L558" t="n">
        <v>3</v>
      </c>
      <c r="M558" t="n">
        <v>29</v>
      </c>
      <c r="N558" t="n">
        <v>23.71</v>
      </c>
      <c r="O558" t="n">
        <v>18060.85</v>
      </c>
      <c r="P558" t="n">
        <v>124.9</v>
      </c>
      <c r="Q558" t="n">
        <v>197.86</v>
      </c>
      <c r="R558" t="n">
        <v>45.93</v>
      </c>
      <c r="S558" t="n">
        <v>25.4</v>
      </c>
      <c r="T558" t="n">
        <v>9306.08</v>
      </c>
      <c r="U558" t="n">
        <v>0.55</v>
      </c>
      <c r="V558" t="n">
        <v>0.85</v>
      </c>
      <c r="W558" t="n">
        <v>2.99</v>
      </c>
      <c r="X558" t="n">
        <v>0.59</v>
      </c>
      <c r="Y558" t="n">
        <v>1</v>
      </c>
      <c r="Z558" t="n">
        <v>10</v>
      </c>
    </row>
    <row r="559">
      <c r="A559" t="n">
        <v>9</v>
      </c>
      <c r="B559" t="n">
        <v>70</v>
      </c>
      <c r="C559" t="inlineStr">
        <is>
          <t xml:space="preserve">CONCLUIDO	</t>
        </is>
      </c>
      <c r="D559" t="n">
        <v>7.1263</v>
      </c>
      <c r="E559" t="n">
        <v>14.03</v>
      </c>
      <c r="F559" t="n">
        <v>10.97</v>
      </c>
      <c r="G559" t="n">
        <v>22.69</v>
      </c>
      <c r="H559" t="n">
        <v>0.4</v>
      </c>
      <c r="I559" t="n">
        <v>29</v>
      </c>
      <c r="J559" t="n">
        <v>144.89</v>
      </c>
      <c r="K559" t="n">
        <v>47.83</v>
      </c>
      <c r="L559" t="n">
        <v>3.25</v>
      </c>
      <c r="M559" t="n">
        <v>27</v>
      </c>
      <c r="N559" t="n">
        <v>23.81</v>
      </c>
      <c r="O559" t="n">
        <v>18103.18</v>
      </c>
      <c r="P559" t="n">
        <v>124.49</v>
      </c>
      <c r="Q559" t="n">
        <v>197.82</v>
      </c>
      <c r="R559" t="n">
        <v>45.15</v>
      </c>
      <c r="S559" t="n">
        <v>25.4</v>
      </c>
      <c r="T559" t="n">
        <v>8927.549999999999</v>
      </c>
      <c r="U559" t="n">
        <v>0.5600000000000001</v>
      </c>
      <c r="V559" t="n">
        <v>0.85</v>
      </c>
      <c r="W559" t="n">
        <v>2.99</v>
      </c>
      <c r="X559" t="n">
        <v>0.57</v>
      </c>
      <c r="Y559" t="n">
        <v>1</v>
      </c>
      <c r="Z559" t="n">
        <v>10</v>
      </c>
    </row>
    <row r="560">
      <c r="A560" t="n">
        <v>10</v>
      </c>
      <c r="B560" t="n">
        <v>70</v>
      </c>
      <c r="C560" t="inlineStr">
        <is>
          <t xml:space="preserve">CONCLUIDO	</t>
        </is>
      </c>
      <c r="D560" t="n">
        <v>7.182</v>
      </c>
      <c r="E560" t="n">
        <v>13.92</v>
      </c>
      <c r="F560" t="n">
        <v>10.92</v>
      </c>
      <c r="G560" t="n">
        <v>24.26</v>
      </c>
      <c r="H560" t="n">
        <v>0.43</v>
      </c>
      <c r="I560" t="n">
        <v>27</v>
      </c>
      <c r="J560" t="n">
        <v>145.23</v>
      </c>
      <c r="K560" t="n">
        <v>47.83</v>
      </c>
      <c r="L560" t="n">
        <v>3.5</v>
      </c>
      <c r="M560" t="n">
        <v>25</v>
      </c>
      <c r="N560" t="n">
        <v>23.9</v>
      </c>
      <c r="O560" t="n">
        <v>18145.54</v>
      </c>
      <c r="P560" t="n">
        <v>123.66</v>
      </c>
      <c r="Q560" t="n">
        <v>197.83</v>
      </c>
      <c r="R560" t="n">
        <v>43.66</v>
      </c>
      <c r="S560" t="n">
        <v>25.4</v>
      </c>
      <c r="T560" t="n">
        <v>8192.65</v>
      </c>
      <c r="U560" t="n">
        <v>0.58</v>
      </c>
      <c r="V560" t="n">
        <v>0.85</v>
      </c>
      <c r="W560" t="n">
        <v>2.98</v>
      </c>
      <c r="X560" t="n">
        <v>0.52</v>
      </c>
      <c r="Y560" t="n">
        <v>1</v>
      </c>
      <c r="Z560" t="n">
        <v>10</v>
      </c>
    </row>
    <row r="561">
      <c r="A561" t="n">
        <v>11</v>
      </c>
      <c r="B561" t="n">
        <v>70</v>
      </c>
      <c r="C561" t="inlineStr">
        <is>
          <t xml:space="preserve">CONCLUIDO	</t>
        </is>
      </c>
      <c r="D561" t="n">
        <v>7.2373</v>
      </c>
      <c r="E561" t="n">
        <v>13.82</v>
      </c>
      <c r="F561" t="n">
        <v>10.87</v>
      </c>
      <c r="G561" t="n">
        <v>26.08</v>
      </c>
      <c r="H561" t="n">
        <v>0.46</v>
      </c>
      <c r="I561" t="n">
        <v>25</v>
      </c>
      <c r="J561" t="n">
        <v>145.57</v>
      </c>
      <c r="K561" t="n">
        <v>47.83</v>
      </c>
      <c r="L561" t="n">
        <v>3.75</v>
      </c>
      <c r="M561" t="n">
        <v>23</v>
      </c>
      <c r="N561" t="n">
        <v>23.99</v>
      </c>
      <c r="O561" t="n">
        <v>18187.93</v>
      </c>
      <c r="P561" t="n">
        <v>123.01</v>
      </c>
      <c r="Q561" t="n">
        <v>197.86</v>
      </c>
      <c r="R561" t="n">
        <v>42.37</v>
      </c>
      <c r="S561" t="n">
        <v>25.4</v>
      </c>
      <c r="T561" t="n">
        <v>7556.31</v>
      </c>
      <c r="U561" t="n">
        <v>0.6</v>
      </c>
      <c r="V561" t="n">
        <v>0.86</v>
      </c>
      <c r="W561" t="n">
        <v>2.97</v>
      </c>
      <c r="X561" t="n">
        <v>0.47</v>
      </c>
      <c r="Y561" t="n">
        <v>1</v>
      </c>
      <c r="Z561" t="n">
        <v>10</v>
      </c>
    </row>
    <row r="562">
      <c r="A562" t="n">
        <v>12</v>
      </c>
      <c r="B562" t="n">
        <v>70</v>
      </c>
      <c r="C562" t="inlineStr">
        <is>
          <t xml:space="preserve">CONCLUIDO	</t>
        </is>
      </c>
      <c r="D562" t="n">
        <v>7.2821</v>
      </c>
      <c r="E562" t="n">
        <v>13.73</v>
      </c>
      <c r="F562" t="n">
        <v>10.84</v>
      </c>
      <c r="G562" t="n">
        <v>28.28</v>
      </c>
      <c r="H562" t="n">
        <v>0.49</v>
      </c>
      <c r="I562" t="n">
        <v>23</v>
      </c>
      <c r="J562" t="n">
        <v>145.92</v>
      </c>
      <c r="K562" t="n">
        <v>47.83</v>
      </c>
      <c r="L562" t="n">
        <v>4</v>
      </c>
      <c r="M562" t="n">
        <v>21</v>
      </c>
      <c r="N562" t="n">
        <v>24.09</v>
      </c>
      <c r="O562" t="n">
        <v>18230.35</v>
      </c>
      <c r="P562" t="n">
        <v>122.44</v>
      </c>
      <c r="Q562" t="n">
        <v>197.82</v>
      </c>
      <c r="R562" t="n">
        <v>41.54</v>
      </c>
      <c r="S562" t="n">
        <v>25.4</v>
      </c>
      <c r="T562" t="n">
        <v>7151.05</v>
      </c>
      <c r="U562" t="n">
        <v>0.61</v>
      </c>
      <c r="V562" t="n">
        <v>0.86</v>
      </c>
      <c r="W562" t="n">
        <v>2.97</v>
      </c>
      <c r="X562" t="n">
        <v>0.45</v>
      </c>
      <c r="Y562" t="n">
        <v>1</v>
      </c>
      <c r="Z562" t="n">
        <v>10</v>
      </c>
    </row>
    <row r="563">
      <c r="A563" t="n">
        <v>13</v>
      </c>
      <c r="B563" t="n">
        <v>70</v>
      </c>
      <c r="C563" t="inlineStr">
        <is>
          <t xml:space="preserve">CONCLUIDO	</t>
        </is>
      </c>
      <c r="D563" t="n">
        <v>7.3129</v>
      </c>
      <c r="E563" t="n">
        <v>13.67</v>
      </c>
      <c r="F563" t="n">
        <v>10.81</v>
      </c>
      <c r="G563" t="n">
        <v>29.48</v>
      </c>
      <c r="H563" t="n">
        <v>0.51</v>
      </c>
      <c r="I563" t="n">
        <v>22</v>
      </c>
      <c r="J563" t="n">
        <v>146.26</v>
      </c>
      <c r="K563" t="n">
        <v>47.83</v>
      </c>
      <c r="L563" t="n">
        <v>4.25</v>
      </c>
      <c r="M563" t="n">
        <v>20</v>
      </c>
      <c r="N563" t="n">
        <v>24.18</v>
      </c>
      <c r="O563" t="n">
        <v>18272.81</v>
      </c>
      <c r="P563" t="n">
        <v>121.98</v>
      </c>
      <c r="Q563" t="n">
        <v>197.85</v>
      </c>
      <c r="R563" t="n">
        <v>40.22</v>
      </c>
      <c r="S563" t="n">
        <v>25.4</v>
      </c>
      <c r="T563" t="n">
        <v>6494.9</v>
      </c>
      <c r="U563" t="n">
        <v>0.63</v>
      </c>
      <c r="V563" t="n">
        <v>0.86</v>
      </c>
      <c r="W563" t="n">
        <v>2.98</v>
      </c>
      <c r="X563" t="n">
        <v>0.42</v>
      </c>
      <c r="Y563" t="n">
        <v>1</v>
      </c>
      <c r="Z563" t="n">
        <v>10</v>
      </c>
    </row>
    <row r="564">
      <c r="A564" t="n">
        <v>14</v>
      </c>
      <c r="B564" t="n">
        <v>70</v>
      </c>
      <c r="C564" t="inlineStr">
        <is>
          <t xml:space="preserve">CONCLUIDO	</t>
        </is>
      </c>
      <c r="D564" t="n">
        <v>7.3384</v>
      </c>
      <c r="E564" t="n">
        <v>13.63</v>
      </c>
      <c r="F564" t="n">
        <v>10.79</v>
      </c>
      <c r="G564" t="n">
        <v>30.83</v>
      </c>
      <c r="H564" t="n">
        <v>0.54</v>
      </c>
      <c r="I564" t="n">
        <v>21</v>
      </c>
      <c r="J564" t="n">
        <v>146.61</v>
      </c>
      <c r="K564" t="n">
        <v>47.83</v>
      </c>
      <c r="L564" t="n">
        <v>4.5</v>
      </c>
      <c r="M564" t="n">
        <v>19</v>
      </c>
      <c r="N564" t="n">
        <v>24.28</v>
      </c>
      <c r="O564" t="n">
        <v>18315.3</v>
      </c>
      <c r="P564" t="n">
        <v>121.54</v>
      </c>
      <c r="Q564" t="n">
        <v>197.8</v>
      </c>
      <c r="R564" t="n">
        <v>39.74</v>
      </c>
      <c r="S564" t="n">
        <v>25.4</v>
      </c>
      <c r="T564" t="n">
        <v>6258.79</v>
      </c>
      <c r="U564" t="n">
        <v>0.64</v>
      </c>
      <c r="V564" t="n">
        <v>0.86</v>
      </c>
      <c r="W564" t="n">
        <v>2.98</v>
      </c>
      <c r="X564" t="n">
        <v>0.4</v>
      </c>
      <c r="Y564" t="n">
        <v>1</v>
      </c>
      <c r="Z564" t="n">
        <v>10</v>
      </c>
    </row>
    <row r="565">
      <c r="A565" t="n">
        <v>15</v>
      </c>
      <c r="B565" t="n">
        <v>70</v>
      </c>
      <c r="C565" t="inlineStr">
        <is>
          <t xml:space="preserve">CONCLUIDO	</t>
        </is>
      </c>
      <c r="D565" t="n">
        <v>7.3662</v>
      </c>
      <c r="E565" t="n">
        <v>13.58</v>
      </c>
      <c r="F565" t="n">
        <v>10.77</v>
      </c>
      <c r="G565" t="n">
        <v>32.31</v>
      </c>
      <c r="H565" t="n">
        <v>0.57</v>
      </c>
      <c r="I565" t="n">
        <v>20</v>
      </c>
      <c r="J565" t="n">
        <v>146.95</v>
      </c>
      <c r="K565" t="n">
        <v>47.83</v>
      </c>
      <c r="L565" t="n">
        <v>4.75</v>
      </c>
      <c r="M565" t="n">
        <v>18</v>
      </c>
      <c r="N565" t="n">
        <v>24.37</v>
      </c>
      <c r="O565" t="n">
        <v>18357.82</v>
      </c>
      <c r="P565" t="n">
        <v>121.05</v>
      </c>
      <c r="Q565" t="n">
        <v>197.77</v>
      </c>
      <c r="R565" t="n">
        <v>38.96</v>
      </c>
      <c r="S565" t="n">
        <v>25.4</v>
      </c>
      <c r="T565" t="n">
        <v>5873.61</v>
      </c>
      <c r="U565" t="n">
        <v>0.65</v>
      </c>
      <c r="V565" t="n">
        <v>0.86</v>
      </c>
      <c r="W565" t="n">
        <v>2.98</v>
      </c>
      <c r="X565" t="n">
        <v>0.38</v>
      </c>
      <c r="Y565" t="n">
        <v>1</v>
      </c>
      <c r="Z565" t="n">
        <v>10</v>
      </c>
    </row>
    <row r="566">
      <c r="A566" t="n">
        <v>16</v>
      </c>
      <c r="B566" t="n">
        <v>70</v>
      </c>
      <c r="C566" t="inlineStr">
        <is>
          <t xml:space="preserve">CONCLUIDO	</t>
        </is>
      </c>
      <c r="D566" t="n">
        <v>7.3908</v>
      </c>
      <c r="E566" t="n">
        <v>13.53</v>
      </c>
      <c r="F566" t="n">
        <v>10.75</v>
      </c>
      <c r="G566" t="n">
        <v>33.96</v>
      </c>
      <c r="H566" t="n">
        <v>0.6</v>
      </c>
      <c r="I566" t="n">
        <v>19</v>
      </c>
      <c r="J566" t="n">
        <v>147.3</v>
      </c>
      <c r="K566" t="n">
        <v>47.83</v>
      </c>
      <c r="L566" t="n">
        <v>5</v>
      </c>
      <c r="M566" t="n">
        <v>17</v>
      </c>
      <c r="N566" t="n">
        <v>24.47</v>
      </c>
      <c r="O566" t="n">
        <v>18400.38</v>
      </c>
      <c r="P566" t="n">
        <v>120.83</v>
      </c>
      <c r="Q566" t="n">
        <v>197.78</v>
      </c>
      <c r="R566" t="n">
        <v>38.6</v>
      </c>
      <c r="S566" t="n">
        <v>25.4</v>
      </c>
      <c r="T566" t="n">
        <v>5702.8</v>
      </c>
      <c r="U566" t="n">
        <v>0.66</v>
      </c>
      <c r="V566" t="n">
        <v>0.87</v>
      </c>
      <c r="W566" t="n">
        <v>2.97</v>
      </c>
      <c r="X566" t="n">
        <v>0.36</v>
      </c>
      <c r="Y566" t="n">
        <v>1</v>
      </c>
      <c r="Z566" t="n">
        <v>10</v>
      </c>
    </row>
    <row r="567">
      <c r="A567" t="n">
        <v>17</v>
      </c>
      <c r="B567" t="n">
        <v>70</v>
      </c>
      <c r="C567" t="inlineStr">
        <is>
          <t xml:space="preserve">CONCLUIDO	</t>
        </is>
      </c>
      <c r="D567" t="n">
        <v>7.4256</v>
      </c>
      <c r="E567" t="n">
        <v>13.47</v>
      </c>
      <c r="F567" t="n">
        <v>10.72</v>
      </c>
      <c r="G567" t="n">
        <v>35.73</v>
      </c>
      <c r="H567" t="n">
        <v>0.63</v>
      </c>
      <c r="I567" t="n">
        <v>18</v>
      </c>
      <c r="J567" t="n">
        <v>147.64</v>
      </c>
      <c r="K567" t="n">
        <v>47.83</v>
      </c>
      <c r="L567" t="n">
        <v>5.25</v>
      </c>
      <c r="M567" t="n">
        <v>16</v>
      </c>
      <c r="N567" t="n">
        <v>24.56</v>
      </c>
      <c r="O567" t="n">
        <v>18442.97</v>
      </c>
      <c r="P567" t="n">
        <v>120.28</v>
      </c>
      <c r="Q567" t="n">
        <v>197.76</v>
      </c>
      <c r="R567" t="n">
        <v>37.55</v>
      </c>
      <c r="S567" t="n">
        <v>25.4</v>
      </c>
      <c r="T567" t="n">
        <v>5183.22</v>
      </c>
      <c r="U567" t="n">
        <v>0.68</v>
      </c>
      <c r="V567" t="n">
        <v>0.87</v>
      </c>
      <c r="W567" t="n">
        <v>2.97</v>
      </c>
      <c r="X567" t="n">
        <v>0.33</v>
      </c>
      <c r="Y567" t="n">
        <v>1</v>
      </c>
      <c r="Z567" t="n">
        <v>10</v>
      </c>
    </row>
    <row r="568">
      <c r="A568" t="n">
        <v>18</v>
      </c>
      <c r="B568" t="n">
        <v>70</v>
      </c>
      <c r="C568" t="inlineStr">
        <is>
          <t xml:space="preserve">CONCLUIDO	</t>
        </is>
      </c>
      <c r="D568" t="n">
        <v>7.4399</v>
      </c>
      <c r="E568" t="n">
        <v>13.44</v>
      </c>
      <c r="F568" t="n">
        <v>10.72</v>
      </c>
      <c r="G568" t="n">
        <v>37.84</v>
      </c>
      <c r="H568" t="n">
        <v>0.66</v>
      </c>
      <c r="I568" t="n">
        <v>17</v>
      </c>
      <c r="J568" t="n">
        <v>147.99</v>
      </c>
      <c r="K568" t="n">
        <v>47.83</v>
      </c>
      <c r="L568" t="n">
        <v>5.5</v>
      </c>
      <c r="M568" t="n">
        <v>15</v>
      </c>
      <c r="N568" t="n">
        <v>24.66</v>
      </c>
      <c r="O568" t="n">
        <v>18485.59</v>
      </c>
      <c r="P568" t="n">
        <v>119.96</v>
      </c>
      <c r="Q568" t="n">
        <v>197.82</v>
      </c>
      <c r="R568" t="n">
        <v>37.81</v>
      </c>
      <c r="S568" t="n">
        <v>25.4</v>
      </c>
      <c r="T568" t="n">
        <v>5316.52</v>
      </c>
      <c r="U568" t="n">
        <v>0.67</v>
      </c>
      <c r="V568" t="n">
        <v>0.87</v>
      </c>
      <c r="W568" t="n">
        <v>2.97</v>
      </c>
      <c r="X568" t="n">
        <v>0.33</v>
      </c>
      <c r="Y568" t="n">
        <v>1</v>
      </c>
      <c r="Z568" t="n">
        <v>10</v>
      </c>
    </row>
    <row r="569">
      <c r="A569" t="n">
        <v>19</v>
      </c>
      <c r="B569" t="n">
        <v>70</v>
      </c>
      <c r="C569" t="inlineStr">
        <is>
          <t xml:space="preserve">CONCLUIDO	</t>
        </is>
      </c>
      <c r="D569" t="n">
        <v>7.4774</v>
      </c>
      <c r="E569" t="n">
        <v>13.37</v>
      </c>
      <c r="F569" t="n">
        <v>10.68</v>
      </c>
      <c r="G569" t="n">
        <v>40.06</v>
      </c>
      <c r="H569" t="n">
        <v>0.6899999999999999</v>
      </c>
      <c r="I569" t="n">
        <v>16</v>
      </c>
      <c r="J569" t="n">
        <v>148.33</v>
      </c>
      <c r="K569" t="n">
        <v>47.83</v>
      </c>
      <c r="L569" t="n">
        <v>5.75</v>
      </c>
      <c r="M569" t="n">
        <v>14</v>
      </c>
      <c r="N569" t="n">
        <v>24.75</v>
      </c>
      <c r="O569" t="n">
        <v>18528.25</v>
      </c>
      <c r="P569" t="n">
        <v>119.41</v>
      </c>
      <c r="Q569" t="n">
        <v>197.81</v>
      </c>
      <c r="R569" t="n">
        <v>36.42</v>
      </c>
      <c r="S569" t="n">
        <v>25.4</v>
      </c>
      <c r="T569" t="n">
        <v>4626.09</v>
      </c>
      <c r="U569" t="n">
        <v>0.7</v>
      </c>
      <c r="V569" t="n">
        <v>0.87</v>
      </c>
      <c r="W569" t="n">
        <v>2.96</v>
      </c>
      <c r="X569" t="n">
        <v>0.29</v>
      </c>
      <c r="Y569" t="n">
        <v>1</v>
      </c>
      <c r="Z569" t="n">
        <v>10</v>
      </c>
    </row>
    <row r="570">
      <c r="A570" t="n">
        <v>20</v>
      </c>
      <c r="B570" t="n">
        <v>70</v>
      </c>
      <c r="C570" t="inlineStr">
        <is>
          <t xml:space="preserve">CONCLUIDO	</t>
        </is>
      </c>
      <c r="D570" t="n">
        <v>7.4729</v>
      </c>
      <c r="E570" t="n">
        <v>13.38</v>
      </c>
      <c r="F570" t="n">
        <v>10.69</v>
      </c>
      <c r="G570" t="n">
        <v>40.09</v>
      </c>
      <c r="H570" t="n">
        <v>0.71</v>
      </c>
      <c r="I570" t="n">
        <v>16</v>
      </c>
      <c r="J570" t="n">
        <v>148.68</v>
      </c>
      <c r="K570" t="n">
        <v>47.83</v>
      </c>
      <c r="L570" t="n">
        <v>6</v>
      </c>
      <c r="M570" t="n">
        <v>14</v>
      </c>
      <c r="N570" t="n">
        <v>24.85</v>
      </c>
      <c r="O570" t="n">
        <v>18570.94</v>
      </c>
      <c r="P570" t="n">
        <v>119.44</v>
      </c>
      <c r="Q570" t="n">
        <v>197.81</v>
      </c>
      <c r="R570" t="n">
        <v>36.8</v>
      </c>
      <c r="S570" t="n">
        <v>25.4</v>
      </c>
      <c r="T570" t="n">
        <v>4817.87</v>
      </c>
      <c r="U570" t="n">
        <v>0.6899999999999999</v>
      </c>
      <c r="V570" t="n">
        <v>0.87</v>
      </c>
      <c r="W570" t="n">
        <v>2.96</v>
      </c>
      <c r="X570" t="n">
        <v>0.3</v>
      </c>
      <c r="Y570" t="n">
        <v>1</v>
      </c>
      <c r="Z570" t="n">
        <v>10</v>
      </c>
    </row>
    <row r="571">
      <c r="A571" t="n">
        <v>21</v>
      </c>
      <c r="B571" t="n">
        <v>70</v>
      </c>
      <c r="C571" t="inlineStr">
        <is>
          <t xml:space="preserve">CONCLUIDO	</t>
        </is>
      </c>
      <c r="D571" t="n">
        <v>7.4991</v>
      </c>
      <c r="E571" t="n">
        <v>13.34</v>
      </c>
      <c r="F571" t="n">
        <v>10.67</v>
      </c>
      <c r="G571" t="n">
        <v>42.69</v>
      </c>
      <c r="H571" t="n">
        <v>0.74</v>
      </c>
      <c r="I571" t="n">
        <v>15</v>
      </c>
      <c r="J571" t="n">
        <v>149.02</v>
      </c>
      <c r="K571" t="n">
        <v>47.83</v>
      </c>
      <c r="L571" t="n">
        <v>6.25</v>
      </c>
      <c r="M571" t="n">
        <v>13</v>
      </c>
      <c r="N571" t="n">
        <v>24.95</v>
      </c>
      <c r="O571" t="n">
        <v>18613.66</v>
      </c>
      <c r="P571" t="n">
        <v>119</v>
      </c>
      <c r="Q571" t="n">
        <v>197.78</v>
      </c>
      <c r="R571" t="n">
        <v>36.26</v>
      </c>
      <c r="S571" t="n">
        <v>25.4</v>
      </c>
      <c r="T571" t="n">
        <v>4550.94</v>
      </c>
      <c r="U571" t="n">
        <v>0.7</v>
      </c>
      <c r="V571" t="n">
        <v>0.87</v>
      </c>
      <c r="W571" t="n">
        <v>2.96</v>
      </c>
      <c r="X571" t="n">
        <v>0.28</v>
      </c>
      <c r="Y571" t="n">
        <v>1</v>
      </c>
      <c r="Z571" t="n">
        <v>10</v>
      </c>
    </row>
    <row r="572">
      <c r="A572" t="n">
        <v>22</v>
      </c>
      <c r="B572" t="n">
        <v>70</v>
      </c>
      <c r="C572" t="inlineStr">
        <is>
          <t xml:space="preserve">CONCLUIDO	</t>
        </is>
      </c>
      <c r="D572" t="n">
        <v>7.5045</v>
      </c>
      <c r="E572" t="n">
        <v>13.33</v>
      </c>
      <c r="F572" t="n">
        <v>10.66</v>
      </c>
      <c r="G572" t="n">
        <v>42.65</v>
      </c>
      <c r="H572" t="n">
        <v>0.77</v>
      </c>
      <c r="I572" t="n">
        <v>15</v>
      </c>
      <c r="J572" t="n">
        <v>149.37</v>
      </c>
      <c r="K572" t="n">
        <v>47.83</v>
      </c>
      <c r="L572" t="n">
        <v>6.5</v>
      </c>
      <c r="M572" t="n">
        <v>13</v>
      </c>
      <c r="N572" t="n">
        <v>25.04</v>
      </c>
      <c r="O572" t="n">
        <v>18656.42</v>
      </c>
      <c r="P572" t="n">
        <v>118.62</v>
      </c>
      <c r="Q572" t="n">
        <v>197.79</v>
      </c>
      <c r="R572" t="n">
        <v>35.82</v>
      </c>
      <c r="S572" t="n">
        <v>25.4</v>
      </c>
      <c r="T572" t="n">
        <v>4329.05</v>
      </c>
      <c r="U572" t="n">
        <v>0.71</v>
      </c>
      <c r="V572" t="n">
        <v>0.87</v>
      </c>
      <c r="W572" t="n">
        <v>2.96</v>
      </c>
      <c r="X572" t="n">
        <v>0.27</v>
      </c>
      <c r="Y572" t="n">
        <v>1</v>
      </c>
      <c r="Z572" t="n">
        <v>10</v>
      </c>
    </row>
    <row r="573">
      <c r="A573" t="n">
        <v>23</v>
      </c>
      <c r="B573" t="n">
        <v>70</v>
      </c>
      <c r="C573" t="inlineStr">
        <is>
          <t xml:space="preserve">CONCLUIDO	</t>
        </is>
      </c>
      <c r="D573" t="n">
        <v>7.5265</v>
      </c>
      <c r="E573" t="n">
        <v>13.29</v>
      </c>
      <c r="F573" t="n">
        <v>10.65</v>
      </c>
      <c r="G573" t="n">
        <v>45.66</v>
      </c>
      <c r="H573" t="n">
        <v>0.8</v>
      </c>
      <c r="I573" t="n">
        <v>14</v>
      </c>
      <c r="J573" t="n">
        <v>149.72</v>
      </c>
      <c r="K573" t="n">
        <v>47.83</v>
      </c>
      <c r="L573" t="n">
        <v>6.75</v>
      </c>
      <c r="M573" t="n">
        <v>12</v>
      </c>
      <c r="N573" t="n">
        <v>25.14</v>
      </c>
      <c r="O573" t="n">
        <v>18699.2</v>
      </c>
      <c r="P573" t="n">
        <v>118.4</v>
      </c>
      <c r="Q573" t="n">
        <v>197.75</v>
      </c>
      <c r="R573" t="n">
        <v>35.52</v>
      </c>
      <c r="S573" t="n">
        <v>25.4</v>
      </c>
      <c r="T573" t="n">
        <v>4186.37</v>
      </c>
      <c r="U573" t="n">
        <v>0.72</v>
      </c>
      <c r="V573" t="n">
        <v>0.87</v>
      </c>
      <c r="W573" t="n">
        <v>2.96</v>
      </c>
      <c r="X573" t="n">
        <v>0.26</v>
      </c>
      <c r="Y573" t="n">
        <v>1</v>
      </c>
      <c r="Z573" t="n">
        <v>10</v>
      </c>
    </row>
    <row r="574">
      <c r="A574" t="n">
        <v>24</v>
      </c>
      <c r="B574" t="n">
        <v>70</v>
      </c>
      <c r="C574" t="inlineStr">
        <is>
          <t xml:space="preserve">CONCLUIDO	</t>
        </is>
      </c>
      <c r="D574" t="n">
        <v>7.5224</v>
      </c>
      <c r="E574" t="n">
        <v>13.29</v>
      </c>
      <c r="F574" t="n">
        <v>10.66</v>
      </c>
      <c r="G574" t="n">
        <v>45.69</v>
      </c>
      <c r="H574" t="n">
        <v>0.83</v>
      </c>
      <c r="I574" t="n">
        <v>14</v>
      </c>
      <c r="J574" t="n">
        <v>150.07</v>
      </c>
      <c r="K574" t="n">
        <v>47.83</v>
      </c>
      <c r="L574" t="n">
        <v>7</v>
      </c>
      <c r="M574" t="n">
        <v>12</v>
      </c>
      <c r="N574" t="n">
        <v>25.24</v>
      </c>
      <c r="O574" t="n">
        <v>18742.03</v>
      </c>
      <c r="P574" t="n">
        <v>118.12</v>
      </c>
      <c r="Q574" t="n">
        <v>197.75</v>
      </c>
      <c r="R574" t="n">
        <v>35.9</v>
      </c>
      <c r="S574" t="n">
        <v>25.4</v>
      </c>
      <c r="T574" t="n">
        <v>4374.34</v>
      </c>
      <c r="U574" t="n">
        <v>0.71</v>
      </c>
      <c r="V574" t="n">
        <v>0.87</v>
      </c>
      <c r="W574" t="n">
        <v>2.96</v>
      </c>
      <c r="X574" t="n">
        <v>0.27</v>
      </c>
      <c r="Y574" t="n">
        <v>1</v>
      </c>
      <c r="Z574" t="n">
        <v>10</v>
      </c>
    </row>
    <row r="575">
      <c r="A575" t="n">
        <v>25</v>
      </c>
      <c r="B575" t="n">
        <v>70</v>
      </c>
      <c r="C575" t="inlineStr">
        <is>
          <t xml:space="preserve">CONCLUIDO	</t>
        </is>
      </c>
      <c r="D575" t="n">
        <v>7.551</v>
      </c>
      <c r="E575" t="n">
        <v>13.24</v>
      </c>
      <c r="F575" t="n">
        <v>10.64</v>
      </c>
      <c r="G575" t="n">
        <v>49.11</v>
      </c>
      <c r="H575" t="n">
        <v>0.85</v>
      </c>
      <c r="I575" t="n">
        <v>13</v>
      </c>
      <c r="J575" t="n">
        <v>150.41</v>
      </c>
      <c r="K575" t="n">
        <v>47.83</v>
      </c>
      <c r="L575" t="n">
        <v>7.25</v>
      </c>
      <c r="M575" t="n">
        <v>11</v>
      </c>
      <c r="N575" t="n">
        <v>25.33</v>
      </c>
      <c r="O575" t="n">
        <v>18784.88</v>
      </c>
      <c r="P575" t="n">
        <v>118.07</v>
      </c>
      <c r="Q575" t="n">
        <v>197.87</v>
      </c>
      <c r="R575" t="n">
        <v>35.36</v>
      </c>
      <c r="S575" t="n">
        <v>25.4</v>
      </c>
      <c r="T575" t="n">
        <v>4109.23</v>
      </c>
      <c r="U575" t="n">
        <v>0.72</v>
      </c>
      <c r="V575" t="n">
        <v>0.87</v>
      </c>
      <c r="W575" t="n">
        <v>2.95</v>
      </c>
      <c r="X575" t="n">
        <v>0.25</v>
      </c>
      <c r="Y575" t="n">
        <v>1</v>
      </c>
      <c r="Z575" t="n">
        <v>10</v>
      </c>
    </row>
    <row r="576">
      <c r="A576" t="n">
        <v>26</v>
      </c>
      <c r="B576" t="n">
        <v>70</v>
      </c>
      <c r="C576" t="inlineStr">
        <is>
          <t xml:space="preserve">CONCLUIDO	</t>
        </is>
      </c>
      <c r="D576" t="n">
        <v>7.5551</v>
      </c>
      <c r="E576" t="n">
        <v>13.24</v>
      </c>
      <c r="F576" t="n">
        <v>10.63</v>
      </c>
      <c r="G576" t="n">
        <v>49.07</v>
      </c>
      <c r="H576" t="n">
        <v>0.88</v>
      </c>
      <c r="I576" t="n">
        <v>13</v>
      </c>
      <c r="J576" t="n">
        <v>150.76</v>
      </c>
      <c r="K576" t="n">
        <v>47.83</v>
      </c>
      <c r="L576" t="n">
        <v>7.5</v>
      </c>
      <c r="M576" t="n">
        <v>11</v>
      </c>
      <c r="N576" t="n">
        <v>25.43</v>
      </c>
      <c r="O576" t="n">
        <v>18827.77</v>
      </c>
      <c r="P576" t="n">
        <v>117.62</v>
      </c>
      <c r="Q576" t="n">
        <v>197.77</v>
      </c>
      <c r="R576" t="n">
        <v>34.94</v>
      </c>
      <c r="S576" t="n">
        <v>25.4</v>
      </c>
      <c r="T576" t="n">
        <v>3903.5</v>
      </c>
      <c r="U576" t="n">
        <v>0.73</v>
      </c>
      <c r="V576" t="n">
        <v>0.88</v>
      </c>
      <c r="W576" t="n">
        <v>2.96</v>
      </c>
      <c r="X576" t="n">
        <v>0.24</v>
      </c>
      <c r="Y576" t="n">
        <v>1</v>
      </c>
      <c r="Z576" t="n">
        <v>10</v>
      </c>
    </row>
    <row r="577">
      <c r="A577" t="n">
        <v>27</v>
      </c>
      <c r="B577" t="n">
        <v>70</v>
      </c>
      <c r="C577" t="inlineStr">
        <is>
          <t xml:space="preserve">CONCLUIDO	</t>
        </is>
      </c>
      <c r="D577" t="n">
        <v>7.5858</v>
      </c>
      <c r="E577" t="n">
        <v>13.18</v>
      </c>
      <c r="F577" t="n">
        <v>10.61</v>
      </c>
      <c r="G577" t="n">
        <v>53.04</v>
      </c>
      <c r="H577" t="n">
        <v>0.91</v>
      </c>
      <c r="I577" t="n">
        <v>12</v>
      </c>
      <c r="J577" t="n">
        <v>151.11</v>
      </c>
      <c r="K577" t="n">
        <v>47.83</v>
      </c>
      <c r="L577" t="n">
        <v>7.75</v>
      </c>
      <c r="M577" t="n">
        <v>10</v>
      </c>
      <c r="N577" t="n">
        <v>25.53</v>
      </c>
      <c r="O577" t="n">
        <v>18870.7</v>
      </c>
      <c r="P577" t="n">
        <v>117.14</v>
      </c>
      <c r="Q577" t="n">
        <v>197.83</v>
      </c>
      <c r="R577" t="n">
        <v>34.18</v>
      </c>
      <c r="S577" t="n">
        <v>25.4</v>
      </c>
      <c r="T577" t="n">
        <v>3525.11</v>
      </c>
      <c r="U577" t="n">
        <v>0.74</v>
      </c>
      <c r="V577" t="n">
        <v>0.88</v>
      </c>
      <c r="W577" t="n">
        <v>2.96</v>
      </c>
      <c r="X577" t="n">
        <v>0.22</v>
      </c>
      <c r="Y577" t="n">
        <v>1</v>
      </c>
      <c r="Z577" t="n">
        <v>10</v>
      </c>
    </row>
    <row r="578">
      <c r="A578" t="n">
        <v>28</v>
      </c>
      <c r="B578" t="n">
        <v>70</v>
      </c>
      <c r="C578" t="inlineStr">
        <is>
          <t xml:space="preserve">CONCLUIDO	</t>
        </is>
      </c>
      <c r="D578" t="n">
        <v>7.5836</v>
      </c>
      <c r="E578" t="n">
        <v>13.19</v>
      </c>
      <c r="F578" t="n">
        <v>10.61</v>
      </c>
      <c r="G578" t="n">
        <v>53.06</v>
      </c>
      <c r="H578" t="n">
        <v>0.9399999999999999</v>
      </c>
      <c r="I578" t="n">
        <v>12</v>
      </c>
      <c r="J578" t="n">
        <v>151.46</v>
      </c>
      <c r="K578" t="n">
        <v>47.83</v>
      </c>
      <c r="L578" t="n">
        <v>8</v>
      </c>
      <c r="M578" t="n">
        <v>10</v>
      </c>
      <c r="N578" t="n">
        <v>25.63</v>
      </c>
      <c r="O578" t="n">
        <v>18913.66</v>
      </c>
      <c r="P578" t="n">
        <v>117.01</v>
      </c>
      <c r="Q578" t="n">
        <v>197.79</v>
      </c>
      <c r="R578" t="n">
        <v>34.32</v>
      </c>
      <c r="S578" t="n">
        <v>25.4</v>
      </c>
      <c r="T578" t="n">
        <v>3595.68</v>
      </c>
      <c r="U578" t="n">
        <v>0.74</v>
      </c>
      <c r="V578" t="n">
        <v>0.88</v>
      </c>
      <c r="W578" t="n">
        <v>2.96</v>
      </c>
      <c r="X578" t="n">
        <v>0.22</v>
      </c>
      <c r="Y578" t="n">
        <v>1</v>
      </c>
      <c r="Z578" t="n">
        <v>10</v>
      </c>
    </row>
    <row r="579">
      <c r="A579" t="n">
        <v>29</v>
      </c>
      <c r="B579" t="n">
        <v>70</v>
      </c>
      <c r="C579" t="inlineStr">
        <is>
          <t xml:space="preserve">CONCLUIDO	</t>
        </is>
      </c>
      <c r="D579" t="n">
        <v>7.5853</v>
      </c>
      <c r="E579" t="n">
        <v>13.18</v>
      </c>
      <c r="F579" t="n">
        <v>10.61</v>
      </c>
      <c r="G579" t="n">
        <v>53.04</v>
      </c>
      <c r="H579" t="n">
        <v>0.96</v>
      </c>
      <c r="I579" t="n">
        <v>12</v>
      </c>
      <c r="J579" t="n">
        <v>151.81</v>
      </c>
      <c r="K579" t="n">
        <v>47.83</v>
      </c>
      <c r="L579" t="n">
        <v>8.25</v>
      </c>
      <c r="M579" t="n">
        <v>10</v>
      </c>
      <c r="N579" t="n">
        <v>25.73</v>
      </c>
      <c r="O579" t="n">
        <v>18956.65</v>
      </c>
      <c r="P579" t="n">
        <v>116.45</v>
      </c>
      <c r="Q579" t="n">
        <v>197.83</v>
      </c>
      <c r="R579" t="n">
        <v>34.3</v>
      </c>
      <c r="S579" t="n">
        <v>25.4</v>
      </c>
      <c r="T579" t="n">
        <v>3585.97</v>
      </c>
      <c r="U579" t="n">
        <v>0.74</v>
      </c>
      <c r="V579" t="n">
        <v>0.88</v>
      </c>
      <c r="W579" t="n">
        <v>2.95</v>
      </c>
      <c r="X579" t="n">
        <v>0.22</v>
      </c>
      <c r="Y579" t="n">
        <v>1</v>
      </c>
      <c r="Z579" t="n">
        <v>10</v>
      </c>
    </row>
    <row r="580">
      <c r="A580" t="n">
        <v>30</v>
      </c>
      <c r="B580" t="n">
        <v>70</v>
      </c>
      <c r="C580" t="inlineStr">
        <is>
          <t xml:space="preserve">CONCLUIDO	</t>
        </is>
      </c>
      <c r="D580" t="n">
        <v>7.6144</v>
      </c>
      <c r="E580" t="n">
        <v>13.13</v>
      </c>
      <c r="F580" t="n">
        <v>10.59</v>
      </c>
      <c r="G580" t="n">
        <v>57.75</v>
      </c>
      <c r="H580" t="n">
        <v>0.99</v>
      </c>
      <c r="I580" t="n">
        <v>11</v>
      </c>
      <c r="J580" t="n">
        <v>152.15</v>
      </c>
      <c r="K580" t="n">
        <v>47.83</v>
      </c>
      <c r="L580" t="n">
        <v>8.5</v>
      </c>
      <c r="M580" t="n">
        <v>9</v>
      </c>
      <c r="N580" t="n">
        <v>25.83</v>
      </c>
      <c r="O580" t="n">
        <v>18999.67</v>
      </c>
      <c r="P580" t="n">
        <v>116.2</v>
      </c>
      <c r="Q580" t="n">
        <v>197.79</v>
      </c>
      <c r="R580" t="n">
        <v>33.39</v>
      </c>
      <c r="S580" t="n">
        <v>25.4</v>
      </c>
      <c r="T580" t="n">
        <v>3135.29</v>
      </c>
      <c r="U580" t="n">
        <v>0.76</v>
      </c>
      <c r="V580" t="n">
        <v>0.88</v>
      </c>
      <c r="W580" t="n">
        <v>2.96</v>
      </c>
      <c r="X580" t="n">
        <v>0.2</v>
      </c>
      <c r="Y580" t="n">
        <v>1</v>
      </c>
      <c r="Z580" t="n">
        <v>10</v>
      </c>
    </row>
    <row r="581">
      <c r="A581" t="n">
        <v>31</v>
      </c>
      <c r="B581" t="n">
        <v>70</v>
      </c>
      <c r="C581" t="inlineStr">
        <is>
          <t xml:space="preserve">CONCLUIDO	</t>
        </is>
      </c>
      <c r="D581" t="n">
        <v>7.6165</v>
      </c>
      <c r="E581" t="n">
        <v>13.13</v>
      </c>
      <c r="F581" t="n">
        <v>10.58</v>
      </c>
      <c r="G581" t="n">
        <v>57.73</v>
      </c>
      <c r="H581" t="n">
        <v>1.02</v>
      </c>
      <c r="I581" t="n">
        <v>11</v>
      </c>
      <c r="J581" t="n">
        <v>152.5</v>
      </c>
      <c r="K581" t="n">
        <v>47.83</v>
      </c>
      <c r="L581" t="n">
        <v>8.75</v>
      </c>
      <c r="M581" t="n">
        <v>9</v>
      </c>
      <c r="N581" t="n">
        <v>25.93</v>
      </c>
      <c r="O581" t="n">
        <v>19042.73</v>
      </c>
      <c r="P581" t="n">
        <v>116.03</v>
      </c>
      <c r="Q581" t="n">
        <v>197.78</v>
      </c>
      <c r="R581" t="n">
        <v>33.38</v>
      </c>
      <c r="S581" t="n">
        <v>25.4</v>
      </c>
      <c r="T581" t="n">
        <v>3129.53</v>
      </c>
      <c r="U581" t="n">
        <v>0.76</v>
      </c>
      <c r="V581" t="n">
        <v>0.88</v>
      </c>
      <c r="W581" t="n">
        <v>2.96</v>
      </c>
      <c r="X581" t="n">
        <v>0.19</v>
      </c>
      <c r="Y581" t="n">
        <v>1</v>
      </c>
      <c r="Z581" t="n">
        <v>10</v>
      </c>
    </row>
    <row r="582">
      <c r="A582" t="n">
        <v>32</v>
      </c>
      <c r="B582" t="n">
        <v>70</v>
      </c>
      <c r="C582" t="inlineStr">
        <is>
          <t xml:space="preserve">CONCLUIDO	</t>
        </is>
      </c>
      <c r="D582" t="n">
        <v>7.6118</v>
      </c>
      <c r="E582" t="n">
        <v>13.14</v>
      </c>
      <c r="F582" t="n">
        <v>10.59</v>
      </c>
      <c r="G582" t="n">
        <v>57.77</v>
      </c>
      <c r="H582" t="n">
        <v>1.04</v>
      </c>
      <c r="I582" t="n">
        <v>11</v>
      </c>
      <c r="J582" t="n">
        <v>152.85</v>
      </c>
      <c r="K582" t="n">
        <v>47.83</v>
      </c>
      <c r="L582" t="n">
        <v>9</v>
      </c>
      <c r="M582" t="n">
        <v>9</v>
      </c>
      <c r="N582" t="n">
        <v>26.03</v>
      </c>
      <c r="O582" t="n">
        <v>19085.83</v>
      </c>
      <c r="P582" t="n">
        <v>116.02</v>
      </c>
      <c r="Q582" t="n">
        <v>197.75</v>
      </c>
      <c r="R582" t="n">
        <v>33.46</v>
      </c>
      <c r="S582" t="n">
        <v>25.4</v>
      </c>
      <c r="T582" t="n">
        <v>3170.17</v>
      </c>
      <c r="U582" t="n">
        <v>0.76</v>
      </c>
      <c r="V582" t="n">
        <v>0.88</v>
      </c>
      <c r="W582" t="n">
        <v>2.96</v>
      </c>
      <c r="X582" t="n">
        <v>0.2</v>
      </c>
      <c r="Y582" t="n">
        <v>1</v>
      </c>
      <c r="Z582" t="n">
        <v>10</v>
      </c>
    </row>
    <row r="583">
      <c r="A583" t="n">
        <v>33</v>
      </c>
      <c r="B583" t="n">
        <v>70</v>
      </c>
      <c r="C583" t="inlineStr">
        <is>
          <t xml:space="preserve">CONCLUIDO	</t>
        </is>
      </c>
      <c r="D583" t="n">
        <v>7.6454</v>
      </c>
      <c r="E583" t="n">
        <v>13.08</v>
      </c>
      <c r="F583" t="n">
        <v>10.56</v>
      </c>
      <c r="G583" t="n">
        <v>63.38</v>
      </c>
      <c r="H583" t="n">
        <v>1.07</v>
      </c>
      <c r="I583" t="n">
        <v>10</v>
      </c>
      <c r="J583" t="n">
        <v>153.2</v>
      </c>
      <c r="K583" t="n">
        <v>47.83</v>
      </c>
      <c r="L583" t="n">
        <v>9.25</v>
      </c>
      <c r="M583" t="n">
        <v>8</v>
      </c>
      <c r="N583" t="n">
        <v>26.12</v>
      </c>
      <c r="O583" t="n">
        <v>19128.96</v>
      </c>
      <c r="P583" t="n">
        <v>115.44</v>
      </c>
      <c r="Q583" t="n">
        <v>197.8</v>
      </c>
      <c r="R583" t="n">
        <v>32.75</v>
      </c>
      <c r="S583" t="n">
        <v>25.4</v>
      </c>
      <c r="T583" t="n">
        <v>2819.09</v>
      </c>
      <c r="U583" t="n">
        <v>0.78</v>
      </c>
      <c r="V583" t="n">
        <v>0.88</v>
      </c>
      <c r="W583" t="n">
        <v>2.95</v>
      </c>
      <c r="X583" t="n">
        <v>0.17</v>
      </c>
      <c r="Y583" t="n">
        <v>1</v>
      </c>
      <c r="Z583" t="n">
        <v>10</v>
      </c>
    </row>
    <row r="584">
      <c r="A584" t="n">
        <v>34</v>
      </c>
      <c r="B584" t="n">
        <v>70</v>
      </c>
      <c r="C584" t="inlineStr">
        <is>
          <t xml:space="preserve">CONCLUIDO	</t>
        </is>
      </c>
      <c r="D584" t="n">
        <v>7.6487</v>
      </c>
      <c r="E584" t="n">
        <v>13.07</v>
      </c>
      <c r="F584" t="n">
        <v>10.56</v>
      </c>
      <c r="G584" t="n">
        <v>63.34</v>
      </c>
      <c r="H584" t="n">
        <v>1.1</v>
      </c>
      <c r="I584" t="n">
        <v>10</v>
      </c>
      <c r="J584" t="n">
        <v>153.55</v>
      </c>
      <c r="K584" t="n">
        <v>47.83</v>
      </c>
      <c r="L584" t="n">
        <v>9.5</v>
      </c>
      <c r="M584" t="n">
        <v>8</v>
      </c>
      <c r="N584" t="n">
        <v>26.22</v>
      </c>
      <c r="O584" t="n">
        <v>19172.12</v>
      </c>
      <c r="P584" t="n">
        <v>115.41</v>
      </c>
      <c r="Q584" t="n">
        <v>197.75</v>
      </c>
      <c r="R584" t="n">
        <v>32.58</v>
      </c>
      <c r="S584" t="n">
        <v>25.4</v>
      </c>
      <c r="T584" t="n">
        <v>2735.05</v>
      </c>
      <c r="U584" t="n">
        <v>0.78</v>
      </c>
      <c r="V584" t="n">
        <v>0.88</v>
      </c>
      <c r="W584" t="n">
        <v>2.95</v>
      </c>
      <c r="X584" t="n">
        <v>0.17</v>
      </c>
      <c r="Y584" t="n">
        <v>1</v>
      </c>
      <c r="Z584" t="n">
        <v>10</v>
      </c>
    </row>
    <row r="585">
      <c r="A585" t="n">
        <v>35</v>
      </c>
      <c r="B585" t="n">
        <v>70</v>
      </c>
      <c r="C585" t="inlineStr">
        <is>
          <t xml:space="preserve">CONCLUIDO	</t>
        </is>
      </c>
      <c r="D585" t="n">
        <v>7.6485</v>
      </c>
      <c r="E585" t="n">
        <v>13.07</v>
      </c>
      <c r="F585" t="n">
        <v>10.56</v>
      </c>
      <c r="G585" t="n">
        <v>63.34</v>
      </c>
      <c r="H585" t="n">
        <v>1.12</v>
      </c>
      <c r="I585" t="n">
        <v>10</v>
      </c>
      <c r="J585" t="n">
        <v>153.9</v>
      </c>
      <c r="K585" t="n">
        <v>47.83</v>
      </c>
      <c r="L585" t="n">
        <v>9.75</v>
      </c>
      <c r="M585" t="n">
        <v>8</v>
      </c>
      <c r="N585" t="n">
        <v>26.32</v>
      </c>
      <c r="O585" t="n">
        <v>19215.32</v>
      </c>
      <c r="P585" t="n">
        <v>115.14</v>
      </c>
      <c r="Q585" t="n">
        <v>197.75</v>
      </c>
      <c r="R585" t="n">
        <v>32.57</v>
      </c>
      <c r="S585" t="n">
        <v>25.4</v>
      </c>
      <c r="T585" t="n">
        <v>2733.06</v>
      </c>
      <c r="U585" t="n">
        <v>0.78</v>
      </c>
      <c r="V585" t="n">
        <v>0.88</v>
      </c>
      <c r="W585" t="n">
        <v>2.95</v>
      </c>
      <c r="X585" t="n">
        <v>0.17</v>
      </c>
      <c r="Y585" t="n">
        <v>1</v>
      </c>
      <c r="Z585" t="n">
        <v>10</v>
      </c>
    </row>
    <row r="586">
      <c r="A586" t="n">
        <v>36</v>
      </c>
      <c r="B586" t="n">
        <v>70</v>
      </c>
      <c r="C586" t="inlineStr">
        <is>
          <t xml:space="preserve">CONCLUIDO	</t>
        </is>
      </c>
      <c r="D586" t="n">
        <v>7.6454</v>
      </c>
      <c r="E586" t="n">
        <v>13.08</v>
      </c>
      <c r="F586" t="n">
        <v>10.56</v>
      </c>
      <c r="G586" t="n">
        <v>63.38</v>
      </c>
      <c r="H586" t="n">
        <v>1.15</v>
      </c>
      <c r="I586" t="n">
        <v>10</v>
      </c>
      <c r="J586" t="n">
        <v>154.25</v>
      </c>
      <c r="K586" t="n">
        <v>47.83</v>
      </c>
      <c r="L586" t="n">
        <v>10</v>
      </c>
      <c r="M586" t="n">
        <v>8</v>
      </c>
      <c r="N586" t="n">
        <v>26.43</v>
      </c>
      <c r="O586" t="n">
        <v>19258.55</v>
      </c>
      <c r="P586" t="n">
        <v>114.92</v>
      </c>
      <c r="Q586" t="n">
        <v>197.79</v>
      </c>
      <c r="R586" t="n">
        <v>32.75</v>
      </c>
      <c r="S586" t="n">
        <v>25.4</v>
      </c>
      <c r="T586" t="n">
        <v>2818.87</v>
      </c>
      <c r="U586" t="n">
        <v>0.78</v>
      </c>
      <c r="V586" t="n">
        <v>0.88</v>
      </c>
      <c r="W586" t="n">
        <v>2.95</v>
      </c>
      <c r="X586" t="n">
        <v>0.17</v>
      </c>
      <c r="Y586" t="n">
        <v>1</v>
      </c>
      <c r="Z586" t="n">
        <v>10</v>
      </c>
    </row>
    <row r="587">
      <c r="A587" t="n">
        <v>37</v>
      </c>
      <c r="B587" t="n">
        <v>70</v>
      </c>
      <c r="C587" t="inlineStr">
        <is>
          <t xml:space="preserve">CONCLUIDO	</t>
        </is>
      </c>
      <c r="D587" t="n">
        <v>7.6721</v>
      </c>
      <c r="E587" t="n">
        <v>13.03</v>
      </c>
      <c r="F587" t="n">
        <v>10.55</v>
      </c>
      <c r="G587" t="n">
        <v>70.31</v>
      </c>
      <c r="H587" t="n">
        <v>1.17</v>
      </c>
      <c r="I587" t="n">
        <v>9</v>
      </c>
      <c r="J587" t="n">
        <v>154.6</v>
      </c>
      <c r="K587" t="n">
        <v>47.83</v>
      </c>
      <c r="L587" t="n">
        <v>10.25</v>
      </c>
      <c r="M587" t="n">
        <v>7</v>
      </c>
      <c r="N587" t="n">
        <v>26.53</v>
      </c>
      <c r="O587" t="n">
        <v>19301.82</v>
      </c>
      <c r="P587" t="n">
        <v>114.08</v>
      </c>
      <c r="Q587" t="n">
        <v>197.81</v>
      </c>
      <c r="R587" t="n">
        <v>32.14</v>
      </c>
      <c r="S587" t="n">
        <v>25.4</v>
      </c>
      <c r="T587" t="n">
        <v>2521.68</v>
      </c>
      <c r="U587" t="n">
        <v>0.79</v>
      </c>
      <c r="V587" t="n">
        <v>0.88</v>
      </c>
      <c r="W587" t="n">
        <v>2.96</v>
      </c>
      <c r="X587" t="n">
        <v>0.16</v>
      </c>
      <c r="Y587" t="n">
        <v>1</v>
      </c>
      <c r="Z587" t="n">
        <v>10</v>
      </c>
    </row>
    <row r="588">
      <c r="A588" t="n">
        <v>38</v>
      </c>
      <c r="B588" t="n">
        <v>70</v>
      </c>
      <c r="C588" t="inlineStr">
        <is>
          <t xml:space="preserve">CONCLUIDO	</t>
        </is>
      </c>
      <c r="D588" t="n">
        <v>7.6653</v>
      </c>
      <c r="E588" t="n">
        <v>13.05</v>
      </c>
      <c r="F588" t="n">
        <v>10.56</v>
      </c>
      <c r="G588" t="n">
        <v>70.38</v>
      </c>
      <c r="H588" t="n">
        <v>1.2</v>
      </c>
      <c r="I588" t="n">
        <v>9</v>
      </c>
      <c r="J588" t="n">
        <v>154.95</v>
      </c>
      <c r="K588" t="n">
        <v>47.83</v>
      </c>
      <c r="L588" t="n">
        <v>10.5</v>
      </c>
      <c r="M588" t="n">
        <v>7</v>
      </c>
      <c r="N588" t="n">
        <v>26.63</v>
      </c>
      <c r="O588" t="n">
        <v>19345.12</v>
      </c>
      <c r="P588" t="n">
        <v>114.43</v>
      </c>
      <c r="Q588" t="n">
        <v>197.76</v>
      </c>
      <c r="R588" t="n">
        <v>32.64</v>
      </c>
      <c r="S588" t="n">
        <v>25.4</v>
      </c>
      <c r="T588" t="n">
        <v>2773.48</v>
      </c>
      <c r="U588" t="n">
        <v>0.78</v>
      </c>
      <c r="V588" t="n">
        <v>0.88</v>
      </c>
      <c r="W588" t="n">
        <v>2.95</v>
      </c>
      <c r="X588" t="n">
        <v>0.17</v>
      </c>
      <c r="Y588" t="n">
        <v>1</v>
      </c>
      <c r="Z588" t="n">
        <v>10</v>
      </c>
    </row>
    <row r="589">
      <c r="A589" t="n">
        <v>39</v>
      </c>
      <c r="B589" t="n">
        <v>70</v>
      </c>
      <c r="C589" t="inlineStr">
        <is>
          <t xml:space="preserve">CONCLUIDO	</t>
        </is>
      </c>
      <c r="D589" t="n">
        <v>7.6694</v>
      </c>
      <c r="E589" t="n">
        <v>13.04</v>
      </c>
      <c r="F589" t="n">
        <v>10.55</v>
      </c>
      <c r="G589" t="n">
        <v>70.34</v>
      </c>
      <c r="H589" t="n">
        <v>1.23</v>
      </c>
      <c r="I589" t="n">
        <v>9</v>
      </c>
      <c r="J589" t="n">
        <v>155.31</v>
      </c>
      <c r="K589" t="n">
        <v>47.83</v>
      </c>
      <c r="L589" t="n">
        <v>10.75</v>
      </c>
      <c r="M589" t="n">
        <v>7</v>
      </c>
      <c r="N589" t="n">
        <v>26.73</v>
      </c>
      <c r="O589" t="n">
        <v>19388.45</v>
      </c>
      <c r="P589" t="n">
        <v>114.25</v>
      </c>
      <c r="Q589" t="n">
        <v>197.77</v>
      </c>
      <c r="R589" t="n">
        <v>32.44</v>
      </c>
      <c r="S589" t="n">
        <v>25.4</v>
      </c>
      <c r="T589" t="n">
        <v>2668.92</v>
      </c>
      <c r="U589" t="n">
        <v>0.78</v>
      </c>
      <c r="V589" t="n">
        <v>0.88</v>
      </c>
      <c r="W589" t="n">
        <v>2.95</v>
      </c>
      <c r="X589" t="n">
        <v>0.16</v>
      </c>
      <c r="Y589" t="n">
        <v>1</v>
      </c>
      <c r="Z589" t="n">
        <v>10</v>
      </c>
    </row>
    <row r="590">
      <c r="A590" t="n">
        <v>40</v>
      </c>
      <c r="B590" t="n">
        <v>70</v>
      </c>
      <c r="C590" t="inlineStr">
        <is>
          <t xml:space="preserve">CONCLUIDO	</t>
        </is>
      </c>
      <c r="D590" t="n">
        <v>7.6733</v>
      </c>
      <c r="E590" t="n">
        <v>13.03</v>
      </c>
      <c r="F590" t="n">
        <v>10.54</v>
      </c>
      <c r="G590" t="n">
        <v>70.29000000000001</v>
      </c>
      <c r="H590" t="n">
        <v>1.25</v>
      </c>
      <c r="I590" t="n">
        <v>9</v>
      </c>
      <c r="J590" t="n">
        <v>155.66</v>
      </c>
      <c r="K590" t="n">
        <v>47.83</v>
      </c>
      <c r="L590" t="n">
        <v>11</v>
      </c>
      <c r="M590" t="n">
        <v>7</v>
      </c>
      <c r="N590" t="n">
        <v>26.83</v>
      </c>
      <c r="O590" t="n">
        <v>19431.82</v>
      </c>
      <c r="P590" t="n">
        <v>113.91</v>
      </c>
      <c r="Q590" t="n">
        <v>197.75</v>
      </c>
      <c r="R590" t="n">
        <v>32.12</v>
      </c>
      <c r="S590" t="n">
        <v>25.4</v>
      </c>
      <c r="T590" t="n">
        <v>2511.42</v>
      </c>
      <c r="U590" t="n">
        <v>0.79</v>
      </c>
      <c r="V590" t="n">
        <v>0.88</v>
      </c>
      <c r="W590" t="n">
        <v>2.95</v>
      </c>
      <c r="X590" t="n">
        <v>0.15</v>
      </c>
      <c r="Y590" t="n">
        <v>1</v>
      </c>
      <c r="Z590" t="n">
        <v>10</v>
      </c>
    </row>
    <row r="591">
      <c r="A591" t="n">
        <v>41</v>
      </c>
      <c r="B591" t="n">
        <v>70</v>
      </c>
      <c r="C591" t="inlineStr">
        <is>
          <t xml:space="preserve">CONCLUIDO	</t>
        </is>
      </c>
      <c r="D591" t="n">
        <v>7.6668</v>
      </c>
      <c r="E591" t="n">
        <v>13.04</v>
      </c>
      <c r="F591" t="n">
        <v>10.55</v>
      </c>
      <c r="G591" t="n">
        <v>70.37</v>
      </c>
      <c r="H591" t="n">
        <v>1.28</v>
      </c>
      <c r="I591" t="n">
        <v>9</v>
      </c>
      <c r="J591" t="n">
        <v>156.01</v>
      </c>
      <c r="K591" t="n">
        <v>47.83</v>
      </c>
      <c r="L591" t="n">
        <v>11.25</v>
      </c>
      <c r="M591" t="n">
        <v>7</v>
      </c>
      <c r="N591" t="n">
        <v>26.93</v>
      </c>
      <c r="O591" t="n">
        <v>19475.23</v>
      </c>
      <c r="P591" t="n">
        <v>113.89</v>
      </c>
      <c r="Q591" t="n">
        <v>197.86</v>
      </c>
      <c r="R591" t="n">
        <v>32.52</v>
      </c>
      <c r="S591" t="n">
        <v>25.4</v>
      </c>
      <c r="T591" t="n">
        <v>2712.51</v>
      </c>
      <c r="U591" t="n">
        <v>0.78</v>
      </c>
      <c r="V591" t="n">
        <v>0.88</v>
      </c>
      <c r="W591" t="n">
        <v>2.95</v>
      </c>
      <c r="X591" t="n">
        <v>0.16</v>
      </c>
      <c r="Y591" t="n">
        <v>1</v>
      </c>
      <c r="Z591" t="n">
        <v>10</v>
      </c>
    </row>
    <row r="592">
      <c r="A592" t="n">
        <v>42</v>
      </c>
      <c r="B592" t="n">
        <v>70</v>
      </c>
      <c r="C592" t="inlineStr">
        <is>
          <t xml:space="preserve">CONCLUIDO	</t>
        </is>
      </c>
      <c r="D592" t="n">
        <v>7.6718</v>
      </c>
      <c r="E592" t="n">
        <v>13.03</v>
      </c>
      <c r="F592" t="n">
        <v>10.55</v>
      </c>
      <c r="G592" t="n">
        <v>70.31</v>
      </c>
      <c r="H592" t="n">
        <v>1.3</v>
      </c>
      <c r="I592" t="n">
        <v>9</v>
      </c>
      <c r="J592" t="n">
        <v>156.36</v>
      </c>
      <c r="K592" t="n">
        <v>47.83</v>
      </c>
      <c r="L592" t="n">
        <v>11.5</v>
      </c>
      <c r="M592" t="n">
        <v>7</v>
      </c>
      <c r="N592" t="n">
        <v>27.03</v>
      </c>
      <c r="O592" t="n">
        <v>19518.67</v>
      </c>
      <c r="P592" t="n">
        <v>113.43</v>
      </c>
      <c r="Q592" t="n">
        <v>197.76</v>
      </c>
      <c r="R592" t="n">
        <v>32.28</v>
      </c>
      <c r="S592" t="n">
        <v>25.4</v>
      </c>
      <c r="T592" t="n">
        <v>2591.28</v>
      </c>
      <c r="U592" t="n">
        <v>0.79</v>
      </c>
      <c r="V592" t="n">
        <v>0.88</v>
      </c>
      <c r="W592" t="n">
        <v>2.95</v>
      </c>
      <c r="X592" t="n">
        <v>0.16</v>
      </c>
      <c r="Y592" t="n">
        <v>1</v>
      </c>
      <c r="Z592" t="n">
        <v>10</v>
      </c>
    </row>
    <row r="593">
      <c r="A593" t="n">
        <v>43</v>
      </c>
      <c r="B593" t="n">
        <v>70</v>
      </c>
      <c r="C593" t="inlineStr">
        <is>
          <t xml:space="preserve">CONCLUIDO	</t>
        </is>
      </c>
      <c r="D593" t="n">
        <v>7.7038</v>
      </c>
      <c r="E593" t="n">
        <v>12.98</v>
      </c>
      <c r="F593" t="n">
        <v>10.52</v>
      </c>
      <c r="G593" t="n">
        <v>78.91</v>
      </c>
      <c r="H593" t="n">
        <v>1.33</v>
      </c>
      <c r="I593" t="n">
        <v>8</v>
      </c>
      <c r="J593" t="n">
        <v>156.71</v>
      </c>
      <c r="K593" t="n">
        <v>47.83</v>
      </c>
      <c r="L593" t="n">
        <v>11.75</v>
      </c>
      <c r="M593" t="n">
        <v>6</v>
      </c>
      <c r="N593" t="n">
        <v>27.14</v>
      </c>
      <c r="O593" t="n">
        <v>19562.15</v>
      </c>
      <c r="P593" t="n">
        <v>113.05</v>
      </c>
      <c r="Q593" t="n">
        <v>197.76</v>
      </c>
      <c r="R593" t="n">
        <v>31.43</v>
      </c>
      <c r="S593" t="n">
        <v>25.4</v>
      </c>
      <c r="T593" t="n">
        <v>2171.71</v>
      </c>
      <c r="U593" t="n">
        <v>0.8100000000000001</v>
      </c>
      <c r="V593" t="n">
        <v>0.88</v>
      </c>
      <c r="W593" t="n">
        <v>2.95</v>
      </c>
      <c r="X593" t="n">
        <v>0.13</v>
      </c>
      <c r="Y593" t="n">
        <v>1</v>
      </c>
      <c r="Z593" t="n">
        <v>10</v>
      </c>
    </row>
    <row r="594">
      <c r="A594" t="n">
        <v>44</v>
      </c>
      <c r="B594" t="n">
        <v>70</v>
      </c>
      <c r="C594" t="inlineStr">
        <is>
          <t xml:space="preserve">CONCLUIDO	</t>
        </is>
      </c>
      <c r="D594" t="n">
        <v>7.7065</v>
      </c>
      <c r="E594" t="n">
        <v>12.98</v>
      </c>
      <c r="F594" t="n">
        <v>10.52</v>
      </c>
      <c r="G594" t="n">
        <v>78.88</v>
      </c>
      <c r="H594" t="n">
        <v>1.35</v>
      </c>
      <c r="I594" t="n">
        <v>8</v>
      </c>
      <c r="J594" t="n">
        <v>157.07</v>
      </c>
      <c r="K594" t="n">
        <v>47.83</v>
      </c>
      <c r="L594" t="n">
        <v>12</v>
      </c>
      <c r="M594" t="n">
        <v>6</v>
      </c>
      <c r="N594" t="n">
        <v>27.24</v>
      </c>
      <c r="O594" t="n">
        <v>19605.66</v>
      </c>
      <c r="P594" t="n">
        <v>112.95</v>
      </c>
      <c r="Q594" t="n">
        <v>197.76</v>
      </c>
      <c r="R594" t="n">
        <v>31.37</v>
      </c>
      <c r="S594" t="n">
        <v>25.4</v>
      </c>
      <c r="T594" t="n">
        <v>2141.25</v>
      </c>
      <c r="U594" t="n">
        <v>0.8100000000000001</v>
      </c>
      <c r="V594" t="n">
        <v>0.88</v>
      </c>
      <c r="W594" t="n">
        <v>2.95</v>
      </c>
      <c r="X594" t="n">
        <v>0.13</v>
      </c>
      <c r="Y594" t="n">
        <v>1</v>
      </c>
      <c r="Z594" t="n">
        <v>10</v>
      </c>
    </row>
    <row r="595">
      <c r="A595" t="n">
        <v>45</v>
      </c>
      <c r="B595" t="n">
        <v>70</v>
      </c>
      <c r="C595" t="inlineStr">
        <is>
          <t xml:space="preserve">CONCLUIDO	</t>
        </is>
      </c>
      <c r="D595" t="n">
        <v>7.702</v>
      </c>
      <c r="E595" t="n">
        <v>12.98</v>
      </c>
      <c r="F595" t="n">
        <v>10.52</v>
      </c>
      <c r="G595" t="n">
        <v>78.93000000000001</v>
      </c>
      <c r="H595" t="n">
        <v>1.38</v>
      </c>
      <c r="I595" t="n">
        <v>8</v>
      </c>
      <c r="J595" t="n">
        <v>157.42</v>
      </c>
      <c r="K595" t="n">
        <v>47.83</v>
      </c>
      <c r="L595" t="n">
        <v>12.25</v>
      </c>
      <c r="M595" t="n">
        <v>6</v>
      </c>
      <c r="N595" t="n">
        <v>27.34</v>
      </c>
      <c r="O595" t="n">
        <v>19649.2</v>
      </c>
      <c r="P595" t="n">
        <v>113.03</v>
      </c>
      <c r="Q595" t="n">
        <v>197.76</v>
      </c>
      <c r="R595" t="n">
        <v>31.56</v>
      </c>
      <c r="S595" t="n">
        <v>25.4</v>
      </c>
      <c r="T595" t="n">
        <v>2233.87</v>
      </c>
      <c r="U595" t="n">
        <v>0.8</v>
      </c>
      <c r="V595" t="n">
        <v>0.88</v>
      </c>
      <c r="W595" t="n">
        <v>2.95</v>
      </c>
      <c r="X595" t="n">
        <v>0.13</v>
      </c>
      <c r="Y595" t="n">
        <v>1</v>
      </c>
      <c r="Z595" t="n">
        <v>10</v>
      </c>
    </row>
    <row r="596">
      <c r="A596" t="n">
        <v>46</v>
      </c>
      <c r="B596" t="n">
        <v>70</v>
      </c>
      <c r="C596" t="inlineStr">
        <is>
          <t xml:space="preserve">CONCLUIDO	</t>
        </is>
      </c>
      <c r="D596" t="n">
        <v>7.7042</v>
      </c>
      <c r="E596" t="n">
        <v>12.98</v>
      </c>
      <c r="F596" t="n">
        <v>10.52</v>
      </c>
      <c r="G596" t="n">
        <v>78.90000000000001</v>
      </c>
      <c r="H596" t="n">
        <v>1.4</v>
      </c>
      <c r="I596" t="n">
        <v>8</v>
      </c>
      <c r="J596" t="n">
        <v>157.77</v>
      </c>
      <c r="K596" t="n">
        <v>47.83</v>
      </c>
      <c r="L596" t="n">
        <v>12.5</v>
      </c>
      <c r="M596" t="n">
        <v>6</v>
      </c>
      <c r="N596" t="n">
        <v>27.45</v>
      </c>
      <c r="O596" t="n">
        <v>19692.79</v>
      </c>
      <c r="P596" t="n">
        <v>112.7</v>
      </c>
      <c r="Q596" t="n">
        <v>197.75</v>
      </c>
      <c r="R596" t="n">
        <v>31.4</v>
      </c>
      <c r="S596" t="n">
        <v>25.4</v>
      </c>
      <c r="T596" t="n">
        <v>2157.1</v>
      </c>
      <c r="U596" t="n">
        <v>0.8100000000000001</v>
      </c>
      <c r="V596" t="n">
        <v>0.88</v>
      </c>
      <c r="W596" t="n">
        <v>2.95</v>
      </c>
      <c r="X596" t="n">
        <v>0.13</v>
      </c>
      <c r="Y596" t="n">
        <v>1</v>
      </c>
      <c r="Z596" t="n">
        <v>10</v>
      </c>
    </row>
    <row r="597">
      <c r="A597" t="n">
        <v>47</v>
      </c>
      <c r="B597" t="n">
        <v>70</v>
      </c>
      <c r="C597" t="inlineStr">
        <is>
          <t xml:space="preserve">CONCLUIDO	</t>
        </is>
      </c>
      <c r="D597" t="n">
        <v>7.6986</v>
      </c>
      <c r="E597" t="n">
        <v>12.99</v>
      </c>
      <c r="F597" t="n">
        <v>10.53</v>
      </c>
      <c r="G597" t="n">
        <v>78.97</v>
      </c>
      <c r="H597" t="n">
        <v>1.43</v>
      </c>
      <c r="I597" t="n">
        <v>8</v>
      </c>
      <c r="J597" t="n">
        <v>158.13</v>
      </c>
      <c r="K597" t="n">
        <v>47.83</v>
      </c>
      <c r="L597" t="n">
        <v>12.75</v>
      </c>
      <c r="M597" t="n">
        <v>6</v>
      </c>
      <c r="N597" t="n">
        <v>27.55</v>
      </c>
      <c r="O597" t="n">
        <v>19736.4</v>
      </c>
      <c r="P597" t="n">
        <v>112.64</v>
      </c>
      <c r="Q597" t="n">
        <v>197.75</v>
      </c>
      <c r="R597" t="n">
        <v>31.68</v>
      </c>
      <c r="S597" t="n">
        <v>25.4</v>
      </c>
      <c r="T597" t="n">
        <v>2295.67</v>
      </c>
      <c r="U597" t="n">
        <v>0.8</v>
      </c>
      <c r="V597" t="n">
        <v>0.88</v>
      </c>
      <c r="W597" t="n">
        <v>2.95</v>
      </c>
      <c r="X597" t="n">
        <v>0.14</v>
      </c>
      <c r="Y597" t="n">
        <v>1</v>
      </c>
      <c r="Z597" t="n">
        <v>10</v>
      </c>
    </row>
    <row r="598">
      <c r="A598" t="n">
        <v>48</v>
      </c>
      <c r="B598" t="n">
        <v>70</v>
      </c>
      <c r="C598" t="inlineStr">
        <is>
          <t xml:space="preserve">CONCLUIDO	</t>
        </is>
      </c>
      <c r="D598" t="n">
        <v>7.7048</v>
      </c>
      <c r="E598" t="n">
        <v>12.98</v>
      </c>
      <c r="F598" t="n">
        <v>10.52</v>
      </c>
      <c r="G598" t="n">
        <v>78.90000000000001</v>
      </c>
      <c r="H598" t="n">
        <v>1.45</v>
      </c>
      <c r="I598" t="n">
        <v>8</v>
      </c>
      <c r="J598" t="n">
        <v>158.48</v>
      </c>
      <c r="K598" t="n">
        <v>47.83</v>
      </c>
      <c r="L598" t="n">
        <v>13</v>
      </c>
      <c r="M598" t="n">
        <v>6</v>
      </c>
      <c r="N598" t="n">
        <v>27.65</v>
      </c>
      <c r="O598" t="n">
        <v>19780.06</v>
      </c>
      <c r="P598" t="n">
        <v>112.03</v>
      </c>
      <c r="Q598" t="n">
        <v>197.76</v>
      </c>
      <c r="R598" t="n">
        <v>31.44</v>
      </c>
      <c r="S598" t="n">
        <v>25.4</v>
      </c>
      <c r="T598" t="n">
        <v>2175.92</v>
      </c>
      <c r="U598" t="n">
        <v>0.8100000000000001</v>
      </c>
      <c r="V598" t="n">
        <v>0.88</v>
      </c>
      <c r="W598" t="n">
        <v>2.95</v>
      </c>
      <c r="X598" t="n">
        <v>0.13</v>
      </c>
      <c r="Y598" t="n">
        <v>1</v>
      </c>
      <c r="Z598" t="n">
        <v>10</v>
      </c>
    </row>
    <row r="599">
      <c r="A599" t="n">
        <v>49</v>
      </c>
      <c r="B599" t="n">
        <v>70</v>
      </c>
      <c r="C599" t="inlineStr">
        <is>
          <t xml:space="preserve">CONCLUIDO	</t>
        </is>
      </c>
      <c r="D599" t="n">
        <v>7.6953</v>
      </c>
      <c r="E599" t="n">
        <v>13</v>
      </c>
      <c r="F599" t="n">
        <v>10.54</v>
      </c>
      <c r="G599" t="n">
        <v>79.02</v>
      </c>
      <c r="H599" t="n">
        <v>1.48</v>
      </c>
      <c r="I599" t="n">
        <v>8</v>
      </c>
      <c r="J599" t="n">
        <v>158.84</v>
      </c>
      <c r="K599" t="n">
        <v>47.83</v>
      </c>
      <c r="L599" t="n">
        <v>13.25</v>
      </c>
      <c r="M599" t="n">
        <v>6</v>
      </c>
      <c r="N599" t="n">
        <v>27.76</v>
      </c>
      <c r="O599" t="n">
        <v>19823.75</v>
      </c>
      <c r="P599" t="n">
        <v>111.7</v>
      </c>
      <c r="Q599" t="n">
        <v>197.75</v>
      </c>
      <c r="R599" t="n">
        <v>31.94</v>
      </c>
      <c r="S599" t="n">
        <v>25.4</v>
      </c>
      <c r="T599" t="n">
        <v>2427.64</v>
      </c>
      <c r="U599" t="n">
        <v>0.8</v>
      </c>
      <c r="V599" t="n">
        <v>0.88</v>
      </c>
      <c r="W599" t="n">
        <v>2.95</v>
      </c>
      <c r="X599" t="n">
        <v>0.15</v>
      </c>
      <c r="Y599" t="n">
        <v>1</v>
      </c>
      <c r="Z599" t="n">
        <v>10</v>
      </c>
    </row>
    <row r="600">
      <c r="A600" t="n">
        <v>50</v>
      </c>
      <c r="B600" t="n">
        <v>70</v>
      </c>
      <c r="C600" t="inlineStr">
        <is>
          <t xml:space="preserve">CONCLUIDO	</t>
        </is>
      </c>
      <c r="D600" t="n">
        <v>7.7321</v>
      </c>
      <c r="E600" t="n">
        <v>12.93</v>
      </c>
      <c r="F600" t="n">
        <v>10.5</v>
      </c>
      <c r="G600" t="n">
        <v>90.02</v>
      </c>
      <c r="H600" t="n">
        <v>1.5</v>
      </c>
      <c r="I600" t="n">
        <v>7</v>
      </c>
      <c r="J600" t="n">
        <v>159.19</v>
      </c>
      <c r="K600" t="n">
        <v>47.83</v>
      </c>
      <c r="L600" t="n">
        <v>13.5</v>
      </c>
      <c r="M600" t="n">
        <v>5</v>
      </c>
      <c r="N600" t="n">
        <v>27.86</v>
      </c>
      <c r="O600" t="n">
        <v>19867.59</v>
      </c>
      <c r="P600" t="n">
        <v>111.67</v>
      </c>
      <c r="Q600" t="n">
        <v>197.75</v>
      </c>
      <c r="R600" t="n">
        <v>30.9</v>
      </c>
      <c r="S600" t="n">
        <v>25.4</v>
      </c>
      <c r="T600" t="n">
        <v>1909.12</v>
      </c>
      <c r="U600" t="n">
        <v>0.82</v>
      </c>
      <c r="V600" t="n">
        <v>0.89</v>
      </c>
      <c r="W600" t="n">
        <v>2.95</v>
      </c>
      <c r="X600" t="n">
        <v>0.11</v>
      </c>
      <c r="Y600" t="n">
        <v>1</v>
      </c>
      <c r="Z600" t="n">
        <v>10</v>
      </c>
    </row>
    <row r="601">
      <c r="A601" t="n">
        <v>51</v>
      </c>
      <c r="B601" t="n">
        <v>70</v>
      </c>
      <c r="C601" t="inlineStr">
        <is>
          <t xml:space="preserve">CONCLUIDO	</t>
        </is>
      </c>
      <c r="D601" t="n">
        <v>7.7295</v>
      </c>
      <c r="E601" t="n">
        <v>12.94</v>
      </c>
      <c r="F601" t="n">
        <v>10.51</v>
      </c>
      <c r="G601" t="n">
        <v>90.06</v>
      </c>
      <c r="H601" t="n">
        <v>1.53</v>
      </c>
      <c r="I601" t="n">
        <v>7</v>
      </c>
      <c r="J601" t="n">
        <v>159.55</v>
      </c>
      <c r="K601" t="n">
        <v>47.83</v>
      </c>
      <c r="L601" t="n">
        <v>13.75</v>
      </c>
      <c r="M601" t="n">
        <v>5</v>
      </c>
      <c r="N601" t="n">
        <v>27.97</v>
      </c>
      <c r="O601" t="n">
        <v>19911.36</v>
      </c>
      <c r="P601" t="n">
        <v>111.8</v>
      </c>
      <c r="Q601" t="n">
        <v>197.75</v>
      </c>
      <c r="R601" t="n">
        <v>31.08</v>
      </c>
      <c r="S601" t="n">
        <v>25.4</v>
      </c>
      <c r="T601" t="n">
        <v>2002.48</v>
      </c>
      <c r="U601" t="n">
        <v>0.82</v>
      </c>
      <c r="V601" t="n">
        <v>0.89</v>
      </c>
      <c r="W601" t="n">
        <v>2.95</v>
      </c>
      <c r="X601" t="n">
        <v>0.12</v>
      </c>
      <c r="Y601" t="n">
        <v>1</v>
      </c>
      <c r="Z601" t="n">
        <v>10</v>
      </c>
    </row>
    <row r="602">
      <c r="A602" t="n">
        <v>52</v>
      </c>
      <c r="B602" t="n">
        <v>70</v>
      </c>
      <c r="C602" t="inlineStr">
        <is>
          <t xml:space="preserve">CONCLUIDO	</t>
        </is>
      </c>
      <c r="D602" t="n">
        <v>7.7349</v>
      </c>
      <c r="E602" t="n">
        <v>12.93</v>
      </c>
      <c r="F602" t="n">
        <v>10.5</v>
      </c>
      <c r="G602" t="n">
        <v>89.98</v>
      </c>
      <c r="H602" t="n">
        <v>1.55</v>
      </c>
      <c r="I602" t="n">
        <v>7</v>
      </c>
      <c r="J602" t="n">
        <v>159.9</v>
      </c>
      <c r="K602" t="n">
        <v>47.83</v>
      </c>
      <c r="L602" t="n">
        <v>14</v>
      </c>
      <c r="M602" t="n">
        <v>5</v>
      </c>
      <c r="N602" t="n">
        <v>28.07</v>
      </c>
      <c r="O602" t="n">
        <v>19955.16</v>
      </c>
      <c r="P602" t="n">
        <v>111.54</v>
      </c>
      <c r="Q602" t="n">
        <v>197.78</v>
      </c>
      <c r="R602" t="n">
        <v>30.86</v>
      </c>
      <c r="S602" t="n">
        <v>25.4</v>
      </c>
      <c r="T602" t="n">
        <v>1889.74</v>
      </c>
      <c r="U602" t="n">
        <v>0.82</v>
      </c>
      <c r="V602" t="n">
        <v>0.89</v>
      </c>
      <c r="W602" t="n">
        <v>2.95</v>
      </c>
      <c r="X602" t="n">
        <v>0.11</v>
      </c>
      <c r="Y602" t="n">
        <v>1</v>
      </c>
      <c r="Z602" t="n">
        <v>10</v>
      </c>
    </row>
    <row r="603">
      <c r="A603" t="n">
        <v>53</v>
      </c>
      <c r="B603" t="n">
        <v>70</v>
      </c>
      <c r="C603" t="inlineStr">
        <is>
          <t xml:space="preserve">CONCLUIDO	</t>
        </is>
      </c>
      <c r="D603" t="n">
        <v>7.7255</v>
      </c>
      <c r="E603" t="n">
        <v>12.94</v>
      </c>
      <c r="F603" t="n">
        <v>10.51</v>
      </c>
      <c r="G603" t="n">
        <v>90.12</v>
      </c>
      <c r="H603" t="n">
        <v>1.58</v>
      </c>
      <c r="I603" t="n">
        <v>7</v>
      </c>
      <c r="J603" t="n">
        <v>160.26</v>
      </c>
      <c r="K603" t="n">
        <v>47.83</v>
      </c>
      <c r="L603" t="n">
        <v>14.25</v>
      </c>
      <c r="M603" t="n">
        <v>5</v>
      </c>
      <c r="N603" t="n">
        <v>28.18</v>
      </c>
      <c r="O603" t="n">
        <v>19998.99</v>
      </c>
      <c r="P603" t="n">
        <v>111.69</v>
      </c>
      <c r="Q603" t="n">
        <v>197.77</v>
      </c>
      <c r="R603" t="n">
        <v>31.19</v>
      </c>
      <c r="S603" t="n">
        <v>25.4</v>
      </c>
      <c r="T603" t="n">
        <v>2057.54</v>
      </c>
      <c r="U603" t="n">
        <v>0.8100000000000001</v>
      </c>
      <c r="V603" t="n">
        <v>0.89</v>
      </c>
      <c r="W603" t="n">
        <v>2.95</v>
      </c>
      <c r="X603" t="n">
        <v>0.12</v>
      </c>
      <c r="Y603" t="n">
        <v>1</v>
      </c>
      <c r="Z603" t="n">
        <v>10</v>
      </c>
    </row>
    <row r="604">
      <c r="A604" t="n">
        <v>54</v>
      </c>
      <c r="B604" t="n">
        <v>70</v>
      </c>
      <c r="C604" t="inlineStr">
        <is>
          <t xml:space="preserve">CONCLUIDO	</t>
        </is>
      </c>
      <c r="D604" t="n">
        <v>7.7286</v>
      </c>
      <c r="E604" t="n">
        <v>12.94</v>
      </c>
      <c r="F604" t="n">
        <v>10.51</v>
      </c>
      <c r="G604" t="n">
        <v>90.06999999999999</v>
      </c>
      <c r="H604" t="n">
        <v>1.6</v>
      </c>
      <c r="I604" t="n">
        <v>7</v>
      </c>
      <c r="J604" t="n">
        <v>160.61</v>
      </c>
      <c r="K604" t="n">
        <v>47.83</v>
      </c>
      <c r="L604" t="n">
        <v>14.5</v>
      </c>
      <c r="M604" t="n">
        <v>5</v>
      </c>
      <c r="N604" t="n">
        <v>28.28</v>
      </c>
      <c r="O604" t="n">
        <v>20042.86</v>
      </c>
      <c r="P604" t="n">
        <v>111.35</v>
      </c>
      <c r="Q604" t="n">
        <v>197.76</v>
      </c>
      <c r="R604" t="n">
        <v>31.05</v>
      </c>
      <c r="S604" t="n">
        <v>25.4</v>
      </c>
      <c r="T604" t="n">
        <v>1985.66</v>
      </c>
      <c r="U604" t="n">
        <v>0.82</v>
      </c>
      <c r="V604" t="n">
        <v>0.89</v>
      </c>
      <c r="W604" t="n">
        <v>2.95</v>
      </c>
      <c r="X604" t="n">
        <v>0.12</v>
      </c>
      <c r="Y604" t="n">
        <v>1</v>
      </c>
      <c r="Z604" t="n">
        <v>10</v>
      </c>
    </row>
    <row r="605">
      <c r="A605" t="n">
        <v>55</v>
      </c>
      <c r="B605" t="n">
        <v>70</v>
      </c>
      <c r="C605" t="inlineStr">
        <is>
          <t xml:space="preserve">CONCLUIDO	</t>
        </is>
      </c>
      <c r="D605" t="n">
        <v>7.7268</v>
      </c>
      <c r="E605" t="n">
        <v>12.94</v>
      </c>
      <c r="F605" t="n">
        <v>10.51</v>
      </c>
      <c r="G605" t="n">
        <v>90.09999999999999</v>
      </c>
      <c r="H605" t="n">
        <v>1.62</v>
      </c>
      <c r="I605" t="n">
        <v>7</v>
      </c>
      <c r="J605" t="n">
        <v>160.97</v>
      </c>
      <c r="K605" t="n">
        <v>47.83</v>
      </c>
      <c r="L605" t="n">
        <v>14.75</v>
      </c>
      <c r="M605" t="n">
        <v>5</v>
      </c>
      <c r="N605" t="n">
        <v>28.39</v>
      </c>
      <c r="O605" t="n">
        <v>20086.77</v>
      </c>
      <c r="P605" t="n">
        <v>110.96</v>
      </c>
      <c r="Q605" t="n">
        <v>197.8</v>
      </c>
      <c r="R605" t="n">
        <v>31.19</v>
      </c>
      <c r="S605" t="n">
        <v>25.4</v>
      </c>
      <c r="T605" t="n">
        <v>2057.32</v>
      </c>
      <c r="U605" t="n">
        <v>0.8100000000000001</v>
      </c>
      <c r="V605" t="n">
        <v>0.89</v>
      </c>
      <c r="W605" t="n">
        <v>2.95</v>
      </c>
      <c r="X605" t="n">
        <v>0.12</v>
      </c>
      <c r="Y605" t="n">
        <v>1</v>
      </c>
      <c r="Z605" t="n">
        <v>10</v>
      </c>
    </row>
    <row r="606">
      <c r="A606" t="n">
        <v>56</v>
      </c>
      <c r="B606" t="n">
        <v>70</v>
      </c>
      <c r="C606" t="inlineStr">
        <is>
          <t xml:space="preserve">CONCLUIDO	</t>
        </is>
      </c>
      <c r="D606" t="n">
        <v>7.7258</v>
      </c>
      <c r="E606" t="n">
        <v>12.94</v>
      </c>
      <c r="F606" t="n">
        <v>10.51</v>
      </c>
      <c r="G606" t="n">
        <v>90.11</v>
      </c>
      <c r="H606" t="n">
        <v>1.65</v>
      </c>
      <c r="I606" t="n">
        <v>7</v>
      </c>
      <c r="J606" t="n">
        <v>161.32</v>
      </c>
      <c r="K606" t="n">
        <v>47.83</v>
      </c>
      <c r="L606" t="n">
        <v>15</v>
      </c>
      <c r="M606" t="n">
        <v>5</v>
      </c>
      <c r="N606" t="n">
        <v>28.5</v>
      </c>
      <c r="O606" t="n">
        <v>20130.71</v>
      </c>
      <c r="P606" t="n">
        <v>110.53</v>
      </c>
      <c r="Q606" t="n">
        <v>197.75</v>
      </c>
      <c r="R606" t="n">
        <v>31.32</v>
      </c>
      <c r="S606" t="n">
        <v>25.4</v>
      </c>
      <c r="T606" t="n">
        <v>2118.8</v>
      </c>
      <c r="U606" t="n">
        <v>0.8100000000000001</v>
      </c>
      <c r="V606" t="n">
        <v>0.89</v>
      </c>
      <c r="W606" t="n">
        <v>2.95</v>
      </c>
      <c r="X606" t="n">
        <v>0.12</v>
      </c>
      <c r="Y606" t="n">
        <v>1</v>
      </c>
      <c r="Z606" t="n">
        <v>10</v>
      </c>
    </row>
    <row r="607">
      <c r="A607" t="n">
        <v>57</v>
      </c>
      <c r="B607" t="n">
        <v>70</v>
      </c>
      <c r="C607" t="inlineStr">
        <is>
          <t xml:space="preserve">CONCLUIDO	</t>
        </is>
      </c>
      <c r="D607" t="n">
        <v>7.727</v>
      </c>
      <c r="E607" t="n">
        <v>12.94</v>
      </c>
      <c r="F607" t="n">
        <v>10.51</v>
      </c>
      <c r="G607" t="n">
        <v>90.09999999999999</v>
      </c>
      <c r="H607" t="n">
        <v>1.67</v>
      </c>
      <c r="I607" t="n">
        <v>7</v>
      </c>
      <c r="J607" t="n">
        <v>161.68</v>
      </c>
      <c r="K607" t="n">
        <v>47.83</v>
      </c>
      <c r="L607" t="n">
        <v>15.25</v>
      </c>
      <c r="M607" t="n">
        <v>5</v>
      </c>
      <c r="N607" t="n">
        <v>28.6</v>
      </c>
      <c r="O607" t="n">
        <v>20174.69</v>
      </c>
      <c r="P607" t="n">
        <v>110.21</v>
      </c>
      <c r="Q607" t="n">
        <v>197.76</v>
      </c>
      <c r="R607" t="n">
        <v>31.19</v>
      </c>
      <c r="S607" t="n">
        <v>25.4</v>
      </c>
      <c r="T607" t="n">
        <v>2057.77</v>
      </c>
      <c r="U607" t="n">
        <v>0.8100000000000001</v>
      </c>
      <c r="V607" t="n">
        <v>0.89</v>
      </c>
      <c r="W607" t="n">
        <v>2.95</v>
      </c>
      <c r="X607" t="n">
        <v>0.12</v>
      </c>
      <c r="Y607" t="n">
        <v>1</v>
      </c>
      <c r="Z607" t="n">
        <v>10</v>
      </c>
    </row>
    <row r="608">
      <c r="A608" t="n">
        <v>58</v>
      </c>
      <c r="B608" t="n">
        <v>70</v>
      </c>
      <c r="C608" t="inlineStr">
        <is>
          <t xml:space="preserve">CONCLUIDO	</t>
        </is>
      </c>
      <c r="D608" t="n">
        <v>7.7295</v>
      </c>
      <c r="E608" t="n">
        <v>12.94</v>
      </c>
      <c r="F608" t="n">
        <v>10.51</v>
      </c>
      <c r="G608" t="n">
        <v>90.06</v>
      </c>
      <c r="H608" t="n">
        <v>1.69</v>
      </c>
      <c r="I608" t="n">
        <v>7</v>
      </c>
      <c r="J608" t="n">
        <v>162.04</v>
      </c>
      <c r="K608" t="n">
        <v>47.83</v>
      </c>
      <c r="L608" t="n">
        <v>15.5</v>
      </c>
      <c r="M608" t="n">
        <v>5</v>
      </c>
      <c r="N608" t="n">
        <v>28.71</v>
      </c>
      <c r="O608" t="n">
        <v>20218.71</v>
      </c>
      <c r="P608" t="n">
        <v>109.64</v>
      </c>
      <c r="Q608" t="n">
        <v>197.77</v>
      </c>
      <c r="R608" t="n">
        <v>31.06</v>
      </c>
      <c r="S608" t="n">
        <v>25.4</v>
      </c>
      <c r="T608" t="n">
        <v>1992</v>
      </c>
      <c r="U608" t="n">
        <v>0.82</v>
      </c>
      <c r="V608" t="n">
        <v>0.89</v>
      </c>
      <c r="W608" t="n">
        <v>2.95</v>
      </c>
      <c r="X608" t="n">
        <v>0.12</v>
      </c>
      <c r="Y608" t="n">
        <v>1</v>
      </c>
      <c r="Z608" t="n">
        <v>10</v>
      </c>
    </row>
    <row r="609">
      <c r="A609" t="n">
        <v>59</v>
      </c>
      <c r="B609" t="n">
        <v>70</v>
      </c>
      <c r="C609" t="inlineStr">
        <is>
          <t xml:space="preserve">CONCLUIDO	</t>
        </is>
      </c>
      <c r="D609" t="n">
        <v>7.7608</v>
      </c>
      <c r="E609" t="n">
        <v>12.89</v>
      </c>
      <c r="F609" t="n">
        <v>10.48</v>
      </c>
      <c r="G609" t="n">
        <v>104.84</v>
      </c>
      <c r="H609" t="n">
        <v>1.72</v>
      </c>
      <c r="I609" t="n">
        <v>6</v>
      </c>
      <c r="J609" t="n">
        <v>162.4</v>
      </c>
      <c r="K609" t="n">
        <v>47.83</v>
      </c>
      <c r="L609" t="n">
        <v>15.75</v>
      </c>
      <c r="M609" t="n">
        <v>4</v>
      </c>
      <c r="N609" t="n">
        <v>28.82</v>
      </c>
      <c r="O609" t="n">
        <v>20262.76</v>
      </c>
      <c r="P609" t="n">
        <v>109.08</v>
      </c>
      <c r="Q609" t="n">
        <v>197.75</v>
      </c>
      <c r="R609" t="n">
        <v>30.33</v>
      </c>
      <c r="S609" t="n">
        <v>25.4</v>
      </c>
      <c r="T609" t="n">
        <v>1629.26</v>
      </c>
      <c r="U609" t="n">
        <v>0.84</v>
      </c>
      <c r="V609" t="n">
        <v>0.89</v>
      </c>
      <c r="W609" t="n">
        <v>2.95</v>
      </c>
      <c r="X609" t="n">
        <v>0.09</v>
      </c>
      <c r="Y609" t="n">
        <v>1</v>
      </c>
      <c r="Z609" t="n">
        <v>10</v>
      </c>
    </row>
    <row r="610">
      <c r="A610" t="n">
        <v>60</v>
      </c>
      <c r="B610" t="n">
        <v>70</v>
      </c>
      <c r="C610" t="inlineStr">
        <is>
          <t xml:space="preserve">CONCLUIDO	</t>
        </is>
      </c>
      <c r="D610" t="n">
        <v>7.7633</v>
      </c>
      <c r="E610" t="n">
        <v>12.88</v>
      </c>
      <c r="F610" t="n">
        <v>10.48</v>
      </c>
      <c r="G610" t="n">
        <v>104.79</v>
      </c>
      <c r="H610" t="n">
        <v>1.74</v>
      </c>
      <c r="I610" t="n">
        <v>6</v>
      </c>
      <c r="J610" t="n">
        <v>162.75</v>
      </c>
      <c r="K610" t="n">
        <v>47.83</v>
      </c>
      <c r="L610" t="n">
        <v>16</v>
      </c>
      <c r="M610" t="n">
        <v>4</v>
      </c>
      <c r="N610" t="n">
        <v>28.92</v>
      </c>
      <c r="O610" t="n">
        <v>20306.85</v>
      </c>
      <c r="P610" t="n">
        <v>109.02</v>
      </c>
      <c r="Q610" t="n">
        <v>197.75</v>
      </c>
      <c r="R610" t="n">
        <v>30.2</v>
      </c>
      <c r="S610" t="n">
        <v>25.4</v>
      </c>
      <c r="T610" t="n">
        <v>1565.45</v>
      </c>
      <c r="U610" t="n">
        <v>0.84</v>
      </c>
      <c r="V610" t="n">
        <v>0.89</v>
      </c>
      <c r="W610" t="n">
        <v>2.95</v>
      </c>
      <c r="X610" t="n">
        <v>0.09</v>
      </c>
      <c r="Y610" t="n">
        <v>1</v>
      </c>
      <c r="Z610" t="n">
        <v>10</v>
      </c>
    </row>
    <row r="611">
      <c r="A611" t="n">
        <v>61</v>
      </c>
      <c r="B611" t="n">
        <v>70</v>
      </c>
      <c r="C611" t="inlineStr">
        <is>
          <t xml:space="preserve">CONCLUIDO	</t>
        </is>
      </c>
      <c r="D611" t="n">
        <v>7.7605</v>
      </c>
      <c r="E611" t="n">
        <v>12.89</v>
      </c>
      <c r="F611" t="n">
        <v>10.48</v>
      </c>
      <c r="G611" t="n">
        <v>104.84</v>
      </c>
      <c r="H611" t="n">
        <v>1.77</v>
      </c>
      <c r="I611" t="n">
        <v>6</v>
      </c>
      <c r="J611" t="n">
        <v>163.11</v>
      </c>
      <c r="K611" t="n">
        <v>47.83</v>
      </c>
      <c r="L611" t="n">
        <v>16.25</v>
      </c>
      <c r="M611" t="n">
        <v>4</v>
      </c>
      <c r="N611" t="n">
        <v>29.03</v>
      </c>
      <c r="O611" t="n">
        <v>20350.97</v>
      </c>
      <c r="P611" t="n">
        <v>109.18</v>
      </c>
      <c r="Q611" t="n">
        <v>197.78</v>
      </c>
      <c r="R611" t="n">
        <v>30.38</v>
      </c>
      <c r="S611" t="n">
        <v>25.4</v>
      </c>
      <c r="T611" t="n">
        <v>1654.23</v>
      </c>
      <c r="U611" t="n">
        <v>0.84</v>
      </c>
      <c r="V611" t="n">
        <v>0.89</v>
      </c>
      <c r="W611" t="n">
        <v>2.95</v>
      </c>
      <c r="X611" t="n">
        <v>0.09</v>
      </c>
      <c r="Y611" t="n">
        <v>1</v>
      </c>
      <c r="Z611" t="n">
        <v>10</v>
      </c>
    </row>
    <row r="612">
      <c r="A612" t="n">
        <v>62</v>
      </c>
      <c r="B612" t="n">
        <v>70</v>
      </c>
      <c r="C612" t="inlineStr">
        <is>
          <t xml:space="preserve">CONCLUIDO	</t>
        </is>
      </c>
      <c r="D612" t="n">
        <v>7.7605</v>
      </c>
      <c r="E612" t="n">
        <v>12.89</v>
      </c>
      <c r="F612" t="n">
        <v>10.48</v>
      </c>
      <c r="G612" t="n">
        <v>104.84</v>
      </c>
      <c r="H612" t="n">
        <v>1.79</v>
      </c>
      <c r="I612" t="n">
        <v>6</v>
      </c>
      <c r="J612" t="n">
        <v>163.47</v>
      </c>
      <c r="K612" t="n">
        <v>47.83</v>
      </c>
      <c r="L612" t="n">
        <v>16.5</v>
      </c>
      <c r="M612" t="n">
        <v>4</v>
      </c>
      <c r="N612" t="n">
        <v>29.14</v>
      </c>
      <c r="O612" t="n">
        <v>20395.14</v>
      </c>
      <c r="P612" t="n">
        <v>109.45</v>
      </c>
      <c r="Q612" t="n">
        <v>197.76</v>
      </c>
      <c r="R612" t="n">
        <v>30.41</v>
      </c>
      <c r="S612" t="n">
        <v>25.4</v>
      </c>
      <c r="T612" t="n">
        <v>1672.35</v>
      </c>
      <c r="U612" t="n">
        <v>0.84</v>
      </c>
      <c r="V612" t="n">
        <v>0.89</v>
      </c>
      <c r="W612" t="n">
        <v>2.95</v>
      </c>
      <c r="X612" t="n">
        <v>0.09</v>
      </c>
      <c r="Y612" t="n">
        <v>1</v>
      </c>
      <c r="Z612" t="n">
        <v>10</v>
      </c>
    </row>
    <row r="613">
      <c r="A613" t="n">
        <v>63</v>
      </c>
      <c r="B613" t="n">
        <v>70</v>
      </c>
      <c r="C613" t="inlineStr">
        <is>
          <t xml:space="preserve">CONCLUIDO	</t>
        </is>
      </c>
      <c r="D613" t="n">
        <v>7.7598</v>
      </c>
      <c r="E613" t="n">
        <v>12.89</v>
      </c>
      <c r="F613" t="n">
        <v>10.49</v>
      </c>
      <c r="G613" t="n">
        <v>104.85</v>
      </c>
      <c r="H613" t="n">
        <v>1.81</v>
      </c>
      <c r="I613" t="n">
        <v>6</v>
      </c>
      <c r="J613" t="n">
        <v>163.83</v>
      </c>
      <c r="K613" t="n">
        <v>47.83</v>
      </c>
      <c r="L613" t="n">
        <v>16.75</v>
      </c>
      <c r="M613" t="n">
        <v>4</v>
      </c>
      <c r="N613" t="n">
        <v>29.25</v>
      </c>
      <c r="O613" t="n">
        <v>20439.33</v>
      </c>
      <c r="P613" t="n">
        <v>109.5</v>
      </c>
      <c r="Q613" t="n">
        <v>197.75</v>
      </c>
      <c r="R613" t="n">
        <v>30.33</v>
      </c>
      <c r="S613" t="n">
        <v>25.4</v>
      </c>
      <c r="T613" t="n">
        <v>1633.42</v>
      </c>
      <c r="U613" t="n">
        <v>0.84</v>
      </c>
      <c r="V613" t="n">
        <v>0.89</v>
      </c>
      <c r="W613" t="n">
        <v>2.95</v>
      </c>
      <c r="X613" t="n">
        <v>0.1</v>
      </c>
      <c r="Y613" t="n">
        <v>1</v>
      </c>
      <c r="Z613" t="n">
        <v>10</v>
      </c>
    </row>
    <row r="614">
      <c r="A614" t="n">
        <v>64</v>
      </c>
      <c r="B614" t="n">
        <v>70</v>
      </c>
      <c r="C614" t="inlineStr">
        <is>
          <t xml:space="preserve">CONCLUIDO	</t>
        </is>
      </c>
      <c r="D614" t="n">
        <v>7.7615</v>
      </c>
      <c r="E614" t="n">
        <v>12.88</v>
      </c>
      <c r="F614" t="n">
        <v>10.48</v>
      </c>
      <c r="G614" t="n">
        <v>104.83</v>
      </c>
      <c r="H614" t="n">
        <v>1.83</v>
      </c>
      <c r="I614" t="n">
        <v>6</v>
      </c>
      <c r="J614" t="n">
        <v>164.19</v>
      </c>
      <c r="K614" t="n">
        <v>47.83</v>
      </c>
      <c r="L614" t="n">
        <v>17</v>
      </c>
      <c r="M614" t="n">
        <v>4</v>
      </c>
      <c r="N614" t="n">
        <v>29.36</v>
      </c>
      <c r="O614" t="n">
        <v>20483.57</v>
      </c>
      <c r="P614" t="n">
        <v>109.21</v>
      </c>
      <c r="Q614" t="n">
        <v>197.75</v>
      </c>
      <c r="R614" t="n">
        <v>30.23</v>
      </c>
      <c r="S614" t="n">
        <v>25.4</v>
      </c>
      <c r="T614" t="n">
        <v>1580.61</v>
      </c>
      <c r="U614" t="n">
        <v>0.84</v>
      </c>
      <c r="V614" t="n">
        <v>0.89</v>
      </c>
      <c r="W614" t="n">
        <v>2.95</v>
      </c>
      <c r="X614" t="n">
        <v>0.09</v>
      </c>
      <c r="Y614" t="n">
        <v>1</v>
      </c>
      <c r="Z614" t="n">
        <v>10</v>
      </c>
    </row>
    <row r="615">
      <c r="A615" t="n">
        <v>65</v>
      </c>
      <c r="B615" t="n">
        <v>70</v>
      </c>
      <c r="C615" t="inlineStr">
        <is>
          <t xml:space="preserve">CONCLUIDO	</t>
        </is>
      </c>
      <c r="D615" t="n">
        <v>7.7598</v>
      </c>
      <c r="E615" t="n">
        <v>12.89</v>
      </c>
      <c r="F615" t="n">
        <v>10.49</v>
      </c>
      <c r="G615" t="n">
        <v>104.85</v>
      </c>
      <c r="H615" t="n">
        <v>1.86</v>
      </c>
      <c r="I615" t="n">
        <v>6</v>
      </c>
      <c r="J615" t="n">
        <v>164.54</v>
      </c>
      <c r="K615" t="n">
        <v>47.83</v>
      </c>
      <c r="L615" t="n">
        <v>17.25</v>
      </c>
      <c r="M615" t="n">
        <v>4</v>
      </c>
      <c r="N615" t="n">
        <v>29.47</v>
      </c>
      <c r="O615" t="n">
        <v>20527.85</v>
      </c>
      <c r="P615" t="n">
        <v>109.21</v>
      </c>
      <c r="Q615" t="n">
        <v>197.76</v>
      </c>
      <c r="R615" t="n">
        <v>30.32</v>
      </c>
      <c r="S615" t="n">
        <v>25.4</v>
      </c>
      <c r="T615" t="n">
        <v>1626.33</v>
      </c>
      <c r="U615" t="n">
        <v>0.84</v>
      </c>
      <c r="V615" t="n">
        <v>0.89</v>
      </c>
      <c r="W615" t="n">
        <v>2.95</v>
      </c>
      <c r="X615" t="n">
        <v>0.09</v>
      </c>
      <c r="Y615" t="n">
        <v>1</v>
      </c>
      <c r="Z615" t="n">
        <v>10</v>
      </c>
    </row>
    <row r="616">
      <c r="A616" t="n">
        <v>66</v>
      </c>
      <c r="B616" t="n">
        <v>70</v>
      </c>
      <c r="C616" t="inlineStr">
        <is>
          <t xml:space="preserve">CONCLUIDO	</t>
        </is>
      </c>
      <c r="D616" t="n">
        <v>7.7575</v>
      </c>
      <c r="E616" t="n">
        <v>12.89</v>
      </c>
      <c r="F616" t="n">
        <v>10.49</v>
      </c>
      <c r="G616" t="n">
        <v>104.89</v>
      </c>
      <c r="H616" t="n">
        <v>1.88</v>
      </c>
      <c r="I616" t="n">
        <v>6</v>
      </c>
      <c r="J616" t="n">
        <v>164.9</v>
      </c>
      <c r="K616" t="n">
        <v>47.83</v>
      </c>
      <c r="L616" t="n">
        <v>17.5</v>
      </c>
      <c r="M616" t="n">
        <v>4</v>
      </c>
      <c r="N616" t="n">
        <v>29.58</v>
      </c>
      <c r="O616" t="n">
        <v>20572.16</v>
      </c>
      <c r="P616" t="n">
        <v>108.96</v>
      </c>
      <c r="Q616" t="n">
        <v>197.75</v>
      </c>
      <c r="R616" t="n">
        <v>30.42</v>
      </c>
      <c r="S616" t="n">
        <v>25.4</v>
      </c>
      <c r="T616" t="n">
        <v>1676.16</v>
      </c>
      <c r="U616" t="n">
        <v>0.83</v>
      </c>
      <c r="V616" t="n">
        <v>0.89</v>
      </c>
      <c r="W616" t="n">
        <v>2.95</v>
      </c>
      <c r="X616" t="n">
        <v>0.1</v>
      </c>
      <c r="Y616" t="n">
        <v>1</v>
      </c>
      <c r="Z616" t="n">
        <v>10</v>
      </c>
    </row>
    <row r="617">
      <c r="A617" t="n">
        <v>67</v>
      </c>
      <c r="B617" t="n">
        <v>70</v>
      </c>
      <c r="C617" t="inlineStr">
        <is>
          <t xml:space="preserve">CONCLUIDO	</t>
        </is>
      </c>
      <c r="D617" t="n">
        <v>7.7578</v>
      </c>
      <c r="E617" t="n">
        <v>12.89</v>
      </c>
      <c r="F617" t="n">
        <v>10.49</v>
      </c>
      <c r="G617" t="n">
        <v>104.89</v>
      </c>
      <c r="H617" t="n">
        <v>1.9</v>
      </c>
      <c r="I617" t="n">
        <v>6</v>
      </c>
      <c r="J617" t="n">
        <v>165.26</v>
      </c>
      <c r="K617" t="n">
        <v>47.83</v>
      </c>
      <c r="L617" t="n">
        <v>17.75</v>
      </c>
      <c r="M617" t="n">
        <v>4</v>
      </c>
      <c r="N617" t="n">
        <v>29.69</v>
      </c>
      <c r="O617" t="n">
        <v>20616.5</v>
      </c>
      <c r="P617" t="n">
        <v>108.72</v>
      </c>
      <c r="Q617" t="n">
        <v>197.75</v>
      </c>
      <c r="R617" t="n">
        <v>30.43</v>
      </c>
      <c r="S617" t="n">
        <v>25.4</v>
      </c>
      <c r="T617" t="n">
        <v>1679.34</v>
      </c>
      <c r="U617" t="n">
        <v>0.83</v>
      </c>
      <c r="V617" t="n">
        <v>0.89</v>
      </c>
      <c r="W617" t="n">
        <v>2.95</v>
      </c>
      <c r="X617" t="n">
        <v>0.1</v>
      </c>
      <c r="Y617" t="n">
        <v>1</v>
      </c>
      <c r="Z617" t="n">
        <v>10</v>
      </c>
    </row>
    <row r="618">
      <c r="A618" t="n">
        <v>68</v>
      </c>
      <c r="B618" t="n">
        <v>70</v>
      </c>
      <c r="C618" t="inlineStr">
        <is>
          <t xml:space="preserve">CONCLUIDO	</t>
        </is>
      </c>
      <c r="D618" t="n">
        <v>7.7564</v>
      </c>
      <c r="E618" t="n">
        <v>12.89</v>
      </c>
      <c r="F618" t="n">
        <v>10.49</v>
      </c>
      <c r="G618" t="n">
        <v>104.91</v>
      </c>
      <c r="H618" t="n">
        <v>1.93</v>
      </c>
      <c r="I618" t="n">
        <v>6</v>
      </c>
      <c r="J618" t="n">
        <v>165.62</v>
      </c>
      <c r="K618" t="n">
        <v>47.83</v>
      </c>
      <c r="L618" t="n">
        <v>18</v>
      </c>
      <c r="M618" t="n">
        <v>4</v>
      </c>
      <c r="N618" t="n">
        <v>29.8</v>
      </c>
      <c r="O618" t="n">
        <v>20660.89</v>
      </c>
      <c r="P618" t="n">
        <v>108.42</v>
      </c>
      <c r="Q618" t="n">
        <v>197.76</v>
      </c>
      <c r="R618" t="n">
        <v>30.5</v>
      </c>
      <c r="S618" t="n">
        <v>25.4</v>
      </c>
      <c r="T618" t="n">
        <v>1713.65</v>
      </c>
      <c r="U618" t="n">
        <v>0.83</v>
      </c>
      <c r="V618" t="n">
        <v>0.89</v>
      </c>
      <c r="W618" t="n">
        <v>2.95</v>
      </c>
      <c r="X618" t="n">
        <v>0.1</v>
      </c>
      <c r="Y618" t="n">
        <v>1</v>
      </c>
      <c r="Z618" t="n">
        <v>10</v>
      </c>
    </row>
    <row r="619">
      <c r="A619" t="n">
        <v>69</v>
      </c>
      <c r="B619" t="n">
        <v>70</v>
      </c>
      <c r="C619" t="inlineStr">
        <is>
          <t xml:space="preserve">CONCLUIDO	</t>
        </is>
      </c>
      <c r="D619" t="n">
        <v>7.7611</v>
      </c>
      <c r="E619" t="n">
        <v>12.88</v>
      </c>
      <c r="F619" t="n">
        <v>10.48</v>
      </c>
      <c r="G619" t="n">
        <v>104.83</v>
      </c>
      <c r="H619" t="n">
        <v>1.95</v>
      </c>
      <c r="I619" t="n">
        <v>6</v>
      </c>
      <c r="J619" t="n">
        <v>165.98</v>
      </c>
      <c r="K619" t="n">
        <v>47.83</v>
      </c>
      <c r="L619" t="n">
        <v>18.25</v>
      </c>
      <c r="M619" t="n">
        <v>4</v>
      </c>
      <c r="N619" t="n">
        <v>29.91</v>
      </c>
      <c r="O619" t="n">
        <v>20705.31</v>
      </c>
      <c r="P619" t="n">
        <v>107.83</v>
      </c>
      <c r="Q619" t="n">
        <v>197.75</v>
      </c>
      <c r="R619" t="n">
        <v>30.36</v>
      </c>
      <c r="S619" t="n">
        <v>25.4</v>
      </c>
      <c r="T619" t="n">
        <v>1645.46</v>
      </c>
      <c r="U619" t="n">
        <v>0.84</v>
      </c>
      <c r="V619" t="n">
        <v>0.89</v>
      </c>
      <c r="W619" t="n">
        <v>2.95</v>
      </c>
      <c r="X619" t="n">
        <v>0.09</v>
      </c>
      <c r="Y619" t="n">
        <v>1</v>
      </c>
      <c r="Z619" t="n">
        <v>10</v>
      </c>
    </row>
    <row r="620">
      <c r="A620" t="n">
        <v>70</v>
      </c>
      <c r="B620" t="n">
        <v>70</v>
      </c>
      <c r="C620" t="inlineStr">
        <is>
          <t xml:space="preserve">CONCLUIDO	</t>
        </is>
      </c>
      <c r="D620" t="n">
        <v>7.7598</v>
      </c>
      <c r="E620" t="n">
        <v>12.89</v>
      </c>
      <c r="F620" t="n">
        <v>10.49</v>
      </c>
      <c r="G620" t="n">
        <v>104.85</v>
      </c>
      <c r="H620" t="n">
        <v>1.97</v>
      </c>
      <c r="I620" t="n">
        <v>6</v>
      </c>
      <c r="J620" t="n">
        <v>166.34</v>
      </c>
      <c r="K620" t="n">
        <v>47.83</v>
      </c>
      <c r="L620" t="n">
        <v>18.5</v>
      </c>
      <c r="M620" t="n">
        <v>4</v>
      </c>
      <c r="N620" t="n">
        <v>30.02</v>
      </c>
      <c r="O620" t="n">
        <v>20749.77</v>
      </c>
      <c r="P620" t="n">
        <v>107.54</v>
      </c>
      <c r="Q620" t="n">
        <v>197.75</v>
      </c>
      <c r="R620" t="n">
        <v>30.39</v>
      </c>
      <c r="S620" t="n">
        <v>25.4</v>
      </c>
      <c r="T620" t="n">
        <v>1662.25</v>
      </c>
      <c r="U620" t="n">
        <v>0.84</v>
      </c>
      <c r="V620" t="n">
        <v>0.89</v>
      </c>
      <c r="W620" t="n">
        <v>2.95</v>
      </c>
      <c r="X620" t="n">
        <v>0.1</v>
      </c>
      <c r="Y620" t="n">
        <v>1</v>
      </c>
      <c r="Z620" t="n">
        <v>10</v>
      </c>
    </row>
    <row r="621">
      <c r="A621" t="n">
        <v>71</v>
      </c>
      <c r="B621" t="n">
        <v>70</v>
      </c>
      <c r="C621" t="inlineStr">
        <is>
          <t xml:space="preserve">CONCLUIDO	</t>
        </is>
      </c>
      <c r="D621" t="n">
        <v>7.7591</v>
      </c>
      <c r="E621" t="n">
        <v>12.89</v>
      </c>
      <c r="F621" t="n">
        <v>10.49</v>
      </c>
      <c r="G621" t="n">
        <v>104.86</v>
      </c>
      <c r="H621" t="n">
        <v>1.99</v>
      </c>
      <c r="I621" t="n">
        <v>6</v>
      </c>
      <c r="J621" t="n">
        <v>166.7</v>
      </c>
      <c r="K621" t="n">
        <v>47.83</v>
      </c>
      <c r="L621" t="n">
        <v>18.75</v>
      </c>
      <c r="M621" t="n">
        <v>4</v>
      </c>
      <c r="N621" t="n">
        <v>30.13</v>
      </c>
      <c r="O621" t="n">
        <v>20794.27</v>
      </c>
      <c r="P621" t="n">
        <v>106.93</v>
      </c>
      <c r="Q621" t="n">
        <v>197.75</v>
      </c>
      <c r="R621" t="n">
        <v>30.43</v>
      </c>
      <c r="S621" t="n">
        <v>25.4</v>
      </c>
      <c r="T621" t="n">
        <v>1682.61</v>
      </c>
      <c r="U621" t="n">
        <v>0.83</v>
      </c>
      <c r="V621" t="n">
        <v>0.89</v>
      </c>
      <c r="W621" t="n">
        <v>2.95</v>
      </c>
      <c r="X621" t="n">
        <v>0.1</v>
      </c>
      <c r="Y621" t="n">
        <v>1</v>
      </c>
      <c r="Z621" t="n">
        <v>10</v>
      </c>
    </row>
    <row r="622">
      <c r="A622" t="n">
        <v>72</v>
      </c>
      <c r="B622" t="n">
        <v>70</v>
      </c>
      <c r="C622" t="inlineStr">
        <is>
          <t xml:space="preserve">CONCLUIDO	</t>
        </is>
      </c>
      <c r="D622" t="n">
        <v>7.7843</v>
      </c>
      <c r="E622" t="n">
        <v>12.85</v>
      </c>
      <c r="F622" t="n">
        <v>10.47</v>
      </c>
      <c r="G622" t="n">
        <v>125.68</v>
      </c>
      <c r="H622" t="n">
        <v>2.02</v>
      </c>
      <c r="I622" t="n">
        <v>5</v>
      </c>
      <c r="J622" t="n">
        <v>167.07</v>
      </c>
      <c r="K622" t="n">
        <v>47.83</v>
      </c>
      <c r="L622" t="n">
        <v>19</v>
      </c>
      <c r="M622" t="n">
        <v>3</v>
      </c>
      <c r="N622" t="n">
        <v>30.24</v>
      </c>
      <c r="O622" t="n">
        <v>20838.81</v>
      </c>
      <c r="P622" t="n">
        <v>106.14</v>
      </c>
      <c r="Q622" t="n">
        <v>197.76</v>
      </c>
      <c r="R622" t="n">
        <v>30</v>
      </c>
      <c r="S622" t="n">
        <v>25.4</v>
      </c>
      <c r="T622" t="n">
        <v>1468.79</v>
      </c>
      <c r="U622" t="n">
        <v>0.85</v>
      </c>
      <c r="V622" t="n">
        <v>0.89</v>
      </c>
      <c r="W622" t="n">
        <v>2.95</v>
      </c>
      <c r="X622" t="n">
        <v>0.08</v>
      </c>
      <c r="Y622" t="n">
        <v>1</v>
      </c>
      <c r="Z622" t="n">
        <v>10</v>
      </c>
    </row>
    <row r="623">
      <c r="A623" t="n">
        <v>73</v>
      </c>
      <c r="B623" t="n">
        <v>70</v>
      </c>
      <c r="C623" t="inlineStr">
        <is>
          <t xml:space="preserve">CONCLUIDO	</t>
        </is>
      </c>
      <c r="D623" t="n">
        <v>7.785</v>
      </c>
      <c r="E623" t="n">
        <v>12.85</v>
      </c>
      <c r="F623" t="n">
        <v>10.47</v>
      </c>
      <c r="G623" t="n">
        <v>125.67</v>
      </c>
      <c r="H623" t="n">
        <v>2.04</v>
      </c>
      <c r="I623" t="n">
        <v>5</v>
      </c>
      <c r="J623" t="n">
        <v>167.43</v>
      </c>
      <c r="K623" t="n">
        <v>47.83</v>
      </c>
      <c r="L623" t="n">
        <v>19.25</v>
      </c>
      <c r="M623" t="n">
        <v>3</v>
      </c>
      <c r="N623" t="n">
        <v>30.35</v>
      </c>
      <c r="O623" t="n">
        <v>20883.38</v>
      </c>
      <c r="P623" t="n">
        <v>106.44</v>
      </c>
      <c r="Q623" t="n">
        <v>197.75</v>
      </c>
      <c r="R623" t="n">
        <v>30.07</v>
      </c>
      <c r="S623" t="n">
        <v>25.4</v>
      </c>
      <c r="T623" t="n">
        <v>1505.09</v>
      </c>
      <c r="U623" t="n">
        <v>0.84</v>
      </c>
      <c r="V623" t="n">
        <v>0.89</v>
      </c>
      <c r="W623" t="n">
        <v>2.94</v>
      </c>
      <c r="X623" t="n">
        <v>0.08</v>
      </c>
      <c r="Y623" t="n">
        <v>1</v>
      </c>
      <c r="Z623" t="n">
        <v>10</v>
      </c>
    </row>
    <row r="624">
      <c r="A624" t="n">
        <v>74</v>
      </c>
      <c r="B624" t="n">
        <v>70</v>
      </c>
      <c r="C624" t="inlineStr">
        <is>
          <t xml:space="preserve">CONCLUIDO	</t>
        </is>
      </c>
      <c r="D624" t="n">
        <v>7.7799</v>
      </c>
      <c r="E624" t="n">
        <v>12.85</v>
      </c>
      <c r="F624" t="n">
        <v>10.48</v>
      </c>
      <c r="G624" t="n">
        <v>125.77</v>
      </c>
      <c r="H624" t="n">
        <v>2.06</v>
      </c>
      <c r="I624" t="n">
        <v>5</v>
      </c>
      <c r="J624" t="n">
        <v>167.79</v>
      </c>
      <c r="K624" t="n">
        <v>47.83</v>
      </c>
      <c r="L624" t="n">
        <v>19.5</v>
      </c>
      <c r="M624" t="n">
        <v>3</v>
      </c>
      <c r="N624" t="n">
        <v>30.46</v>
      </c>
      <c r="O624" t="n">
        <v>20928</v>
      </c>
      <c r="P624" t="n">
        <v>106.69</v>
      </c>
      <c r="Q624" t="n">
        <v>197.75</v>
      </c>
      <c r="R624" t="n">
        <v>30.19</v>
      </c>
      <c r="S624" t="n">
        <v>25.4</v>
      </c>
      <c r="T624" t="n">
        <v>1567.57</v>
      </c>
      <c r="U624" t="n">
        <v>0.84</v>
      </c>
      <c r="V624" t="n">
        <v>0.89</v>
      </c>
      <c r="W624" t="n">
        <v>2.95</v>
      </c>
      <c r="X624" t="n">
        <v>0.09</v>
      </c>
      <c r="Y624" t="n">
        <v>1</v>
      </c>
      <c r="Z624" t="n">
        <v>10</v>
      </c>
    </row>
    <row r="625">
      <c r="A625" t="n">
        <v>75</v>
      </c>
      <c r="B625" t="n">
        <v>70</v>
      </c>
      <c r="C625" t="inlineStr">
        <is>
          <t xml:space="preserve">CONCLUIDO	</t>
        </is>
      </c>
      <c r="D625" t="n">
        <v>7.7845</v>
      </c>
      <c r="E625" t="n">
        <v>12.85</v>
      </c>
      <c r="F625" t="n">
        <v>10.47</v>
      </c>
      <c r="G625" t="n">
        <v>125.68</v>
      </c>
      <c r="H625" t="n">
        <v>2.08</v>
      </c>
      <c r="I625" t="n">
        <v>5</v>
      </c>
      <c r="J625" t="n">
        <v>168.15</v>
      </c>
      <c r="K625" t="n">
        <v>47.83</v>
      </c>
      <c r="L625" t="n">
        <v>19.75</v>
      </c>
      <c r="M625" t="n">
        <v>3</v>
      </c>
      <c r="N625" t="n">
        <v>30.57</v>
      </c>
      <c r="O625" t="n">
        <v>20972.65</v>
      </c>
      <c r="P625" t="n">
        <v>106.62</v>
      </c>
      <c r="Q625" t="n">
        <v>197.75</v>
      </c>
      <c r="R625" t="n">
        <v>29.96</v>
      </c>
      <c r="S625" t="n">
        <v>25.4</v>
      </c>
      <c r="T625" t="n">
        <v>1452.06</v>
      </c>
      <c r="U625" t="n">
        <v>0.85</v>
      </c>
      <c r="V625" t="n">
        <v>0.89</v>
      </c>
      <c r="W625" t="n">
        <v>2.95</v>
      </c>
      <c r="X625" t="n">
        <v>0.08</v>
      </c>
      <c r="Y625" t="n">
        <v>1</v>
      </c>
      <c r="Z625" t="n">
        <v>10</v>
      </c>
    </row>
    <row r="626">
      <c r="A626" t="n">
        <v>76</v>
      </c>
      <c r="B626" t="n">
        <v>70</v>
      </c>
      <c r="C626" t="inlineStr">
        <is>
          <t xml:space="preserve">CONCLUIDO	</t>
        </is>
      </c>
      <c r="D626" t="n">
        <v>7.7855</v>
      </c>
      <c r="E626" t="n">
        <v>12.84</v>
      </c>
      <c r="F626" t="n">
        <v>10.47</v>
      </c>
      <c r="G626" t="n">
        <v>125.66</v>
      </c>
      <c r="H626" t="n">
        <v>2.1</v>
      </c>
      <c r="I626" t="n">
        <v>5</v>
      </c>
      <c r="J626" t="n">
        <v>168.51</v>
      </c>
      <c r="K626" t="n">
        <v>47.83</v>
      </c>
      <c r="L626" t="n">
        <v>20</v>
      </c>
      <c r="M626" t="n">
        <v>3</v>
      </c>
      <c r="N626" t="n">
        <v>30.69</v>
      </c>
      <c r="O626" t="n">
        <v>21017.33</v>
      </c>
      <c r="P626" t="n">
        <v>106.67</v>
      </c>
      <c r="Q626" t="n">
        <v>197.75</v>
      </c>
      <c r="R626" t="n">
        <v>29.98</v>
      </c>
      <c r="S626" t="n">
        <v>25.4</v>
      </c>
      <c r="T626" t="n">
        <v>1461.26</v>
      </c>
      <c r="U626" t="n">
        <v>0.85</v>
      </c>
      <c r="V626" t="n">
        <v>0.89</v>
      </c>
      <c r="W626" t="n">
        <v>2.95</v>
      </c>
      <c r="X626" t="n">
        <v>0.08</v>
      </c>
      <c r="Y626" t="n">
        <v>1</v>
      </c>
      <c r="Z626" t="n">
        <v>10</v>
      </c>
    </row>
    <row r="627">
      <c r="A627" t="n">
        <v>77</v>
      </c>
      <c r="B627" t="n">
        <v>70</v>
      </c>
      <c r="C627" t="inlineStr">
        <is>
          <t xml:space="preserve">CONCLUIDO	</t>
        </is>
      </c>
      <c r="D627" t="n">
        <v>7.7893</v>
      </c>
      <c r="E627" t="n">
        <v>12.84</v>
      </c>
      <c r="F627" t="n">
        <v>10.47</v>
      </c>
      <c r="G627" t="n">
        <v>125.58</v>
      </c>
      <c r="H627" t="n">
        <v>2.13</v>
      </c>
      <c r="I627" t="n">
        <v>5</v>
      </c>
      <c r="J627" t="n">
        <v>168.88</v>
      </c>
      <c r="K627" t="n">
        <v>47.83</v>
      </c>
      <c r="L627" t="n">
        <v>20.25</v>
      </c>
      <c r="M627" t="n">
        <v>3</v>
      </c>
      <c r="N627" t="n">
        <v>30.8</v>
      </c>
      <c r="O627" t="n">
        <v>21062.06</v>
      </c>
      <c r="P627" t="n">
        <v>106.57</v>
      </c>
      <c r="Q627" t="n">
        <v>197.75</v>
      </c>
      <c r="R627" t="n">
        <v>29.72</v>
      </c>
      <c r="S627" t="n">
        <v>25.4</v>
      </c>
      <c r="T627" t="n">
        <v>1330.74</v>
      </c>
      <c r="U627" t="n">
        <v>0.85</v>
      </c>
      <c r="V627" t="n">
        <v>0.89</v>
      </c>
      <c r="W627" t="n">
        <v>2.95</v>
      </c>
      <c r="X627" t="n">
        <v>0.08</v>
      </c>
      <c r="Y627" t="n">
        <v>1</v>
      </c>
      <c r="Z627" t="n">
        <v>10</v>
      </c>
    </row>
    <row r="628">
      <c r="A628" t="n">
        <v>78</v>
      </c>
      <c r="B628" t="n">
        <v>70</v>
      </c>
      <c r="C628" t="inlineStr">
        <is>
          <t xml:space="preserve">CONCLUIDO	</t>
        </is>
      </c>
      <c r="D628" t="n">
        <v>7.7875</v>
      </c>
      <c r="E628" t="n">
        <v>12.84</v>
      </c>
      <c r="F628" t="n">
        <v>10.47</v>
      </c>
      <c r="G628" t="n">
        <v>125.62</v>
      </c>
      <c r="H628" t="n">
        <v>2.15</v>
      </c>
      <c r="I628" t="n">
        <v>5</v>
      </c>
      <c r="J628" t="n">
        <v>169.24</v>
      </c>
      <c r="K628" t="n">
        <v>47.83</v>
      </c>
      <c r="L628" t="n">
        <v>20.5</v>
      </c>
      <c r="M628" t="n">
        <v>3</v>
      </c>
      <c r="N628" t="n">
        <v>30.91</v>
      </c>
      <c r="O628" t="n">
        <v>21106.82</v>
      </c>
      <c r="P628" t="n">
        <v>106.58</v>
      </c>
      <c r="Q628" t="n">
        <v>197.75</v>
      </c>
      <c r="R628" t="n">
        <v>29.8</v>
      </c>
      <c r="S628" t="n">
        <v>25.4</v>
      </c>
      <c r="T628" t="n">
        <v>1373.48</v>
      </c>
      <c r="U628" t="n">
        <v>0.85</v>
      </c>
      <c r="V628" t="n">
        <v>0.89</v>
      </c>
      <c r="W628" t="n">
        <v>2.95</v>
      </c>
      <c r="X628" t="n">
        <v>0.08</v>
      </c>
      <c r="Y628" t="n">
        <v>1</v>
      </c>
      <c r="Z628" t="n">
        <v>10</v>
      </c>
    </row>
    <row r="629">
      <c r="A629" t="n">
        <v>79</v>
      </c>
      <c r="B629" t="n">
        <v>70</v>
      </c>
      <c r="C629" t="inlineStr">
        <is>
          <t xml:space="preserve">CONCLUIDO	</t>
        </is>
      </c>
      <c r="D629" t="n">
        <v>7.7878</v>
      </c>
      <c r="E629" t="n">
        <v>12.84</v>
      </c>
      <c r="F629" t="n">
        <v>10.47</v>
      </c>
      <c r="G629" t="n">
        <v>125.61</v>
      </c>
      <c r="H629" t="n">
        <v>2.17</v>
      </c>
      <c r="I629" t="n">
        <v>5</v>
      </c>
      <c r="J629" t="n">
        <v>169.6</v>
      </c>
      <c r="K629" t="n">
        <v>47.83</v>
      </c>
      <c r="L629" t="n">
        <v>20.75</v>
      </c>
      <c r="M629" t="n">
        <v>3</v>
      </c>
      <c r="N629" t="n">
        <v>31.02</v>
      </c>
      <c r="O629" t="n">
        <v>21151.63</v>
      </c>
      <c r="P629" t="n">
        <v>106.51</v>
      </c>
      <c r="Q629" t="n">
        <v>197.75</v>
      </c>
      <c r="R629" t="n">
        <v>29.9</v>
      </c>
      <c r="S629" t="n">
        <v>25.4</v>
      </c>
      <c r="T629" t="n">
        <v>1421.94</v>
      </c>
      <c r="U629" t="n">
        <v>0.85</v>
      </c>
      <c r="V629" t="n">
        <v>0.89</v>
      </c>
      <c r="W629" t="n">
        <v>2.94</v>
      </c>
      <c r="X629" t="n">
        <v>0.08</v>
      </c>
      <c r="Y629" t="n">
        <v>1</v>
      </c>
      <c r="Z629" t="n">
        <v>10</v>
      </c>
    </row>
    <row r="630">
      <c r="A630" t="n">
        <v>80</v>
      </c>
      <c r="B630" t="n">
        <v>70</v>
      </c>
      <c r="C630" t="inlineStr">
        <is>
          <t xml:space="preserve">CONCLUIDO	</t>
        </is>
      </c>
      <c r="D630" t="n">
        <v>7.7858</v>
      </c>
      <c r="E630" t="n">
        <v>12.84</v>
      </c>
      <c r="F630" t="n">
        <v>10.47</v>
      </c>
      <c r="G630" t="n">
        <v>125.65</v>
      </c>
      <c r="H630" t="n">
        <v>2.19</v>
      </c>
      <c r="I630" t="n">
        <v>5</v>
      </c>
      <c r="J630" t="n">
        <v>169.97</v>
      </c>
      <c r="K630" t="n">
        <v>47.83</v>
      </c>
      <c r="L630" t="n">
        <v>21</v>
      </c>
      <c r="M630" t="n">
        <v>3</v>
      </c>
      <c r="N630" t="n">
        <v>31.14</v>
      </c>
      <c r="O630" t="n">
        <v>21196.47</v>
      </c>
      <c r="P630" t="n">
        <v>106.34</v>
      </c>
      <c r="Q630" t="n">
        <v>197.75</v>
      </c>
      <c r="R630" t="n">
        <v>29.93</v>
      </c>
      <c r="S630" t="n">
        <v>25.4</v>
      </c>
      <c r="T630" t="n">
        <v>1434.63</v>
      </c>
      <c r="U630" t="n">
        <v>0.85</v>
      </c>
      <c r="V630" t="n">
        <v>0.89</v>
      </c>
      <c r="W630" t="n">
        <v>2.95</v>
      </c>
      <c r="X630" t="n">
        <v>0.08</v>
      </c>
      <c r="Y630" t="n">
        <v>1</v>
      </c>
      <c r="Z630" t="n">
        <v>10</v>
      </c>
    </row>
    <row r="631">
      <c r="A631" t="n">
        <v>81</v>
      </c>
      <c r="B631" t="n">
        <v>70</v>
      </c>
      <c r="C631" t="inlineStr">
        <is>
          <t xml:space="preserve">CONCLUIDO	</t>
        </is>
      </c>
      <c r="D631" t="n">
        <v>7.7866</v>
      </c>
      <c r="E631" t="n">
        <v>12.84</v>
      </c>
      <c r="F631" t="n">
        <v>10.47</v>
      </c>
      <c r="G631" t="n">
        <v>125.64</v>
      </c>
      <c r="H631" t="n">
        <v>2.21</v>
      </c>
      <c r="I631" t="n">
        <v>5</v>
      </c>
      <c r="J631" t="n">
        <v>170.33</v>
      </c>
      <c r="K631" t="n">
        <v>47.83</v>
      </c>
      <c r="L631" t="n">
        <v>21.25</v>
      </c>
      <c r="M631" t="n">
        <v>3</v>
      </c>
      <c r="N631" t="n">
        <v>31.25</v>
      </c>
      <c r="O631" t="n">
        <v>21241.35</v>
      </c>
      <c r="P631" t="n">
        <v>106.21</v>
      </c>
      <c r="Q631" t="n">
        <v>197.75</v>
      </c>
      <c r="R631" t="n">
        <v>29.88</v>
      </c>
      <c r="S631" t="n">
        <v>25.4</v>
      </c>
      <c r="T631" t="n">
        <v>1411.22</v>
      </c>
      <c r="U631" t="n">
        <v>0.85</v>
      </c>
      <c r="V631" t="n">
        <v>0.89</v>
      </c>
      <c r="W631" t="n">
        <v>2.95</v>
      </c>
      <c r="X631" t="n">
        <v>0.08</v>
      </c>
      <c r="Y631" t="n">
        <v>1</v>
      </c>
      <c r="Z631" t="n">
        <v>10</v>
      </c>
    </row>
    <row r="632">
      <c r="A632" t="n">
        <v>82</v>
      </c>
      <c r="B632" t="n">
        <v>70</v>
      </c>
      <c r="C632" t="inlineStr">
        <is>
          <t xml:space="preserve">CONCLUIDO	</t>
        </is>
      </c>
      <c r="D632" t="n">
        <v>7.7863</v>
      </c>
      <c r="E632" t="n">
        <v>12.84</v>
      </c>
      <c r="F632" t="n">
        <v>10.47</v>
      </c>
      <c r="G632" t="n">
        <v>125.64</v>
      </c>
      <c r="H632" t="n">
        <v>2.23</v>
      </c>
      <c r="I632" t="n">
        <v>5</v>
      </c>
      <c r="J632" t="n">
        <v>170.69</v>
      </c>
      <c r="K632" t="n">
        <v>47.83</v>
      </c>
      <c r="L632" t="n">
        <v>21.5</v>
      </c>
      <c r="M632" t="n">
        <v>3</v>
      </c>
      <c r="N632" t="n">
        <v>31.37</v>
      </c>
      <c r="O632" t="n">
        <v>21286.27</v>
      </c>
      <c r="P632" t="n">
        <v>106.02</v>
      </c>
      <c r="Q632" t="n">
        <v>197.76</v>
      </c>
      <c r="R632" t="n">
        <v>29.92</v>
      </c>
      <c r="S632" t="n">
        <v>25.4</v>
      </c>
      <c r="T632" t="n">
        <v>1433.28</v>
      </c>
      <c r="U632" t="n">
        <v>0.85</v>
      </c>
      <c r="V632" t="n">
        <v>0.89</v>
      </c>
      <c r="W632" t="n">
        <v>2.95</v>
      </c>
      <c r="X632" t="n">
        <v>0.08</v>
      </c>
      <c r="Y632" t="n">
        <v>1</v>
      </c>
      <c r="Z632" t="n">
        <v>10</v>
      </c>
    </row>
    <row r="633">
      <c r="A633" t="n">
        <v>83</v>
      </c>
      <c r="B633" t="n">
        <v>70</v>
      </c>
      <c r="C633" t="inlineStr">
        <is>
          <t xml:space="preserve">CONCLUIDO	</t>
        </is>
      </c>
      <c r="D633" t="n">
        <v>7.7907</v>
      </c>
      <c r="E633" t="n">
        <v>12.84</v>
      </c>
      <c r="F633" t="n">
        <v>10.46</v>
      </c>
      <c r="G633" t="n">
        <v>125.56</v>
      </c>
      <c r="H633" t="n">
        <v>2.25</v>
      </c>
      <c r="I633" t="n">
        <v>5</v>
      </c>
      <c r="J633" t="n">
        <v>171.06</v>
      </c>
      <c r="K633" t="n">
        <v>47.83</v>
      </c>
      <c r="L633" t="n">
        <v>21.75</v>
      </c>
      <c r="M633" t="n">
        <v>3</v>
      </c>
      <c r="N633" t="n">
        <v>31.48</v>
      </c>
      <c r="O633" t="n">
        <v>21331.23</v>
      </c>
      <c r="P633" t="n">
        <v>105.6</v>
      </c>
      <c r="Q633" t="n">
        <v>197.75</v>
      </c>
      <c r="R633" t="n">
        <v>29.69</v>
      </c>
      <c r="S633" t="n">
        <v>25.4</v>
      </c>
      <c r="T633" t="n">
        <v>1314.3</v>
      </c>
      <c r="U633" t="n">
        <v>0.86</v>
      </c>
      <c r="V633" t="n">
        <v>0.89</v>
      </c>
      <c r="W633" t="n">
        <v>2.95</v>
      </c>
      <c r="X633" t="n">
        <v>0.07000000000000001</v>
      </c>
      <c r="Y633" t="n">
        <v>1</v>
      </c>
      <c r="Z633" t="n">
        <v>10</v>
      </c>
    </row>
    <row r="634">
      <c r="A634" t="n">
        <v>84</v>
      </c>
      <c r="B634" t="n">
        <v>70</v>
      </c>
      <c r="C634" t="inlineStr">
        <is>
          <t xml:space="preserve">CONCLUIDO	</t>
        </is>
      </c>
      <c r="D634" t="n">
        <v>7.7922</v>
      </c>
      <c r="E634" t="n">
        <v>12.83</v>
      </c>
      <c r="F634" t="n">
        <v>10.46</v>
      </c>
      <c r="G634" t="n">
        <v>125.53</v>
      </c>
      <c r="H634" t="n">
        <v>2.28</v>
      </c>
      <c r="I634" t="n">
        <v>5</v>
      </c>
      <c r="J634" t="n">
        <v>171.42</v>
      </c>
      <c r="K634" t="n">
        <v>47.83</v>
      </c>
      <c r="L634" t="n">
        <v>22</v>
      </c>
      <c r="M634" t="n">
        <v>3</v>
      </c>
      <c r="N634" t="n">
        <v>31.6</v>
      </c>
      <c r="O634" t="n">
        <v>21376.23</v>
      </c>
      <c r="P634" t="n">
        <v>105.22</v>
      </c>
      <c r="Q634" t="n">
        <v>197.75</v>
      </c>
      <c r="R634" t="n">
        <v>29.59</v>
      </c>
      <c r="S634" t="n">
        <v>25.4</v>
      </c>
      <c r="T634" t="n">
        <v>1266.83</v>
      </c>
      <c r="U634" t="n">
        <v>0.86</v>
      </c>
      <c r="V634" t="n">
        <v>0.89</v>
      </c>
      <c r="W634" t="n">
        <v>2.95</v>
      </c>
      <c r="X634" t="n">
        <v>0.07000000000000001</v>
      </c>
      <c r="Y634" t="n">
        <v>1</v>
      </c>
      <c r="Z634" t="n">
        <v>10</v>
      </c>
    </row>
    <row r="635">
      <c r="A635" t="n">
        <v>85</v>
      </c>
      <c r="B635" t="n">
        <v>70</v>
      </c>
      <c r="C635" t="inlineStr">
        <is>
          <t xml:space="preserve">CONCLUIDO	</t>
        </is>
      </c>
      <c r="D635" t="n">
        <v>7.7907</v>
      </c>
      <c r="E635" t="n">
        <v>12.84</v>
      </c>
      <c r="F635" t="n">
        <v>10.46</v>
      </c>
      <c r="G635" t="n">
        <v>125.56</v>
      </c>
      <c r="H635" t="n">
        <v>2.3</v>
      </c>
      <c r="I635" t="n">
        <v>5</v>
      </c>
      <c r="J635" t="n">
        <v>171.79</v>
      </c>
      <c r="K635" t="n">
        <v>47.83</v>
      </c>
      <c r="L635" t="n">
        <v>22.25</v>
      </c>
      <c r="M635" t="n">
        <v>3</v>
      </c>
      <c r="N635" t="n">
        <v>31.71</v>
      </c>
      <c r="O635" t="n">
        <v>21421.26</v>
      </c>
      <c r="P635" t="n">
        <v>104.98</v>
      </c>
      <c r="Q635" t="n">
        <v>197.75</v>
      </c>
      <c r="R635" t="n">
        <v>29.72</v>
      </c>
      <c r="S635" t="n">
        <v>25.4</v>
      </c>
      <c r="T635" t="n">
        <v>1329.57</v>
      </c>
      <c r="U635" t="n">
        <v>0.85</v>
      </c>
      <c r="V635" t="n">
        <v>0.89</v>
      </c>
      <c r="W635" t="n">
        <v>2.94</v>
      </c>
      <c r="X635" t="n">
        <v>0.07000000000000001</v>
      </c>
      <c r="Y635" t="n">
        <v>1</v>
      </c>
      <c r="Z635" t="n">
        <v>10</v>
      </c>
    </row>
    <row r="636">
      <c r="A636" t="n">
        <v>86</v>
      </c>
      <c r="B636" t="n">
        <v>70</v>
      </c>
      <c r="C636" t="inlineStr">
        <is>
          <t xml:space="preserve">CONCLUIDO	</t>
        </is>
      </c>
      <c r="D636" t="n">
        <v>7.7927</v>
      </c>
      <c r="E636" t="n">
        <v>12.83</v>
      </c>
      <c r="F636" t="n">
        <v>10.46</v>
      </c>
      <c r="G636" t="n">
        <v>125.52</v>
      </c>
      <c r="H636" t="n">
        <v>2.32</v>
      </c>
      <c r="I636" t="n">
        <v>5</v>
      </c>
      <c r="J636" t="n">
        <v>172.15</v>
      </c>
      <c r="K636" t="n">
        <v>47.83</v>
      </c>
      <c r="L636" t="n">
        <v>22.5</v>
      </c>
      <c r="M636" t="n">
        <v>3</v>
      </c>
      <c r="N636" t="n">
        <v>31.83</v>
      </c>
      <c r="O636" t="n">
        <v>21466.34</v>
      </c>
      <c r="P636" t="n">
        <v>104.55</v>
      </c>
      <c r="Q636" t="n">
        <v>197.8</v>
      </c>
      <c r="R636" t="n">
        <v>29.59</v>
      </c>
      <c r="S636" t="n">
        <v>25.4</v>
      </c>
      <c r="T636" t="n">
        <v>1266.99</v>
      </c>
      <c r="U636" t="n">
        <v>0.86</v>
      </c>
      <c r="V636" t="n">
        <v>0.89</v>
      </c>
      <c r="W636" t="n">
        <v>2.94</v>
      </c>
      <c r="X636" t="n">
        <v>0.07000000000000001</v>
      </c>
      <c r="Y636" t="n">
        <v>1</v>
      </c>
      <c r="Z636" t="n">
        <v>10</v>
      </c>
    </row>
    <row r="637">
      <c r="A637" t="n">
        <v>87</v>
      </c>
      <c r="B637" t="n">
        <v>70</v>
      </c>
      <c r="C637" t="inlineStr">
        <is>
          <t xml:space="preserve">CONCLUIDO	</t>
        </is>
      </c>
      <c r="D637" t="n">
        <v>7.7898</v>
      </c>
      <c r="E637" t="n">
        <v>12.84</v>
      </c>
      <c r="F637" t="n">
        <v>10.46</v>
      </c>
      <c r="G637" t="n">
        <v>125.57</v>
      </c>
      <c r="H637" t="n">
        <v>2.34</v>
      </c>
      <c r="I637" t="n">
        <v>5</v>
      </c>
      <c r="J637" t="n">
        <v>172.52</v>
      </c>
      <c r="K637" t="n">
        <v>47.83</v>
      </c>
      <c r="L637" t="n">
        <v>22.75</v>
      </c>
      <c r="M637" t="n">
        <v>3</v>
      </c>
      <c r="N637" t="n">
        <v>31.94</v>
      </c>
      <c r="O637" t="n">
        <v>21511.45</v>
      </c>
      <c r="P637" t="n">
        <v>103.88</v>
      </c>
      <c r="Q637" t="n">
        <v>197.75</v>
      </c>
      <c r="R637" t="n">
        <v>29.65</v>
      </c>
      <c r="S637" t="n">
        <v>25.4</v>
      </c>
      <c r="T637" t="n">
        <v>1297.52</v>
      </c>
      <c r="U637" t="n">
        <v>0.86</v>
      </c>
      <c r="V637" t="n">
        <v>0.89</v>
      </c>
      <c r="W637" t="n">
        <v>2.95</v>
      </c>
      <c r="X637" t="n">
        <v>0.07000000000000001</v>
      </c>
      <c r="Y637" t="n">
        <v>1</v>
      </c>
      <c r="Z637" t="n">
        <v>10</v>
      </c>
    </row>
    <row r="638">
      <c r="A638" t="n">
        <v>88</v>
      </c>
      <c r="B638" t="n">
        <v>70</v>
      </c>
      <c r="C638" t="inlineStr">
        <is>
          <t xml:space="preserve">CONCLUIDO	</t>
        </is>
      </c>
      <c r="D638" t="n">
        <v>7.7905</v>
      </c>
      <c r="E638" t="n">
        <v>12.84</v>
      </c>
      <c r="F638" t="n">
        <v>10.46</v>
      </c>
      <c r="G638" t="n">
        <v>125.56</v>
      </c>
      <c r="H638" t="n">
        <v>2.36</v>
      </c>
      <c r="I638" t="n">
        <v>5</v>
      </c>
      <c r="J638" t="n">
        <v>172.89</v>
      </c>
      <c r="K638" t="n">
        <v>47.83</v>
      </c>
      <c r="L638" t="n">
        <v>23</v>
      </c>
      <c r="M638" t="n">
        <v>3</v>
      </c>
      <c r="N638" t="n">
        <v>32.06</v>
      </c>
      <c r="O638" t="n">
        <v>21556.61</v>
      </c>
      <c r="P638" t="n">
        <v>103.32</v>
      </c>
      <c r="Q638" t="n">
        <v>197.75</v>
      </c>
      <c r="R638" t="n">
        <v>29.64</v>
      </c>
      <c r="S638" t="n">
        <v>25.4</v>
      </c>
      <c r="T638" t="n">
        <v>1291.64</v>
      </c>
      <c r="U638" t="n">
        <v>0.86</v>
      </c>
      <c r="V638" t="n">
        <v>0.89</v>
      </c>
      <c r="W638" t="n">
        <v>2.95</v>
      </c>
      <c r="X638" t="n">
        <v>0.07000000000000001</v>
      </c>
      <c r="Y638" t="n">
        <v>1</v>
      </c>
      <c r="Z638" t="n">
        <v>10</v>
      </c>
    </row>
    <row r="639">
      <c r="A639" t="n">
        <v>89</v>
      </c>
      <c r="B639" t="n">
        <v>70</v>
      </c>
      <c r="C639" t="inlineStr">
        <is>
          <t xml:space="preserve">CONCLUIDO	</t>
        </is>
      </c>
      <c r="D639" t="n">
        <v>7.7861</v>
      </c>
      <c r="E639" t="n">
        <v>12.84</v>
      </c>
      <c r="F639" t="n">
        <v>10.47</v>
      </c>
      <c r="G639" t="n">
        <v>125.65</v>
      </c>
      <c r="H639" t="n">
        <v>2.38</v>
      </c>
      <c r="I639" t="n">
        <v>5</v>
      </c>
      <c r="J639" t="n">
        <v>173.25</v>
      </c>
      <c r="K639" t="n">
        <v>47.83</v>
      </c>
      <c r="L639" t="n">
        <v>23.25</v>
      </c>
      <c r="M639" t="n">
        <v>3</v>
      </c>
      <c r="N639" t="n">
        <v>32.17</v>
      </c>
      <c r="O639" t="n">
        <v>21601.8</v>
      </c>
      <c r="P639" t="n">
        <v>103.18</v>
      </c>
      <c r="Q639" t="n">
        <v>197.75</v>
      </c>
      <c r="R639" t="n">
        <v>29.9</v>
      </c>
      <c r="S639" t="n">
        <v>25.4</v>
      </c>
      <c r="T639" t="n">
        <v>1419.3</v>
      </c>
      <c r="U639" t="n">
        <v>0.85</v>
      </c>
      <c r="V639" t="n">
        <v>0.89</v>
      </c>
      <c r="W639" t="n">
        <v>2.95</v>
      </c>
      <c r="X639" t="n">
        <v>0.08</v>
      </c>
      <c r="Y639" t="n">
        <v>1</v>
      </c>
      <c r="Z639" t="n">
        <v>10</v>
      </c>
    </row>
    <row r="640">
      <c r="A640" t="n">
        <v>90</v>
      </c>
      <c r="B640" t="n">
        <v>70</v>
      </c>
      <c r="C640" t="inlineStr">
        <is>
          <t xml:space="preserve">CONCLUIDO	</t>
        </is>
      </c>
      <c r="D640" t="n">
        <v>7.7868</v>
      </c>
      <c r="E640" t="n">
        <v>12.84</v>
      </c>
      <c r="F640" t="n">
        <v>10.47</v>
      </c>
      <c r="G640" t="n">
        <v>125.63</v>
      </c>
      <c r="H640" t="n">
        <v>2.4</v>
      </c>
      <c r="I640" t="n">
        <v>5</v>
      </c>
      <c r="J640" t="n">
        <v>173.62</v>
      </c>
      <c r="K640" t="n">
        <v>47.83</v>
      </c>
      <c r="L640" t="n">
        <v>23.5</v>
      </c>
      <c r="M640" t="n">
        <v>3</v>
      </c>
      <c r="N640" t="n">
        <v>32.29</v>
      </c>
      <c r="O640" t="n">
        <v>21647.03</v>
      </c>
      <c r="P640" t="n">
        <v>102.87</v>
      </c>
      <c r="Q640" t="n">
        <v>197.75</v>
      </c>
      <c r="R640" t="n">
        <v>29.85</v>
      </c>
      <c r="S640" t="n">
        <v>25.4</v>
      </c>
      <c r="T640" t="n">
        <v>1396.53</v>
      </c>
      <c r="U640" t="n">
        <v>0.85</v>
      </c>
      <c r="V640" t="n">
        <v>0.89</v>
      </c>
      <c r="W640" t="n">
        <v>2.95</v>
      </c>
      <c r="X640" t="n">
        <v>0.08</v>
      </c>
      <c r="Y640" t="n">
        <v>1</v>
      </c>
      <c r="Z640" t="n">
        <v>10</v>
      </c>
    </row>
    <row r="641">
      <c r="A641" t="n">
        <v>91</v>
      </c>
      <c r="B641" t="n">
        <v>70</v>
      </c>
      <c r="C641" t="inlineStr">
        <is>
          <t xml:space="preserve">CONCLUIDO	</t>
        </is>
      </c>
      <c r="D641" t="n">
        <v>7.7877</v>
      </c>
      <c r="E641" t="n">
        <v>12.84</v>
      </c>
      <c r="F641" t="n">
        <v>10.47</v>
      </c>
      <c r="G641" t="n">
        <v>125.62</v>
      </c>
      <c r="H641" t="n">
        <v>2.42</v>
      </c>
      <c r="I641" t="n">
        <v>5</v>
      </c>
      <c r="J641" t="n">
        <v>173.99</v>
      </c>
      <c r="K641" t="n">
        <v>47.83</v>
      </c>
      <c r="L641" t="n">
        <v>23.75</v>
      </c>
      <c r="M641" t="n">
        <v>3</v>
      </c>
      <c r="N641" t="n">
        <v>32.41</v>
      </c>
      <c r="O641" t="n">
        <v>21692.3</v>
      </c>
      <c r="P641" t="n">
        <v>102.11</v>
      </c>
      <c r="Q641" t="n">
        <v>197.75</v>
      </c>
      <c r="R641" t="n">
        <v>29.79</v>
      </c>
      <c r="S641" t="n">
        <v>25.4</v>
      </c>
      <c r="T641" t="n">
        <v>1367.66</v>
      </c>
      <c r="U641" t="n">
        <v>0.85</v>
      </c>
      <c r="V641" t="n">
        <v>0.89</v>
      </c>
      <c r="W641" t="n">
        <v>2.95</v>
      </c>
      <c r="X641" t="n">
        <v>0.08</v>
      </c>
      <c r="Y641" t="n">
        <v>1</v>
      </c>
      <c r="Z641" t="n">
        <v>10</v>
      </c>
    </row>
    <row r="642">
      <c r="A642" t="n">
        <v>92</v>
      </c>
      <c r="B642" t="n">
        <v>70</v>
      </c>
      <c r="C642" t="inlineStr">
        <is>
          <t xml:space="preserve">CONCLUIDO	</t>
        </is>
      </c>
      <c r="D642" t="n">
        <v>7.7885</v>
      </c>
      <c r="E642" t="n">
        <v>12.84</v>
      </c>
      <c r="F642" t="n">
        <v>10.47</v>
      </c>
      <c r="G642" t="n">
        <v>125.6</v>
      </c>
      <c r="H642" t="n">
        <v>2.44</v>
      </c>
      <c r="I642" t="n">
        <v>5</v>
      </c>
      <c r="J642" t="n">
        <v>174.35</v>
      </c>
      <c r="K642" t="n">
        <v>47.83</v>
      </c>
      <c r="L642" t="n">
        <v>24</v>
      </c>
      <c r="M642" t="n">
        <v>3</v>
      </c>
      <c r="N642" t="n">
        <v>32.53</v>
      </c>
      <c r="O642" t="n">
        <v>21737.62</v>
      </c>
      <c r="P642" t="n">
        <v>101.89</v>
      </c>
      <c r="Q642" t="n">
        <v>197.75</v>
      </c>
      <c r="R642" t="n">
        <v>29.72</v>
      </c>
      <c r="S642" t="n">
        <v>25.4</v>
      </c>
      <c r="T642" t="n">
        <v>1330.33</v>
      </c>
      <c r="U642" t="n">
        <v>0.85</v>
      </c>
      <c r="V642" t="n">
        <v>0.89</v>
      </c>
      <c r="W642" t="n">
        <v>2.95</v>
      </c>
      <c r="X642" t="n">
        <v>0.08</v>
      </c>
      <c r="Y642" t="n">
        <v>1</v>
      </c>
      <c r="Z642" t="n">
        <v>10</v>
      </c>
    </row>
    <row r="643">
      <c r="A643" t="n">
        <v>93</v>
      </c>
      <c r="B643" t="n">
        <v>70</v>
      </c>
      <c r="C643" t="inlineStr">
        <is>
          <t xml:space="preserve">CONCLUIDO	</t>
        </is>
      </c>
      <c r="D643" t="n">
        <v>7.8183</v>
      </c>
      <c r="E643" t="n">
        <v>12.79</v>
      </c>
      <c r="F643" t="n">
        <v>10.45</v>
      </c>
      <c r="G643" t="n">
        <v>156.7</v>
      </c>
      <c r="H643" t="n">
        <v>2.46</v>
      </c>
      <c r="I643" t="n">
        <v>4</v>
      </c>
      <c r="J643" t="n">
        <v>174.72</v>
      </c>
      <c r="K643" t="n">
        <v>47.83</v>
      </c>
      <c r="L643" t="n">
        <v>24.25</v>
      </c>
      <c r="M643" t="n">
        <v>1</v>
      </c>
      <c r="N643" t="n">
        <v>32.64</v>
      </c>
      <c r="O643" t="n">
        <v>21782.97</v>
      </c>
      <c r="P643" t="n">
        <v>101.32</v>
      </c>
      <c r="Q643" t="n">
        <v>197.75</v>
      </c>
      <c r="R643" t="n">
        <v>29.09</v>
      </c>
      <c r="S643" t="n">
        <v>25.4</v>
      </c>
      <c r="T643" t="n">
        <v>1019.58</v>
      </c>
      <c r="U643" t="n">
        <v>0.87</v>
      </c>
      <c r="V643" t="n">
        <v>0.89</v>
      </c>
      <c r="W643" t="n">
        <v>2.95</v>
      </c>
      <c r="X643" t="n">
        <v>0.06</v>
      </c>
      <c r="Y643" t="n">
        <v>1</v>
      </c>
      <c r="Z643" t="n">
        <v>10</v>
      </c>
    </row>
    <row r="644">
      <c r="A644" t="n">
        <v>94</v>
      </c>
      <c r="B644" t="n">
        <v>70</v>
      </c>
      <c r="C644" t="inlineStr">
        <is>
          <t xml:space="preserve">CONCLUIDO	</t>
        </is>
      </c>
      <c r="D644" t="n">
        <v>7.8189</v>
      </c>
      <c r="E644" t="n">
        <v>12.79</v>
      </c>
      <c r="F644" t="n">
        <v>10.45</v>
      </c>
      <c r="G644" t="n">
        <v>156.68</v>
      </c>
      <c r="H644" t="n">
        <v>2.48</v>
      </c>
      <c r="I644" t="n">
        <v>4</v>
      </c>
      <c r="J644" t="n">
        <v>175.09</v>
      </c>
      <c r="K644" t="n">
        <v>47.83</v>
      </c>
      <c r="L644" t="n">
        <v>24.5</v>
      </c>
      <c r="M644" t="n">
        <v>1</v>
      </c>
      <c r="N644" t="n">
        <v>32.76</v>
      </c>
      <c r="O644" t="n">
        <v>21828.36</v>
      </c>
      <c r="P644" t="n">
        <v>101.51</v>
      </c>
      <c r="Q644" t="n">
        <v>197.75</v>
      </c>
      <c r="R644" t="n">
        <v>29.01</v>
      </c>
      <c r="S644" t="n">
        <v>25.4</v>
      </c>
      <c r="T644" t="n">
        <v>979.8200000000001</v>
      </c>
      <c r="U644" t="n">
        <v>0.88</v>
      </c>
      <c r="V644" t="n">
        <v>0.89</v>
      </c>
      <c r="W644" t="n">
        <v>2.95</v>
      </c>
      <c r="X644" t="n">
        <v>0.06</v>
      </c>
      <c r="Y644" t="n">
        <v>1</v>
      </c>
      <c r="Z644" t="n">
        <v>10</v>
      </c>
    </row>
    <row r="645">
      <c r="A645" t="n">
        <v>95</v>
      </c>
      <c r="B645" t="n">
        <v>70</v>
      </c>
      <c r="C645" t="inlineStr">
        <is>
          <t xml:space="preserve">CONCLUIDO	</t>
        </is>
      </c>
      <c r="D645" t="n">
        <v>7.8205</v>
      </c>
      <c r="E645" t="n">
        <v>12.79</v>
      </c>
      <c r="F645" t="n">
        <v>10.44</v>
      </c>
      <c r="G645" t="n">
        <v>156.65</v>
      </c>
      <c r="H645" t="n">
        <v>2.5</v>
      </c>
      <c r="I645" t="n">
        <v>4</v>
      </c>
      <c r="J645" t="n">
        <v>175.46</v>
      </c>
      <c r="K645" t="n">
        <v>47.83</v>
      </c>
      <c r="L645" t="n">
        <v>24.75</v>
      </c>
      <c r="M645" t="n">
        <v>1</v>
      </c>
      <c r="N645" t="n">
        <v>32.88</v>
      </c>
      <c r="O645" t="n">
        <v>21873.79</v>
      </c>
      <c r="P645" t="n">
        <v>101.68</v>
      </c>
      <c r="Q645" t="n">
        <v>197.75</v>
      </c>
      <c r="R645" t="n">
        <v>28.97</v>
      </c>
      <c r="S645" t="n">
        <v>25.4</v>
      </c>
      <c r="T645" t="n">
        <v>963.1900000000001</v>
      </c>
      <c r="U645" t="n">
        <v>0.88</v>
      </c>
      <c r="V645" t="n">
        <v>0.89</v>
      </c>
      <c r="W645" t="n">
        <v>2.95</v>
      </c>
      <c r="X645" t="n">
        <v>0.05</v>
      </c>
      <c r="Y645" t="n">
        <v>1</v>
      </c>
      <c r="Z645" t="n">
        <v>10</v>
      </c>
    </row>
    <row r="646">
      <c r="A646" t="n">
        <v>96</v>
      </c>
      <c r="B646" t="n">
        <v>70</v>
      </c>
      <c r="C646" t="inlineStr">
        <is>
          <t xml:space="preserve">CONCLUIDO	</t>
        </is>
      </c>
      <c r="D646" t="n">
        <v>7.8188</v>
      </c>
      <c r="E646" t="n">
        <v>12.79</v>
      </c>
      <c r="F646" t="n">
        <v>10.45</v>
      </c>
      <c r="G646" t="n">
        <v>156.69</v>
      </c>
      <c r="H646" t="n">
        <v>2.52</v>
      </c>
      <c r="I646" t="n">
        <v>4</v>
      </c>
      <c r="J646" t="n">
        <v>175.83</v>
      </c>
      <c r="K646" t="n">
        <v>47.83</v>
      </c>
      <c r="L646" t="n">
        <v>25</v>
      </c>
      <c r="M646" t="n">
        <v>1</v>
      </c>
      <c r="N646" t="n">
        <v>33</v>
      </c>
      <c r="O646" t="n">
        <v>21919.27</v>
      </c>
      <c r="P646" t="n">
        <v>101.78</v>
      </c>
      <c r="Q646" t="n">
        <v>197.78</v>
      </c>
      <c r="R646" t="n">
        <v>29.05</v>
      </c>
      <c r="S646" t="n">
        <v>25.4</v>
      </c>
      <c r="T646" t="n">
        <v>999.04</v>
      </c>
      <c r="U646" t="n">
        <v>0.87</v>
      </c>
      <c r="V646" t="n">
        <v>0.89</v>
      </c>
      <c r="W646" t="n">
        <v>2.95</v>
      </c>
      <c r="X646" t="n">
        <v>0.06</v>
      </c>
      <c r="Y646" t="n">
        <v>1</v>
      </c>
      <c r="Z646" t="n">
        <v>10</v>
      </c>
    </row>
    <row r="647">
      <c r="A647" t="n">
        <v>97</v>
      </c>
      <c r="B647" t="n">
        <v>70</v>
      </c>
      <c r="C647" t="inlineStr">
        <is>
          <t xml:space="preserve">CONCLUIDO	</t>
        </is>
      </c>
      <c r="D647" t="n">
        <v>7.8173</v>
      </c>
      <c r="E647" t="n">
        <v>12.79</v>
      </c>
      <c r="F647" t="n">
        <v>10.45</v>
      </c>
      <c r="G647" t="n">
        <v>156.72</v>
      </c>
      <c r="H647" t="n">
        <v>2.54</v>
      </c>
      <c r="I647" t="n">
        <v>4</v>
      </c>
      <c r="J647" t="n">
        <v>176.2</v>
      </c>
      <c r="K647" t="n">
        <v>47.83</v>
      </c>
      <c r="L647" t="n">
        <v>25.25</v>
      </c>
      <c r="M647" t="n">
        <v>1</v>
      </c>
      <c r="N647" t="n">
        <v>33.12</v>
      </c>
      <c r="O647" t="n">
        <v>21964.78</v>
      </c>
      <c r="P647" t="n">
        <v>102.02</v>
      </c>
      <c r="Q647" t="n">
        <v>197.75</v>
      </c>
      <c r="R647" t="n">
        <v>29.12</v>
      </c>
      <c r="S647" t="n">
        <v>25.4</v>
      </c>
      <c r="T647" t="n">
        <v>1038.11</v>
      </c>
      <c r="U647" t="n">
        <v>0.87</v>
      </c>
      <c r="V647" t="n">
        <v>0.89</v>
      </c>
      <c r="W647" t="n">
        <v>2.95</v>
      </c>
      <c r="X647" t="n">
        <v>0.06</v>
      </c>
      <c r="Y647" t="n">
        <v>1</v>
      </c>
      <c r="Z647" t="n">
        <v>10</v>
      </c>
    </row>
    <row r="648">
      <c r="A648" t="n">
        <v>98</v>
      </c>
      <c r="B648" t="n">
        <v>70</v>
      </c>
      <c r="C648" t="inlineStr">
        <is>
          <t xml:space="preserve">CONCLUIDO	</t>
        </is>
      </c>
      <c r="D648" t="n">
        <v>7.8176</v>
      </c>
      <c r="E648" t="n">
        <v>12.79</v>
      </c>
      <c r="F648" t="n">
        <v>10.45</v>
      </c>
      <c r="G648" t="n">
        <v>156.72</v>
      </c>
      <c r="H648" t="n">
        <v>2.56</v>
      </c>
      <c r="I648" t="n">
        <v>4</v>
      </c>
      <c r="J648" t="n">
        <v>176.56</v>
      </c>
      <c r="K648" t="n">
        <v>47.83</v>
      </c>
      <c r="L648" t="n">
        <v>25.5</v>
      </c>
      <c r="M648" t="n">
        <v>1</v>
      </c>
      <c r="N648" t="n">
        <v>33.24</v>
      </c>
      <c r="O648" t="n">
        <v>22010.33</v>
      </c>
      <c r="P648" t="n">
        <v>102.18</v>
      </c>
      <c r="Q648" t="n">
        <v>197.75</v>
      </c>
      <c r="R648" t="n">
        <v>29.14</v>
      </c>
      <c r="S648" t="n">
        <v>25.4</v>
      </c>
      <c r="T648" t="n">
        <v>1048.29</v>
      </c>
      <c r="U648" t="n">
        <v>0.87</v>
      </c>
      <c r="V648" t="n">
        <v>0.89</v>
      </c>
      <c r="W648" t="n">
        <v>2.95</v>
      </c>
      <c r="X648" t="n">
        <v>0.06</v>
      </c>
      <c r="Y648" t="n">
        <v>1</v>
      </c>
      <c r="Z648" t="n">
        <v>10</v>
      </c>
    </row>
    <row r="649">
      <c r="A649" t="n">
        <v>99</v>
      </c>
      <c r="B649" t="n">
        <v>70</v>
      </c>
      <c r="C649" t="inlineStr">
        <is>
          <t xml:space="preserve">CONCLUIDO	</t>
        </is>
      </c>
      <c r="D649" t="n">
        <v>7.8179</v>
      </c>
      <c r="E649" t="n">
        <v>12.79</v>
      </c>
      <c r="F649" t="n">
        <v>10.45</v>
      </c>
      <c r="G649" t="n">
        <v>156.71</v>
      </c>
      <c r="H649" t="n">
        <v>2.58</v>
      </c>
      <c r="I649" t="n">
        <v>4</v>
      </c>
      <c r="J649" t="n">
        <v>176.93</v>
      </c>
      <c r="K649" t="n">
        <v>47.83</v>
      </c>
      <c r="L649" t="n">
        <v>25.75</v>
      </c>
      <c r="M649" t="n">
        <v>0</v>
      </c>
      <c r="N649" t="n">
        <v>33.36</v>
      </c>
      <c r="O649" t="n">
        <v>22055.93</v>
      </c>
      <c r="P649" t="n">
        <v>102.34</v>
      </c>
      <c r="Q649" t="n">
        <v>197.75</v>
      </c>
      <c r="R649" t="n">
        <v>29.1</v>
      </c>
      <c r="S649" t="n">
        <v>25.4</v>
      </c>
      <c r="T649" t="n">
        <v>1025.08</v>
      </c>
      <c r="U649" t="n">
        <v>0.87</v>
      </c>
      <c r="V649" t="n">
        <v>0.89</v>
      </c>
      <c r="W649" t="n">
        <v>2.95</v>
      </c>
      <c r="X649" t="n">
        <v>0.06</v>
      </c>
      <c r="Y649" t="n">
        <v>1</v>
      </c>
      <c r="Z649" t="n">
        <v>10</v>
      </c>
    </row>
    <row r="650">
      <c r="A650" t="n">
        <v>0</v>
      </c>
      <c r="B650" t="n">
        <v>90</v>
      </c>
      <c r="C650" t="inlineStr">
        <is>
          <t xml:space="preserve">CONCLUIDO	</t>
        </is>
      </c>
      <c r="D650" t="n">
        <v>5.0628</v>
      </c>
      <c r="E650" t="n">
        <v>19.75</v>
      </c>
      <c r="F650" t="n">
        <v>12.92</v>
      </c>
      <c r="G650" t="n">
        <v>6.25</v>
      </c>
      <c r="H650" t="n">
        <v>0.1</v>
      </c>
      <c r="I650" t="n">
        <v>124</v>
      </c>
      <c r="J650" t="n">
        <v>176.73</v>
      </c>
      <c r="K650" t="n">
        <v>52.44</v>
      </c>
      <c r="L650" t="n">
        <v>1</v>
      </c>
      <c r="M650" t="n">
        <v>122</v>
      </c>
      <c r="N650" t="n">
        <v>33.29</v>
      </c>
      <c r="O650" t="n">
        <v>22031.19</v>
      </c>
      <c r="P650" t="n">
        <v>171.21</v>
      </c>
      <c r="Q650" t="n">
        <v>198.2</v>
      </c>
      <c r="R650" t="n">
        <v>106.33</v>
      </c>
      <c r="S650" t="n">
        <v>25.4</v>
      </c>
      <c r="T650" t="n">
        <v>39043.28</v>
      </c>
      <c r="U650" t="n">
        <v>0.24</v>
      </c>
      <c r="V650" t="n">
        <v>0.72</v>
      </c>
      <c r="W650" t="n">
        <v>3.13</v>
      </c>
      <c r="X650" t="n">
        <v>2.52</v>
      </c>
      <c r="Y650" t="n">
        <v>1</v>
      </c>
      <c r="Z650" t="n">
        <v>10</v>
      </c>
    </row>
    <row r="651">
      <c r="A651" t="n">
        <v>1</v>
      </c>
      <c r="B651" t="n">
        <v>90</v>
      </c>
      <c r="C651" t="inlineStr">
        <is>
          <t xml:space="preserve">CONCLUIDO	</t>
        </is>
      </c>
      <c r="D651" t="n">
        <v>5.5178</v>
      </c>
      <c r="E651" t="n">
        <v>18.12</v>
      </c>
      <c r="F651" t="n">
        <v>12.32</v>
      </c>
      <c r="G651" t="n">
        <v>7.78</v>
      </c>
      <c r="H651" t="n">
        <v>0.13</v>
      </c>
      <c r="I651" t="n">
        <v>95</v>
      </c>
      <c r="J651" t="n">
        <v>177.1</v>
      </c>
      <c r="K651" t="n">
        <v>52.44</v>
      </c>
      <c r="L651" t="n">
        <v>1.25</v>
      </c>
      <c r="M651" t="n">
        <v>93</v>
      </c>
      <c r="N651" t="n">
        <v>33.41</v>
      </c>
      <c r="O651" t="n">
        <v>22076.81</v>
      </c>
      <c r="P651" t="n">
        <v>163.2</v>
      </c>
      <c r="Q651" t="n">
        <v>197.99</v>
      </c>
      <c r="R651" t="n">
        <v>87.22</v>
      </c>
      <c r="S651" t="n">
        <v>25.4</v>
      </c>
      <c r="T651" t="n">
        <v>29632.35</v>
      </c>
      <c r="U651" t="n">
        <v>0.29</v>
      </c>
      <c r="V651" t="n">
        <v>0.76</v>
      </c>
      <c r="W651" t="n">
        <v>3.1</v>
      </c>
      <c r="X651" t="n">
        <v>1.93</v>
      </c>
      <c r="Y651" t="n">
        <v>1</v>
      </c>
      <c r="Z651" t="n">
        <v>10</v>
      </c>
    </row>
    <row r="652">
      <c r="A652" t="n">
        <v>2</v>
      </c>
      <c r="B652" t="n">
        <v>90</v>
      </c>
      <c r="C652" t="inlineStr">
        <is>
          <t xml:space="preserve">CONCLUIDO	</t>
        </is>
      </c>
      <c r="D652" t="n">
        <v>5.851</v>
      </c>
      <c r="E652" t="n">
        <v>17.09</v>
      </c>
      <c r="F652" t="n">
        <v>11.93</v>
      </c>
      <c r="G652" t="n">
        <v>9.300000000000001</v>
      </c>
      <c r="H652" t="n">
        <v>0.15</v>
      </c>
      <c r="I652" t="n">
        <v>77</v>
      </c>
      <c r="J652" t="n">
        <v>177.47</v>
      </c>
      <c r="K652" t="n">
        <v>52.44</v>
      </c>
      <c r="L652" t="n">
        <v>1.5</v>
      </c>
      <c r="M652" t="n">
        <v>75</v>
      </c>
      <c r="N652" t="n">
        <v>33.53</v>
      </c>
      <c r="O652" t="n">
        <v>22122.46</v>
      </c>
      <c r="P652" t="n">
        <v>157.9</v>
      </c>
      <c r="Q652" t="n">
        <v>197.91</v>
      </c>
      <c r="R652" t="n">
        <v>75.37</v>
      </c>
      <c r="S652" t="n">
        <v>25.4</v>
      </c>
      <c r="T652" t="n">
        <v>23798.26</v>
      </c>
      <c r="U652" t="n">
        <v>0.34</v>
      </c>
      <c r="V652" t="n">
        <v>0.78</v>
      </c>
      <c r="W652" t="n">
        <v>3.06</v>
      </c>
      <c r="X652" t="n">
        <v>1.54</v>
      </c>
      <c r="Y652" t="n">
        <v>1</v>
      </c>
      <c r="Z652" t="n">
        <v>10</v>
      </c>
    </row>
    <row r="653">
      <c r="A653" t="n">
        <v>3</v>
      </c>
      <c r="B653" t="n">
        <v>90</v>
      </c>
      <c r="C653" t="inlineStr">
        <is>
          <t xml:space="preserve">CONCLUIDO	</t>
        </is>
      </c>
      <c r="D653" t="n">
        <v>6.1166</v>
      </c>
      <c r="E653" t="n">
        <v>16.35</v>
      </c>
      <c r="F653" t="n">
        <v>11.65</v>
      </c>
      <c r="G653" t="n">
        <v>10.92</v>
      </c>
      <c r="H653" t="n">
        <v>0.17</v>
      </c>
      <c r="I653" t="n">
        <v>64</v>
      </c>
      <c r="J653" t="n">
        <v>177.84</v>
      </c>
      <c r="K653" t="n">
        <v>52.44</v>
      </c>
      <c r="L653" t="n">
        <v>1.75</v>
      </c>
      <c r="M653" t="n">
        <v>62</v>
      </c>
      <c r="N653" t="n">
        <v>33.65</v>
      </c>
      <c r="O653" t="n">
        <v>22168.15</v>
      </c>
      <c r="P653" t="n">
        <v>154.05</v>
      </c>
      <c r="Q653" t="n">
        <v>197.86</v>
      </c>
      <c r="R653" t="n">
        <v>66.8</v>
      </c>
      <c r="S653" t="n">
        <v>25.4</v>
      </c>
      <c r="T653" t="n">
        <v>19576.8</v>
      </c>
      <c r="U653" t="n">
        <v>0.38</v>
      </c>
      <c r="V653" t="n">
        <v>0.8</v>
      </c>
      <c r="W653" t="n">
        <v>3.03</v>
      </c>
      <c r="X653" t="n">
        <v>1.26</v>
      </c>
      <c r="Y653" t="n">
        <v>1</v>
      </c>
      <c r="Z653" t="n">
        <v>10</v>
      </c>
    </row>
    <row r="654">
      <c r="A654" t="n">
        <v>4</v>
      </c>
      <c r="B654" t="n">
        <v>90</v>
      </c>
      <c r="C654" t="inlineStr">
        <is>
          <t xml:space="preserve">CONCLUIDO	</t>
        </is>
      </c>
      <c r="D654" t="n">
        <v>6.2878</v>
      </c>
      <c r="E654" t="n">
        <v>15.9</v>
      </c>
      <c r="F654" t="n">
        <v>11.49</v>
      </c>
      <c r="G654" t="n">
        <v>12.31</v>
      </c>
      <c r="H654" t="n">
        <v>0.2</v>
      </c>
      <c r="I654" t="n">
        <v>56</v>
      </c>
      <c r="J654" t="n">
        <v>178.21</v>
      </c>
      <c r="K654" t="n">
        <v>52.44</v>
      </c>
      <c r="L654" t="n">
        <v>2</v>
      </c>
      <c r="M654" t="n">
        <v>54</v>
      </c>
      <c r="N654" t="n">
        <v>33.77</v>
      </c>
      <c r="O654" t="n">
        <v>22213.89</v>
      </c>
      <c r="P654" t="n">
        <v>151.81</v>
      </c>
      <c r="Q654" t="n">
        <v>197.86</v>
      </c>
      <c r="R654" t="n">
        <v>61.7</v>
      </c>
      <c r="S654" t="n">
        <v>25.4</v>
      </c>
      <c r="T654" t="n">
        <v>17068.13</v>
      </c>
      <c r="U654" t="n">
        <v>0.41</v>
      </c>
      <c r="V654" t="n">
        <v>0.8100000000000001</v>
      </c>
      <c r="W654" t="n">
        <v>3.03</v>
      </c>
      <c r="X654" t="n">
        <v>1.1</v>
      </c>
      <c r="Y654" t="n">
        <v>1</v>
      </c>
      <c r="Z654" t="n">
        <v>10</v>
      </c>
    </row>
    <row r="655">
      <c r="A655" t="n">
        <v>5</v>
      </c>
      <c r="B655" t="n">
        <v>90</v>
      </c>
      <c r="C655" t="inlineStr">
        <is>
          <t xml:space="preserve">CONCLUIDO	</t>
        </is>
      </c>
      <c r="D655" t="n">
        <v>6.4419</v>
      </c>
      <c r="E655" t="n">
        <v>15.52</v>
      </c>
      <c r="F655" t="n">
        <v>11.36</v>
      </c>
      <c r="G655" t="n">
        <v>13.91</v>
      </c>
      <c r="H655" t="n">
        <v>0.22</v>
      </c>
      <c r="I655" t="n">
        <v>49</v>
      </c>
      <c r="J655" t="n">
        <v>178.59</v>
      </c>
      <c r="K655" t="n">
        <v>52.44</v>
      </c>
      <c r="L655" t="n">
        <v>2.25</v>
      </c>
      <c r="M655" t="n">
        <v>47</v>
      </c>
      <c r="N655" t="n">
        <v>33.89</v>
      </c>
      <c r="O655" t="n">
        <v>22259.66</v>
      </c>
      <c r="P655" t="n">
        <v>149.97</v>
      </c>
      <c r="Q655" t="n">
        <v>197.88</v>
      </c>
      <c r="R655" t="n">
        <v>57.48</v>
      </c>
      <c r="S655" t="n">
        <v>25.4</v>
      </c>
      <c r="T655" t="n">
        <v>14990.3</v>
      </c>
      <c r="U655" t="n">
        <v>0.44</v>
      </c>
      <c r="V655" t="n">
        <v>0.82</v>
      </c>
      <c r="W655" t="n">
        <v>3.02</v>
      </c>
      <c r="X655" t="n">
        <v>0.97</v>
      </c>
      <c r="Y655" t="n">
        <v>1</v>
      </c>
      <c r="Z655" t="n">
        <v>10</v>
      </c>
    </row>
    <row r="656">
      <c r="A656" t="n">
        <v>6</v>
      </c>
      <c r="B656" t="n">
        <v>90</v>
      </c>
      <c r="C656" t="inlineStr">
        <is>
          <t xml:space="preserve">CONCLUIDO	</t>
        </is>
      </c>
      <c r="D656" t="n">
        <v>6.5654</v>
      </c>
      <c r="E656" t="n">
        <v>15.23</v>
      </c>
      <c r="F656" t="n">
        <v>11.25</v>
      </c>
      <c r="G656" t="n">
        <v>15.34</v>
      </c>
      <c r="H656" t="n">
        <v>0.25</v>
      </c>
      <c r="I656" t="n">
        <v>44</v>
      </c>
      <c r="J656" t="n">
        <v>178.96</v>
      </c>
      <c r="K656" t="n">
        <v>52.44</v>
      </c>
      <c r="L656" t="n">
        <v>2.5</v>
      </c>
      <c r="M656" t="n">
        <v>42</v>
      </c>
      <c r="N656" t="n">
        <v>34.02</v>
      </c>
      <c r="O656" t="n">
        <v>22305.48</v>
      </c>
      <c r="P656" t="n">
        <v>148.32</v>
      </c>
      <c r="Q656" t="n">
        <v>197.82</v>
      </c>
      <c r="R656" t="n">
        <v>53.93</v>
      </c>
      <c r="S656" t="n">
        <v>25.4</v>
      </c>
      <c r="T656" t="n">
        <v>13242.06</v>
      </c>
      <c r="U656" t="n">
        <v>0.47</v>
      </c>
      <c r="V656" t="n">
        <v>0.83</v>
      </c>
      <c r="W656" t="n">
        <v>3.01</v>
      </c>
      <c r="X656" t="n">
        <v>0.85</v>
      </c>
      <c r="Y656" t="n">
        <v>1</v>
      </c>
      <c r="Z656" t="n">
        <v>10</v>
      </c>
    </row>
    <row r="657">
      <c r="A657" t="n">
        <v>7</v>
      </c>
      <c r="B657" t="n">
        <v>90</v>
      </c>
      <c r="C657" t="inlineStr">
        <is>
          <t xml:space="preserve">CONCLUIDO	</t>
        </is>
      </c>
      <c r="D657" t="n">
        <v>6.6606</v>
      </c>
      <c r="E657" t="n">
        <v>15.01</v>
      </c>
      <c r="F657" t="n">
        <v>11.17</v>
      </c>
      <c r="G657" t="n">
        <v>16.76</v>
      </c>
      <c r="H657" t="n">
        <v>0.27</v>
      </c>
      <c r="I657" t="n">
        <v>40</v>
      </c>
      <c r="J657" t="n">
        <v>179.33</v>
      </c>
      <c r="K657" t="n">
        <v>52.44</v>
      </c>
      <c r="L657" t="n">
        <v>2.75</v>
      </c>
      <c r="M657" t="n">
        <v>38</v>
      </c>
      <c r="N657" t="n">
        <v>34.14</v>
      </c>
      <c r="O657" t="n">
        <v>22351.34</v>
      </c>
      <c r="P657" t="n">
        <v>147.22</v>
      </c>
      <c r="Q657" t="n">
        <v>197.85</v>
      </c>
      <c r="R657" t="n">
        <v>51.81</v>
      </c>
      <c r="S657" t="n">
        <v>25.4</v>
      </c>
      <c r="T657" t="n">
        <v>12200.44</v>
      </c>
      <c r="U657" t="n">
        <v>0.49</v>
      </c>
      <c r="V657" t="n">
        <v>0.83</v>
      </c>
      <c r="W657" t="n">
        <v>3</v>
      </c>
      <c r="X657" t="n">
        <v>0.78</v>
      </c>
      <c r="Y657" t="n">
        <v>1</v>
      </c>
      <c r="Z657" t="n">
        <v>10</v>
      </c>
    </row>
    <row r="658">
      <c r="A658" t="n">
        <v>8</v>
      </c>
      <c r="B658" t="n">
        <v>90</v>
      </c>
      <c r="C658" t="inlineStr">
        <is>
          <t xml:space="preserve">CONCLUIDO	</t>
        </is>
      </c>
      <c r="D658" t="n">
        <v>6.7573</v>
      </c>
      <c r="E658" t="n">
        <v>14.8</v>
      </c>
      <c r="F658" t="n">
        <v>11.1</v>
      </c>
      <c r="G658" t="n">
        <v>18.5</v>
      </c>
      <c r="H658" t="n">
        <v>0.3</v>
      </c>
      <c r="I658" t="n">
        <v>36</v>
      </c>
      <c r="J658" t="n">
        <v>179.7</v>
      </c>
      <c r="K658" t="n">
        <v>52.44</v>
      </c>
      <c r="L658" t="n">
        <v>3</v>
      </c>
      <c r="M658" t="n">
        <v>34</v>
      </c>
      <c r="N658" t="n">
        <v>34.26</v>
      </c>
      <c r="O658" t="n">
        <v>22397.24</v>
      </c>
      <c r="P658" t="n">
        <v>146.12</v>
      </c>
      <c r="Q658" t="n">
        <v>197.82</v>
      </c>
      <c r="R658" t="n">
        <v>49.2</v>
      </c>
      <c r="S658" t="n">
        <v>25.4</v>
      </c>
      <c r="T658" t="n">
        <v>10914.58</v>
      </c>
      <c r="U658" t="n">
        <v>0.52</v>
      </c>
      <c r="V658" t="n">
        <v>0.84</v>
      </c>
      <c r="W658" t="n">
        <v>3</v>
      </c>
      <c r="X658" t="n">
        <v>0.71</v>
      </c>
      <c r="Y658" t="n">
        <v>1</v>
      </c>
      <c r="Z658" t="n">
        <v>10</v>
      </c>
    </row>
    <row r="659">
      <c r="A659" t="n">
        <v>9</v>
      </c>
      <c r="B659" t="n">
        <v>90</v>
      </c>
      <c r="C659" t="inlineStr">
        <is>
          <t xml:space="preserve">CONCLUIDO	</t>
        </is>
      </c>
      <c r="D659" t="n">
        <v>6.8355</v>
      </c>
      <c r="E659" t="n">
        <v>14.63</v>
      </c>
      <c r="F659" t="n">
        <v>11.04</v>
      </c>
      <c r="G659" t="n">
        <v>20.06</v>
      </c>
      <c r="H659" t="n">
        <v>0.32</v>
      </c>
      <c r="I659" t="n">
        <v>33</v>
      </c>
      <c r="J659" t="n">
        <v>180.07</v>
      </c>
      <c r="K659" t="n">
        <v>52.44</v>
      </c>
      <c r="L659" t="n">
        <v>3.25</v>
      </c>
      <c r="M659" t="n">
        <v>31</v>
      </c>
      <c r="N659" t="n">
        <v>34.38</v>
      </c>
      <c r="O659" t="n">
        <v>22443.18</v>
      </c>
      <c r="P659" t="n">
        <v>145.14</v>
      </c>
      <c r="Q659" t="n">
        <v>197.8</v>
      </c>
      <c r="R659" t="n">
        <v>47.39</v>
      </c>
      <c r="S659" t="n">
        <v>25.4</v>
      </c>
      <c r="T659" t="n">
        <v>10024.51</v>
      </c>
      <c r="U659" t="n">
        <v>0.54</v>
      </c>
      <c r="V659" t="n">
        <v>0.84</v>
      </c>
      <c r="W659" t="n">
        <v>2.99</v>
      </c>
      <c r="X659" t="n">
        <v>0.64</v>
      </c>
      <c r="Y659" t="n">
        <v>1</v>
      </c>
      <c r="Z659" t="n">
        <v>10</v>
      </c>
    </row>
    <row r="660">
      <c r="A660" t="n">
        <v>10</v>
      </c>
      <c r="B660" t="n">
        <v>90</v>
      </c>
      <c r="C660" t="inlineStr">
        <is>
          <t xml:space="preserve">CONCLUIDO	</t>
        </is>
      </c>
      <c r="D660" t="n">
        <v>6.8987</v>
      </c>
      <c r="E660" t="n">
        <v>14.5</v>
      </c>
      <c r="F660" t="n">
        <v>10.97</v>
      </c>
      <c r="G660" t="n">
        <v>21.24</v>
      </c>
      <c r="H660" t="n">
        <v>0.34</v>
      </c>
      <c r="I660" t="n">
        <v>31</v>
      </c>
      <c r="J660" t="n">
        <v>180.45</v>
      </c>
      <c r="K660" t="n">
        <v>52.44</v>
      </c>
      <c r="L660" t="n">
        <v>3.5</v>
      </c>
      <c r="M660" t="n">
        <v>29</v>
      </c>
      <c r="N660" t="n">
        <v>34.51</v>
      </c>
      <c r="O660" t="n">
        <v>22489.16</v>
      </c>
      <c r="P660" t="n">
        <v>144.24</v>
      </c>
      <c r="Q660" t="n">
        <v>197.81</v>
      </c>
      <c r="R660" t="n">
        <v>45.38</v>
      </c>
      <c r="S660" t="n">
        <v>25.4</v>
      </c>
      <c r="T660" t="n">
        <v>9033.23</v>
      </c>
      <c r="U660" t="n">
        <v>0.5600000000000001</v>
      </c>
      <c r="V660" t="n">
        <v>0.85</v>
      </c>
      <c r="W660" t="n">
        <v>2.99</v>
      </c>
      <c r="X660" t="n">
        <v>0.58</v>
      </c>
      <c r="Y660" t="n">
        <v>1</v>
      </c>
      <c r="Z660" t="n">
        <v>10</v>
      </c>
    </row>
    <row r="661">
      <c r="A661" t="n">
        <v>11</v>
      </c>
      <c r="B661" t="n">
        <v>90</v>
      </c>
      <c r="C661" t="inlineStr">
        <is>
          <t xml:space="preserve">CONCLUIDO	</t>
        </is>
      </c>
      <c r="D661" t="n">
        <v>6.9303</v>
      </c>
      <c r="E661" t="n">
        <v>14.43</v>
      </c>
      <c r="F661" t="n">
        <v>10.98</v>
      </c>
      <c r="G661" t="n">
        <v>22.71</v>
      </c>
      <c r="H661" t="n">
        <v>0.37</v>
      </c>
      <c r="I661" t="n">
        <v>29</v>
      </c>
      <c r="J661" t="n">
        <v>180.82</v>
      </c>
      <c r="K661" t="n">
        <v>52.44</v>
      </c>
      <c r="L661" t="n">
        <v>3.75</v>
      </c>
      <c r="M661" t="n">
        <v>27</v>
      </c>
      <c r="N661" t="n">
        <v>34.63</v>
      </c>
      <c r="O661" t="n">
        <v>22535.19</v>
      </c>
      <c r="P661" t="n">
        <v>144.19</v>
      </c>
      <c r="Q661" t="n">
        <v>197.8</v>
      </c>
      <c r="R661" t="n">
        <v>45.39</v>
      </c>
      <c r="S661" t="n">
        <v>25.4</v>
      </c>
      <c r="T661" t="n">
        <v>9043.950000000001</v>
      </c>
      <c r="U661" t="n">
        <v>0.5600000000000001</v>
      </c>
      <c r="V661" t="n">
        <v>0.85</v>
      </c>
      <c r="W661" t="n">
        <v>3</v>
      </c>
      <c r="X661" t="n">
        <v>0.59</v>
      </c>
      <c r="Y661" t="n">
        <v>1</v>
      </c>
      <c r="Z661" t="n">
        <v>10</v>
      </c>
    </row>
    <row r="662">
      <c r="A662" t="n">
        <v>12</v>
      </c>
      <c r="B662" t="n">
        <v>90</v>
      </c>
      <c r="C662" t="inlineStr">
        <is>
          <t xml:space="preserve">CONCLUIDO	</t>
        </is>
      </c>
      <c r="D662" t="n">
        <v>6.9918</v>
      </c>
      <c r="E662" t="n">
        <v>14.3</v>
      </c>
      <c r="F662" t="n">
        <v>10.92</v>
      </c>
      <c r="G662" t="n">
        <v>24.27</v>
      </c>
      <c r="H662" t="n">
        <v>0.39</v>
      </c>
      <c r="I662" t="n">
        <v>27</v>
      </c>
      <c r="J662" t="n">
        <v>181.19</v>
      </c>
      <c r="K662" t="n">
        <v>52.44</v>
      </c>
      <c r="L662" t="n">
        <v>4</v>
      </c>
      <c r="M662" t="n">
        <v>25</v>
      </c>
      <c r="N662" t="n">
        <v>34.75</v>
      </c>
      <c r="O662" t="n">
        <v>22581.25</v>
      </c>
      <c r="P662" t="n">
        <v>143.35</v>
      </c>
      <c r="Q662" t="n">
        <v>197.92</v>
      </c>
      <c r="R662" t="n">
        <v>43.9</v>
      </c>
      <c r="S662" t="n">
        <v>25.4</v>
      </c>
      <c r="T662" t="n">
        <v>8312.23</v>
      </c>
      <c r="U662" t="n">
        <v>0.58</v>
      </c>
      <c r="V662" t="n">
        <v>0.85</v>
      </c>
      <c r="W662" t="n">
        <v>2.98</v>
      </c>
      <c r="X662" t="n">
        <v>0.53</v>
      </c>
      <c r="Y662" t="n">
        <v>1</v>
      </c>
      <c r="Z662" t="n">
        <v>10</v>
      </c>
    </row>
    <row r="663">
      <c r="A663" t="n">
        <v>13</v>
      </c>
      <c r="B663" t="n">
        <v>90</v>
      </c>
      <c r="C663" t="inlineStr">
        <is>
          <t xml:space="preserve">CONCLUIDO	</t>
        </is>
      </c>
      <c r="D663" t="n">
        <v>7.0538</v>
      </c>
      <c r="E663" t="n">
        <v>14.18</v>
      </c>
      <c r="F663" t="n">
        <v>10.87</v>
      </c>
      <c r="G663" t="n">
        <v>26.08</v>
      </c>
      <c r="H663" t="n">
        <v>0.42</v>
      </c>
      <c r="I663" t="n">
        <v>25</v>
      </c>
      <c r="J663" t="n">
        <v>181.57</v>
      </c>
      <c r="K663" t="n">
        <v>52.44</v>
      </c>
      <c r="L663" t="n">
        <v>4.25</v>
      </c>
      <c r="M663" t="n">
        <v>23</v>
      </c>
      <c r="N663" t="n">
        <v>34.88</v>
      </c>
      <c r="O663" t="n">
        <v>22627.36</v>
      </c>
      <c r="P663" t="n">
        <v>142.36</v>
      </c>
      <c r="Q663" t="n">
        <v>197.83</v>
      </c>
      <c r="R663" t="n">
        <v>42.13</v>
      </c>
      <c r="S663" t="n">
        <v>25.4</v>
      </c>
      <c r="T663" t="n">
        <v>7434.38</v>
      </c>
      <c r="U663" t="n">
        <v>0.6</v>
      </c>
      <c r="V663" t="n">
        <v>0.86</v>
      </c>
      <c r="W663" t="n">
        <v>2.98</v>
      </c>
      <c r="X663" t="n">
        <v>0.48</v>
      </c>
      <c r="Y663" t="n">
        <v>1</v>
      </c>
      <c r="Z663" t="n">
        <v>10</v>
      </c>
    </row>
    <row r="664">
      <c r="A664" t="n">
        <v>14</v>
      </c>
      <c r="B664" t="n">
        <v>90</v>
      </c>
      <c r="C664" t="inlineStr">
        <is>
          <t xml:space="preserve">CONCLUIDO	</t>
        </is>
      </c>
      <c r="D664" t="n">
        <v>7.0795</v>
      </c>
      <c r="E664" t="n">
        <v>14.13</v>
      </c>
      <c r="F664" t="n">
        <v>10.85</v>
      </c>
      <c r="G664" t="n">
        <v>27.13</v>
      </c>
      <c r="H664" t="n">
        <v>0.44</v>
      </c>
      <c r="I664" t="n">
        <v>24</v>
      </c>
      <c r="J664" t="n">
        <v>181.94</v>
      </c>
      <c r="K664" t="n">
        <v>52.44</v>
      </c>
      <c r="L664" t="n">
        <v>4.5</v>
      </c>
      <c r="M664" t="n">
        <v>22</v>
      </c>
      <c r="N664" t="n">
        <v>35</v>
      </c>
      <c r="O664" t="n">
        <v>22673.63</v>
      </c>
      <c r="P664" t="n">
        <v>142.17</v>
      </c>
      <c r="Q664" t="n">
        <v>197.89</v>
      </c>
      <c r="R664" t="n">
        <v>41.64</v>
      </c>
      <c r="S664" t="n">
        <v>25.4</v>
      </c>
      <c r="T664" t="n">
        <v>7196.43</v>
      </c>
      <c r="U664" t="n">
        <v>0.61</v>
      </c>
      <c r="V664" t="n">
        <v>0.86</v>
      </c>
      <c r="W664" t="n">
        <v>2.98</v>
      </c>
      <c r="X664" t="n">
        <v>0.46</v>
      </c>
      <c r="Y664" t="n">
        <v>1</v>
      </c>
      <c r="Z664" t="n">
        <v>10</v>
      </c>
    </row>
    <row r="665">
      <c r="A665" t="n">
        <v>15</v>
      </c>
      <c r="B665" t="n">
        <v>90</v>
      </c>
      <c r="C665" t="inlineStr">
        <is>
          <t xml:space="preserve">CONCLUIDO	</t>
        </is>
      </c>
      <c r="D665" t="n">
        <v>7.1049</v>
      </c>
      <c r="E665" t="n">
        <v>14.07</v>
      </c>
      <c r="F665" t="n">
        <v>10.84</v>
      </c>
      <c r="G665" t="n">
        <v>28.27</v>
      </c>
      <c r="H665" t="n">
        <v>0.46</v>
      </c>
      <c r="I665" t="n">
        <v>23</v>
      </c>
      <c r="J665" t="n">
        <v>182.32</v>
      </c>
      <c r="K665" t="n">
        <v>52.44</v>
      </c>
      <c r="L665" t="n">
        <v>4.75</v>
      </c>
      <c r="M665" t="n">
        <v>21</v>
      </c>
      <c r="N665" t="n">
        <v>35.12</v>
      </c>
      <c r="O665" t="n">
        <v>22719.83</v>
      </c>
      <c r="P665" t="n">
        <v>141.85</v>
      </c>
      <c r="Q665" t="n">
        <v>197.78</v>
      </c>
      <c r="R665" t="n">
        <v>41.26</v>
      </c>
      <c r="S665" t="n">
        <v>25.4</v>
      </c>
      <c r="T665" t="n">
        <v>7010.51</v>
      </c>
      <c r="U665" t="n">
        <v>0.62</v>
      </c>
      <c r="V665" t="n">
        <v>0.86</v>
      </c>
      <c r="W665" t="n">
        <v>2.98</v>
      </c>
      <c r="X665" t="n">
        <v>0.44</v>
      </c>
      <c r="Y665" t="n">
        <v>1</v>
      </c>
      <c r="Z665" t="n">
        <v>10</v>
      </c>
    </row>
    <row r="666">
      <c r="A666" t="n">
        <v>16</v>
      </c>
      <c r="B666" t="n">
        <v>90</v>
      </c>
      <c r="C666" t="inlineStr">
        <is>
          <t xml:space="preserve">CONCLUIDO	</t>
        </is>
      </c>
      <c r="D666" t="n">
        <v>7.1325</v>
      </c>
      <c r="E666" t="n">
        <v>14.02</v>
      </c>
      <c r="F666" t="n">
        <v>10.82</v>
      </c>
      <c r="G666" t="n">
        <v>29.5</v>
      </c>
      <c r="H666" t="n">
        <v>0.49</v>
      </c>
      <c r="I666" t="n">
        <v>22</v>
      </c>
      <c r="J666" t="n">
        <v>182.69</v>
      </c>
      <c r="K666" t="n">
        <v>52.44</v>
      </c>
      <c r="L666" t="n">
        <v>5</v>
      </c>
      <c r="M666" t="n">
        <v>20</v>
      </c>
      <c r="N666" t="n">
        <v>35.25</v>
      </c>
      <c r="O666" t="n">
        <v>22766.06</v>
      </c>
      <c r="P666" t="n">
        <v>141.48</v>
      </c>
      <c r="Q666" t="n">
        <v>197.78</v>
      </c>
      <c r="R666" t="n">
        <v>40.48</v>
      </c>
      <c r="S666" t="n">
        <v>25.4</v>
      </c>
      <c r="T666" t="n">
        <v>6628.45</v>
      </c>
      <c r="U666" t="n">
        <v>0.63</v>
      </c>
      <c r="V666" t="n">
        <v>0.86</v>
      </c>
      <c r="W666" t="n">
        <v>2.98</v>
      </c>
      <c r="X666" t="n">
        <v>0.43</v>
      </c>
      <c r="Y666" t="n">
        <v>1</v>
      </c>
      <c r="Z666" t="n">
        <v>10</v>
      </c>
    </row>
    <row r="667">
      <c r="A667" t="n">
        <v>17</v>
      </c>
      <c r="B667" t="n">
        <v>90</v>
      </c>
      <c r="C667" t="inlineStr">
        <is>
          <t xml:space="preserve">CONCLUIDO	</t>
        </is>
      </c>
      <c r="D667" t="n">
        <v>7.162</v>
      </c>
      <c r="E667" t="n">
        <v>13.96</v>
      </c>
      <c r="F667" t="n">
        <v>10.8</v>
      </c>
      <c r="G667" t="n">
        <v>30.84</v>
      </c>
      <c r="H667" t="n">
        <v>0.51</v>
      </c>
      <c r="I667" t="n">
        <v>21</v>
      </c>
      <c r="J667" t="n">
        <v>183.07</v>
      </c>
      <c r="K667" t="n">
        <v>52.44</v>
      </c>
      <c r="L667" t="n">
        <v>5.25</v>
      </c>
      <c r="M667" t="n">
        <v>19</v>
      </c>
      <c r="N667" t="n">
        <v>35.37</v>
      </c>
      <c r="O667" t="n">
        <v>22812.34</v>
      </c>
      <c r="P667" t="n">
        <v>140.95</v>
      </c>
      <c r="Q667" t="n">
        <v>197.79</v>
      </c>
      <c r="R667" t="n">
        <v>39.91</v>
      </c>
      <c r="S667" t="n">
        <v>25.4</v>
      </c>
      <c r="T667" t="n">
        <v>6345.12</v>
      </c>
      <c r="U667" t="n">
        <v>0.64</v>
      </c>
      <c r="V667" t="n">
        <v>0.86</v>
      </c>
      <c r="W667" t="n">
        <v>2.98</v>
      </c>
      <c r="X667" t="n">
        <v>0.4</v>
      </c>
      <c r="Y667" t="n">
        <v>1</v>
      </c>
      <c r="Z667" t="n">
        <v>10</v>
      </c>
    </row>
    <row r="668">
      <c r="A668" t="n">
        <v>18</v>
      </c>
      <c r="B668" t="n">
        <v>90</v>
      </c>
      <c r="C668" t="inlineStr">
        <is>
          <t xml:space="preserve">CONCLUIDO	</t>
        </is>
      </c>
      <c r="D668" t="n">
        <v>7.1942</v>
      </c>
      <c r="E668" t="n">
        <v>13.9</v>
      </c>
      <c r="F668" t="n">
        <v>10.77</v>
      </c>
      <c r="G668" t="n">
        <v>32.3</v>
      </c>
      <c r="H668" t="n">
        <v>0.53</v>
      </c>
      <c r="I668" t="n">
        <v>20</v>
      </c>
      <c r="J668" t="n">
        <v>183.44</v>
      </c>
      <c r="K668" t="n">
        <v>52.44</v>
      </c>
      <c r="L668" t="n">
        <v>5.5</v>
      </c>
      <c r="M668" t="n">
        <v>18</v>
      </c>
      <c r="N668" t="n">
        <v>35.5</v>
      </c>
      <c r="O668" t="n">
        <v>22858.66</v>
      </c>
      <c r="P668" t="n">
        <v>140.51</v>
      </c>
      <c r="Q668" t="n">
        <v>197.76</v>
      </c>
      <c r="R668" t="n">
        <v>38.86</v>
      </c>
      <c r="S668" t="n">
        <v>25.4</v>
      </c>
      <c r="T668" t="n">
        <v>5827.01</v>
      </c>
      <c r="U668" t="n">
        <v>0.65</v>
      </c>
      <c r="V668" t="n">
        <v>0.86</v>
      </c>
      <c r="W668" t="n">
        <v>2.98</v>
      </c>
      <c r="X668" t="n">
        <v>0.38</v>
      </c>
      <c r="Y668" t="n">
        <v>1</v>
      </c>
      <c r="Z668" t="n">
        <v>10</v>
      </c>
    </row>
    <row r="669">
      <c r="A669" t="n">
        <v>19</v>
      </c>
      <c r="B669" t="n">
        <v>90</v>
      </c>
      <c r="C669" t="inlineStr">
        <is>
          <t xml:space="preserve">CONCLUIDO	</t>
        </is>
      </c>
      <c r="D669" t="n">
        <v>7.2234</v>
      </c>
      <c r="E669" t="n">
        <v>13.84</v>
      </c>
      <c r="F669" t="n">
        <v>10.75</v>
      </c>
      <c r="G669" t="n">
        <v>33.94</v>
      </c>
      <c r="H669" t="n">
        <v>0.55</v>
      </c>
      <c r="I669" t="n">
        <v>19</v>
      </c>
      <c r="J669" t="n">
        <v>183.82</v>
      </c>
      <c r="K669" t="n">
        <v>52.44</v>
      </c>
      <c r="L669" t="n">
        <v>5.75</v>
      </c>
      <c r="M669" t="n">
        <v>17</v>
      </c>
      <c r="N669" t="n">
        <v>35.63</v>
      </c>
      <c r="O669" t="n">
        <v>22905.03</v>
      </c>
      <c r="P669" t="n">
        <v>140.28</v>
      </c>
      <c r="Q669" t="n">
        <v>197.85</v>
      </c>
      <c r="R669" t="n">
        <v>38.66</v>
      </c>
      <c r="S669" t="n">
        <v>25.4</v>
      </c>
      <c r="T669" t="n">
        <v>5733.24</v>
      </c>
      <c r="U669" t="n">
        <v>0.66</v>
      </c>
      <c r="V669" t="n">
        <v>0.87</v>
      </c>
      <c r="W669" t="n">
        <v>2.96</v>
      </c>
      <c r="X669" t="n">
        <v>0.36</v>
      </c>
      <c r="Y669" t="n">
        <v>1</v>
      </c>
      <c r="Z669" t="n">
        <v>10</v>
      </c>
    </row>
    <row r="670">
      <c r="A670" t="n">
        <v>20</v>
      </c>
      <c r="B670" t="n">
        <v>90</v>
      </c>
      <c r="C670" t="inlineStr">
        <is>
          <t xml:space="preserve">CONCLUIDO	</t>
        </is>
      </c>
      <c r="D670" t="n">
        <v>7.2525</v>
      </c>
      <c r="E670" t="n">
        <v>13.79</v>
      </c>
      <c r="F670" t="n">
        <v>10.73</v>
      </c>
      <c r="G670" t="n">
        <v>35.76</v>
      </c>
      <c r="H670" t="n">
        <v>0.58</v>
      </c>
      <c r="I670" t="n">
        <v>18</v>
      </c>
      <c r="J670" t="n">
        <v>184.19</v>
      </c>
      <c r="K670" t="n">
        <v>52.44</v>
      </c>
      <c r="L670" t="n">
        <v>6</v>
      </c>
      <c r="M670" t="n">
        <v>16</v>
      </c>
      <c r="N670" t="n">
        <v>35.75</v>
      </c>
      <c r="O670" t="n">
        <v>22951.43</v>
      </c>
      <c r="P670" t="n">
        <v>139.82</v>
      </c>
      <c r="Q670" t="n">
        <v>197.76</v>
      </c>
      <c r="R670" t="n">
        <v>37.8</v>
      </c>
      <c r="S670" t="n">
        <v>25.4</v>
      </c>
      <c r="T670" t="n">
        <v>5304.7</v>
      </c>
      <c r="U670" t="n">
        <v>0.67</v>
      </c>
      <c r="V670" t="n">
        <v>0.87</v>
      </c>
      <c r="W670" t="n">
        <v>2.97</v>
      </c>
      <c r="X670" t="n">
        <v>0.34</v>
      </c>
      <c r="Y670" t="n">
        <v>1</v>
      </c>
      <c r="Z670" t="n">
        <v>10</v>
      </c>
    </row>
    <row r="671">
      <c r="A671" t="n">
        <v>21</v>
      </c>
      <c r="B671" t="n">
        <v>90</v>
      </c>
      <c r="C671" t="inlineStr">
        <is>
          <t xml:space="preserve">CONCLUIDO	</t>
        </is>
      </c>
      <c r="D671" t="n">
        <v>7.2845</v>
      </c>
      <c r="E671" t="n">
        <v>13.73</v>
      </c>
      <c r="F671" t="n">
        <v>10.7</v>
      </c>
      <c r="G671" t="n">
        <v>37.77</v>
      </c>
      <c r="H671" t="n">
        <v>0.6</v>
      </c>
      <c r="I671" t="n">
        <v>17</v>
      </c>
      <c r="J671" t="n">
        <v>184.57</v>
      </c>
      <c r="K671" t="n">
        <v>52.44</v>
      </c>
      <c r="L671" t="n">
        <v>6.25</v>
      </c>
      <c r="M671" t="n">
        <v>15</v>
      </c>
      <c r="N671" t="n">
        <v>35.88</v>
      </c>
      <c r="O671" t="n">
        <v>22997.88</v>
      </c>
      <c r="P671" t="n">
        <v>139.11</v>
      </c>
      <c r="Q671" t="n">
        <v>197.77</v>
      </c>
      <c r="R671" t="n">
        <v>36.98</v>
      </c>
      <c r="S671" t="n">
        <v>25.4</v>
      </c>
      <c r="T671" t="n">
        <v>4902.19</v>
      </c>
      <c r="U671" t="n">
        <v>0.6899999999999999</v>
      </c>
      <c r="V671" t="n">
        <v>0.87</v>
      </c>
      <c r="W671" t="n">
        <v>2.97</v>
      </c>
      <c r="X671" t="n">
        <v>0.31</v>
      </c>
      <c r="Y671" t="n">
        <v>1</v>
      </c>
      <c r="Z671" t="n">
        <v>10</v>
      </c>
    </row>
    <row r="672">
      <c r="A672" t="n">
        <v>22</v>
      </c>
      <c r="B672" t="n">
        <v>90</v>
      </c>
      <c r="C672" t="inlineStr">
        <is>
          <t xml:space="preserve">CONCLUIDO	</t>
        </is>
      </c>
      <c r="D672" t="n">
        <v>7.2735</v>
      </c>
      <c r="E672" t="n">
        <v>13.75</v>
      </c>
      <c r="F672" t="n">
        <v>10.72</v>
      </c>
      <c r="G672" t="n">
        <v>37.85</v>
      </c>
      <c r="H672" t="n">
        <v>0.62</v>
      </c>
      <c r="I672" t="n">
        <v>17</v>
      </c>
      <c r="J672" t="n">
        <v>184.95</v>
      </c>
      <c r="K672" t="n">
        <v>52.44</v>
      </c>
      <c r="L672" t="n">
        <v>6.5</v>
      </c>
      <c r="M672" t="n">
        <v>15</v>
      </c>
      <c r="N672" t="n">
        <v>36.01</v>
      </c>
      <c r="O672" t="n">
        <v>23044.38</v>
      </c>
      <c r="P672" t="n">
        <v>139.47</v>
      </c>
      <c r="Q672" t="n">
        <v>197.78</v>
      </c>
      <c r="R672" t="n">
        <v>37.86</v>
      </c>
      <c r="S672" t="n">
        <v>25.4</v>
      </c>
      <c r="T672" t="n">
        <v>5341.5</v>
      </c>
      <c r="U672" t="n">
        <v>0.67</v>
      </c>
      <c r="V672" t="n">
        <v>0.87</v>
      </c>
      <c r="W672" t="n">
        <v>2.96</v>
      </c>
      <c r="X672" t="n">
        <v>0.33</v>
      </c>
      <c r="Y672" t="n">
        <v>1</v>
      </c>
      <c r="Z672" t="n">
        <v>10</v>
      </c>
    </row>
    <row r="673">
      <c r="A673" t="n">
        <v>23</v>
      </c>
      <c r="B673" t="n">
        <v>90</v>
      </c>
      <c r="C673" t="inlineStr">
        <is>
          <t xml:space="preserve">CONCLUIDO	</t>
        </is>
      </c>
      <c r="D673" t="n">
        <v>7.312</v>
      </c>
      <c r="E673" t="n">
        <v>13.68</v>
      </c>
      <c r="F673" t="n">
        <v>10.69</v>
      </c>
      <c r="G673" t="n">
        <v>40.08</v>
      </c>
      <c r="H673" t="n">
        <v>0.65</v>
      </c>
      <c r="I673" t="n">
        <v>16</v>
      </c>
      <c r="J673" t="n">
        <v>185.33</v>
      </c>
      <c r="K673" t="n">
        <v>52.44</v>
      </c>
      <c r="L673" t="n">
        <v>6.75</v>
      </c>
      <c r="M673" t="n">
        <v>14</v>
      </c>
      <c r="N673" t="n">
        <v>36.13</v>
      </c>
      <c r="O673" t="n">
        <v>23090.91</v>
      </c>
      <c r="P673" t="n">
        <v>138.84</v>
      </c>
      <c r="Q673" t="n">
        <v>197.83</v>
      </c>
      <c r="R673" t="n">
        <v>36.47</v>
      </c>
      <c r="S673" t="n">
        <v>25.4</v>
      </c>
      <c r="T673" t="n">
        <v>4652.12</v>
      </c>
      <c r="U673" t="n">
        <v>0.7</v>
      </c>
      <c r="V673" t="n">
        <v>0.87</v>
      </c>
      <c r="W673" t="n">
        <v>2.97</v>
      </c>
      <c r="X673" t="n">
        <v>0.3</v>
      </c>
      <c r="Y673" t="n">
        <v>1</v>
      </c>
      <c r="Z673" t="n">
        <v>10</v>
      </c>
    </row>
    <row r="674">
      <c r="A674" t="n">
        <v>24</v>
      </c>
      <c r="B674" t="n">
        <v>90</v>
      </c>
      <c r="C674" t="inlineStr">
        <is>
          <t xml:space="preserve">CONCLUIDO	</t>
        </is>
      </c>
      <c r="D674" t="n">
        <v>7.3085</v>
      </c>
      <c r="E674" t="n">
        <v>13.68</v>
      </c>
      <c r="F674" t="n">
        <v>10.69</v>
      </c>
      <c r="G674" t="n">
        <v>40.1</v>
      </c>
      <c r="H674" t="n">
        <v>0.67</v>
      </c>
      <c r="I674" t="n">
        <v>16</v>
      </c>
      <c r="J674" t="n">
        <v>185.7</v>
      </c>
      <c r="K674" t="n">
        <v>52.44</v>
      </c>
      <c r="L674" t="n">
        <v>7</v>
      </c>
      <c r="M674" t="n">
        <v>14</v>
      </c>
      <c r="N674" t="n">
        <v>36.26</v>
      </c>
      <c r="O674" t="n">
        <v>23137.49</v>
      </c>
      <c r="P674" t="n">
        <v>138.93</v>
      </c>
      <c r="Q674" t="n">
        <v>197.76</v>
      </c>
      <c r="R674" t="n">
        <v>36.81</v>
      </c>
      <c r="S674" t="n">
        <v>25.4</v>
      </c>
      <c r="T674" t="n">
        <v>4820.88</v>
      </c>
      <c r="U674" t="n">
        <v>0.6899999999999999</v>
      </c>
      <c r="V674" t="n">
        <v>0.87</v>
      </c>
      <c r="W674" t="n">
        <v>2.97</v>
      </c>
      <c r="X674" t="n">
        <v>0.3</v>
      </c>
      <c r="Y674" t="n">
        <v>1</v>
      </c>
      <c r="Z674" t="n">
        <v>10</v>
      </c>
    </row>
    <row r="675">
      <c r="A675" t="n">
        <v>25</v>
      </c>
      <c r="B675" t="n">
        <v>90</v>
      </c>
      <c r="C675" t="inlineStr">
        <is>
          <t xml:space="preserve">CONCLUIDO	</t>
        </is>
      </c>
      <c r="D675" t="n">
        <v>7.3381</v>
      </c>
      <c r="E675" t="n">
        <v>13.63</v>
      </c>
      <c r="F675" t="n">
        <v>10.67</v>
      </c>
      <c r="G675" t="n">
        <v>42.69</v>
      </c>
      <c r="H675" t="n">
        <v>0.6899999999999999</v>
      </c>
      <c r="I675" t="n">
        <v>15</v>
      </c>
      <c r="J675" t="n">
        <v>186.08</v>
      </c>
      <c r="K675" t="n">
        <v>52.44</v>
      </c>
      <c r="L675" t="n">
        <v>7.25</v>
      </c>
      <c r="M675" t="n">
        <v>13</v>
      </c>
      <c r="N675" t="n">
        <v>36.39</v>
      </c>
      <c r="O675" t="n">
        <v>23184.11</v>
      </c>
      <c r="P675" t="n">
        <v>138.56</v>
      </c>
      <c r="Q675" t="n">
        <v>197.78</v>
      </c>
      <c r="R675" t="n">
        <v>36.19</v>
      </c>
      <c r="S675" t="n">
        <v>25.4</v>
      </c>
      <c r="T675" t="n">
        <v>4517.6</v>
      </c>
      <c r="U675" t="n">
        <v>0.7</v>
      </c>
      <c r="V675" t="n">
        <v>0.87</v>
      </c>
      <c r="W675" t="n">
        <v>2.96</v>
      </c>
      <c r="X675" t="n">
        <v>0.28</v>
      </c>
      <c r="Y675" t="n">
        <v>1</v>
      </c>
      <c r="Z675" t="n">
        <v>10</v>
      </c>
    </row>
    <row r="676">
      <c r="A676" t="n">
        <v>26</v>
      </c>
      <c r="B676" t="n">
        <v>90</v>
      </c>
      <c r="C676" t="inlineStr">
        <is>
          <t xml:space="preserve">CONCLUIDO	</t>
        </is>
      </c>
      <c r="D676" t="n">
        <v>7.3447</v>
      </c>
      <c r="E676" t="n">
        <v>13.62</v>
      </c>
      <c r="F676" t="n">
        <v>10.66</v>
      </c>
      <c r="G676" t="n">
        <v>42.65</v>
      </c>
      <c r="H676" t="n">
        <v>0.71</v>
      </c>
      <c r="I676" t="n">
        <v>15</v>
      </c>
      <c r="J676" t="n">
        <v>186.46</v>
      </c>
      <c r="K676" t="n">
        <v>52.44</v>
      </c>
      <c r="L676" t="n">
        <v>7.5</v>
      </c>
      <c r="M676" t="n">
        <v>13</v>
      </c>
      <c r="N676" t="n">
        <v>36.52</v>
      </c>
      <c r="O676" t="n">
        <v>23230.78</v>
      </c>
      <c r="P676" t="n">
        <v>138.17</v>
      </c>
      <c r="Q676" t="n">
        <v>197.8</v>
      </c>
      <c r="R676" t="n">
        <v>35.75</v>
      </c>
      <c r="S676" t="n">
        <v>25.4</v>
      </c>
      <c r="T676" t="n">
        <v>4296.66</v>
      </c>
      <c r="U676" t="n">
        <v>0.71</v>
      </c>
      <c r="V676" t="n">
        <v>0.87</v>
      </c>
      <c r="W676" t="n">
        <v>2.96</v>
      </c>
      <c r="X676" t="n">
        <v>0.27</v>
      </c>
      <c r="Y676" t="n">
        <v>1</v>
      </c>
      <c r="Z676" t="n">
        <v>10</v>
      </c>
    </row>
    <row r="677">
      <c r="A677" t="n">
        <v>27</v>
      </c>
      <c r="B677" t="n">
        <v>90</v>
      </c>
      <c r="C677" t="inlineStr">
        <is>
          <t xml:space="preserve">CONCLUIDO	</t>
        </is>
      </c>
      <c r="D677" t="n">
        <v>7.374</v>
      </c>
      <c r="E677" t="n">
        <v>13.56</v>
      </c>
      <c r="F677" t="n">
        <v>10.64</v>
      </c>
      <c r="G677" t="n">
        <v>45.61</v>
      </c>
      <c r="H677" t="n">
        <v>0.74</v>
      </c>
      <c r="I677" t="n">
        <v>14</v>
      </c>
      <c r="J677" t="n">
        <v>186.84</v>
      </c>
      <c r="K677" t="n">
        <v>52.44</v>
      </c>
      <c r="L677" t="n">
        <v>7.75</v>
      </c>
      <c r="M677" t="n">
        <v>12</v>
      </c>
      <c r="N677" t="n">
        <v>36.65</v>
      </c>
      <c r="O677" t="n">
        <v>23277.49</v>
      </c>
      <c r="P677" t="n">
        <v>137.87</v>
      </c>
      <c r="Q677" t="n">
        <v>197.77</v>
      </c>
      <c r="R677" t="n">
        <v>35.17</v>
      </c>
      <c r="S677" t="n">
        <v>25.4</v>
      </c>
      <c r="T677" t="n">
        <v>4009.39</v>
      </c>
      <c r="U677" t="n">
        <v>0.72</v>
      </c>
      <c r="V677" t="n">
        <v>0.87</v>
      </c>
      <c r="W677" t="n">
        <v>2.96</v>
      </c>
      <c r="X677" t="n">
        <v>0.25</v>
      </c>
      <c r="Y677" t="n">
        <v>1</v>
      </c>
      <c r="Z677" t="n">
        <v>10</v>
      </c>
    </row>
    <row r="678">
      <c r="A678" t="n">
        <v>28</v>
      </c>
      <c r="B678" t="n">
        <v>90</v>
      </c>
      <c r="C678" t="inlineStr">
        <is>
          <t xml:space="preserve">CONCLUIDO	</t>
        </is>
      </c>
      <c r="D678" t="n">
        <v>7.3727</v>
      </c>
      <c r="E678" t="n">
        <v>13.56</v>
      </c>
      <c r="F678" t="n">
        <v>10.65</v>
      </c>
      <c r="G678" t="n">
        <v>45.62</v>
      </c>
      <c r="H678" t="n">
        <v>0.76</v>
      </c>
      <c r="I678" t="n">
        <v>14</v>
      </c>
      <c r="J678" t="n">
        <v>187.22</v>
      </c>
      <c r="K678" t="n">
        <v>52.44</v>
      </c>
      <c r="L678" t="n">
        <v>8</v>
      </c>
      <c r="M678" t="n">
        <v>12</v>
      </c>
      <c r="N678" t="n">
        <v>36.78</v>
      </c>
      <c r="O678" t="n">
        <v>23324.24</v>
      </c>
      <c r="P678" t="n">
        <v>137.72</v>
      </c>
      <c r="Q678" t="n">
        <v>197.75</v>
      </c>
      <c r="R678" t="n">
        <v>35.43</v>
      </c>
      <c r="S678" t="n">
        <v>25.4</v>
      </c>
      <c r="T678" t="n">
        <v>4140.01</v>
      </c>
      <c r="U678" t="n">
        <v>0.72</v>
      </c>
      <c r="V678" t="n">
        <v>0.87</v>
      </c>
      <c r="W678" t="n">
        <v>2.96</v>
      </c>
      <c r="X678" t="n">
        <v>0.26</v>
      </c>
      <c r="Y678" t="n">
        <v>1</v>
      </c>
      <c r="Z678" t="n">
        <v>10</v>
      </c>
    </row>
    <row r="679">
      <c r="A679" t="n">
        <v>29</v>
      </c>
      <c r="B679" t="n">
        <v>90</v>
      </c>
      <c r="C679" t="inlineStr">
        <is>
          <t xml:space="preserve">CONCLUIDO	</t>
        </is>
      </c>
      <c r="D679" t="n">
        <v>7.3936</v>
      </c>
      <c r="E679" t="n">
        <v>13.53</v>
      </c>
      <c r="F679" t="n">
        <v>10.64</v>
      </c>
      <c r="G679" t="n">
        <v>49.12</v>
      </c>
      <c r="H679" t="n">
        <v>0.78</v>
      </c>
      <c r="I679" t="n">
        <v>13</v>
      </c>
      <c r="J679" t="n">
        <v>187.6</v>
      </c>
      <c r="K679" t="n">
        <v>52.44</v>
      </c>
      <c r="L679" t="n">
        <v>8.25</v>
      </c>
      <c r="M679" t="n">
        <v>11</v>
      </c>
      <c r="N679" t="n">
        <v>36.9</v>
      </c>
      <c r="O679" t="n">
        <v>23371.04</v>
      </c>
      <c r="P679" t="n">
        <v>137.54</v>
      </c>
      <c r="Q679" t="n">
        <v>197.77</v>
      </c>
      <c r="R679" t="n">
        <v>35.19</v>
      </c>
      <c r="S679" t="n">
        <v>25.4</v>
      </c>
      <c r="T679" t="n">
        <v>4025.89</v>
      </c>
      <c r="U679" t="n">
        <v>0.72</v>
      </c>
      <c r="V679" t="n">
        <v>0.87</v>
      </c>
      <c r="W679" t="n">
        <v>2.96</v>
      </c>
      <c r="X679" t="n">
        <v>0.25</v>
      </c>
      <c r="Y679" t="n">
        <v>1</v>
      </c>
      <c r="Z679" t="n">
        <v>10</v>
      </c>
    </row>
    <row r="680">
      <c r="A680" t="n">
        <v>30</v>
      </c>
      <c r="B680" t="n">
        <v>90</v>
      </c>
      <c r="C680" t="inlineStr">
        <is>
          <t xml:space="preserve">CONCLUIDO	</t>
        </is>
      </c>
      <c r="D680" t="n">
        <v>7.3983</v>
      </c>
      <c r="E680" t="n">
        <v>13.52</v>
      </c>
      <c r="F680" t="n">
        <v>10.63</v>
      </c>
      <c r="G680" t="n">
        <v>49.08</v>
      </c>
      <c r="H680" t="n">
        <v>0.8</v>
      </c>
      <c r="I680" t="n">
        <v>13</v>
      </c>
      <c r="J680" t="n">
        <v>187.98</v>
      </c>
      <c r="K680" t="n">
        <v>52.44</v>
      </c>
      <c r="L680" t="n">
        <v>8.5</v>
      </c>
      <c r="M680" t="n">
        <v>11</v>
      </c>
      <c r="N680" t="n">
        <v>37.03</v>
      </c>
      <c r="O680" t="n">
        <v>23417.88</v>
      </c>
      <c r="P680" t="n">
        <v>137.58</v>
      </c>
      <c r="Q680" t="n">
        <v>197.76</v>
      </c>
      <c r="R680" t="n">
        <v>35.09</v>
      </c>
      <c r="S680" t="n">
        <v>25.4</v>
      </c>
      <c r="T680" t="n">
        <v>3978.2</v>
      </c>
      <c r="U680" t="n">
        <v>0.72</v>
      </c>
      <c r="V680" t="n">
        <v>0.88</v>
      </c>
      <c r="W680" t="n">
        <v>2.96</v>
      </c>
      <c r="X680" t="n">
        <v>0.24</v>
      </c>
      <c r="Y680" t="n">
        <v>1</v>
      </c>
      <c r="Z680" t="n">
        <v>10</v>
      </c>
    </row>
    <row r="681">
      <c r="A681" t="n">
        <v>31</v>
      </c>
      <c r="B681" t="n">
        <v>90</v>
      </c>
      <c r="C681" t="inlineStr">
        <is>
          <t xml:space="preserve">CONCLUIDO	</t>
        </is>
      </c>
      <c r="D681" t="n">
        <v>7.3995</v>
      </c>
      <c r="E681" t="n">
        <v>13.51</v>
      </c>
      <c r="F681" t="n">
        <v>10.63</v>
      </c>
      <c r="G681" t="n">
        <v>49.07</v>
      </c>
      <c r="H681" t="n">
        <v>0.82</v>
      </c>
      <c r="I681" t="n">
        <v>13</v>
      </c>
      <c r="J681" t="n">
        <v>188.36</v>
      </c>
      <c r="K681" t="n">
        <v>52.44</v>
      </c>
      <c r="L681" t="n">
        <v>8.75</v>
      </c>
      <c r="M681" t="n">
        <v>11</v>
      </c>
      <c r="N681" t="n">
        <v>37.16</v>
      </c>
      <c r="O681" t="n">
        <v>23464.76</v>
      </c>
      <c r="P681" t="n">
        <v>137.26</v>
      </c>
      <c r="Q681" t="n">
        <v>197.76</v>
      </c>
      <c r="R681" t="n">
        <v>34.94</v>
      </c>
      <c r="S681" t="n">
        <v>25.4</v>
      </c>
      <c r="T681" t="n">
        <v>3898.72</v>
      </c>
      <c r="U681" t="n">
        <v>0.73</v>
      </c>
      <c r="V681" t="n">
        <v>0.88</v>
      </c>
      <c r="W681" t="n">
        <v>2.96</v>
      </c>
      <c r="X681" t="n">
        <v>0.24</v>
      </c>
      <c r="Y681" t="n">
        <v>1</v>
      </c>
      <c r="Z681" t="n">
        <v>10</v>
      </c>
    </row>
    <row r="682">
      <c r="A682" t="n">
        <v>32</v>
      </c>
      <c r="B682" t="n">
        <v>90</v>
      </c>
      <c r="C682" t="inlineStr">
        <is>
          <t xml:space="preserve">CONCLUIDO	</t>
        </is>
      </c>
      <c r="D682" t="n">
        <v>7.4305</v>
      </c>
      <c r="E682" t="n">
        <v>13.46</v>
      </c>
      <c r="F682" t="n">
        <v>10.61</v>
      </c>
      <c r="G682" t="n">
        <v>53.05</v>
      </c>
      <c r="H682" t="n">
        <v>0.85</v>
      </c>
      <c r="I682" t="n">
        <v>12</v>
      </c>
      <c r="J682" t="n">
        <v>188.74</v>
      </c>
      <c r="K682" t="n">
        <v>52.44</v>
      </c>
      <c r="L682" t="n">
        <v>9</v>
      </c>
      <c r="M682" t="n">
        <v>10</v>
      </c>
      <c r="N682" t="n">
        <v>37.3</v>
      </c>
      <c r="O682" t="n">
        <v>23511.69</v>
      </c>
      <c r="P682" t="n">
        <v>136.78</v>
      </c>
      <c r="Q682" t="n">
        <v>197.8</v>
      </c>
      <c r="R682" t="n">
        <v>34.26</v>
      </c>
      <c r="S682" t="n">
        <v>25.4</v>
      </c>
      <c r="T682" t="n">
        <v>3565.96</v>
      </c>
      <c r="U682" t="n">
        <v>0.74</v>
      </c>
      <c r="V682" t="n">
        <v>0.88</v>
      </c>
      <c r="W682" t="n">
        <v>2.96</v>
      </c>
      <c r="X682" t="n">
        <v>0.22</v>
      </c>
      <c r="Y682" t="n">
        <v>1</v>
      </c>
      <c r="Z682" t="n">
        <v>10</v>
      </c>
    </row>
    <row r="683">
      <c r="A683" t="n">
        <v>33</v>
      </c>
      <c r="B683" t="n">
        <v>90</v>
      </c>
      <c r="C683" t="inlineStr">
        <is>
          <t xml:space="preserve">CONCLUIDO	</t>
        </is>
      </c>
      <c r="D683" t="n">
        <v>7.429</v>
      </c>
      <c r="E683" t="n">
        <v>13.46</v>
      </c>
      <c r="F683" t="n">
        <v>10.61</v>
      </c>
      <c r="G683" t="n">
        <v>53.07</v>
      </c>
      <c r="H683" t="n">
        <v>0.87</v>
      </c>
      <c r="I683" t="n">
        <v>12</v>
      </c>
      <c r="J683" t="n">
        <v>189.12</v>
      </c>
      <c r="K683" t="n">
        <v>52.44</v>
      </c>
      <c r="L683" t="n">
        <v>9.25</v>
      </c>
      <c r="M683" t="n">
        <v>10</v>
      </c>
      <c r="N683" t="n">
        <v>37.43</v>
      </c>
      <c r="O683" t="n">
        <v>23558.67</v>
      </c>
      <c r="P683" t="n">
        <v>136.83</v>
      </c>
      <c r="Q683" t="n">
        <v>197.78</v>
      </c>
      <c r="R683" t="n">
        <v>34.21</v>
      </c>
      <c r="S683" t="n">
        <v>25.4</v>
      </c>
      <c r="T683" t="n">
        <v>3539.74</v>
      </c>
      <c r="U683" t="n">
        <v>0.74</v>
      </c>
      <c r="V683" t="n">
        <v>0.88</v>
      </c>
      <c r="W683" t="n">
        <v>2.96</v>
      </c>
      <c r="X683" t="n">
        <v>0.22</v>
      </c>
      <c r="Y683" t="n">
        <v>1</v>
      </c>
      <c r="Z683" t="n">
        <v>10</v>
      </c>
    </row>
    <row r="684">
      <c r="A684" t="n">
        <v>34</v>
      </c>
      <c r="B684" t="n">
        <v>90</v>
      </c>
      <c r="C684" t="inlineStr">
        <is>
          <t xml:space="preserve">CONCLUIDO	</t>
        </is>
      </c>
      <c r="D684" t="n">
        <v>7.4351</v>
      </c>
      <c r="E684" t="n">
        <v>13.45</v>
      </c>
      <c r="F684" t="n">
        <v>10.6</v>
      </c>
      <c r="G684" t="n">
        <v>53.01</v>
      </c>
      <c r="H684" t="n">
        <v>0.89</v>
      </c>
      <c r="I684" t="n">
        <v>12</v>
      </c>
      <c r="J684" t="n">
        <v>189.5</v>
      </c>
      <c r="K684" t="n">
        <v>52.44</v>
      </c>
      <c r="L684" t="n">
        <v>9.5</v>
      </c>
      <c r="M684" t="n">
        <v>10</v>
      </c>
      <c r="N684" t="n">
        <v>37.56</v>
      </c>
      <c r="O684" t="n">
        <v>23605.68</v>
      </c>
      <c r="P684" t="n">
        <v>136.35</v>
      </c>
      <c r="Q684" t="n">
        <v>197.82</v>
      </c>
      <c r="R684" t="n">
        <v>34.03</v>
      </c>
      <c r="S684" t="n">
        <v>25.4</v>
      </c>
      <c r="T684" t="n">
        <v>3451.13</v>
      </c>
      <c r="U684" t="n">
        <v>0.75</v>
      </c>
      <c r="V684" t="n">
        <v>0.88</v>
      </c>
      <c r="W684" t="n">
        <v>2.96</v>
      </c>
      <c r="X684" t="n">
        <v>0.21</v>
      </c>
      <c r="Y684" t="n">
        <v>1</v>
      </c>
      <c r="Z684" t="n">
        <v>10</v>
      </c>
    </row>
    <row r="685">
      <c r="A685" t="n">
        <v>35</v>
      </c>
      <c r="B685" t="n">
        <v>90</v>
      </c>
      <c r="C685" t="inlineStr">
        <is>
          <t xml:space="preserve">CONCLUIDO	</t>
        </is>
      </c>
      <c r="D685" t="n">
        <v>7.4585</v>
      </c>
      <c r="E685" t="n">
        <v>13.41</v>
      </c>
      <c r="F685" t="n">
        <v>10.6</v>
      </c>
      <c r="G685" t="n">
        <v>57.8</v>
      </c>
      <c r="H685" t="n">
        <v>0.91</v>
      </c>
      <c r="I685" t="n">
        <v>11</v>
      </c>
      <c r="J685" t="n">
        <v>189.88</v>
      </c>
      <c r="K685" t="n">
        <v>52.44</v>
      </c>
      <c r="L685" t="n">
        <v>9.75</v>
      </c>
      <c r="M685" t="n">
        <v>9</v>
      </c>
      <c r="N685" t="n">
        <v>37.69</v>
      </c>
      <c r="O685" t="n">
        <v>23652.75</v>
      </c>
      <c r="P685" t="n">
        <v>135.98</v>
      </c>
      <c r="Q685" t="n">
        <v>197.77</v>
      </c>
      <c r="R685" t="n">
        <v>33.77</v>
      </c>
      <c r="S685" t="n">
        <v>25.4</v>
      </c>
      <c r="T685" t="n">
        <v>3325.82</v>
      </c>
      <c r="U685" t="n">
        <v>0.75</v>
      </c>
      <c r="V685" t="n">
        <v>0.88</v>
      </c>
      <c r="W685" t="n">
        <v>2.96</v>
      </c>
      <c r="X685" t="n">
        <v>0.21</v>
      </c>
      <c r="Y685" t="n">
        <v>1</v>
      </c>
      <c r="Z685" t="n">
        <v>10</v>
      </c>
    </row>
    <row r="686">
      <c r="A686" t="n">
        <v>36</v>
      </c>
      <c r="B686" t="n">
        <v>90</v>
      </c>
      <c r="C686" t="inlineStr">
        <is>
          <t xml:space="preserve">CONCLUIDO	</t>
        </is>
      </c>
      <c r="D686" t="n">
        <v>7.4669</v>
      </c>
      <c r="E686" t="n">
        <v>13.39</v>
      </c>
      <c r="F686" t="n">
        <v>10.58</v>
      </c>
      <c r="G686" t="n">
        <v>57.71</v>
      </c>
      <c r="H686" t="n">
        <v>0.93</v>
      </c>
      <c r="I686" t="n">
        <v>11</v>
      </c>
      <c r="J686" t="n">
        <v>190.26</v>
      </c>
      <c r="K686" t="n">
        <v>52.44</v>
      </c>
      <c r="L686" t="n">
        <v>10</v>
      </c>
      <c r="M686" t="n">
        <v>9</v>
      </c>
      <c r="N686" t="n">
        <v>37.82</v>
      </c>
      <c r="O686" t="n">
        <v>23699.85</v>
      </c>
      <c r="P686" t="n">
        <v>135.79</v>
      </c>
      <c r="Q686" t="n">
        <v>197.83</v>
      </c>
      <c r="R686" t="n">
        <v>33.3</v>
      </c>
      <c r="S686" t="n">
        <v>25.4</v>
      </c>
      <c r="T686" t="n">
        <v>3090.05</v>
      </c>
      <c r="U686" t="n">
        <v>0.76</v>
      </c>
      <c r="V686" t="n">
        <v>0.88</v>
      </c>
      <c r="W686" t="n">
        <v>2.96</v>
      </c>
      <c r="X686" t="n">
        <v>0.19</v>
      </c>
      <c r="Y686" t="n">
        <v>1</v>
      </c>
      <c r="Z686" t="n">
        <v>10</v>
      </c>
    </row>
    <row r="687">
      <c r="A687" t="n">
        <v>37</v>
      </c>
      <c r="B687" t="n">
        <v>90</v>
      </c>
      <c r="C687" t="inlineStr">
        <is>
          <t xml:space="preserve">CONCLUIDO	</t>
        </is>
      </c>
      <c r="D687" t="n">
        <v>7.4661</v>
      </c>
      <c r="E687" t="n">
        <v>13.39</v>
      </c>
      <c r="F687" t="n">
        <v>10.58</v>
      </c>
      <c r="G687" t="n">
        <v>57.72</v>
      </c>
      <c r="H687" t="n">
        <v>0.95</v>
      </c>
      <c r="I687" t="n">
        <v>11</v>
      </c>
      <c r="J687" t="n">
        <v>190.65</v>
      </c>
      <c r="K687" t="n">
        <v>52.44</v>
      </c>
      <c r="L687" t="n">
        <v>10.25</v>
      </c>
      <c r="M687" t="n">
        <v>9</v>
      </c>
      <c r="N687" t="n">
        <v>37.95</v>
      </c>
      <c r="O687" t="n">
        <v>23747</v>
      </c>
      <c r="P687" t="n">
        <v>135.81</v>
      </c>
      <c r="Q687" t="n">
        <v>197.75</v>
      </c>
      <c r="R687" t="n">
        <v>33.35</v>
      </c>
      <c r="S687" t="n">
        <v>25.4</v>
      </c>
      <c r="T687" t="n">
        <v>3116.83</v>
      </c>
      <c r="U687" t="n">
        <v>0.76</v>
      </c>
      <c r="V687" t="n">
        <v>0.88</v>
      </c>
      <c r="W687" t="n">
        <v>2.96</v>
      </c>
      <c r="X687" t="n">
        <v>0.19</v>
      </c>
      <c r="Y687" t="n">
        <v>1</v>
      </c>
      <c r="Z687" t="n">
        <v>10</v>
      </c>
    </row>
    <row r="688">
      <c r="A688" t="n">
        <v>38</v>
      </c>
      <c r="B688" t="n">
        <v>90</v>
      </c>
      <c r="C688" t="inlineStr">
        <is>
          <t xml:space="preserve">CONCLUIDO	</t>
        </is>
      </c>
      <c r="D688" t="n">
        <v>7.463</v>
      </c>
      <c r="E688" t="n">
        <v>13.4</v>
      </c>
      <c r="F688" t="n">
        <v>10.59</v>
      </c>
      <c r="G688" t="n">
        <v>57.75</v>
      </c>
      <c r="H688" t="n">
        <v>0.98</v>
      </c>
      <c r="I688" t="n">
        <v>11</v>
      </c>
      <c r="J688" t="n">
        <v>191.03</v>
      </c>
      <c r="K688" t="n">
        <v>52.44</v>
      </c>
      <c r="L688" t="n">
        <v>10.5</v>
      </c>
      <c r="M688" t="n">
        <v>9</v>
      </c>
      <c r="N688" t="n">
        <v>38.09</v>
      </c>
      <c r="O688" t="n">
        <v>23794.2</v>
      </c>
      <c r="P688" t="n">
        <v>135.88</v>
      </c>
      <c r="Q688" t="n">
        <v>197.76</v>
      </c>
      <c r="R688" t="n">
        <v>33.37</v>
      </c>
      <c r="S688" t="n">
        <v>25.4</v>
      </c>
      <c r="T688" t="n">
        <v>3127.71</v>
      </c>
      <c r="U688" t="n">
        <v>0.76</v>
      </c>
      <c r="V688" t="n">
        <v>0.88</v>
      </c>
      <c r="W688" t="n">
        <v>2.96</v>
      </c>
      <c r="X688" t="n">
        <v>0.2</v>
      </c>
      <c r="Y688" t="n">
        <v>1</v>
      </c>
      <c r="Z688" t="n">
        <v>10</v>
      </c>
    </row>
    <row r="689">
      <c r="A689" t="n">
        <v>39</v>
      </c>
      <c r="B689" t="n">
        <v>90</v>
      </c>
      <c r="C689" t="inlineStr">
        <is>
          <t xml:space="preserve">CONCLUIDO	</t>
        </is>
      </c>
      <c r="D689" t="n">
        <v>7.4945</v>
      </c>
      <c r="E689" t="n">
        <v>13.34</v>
      </c>
      <c r="F689" t="n">
        <v>10.57</v>
      </c>
      <c r="G689" t="n">
        <v>63.4</v>
      </c>
      <c r="H689" t="n">
        <v>1</v>
      </c>
      <c r="I689" t="n">
        <v>10</v>
      </c>
      <c r="J689" t="n">
        <v>191.41</v>
      </c>
      <c r="K689" t="n">
        <v>52.44</v>
      </c>
      <c r="L689" t="n">
        <v>10.75</v>
      </c>
      <c r="M689" t="n">
        <v>8</v>
      </c>
      <c r="N689" t="n">
        <v>38.22</v>
      </c>
      <c r="O689" t="n">
        <v>23841.44</v>
      </c>
      <c r="P689" t="n">
        <v>135.28</v>
      </c>
      <c r="Q689" t="n">
        <v>197.8</v>
      </c>
      <c r="R689" t="n">
        <v>32.83</v>
      </c>
      <c r="S689" t="n">
        <v>25.4</v>
      </c>
      <c r="T689" t="n">
        <v>2859.93</v>
      </c>
      <c r="U689" t="n">
        <v>0.77</v>
      </c>
      <c r="V689" t="n">
        <v>0.88</v>
      </c>
      <c r="W689" t="n">
        <v>2.96</v>
      </c>
      <c r="X689" t="n">
        <v>0.18</v>
      </c>
      <c r="Y689" t="n">
        <v>1</v>
      </c>
      <c r="Z689" t="n">
        <v>10</v>
      </c>
    </row>
    <row r="690">
      <c r="A690" t="n">
        <v>40</v>
      </c>
      <c r="B690" t="n">
        <v>90</v>
      </c>
      <c r="C690" t="inlineStr">
        <is>
          <t xml:space="preserve">CONCLUIDO	</t>
        </is>
      </c>
      <c r="D690" t="n">
        <v>7.4948</v>
      </c>
      <c r="E690" t="n">
        <v>13.34</v>
      </c>
      <c r="F690" t="n">
        <v>10.57</v>
      </c>
      <c r="G690" t="n">
        <v>63.4</v>
      </c>
      <c r="H690" t="n">
        <v>1.02</v>
      </c>
      <c r="I690" t="n">
        <v>10</v>
      </c>
      <c r="J690" t="n">
        <v>191.79</v>
      </c>
      <c r="K690" t="n">
        <v>52.44</v>
      </c>
      <c r="L690" t="n">
        <v>11</v>
      </c>
      <c r="M690" t="n">
        <v>8</v>
      </c>
      <c r="N690" t="n">
        <v>38.35</v>
      </c>
      <c r="O690" t="n">
        <v>23888.73</v>
      </c>
      <c r="P690" t="n">
        <v>135.4</v>
      </c>
      <c r="Q690" t="n">
        <v>197.8</v>
      </c>
      <c r="R690" t="n">
        <v>32.79</v>
      </c>
      <c r="S690" t="n">
        <v>25.4</v>
      </c>
      <c r="T690" t="n">
        <v>2843.56</v>
      </c>
      <c r="U690" t="n">
        <v>0.77</v>
      </c>
      <c r="V690" t="n">
        <v>0.88</v>
      </c>
      <c r="W690" t="n">
        <v>2.96</v>
      </c>
      <c r="X690" t="n">
        <v>0.18</v>
      </c>
      <c r="Y690" t="n">
        <v>1</v>
      </c>
      <c r="Z690" t="n">
        <v>10</v>
      </c>
    </row>
    <row r="691">
      <c r="A691" t="n">
        <v>41</v>
      </c>
      <c r="B691" t="n">
        <v>90</v>
      </c>
      <c r="C691" t="inlineStr">
        <is>
          <t xml:space="preserve">CONCLUIDO	</t>
        </is>
      </c>
      <c r="D691" t="n">
        <v>7.4989</v>
      </c>
      <c r="E691" t="n">
        <v>13.34</v>
      </c>
      <c r="F691" t="n">
        <v>10.56</v>
      </c>
      <c r="G691" t="n">
        <v>63.36</v>
      </c>
      <c r="H691" t="n">
        <v>1.04</v>
      </c>
      <c r="I691" t="n">
        <v>10</v>
      </c>
      <c r="J691" t="n">
        <v>192.18</v>
      </c>
      <c r="K691" t="n">
        <v>52.44</v>
      </c>
      <c r="L691" t="n">
        <v>11.25</v>
      </c>
      <c r="M691" t="n">
        <v>8</v>
      </c>
      <c r="N691" t="n">
        <v>38.49</v>
      </c>
      <c r="O691" t="n">
        <v>23936.06</v>
      </c>
      <c r="P691" t="n">
        <v>135.21</v>
      </c>
      <c r="Q691" t="n">
        <v>197.75</v>
      </c>
      <c r="R691" t="n">
        <v>32.62</v>
      </c>
      <c r="S691" t="n">
        <v>25.4</v>
      </c>
      <c r="T691" t="n">
        <v>2756.03</v>
      </c>
      <c r="U691" t="n">
        <v>0.78</v>
      </c>
      <c r="V691" t="n">
        <v>0.88</v>
      </c>
      <c r="W691" t="n">
        <v>2.95</v>
      </c>
      <c r="X691" t="n">
        <v>0.17</v>
      </c>
      <c r="Y691" t="n">
        <v>1</v>
      </c>
      <c r="Z691" t="n">
        <v>10</v>
      </c>
    </row>
    <row r="692">
      <c r="A692" t="n">
        <v>42</v>
      </c>
      <c r="B692" t="n">
        <v>90</v>
      </c>
      <c r="C692" t="inlineStr">
        <is>
          <t xml:space="preserve">CONCLUIDO	</t>
        </is>
      </c>
      <c r="D692" t="n">
        <v>7.498</v>
      </c>
      <c r="E692" t="n">
        <v>13.34</v>
      </c>
      <c r="F692" t="n">
        <v>10.56</v>
      </c>
      <c r="G692" t="n">
        <v>63.37</v>
      </c>
      <c r="H692" t="n">
        <v>1.06</v>
      </c>
      <c r="I692" t="n">
        <v>10</v>
      </c>
      <c r="J692" t="n">
        <v>192.56</v>
      </c>
      <c r="K692" t="n">
        <v>52.44</v>
      </c>
      <c r="L692" t="n">
        <v>11.5</v>
      </c>
      <c r="M692" t="n">
        <v>8</v>
      </c>
      <c r="N692" t="n">
        <v>38.62</v>
      </c>
      <c r="O692" t="n">
        <v>23983.44</v>
      </c>
      <c r="P692" t="n">
        <v>135.03</v>
      </c>
      <c r="Q692" t="n">
        <v>197.75</v>
      </c>
      <c r="R692" t="n">
        <v>32.74</v>
      </c>
      <c r="S692" t="n">
        <v>25.4</v>
      </c>
      <c r="T692" t="n">
        <v>2818.53</v>
      </c>
      <c r="U692" t="n">
        <v>0.78</v>
      </c>
      <c r="V692" t="n">
        <v>0.88</v>
      </c>
      <c r="W692" t="n">
        <v>2.95</v>
      </c>
      <c r="X692" t="n">
        <v>0.17</v>
      </c>
      <c r="Y692" t="n">
        <v>1</v>
      </c>
      <c r="Z692" t="n">
        <v>10</v>
      </c>
    </row>
    <row r="693">
      <c r="A693" t="n">
        <v>43</v>
      </c>
      <c r="B693" t="n">
        <v>90</v>
      </c>
      <c r="C693" t="inlineStr">
        <is>
          <t xml:space="preserve">CONCLUIDO	</t>
        </is>
      </c>
      <c r="D693" t="n">
        <v>7.4975</v>
      </c>
      <c r="E693" t="n">
        <v>13.34</v>
      </c>
      <c r="F693" t="n">
        <v>10.56</v>
      </c>
      <c r="G693" t="n">
        <v>63.37</v>
      </c>
      <c r="H693" t="n">
        <v>1.08</v>
      </c>
      <c r="I693" t="n">
        <v>10</v>
      </c>
      <c r="J693" t="n">
        <v>192.95</v>
      </c>
      <c r="K693" t="n">
        <v>52.44</v>
      </c>
      <c r="L693" t="n">
        <v>11.75</v>
      </c>
      <c r="M693" t="n">
        <v>8</v>
      </c>
      <c r="N693" t="n">
        <v>38.75</v>
      </c>
      <c r="O693" t="n">
        <v>24030.86</v>
      </c>
      <c r="P693" t="n">
        <v>134.86</v>
      </c>
      <c r="Q693" t="n">
        <v>197.75</v>
      </c>
      <c r="R693" t="n">
        <v>32.76</v>
      </c>
      <c r="S693" t="n">
        <v>25.4</v>
      </c>
      <c r="T693" t="n">
        <v>2828.27</v>
      </c>
      <c r="U693" t="n">
        <v>0.78</v>
      </c>
      <c r="V693" t="n">
        <v>0.88</v>
      </c>
      <c r="W693" t="n">
        <v>2.95</v>
      </c>
      <c r="X693" t="n">
        <v>0.17</v>
      </c>
      <c r="Y693" t="n">
        <v>1</v>
      </c>
      <c r="Z693" t="n">
        <v>10</v>
      </c>
    </row>
    <row r="694">
      <c r="A694" t="n">
        <v>44</v>
      </c>
      <c r="B694" t="n">
        <v>90</v>
      </c>
      <c r="C694" t="inlineStr">
        <is>
          <t xml:space="preserve">CONCLUIDO	</t>
        </is>
      </c>
      <c r="D694" t="n">
        <v>7.5287</v>
      </c>
      <c r="E694" t="n">
        <v>13.28</v>
      </c>
      <c r="F694" t="n">
        <v>10.54</v>
      </c>
      <c r="G694" t="n">
        <v>70.28</v>
      </c>
      <c r="H694" t="n">
        <v>1.1</v>
      </c>
      <c r="I694" t="n">
        <v>9</v>
      </c>
      <c r="J694" t="n">
        <v>193.33</v>
      </c>
      <c r="K694" t="n">
        <v>52.44</v>
      </c>
      <c r="L694" t="n">
        <v>12</v>
      </c>
      <c r="M694" t="n">
        <v>7</v>
      </c>
      <c r="N694" t="n">
        <v>38.89</v>
      </c>
      <c r="O694" t="n">
        <v>24078.33</v>
      </c>
      <c r="P694" t="n">
        <v>134.02</v>
      </c>
      <c r="Q694" t="n">
        <v>197.77</v>
      </c>
      <c r="R694" t="n">
        <v>32.1</v>
      </c>
      <c r="S694" t="n">
        <v>25.4</v>
      </c>
      <c r="T694" t="n">
        <v>2502.39</v>
      </c>
      <c r="U694" t="n">
        <v>0.79</v>
      </c>
      <c r="V694" t="n">
        <v>0.88</v>
      </c>
      <c r="W694" t="n">
        <v>2.95</v>
      </c>
      <c r="X694" t="n">
        <v>0.15</v>
      </c>
      <c r="Y694" t="n">
        <v>1</v>
      </c>
      <c r="Z694" t="n">
        <v>10</v>
      </c>
    </row>
    <row r="695">
      <c r="A695" t="n">
        <v>45</v>
      </c>
      <c r="B695" t="n">
        <v>90</v>
      </c>
      <c r="C695" t="inlineStr">
        <is>
          <t xml:space="preserve">CONCLUIDO	</t>
        </is>
      </c>
      <c r="D695" t="n">
        <v>7.5202</v>
      </c>
      <c r="E695" t="n">
        <v>13.3</v>
      </c>
      <c r="F695" t="n">
        <v>10.56</v>
      </c>
      <c r="G695" t="n">
        <v>70.38</v>
      </c>
      <c r="H695" t="n">
        <v>1.12</v>
      </c>
      <c r="I695" t="n">
        <v>9</v>
      </c>
      <c r="J695" t="n">
        <v>193.72</v>
      </c>
      <c r="K695" t="n">
        <v>52.44</v>
      </c>
      <c r="L695" t="n">
        <v>12.25</v>
      </c>
      <c r="M695" t="n">
        <v>7</v>
      </c>
      <c r="N695" t="n">
        <v>39.02</v>
      </c>
      <c r="O695" t="n">
        <v>24125.85</v>
      </c>
      <c r="P695" t="n">
        <v>134.38</v>
      </c>
      <c r="Q695" t="n">
        <v>197.78</v>
      </c>
      <c r="R695" t="n">
        <v>32.64</v>
      </c>
      <c r="S695" t="n">
        <v>25.4</v>
      </c>
      <c r="T695" t="n">
        <v>2770.22</v>
      </c>
      <c r="U695" t="n">
        <v>0.78</v>
      </c>
      <c r="V695" t="n">
        <v>0.88</v>
      </c>
      <c r="W695" t="n">
        <v>2.95</v>
      </c>
      <c r="X695" t="n">
        <v>0.17</v>
      </c>
      <c r="Y695" t="n">
        <v>1</v>
      </c>
      <c r="Z695" t="n">
        <v>10</v>
      </c>
    </row>
    <row r="696">
      <c r="A696" t="n">
        <v>46</v>
      </c>
      <c r="B696" t="n">
        <v>90</v>
      </c>
      <c r="C696" t="inlineStr">
        <is>
          <t xml:space="preserve">CONCLUIDO	</t>
        </is>
      </c>
      <c r="D696" t="n">
        <v>7.5199</v>
      </c>
      <c r="E696" t="n">
        <v>13.3</v>
      </c>
      <c r="F696" t="n">
        <v>10.56</v>
      </c>
      <c r="G696" t="n">
        <v>70.38</v>
      </c>
      <c r="H696" t="n">
        <v>1.14</v>
      </c>
      <c r="I696" t="n">
        <v>9</v>
      </c>
      <c r="J696" t="n">
        <v>194.1</v>
      </c>
      <c r="K696" t="n">
        <v>52.44</v>
      </c>
      <c r="L696" t="n">
        <v>12.5</v>
      </c>
      <c r="M696" t="n">
        <v>7</v>
      </c>
      <c r="N696" t="n">
        <v>39.16</v>
      </c>
      <c r="O696" t="n">
        <v>24173.41</v>
      </c>
      <c r="P696" t="n">
        <v>134.41</v>
      </c>
      <c r="Q696" t="n">
        <v>197.79</v>
      </c>
      <c r="R696" t="n">
        <v>32.5</v>
      </c>
      <c r="S696" t="n">
        <v>25.4</v>
      </c>
      <c r="T696" t="n">
        <v>2702.72</v>
      </c>
      <c r="U696" t="n">
        <v>0.78</v>
      </c>
      <c r="V696" t="n">
        <v>0.88</v>
      </c>
      <c r="W696" t="n">
        <v>2.96</v>
      </c>
      <c r="X696" t="n">
        <v>0.17</v>
      </c>
      <c r="Y696" t="n">
        <v>1</v>
      </c>
      <c r="Z696" t="n">
        <v>10</v>
      </c>
    </row>
    <row r="697">
      <c r="A697" t="n">
        <v>47</v>
      </c>
      <c r="B697" t="n">
        <v>90</v>
      </c>
      <c r="C697" t="inlineStr">
        <is>
          <t xml:space="preserve">CONCLUIDO	</t>
        </is>
      </c>
      <c r="D697" t="n">
        <v>7.5229</v>
      </c>
      <c r="E697" t="n">
        <v>13.29</v>
      </c>
      <c r="F697" t="n">
        <v>10.55</v>
      </c>
      <c r="G697" t="n">
        <v>70.34999999999999</v>
      </c>
      <c r="H697" t="n">
        <v>1.16</v>
      </c>
      <c r="I697" t="n">
        <v>9</v>
      </c>
      <c r="J697" t="n">
        <v>194.49</v>
      </c>
      <c r="K697" t="n">
        <v>52.44</v>
      </c>
      <c r="L697" t="n">
        <v>12.75</v>
      </c>
      <c r="M697" t="n">
        <v>7</v>
      </c>
      <c r="N697" t="n">
        <v>39.3</v>
      </c>
      <c r="O697" t="n">
        <v>24221.02</v>
      </c>
      <c r="P697" t="n">
        <v>134.35</v>
      </c>
      <c r="Q697" t="n">
        <v>197.77</v>
      </c>
      <c r="R697" t="n">
        <v>32.46</v>
      </c>
      <c r="S697" t="n">
        <v>25.4</v>
      </c>
      <c r="T697" t="n">
        <v>2683.35</v>
      </c>
      <c r="U697" t="n">
        <v>0.78</v>
      </c>
      <c r="V697" t="n">
        <v>0.88</v>
      </c>
      <c r="W697" t="n">
        <v>2.95</v>
      </c>
      <c r="X697" t="n">
        <v>0.16</v>
      </c>
      <c r="Y697" t="n">
        <v>1</v>
      </c>
      <c r="Z697" t="n">
        <v>10</v>
      </c>
    </row>
    <row r="698">
      <c r="A698" t="n">
        <v>48</v>
      </c>
      <c r="B698" t="n">
        <v>90</v>
      </c>
      <c r="C698" t="inlineStr">
        <is>
          <t xml:space="preserve">CONCLUIDO	</t>
        </is>
      </c>
      <c r="D698" t="n">
        <v>7.5256</v>
      </c>
      <c r="E698" t="n">
        <v>13.29</v>
      </c>
      <c r="F698" t="n">
        <v>10.55</v>
      </c>
      <c r="G698" t="n">
        <v>70.31999999999999</v>
      </c>
      <c r="H698" t="n">
        <v>1.18</v>
      </c>
      <c r="I698" t="n">
        <v>9</v>
      </c>
      <c r="J698" t="n">
        <v>194.88</v>
      </c>
      <c r="K698" t="n">
        <v>52.44</v>
      </c>
      <c r="L698" t="n">
        <v>13</v>
      </c>
      <c r="M698" t="n">
        <v>7</v>
      </c>
      <c r="N698" t="n">
        <v>39.43</v>
      </c>
      <c r="O698" t="n">
        <v>24268.67</v>
      </c>
      <c r="P698" t="n">
        <v>134.03</v>
      </c>
      <c r="Q698" t="n">
        <v>197.79</v>
      </c>
      <c r="R698" t="n">
        <v>32.28</v>
      </c>
      <c r="S698" t="n">
        <v>25.4</v>
      </c>
      <c r="T698" t="n">
        <v>2590.69</v>
      </c>
      <c r="U698" t="n">
        <v>0.79</v>
      </c>
      <c r="V698" t="n">
        <v>0.88</v>
      </c>
      <c r="W698" t="n">
        <v>2.95</v>
      </c>
      <c r="X698" t="n">
        <v>0.16</v>
      </c>
      <c r="Y698" t="n">
        <v>1</v>
      </c>
      <c r="Z698" t="n">
        <v>10</v>
      </c>
    </row>
    <row r="699">
      <c r="A699" t="n">
        <v>49</v>
      </c>
      <c r="B699" t="n">
        <v>90</v>
      </c>
      <c r="C699" t="inlineStr">
        <is>
          <t xml:space="preserve">CONCLUIDO	</t>
        </is>
      </c>
      <c r="D699" t="n">
        <v>7.5218</v>
      </c>
      <c r="E699" t="n">
        <v>13.29</v>
      </c>
      <c r="F699" t="n">
        <v>10.55</v>
      </c>
      <c r="G699" t="n">
        <v>70.36</v>
      </c>
      <c r="H699" t="n">
        <v>1.2</v>
      </c>
      <c r="I699" t="n">
        <v>9</v>
      </c>
      <c r="J699" t="n">
        <v>195.26</v>
      </c>
      <c r="K699" t="n">
        <v>52.44</v>
      </c>
      <c r="L699" t="n">
        <v>13.25</v>
      </c>
      <c r="M699" t="n">
        <v>7</v>
      </c>
      <c r="N699" t="n">
        <v>39.57</v>
      </c>
      <c r="O699" t="n">
        <v>24316.37</v>
      </c>
      <c r="P699" t="n">
        <v>134.03</v>
      </c>
      <c r="Q699" t="n">
        <v>197.75</v>
      </c>
      <c r="R699" t="n">
        <v>32.48</v>
      </c>
      <c r="S699" t="n">
        <v>25.4</v>
      </c>
      <c r="T699" t="n">
        <v>2690.73</v>
      </c>
      <c r="U699" t="n">
        <v>0.78</v>
      </c>
      <c r="V699" t="n">
        <v>0.88</v>
      </c>
      <c r="W699" t="n">
        <v>2.95</v>
      </c>
      <c r="X699" t="n">
        <v>0.16</v>
      </c>
      <c r="Y699" t="n">
        <v>1</v>
      </c>
      <c r="Z699" t="n">
        <v>10</v>
      </c>
    </row>
    <row r="700">
      <c r="A700" t="n">
        <v>50</v>
      </c>
      <c r="B700" t="n">
        <v>90</v>
      </c>
      <c r="C700" t="inlineStr">
        <is>
          <t xml:space="preserve">CONCLUIDO	</t>
        </is>
      </c>
      <c r="D700" t="n">
        <v>7.5263</v>
      </c>
      <c r="E700" t="n">
        <v>13.29</v>
      </c>
      <c r="F700" t="n">
        <v>10.55</v>
      </c>
      <c r="G700" t="n">
        <v>70.31</v>
      </c>
      <c r="H700" t="n">
        <v>1.22</v>
      </c>
      <c r="I700" t="n">
        <v>9</v>
      </c>
      <c r="J700" t="n">
        <v>195.65</v>
      </c>
      <c r="K700" t="n">
        <v>52.44</v>
      </c>
      <c r="L700" t="n">
        <v>13.5</v>
      </c>
      <c r="M700" t="n">
        <v>7</v>
      </c>
      <c r="N700" t="n">
        <v>39.71</v>
      </c>
      <c r="O700" t="n">
        <v>24364.12</v>
      </c>
      <c r="P700" t="n">
        <v>133.74</v>
      </c>
      <c r="Q700" t="n">
        <v>197.76</v>
      </c>
      <c r="R700" t="n">
        <v>32.27</v>
      </c>
      <c r="S700" t="n">
        <v>25.4</v>
      </c>
      <c r="T700" t="n">
        <v>2588.54</v>
      </c>
      <c r="U700" t="n">
        <v>0.79</v>
      </c>
      <c r="V700" t="n">
        <v>0.88</v>
      </c>
      <c r="W700" t="n">
        <v>2.95</v>
      </c>
      <c r="X700" t="n">
        <v>0.16</v>
      </c>
      <c r="Y700" t="n">
        <v>1</v>
      </c>
      <c r="Z700" t="n">
        <v>10</v>
      </c>
    </row>
    <row r="701">
      <c r="A701" t="n">
        <v>51</v>
      </c>
      <c r="B701" t="n">
        <v>90</v>
      </c>
      <c r="C701" t="inlineStr">
        <is>
          <t xml:space="preserve">CONCLUIDO	</t>
        </is>
      </c>
      <c r="D701" t="n">
        <v>7.56</v>
      </c>
      <c r="E701" t="n">
        <v>13.23</v>
      </c>
      <c r="F701" t="n">
        <v>10.52</v>
      </c>
      <c r="G701" t="n">
        <v>78.92</v>
      </c>
      <c r="H701" t="n">
        <v>1.25</v>
      </c>
      <c r="I701" t="n">
        <v>8</v>
      </c>
      <c r="J701" t="n">
        <v>196.04</v>
      </c>
      <c r="K701" t="n">
        <v>52.44</v>
      </c>
      <c r="L701" t="n">
        <v>13.75</v>
      </c>
      <c r="M701" t="n">
        <v>6</v>
      </c>
      <c r="N701" t="n">
        <v>39.84</v>
      </c>
      <c r="O701" t="n">
        <v>24411.91</v>
      </c>
      <c r="P701" t="n">
        <v>133.28</v>
      </c>
      <c r="Q701" t="n">
        <v>197.75</v>
      </c>
      <c r="R701" t="n">
        <v>31.45</v>
      </c>
      <c r="S701" t="n">
        <v>25.4</v>
      </c>
      <c r="T701" t="n">
        <v>2182.86</v>
      </c>
      <c r="U701" t="n">
        <v>0.8100000000000001</v>
      </c>
      <c r="V701" t="n">
        <v>0.88</v>
      </c>
      <c r="W701" t="n">
        <v>2.95</v>
      </c>
      <c r="X701" t="n">
        <v>0.13</v>
      </c>
      <c r="Y701" t="n">
        <v>1</v>
      </c>
      <c r="Z701" t="n">
        <v>10</v>
      </c>
    </row>
    <row r="702">
      <c r="A702" t="n">
        <v>52</v>
      </c>
      <c r="B702" t="n">
        <v>90</v>
      </c>
      <c r="C702" t="inlineStr">
        <is>
          <t xml:space="preserve">CONCLUIDO	</t>
        </is>
      </c>
      <c r="D702" t="n">
        <v>7.5619</v>
      </c>
      <c r="E702" t="n">
        <v>13.22</v>
      </c>
      <c r="F702" t="n">
        <v>10.52</v>
      </c>
      <c r="G702" t="n">
        <v>78.89</v>
      </c>
      <c r="H702" t="n">
        <v>1.27</v>
      </c>
      <c r="I702" t="n">
        <v>8</v>
      </c>
      <c r="J702" t="n">
        <v>196.42</v>
      </c>
      <c r="K702" t="n">
        <v>52.44</v>
      </c>
      <c r="L702" t="n">
        <v>14</v>
      </c>
      <c r="M702" t="n">
        <v>6</v>
      </c>
      <c r="N702" t="n">
        <v>39.98</v>
      </c>
      <c r="O702" t="n">
        <v>24459.75</v>
      </c>
      <c r="P702" t="n">
        <v>133.22</v>
      </c>
      <c r="Q702" t="n">
        <v>197.76</v>
      </c>
      <c r="R702" t="n">
        <v>31.46</v>
      </c>
      <c r="S702" t="n">
        <v>25.4</v>
      </c>
      <c r="T702" t="n">
        <v>2187.79</v>
      </c>
      <c r="U702" t="n">
        <v>0.8100000000000001</v>
      </c>
      <c r="V702" t="n">
        <v>0.88</v>
      </c>
      <c r="W702" t="n">
        <v>2.95</v>
      </c>
      <c r="X702" t="n">
        <v>0.13</v>
      </c>
      <c r="Y702" t="n">
        <v>1</v>
      </c>
      <c r="Z702" t="n">
        <v>10</v>
      </c>
    </row>
    <row r="703">
      <c r="A703" t="n">
        <v>53</v>
      </c>
      <c r="B703" t="n">
        <v>90</v>
      </c>
      <c r="C703" t="inlineStr">
        <is>
          <t xml:space="preserve">CONCLUIDO	</t>
        </is>
      </c>
      <c r="D703" t="n">
        <v>7.5584</v>
      </c>
      <c r="E703" t="n">
        <v>13.23</v>
      </c>
      <c r="F703" t="n">
        <v>10.53</v>
      </c>
      <c r="G703" t="n">
        <v>78.94</v>
      </c>
      <c r="H703" t="n">
        <v>1.29</v>
      </c>
      <c r="I703" t="n">
        <v>8</v>
      </c>
      <c r="J703" t="n">
        <v>196.81</v>
      </c>
      <c r="K703" t="n">
        <v>52.44</v>
      </c>
      <c r="L703" t="n">
        <v>14.25</v>
      </c>
      <c r="M703" t="n">
        <v>6</v>
      </c>
      <c r="N703" t="n">
        <v>40.12</v>
      </c>
      <c r="O703" t="n">
        <v>24507.64</v>
      </c>
      <c r="P703" t="n">
        <v>133.32</v>
      </c>
      <c r="Q703" t="n">
        <v>197.76</v>
      </c>
      <c r="R703" t="n">
        <v>31.53</v>
      </c>
      <c r="S703" t="n">
        <v>25.4</v>
      </c>
      <c r="T703" t="n">
        <v>2218.75</v>
      </c>
      <c r="U703" t="n">
        <v>0.8100000000000001</v>
      </c>
      <c r="V703" t="n">
        <v>0.88</v>
      </c>
      <c r="W703" t="n">
        <v>2.95</v>
      </c>
      <c r="X703" t="n">
        <v>0.14</v>
      </c>
      <c r="Y703" t="n">
        <v>1</v>
      </c>
      <c r="Z703" t="n">
        <v>10</v>
      </c>
    </row>
    <row r="704">
      <c r="A704" t="n">
        <v>54</v>
      </c>
      <c r="B704" t="n">
        <v>90</v>
      </c>
      <c r="C704" t="inlineStr">
        <is>
          <t xml:space="preserve">CONCLUIDO	</t>
        </is>
      </c>
      <c r="D704" t="n">
        <v>7.5598</v>
      </c>
      <c r="E704" t="n">
        <v>13.23</v>
      </c>
      <c r="F704" t="n">
        <v>10.52</v>
      </c>
      <c r="G704" t="n">
        <v>78.92</v>
      </c>
      <c r="H704" t="n">
        <v>1.31</v>
      </c>
      <c r="I704" t="n">
        <v>8</v>
      </c>
      <c r="J704" t="n">
        <v>197.2</v>
      </c>
      <c r="K704" t="n">
        <v>52.44</v>
      </c>
      <c r="L704" t="n">
        <v>14.5</v>
      </c>
      <c r="M704" t="n">
        <v>6</v>
      </c>
      <c r="N704" t="n">
        <v>40.26</v>
      </c>
      <c r="O704" t="n">
        <v>24555.57</v>
      </c>
      <c r="P704" t="n">
        <v>133.3</v>
      </c>
      <c r="Q704" t="n">
        <v>197.77</v>
      </c>
      <c r="R704" t="n">
        <v>31.57</v>
      </c>
      <c r="S704" t="n">
        <v>25.4</v>
      </c>
      <c r="T704" t="n">
        <v>2239.89</v>
      </c>
      <c r="U704" t="n">
        <v>0.8</v>
      </c>
      <c r="V704" t="n">
        <v>0.88</v>
      </c>
      <c r="W704" t="n">
        <v>2.95</v>
      </c>
      <c r="X704" t="n">
        <v>0.13</v>
      </c>
      <c r="Y704" t="n">
        <v>1</v>
      </c>
      <c r="Z704" t="n">
        <v>10</v>
      </c>
    </row>
    <row r="705">
      <c r="A705" t="n">
        <v>55</v>
      </c>
      <c r="B705" t="n">
        <v>90</v>
      </c>
      <c r="C705" t="inlineStr">
        <is>
          <t xml:space="preserve">CONCLUIDO	</t>
        </is>
      </c>
      <c r="D705" t="n">
        <v>7.5621</v>
      </c>
      <c r="E705" t="n">
        <v>13.22</v>
      </c>
      <c r="F705" t="n">
        <v>10.52</v>
      </c>
      <c r="G705" t="n">
        <v>78.89</v>
      </c>
      <c r="H705" t="n">
        <v>1.33</v>
      </c>
      <c r="I705" t="n">
        <v>8</v>
      </c>
      <c r="J705" t="n">
        <v>197.59</v>
      </c>
      <c r="K705" t="n">
        <v>52.44</v>
      </c>
      <c r="L705" t="n">
        <v>14.75</v>
      </c>
      <c r="M705" t="n">
        <v>6</v>
      </c>
      <c r="N705" t="n">
        <v>40.4</v>
      </c>
      <c r="O705" t="n">
        <v>24603.55</v>
      </c>
      <c r="P705" t="n">
        <v>133.09</v>
      </c>
      <c r="Q705" t="n">
        <v>197.75</v>
      </c>
      <c r="R705" t="n">
        <v>31.47</v>
      </c>
      <c r="S705" t="n">
        <v>25.4</v>
      </c>
      <c r="T705" t="n">
        <v>2193.07</v>
      </c>
      <c r="U705" t="n">
        <v>0.8100000000000001</v>
      </c>
      <c r="V705" t="n">
        <v>0.88</v>
      </c>
      <c r="W705" t="n">
        <v>2.95</v>
      </c>
      <c r="X705" t="n">
        <v>0.13</v>
      </c>
      <c r="Y705" t="n">
        <v>1</v>
      </c>
      <c r="Z705" t="n">
        <v>10</v>
      </c>
    </row>
    <row r="706">
      <c r="A706" t="n">
        <v>56</v>
      </c>
      <c r="B706" t="n">
        <v>90</v>
      </c>
      <c r="C706" t="inlineStr">
        <is>
          <t xml:space="preserve">CONCLUIDO	</t>
        </is>
      </c>
      <c r="D706" t="n">
        <v>7.5613</v>
      </c>
      <c r="E706" t="n">
        <v>13.23</v>
      </c>
      <c r="F706" t="n">
        <v>10.52</v>
      </c>
      <c r="G706" t="n">
        <v>78.90000000000001</v>
      </c>
      <c r="H706" t="n">
        <v>1.35</v>
      </c>
      <c r="I706" t="n">
        <v>8</v>
      </c>
      <c r="J706" t="n">
        <v>197.98</v>
      </c>
      <c r="K706" t="n">
        <v>52.44</v>
      </c>
      <c r="L706" t="n">
        <v>15</v>
      </c>
      <c r="M706" t="n">
        <v>6</v>
      </c>
      <c r="N706" t="n">
        <v>40.54</v>
      </c>
      <c r="O706" t="n">
        <v>24651.58</v>
      </c>
      <c r="P706" t="n">
        <v>132.92</v>
      </c>
      <c r="Q706" t="n">
        <v>197.75</v>
      </c>
      <c r="R706" t="n">
        <v>31.47</v>
      </c>
      <c r="S706" t="n">
        <v>25.4</v>
      </c>
      <c r="T706" t="n">
        <v>2190.29</v>
      </c>
      <c r="U706" t="n">
        <v>0.8100000000000001</v>
      </c>
      <c r="V706" t="n">
        <v>0.88</v>
      </c>
      <c r="W706" t="n">
        <v>2.95</v>
      </c>
      <c r="X706" t="n">
        <v>0.13</v>
      </c>
      <c r="Y706" t="n">
        <v>1</v>
      </c>
      <c r="Z706" t="n">
        <v>10</v>
      </c>
    </row>
    <row r="707">
      <c r="A707" t="n">
        <v>57</v>
      </c>
      <c r="B707" t="n">
        <v>90</v>
      </c>
      <c r="C707" t="inlineStr">
        <is>
          <t xml:space="preserve">CONCLUIDO	</t>
        </is>
      </c>
      <c r="D707" t="n">
        <v>7.5586</v>
      </c>
      <c r="E707" t="n">
        <v>13.23</v>
      </c>
      <c r="F707" t="n">
        <v>10.53</v>
      </c>
      <c r="G707" t="n">
        <v>78.94</v>
      </c>
      <c r="H707" t="n">
        <v>1.36</v>
      </c>
      <c r="I707" t="n">
        <v>8</v>
      </c>
      <c r="J707" t="n">
        <v>198.37</v>
      </c>
      <c r="K707" t="n">
        <v>52.44</v>
      </c>
      <c r="L707" t="n">
        <v>15.25</v>
      </c>
      <c r="M707" t="n">
        <v>6</v>
      </c>
      <c r="N707" t="n">
        <v>40.68</v>
      </c>
      <c r="O707" t="n">
        <v>24699.65</v>
      </c>
      <c r="P707" t="n">
        <v>132.91</v>
      </c>
      <c r="Q707" t="n">
        <v>197.75</v>
      </c>
      <c r="R707" t="n">
        <v>31.63</v>
      </c>
      <c r="S707" t="n">
        <v>25.4</v>
      </c>
      <c r="T707" t="n">
        <v>2269.4</v>
      </c>
      <c r="U707" t="n">
        <v>0.8</v>
      </c>
      <c r="V707" t="n">
        <v>0.88</v>
      </c>
      <c r="W707" t="n">
        <v>2.95</v>
      </c>
      <c r="X707" t="n">
        <v>0.14</v>
      </c>
      <c r="Y707" t="n">
        <v>1</v>
      </c>
      <c r="Z707" t="n">
        <v>10</v>
      </c>
    </row>
    <row r="708">
      <c r="A708" t="n">
        <v>58</v>
      </c>
      <c r="B708" t="n">
        <v>90</v>
      </c>
      <c r="C708" t="inlineStr">
        <is>
          <t xml:space="preserve">CONCLUIDO	</t>
        </is>
      </c>
      <c r="D708" t="n">
        <v>7.5598</v>
      </c>
      <c r="E708" t="n">
        <v>13.23</v>
      </c>
      <c r="F708" t="n">
        <v>10.52</v>
      </c>
      <c r="G708" t="n">
        <v>78.92</v>
      </c>
      <c r="H708" t="n">
        <v>1.38</v>
      </c>
      <c r="I708" t="n">
        <v>8</v>
      </c>
      <c r="J708" t="n">
        <v>198.76</v>
      </c>
      <c r="K708" t="n">
        <v>52.44</v>
      </c>
      <c r="L708" t="n">
        <v>15.5</v>
      </c>
      <c r="M708" t="n">
        <v>6</v>
      </c>
      <c r="N708" t="n">
        <v>40.82</v>
      </c>
      <c r="O708" t="n">
        <v>24747.78</v>
      </c>
      <c r="P708" t="n">
        <v>132.37</v>
      </c>
      <c r="Q708" t="n">
        <v>197.77</v>
      </c>
      <c r="R708" t="n">
        <v>31.54</v>
      </c>
      <c r="S708" t="n">
        <v>25.4</v>
      </c>
      <c r="T708" t="n">
        <v>2224.12</v>
      </c>
      <c r="U708" t="n">
        <v>0.8100000000000001</v>
      </c>
      <c r="V708" t="n">
        <v>0.88</v>
      </c>
      <c r="W708" t="n">
        <v>2.95</v>
      </c>
      <c r="X708" t="n">
        <v>0.13</v>
      </c>
      <c r="Y708" t="n">
        <v>1</v>
      </c>
      <c r="Z708" t="n">
        <v>10</v>
      </c>
    </row>
    <row r="709">
      <c r="A709" t="n">
        <v>59</v>
      </c>
      <c r="B709" t="n">
        <v>90</v>
      </c>
      <c r="C709" t="inlineStr">
        <is>
          <t xml:space="preserve">CONCLUIDO	</t>
        </is>
      </c>
      <c r="D709" t="n">
        <v>7.5852</v>
      </c>
      <c r="E709" t="n">
        <v>13.18</v>
      </c>
      <c r="F709" t="n">
        <v>10.51</v>
      </c>
      <c r="G709" t="n">
        <v>90.12</v>
      </c>
      <c r="H709" t="n">
        <v>1.4</v>
      </c>
      <c r="I709" t="n">
        <v>7</v>
      </c>
      <c r="J709" t="n">
        <v>199.15</v>
      </c>
      <c r="K709" t="n">
        <v>52.44</v>
      </c>
      <c r="L709" t="n">
        <v>15.75</v>
      </c>
      <c r="M709" t="n">
        <v>5</v>
      </c>
      <c r="N709" t="n">
        <v>40.96</v>
      </c>
      <c r="O709" t="n">
        <v>24795.95</v>
      </c>
      <c r="P709" t="n">
        <v>131.94</v>
      </c>
      <c r="Q709" t="n">
        <v>197.77</v>
      </c>
      <c r="R709" t="n">
        <v>31.19</v>
      </c>
      <c r="S709" t="n">
        <v>25.4</v>
      </c>
      <c r="T709" t="n">
        <v>2056.04</v>
      </c>
      <c r="U709" t="n">
        <v>0.8100000000000001</v>
      </c>
      <c r="V709" t="n">
        <v>0.88</v>
      </c>
      <c r="W709" t="n">
        <v>2.95</v>
      </c>
      <c r="X709" t="n">
        <v>0.12</v>
      </c>
      <c r="Y709" t="n">
        <v>1</v>
      </c>
      <c r="Z709" t="n">
        <v>10</v>
      </c>
    </row>
    <row r="710">
      <c r="A710" t="n">
        <v>60</v>
      </c>
      <c r="B710" t="n">
        <v>90</v>
      </c>
      <c r="C710" t="inlineStr">
        <is>
          <t xml:space="preserve">CONCLUIDO	</t>
        </is>
      </c>
      <c r="D710" t="n">
        <v>7.5922</v>
      </c>
      <c r="E710" t="n">
        <v>13.17</v>
      </c>
      <c r="F710" t="n">
        <v>10.5</v>
      </c>
      <c r="G710" t="n">
        <v>90.02</v>
      </c>
      <c r="H710" t="n">
        <v>1.42</v>
      </c>
      <c r="I710" t="n">
        <v>7</v>
      </c>
      <c r="J710" t="n">
        <v>199.54</v>
      </c>
      <c r="K710" t="n">
        <v>52.44</v>
      </c>
      <c r="L710" t="n">
        <v>16</v>
      </c>
      <c r="M710" t="n">
        <v>5</v>
      </c>
      <c r="N710" t="n">
        <v>41.1</v>
      </c>
      <c r="O710" t="n">
        <v>24844.17</v>
      </c>
      <c r="P710" t="n">
        <v>132.14</v>
      </c>
      <c r="Q710" t="n">
        <v>197.75</v>
      </c>
      <c r="R710" t="n">
        <v>30.9</v>
      </c>
      <c r="S710" t="n">
        <v>25.4</v>
      </c>
      <c r="T710" t="n">
        <v>1911.94</v>
      </c>
      <c r="U710" t="n">
        <v>0.82</v>
      </c>
      <c r="V710" t="n">
        <v>0.89</v>
      </c>
      <c r="W710" t="n">
        <v>2.95</v>
      </c>
      <c r="X710" t="n">
        <v>0.11</v>
      </c>
      <c r="Y710" t="n">
        <v>1</v>
      </c>
      <c r="Z710" t="n">
        <v>10</v>
      </c>
    </row>
    <row r="711">
      <c r="A711" t="n">
        <v>61</v>
      </c>
      <c r="B711" t="n">
        <v>90</v>
      </c>
      <c r="C711" t="inlineStr">
        <is>
          <t xml:space="preserve">CONCLUIDO	</t>
        </is>
      </c>
      <c r="D711" t="n">
        <v>7.5849</v>
      </c>
      <c r="E711" t="n">
        <v>13.18</v>
      </c>
      <c r="F711" t="n">
        <v>10.51</v>
      </c>
      <c r="G711" t="n">
        <v>90.13</v>
      </c>
      <c r="H711" t="n">
        <v>1.44</v>
      </c>
      <c r="I711" t="n">
        <v>7</v>
      </c>
      <c r="J711" t="n">
        <v>199.93</v>
      </c>
      <c r="K711" t="n">
        <v>52.44</v>
      </c>
      <c r="L711" t="n">
        <v>16.25</v>
      </c>
      <c r="M711" t="n">
        <v>5</v>
      </c>
      <c r="N711" t="n">
        <v>41.24</v>
      </c>
      <c r="O711" t="n">
        <v>24892.44</v>
      </c>
      <c r="P711" t="n">
        <v>132.49</v>
      </c>
      <c r="Q711" t="n">
        <v>197.78</v>
      </c>
      <c r="R711" t="n">
        <v>31.3</v>
      </c>
      <c r="S711" t="n">
        <v>25.4</v>
      </c>
      <c r="T711" t="n">
        <v>2109.26</v>
      </c>
      <c r="U711" t="n">
        <v>0.8100000000000001</v>
      </c>
      <c r="V711" t="n">
        <v>0.89</v>
      </c>
      <c r="W711" t="n">
        <v>2.95</v>
      </c>
      <c r="X711" t="n">
        <v>0.12</v>
      </c>
      <c r="Y711" t="n">
        <v>1</v>
      </c>
      <c r="Z711" t="n">
        <v>10</v>
      </c>
    </row>
    <row r="712">
      <c r="A712" t="n">
        <v>62</v>
      </c>
      <c r="B712" t="n">
        <v>90</v>
      </c>
      <c r="C712" t="inlineStr">
        <is>
          <t xml:space="preserve">CONCLUIDO	</t>
        </is>
      </c>
      <c r="D712" t="n">
        <v>7.5917</v>
      </c>
      <c r="E712" t="n">
        <v>13.17</v>
      </c>
      <c r="F712" t="n">
        <v>10.5</v>
      </c>
      <c r="G712" t="n">
        <v>90.02</v>
      </c>
      <c r="H712" t="n">
        <v>1.46</v>
      </c>
      <c r="I712" t="n">
        <v>7</v>
      </c>
      <c r="J712" t="n">
        <v>200.32</v>
      </c>
      <c r="K712" t="n">
        <v>52.44</v>
      </c>
      <c r="L712" t="n">
        <v>16.5</v>
      </c>
      <c r="M712" t="n">
        <v>5</v>
      </c>
      <c r="N712" t="n">
        <v>41.38</v>
      </c>
      <c r="O712" t="n">
        <v>24940.75</v>
      </c>
      <c r="P712" t="n">
        <v>132.32</v>
      </c>
      <c r="Q712" t="n">
        <v>197.77</v>
      </c>
      <c r="R712" t="n">
        <v>30.91</v>
      </c>
      <c r="S712" t="n">
        <v>25.4</v>
      </c>
      <c r="T712" t="n">
        <v>1916.78</v>
      </c>
      <c r="U712" t="n">
        <v>0.82</v>
      </c>
      <c r="V712" t="n">
        <v>0.89</v>
      </c>
      <c r="W712" t="n">
        <v>2.95</v>
      </c>
      <c r="X712" t="n">
        <v>0.11</v>
      </c>
      <c r="Y712" t="n">
        <v>1</v>
      </c>
      <c r="Z712" t="n">
        <v>10</v>
      </c>
    </row>
    <row r="713">
      <c r="A713" t="n">
        <v>63</v>
      </c>
      <c r="B713" t="n">
        <v>90</v>
      </c>
      <c r="C713" t="inlineStr">
        <is>
          <t xml:space="preserve">CONCLUIDO	</t>
        </is>
      </c>
      <c r="D713" t="n">
        <v>7.5879</v>
      </c>
      <c r="E713" t="n">
        <v>13.18</v>
      </c>
      <c r="F713" t="n">
        <v>10.51</v>
      </c>
      <c r="G713" t="n">
        <v>90.08</v>
      </c>
      <c r="H713" t="n">
        <v>1.48</v>
      </c>
      <c r="I713" t="n">
        <v>7</v>
      </c>
      <c r="J713" t="n">
        <v>200.72</v>
      </c>
      <c r="K713" t="n">
        <v>52.44</v>
      </c>
      <c r="L713" t="n">
        <v>16.75</v>
      </c>
      <c r="M713" t="n">
        <v>5</v>
      </c>
      <c r="N713" t="n">
        <v>41.52</v>
      </c>
      <c r="O713" t="n">
        <v>24989.11</v>
      </c>
      <c r="P713" t="n">
        <v>132.25</v>
      </c>
      <c r="Q713" t="n">
        <v>197.76</v>
      </c>
      <c r="R713" t="n">
        <v>30.96</v>
      </c>
      <c r="S713" t="n">
        <v>25.4</v>
      </c>
      <c r="T713" t="n">
        <v>1940.77</v>
      </c>
      <c r="U713" t="n">
        <v>0.82</v>
      </c>
      <c r="V713" t="n">
        <v>0.89</v>
      </c>
      <c r="W713" t="n">
        <v>2.95</v>
      </c>
      <c r="X713" t="n">
        <v>0.12</v>
      </c>
      <c r="Y713" t="n">
        <v>1</v>
      </c>
      <c r="Z713" t="n">
        <v>10</v>
      </c>
    </row>
    <row r="714">
      <c r="A714" t="n">
        <v>64</v>
      </c>
      <c r="B714" t="n">
        <v>90</v>
      </c>
      <c r="C714" t="inlineStr">
        <is>
          <t xml:space="preserve">CONCLUIDO	</t>
        </is>
      </c>
      <c r="D714" t="n">
        <v>7.5861</v>
      </c>
      <c r="E714" t="n">
        <v>13.18</v>
      </c>
      <c r="F714" t="n">
        <v>10.51</v>
      </c>
      <c r="G714" t="n">
        <v>90.11</v>
      </c>
      <c r="H714" t="n">
        <v>1.5</v>
      </c>
      <c r="I714" t="n">
        <v>7</v>
      </c>
      <c r="J714" t="n">
        <v>201.11</v>
      </c>
      <c r="K714" t="n">
        <v>52.44</v>
      </c>
      <c r="L714" t="n">
        <v>17</v>
      </c>
      <c r="M714" t="n">
        <v>5</v>
      </c>
      <c r="N714" t="n">
        <v>41.67</v>
      </c>
      <c r="O714" t="n">
        <v>25037.53</v>
      </c>
      <c r="P714" t="n">
        <v>132.28</v>
      </c>
      <c r="Q714" t="n">
        <v>197.75</v>
      </c>
      <c r="R714" t="n">
        <v>31.18</v>
      </c>
      <c r="S714" t="n">
        <v>25.4</v>
      </c>
      <c r="T714" t="n">
        <v>2051.64</v>
      </c>
      <c r="U714" t="n">
        <v>0.8100000000000001</v>
      </c>
      <c r="V714" t="n">
        <v>0.89</v>
      </c>
      <c r="W714" t="n">
        <v>2.95</v>
      </c>
      <c r="X714" t="n">
        <v>0.12</v>
      </c>
      <c r="Y714" t="n">
        <v>1</v>
      </c>
      <c r="Z714" t="n">
        <v>10</v>
      </c>
    </row>
    <row r="715">
      <c r="A715" t="n">
        <v>65</v>
      </c>
      <c r="B715" t="n">
        <v>90</v>
      </c>
      <c r="C715" t="inlineStr">
        <is>
          <t xml:space="preserve">CONCLUIDO	</t>
        </is>
      </c>
      <c r="D715" t="n">
        <v>7.5889</v>
      </c>
      <c r="E715" t="n">
        <v>13.18</v>
      </c>
      <c r="F715" t="n">
        <v>10.51</v>
      </c>
      <c r="G715" t="n">
        <v>90.06999999999999</v>
      </c>
      <c r="H715" t="n">
        <v>1.52</v>
      </c>
      <c r="I715" t="n">
        <v>7</v>
      </c>
      <c r="J715" t="n">
        <v>201.5</v>
      </c>
      <c r="K715" t="n">
        <v>52.44</v>
      </c>
      <c r="L715" t="n">
        <v>17.25</v>
      </c>
      <c r="M715" t="n">
        <v>5</v>
      </c>
      <c r="N715" t="n">
        <v>41.81</v>
      </c>
      <c r="O715" t="n">
        <v>25085.99</v>
      </c>
      <c r="P715" t="n">
        <v>132.02</v>
      </c>
      <c r="Q715" t="n">
        <v>197.77</v>
      </c>
      <c r="R715" t="n">
        <v>31.04</v>
      </c>
      <c r="S715" t="n">
        <v>25.4</v>
      </c>
      <c r="T715" t="n">
        <v>1981.9</v>
      </c>
      <c r="U715" t="n">
        <v>0.82</v>
      </c>
      <c r="V715" t="n">
        <v>0.89</v>
      </c>
      <c r="W715" t="n">
        <v>2.95</v>
      </c>
      <c r="X715" t="n">
        <v>0.12</v>
      </c>
      <c r="Y715" t="n">
        <v>1</v>
      </c>
      <c r="Z715" t="n">
        <v>10</v>
      </c>
    </row>
    <row r="716">
      <c r="A716" t="n">
        <v>66</v>
      </c>
      <c r="B716" t="n">
        <v>90</v>
      </c>
      <c r="C716" t="inlineStr">
        <is>
          <t xml:space="preserve">CONCLUIDO	</t>
        </is>
      </c>
      <c r="D716" t="n">
        <v>7.5898</v>
      </c>
      <c r="E716" t="n">
        <v>13.18</v>
      </c>
      <c r="F716" t="n">
        <v>10.51</v>
      </c>
      <c r="G716" t="n">
        <v>90.05</v>
      </c>
      <c r="H716" t="n">
        <v>1.54</v>
      </c>
      <c r="I716" t="n">
        <v>7</v>
      </c>
      <c r="J716" t="n">
        <v>201.9</v>
      </c>
      <c r="K716" t="n">
        <v>52.44</v>
      </c>
      <c r="L716" t="n">
        <v>17.5</v>
      </c>
      <c r="M716" t="n">
        <v>5</v>
      </c>
      <c r="N716" t="n">
        <v>41.95</v>
      </c>
      <c r="O716" t="n">
        <v>25134.5</v>
      </c>
      <c r="P716" t="n">
        <v>131.71</v>
      </c>
      <c r="Q716" t="n">
        <v>197.75</v>
      </c>
      <c r="R716" t="n">
        <v>31.11</v>
      </c>
      <c r="S716" t="n">
        <v>25.4</v>
      </c>
      <c r="T716" t="n">
        <v>2014.58</v>
      </c>
      <c r="U716" t="n">
        <v>0.82</v>
      </c>
      <c r="V716" t="n">
        <v>0.89</v>
      </c>
      <c r="W716" t="n">
        <v>2.95</v>
      </c>
      <c r="X716" t="n">
        <v>0.12</v>
      </c>
      <c r="Y716" t="n">
        <v>1</v>
      </c>
      <c r="Z716" t="n">
        <v>10</v>
      </c>
    </row>
    <row r="717">
      <c r="A717" t="n">
        <v>67</v>
      </c>
      <c r="B717" t="n">
        <v>90</v>
      </c>
      <c r="C717" t="inlineStr">
        <is>
          <t xml:space="preserve">CONCLUIDO	</t>
        </is>
      </c>
      <c r="D717" t="n">
        <v>7.5885</v>
      </c>
      <c r="E717" t="n">
        <v>13.18</v>
      </c>
      <c r="F717" t="n">
        <v>10.51</v>
      </c>
      <c r="G717" t="n">
        <v>90.06999999999999</v>
      </c>
      <c r="H717" t="n">
        <v>1.56</v>
      </c>
      <c r="I717" t="n">
        <v>7</v>
      </c>
      <c r="J717" t="n">
        <v>202.29</v>
      </c>
      <c r="K717" t="n">
        <v>52.44</v>
      </c>
      <c r="L717" t="n">
        <v>17.75</v>
      </c>
      <c r="M717" t="n">
        <v>5</v>
      </c>
      <c r="N717" t="n">
        <v>42.1</v>
      </c>
      <c r="O717" t="n">
        <v>25183.06</v>
      </c>
      <c r="P717" t="n">
        <v>131.51</v>
      </c>
      <c r="Q717" t="n">
        <v>197.77</v>
      </c>
      <c r="R717" t="n">
        <v>31.06</v>
      </c>
      <c r="S717" t="n">
        <v>25.4</v>
      </c>
      <c r="T717" t="n">
        <v>1990.35</v>
      </c>
      <c r="U717" t="n">
        <v>0.82</v>
      </c>
      <c r="V717" t="n">
        <v>0.89</v>
      </c>
      <c r="W717" t="n">
        <v>2.95</v>
      </c>
      <c r="X717" t="n">
        <v>0.12</v>
      </c>
      <c r="Y717" t="n">
        <v>1</v>
      </c>
      <c r="Z717" t="n">
        <v>10</v>
      </c>
    </row>
    <row r="718">
      <c r="A718" t="n">
        <v>68</v>
      </c>
      <c r="B718" t="n">
        <v>90</v>
      </c>
      <c r="C718" t="inlineStr">
        <is>
          <t xml:space="preserve">CONCLUIDO	</t>
        </is>
      </c>
      <c r="D718" t="n">
        <v>7.5855</v>
      </c>
      <c r="E718" t="n">
        <v>13.18</v>
      </c>
      <c r="F718" t="n">
        <v>10.51</v>
      </c>
      <c r="G718" t="n">
        <v>90.12</v>
      </c>
      <c r="H718" t="n">
        <v>1.58</v>
      </c>
      <c r="I718" t="n">
        <v>7</v>
      </c>
      <c r="J718" t="n">
        <v>202.68</v>
      </c>
      <c r="K718" t="n">
        <v>52.44</v>
      </c>
      <c r="L718" t="n">
        <v>18</v>
      </c>
      <c r="M718" t="n">
        <v>5</v>
      </c>
      <c r="N718" t="n">
        <v>42.24</v>
      </c>
      <c r="O718" t="n">
        <v>25231.66</v>
      </c>
      <c r="P718" t="n">
        <v>131.32</v>
      </c>
      <c r="Q718" t="n">
        <v>197.77</v>
      </c>
      <c r="R718" t="n">
        <v>31.31</v>
      </c>
      <c r="S718" t="n">
        <v>25.4</v>
      </c>
      <c r="T718" t="n">
        <v>2114.06</v>
      </c>
      <c r="U718" t="n">
        <v>0.8100000000000001</v>
      </c>
      <c r="V718" t="n">
        <v>0.89</v>
      </c>
      <c r="W718" t="n">
        <v>2.95</v>
      </c>
      <c r="X718" t="n">
        <v>0.12</v>
      </c>
      <c r="Y718" t="n">
        <v>1</v>
      </c>
      <c r="Z718" t="n">
        <v>10</v>
      </c>
    </row>
    <row r="719">
      <c r="A719" t="n">
        <v>69</v>
      </c>
      <c r="B719" t="n">
        <v>90</v>
      </c>
      <c r="C719" t="inlineStr">
        <is>
          <t xml:space="preserve">CONCLUIDO	</t>
        </is>
      </c>
      <c r="D719" t="n">
        <v>7.5837</v>
      </c>
      <c r="E719" t="n">
        <v>13.19</v>
      </c>
      <c r="F719" t="n">
        <v>10.52</v>
      </c>
      <c r="G719" t="n">
        <v>90.14</v>
      </c>
      <c r="H719" t="n">
        <v>1.6</v>
      </c>
      <c r="I719" t="n">
        <v>7</v>
      </c>
      <c r="J719" t="n">
        <v>203.08</v>
      </c>
      <c r="K719" t="n">
        <v>52.44</v>
      </c>
      <c r="L719" t="n">
        <v>18.25</v>
      </c>
      <c r="M719" t="n">
        <v>5</v>
      </c>
      <c r="N719" t="n">
        <v>42.39</v>
      </c>
      <c r="O719" t="n">
        <v>25280.45</v>
      </c>
      <c r="P719" t="n">
        <v>131.03</v>
      </c>
      <c r="Q719" t="n">
        <v>197.77</v>
      </c>
      <c r="R719" t="n">
        <v>31.23</v>
      </c>
      <c r="S719" t="n">
        <v>25.4</v>
      </c>
      <c r="T719" t="n">
        <v>2073.85</v>
      </c>
      <c r="U719" t="n">
        <v>0.8100000000000001</v>
      </c>
      <c r="V719" t="n">
        <v>0.88</v>
      </c>
      <c r="W719" t="n">
        <v>2.95</v>
      </c>
      <c r="X719" t="n">
        <v>0.13</v>
      </c>
      <c r="Y719" t="n">
        <v>1</v>
      </c>
      <c r="Z719" t="n">
        <v>10</v>
      </c>
    </row>
    <row r="720">
      <c r="A720" t="n">
        <v>70</v>
      </c>
      <c r="B720" t="n">
        <v>90</v>
      </c>
      <c r="C720" t="inlineStr">
        <is>
          <t xml:space="preserve">CONCLUIDO	</t>
        </is>
      </c>
      <c r="D720" t="n">
        <v>7.5873</v>
      </c>
      <c r="E720" t="n">
        <v>13.18</v>
      </c>
      <c r="F720" t="n">
        <v>10.51</v>
      </c>
      <c r="G720" t="n">
        <v>90.09</v>
      </c>
      <c r="H720" t="n">
        <v>1.61</v>
      </c>
      <c r="I720" t="n">
        <v>7</v>
      </c>
      <c r="J720" t="n">
        <v>203.47</v>
      </c>
      <c r="K720" t="n">
        <v>52.44</v>
      </c>
      <c r="L720" t="n">
        <v>18.5</v>
      </c>
      <c r="M720" t="n">
        <v>5</v>
      </c>
      <c r="N720" t="n">
        <v>42.53</v>
      </c>
      <c r="O720" t="n">
        <v>25329.15</v>
      </c>
      <c r="P720" t="n">
        <v>130.59</v>
      </c>
      <c r="Q720" t="n">
        <v>197.77</v>
      </c>
      <c r="R720" t="n">
        <v>31.06</v>
      </c>
      <c r="S720" t="n">
        <v>25.4</v>
      </c>
      <c r="T720" t="n">
        <v>1992.77</v>
      </c>
      <c r="U720" t="n">
        <v>0.82</v>
      </c>
      <c r="V720" t="n">
        <v>0.89</v>
      </c>
      <c r="W720" t="n">
        <v>2.95</v>
      </c>
      <c r="X720" t="n">
        <v>0.12</v>
      </c>
      <c r="Y720" t="n">
        <v>1</v>
      </c>
      <c r="Z720" t="n">
        <v>10</v>
      </c>
    </row>
    <row r="721">
      <c r="A721" t="n">
        <v>71</v>
      </c>
      <c r="B721" t="n">
        <v>90</v>
      </c>
      <c r="C721" t="inlineStr">
        <is>
          <t xml:space="preserve">CONCLUIDO	</t>
        </is>
      </c>
      <c r="D721" t="n">
        <v>7.6202</v>
      </c>
      <c r="E721" t="n">
        <v>13.12</v>
      </c>
      <c r="F721" t="n">
        <v>10.49</v>
      </c>
      <c r="G721" t="n">
        <v>104.89</v>
      </c>
      <c r="H721" t="n">
        <v>1.63</v>
      </c>
      <c r="I721" t="n">
        <v>6</v>
      </c>
      <c r="J721" t="n">
        <v>203.87</v>
      </c>
      <c r="K721" t="n">
        <v>52.44</v>
      </c>
      <c r="L721" t="n">
        <v>18.75</v>
      </c>
      <c r="M721" t="n">
        <v>4</v>
      </c>
      <c r="N721" t="n">
        <v>42.68</v>
      </c>
      <c r="O721" t="n">
        <v>25377.91</v>
      </c>
      <c r="P721" t="n">
        <v>130.18</v>
      </c>
      <c r="Q721" t="n">
        <v>197.76</v>
      </c>
      <c r="R721" t="n">
        <v>30.48</v>
      </c>
      <c r="S721" t="n">
        <v>25.4</v>
      </c>
      <c r="T721" t="n">
        <v>1705.75</v>
      </c>
      <c r="U721" t="n">
        <v>0.83</v>
      </c>
      <c r="V721" t="n">
        <v>0.89</v>
      </c>
      <c r="W721" t="n">
        <v>2.95</v>
      </c>
      <c r="X721" t="n">
        <v>0.1</v>
      </c>
      <c r="Y721" t="n">
        <v>1</v>
      </c>
      <c r="Z721" t="n">
        <v>10</v>
      </c>
    </row>
    <row r="722">
      <c r="A722" t="n">
        <v>72</v>
      </c>
      <c r="B722" t="n">
        <v>90</v>
      </c>
      <c r="C722" t="inlineStr">
        <is>
          <t xml:space="preserve">CONCLUIDO	</t>
        </is>
      </c>
      <c r="D722" t="n">
        <v>7.6244</v>
      </c>
      <c r="E722" t="n">
        <v>13.12</v>
      </c>
      <c r="F722" t="n">
        <v>10.48</v>
      </c>
      <c r="G722" t="n">
        <v>104.82</v>
      </c>
      <c r="H722" t="n">
        <v>1.65</v>
      </c>
      <c r="I722" t="n">
        <v>6</v>
      </c>
      <c r="J722" t="n">
        <v>204.26</v>
      </c>
      <c r="K722" t="n">
        <v>52.44</v>
      </c>
      <c r="L722" t="n">
        <v>19</v>
      </c>
      <c r="M722" t="n">
        <v>4</v>
      </c>
      <c r="N722" t="n">
        <v>42.82</v>
      </c>
      <c r="O722" t="n">
        <v>25426.72</v>
      </c>
      <c r="P722" t="n">
        <v>130.1</v>
      </c>
      <c r="Q722" t="n">
        <v>197.75</v>
      </c>
      <c r="R722" t="n">
        <v>30.21</v>
      </c>
      <c r="S722" t="n">
        <v>25.4</v>
      </c>
      <c r="T722" t="n">
        <v>1570.44</v>
      </c>
      <c r="U722" t="n">
        <v>0.84</v>
      </c>
      <c r="V722" t="n">
        <v>0.89</v>
      </c>
      <c r="W722" t="n">
        <v>2.95</v>
      </c>
      <c r="X722" t="n">
        <v>0.09</v>
      </c>
      <c r="Y722" t="n">
        <v>1</v>
      </c>
      <c r="Z722" t="n">
        <v>10</v>
      </c>
    </row>
    <row r="723">
      <c r="A723" t="n">
        <v>73</v>
      </c>
      <c r="B723" t="n">
        <v>90</v>
      </c>
      <c r="C723" t="inlineStr">
        <is>
          <t xml:space="preserve">CONCLUIDO	</t>
        </is>
      </c>
      <c r="D723" t="n">
        <v>7.6223</v>
      </c>
      <c r="E723" t="n">
        <v>13.12</v>
      </c>
      <c r="F723" t="n">
        <v>10.49</v>
      </c>
      <c r="G723" t="n">
        <v>104.86</v>
      </c>
      <c r="H723" t="n">
        <v>1.67</v>
      </c>
      <c r="I723" t="n">
        <v>6</v>
      </c>
      <c r="J723" t="n">
        <v>204.66</v>
      </c>
      <c r="K723" t="n">
        <v>52.44</v>
      </c>
      <c r="L723" t="n">
        <v>19.25</v>
      </c>
      <c r="M723" t="n">
        <v>4</v>
      </c>
      <c r="N723" t="n">
        <v>42.97</v>
      </c>
      <c r="O723" t="n">
        <v>25475.58</v>
      </c>
      <c r="P723" t="n">
        <v>130.2</v>
      </c>
      <c r="Q723" t="n">
        <v>197.75</v>
      </c>
      <c r="R723" t="n">
        <v>30.39</v>
      </c>
      <c r="S723" t="n">
        <v>25.4</v>
      </c>
      <c r="T723" t="n">
        <v>1660.26</v>
      </c>
      <c r="U723" t="n">
        <v>0.84</v>
      </c>
      <c r="V723" t="n">
        <v>0.89</v>
      </c>
      <c r="W723" t="n">
        <v>2.95</v>
      </c>
      <c r="X723" t="n">
        <v>0.1</v>
      </c>
      <c r="Y723" t="n">
        <v>1</v>
      </c>
      <c r="Z723" t="n">
        <v>10</v>
      </c>
    </row>
    <row r="724">
      <c r="A724" t="n">
        <v>74</v>
      </c>
      <c r="B724" t="n">
        <v>90</v>
      </c>
      <c r="C724" t="inlineStr">
        <is>
          <t xml:space="preserve">CONCLUIDO	</t>
        </is>
      </c>
      <c r="D724" t="n">
        <v>7.6237</v>
      </c>
      <c r="E724" t="n">
        <v>13.12</v>
      </c>
      <c r="F724" t="n">
        <v>10.48</v>
      </c>
      <c r="G724" t="n">
        <v>104.83</v>
      </c>
      <c r="H724" t="n">
        <v>1.69</v>
      </c>
      <c r="I724" t="n">
        <v>6</v>
      </c>
      <c r="J724" t="n">
        <v>205.06</v>
      </c>
      <c r="K724" t="n">
        <v>52.44</v>
      </c>
      <c r="L724" t="n">
        <v>19.5</v>
      </c>
      <c r="M724" t="n">
        <v>4</v>
      </c>
      <c r="N724" t="n">
        <v>43.11</v>
      </c>
      <c r="O724" t="n">
        <v>25524.49</v>
      </c>
      <c r="P724" t="n">
        <v>130.4</v>
      </c>
      <c r="Q724" t="n">
        <v>197.79</v>
      </c>
      <c r="R724" t="n">
        <v>30.27</v>
      </c>
      <c r="S724" t="n">
        <v>25.4</v>
      </c>
      <c r="T724" t="n">
        <v>1600.96</v>
      </c>
      <c r="U724" t="n">
        <v>0.84</v>
      </c>
      <c r="V724" t="n">
        <v>0.89</v>
      </c>
      <c r="W724" t="n">
        <v>2.95</v>
      </c>
      <c r="X724" t="n">
        <v>0.09</v>
      </c>
      <c r="Y724" t="n">
        <v>1</v>
      </c>
      <c r="Z724" t="n">
        <v>10</v>
      </c>
    </row>
    <row r="725">
      <c r="A725" t="n">
        <v>75</v>
      </c>
      <c r="B725" t="n">
        <v>90</v>
      </c>
      <c r="C725" t="inlineStr">
        <is>
          <t xml:space="preserve">CONCLUIDO	</t>
        </is>
      </c>
      <c r="D725" t="n">
        <v>7.6207</v>
      </c>
      <c r="E725" t="n">
        <v>13.12</v>
      </c>
      <c r="F725" t="n">
        <v>10.49</v>
      </c>
      <c r="G725" t="n">
        <v>104.88</v>
      </c>
      <c r="H725" t="n">
        <v>1.71</v>
      </c>
      <c r="I725" t="n">
        <v>6</v>
      </c>
      <c r="J725" t="n">
        <v>205.45</v>
      </c>
      <c r="K725" t="n">
        <v>52.44</v>
      </c>
      <c r="L725" t="n">
        <v>19.75</v>
      </c>
      <c r="M725" t="n">
        <v>4</v>
      </c>
      <c r="N725" t="n">
        <v>43.26</v>
      </c>
      <c r="O725" t="n">
        <v>25573.44</v>
      </c>
      <c r="P725" t="n">
        <v>130.59</v>
      </c>
      <c r="Q725" t="n">
        <v>197.76</v>
      </c>
      <c r="R725" t="n">
        <v>30.46</v>
      </c>
      <c r="S725" t="n">
        <v>25.4</v>
      </c>
      <c r="T725" t="n">
        <v>1694.38</v>
      </c>
      <c r="U725" t="n">
        <v>0.83</v>
      </c>
      <c r="V725" t="n">
        <v>0.89</v>
      </c>
      <c r="W725" t="n">
        <v>2.95</v>
      </c>
      <c r="X725" t="n">
        <v>0.1</v>
      </c>
      <c r="Y725" t="n">
        <v>1</v>
      </c>
      <c r="Z725" t="n">
        <v>10</v>
      </c>
    </row>
    <row r="726">
      <c r="A726" t="n">
        <v>76</v>
      </c>
      <c r="B726" t="n">
        <v>90</v>
      </c>
      <c r="C726" t="inlineStr">
        <is>
          <t xml:space="preserve">CONCLUIDO	</t>
        </is>
      </c>
      <c r="D726" t="n">
        <v>7.6215</v>
      </c>
      <c r="E726" t="n">
        <v>13.12</v>
      </c>
      <c r="F726" t="n">
        <v>10.49</v>
      </c>
      <c r="G726" t="n">
        <v>104.87</v>
      </c>
      <c r="H726" t="n">
        <v>1.73</v>
      </c>
      <c r="I726" t="n">
        <v>6</v>
      </c>
      <c r="J726" t="n">
        <v>205.85</v>
      </c>
      <c r="K726" t="n">
        <v>52.44</v>
      </c>
      <c r="L726" t="n">
        <v>20</v>
      </c>
      <c r="M726" t="n">
        <v>4</v>
      </c>
      <c r="N726" t="n">
        <v>43.41</v>
      </c>
      <c r="O726" t="n">
        <v>25622.45</v>
      </c>
      <c r="P726" t="n">
        <v>130.71</v>
      </c>
      <c r="Q726" t="n">
        <v>197.76</v>
      </c>
      <c r="R726" t="n">
        <v>30.38</v>
      </c>
      <c r="S726" t="n">
        <v>25.4</v>
      </c>
      <c r="T726" t="n">
        <v>1656.91</v>
      </c>
      <c r="U726" t="n">
        <v>0.84</v>
      </c>
      <c r="V726" t="n">
        <v>0.89</v>
      </c>
      <c r="W726" t="n">
        <v>2.95</v>
      </c>
      <c r="X726" t="n">
        <v>0.1</v>
      </c>
      <c r="Y726" t="n">
        <v>1</v>
      </c>
      <c r="Z726" t="n">
        <v>10</v>
      </c>
    </row>
    <row r="727">
      <c r="A727" t="n">
        <v>77</v>
      </c>
      <c r="B727" t="n">
        <v>90</v>
      </c>
      <c r="C727" t="inlineStr">
        <is>
          <t xml:space="preserve">CONCLUIDO	</t>
        </is>
      </c>
      <c r="D727" t="n">
        <v>7.6278</v>
      </c>
      <c r="E727" t="n">
        <v>13.11</v>
      </c>
      <c r="F727" t="n">
        <v>10.48</v>
      </c>
      <c r="G727" t="n">
        <v>104.76</v>
      </c>
      <c r="H727" t="n">
        <v>1.74</v>
      </c>
      <c r="I727" t="n">
        <v>6</v>
      </c>
      <c r="J727" t="n">
        <v>206.25</v>
      </c>
      <c r="K727" t="n">
        <v>52.44</v>
      </c>
      <c r="L727" t="n">
        <v>20.25</v>
      </c>
      <c r="M727" t="n">
        <v>4</v>
      </c>
      <c r="N727" t="n">
        <v>43.56</v>
      </c>
      <c r="O727" t="n">
        <v>25671.51</v>
      </c>
      <c r="P727" t="n">
        <v>130.26</v>
      </c>
      <c r="Q727" t="n">
        <v>197.75</v>
      </c>
      <c r="R727" t="n">
        <v>30.1</v>
      </c>
      <c r="S727" t="n">
        <v>25.4</v>
      </c>
      <c r="T727" t="n">
        <v>1514.66</v>
      </c>
      <c r="U727" t="n">
        <v>0.84</v>
      </c>
      <c r="V727" t="n">
        <v>0.89</v>
      </c>
      <c r="W727" t="n">
        <v>2.95</v>
      </c>
      <c r="X727" t="n">
        <v>0.09</v>
      </c>
      <c r="Y727" t="n">
        <v>1</v>
      </c>
      <c r="Z727" t="n">
        <v>10</v>
      </c>
    </row>
    <row r="728">
      <c r="A728" t="n">
        <v>78</v>
      </c>
      <c r="B728" t="n">
        <v>90</v>
      </c>
      <c r="C728" t="inlineStr">
        <is>
          <t xml:space="preserve">CONCLUIDO	</t>
        </is>
      </c>
      <c r="D728" t="n">
        <v>7.6228</v>
      </c>
      <c r="E728" t="n">
        <v>13.12</v>
      </c>
      <c r="F728" t="n">
        <v>10.48</v>
      </c>
      <c r="G728" t="n">
        <v>104.85</v>
      </c>
      <c r="H728" t="n">
        <v>1.76</v>
      </c>
      <c r="I728" t="n">
        <v>6</v>
      </c>
      <c r="J728" t="n">
        <v>206.65</v>
      </c>
      <c r="K728" t="n">
        <v>52.44</v>
      </c>
      <c r="L728" t="n">
        <v>20.5</v>
      </c>
      <c r="M728" t="n">
        <v>4</v>
      </c>
      <c r="N728" t="n">
        <v>43.71</v>
      </c>
      <c r="O728" t="n">
        <v>25720.62</v>
      </c>
      <c r="P728" t="n">
        <v>130.48</v>
      </c>
      <c r="Q728" t="n">
        <v>197.75</v>
      </c>
      <c r="R728" t="n">
        <v>30.36</v>
      </c>
      <c r="S728" t="n">
        <v>25.4</v>
      </c>
      <c r="T728" t="n">
        <v>1644.62</v>
      </c>
      <c r="U728" t="n">
        <v>0.84</v>
      </c>
      <c r="V728" t="n">
        <v>0.89</v>
      </c>
      <c r="W728" t="n">
        <v>2.95</v>
      </c>
      <c r="X728" t="n">
        <v>0.09</v>
      </c>
      <c r="Y728" t="n">
        <v>1</v>
      </c>
      <c r="Z728" t="n">
        <v>10</v>
      </c>
    </row>
    <row r="729">
      <c r="A729" t="n">
        <v>79</v>
      </c>
      <c r="B729" t="n">
        <v>90</v>
      </c>
      <c r="C729" t="inlineStr">
        <is>
          <t xml:space="preserve">CONCLUIDO	</t>
        </is>
      </c>
      <c r="D729" t="n">
        <v>7.6229</v>
      </c>
      <c r="E729" t="n">
        <v>13.12</v>
      </c>
      <c r="F729" t="n">
        <v>10.48</v>
      </c>
      <c r="G729" t="n">
        <v>104.84</v>
      </c>
      <c r="H729" t="n">
        <v>1.78</v>
      </c>
      <c r="I729" t="n">
        <v>6</v>
      </c>
      <c r="J729" t="n">
        <v>207.05</v>
      </c>
      <c r="K729" t="n">
        <v>52.44</v>
      </c>
      <c r="L729" t="n">
        <v>20.75</v>
      </c>
      <c r="M729" t="n">
        <v>4</v>
      </c>
      <c r="N729" t="n">
        <v>43.85</v>
      </c>
      <c r="O729" t="n">
        <v>25769.78</v>
      </c>
      <c r="P729" t="n">
        <v>130.43</v>
      </c>
      <c r="Q729" t="n">
        <v>197.8</v>
      </c>
      <c r="R729" t="n">
        <v>30.33</v>
      </c>
      <c r="S729" t="n">
        <v>25.4</v>
      </c>
      <c r="T729" t="n">
        <v>1630.33</v>
      </c>
      <c r="U729" t="n">
        <v>0.84</v>
      </c>
      <c r="V729" t="n">
        <v>0.89</v>
      </c>
      <c r="W729" t="n">
        <v>2.95</v>
      </c>
      <c r="X729" t="n">
        <v>0.09</v>
      </c>
      <c r="Y729" t="n">
        <v>1</v>
      </c>
      <c r="Z729" t="n">
        <v>10</v>
      </c>
    </row>
    <row r="730">
      <c r="A730" t="n">
        <v>80</v>
      </c>
      <c r="B730" t="n">
        <v>90</v>
      </c>
      <c r="C730" t="inlineStr">
        <is>
          <t xml:space="preserve">CONCLUIDO	</t>
        </is>
      </c>
      <c r="D730" t="n">
        <v>7.621</v>
      </c>
      <c r="E730" t="n">
        <v>13.12</v>
      </c>
      <c r="F730" t="n">
        <v>10.49</v>
      </c>
      <c r="G730" t="n">
        <v>104.88</v>
      </c>
      <c r="H730" t="n">
        <v>1.8</v>
      </c>
      <c r="I730" t="n">
        <v>6</v>
      </c>
      <c r="J730" t="n">
        <v>207.45</v>
      </c>
      <c r="K730" t="n">
        <v>52.44</v>
      </c>
      <c r="L730" t="n">
        <v>21</v>
      </c>
      <c r="M730" t="n">
        <v>4</v>
      </c>
      <c r="N730" t="n">
        <v>44</v>
      </c>
      <c r="O730" t="n">
        <v>25818.99</v>
      </c>
      <c r="P730" t="n">
        <v>130.22</v>
      </c>
      <c r="Q730" t="n">
        <v>197.76</v>
      </c>
      <c r="R730" t="n">
        <v>30.4</v>
      </c>
      <c r="S730" t="n">
        <v>25.4</v>
      </c>
      <c r="T730" t="n">
        <v>1664.64</v>
      </c>
      <c r="U730" t="n">
        <v>0.84</v>
      </c>
      <c r="V730" t="n">
        <v>0.89</v>
      </c>
      <c r="W730" t="n">
        <v>2.95</v>
      </c>
      <c r="X730" t="n">
        <v>0.1</v>
      </c>
      <c r="Y730" t="n">
        <v>1</v>
      </c>
      <c r="Z730" t="n">
        <v>10</v>
      </c>
    </row>
    <row r="731">
      <c r="A731" t="n">
        <v>81</v>
      </c>
      <c r="B731" t="n">
        <v>90</v>
      </c>
      <c r="C731" t="inlineStr">
        <is>
          <t xml:space="preserve">CONCLUIDO	</t>
        </is>
      </c>
      <c r="D731" t="n">
        <v>7.62</v>
      </c>
      <c r="E731" t="n">
        <v>13.12</v>
      </c>
      <c r="F731" t="n">
        <v>10.49</v>
      </c>
      <c r="G731" t="n">
        <v>104.89</v>
      </c>
      <c r="H731" t="n">
        <v>1.82</v>
      </c>
      <c r="I731" t="n">
        <v>6</v>
      </c>
      <c r="J731" t="n">
        <v>207.84</v>
      </c>
      <c r="K731" t="n">
        <v>52.44</v>
      </c>
      <c r="L731" t="n">
        <v>21.25</v>
      </c>
      <c r="M731" t="n">
        <v>4</v>
      </c>
      <c r="N731" t="n">
        <v>44.15</v>
      </c>
      <c r="O731" t="n">
        <v>25868.26</v>
      </c>
      <c r="P731" t="n">
        <v>130.15</v>
      </c>
      <c r="Q731" t="n">
        <v>197.75</v>
      </c>
      <c r="R731" t="n">
        <v>30.4</v>
      </c>
      <c r="S731" t="n">
        <v>25.4</v>
      </c>
      <c r="T731" t="n">
        <v>1666.58</v>
      </c>
      <c r="U731" t="n">
        <v>0.84</v>
      </c>
      <c r="V731" t="n">
        <v>0.89</v>
      </c>
      <c r="W731" t="n">
        <v>2.95</v>
      </c>
      <c r="X731" t="n">
        <v>0.1</v>
      </c>
      <c r="Y731" t="n">
        <v>1</v>
      </c>
      <c r="Z731" t="n">
        <v>10</v>
      </c>
    </row>
    <row r="732">
      <c r="A732" t="n">
        <v>82</v>
      </c>
      <c r="B732" t="n">
        <v>90</v>
      </c>
      <c r="C732" t="inlineStr">
        <is>
          <t xml:space="preserve">CONCLUIDO	</t>
        </is>
      </c>
      <c r="D732" t="n">
        <v>7.621</v>
      </c>
      <c r="E732" t="n">
        <v>13.12</v>
      </c>
      <c r="F732" t="n">
        <v>10.49</v>
      </c>
      <c r="G732" t="n">
        <v>104.88</v>
      </c>
      <c r="H732" t="n">
        <v>1.83</v>
      </c>
      <c r="I732" t="n">
        <v>6</v>
      </c>
      <c r="J732" t="n">
        <v>208.24</v>
      </c>
      <c r="K732" t="n">
        <v>52.44</v>
      </c>
      <c r="L732" t="n">
        <v>21.5</v>
      </c>
      <c r="M732" t="n">
        <v>4</v>
      </c>
      <c r="N732" t="n">
        <v>44.3</v>
      </c>
      <c r="O732" t="n">
        <v>25917.57</v>
      </c>
      <c r="P732" t="n">
        <v>129.88</v>
      </c>
      <c r="Q732" t="n">
        <v>197.78</v>
      </c>
      <c r="R732" t="n">
        <v>30.44</v>
      </c>
      <c r="S732" t="n">
        <v>25.4</v>
      </c>
      <c r="T732" t="n">
        <v>1685.21</v>
      </c>
      <c r="U732" t="n">
        <v>0.83</v>
      </c>
      <c r="V732" t="n">
        <v>0.89</v>
      </c>
      <c r="W732" t="n">
        <v>2.95</v>
      </c>
      <c r="X732" t="n">
        <v>0.1</v>
      </c>
      <c r="Y732" t="n">
        <v>1</v>
      </c>
      <c r="Z732" t="n">
        <v>10</v>
      </c>
    </row>
    <row r="733">
      <c r="A733" t="n">
        <v>83</v>
      </c>
      <c r="B733" t="n">
        <v>90</v>
      </c>
      <c r="C733" t="inlineStr">
        <is>
          <t xml:space="preserve">CONCLUIDO	</t>
        </is>
      </c>
      <c r="D733" t="n">
        <v>7.6221</v>
      </c>
      <c r="E733" t="n">
        <v>13.12</v>
      </c>
      <c r="F733" t="n">
        <v>10.49</v>
      </c>
      <c r="G733" t="n">
        <v>104.86</v>
      </c>
      <c r="H733" t="n">
        <v>1.85</v>
      </c>
      <c r="I733" t="n">
        <v>6</v>
      </c>
      <c r="J733" t="n">
        <v>208.64</v>
      </c>
      <c r="K733" t="n">
        <v>52.44</v>
      </c>
      <c r="L733" t="n">
        <v>21.75</v>
      </c>
      <c r="M733" t="n">
        <v>4</v>
      </c>
      <c r="N733" t="n">
        <v>44.45</v>
      </c>
      <c r="O733" t="n">
        <v>25966.93</v>
      </c>
      <c r="P733" t="n">
        <v>129.56</v>
      </c>
      <c r="Q733" t="n">
        <v>197.75</v>
      </c>
      <c r="R733" t="n">
        <v>30.33</v>
      </c>
      <c r="S733" t="n">
        <v>25.4</v>
      </c>
      <c r="T733" t="n">
        <v>1630.43</v>
      </c>
      <c r="U733" t="n">
        <v>0.84</v>
      </c>
      <c r="V733" t="n">
        <v>0.89</v>
      </c>
      <c r="W733" t="n">
        <v>2.95</v>
      </c>
      <c r="X733" t="n">
        <v>0.1</v>
      </c>
      <c r="Y733" t="n">
        <v>1</v>
      </c>
      <c r="Z733" t="n">
        <v>10</v>
      </c>
    </row>
    <row r="734">
      <c r="A734" t="n">
        <v>84</v>
      </c>
      <c r="B734" t="n">
        <v>90</v>
      </c>
      <c r="C734" t="inlineStr">
        <is>
          <t xml:space="preserve">CONCLUIDO	</t>
        </is>
      </c>
      <c r="D734" t="n">
        <v>7.6205</v>
      </c>
      <c r="E734" t="n">
        <v>13.12</v>
      </c>
      <c r="F734" t="n">
        <v>10.49</v>
      </c>
      <c r="G734" t="n">
        <v>104.89</v>
      </c>
      <c r="H734" t="n">
        <v>1.87</v>
      </c>
      <c r="I734" t="n">
        <v>6</v>
      </c>
      <c r="J734" t="n">
        <v>209.05</v>
      </c>
      <c r="K734" t="n">
        <v>52.44</v>
      </c>
      <c r="L734" t="n">
        <v>22</v>
      </c>
      <c r="M734" t="n">
        <v>4</v>
      </c>
      <c r="N734" t="n">
        <v>44.6</v>
      </c>
      <c r="O734" t="n">
        <v>26016.35</v>
      </c>
      <c r="P734" t="n">
        <v>129.31</v>
      </c>
      <c r="Q734" t="n">
        <v>197.76</v>
      </c>
      <c r="R734" t="n">
        <v>30.37</v>
      </c>
      <c r="S734" t="n">
        <v>25.4</v>
      </c>
      <c r="T734" t="n">
        <v>1652.65</v>
      </c>
      <c r="U734" t="n">
        <v>0.84</v>
      </c>
      <c r="V734" t="n">
        <v>0.89</v>
      </c>
      <c r="W734" t="n">
        <v>2.95</v>
      </c>
      <c r="X734" t="n">
        <v>0.1</v>
      </c>
      <c r="Y734" t="n">
        <v>1</v>
      </c>
      <c r="Z734" t="n">
        <v>10</v>
      </c>
    </row>
    <row r="735">
      <c r="A735" t="n">
        <v>85</v>
      </c>
      <c r="B735" t="n">
        <v>90</v>
      </c>
      <c r="C735" t="inlineStr">
        <is>
          <t xml:space="preserve">CONCLUIDO	</t>
        </is>
      </c>
      <c r="D735" t="n">
        <v>7.621</v>
      </c>
      <c r="E735" t="n">
        <v>13.12</v>
      </c>
      <c r="F735" t="n">
        <v>10.49</v>
      </c>
      <c r="G735" t="n">
        <v>104.88</v>
      </c>
      <c r="H735" t="n">
        <v>1.89</v>
      </c>
      <c r="I735" t="n">
        <v>6</v>
      </c>
      <c r="J735" t="n">
        <v>209.45</v>
      </c>
      <c r="K735" t="n">
        <v>52.44</v>
      </c>
      <c r="L735" t="n">
        <v>22.25</v>
      </c>
      <c r="M735" t="n">
        <v>4</v>
      </c>
      <c r="N735" t="n">
        <v>44.75</v>
      </c>
      <c r="O735" t="n">
        <v>26065.82</v>
      </c>
      <c r="P735" t="n">
        <v>129.05</v>
      </c>
      <c r="Q735" t="n">
        <v>197.8</v>
      </c>
      <c r="R735" t="n">
        <v>30.4</v>
      </c>
      <c r="S735" t="n">
        <v>25.4</v>
      </c>
      <c r="T735" t="n">
        <v>1665.15</v>
      </c>
      <c r="U735" t="n">
        <v>0.84</v>
      </c>
      <c r="V735" t="n">
        <v>0.89</v>
      </c>
      <c r="W735" t="n">
        <v>2.95</v>
      </c>
      <c r="X735" t="n">
        <v>0.1</v>
      </c>
      <c r="Y735" t="n">
        <v>1</v>
      </c>
      <c r="Z735" t="n">
        <v>10</v>
      </c>
    </row>
    <row r="736">
      <c r="A736" t="n">
        <v>86</v>
      </c>
      <c r="B736" t="n">
        <v>90</v>
      </c>
      <c r="C736" t="inlineStr">
        <is>
          <t xml:space="preserve">CONCLUIDO	</t>
        </is>
      </c>
      <c r="D736" t="n">
        <v>7.6252</v>
      </c>
      <c r="E736" t="n">
        <v>13.11</v>
      </c>
      <c r="F736" t="n">
        <v>10.48</v>
      </c>
      <c r="G736" t="n">
        <v>104.81</v>
      </c>
      <c r="H736" t="n">
        <v>1.9</v>
      </c>
      <c r="I736" t="n">
        <v>6</v>
      </c>
      <c r="J736" t="n">
        <v>209.85</v>
      </c>
      <c r="K736" t="n">
        <v>52.44</v>
      </c>
      <c r="L736" t="n">
        <v>22.5</v>
      </c>
      <c r="M736" t="n">
        <v>4</v>
      </c>
      <c r="N736" t="n">
        <v>44.91</v>
      </c>
      <c r="O736" t="n">
        <v>26115.34</v>
      </c>
      <c r="P736" t="n">
        <v>128.54</v>
      </c>
      <c r="Q736" t="n">
        <v>197.75</v>
      </c>
      <c r="R736" t="n">
        <v>30.23</v>
      </c>
      <c r="S736" t="n">
        <v>25.4</v>
      </c>
      <c r="T736" t="n">
        <v>1582.73</v>
      </c>
      <c r="U736" t="n">
        <v>0.84</v>
      </c>
      <c r="V736" t="n">
        <v>0.89</v>
      </c>
      <c r="W736" t="n">
        <v>2.95</v>
      </c>
      <c r="X736" t="n">
        <v>0.09</v>
      </c>
      <c r="Y736" t="n">
        <v>1</v>
      </c>
      <c r="Z736" t="n">
        <v>10</v>
      </c>
    </row>
    <row r="737">
      <c r="A737" t="n">
        <v>87</v>
      </c>
      <c r="B737" t="n">
        <v>90</v>
      </c>
      <c r="C737" t="inlineStr">
        <is>
          <t xml:space="preserve">CONCLUIDO	</t>
        </is>
      </c>
      <c r="D737" t="n">
        <v>7.6174</v>
      </c>
      <c r="E737" t="n">
        <v>13.13</v>
      </c>
      <c r="F737" t="n">
        <v>10.49</v>
      </c>
      <c r="G737" t="n">
        <v>104.94</v>
      </c>
      <c r="H737" t="n">
        <v>1.92</v>
      </c>
      <c r="I737" t="n">
        <v>6</v>
      </c>
      <c r="J737" t="n">
        <v>210.25</v>
      </c>
      <c r="K737" t="n">
        <v>52.44</v>
      </c>
      <c r="L737" t="n">
        <v>22.75</v>
      </c>
      <c r="M737" t="n">
        <v>4</v>
      </c>
      <c r="N737" t="n">
        <v>45.06</v>
      </c>
      <c r="O737" t="n">
        <v>26164.91</v>
      </c>
      <c r="P737" t="n">
        <v>128.15</v>
      </c>
      <c r="Q737" t="n">
        <v>197.76</v>
      </c>
      <c r="R737" t="n">
        <v>30.67</v>
      </c>
      <c r="S737" t="n">
        <v>25.4</v>
      </c>
      <c r="T737" t="n">
        <v>1798.56</v>
      </c>
      <c r="U737" t="n">
        <v>0.83</v>
      </c>
      <c r="V737" t="n">
        <v>0.89</v>
      </c>
      <c r="W737" t="n">
        <v>2.95</v>
      </c>
      <c r="X737" t="n">
        <v>0.1</v>
      </c>
      <c r="Y737" t="n">
        <v>1</v>
      </c>
      <c r="Z737" t="n">
        <v>10</v>
      </c>
    </row>
    <row r="738">
      <c r="A738" t="n">
        <v>88</v>
      </c>
      <c r="B738" t="n">
        <v>90</v>
      </c>
      <c r="C738" t="inlineStr">
        <is>
          <t xml:space="preserve">CONCLUIDO	</t>
        </is>
      </c>
      <c r="D738" t="n">
        <v>7.649</v>
      </c>
      <c r="E738" t="n">
        <v>13.07</v>
      </c>
      <c r="F738" t="n">
        <v>10.48</v>
      </c>
      <c r="G738" t="n">
        <v>125.7</v>
      </c>
      <c r="H738" t="n">
        <v>1.94</v>
      </c>
      <c r="I738" t="n">
        <v>5</v>
      </c>
      <c r="J738" t="n">
        <v>210.65</v>
      </c>
      <c r="K738" t="n">
        <v>52.44</v>
      </c>
      <c r="L738" t="n">
        <v>23</v>
      </c>
      <c r="M738" t="n">
        <v>3</v>
      </c>
      <c r="N738" t="n">
        <v>45.21</v>
      </c>
      <c r="O738" t="n">
        <v>26214.54</v>
      </c>
      <c r="P738" t="n">
        <v>127.9</v>
      </c>
      <c r="Q738" t="n">
        <v>197.76</v>
      </c>
      <c r="R738" t="n">
        <v>30.01</v>
      </c>
      <c r="S738" t="n">
        <v>25.4</v>
      </c>
      <c r="T738" t="n">
        <v>1476.85</v>
      </c>
      <c r="U738" t="n">
        <v>0.85</v>
      </c>
      <c r="V738" t="n">
        <v>0.89</v>
      </c>
      <c r="W738" t="n">
        <v>2.95</v>
      </c>
      <c r="X738" t="n">
        <v>0.09</v>
      </c>
      <c r="Y738" t="n">
        <v>1</v>
      </c>
      <c r="Z738" t="n">
        <v>10</v>
      </c>
    </row>
    <row r="739">
      <c r="A739" t="n">
        <v>89</v>
      </c>
      <c r="B739" t="n">
        <v>90</v>
      </c>
      <c r="C739" t="inlineStr">
        <is>
          <t xml:space="preserve">CONCLUIDO	</t>
        </is>
      </c>
      <c r="D739" t="n">
        <v>7.648</v>
      </c>
      <c r="E739" t="n">
        <v>13.08</v>
      </c>
      <c r="F739" t="n">
        <v>10.48</v>
      </c>
      <c r="G739" t="n">
        <v>125.72</v>
      </c>
      <c r="H739" t="n">
        <v>1.96</v>
      </c>
      <c r="I739" t="n">
        <v>5</v>
      </c>
      <c r="J739" t="n">
        <v>211.05</v>
      </c>
      <c r="K739" t="n">
        <v>52.44</v>
      </c>
      <c r="L739" t="n">
        <v>23.25</v>
      </c>
      <c r="M739" t="n">
        <v>3</v>
      </c>
      <c r="N739" t="n">
        <v>45.36</v>
      </c>
      <c r="O739" t="n">
        <v>26264.21</v>
      </c>
      <c r="P739" t="n">
        <v>128.22</v>
      </c>
      <c r="Q739" t="n">
        <v>197.75</v>
      </c>
      <c r="R739" t="n">
        <v>30.15</v>
      </c>
      <c r="S739" t="n">
        <v>25.4</v>
      </c>
      <c r="T739" t="n">
        <v>1543.88</v>
      </c>
      <c r="U739" t="n">
        <v>0.84</v>
      </c>
      <c r="V739" t="n">
        <v>0.89</v>
      </c>
      <c r="W739" t="n">
        <v>2.95</v>
      </c>
      <c r="X739" t="n">
        <v>0.09</v>
      </c>
      <c r="Y739" t="n">
        <v>1</v>
      </c>
      <c r="Z739" t="n">
        <v>10</v>
      </c>
    </row>
    <row r="740">
      <c r="A740" t="n">
        <v>90</v>
      </c>
      <c r="B740" t="n">
        <v>90</v>
      </c>
      <c r="C740" t="inlineStr">
        <is>
          <t xml:space="preserve">CONCLUIDO	</t>
        </is>
      </c>
      <c r="D740" t="n">
        <v>7.6459</v>
      </c>
      <c r="E740" t="n">
        <v>13.08</v>
      </c>
      <c r="F740" t="n">
        <v>10.48</v>
      </c>
      <c r="G740" t="n">
        <v>125.77</v>
      </c>
      <c r="H740" t="n">
        <v>1.97</v>
      </c>
      <c r="I740" t="n">
        <v>5</v>
      </c>
      <c r="J740" t="n">
        <v>211.46</v>
      </c>
      <c r="K740" t="n">
        <v>52.44</v>
      </c>
      <c r="L740" t="n">
        <v>23.5</v>
      </c>
      <c r="M740" t="n">
        <v>3</v>
      </c>
      <c r="N740" t="n">
        <v>45.52</v>
      </c>
      <c r="O740" t="n">
        <v>26313.94</v>
      </c>
      <c r="P740" t="n">
        <v>128.45</v>
      </c>
      <c r="Q740" t="n">
        <v>197.76</v>
      </c>
      <c r="R740" t="n">
        <v>30.18</v>
      </c>
      <c r="S740" t="n">
        <v>25.4</v>
      </c>
      <c r="T740" t="n">
        <v>1560.35</v>
      </c>
      <c r="U740" t="n">
        <v>0.84</v>
      </c>
      <c r="V740" t="n">
        <v>0.89</v>
      </c>
      <c r="W740" t="n">
        <v>2.95</v>
      </c>
      <c r="X740" t="n">
        <v>0.09</v>
      </c>
      <c r="Y740" t="n">
        <v>1</v>
      </c>
      <c r="Z740" t="n">
        <v>10</v>
      </c>
    </row>
    <row r="741">
      <c r="A741" t="n">
        <v>91</v>
      </c>
      <c r="B741" t="n">
        <v>90</v>
      </c>
      <c r="C741" t="inlineStr">
        <is>
          <t xml:space="preserve">CONCLUIDO	</t>
        </is>
      </c>
      <c r="D741" t="n">
        <v>7.6487</v>
      </c>
      <c r="E741" t="n">
        <v>13.07</v>
      </c>
      <c r="F741" t="n">
        <v>10.48</v>
      </c>
      <c r="G741" t="n">
        <v>125.71</v>
      </c>
      <c r="H741" t="n">
        <v>1.99</v>
      </c>
      <c r="I741" t="n">
        <v>5</v>
      </c>
      <c r="J741" t="n">
        <v>211.86</v>
      </c>
      <c r="K741" t="n">
        <v>52.44</v>
      </c>
      <c r="L741" t="n">
        <v>23.75</v>
      </c>
      <c r="M741" t="n">
        <v>3</v>
      </c>
      <c r="N741" t="n">
        <v>45.67</v>
      </c>
      <c r="O741" t="n">
        <v>26363.73</v>
      </c>
      <c r="P741" t="n">
        <v>128.39</v>
      </c>
      <c r="Q741" t="n">
        <v>197.75</v>
      </c>
      <c r="R741" t="n">
        <v>30.08</v>
      </c>
      <c r="S741" t="n">
        <v>25.4</v>
      </c>
      <c r="T741" t="n">
        <v>1510.79</v>
      </c>
      <c r="U741" t="n">
        <v>0.84</v>
      </c>
      <c r="V741" t="n">
        <v>0.89</v>
      </c>
      <c r="W741" t="n">
        <v>2.95</v>
      </c>
      <c r="X741" t="n">
        <v>0.09</v>
      </c>
      <c r="Y741" t="n">
        <v>1</v>
      </c>
      <c r="Z741" t="n">
        <v>10</v>
      </c>
    </row>
    <row r="742">
      <c r="A742" t="n">
        <v>92</v>
      </c>
      <c r="B742" t="n">
        <v>90</v>
      </c>
      <c r="C742" t="inlineStr">
        <is>
          <t xml:space="preserve">CONCLUIDO	</t>
        </is>
      </c>
      <c r="D742" t="n">
        <v>7.6529</v>
      </c>
      <c r="E742" t="n">
        <v>13.07</v>
      </c>
      <c r="F742" t="n">
        <v>10.47</v>
      </c>
      <c r="G742" t="n">
        <v>125.62</v>
      </c>
      <c r="H742" t="n">
        <v>2.01</v>
      </c>
      <c r="I742" t="n">
        <v>5</v>
      </c>
      <c r="J742" t="n">
        <v>212.27</v>
      </c>
      <c r="K742" t="n">
        <v>52.44</v>
      </c>
      <c r="L742" t="n">
        <v>24</v>
      </c>
      <c r="M742" t="n">
        <v>3</v>
      </c>
      <c r="N742" t="n">
        <v>45.82</v>
      </c>
      <c r="O742" t="n">
        <v>26413.56</v>
      </c>
      <c r="P742" t="n">
        <v>128.34</v>
      </c>
      <c r="Q742" t="n">
        <v>197.76</v>
      </c>
      <c r="R742" t="n">
        <v>29.85</v>
      </c>
      <c r="S742" t="n">
        <v>25.4</v>
      </c>
      <c r="T742" t="n">
        <v>1397.12</v>
      </c>
      <c r="U742" t="n">
        <v>0.85</v>
      </c>
      <c r="V742" t="n">
        <v>0.89</v>
      </c>
      <c r="W742" t="n">
        <v>2.95</v>
      </c>
      <c r="X742" t="n">
        <v>0.08</v>
      </c>
      <c r="Y742" t="n">
        <v>1</v>
      </c>
      <c r="Z742" t="n">
        <v>10</v>
      </c>
    </row>
    <row r="743">
      <c r="A743" t="n">
        <v>93</v>
      </c>
      <c r="B743" t="n">
        <v>90</v>
      </c>
      <c r="C743" t="inlineStr">
        <is>
          <t xml:space="preserve">CONCLUIDO	</t>
        </is>
      </c>
      <c r="D743" t="n">
        <v>7.6516</v>
      </c>
      <c r="E743" t="n">
        <v>13.07</v>
      </c>
      <c r="F743" t="n">
        <v>10.47</v>
      </c>
      <c r="G743" t="n">
        <v>125.65</v>
      </c>
      <c r="H743" t="n">
        <v>2.03</v>
      </c>
      <c r="I743" t="n">
        <v>5</v>
      </c>
      <c r="J743" t="n">
        <v>212.67</v>
      </c>
      <c r="K743" t="n">
        <v>52.44</v>
      </c>
      <c r="L743" t="n">
        <v>24.25</v>
      </c>
      <c r="M743" t="n">
        <v>3</v>
      </c>
      <c r="N743" t="n">
        <v>45.98</v>
      </c>
      <c r="O743" t="n">
        <v>26463.45</v>
      </c>
      <c r="P743" t="n">
        <v>128.53</v>
      </c>
      <c r="Q743" t="n">
        <v>197.75</v>
      </c>
      <c r="R743" t="n">
        <v>30</v>
      </c>
      <c r="S743" t="n">
        <v>25.4</v>
      </c>
      <c r="T743" t="n">
        <v>1469.03</v>
      </c>
      <c r="U743" t="n">
        <v>0.85</v>
      </c>
      <c r="V743" t="n">
        <v>0.89</v>
      </c>
      <c r="W743" t="n">
        <v>2.94</v>
      </c>
      <c r="X743" t="n">
        <v>0.08</v>
      </c>
      <c r="Y743" t="n">
        <v>1</v>
      </c>
      <c r="Z743" t="n">
        <v>10</v>
      </c>
    </row>
    <row r="744">
      <c r="A744" t="n">
        <v>94</v>
      </c>
      <c r="B744" t="n">
        <v>90</v>
      </c>
      <c r="C744" t="inlineStr">
        <is>
          <t xml:space="preserve">CONCLUIDO	</t>
        </is>
      </c>
      <c r="D744" t="n">
        <v>7.6539</v>
      </c>
      <c r="E744" t="n">
        <v>13.07</v>
      </c>
      <c r="F744" t="n">
        <v>10.47</v>
      </c>
      <c r="G744" t="n">
        <v>125.6</v>
      </c>
      <c r="H744" t="n">
        <v>2.04</v>
      </c>
      <c r="I744" t="n">
        <v>5</v>
      </c>
      <c r="J744" t="n">
        <v>213.08</v>
      </c>
      <c r="K744" t="n">
        <v>52.44</v>
      </c>
      <c r="L744" t="n">
        <v>24.5</v>
      </c>
      <c r="M744" t="n">
        <v>3</v>
      </c>
      <c r="N744" t="n">
        <v>46.13</v>
      </c>
      <c r="O744" t="n">
        <v>26513.39</v>
      </c>
      <c r="P744" t="n">
        <v>128.51</v>
      </c>
      <c r="Q744" t="n">
        <v>197.75</v>
      </c>
      <c r="R744" t="n">
        <v>29.76</v>
      </c>
      <c r="S744" t="n">
        <v>25.4</v>
      </c>
      <c r="T744" t="n">
        <v>1348.83</v>
      </c>
      <c r="U744" t="n">
        <v>0.85</v>
      </c>
      <c r="V744" t="n">
        <v>0.89</v>
      </c>
      <c r="W744" t="n">
        <v>2.95</v>
      </c>
      <c r="X744" t="n">
        <v>0.08</v>
      </c>
      <c r="Y744" t="n">
        <v>1</v>
      </c>
      <c r="Z744" t="n">
        <v>10</v>
      </c>
    </row>
    <row r="745">
      <c r="A745" t="n">
        <v>95</v>
      </c>
      <c r="B745" t="n">
        <v>90</v>
      </c>
      <c r="C745" t="inlineStr">
        <is>
          <t xml:space="preserve">CONCLUIDO	</t>
        </is>
      </c>
      <c r="D745" t="n">
        <v>7.6549</v>
      </c>
      <c r="E745" t="n">
        <v>13.06</v>
      </c>
      <c r="F745" t="n">
        <v>10.47</v>
      </c>
      <c r="G745" t="n">
        <v>125.58</v>
      </c>
      <c r="H745" t="n">
        <v>2.06</v>
      </c>
      <c r="I745" t="n">
        <v>5</v>
      </c>
      <c r="J745" t="n">
        <v>213.48</v>
      </c>
      <c r="K745" t="n">
        <v>52.44</v>
      </c>
      <c r="L745" t="n">
        <v>24.75</v>
      </c>
      <c r="M745" t="n">
        <v>3</v>
      </c>
      <c r="N745" t="n">
        <v>46.29</v>
      </c>
      <c r="O745" t="n">
        <v>26563.39</v>
      </c>
      <c r="P745" t="n">
        <v>128.46</v>
      </c>
      <c r="Q745" t="n">
        <v>197.75</v>
      </c>
      <c r="R745" t="n">
        <v>29.72</v>
      </c>
      <c r="S745" t="n">
        <v>25.4</v>
      </c>
      <c r="T745" t="n">
        <v>1333.48</v>
      </c>
      <c r="U745" t="n">
        <v>0.85</v>
      </c>
      <c r="V745" t="n">
        <v>0.89</v>
      </c>
      <c r="W745" t="n">
        <v>2.95</v>
      </c>
      <c r="X745" t="n">
        <v>0.08</v>
      </c>
      <c r="Y745" t="n">
        <v>1</v>
      </c>
      <c r="Z745" t="n">
        <v>10</v>
      </c>
    </row>
    <row r="746">
      <c r="A746" t="n">
        <v>96</v>
      </c>
      <c r="B746" t="n">
        <v>90</v>
      </c>
      <c r="C746" t="inlineStr">
        <is>
          <t xml:space="preserve">CONCLUIDO	</t>
        </is>
      </c>
      <c r="D746" t="n">
        <v>7.6529</v>
      </c>
      <c r="E746" t="n">
        <v>13.07</v>
      </c>
      <c r="F746" t="n">
        <v>10.47</v>
      </c>
      <c r="G746" t="n">
        <v>125.62</v>
      </c>
      <c r="H746" t="n">
        <v>2.08</v>
      </c>
      <c r="I746" t="n">
        <v>5</v>
      </c>
      <c r="J746" t="n">
        <v>213.89</v>
      </c>
      <c r="K746" t="n">
        <v>52.44</v>
      </c>
      <c r="L746" t="n">
        <v>25</v>
      </c>
      <c r="M746" t="n">
        <v>3</v>
      </c>
      <c r="N746" t="n">
        <v>46.44</v>
      </c>
      <c r="O746" t="n">
        <v>26613.43</v>
      </c>
      <c r="P746" t="n">
        <v>128.49</v>
      </c>
      <c r="Q746" t="n">
        <v>197.75</v>
      </c>
      <c r="R746" t="n">
        <v>29.86</v>
      </c>
      <c r="S746" t="n">
        <v>25.4</v>
      </c>
      <c r="T746" t="n">
        <v>1400.86</v>
      </c>
      <c r="U746" t="n">
        <v>0.85</v>
      </c>
      <c r="V746" t="n">
        <v>0.89</v>
      </c>
      <c r="W746" t="n">
        <v>2.95</v>
      </c>
      <c r="X746" t="n">
        <v>0.08</v>
      </c>
      <c r="Y746" t="n">
        <v>1</v>
      </c>
      <c r="Z746" t="n">
        <v>10</v>
      </c>
    </row>
    <row r="747">
      <c r="A747" t="n">
        <v>97</v>
      </c>
      <c r="B747" t="n">
        <v>90</v>
      </c>
      <c r="C747" t="inlineStr">
        <is>
          <t xml:space="preserve">CONCLUIDO	</t>
        </is>
      </c>
      <c r="D747" t="n">
        <v>7.6532</v>
      </c>
      <c r="E747" t="n">
        <v>13.07</v>
      </c>
      <c r="F747" t="n">
        <v>10.47</v>
      </c>
      <c r="G747" t="n">
        <v>125.62</v>
      </c>
      <c r="H747" t="n">
        <v>2.09</v>
      </c>
      <c r="I747" t="n">
        <v>5</v>
      </c>
      <c r="J747" t="n">
        <v>214.29</v>
      </c>
      <c r="K747" t="n">
        <v>52.44</v>
      </c>
      <c r="L747" t="n">
        <v>25.25</v>
      </c>
      <c r="M747" t="n">
        <v>3</v>
      </c>
      <c r="N747" t="n">
        <v>46.6</v>
      </c>
      <c r="O747" t="n">
        <v>26663.54</v>
      </c>
      <c r="P747" t="n">
        <v>128.5</v>
      </c>
      <c r="Q747" t="n">
        <v>197.75</v>
      </c>
      <c r="R747" t="n">
        <v>29.88</v>
      </c>
      <c r="S747" t="n">
        <v>25.4</v>
      </c>
      <c r="T747" t="n">
        <v>1411.98</v>
      </c>
      <c r="U747" t="n">
        <v>0.85</v>
      </c>
      <c r="V747" t="n">
        <v>0.89</v>
      </c>
      <c r="W747" t="n">
        <v>2.95</v>
      </c>
      <c r="X747" t="n">
        <v>0.08</v>
      </c>
      <c r="Y747" t="n">
        <v>1</v>
      </c>
      <c r="Z747" t="n">
        <v>10</v>
      </c>
    </row>
    <row r="748">
      <c r="A748" t="n">
        <v>98</v>
      </c>
      <c r="B748" t="n">
        <v>90</v>
      </c>
      <c r="C748" t="inlineStr">
        <is>
          <t xml:space="preserve">CONCLUIDO	</t>
        </is>
      </c>
      <c r="D748" t="n">
        <v>7.6518</v>
      </c>
      <c r="E748" t="n">
        <v>13.07</v>
      </c>
      <c r="F748" t="n">
        <v>10.47</v>
      </c>
      <c r="G748" t="n">
        <v>125.65</v>
      </c>
      <c r="H748" t="n">
        <v>2.11</v>
      </c>
      <c r="I748" t="n">
        <v>5</v>
      </c>
      <c r="J748" t="n">
        <v>214.7</v>
      </c>
      <c r="K748" t="n">
        <v>52.44</v>
      </c>
      <c r="L748" t="n">
        <v>25.5</v>
      </c>
      <c r="M748" t="n">
        <v>3</v>
      </c>
      <c r="N748" t="n">
        <v>46.76</v>
      </c>
      <c r="O748" t="n">
        <v>26713.69</v>
      </c>
      <c r="P748" t="n">
        <v>128.42</v>
      </c>
      <c r="Q748" t="n">
        <v>197.75</v>
      </c>
      <c r="R748" t="n">
        <v>29.9</v>
      </c>
      <c r="S748" t="n">
        <v>25.4</v>
      </c>
      <c r="T748" t="n">
        <v>1422.95</v>
      </c>
      <c r="U748" t="n">
        <v>0.85</v>
      </c>
      <c r="V748" t="n">
        <v>0.89</v>
      </c>
      <c r="W748" t="n">
        <v>2.95</v>
      </c>
      <c r="X748" t="n">
        <v>0.08</v>
      </c>
      <c r="Y748" t="n">
        <v>1</v>
      </c>
      <c r="Z748" t="n">
        <v>10</v>
      </c>
    </row>
    <row r="749">
      <c r="A749" t="n">
        <v>99</v>
      </c>
      <c r="B749" t="n">
        <v>90</v>
      </c>
      <c r="C749" t="inlineStr">
        <is>
          <t xml:space="preserve">CONCLUIDO	</t>
        </is>
      </c>
      <c r="D749" t="n">
        <v>7.6521</v>
      </c>
      <c r="E749" t="n">
        <v>13.07</v>
      </c>
      <c r="F749" t="n">
        <v>10.47</v>
      </c>
      <c r="G749" t="n">
        <v>125.64</v>
      </c>
      <c r="H749" t="n">
        <v>2.13</v>
      </c>
      <c r="I749" t="n">
        <v>5</v>
      </c>
      <c r="J749" t="n">
        <v>215.11</v>
      </c>
      <c r="K749" t="n">
        <v>52.44</v>
      </c>
      <c r="L749" t="n">
        <v>25.75</v>
      </c>
      <c r="M749" t="n">
        <v>3</v>
      </c>
      <c r="N749" t="n">
        <v>46.91</v>
      </c>
      <c r="O749" t="n">
        <v>26763.9</v>
      </c>
      <c r="P749" t="n">
        <v>128.31</v>
      </c>
      <c r="Q749" t="n">
        <v>197.75</v>
      </c>
      <c r="R749" t="n">
        <v>29.84</v>
      </c>
      <c r="S749" t="n">
        <v>25.4</v>
      </c>
      <c r="T749" t="n">
        <v>1389.66</v>
      </c>
      <c r="U749" t="n">
        <v>0.85</v>
      </c>
      <c r="V749" t="n">
        <v>0.89</v>
      </c>
      <c r="W749" t="n">
        <v>2.95</v>
      </c>
      <c r="X749" t="n">
        <v>0.08</v>
      </c>
      <c r="Y749" t="n">
        <v>1</v>
      </c>
      <c r="Z749" t="n">
        <v>10</v>
      </c>
    </row>
    <row r="750">
      <c r="A750" t="n">
        <v>100</v>
      </c>
      <c r="B750" t="n">
        <v>90</v>
      </c>
      <c r="C750" t="inlineStr">
        <is>
          <t xml:space="preserve">CONCLUIDO	</t>
        </is>
      </c>
      <c r="D750" t="n">
        <v>7.6531</v>
      </c>
      <c r="E750" t="n">
        <v>13.07</v>
      </c>
      <c r="F750" t="n">
        <v>10.47</v>
      </c>
      <c r="G750" t="n">
        <v>125.62</v>
      </c>
      <c r="H750" t="n">
        <v>2.14</v>
      </c>
      <c r="I750" t="n">
        <v>5</v>
      </c>
      <c r="J750" t="n">
        <v>215.51</v>
      </c>
      <c r="K750" t="n">
        <v>52.44</v>
      </c>
      <c r="L750" t="n">
        <v>26</v>
      </c>
      <c r="M750" t="n">
        <v>3</v>
      </c>
      <c r="N750" t="n">
        <v>47.07</v>
      </c>
      <c r="O750" t="n">
        <v>26814.17</v>
      </c>
      <c r="P750" t="n">
        <v>128.28</v>
      </c>
      <c r="Q750" t="n">
        <v>197.79</v>
      </c>
      <c r="R750" t="n">
        <v>29.83</v>
      </c>
      <c r="S750" t="n">
        <v>25.4</v>
      </c>
      <c r="T750" t="n">
        <v>1384.5</v>
      </c>
      <c r="U750" t="n">
        <v>0.85</v>
      </c>
      <c r="V750" t="n">
        <v>0.89</v>
      </c>
      <c r="W750" t="n">
        <v>2.95</v>
      </c>
      <c r="X750" t="n">
        <v>0.08</v>
      </c>
      <c r="Y750" t="n">
        <v>1</v>
      </c>
      <c r="Z750" t="n">
        <v>10</v>
      </c>
    </row>
    <row r="751">
      <c r="A751" t="n">
        <v>101</v>
      </c>
      <c r="B751" t="n">
        <v>90</v>
      </c>
      <c r="C751" t="inlineStr">
        <is>
          <t xml:space="preserve">CONCLUIDO	</t>
        </is>
      </c>
      <c r="D751" t="n">
        <v>7.6552</v>
      </c>
      <c r="E751" t="n">
        <v>13.06</v>
      </c>
      <c r="F751" t="n">
        <v>10.46</v>
      </c>
      <c r="G751" t="n">
        <v>125.58</v>
      </c>
      <c r="H751" t="n">
        <v>2.16</v>
      </c>
      <c r="I751" t="n">
        <v>5</v>
      </c>
      <c r="J751" t="n">
        <v>215.92</v>
      </c>
      <c r="K751" t="n">
        <v>52.44</v>
      </c>
      <c r="L751" t="n">
        <v>26.25</v>
      </c>
      <c r="M751" t="n">
        <v>3</v>
      </c>
      <c r="N751" t="n">
        <v>47.23</v>
      </c>
      <c r="O751" t="n">
        <v>26864.49</v>
      </c>
      <c r="P751" t="n">
        <v>128.06</v>
      </c>
      <c r="Q751" t="n">
        <v>197.75</v>
      </c>
      <c r="R751" t="n">
        <v>29.72</v>
      </c>
      <c r="S751" t="n">
        <v>25.4</v>
      </c>
      <c r="T751" t="n">
        <v>1328.84</v>
      </c>
      <c r="U751" t="n">
        <v>0.85</v>
      </c>
      <c r="V751" t="n">
        <v>0.89</v>
      </c>
      <c r="W751" t="n">
        <v>2.95</v>
      </c>
      <c r="X751" t="n">
        <v>0.07000000000000001</v>
      </c>
      <c r="Y751" t="n">
        <v>1</v>
      </c>
      <c r="Z751" t="n">
        <v>10</v>
      </c>
    </row>
    <row r="752">
      <c r="A752" t="n">
        <v>102</v>
      </c>
      <c r="B752" t="n">
        <v>90</v>
      </c>
      <c r="C752" t="inlineStr">
        <is>
          <t xml:space="preserve">CONCLUIDO	</t>
        </is>
      </c>
      <c r="D752" t="n">
        <v>7.6555</v>
      </c>
      <c r="E752" t="n">
        <v>13.06</v>
      </c>
      <c r="F752" t="n">
        <v>10.46</v>
      </c>
      <c r="G752" t="n">
        <v>125.57</v>
      </c>
      <c r="H752" t="n">
        <v>2.18</v>
      </c>
      <c r="I752" t="n">
        <v>5</v>
      </c>
      <c r="J752" t="n">
        <v>216.33</v>
      </c>
      <c r="K752" t="n">
        <v>52.44</v>
      </c>
      <c r="L752" t="n">
        <v>26.5</v>
      </c>
      <c r="M752" t="n">
        <v>3</v>
      </c>
      <c r="N752" t="n">
        <v>47.39</v>
      </c>
      <c r="O752" t="n">
        <v>26914.86</v>
      </c>
      <c r="P752" t="n">
        <v>127.83</v>
      </c>
      <c r="Q752" t="n">
        <v>197.75</v>
      </c>
      <c r="R752" t="n">
        <v>29.77</v>
      </c>
      <c r="S752" t="n">
        <v>25.4</v>
      </c>
      <c r="T752" t="n">
        <v>1357.59</v>
      </c>
      <c r="U752" t="n">
        <v>0.85</v>
      </c>
      <c r="V752" t="n">
        <v>0.89</v>
      </c>
      <c r="W752" t="n">
        <v>2.94</v>
      </c>
      <c r="X752" t="n">
        <v>0.07000000000000001</v>
      </c>
      <c r="Y752" t="n">
        <v>1</v>
      </c>
      <c r="Z752" t="n">
        <v>10</v>
      </c>
    </row>
    <row r="753">
      <c r="A753" t="n">
        <v>103</v>
      </c>
      <c r="B753" t="n">
        <v>90</v>
      </c>
      <c r="C753" t="inlineStr">
        <is>
          <t xml:space="preserve">CONCLUIDO	</t>
        </is>
      </c>
      <c r="D753" t="n">
        <v>7.656</v>
      </c>
      <c r="E753" t="n">
        <v>13.06</v>
      </c>
      <c r="F753" t="n">
        <v>10.46</v>
      </c>
      <c r="G753" t="n">
        <v>125.56</v>
      </c>
      <c r="H753" t="n">
        <v>2.19</v>
      </c>
      <c r="I753" t="n">
        <v>5</v>
      </c>
      <c r="J753" t="n">
        <v>216.74</v>
      </c>
      <c r="K753" t="n">
        <v>52.44</v>
      </c>
      <c r="L753" t="n">
        <v>26.75</v>
      </c>
      <c r="M753" t="n">
        <v>3</v>
      </c>
      <c r="N753" t="n">
        <v>47.55</v>
      </c>
      <c r="O753" t="n">
        <v>26965.29</v>
      </c>
      <c r="P753" t="n">
        <v>127.61</v>
      </c>
      <c r="Q753" t="n">
        <v>197.75</v>
      </c>
      <c r="R753" t="n">
        <v>29.61</v>
      </c>
      <c r="S753" t="n">
        <v>25.4</v>
      </c>
      <c r="T753" t="n">
        <v>1276.71</v>
      </c>
      <c r="U753" t="n">
        <v>0.86</v>
      </c>
      <c r="V753" t="n">
        <v>0.89</v>
      </c>
      <c r="W753" t="n">
        <v>2.95</v>
      </c>
      <c r="X753" t="n">
        <v>0.07000000000000001</v>
      </c>
      <c r="Y753" t="n">
        <v>1</v>
      </c>
      <c r="Z753" t="n">
        <v>10</v>
      </c>
    </row>
    <row r="754">
      <c r="A754" t="n">
        <v>104</v>
      </c>
      <c r="B754" t="n">
        <v>90</v>
      </c>
      <c r="C754" t="inlineStr">
        <is>
          <t xml:space="preserve">CONCLUIDO	</t>
        </is>
      </c>
      <c r="D754" t="n">
        <v>7.6547</v>
      </c>
      <c r="E754" t="n">
        <v>13.06</v>
      </c>
      <c r="F754" t="n">
        <v>10.47</v>
      </c>
      <c r="G754" t="n">
        <v>125.59</v>
      </c>
      <c r="H754" t="n">
        <v>2.21</v>
      </c>
      <c r="I754" t="n">
        <v>5</v>
      </c>
      <c r="J754" t="n">
        <v>217.15</v>
      </c>
      <c r="K754" t="n">
        <v>52.44</v>
      </c>
      <c r="L754" t="n">
        <v>27</v>
      </c>
      <c r="M754" t="n">
        <v>3</v>
      </c>
      <c r="N754" t="n">
        <v>47.71</v>
      </c>
      <c r="O754" t="n">
        <v>27015.77</v>
      </c>
      <c r="P754" t="n">
        <v>127.48</v>
      </c>
      <c r="Q754" t="n">
        <v>197.81</v>
      </c>
      <c r="R754" t="n">
        <v>29.67</v>
      </c>
      <c r="S754" t="n">
        <v>25.4</v>
      </c>
      <c r="T754" t="n">
        <v>1304.32</v>
      </c>
      <c r="U754" t="n">
        <v>0.86</v>
      </c>
      <c r="V754" t="n">
        <v>0.89</v>
      </c>
      <c r="W754" t="n">
        <v>2.95</v>
      </c>
      <c r="X754" t="n">
        <v>0.08</v>
      </c>
      <c r="Y754" t="n">
        <v>1</v>
      </c>
      <c r="Z754" t="n">
        <v>10</v>
      </c>
    </row>
    <row r="755">
      <c r="A755" t="n">
        <v>105</v>
      </c>
      <c r="B755" t="n">
        <v>90</v>
      </c>
      <c r="C755" t="inlineStr">
        <is>
          <t xml:space="preserve">CONCLUIDO	</t>
        </is>
      </c>
      <c r="D755" t="n">
        <v>7.6579</v>
      </c>
      <c r="E755" t="n">
        <v>13.06</v>
      </c>
      <c r="F755" t="n">
        <v>10.46</v>
      </c>
      <c r="G755" t="n">
        <v>125.52</v>
      </c>
      <c r="H755" t="n">
        <v>2.23</v>
      </c>
      <c r="I755" t="n">
        <v>5</v>
      </c>
      <c r="J755" t="n">
        <v>217.56</v>
      </c>
      <c r="K755" t="n">
        <v>52.44</v>
      </c>
      <c r="L755" t="n">
        <v>27.25</v>
      </c>
      <c r="M755" t="n">
        <v>3</v>
      </c>
      <c r="N755" t="n">
        <v>47.87</v>
      </c>
      <c r="O755" t="n">
        <v>27066.31</v>
      </c>
      <c r="P755" t="n">
        <v>127.1</v>
      </c>
      <c r="Q755" t="n">
        <v>197.75</v>
      </c>
      <c r="R755" t="n">
        <v>29.54</v>
      </c>
      <c r="S755" t="n">
        <v>25.4</v>
      </c>
      <c r="T755" t="n">
        <v>1241.14</v>
      </c>
      <c r="U755" t="n">
        <v>0.86</v>
      </c>
      <c r="V755" t="n">
        <v>0.89</v>
      </c>
      <c r="W755" t="n">
        <v>2.95</v>
      </c>
      <c r="X755" t="n">
        <v>0.07000000000000001</v>
      </c>
      <c r="Y755" t="n">
        <v>1</v>
      </c>
      <c r="Z755" t="n">
        <v>10</v>
      </c>
    </row>
    <row r="756">
      <c r="A756" t="n">
        <v>106</v>
      </c>
      <c r="B756" t="n">
        <v>90</v>
      </c>
      <c r="C756" t="inlineStr">
        <is>
          <t xml:space="preserve">CONCLUIDO	</t>
        </is>
      </c>
      <c r="D756" t="n">
        <v>7.6565</v>
      </c>
      <c r="E756" t="n">
        <v>13.06</v>
      </c>
      <c r="F756" t="n">
        <v>10.46</v>
      </c>
      <c r="G756" t="n">
        <v>125.55</v>
      </c>
      <c r="H756" t="n">
        <v>2.24</v>
      </c>
      <c r="I756" t="n">
        <v>5</v>
      </c>
      <c r="J756" t="n">
        <v>217.97</v>
      </c>
      <c r="K756" t="n">
        <v>52.44</v>
      </c>
      <c r="L756" t="n">
        <v>27.5</v>
      </c>
      <c r="M756" t="n">
        <v>3</v>
      </c>
      <c r="N756" t="n">
        <v>48.03</v>
      </c>
      <c r="O756" t="n">
        <v>27116.91</v>
      </c>
      <c r="P756" t="n">
        <v>126.99</v>
      </c>
      <c r="Q756" t="n">
        <v>197.75</v>
      </c>
      <c r="R756" t="n">
        <v>29.59</v>
      </c>
      <c r="S756" t="n">
        <v>25.4</v>
      </c>
      <c r="T756" t="n">
        <v>1264.42</v>
      </c>
      <c r="U756" t="n">
        <v>0.86</v>
      </c>
      <c r="V756" t="n">
        <v>0.89</v>
      </c>
      <c r="W756" t="n">
        <v>2.95</v>
      </c>
      <c r="X756" t="n">
        <v>0.07000000000000001</v>
      </c>
      <c r="Y756" t="n">
        <v>1</v>
      </c>
      <c r="Z756" t="n">
        <v>10</v>
      </c>
    </row>
    <row r="757">
      <c r="A757" t="n">
        <v>107</v>
      </c>
      <c r="B757" t="n">
        <v>90</v>
      </c>
      <c r="C757" t="inlineStr">
        <is>
          <t xml:space="preserve">CONCLUIDO	</t>
        </is>
      </c>
      <c r="D757" t="n">
        <v>7.656</v>
      </c>
      <c r="E757" t="n">
        <v>13.06</v>
      </c>
      <c r="F757" t="n">
        <v>10.46</v>
      </c>
      <c r="G757" t="n">
        <v>125.56</v>
      </c>
      <c r="H757" t="n">
        <v>2.26</v>
      </c>
      <c r="I757" t="n">
        <v>5</v>
      </c>
      <c r="J757" t="n">
        <v>218.38</v>
      </c>
      <c r="K757" t="n">
        <v>52.44</v>
      </c>
      <c r="L757" t="n">
        <v>27.75</v>
      </c>
      <c r="M757" t="n">
        <v>3</v>
      </c>
      <c r="N757" t="n">
        <v>48.19</v>
      </c>
      <c r="O757" t="n">
        <v>27167.55</v>
      </c>
      <c r="P757" t="n">
        <v>126.46</v>
      </c>
      <c r="Q757" t="n">
        <v>197.75</v>
      </c>
      <c r="R757" t="n">
        <v>29.61</v>
      </c>
      <c r="S757" t="n">
        <v>25.4</v>
      </c>
      <c r="T757" t="n">
        <v>1276.36</v>
      </c>
      <c r="U757" t="n">
        <v>0.86</v>
      </c>
      <c r="V757" t="n">
        <v>0.89</v>
      </c>
      <c r="W757" t="n">
        <v>2.95</v>
      </c>
      <c r="X757" t="n">
        <v>0.07000000000000001</v>
      </c>
      <c r="Y757" t="n">
        <v>1</v>
      </c>
      <c r="Z757" t="n">
        <v>10</v>
      </c>
    </row>
    <row r="758">
      <c r="A758" t="n">
        <v>108</v>
      </c>
      <c r="B758" t="n">
        <v>90</v>
      </c>
      <c r="C758" t="inlineStr">
        <is>
          <t xml:space="preserve">CONCLUIDO	</t>
        </is>
      </c>
      <c r="D758" t="n">
        <v>7.6579</v>
      </c>
      <c r="E758" t="n">
        <v>13.06</v>
      </c>
      <c r="F758" t="n">
        <v>10.46</v>
      </c>
      <c r="G758" t="n">
        <v>125.52</v>
      </c>
      <c r="H758" t="n">
        <v>2.27</v>
      </c>
      <c r="I758" t="n">
        <v>5</v>
      </c>
      <c r="J758" t="n">
        <v>218.79</v>
      </c>
      <c r="K758" t="n">
        <v>52.44</v>
      </c>
      <c r="L758" t="n">
        <v>28</v>
      </c>
      <c r="M758" t="n">
        <v>3</v>
      </c>
      <c r="N758" t="n">
        <v>48.35</v>
      </c>
      <c r="O758" t="n">
        <v>27218.26</v>
      </c>
      <c r="P758" t="n">
        <v>125.98</v>
      </c>
      <c r="Q758" t="n">
        <v>197.75</v>
      </c>
      <c r="R758" t="n">
        <v>29.57</v>
      </c>
      <c r="S758" t="n">
        <v>25.4</v>
      </c>
      <c r="T758" t="n">
        <v>1258.5</v>
      </c>
      <c r="U758" t="n">
        <v>0.86</v>
      </c>
      <c r="V758" t="n">
        <v>0.89</v>
      </c>
      <c r="W758" t="n">
        <v>2.95</v>
      </c>
      <c r="X758" t="n">
        <v>0.07000000000000001</v>
      </c>
      <c r="Y758" t="n">
        <v>1</v>
      </c>
      <c r="Z758" t="n">
        <v>10</v>
      </c>
    </row>
    <row r="759">
      <c r="A759" t="n">
        <v>109</v>
      </c>
      <c r="B759" t="n">
        <v>90</v>
      </c>
      <c r="C759" t="inlineStr">
        <is>
          <t xml:space="preserve">CONCLUIDO	</t>
        </is>
      </c>
      <c r="D759" t="n">
        <v>7.6552</v>
      </c>
      <c r="E759" t="n">
        <v>13.06</v>
      </c>
      <c r="F759" t="n">
        <v>10.46</v>
      </c>
      <c r="G759" t="n">
        <v>125.58</v>
      </c>
      <c r="H759" t="n">
        <v>2.29</v>
      </c>
      <c r="I759" t="n">
        <v>5</v>
      </c>
      <c r="J759" t="n">
        <v>219.2</v>
      </c>
      <c r="K759" t="n">
        <v>52.44</v>
      </c>
      <c r="L759" t="n">
        <v>28.25</v>
      </c>
      <c r="M759" t="n">
        <v>3</v>
      </c>
      <c r="N759" t="n">
        <v>48.51</v>
      </c>
      <c r="O759" t="n">
        <v>27269.02</v>
      </c>
      <c r="P759" t="n">
        <v>125.89</v>
      </c>
      <c r="Q759" t="n">
        <v>197.75</v>
      </c>
      <c r="R759" t="n">
        <v>29.72</v>
      </c>
      <c r="S759" t="n">
        <v>25.4</v>
      </c>
      <c r="T759" t="n">
        <v>1331.21</v>
      </c>
      <c r="U759" t="n">
        <v>0.85</v>
      </c>
      <c r="V759" t="n">
        <v>0.89</v>
      </c>
      <c r="W759" t="n">
        <v>2.95</v>
      </c>
      <c r="X759" t="n">
        <v>0.07000000000000001</v>
      </c>
      <c r="Y759" t="n">
        <v>1</v>
      </c>
      <c r="Z759" t="n">
        <v>10</v>
      </c>
    </row>
    <row r="760">
      <c r="A760" t="n">
        <v>110</v>
      </c>
      <c r="B760" t="n">
        <v>90</v>
      </c>
      <c r="C760" t="inlineStr">
        <is>
          <t xml:space="preserve">CONCLUIDO	</t>
        </is>
      </c>
      <c r="D760" t="n">
        <v>7.6524</v>
      </c>
      <c r="E760" t="n">
        <v>13.07</v>
      </c>
      <c r="F760" t="n">
        <v>10.47</v>
      </c>
      <c r="G760" t="n">
        <v>125.63</v>
      </c>
      <c r="H760" t="n">
        <v>2.31</v>
      </c>
      <c r="I760" t="n">
        <v>5</v>
      </c>
      <c r="J760" t="n">
        <v>219.61</v>
      </c>
      <c r="K760" t="n">
        <v>52.44</v>
      </c>
      <c r="L760" t="n">
        <v>28.5</v>
      </c>
      <c r="M760" t="n">
        <v>3</v>
      </c>
      <c r="N760" t="n">
        <v>48.67</v>
      </c>
      <c r="O760" t="n">
        <v>27319.84</v>
      </c>
      <c r="P760" t="n">
        <v>125.77</v>
      </c>
      <c r="Q760" t="n">
        <v>197.75</v>
      </c>
      <c r="R760" t="n">
        <v>29.86</v>
      </c>
      <c r="S760" t="n">
        <v>25.4</v>
      </c>
      <c r="T760" t="n">
        <v>1400.81</v>
      </c>
      <c r="U760" t="n">
        <v>0.85</v>
      </c>
      <c r="V760" t="n">
        <v>0.89</v>
      </c>
      <c r="W760" t="n">
        <v>2.95</v>
      </c>
      <c r="X760" t="n">
        <v>0.08</v>
      </c>
      <c r="Y760" t="n">
        <v>1</v>
      </c>
      <c r="Z760" t="n">
        <v>10</v>
      </c>
    </row>
    <row r="761">
      <c r="A761" t="n">
        <v>111</v>
      </c>
      <c r="B761" t="n">
        <v>90</v>
      </c>
      <c r="C761" t="inlineStr">
        <is>
          <t xml:space="preserve">CONCLUIDO	</t>
        </is>
      </c>
      <c r="D761" t="n">
        <v>7.6524</v>
      </c>
      <c r="E761" t="n">
        <v>13.07</v>
      </c>
      <c r="F761" t="n">
        <v>10.47</v>
      </c>
      <c r="G761" t="n">
        <v>125.63</v>
      </c>
      <c r="H761" t="n">
        <v>2.32</v>
      </c>
      <c r="I761" t="n">
        <v>5</v>
      </c>
      <c r="J761" t="n">
        <v>220.03</v>
      </c>
      <c r="K761" t="n">
        <v>52.44</v>
      </c>
      <c r="L761" t="n">
        <v>28.75</v>
      </c>
      <c r="M761" t="n">
        <v>3</v>
      </c>
      <c r="N761" t="n">
        <v>48.83</v>
      </c>
      <c r="O761" t="n">
        <v>27370.71</v>
      </c>
      <c r="P761" t="n">
        <v>125.61</v>
      </c>
      <c r="Q761" t="n">
        <v>197.75</v>
      </c>
      <c r="R761" t="n">
        <v>29.86</v>
      </c>
      <c r="S761" t="n">
        <v>25.4</v>
      </c>
      <c r="T761" t="n">
        <v>1401.62</v>
      </c>
      <c r="U761" t="n">
        <v>0.85</v>
      </c>
      <c r="V761" t="n">
        <v>0.89</v>
      </c>
      <c r="W761" t="n">
        <v>2.95</v>
      </c>
      <c r="X761" t="n">
        <v>0.08</v>
      </c>
      <c r="Y761" t="n">
        <v>1</v>
      </c>
      <c r="Z761" t="n">
        <v>10</v>
      </c>
    </row>
    <row r="762">
      <c r="A762" t="n">
        <v>112</v>
      </c>
      <c r="B762" t="n">
        <v>90</v>
      </c>
      <c r="C762" t="inlineStr">
        <is>
          <t xml:space="preserve">CONCLUIDO	</t>
        </is>
      </c>
      <c r="D762" t="n">
        <v>7.6521</v>
      </c>
      <c r="E762" t="n">
        <v>13.07</v>
      </c>
      <c r="F762" t="n">
        <v>10.47</v>
      </c>
      <c r="G762" t="n">
        <v>125.64</v>
      </c>
      <c r="H762" t="n">
        <v>2.34</v>
      </c>
      <c r="I762" t="n">
        <v>5</v>
      </c>
      <c r="J762" t="n">
        <v>220.44</v>
      </c>
      <c r="K762" t="n">
        <v>52.44</v>
      </c>
      <c r="L762" t="n">
        <v>29</v>
      </c>
      <c r="M762" t="n">
        <v>3</v>
      </c>
      <c r="N762" t="n">
        <v>49</v>
      </c>
      <c r="O762" t="n">
        <v>27421.64</v>
      </c>
      <c r="P762" t="n">
        <v>125.11</v>
      </c>
      <c r="Q762" t="n">
        <v>197.75</v>
      </c>
      <c r="R762" t="n">
        <v>29.77</v>
      </c>
      <c r="S762" t="n">
        <v>25.4</v>
      </c>
      <c r="T762" t="n">
        <v>1355.53</v>
      </c>
      <c r="U762" t="n">
        <v>0.85</v>
      </c>
      <c r="V762" t="n">
        <v>0.89</v>
      </c>
      <c r="W762" t="n">
        <v>2.95</v>
      </c>
      <c r="X762" t="n">
        <v>0.08</v>
      </c>
      <c r="Y762" t="n">
        <v>1</v>
      </c>
      <c r="Z762" t="n">
        <v>10</v>
      </c>
    </row>
    <row r="763">
      <c r="A763" t="n">
        <v>113</v>
      </c>
      <c r="B763" t="n">
        <v>90</v>
      </c>
      <c r="C763" t="inlineStr">
        <is>
          <t xml:space="preserve">CONCLUIDO	</t>
        </is>
      </c>
      <c r="D763" t="n">
        <v>7.655</v>
      </c>
      <c r="E763" t="n">
        <v>13.06</v>
      </c>
      <c r="F763" t="n">
        <v>10.46</v>
      </c>
      <c r="G763" t="n">
        <v>125.58</v>
      </c>
      <c r="H763" t="n">
        <v>2.35</v>
      </c>
      <c r="I763" t="n">
        <v>5</v>
      </c>
      <c r="J763" t="n">
        <v>220.85</v>
      </c>
      <c r="K763" t="n">
        <v>52.44</v>
      </c>
      <c r="L763" t="n">
        <v>29.25</v>
      </c>
      <c r="M763" t="n">
        <v>3</v>
      </c>
      <c r="N763" t="n">
        <v>49.16</v>
      </c>
      <c r="O763" t="n">
        <v>27472.63</v>
      </c>
      <c r="P763" t="n">
        <v>124.68</v>
      </c>
      <c r="Q763" t="n">
        <v>197.76</v>
      </c>
      <c r="R763" t="n">
        <v>29.75</v>
      </c>
      <c r="S763" t="n">
        <v>25.4</v>
      </c>
      <c r="T763" t="n">
        <v>1345.61</v>
      </c>
      <c r="U763" t="n">
        <v>0.85</v>
      </c>
      <c r="V763" t="n">
        <v>0.89</v>
      </c>
      <c r="W763" t="n">
        <v>2.95</v>
      </c>
      <c r="X763" t="n">
        <v>0.07000000000000001</v>
      </c>
      <c r="Y763" t="n">
        <v>1</v>
      </c>
      <c r="Z763" t="n">
        <v>10</v>
      </c>
    </row>
    <row r="764">
      <c r="A764" t="n">
        <v>114</v>
      </c>
      <c r="B764" t="n">
        <v>90</v>
      </c>
      <c r="C764" t="inlineStr">
        <is>
          <t xml:space="preserve">CONCLUIDO	</t>
        </is>
      </c>
      <c r="D764" t="n">
        <v>7.6535</v>
      </c>
      <c r="E764" t="n">
        <v>13.07</v>
      </c>
      <c r="F764" t="n">
        <v>10.47</v>
      </c>
      <c r="G764" t="n">
        <v>125.61</v>
      </c>
      <c r="H764" t="n">
        <v>2.37</v>
      </c>
      <c r="I764" t="n">
        <v>5</v>
      </c>
      <c r="J764" t="n">
        <v>221.27</v>
      </c>
      <c r="K764" t="n">
        <v>52.44</v>
      </c>
      <c r="L764" t="n">
        <v>29.5</v>
      </c>
      <c r="M764" t="n">
        <v>3</v>
      </c>
      <c r="N764" t="n">
        <v>49.32</v>
      </c>
      <c r="O764" t="n">
        <v>27523.67</v>
      </c>
      <c r="P764" t="n">
        <v>124.62</v>
      </c>
      <c r="Q764" t="n">
        <v>197.77</v>
      </c>
      <c r="R764" t="n">
        <v>29.74</v>
      </c>
      <c r="S764" t="n">
        <v>25.4</v>
      </c>
      <c r="T764" t="n">
        <v>1339.71</v>
      </c>
      <c r="U764" t="n">
        <v>0.85</v>
      </c>
      <c r="V764" t="n">
        <v>0.89</v>
      </c>
      <c r="W764" t="n">
        <v>2.95</v>
      </c>
      <c r="X764" t="n">
        <v>0.08</v>
      </c>
      <c r="Y764" t="n">
        <v>1</v>
      </c>
      <c r="Z764" t="n">
        <v>10</v>
      </c>
    </row>
    <row r="765">
      <c r="A765" t="n">
        <v>115</v>
      </c>
      <c r="B765" t="n">
        <v>90</v>
      </c>
      <c r="C765" t="inlineStr">
        <is>
          <t xml:space="preserve">CONCLUIDO	</t>
        </is>
      </c>
      <c r="D765" t="n">
        <v>7.6892</v>
      </c>
      <c r="E765" t="n">
        <v>13.01</v>
      </c>
      <c r="F765" t="n">
        <v>10.44</v>
      </c>
      <c r="G765" t="n">
        <v>156.64</v>
      </c>
      <c r="H765" t="n">
        <v>2.39</v>
      </c>
      <c r="I765" t="n">
        <v>4</v>
      </c>
      <c r="J765" t="n">
        <v>221.68</v>
      </c>
      <c r="K765" t="n">
        <v>52.44</v>
      </c>
      <c r="L765" t="n">
        <v>29.75</v>
      </c>
      <c r="M765" t="n">
        <v>2</v>
      </c>
      <c r="N765" t="n">
        <v>49.49</v>
      </c>
      <c r="O765" t="n">
        <v>27574.77</v>
      </c>
      <c r="P765" t="n">
        <v>124.21</v>
      </c>
      <c r="Q765" t="n">
        <v>197.76</v>
      </c>
      <c r="R765" t="n">
        <v>29.02</v>
      </c>
      <c r="S765" t="n">
        <v>25.4</v>
      </c>
      <c r="T765" t="n">
        <v>986.9299999999999</v>
      </c>
      <c r="U765" t="n">
        <v>0.88</v>
      </c>
      <c r="V765" t="n">
        <v>0.89</v>
      </c>
      <c r="W765" t="n">
        <v>2.94</v>
      </c>
      <c r="X765" t="n">
        <v>0.05</v>
      </c>
      <c r="Y765" t="n">
        <v>1</v>
      </c>
      <c r="Z765" t="n">
        <v>10</v>
      </c>
    </row>
    <row r="766">
      <c r="A766" t="n">
        <v>116</v>
      </c>
      <c r="B766" t="n">
        <v>90</v>
      </c>
      <c r="C766" t="inlineStr">
        <is>
          <t xml:space="preserve">CONCLUIDO	</t>
        </is>
      </c>
      <c r="D766" t="n">
        <v>7.691</v>
      </c>
      <c r="E766" t="n">
        <v>13</v>
      </c>
      <c r="F766" t="n">
        <v>10.44</v>
      </c>
      <c r="G766" t="n">
        <v>156.59</v>
      </c>
      <c r="H766" t="n">
        <v>2.4</v>
      </c>
      <c r="I766" t="n">
        <v>4</v>
      </c>
      <c r="J766" t="n">
        <v>222.1</v>
      </c>
      <c r="K766" t="n">
        <v>52.44</v>
      </c>
      <c r="L766" t="n">
        <v>30</v>
      </c>
      <c r="M766" t="n">
        <v>2</v>
      </c>
      <c r="N766" t="n">
        <v>49.65</v>
      </c>
      <c r="O766" t="n">
        <v>27625.93</v>
      </c>
      <c r="P766" t="n">
        <v>124.42</v>
      </c>
      <c r="Q766" t="n">
        <v>197.75</v>
      </c>
      <c r="R766" t="n">
        <v>28.9</v>
      </c>
      <c r="S766" t="n">
        <v>25.4</v>
      </c>
      <c r="T766" t="n">
        <v>923.6</v>
      </c>
      <c r="U766" t="n">
        <v>0.88</v>
      </c>
      <c r="V766" t="n">
        <v>0.89</v>
      </c>
      <c r="W766" t="n">
        <v>2.94</v>
      </c>
      <c r="X766" t="n">
        <v>0.05</v>
      </c>
      <c r="Y766" t="n">
        <v>1</v>
      </c>
      <c r="Z766" t="n">
        <v>10</v>
      </c>
    </row>
    <row r="767">
      <c r="A767" t="n">
        <v>117</v>
      </c>
      <c r="B767" t="n">
        <v>90</v>
      </c>
      <c r="C767" t="inlineStr">
        <is>
          <t xml:space="preserve">CONCLUIDO	</t>
        </is>
      </c>
      <c r="D767" t="n">
        <v>7.6879</v>
      </c>
      <c r="E767" t="n">
        <v>13.01</v>
      </c>
      <c r="F767" t="n">
        <v>10.44</v>
      </c>
      <c r="G767" t="n">
        <v>156.67</v>
      </c>
      <c r="H767" t="n">
        <v>2.42</v>
      </c>
      <c r="I767" t="n">
        <v>4</v>
      </c>
      <c r="J767" t="n">
        <v>222.51</v>
      </c>
      <c r="K767" t="n">
        <v>52.44</v>
      </c>
      <c r="L767" t="n">
        <v>30.25</v>
      </c>
      <c r="M767" t="n">
        <v>2</v>
      </c>
      <c r="N767" t="n">
        <v>49.82</v>
      </c>
      <c r="O767" t="n">
        <v>27677.27</v>
      </c>
      <c r="P767" t="n">
        <v>124.6</v>
      </c>
      <c r="Q767" t="n">
        <v>197.75</v>
      </c>
      <c r="R767" t="n">
        <v>29.08</v>
      </c>
      <c r="S767" t="n">
        <v>25.4</v>
      </c>
      <c r="T767" t="n">
        <v>1016.56</v>
      </c>
      <c r="U767" t="n">
        <v>0.87</v>
      </c>
      <c r="V767" t="n">
        <v>0.89</v>
      </c>
      <c r="W767" t="n">
        <v>2.95</v>
      </c>
      <c r="X767" t="n">
        <v>0.06</v>
      </c>
      <c r="Y767" t="n">
        <v>1</v>
      </c>
      <c r="Z767" t="n">
        <v>10</v>
      </c>
    </row>
    <row r="768">
      <c r="A768" t="n">
        <v>118</v>
      </c>
      <c r="B768" t="n">
        <v>90</v>
      </c>
      <c r="C768" t="inlineStr">
        <is>
          <t xml:space="preserve">CONCLUIDO	</t>
        </is>
      </c>
      <c r="D768" t="n">
        <v>7.6884</v>
      </c>
      <c r="E768" t="n">
        <v>13.01</v>
      </c>
      <c r="F768" t="n">
        <v>10.44</v>
      </c>
      <c r="G768" t="n">
        <v>156.66</v>
      </c>
      <c r="H768" t="n">
        <v>2.43</v>
      </c>
      <c r="I768" t="n">
        <v>4</v>
      </c>
      <c r="J768" t="n">
        <v>222.93</v>
      </c>
      <c r="K768" t="n">
        <v>52.44</v>
      </c>
      <c r="L768" t="n">
        <v>30.5</v>
      </c>
      <c r="M768" t="n">
        <v>2</v>
      </c>
      <c r="N768" t="n">
        <v>49.99</v>
      </c>
      <c r="O768" t="n">
        <v>27728.54</v>
      </c>
      <c r="P768" t="n">
        <v>124.75</v>
      </c>
      <c r="Q768" t="n">
        <v>197.75</v>
      </c>
      <c r="R768" t="n">
        <v>29.09</v>
      </c>
      <c r="S768" t="n">
        <v>25.4</v>
      </c>
      <c r="T768" t="n">
        <v>1019.59</v>
      </c>
      <c r="U768" t="n">
        <v>0.87</v>
      </c>
      <c r="V768" t="n">
        <v>0.89</v>
      </c>
      <c r="W768" t="n">
        <v>2.94</v>
      </c>
      <c r="X768" t="n">
        <v>0.05</v>
      </c>
      <c r="Y768" t="n">
        <v>1</v>
      </c>
      <c r="Z768" t="n">
        <v>10</v>
      </c>
    </row>
    <row r="769">
      <c r="A769" t="n">
        <v>119</v>
      </c>
      <c r="B769" t="n">
        <v>90</v>
      </c>
      <c r="C769" t="inlineStr">
        <is>
          <t xml:space="preserve">CONCLUIDO	</t>
        </is>
      </c>
      <c r="D769" t="n">
        <v>7.6882</v>
      </c>
      <c r="E769" t="n">
        <v>13.01</v>
      </c>
      <c r="F769" t="n">
        <v>10.44</v>
      </c>
      <c r="G769" t="n">
        <v>156.66</v>
      </c>
      <c r="H769" t="n">
        <v>2.45</v>
      </c>
      <c r="I769" t="n">
        <v>4</v>
      </c>
      <c r="J769" t="n">
        <v>223.34</v>
      </c>
      <c r="K769" t="n">
        <v>52.44</v>
      </c>
      <c r="L769" t="n">
        <v>30.75</v>
      </c>
      <c r="M769" t="n">
        <v>2</v>
      </c>
      <c r="N769" t="n">
        <v>50.15</v>
      </c>
      <c r="O769" t="n">
        <v>27779.88</v>
      </c>
      <c r="P769" t="n">
        <v>124.91</v>
      </c>
      <c r="Q769" t="n">
        <v>197.79</v>
      </c>
      <c r="R769" t="n">
        <v>29.04</v>
      </c>
      <c r="S769" t="n">
        <v>25.4</v>
      </c>
      <c r="T769" t="n">
        <v>997.66</v>
      </c>
      <c r="U769" t="n">
        <v>0.87</v>
      </c>
      <c r="V769" t="n">
        <v>0.89</v>
      </c>
      <c r="W769" t="n">
        <v>2.95</v>
      </c>
      <c r="X769" t="n">
        <v>0.05</v>
      </c>
      <c r="Y769" t="n">
        <v>1</v>
      </c>
      <c r="Z769" t="n">
        <v>10</v>
      </c>
    </row>
    <row r="770">
      <c r="A770" t="n">
        <v>120</v>
      </c>
      <c r="B770" t="n">
        <v>90</v>
      </c>
      <c r="C770" t="inlineStr">
        <is>
          <t xml:space="preserve">CONCLUIDO	</t>
        </is>
      </c>
      <c r="D770" t="n">
        <v>7.6897</v>
      </c>
      <c r="E770" t="n">
        <v>13</v>
      </c>
      <c r="F770" t="n">
        <v>10.44</v>
      </c>
      <c r="G770" t="n">
        <v>156.62</v>
      </c>
      <c r="H770" t="n">
        <v>2.46</v>
      </c>
      <c r="I770" t="n">
        <v>4</v>
      </c>
      <c r="J770" t="n">
        <v>223.76</v>
      </c>
      <c r="K770" t="n">
        <v>52.44</v>
      </c>
      <c r="L770" t="n">
        <v>31</v>
      </c>
      <c r="M770" t="n">
        <v>2</v>
      </c>
      <c r="N770" t="n">
        <v>50.32</v>
      </c>
      <c r="O770" t="n">
        <v>27831.27</v>
      </c>
      <c r="P770" t="n">
        <v>125.04</v>
      </c>
      <c r="Q770" t="n">
        <v>197.75</v>
      </c>
      <c r="R770" t="n">
        <v>29.03</v>
      </c>
      <c r="S770" t="n">
        <v>25.4</v>
      </c>
      <c r="T770" t="n">
        <v>988.71</v>
      </c>
      <c r="U770" t="n">
        <v>0.88</v>
      </c>
      <c r="V770" t="n">
        <v>0.89</v>
      </c>
      <c r="W770" t="n">
        <v>2.94</v>
      </c>
      <c r="X770" t="n">
        <v>0.05</v>
      </c>
      <c r="Y770" t="n">
        <v>1</v>
      </c>
      <c r="Z770" t="n">
        <v>10</v>
      </c>
    </row>
    <row r="771">
      <c r="A771" t="n">
        <v>121</v>
      </c>
      <c r="B771" t="n">
        <v>90</v>
      </c>
      <c r="C771" t="inlineStr">
        <is>
          <t xml:space="preserve">CONCLUIDO	</t>
        </is>
      </c>
      <c r="D771" t="n">
        <v>7.689</v>
      </c>
      <c r="E771" t="n">
        <v>13.01</v>
      </c>
      <c r="F771" t="n">
        <v>10.44</v>
      </c>
      <c r="G771" t="n">
        <v>156.64</v>
      </c>
      <c r="H771" t="n">
        <v>2.48</v>
      </c>
      <c r="I771" t="n">
        <v>4</v>
      </c>
      <c r="J771" t="n">
        <v>224.18</v>
      </c>
      <c r="K771" t="n">
        <v>52.44</v>
      </c>
      <c r="L771" t="n">
        <v>31.25</v>
      </c>
      <c r="M771" t="n">
        <v>2</v>
      </c>
      <c r="N771" t="n">
        <v>50.49</v>
      </c>
      <c r="O771" t="n">
        <v>27882.72</v>
      </c>
      <c r="P771" t="n">
        <v>125.08</v>
      </c>
      <c r="Q771" t="n">
        <v>197.75</v>
      </c>
      <c r="R771" t="n">
        <v>29.04</v>
      </c>
      <c r="S771" t="n">
        <v>25.4</v>
      </c>
      <c r="T771" t="n">
        <v>996.45</v>
      </c>
      <c r="U771" t="n">
        <v>0.87</v>
      </c>
      <c r="V771" t="n">
        <v>0.89</v>
      </c>
      <c r="W771" t="n">
        <v>2.94</v>
      </c>
      <c r="X771" t="n">
        <v>0.05</v>
      </c>
      <c r="Y771" t="n">
        <v>1</v>
      </c>
      <c r="Z771" t="n">
        <v>10</v>
      </c>
    </row>
    <row r="772">
      <c r="A772" t="n">
        <v>122</v>
      </c>
      <c r="B772" t="n">
        <v>90</v>
      </c>
      <c r="C772" t="inlineStr">
        <is>
          <t xml:space="preserve">CONCLUIDO	</t>
        </is>
      </c>
      <c r="D772" t="n">
        <v>7.6851</v>
      </c>
      <c r="E772" t="n">
        <v>13.01</v>
      </c>
      <c r="F772" t="n">
        <v>10.45</v>
      </c>
      <c r="G772" t="n">
        <v>156.74</v>
      </c>
      <c r="H772" t="n">
        <v>2.49</v>
      </c>
      <c r="I772" t="n">
        <v>4</v>
      </c>
      <c r="J772" t="n">
        <v>224.6</v>
      </c>
      <c r="K772" t="n">
        <v>52.44</v>
      </c>
      <c r="L772" t="n">
        <v>31.5</v>
      </c>
      <c r="M772" t="n">
        <v>2</v>
      </c>
      <c r="N772" t="n">
        <v>50.65</v>
      </c>
      <c r="O772" t="n">
        <v>27934.23</v>
      </c>
      <c r="P772" t="n">
        <v>125.22</v>
      </c>
      <c r="Q772" t="n">
        <v>197.75</v>
      </c>
      <c r="R772" t="n">
        <v>29.21</v>
      </c>
      <c r="S772" t="n">
        <v>25.4</v>
      </c>
      <c r="T772" t="n">
        <v>1079.83</v>
      </c>
      <c r="U772" t="n">
        <v>0.87</v>
      </c>
      <c r="V772" t="n">
        <v>0.89</v>
      </c>
      <c r="W772" t="n">
        <v>2.95</v>
      </c>
      <c r="X772" t="n">
        <v>0.06</v>
      </c>
      <c r="Y772" t="n">
        <v>1</v>
      </c>
      <c r="Z772" t="n">
        <v>10</v>
      </c>
    </row>
    <row r="773">
      <c r="A773" t="n">
        <v>123</v>
      </c>
      <c r="B773" t="n">
        <v>90</v>
      </c>
      <c r="C773" t="inlineStr">
        <is>
          <t xml:space="preserve">CONCLUIDO	</t>
        </is>
      </c>
      <c r="D773" t="n">
        <v>7.6851</v>
      </c>
      <c r="E773" t="n">
        <v>13.01</v>
      </c>
      <c r="F773" t="n">
        <v>10.45</v>
      </c>
      <c r="G773" t="n">
        <v>156.74</v>
      </c>
      <c r="H773" t="n">
        <v>2.51</v>
      </c>
      <c r="I773" t="n">
        <v>4</v>
      </c>
      <c r="J773" t="n">
        <v>225.01</v>
      </c>
      <c r="K773" t="n">
        <v>52.44</v>
      </c>
      <c r="L773" t="n">
        <v>31.75</v>
      </c>
      <c r="M773" t="n">
        <v>2</v>
      </c>
      <c r="N773" t="n">
        <v>50.82</v>
      </c>
      <c r="O773" t="n">
        <v>27985.79</v>
      </c>
      <c r="P773" t="n">
        <v>125.24</v>
      </c>
      <c r="Q773" t="n">
        <v>197.75</v>
      </c>
      <c r="R773" t="n">
        <v>29.22</v>
      </c>
      <c r="S773" t="n">
        <v>25.4</v>
      </c>
      <c r="T773" t="n">
        <v>1087.94</v>
      </c>
      <c r="U773" t="n">
        <v>0.87</v>
      </c>
      <c r="V773" t="n">
        <v>0.89</v>
      </c>
      <c r="W773" t="n">
        <v>2.95</v>
      </c>
      <c r="X773" t="n">
        <v>0.06</v>
      </c>
      <c r="Y773" t="n">
        <v>1</v>
      </c>
      <c r="Z773" t="n">
        <v>10</v>
      </c>
    </row>
    <row r="774">
      <c r="A774" t="n">
        <v>124</v>
      </c>
      <c r="B774" t="n">
        <v>90</v>
      </c>
      <c r="C774" t="inlineStr">
        <is>
          <t xml:space="preserve">CONCLUIDO	</t>
        </is>
      </c>
      <c r="D774" t="n">
        <v>7.6871</v>
      </c>
      <c r="E774" t="n">
        <v>13.01</v>
      </c>
      <c r="F774" t="n">
        <v>10.45</v>
      </c>
      <c r="G774" t="n">
        <v>156.69</v>
      </c>
      <c r="H774" t="n">
        <v>2.52</v>
      </c>
      <c r="I774" t="n">
        <v>4</v>
      </c>
      <c r="J774" t="n">
        <v>225.43</v>
      </c>
      <c r="K774" t="n">
        <v>52.44</v>
      </c>
      <c r="L774" t="n">
        <v>32</v>
      </c>
      <c r="M774" t="n">
        <v>2</v>
      </c>
      <c r="N774" t="n">
        <v>50.99</v>
      </c>
      <c r="O774" t="n">
        <v>28037.42</v>
      </c>
      <c r="P774" t="n">
        <v>125.15</v>
      </c>
      <c r="Q774" t="n">
        <v>197.75</v>
      </c>
      <c r="R774" t="n">
        <v>29.16</v>
      </c>
      <c r="S774" t="n">
        <v>25.4</v>
      </c>
      <c r="T774" t="n">
        <v>1057.87</v>
      </c>
      <c r="U774" t="n">
        <v>0.87</v>
      </c>
      <c r="V774" t="n">
        <v>0.89</v>
      </c>
      <c r="W774" t="n">
        <v>2.94</v>
      </c>
      <c r="X774" t="n">
        <v>0.06</v>
      </c>
      <c r="Y774" t="n">
        <v>1</v>
      </c>
      <c r="Z774" t="n">
        <v>10</v>
      </c>
    </row>
    <row r="775">
      <c r="A775" t="n">
        <v>125</v>
      </c>
      <c r="B775" t="n">
        <v>90</v>
      </c>
      <c r="C775" t="inlineStr">
        <is>
          <t xml:space="preserve">CONCLUIDO	</t>
        </is>
      </c>
      <c r="D775" t="n">
        <v>7.6895</v>
      </c>
      <c r="E775" t="n">
        <v>13</v>
      </c>
      <c r="F775" t="n">
        <v>10.44</v>
      </c>
      <c r="G775" t="n">
        <v>156.63</v>
      </c>
      <c r="H775" t="n">
        <v>2.54</v>
      </c>
      <c r="I775" t="n">
        <v>4</v>
      </c>
      <c r="J775" t="n">
        <v>225.85</v>
      </c>
      <c r="K775" t="n">
        <v>52.44</v>
      </c>
      <c r="L775" t="n">
        <v>32.25</v>
      </c>
      <c r="M775" t="n">
        <v>2</v>
      </c>
      <c r="N775" t="n">
        <v>51.16</v>
      </c>
      <c r="O775" t="n">
        <v>28089.1</v>
      </c>
      <c r="P775" t="n">
        <v>125.06</v>
      </c>
      <c r="Q775" t="n">
        <v>197.75</v>
      </c>
      <c r="R775" t="n">
        <v>28.92</v>
      </c>
      <c r="S775" t="n">
        <v>25.4</v>
      </c>
      <c r="T775" t="n">
        <v>938.36</v>
      </c>
      <c r="U775" t="n">
        <v>0.88</v>
      </c>
      <c r="V775" t="n">
        <v>0.89</v>
      </c>
      <c r="W775" t="n">
        <v>2.95</v>
      </c>
      <c r="X775" t="n">
        <v>0.05</v>
      </c>
      <c r="Y775" t="n">
        <v>1</v>
      </c>
      <c r="Z775" t="n">
        <v>10</v>
      </c>
    </row>
    <row r="776">
      <c r="A776" t="n">
        <v>126</v>
      </c>
      <c r="B776" t="n">
        <v>90</v>
      </c>
      <c r="C776" t="inlineStr">
        <is>
          <t xml:space="preserve">CONCLUIDO	</t>
        </is>
      </c>
      <c r="D776" t="n">
        <v>7.6905</v>
      </c>
      <c r="E776" t="n">
        <v>13</v>
      </c>
      <c r="F776" t="n">
        <v>10.44</v>
      </c>
      <c r="G776" t="n">
        <v>156.6</v>
      </c>
      <c r="H776" t="n">
        <v>2.55</v>
      </c>
      <c r="I776" t="n">
        <v>4</v>
      </c>
      <c r="J776" t="n">
        <v>226.27</v>
      </c>
      <c r="K776" t="n">
        <v>52.44</v>
      </c>
      <c r="L776" t="n">
        <v>32.5</v>
      </c>
      <c r="M776" t="n">
        <v>2</v>
      </c>
      <c r="N776" t="n">
        <v>51.33</v>
      </c>
      <c r="O776" t="n">
        <v>28140.84</v>
      </c>
      <c r="P776" t="n">
        <v>124.96</v>
      </c>
      <c r="Q776" t="n">
        <v>197.75</v>
      </c>
      <c r="R776" t="n">
        <v>28.97</v>
      </c>
      <c r="S776" t="n">
        <v>25.4</v>
      </c>
      <c r="T776" t="n">
        <v>962.9400000000001</v>
      </c>
      <c r="U776" t="n">
        <v>0.88</v>
      </c>
      <c r="V776" t="n">
        <v>0.89</v>
      </c>
      <c r="W776" t="n">
        <v>2.94</v>
      </c>
      <c r="X776" t="n">
        <v>0.05</v>
      </c>
      <c r="Y776" t="n">
        <v>1</v>
      </c>
      <c r="Z776" t="n">
        <v>10</v>
      </c>
    </row>
    <row r="777">
      <c r="A777" t="n">
        <v>127</v>
      </c>
      <c r="B777" t="n">
        <v>90</v>
      </c>
      <c r="C777" t="inlineStr">
        <is>
          <t xml:space="preserve">CONCLUIDO	</t>
        </is>
      </c>
      <c r="D777" t="n">
        <v>7.6871</v>
      </c>
      <c r="E777" t="n">
        <v>13.01</v>
      </c>
      <c r="F777" t="n">
        <v>10.45</v>
      </c>
      <c r="G777" t="n">
        <v>156.69</v>
      </c>
      <c r="H777" t="n">
        <v>2.57</v>
      </c>
      <c r="I777" t="n">
        <v>4</v>
      </c>
      <c r="J777" t="n">
        <v>226.69</v>
      </c>
      <c r="K777" t="n">
        <v>52.44</v>
      </c>
      <c r="L777" t="n">
        <v>32.75</v>
      </c>
      <c r="M777" t="n">
        <v>2</v>
      </c>
      <c r="N777" t="n">
        <v>51.5</v>
      </c>
      <c r="O777" t="n">
        <v>28192.65</v>
      </c>
      <c r="P777" t="n">
        <v>125.07</v>
      </c>
      <c r="Q777" t="n">
        <v>197.75</v>
      </c>
      <c r="R777" t="n">
        <v>29.1</v>
      </c>
      <c r="S777" t="n">
        <v>25.4</v>
      </c>
      <c r="T777" t="n">
        <v>1023.67</v>
      </c>
      <c r="U777" t="n">
        <v>0.87</v>
      </c>
      <c r="V777" t="n">
        <v>0.89</v>
      </c>
      <c r="W777" t="n">
        <v>2.95</v>
      </c>
      <c r="X777" t="n">
        <v>0.06</v>
      </c>
      <c r="Y777" t="n">
        <v>1</v>
      </c>
      <c r="Z777" t="n">
        <v>10</v>
      </c>
    </row>
    <row r="778">
      <c r="A778" t="n">
        <v>128</v>
      </c>
      <c r="B778" t="n">
        <v>90</v>
      </c>
      <c r="C778" t="inlineStr">
        <is>
          <t xml:space="preserve">CONCLUIDO	</t>
        </is>
      </c>
      <c r="D778" t="n">
        <v>7.688</v>
      </c>
      <c r="E778" t="n">
        <v>13.01</v>
      </c>
      <c r="F778" t="n">
        <v>10.44</v>
      </c>
      <c r="G778" t="n">
        <v>156.67</v>
      </c>
      <c r="H778" t="n">
        <v>2.58</v>
      </c>
      <c r="I778" t="n">
        <v>4</v>
      </c>
      <c r="J778" t="n">
        <v>227.11</v>
      </c>
      <c r="K778" t="n">
        <v>52.44</v>
      </c>
      <c r="L778" t="n">
        <v>33</v>
      </c>
      <c r="M778" t="n">
        <v>2</v>
      </c>
      <c r="N778" t="n">
        <v>51.67</v>
      </c>
      <c r="O778" t="n">
        <v>28244.51</v>
      </c>
      <c r="P778" t="n">
        <v>124.98</v>
      </c>
      <c r="Q778" t="n">
        <v>197.75</v>
      </c>
      <c r="R778" t="n">
        <v>29.04</v>
      </c>
      <c r="S778" t="n">
        <v>25.4</v>
      </c>
      <c r="T778" t="n">
        <v>994.4400000000001</v>
      </c>
      <c r="U778" t="n">
        <v>0.87</v>
      </c>
      <c r="V778" t="n">
        <v>0.89</v>
      </c>
      <c r="W778" t="n">
        <v>2.95</v>
      </c>
      <c r="X778" t="n">
        <v>0.05</v>
      </c>
      <c r="Y778" t="n">
        <v>1</v>
      </c>
      <c r="Z778" t="n">
        <v>10</v>
      </c>
    </row>
    <row r="779">
      <c r="A779" t="n">
        <v>129</v>
      </c>
      <c r="B779" t="n">
        <v>90</v>
      </c>
      <c r="C779" t="inlineStr">
        <is>
          <t xml:space="preserve">CONCLUIDO	</t>
        </is>
      </c>
      <c r="D779" t="n">
        <v>7.6872</v>
      </c>
      <c r="E779" t="n">
        <v>13.01</v>
      </c>
      <c r="F779" t="n">
        <v>10.45</v>
      </c>
      <c r="G779" t="n">
        <v>156.69</v>
      </c>
      <c r="H779" t="n">
        <v>2.6</v>
      </c>
      <c r="I779" t="n">
        <v>4</v>
      </c>
      <c r="J779" t="n">
        <v>227.53</v>
      </c>
      <c r="K779" t="n">
        <v>52.44</v>
      </c>
      <c r="L779" t="n">
        <v>33.25</v>
      </c>
      <c r="M779" t="n">
        <v>2</v>
      </c>
      <c r="N779" t="n">
        <v>51.84</v>
      </c>
      <c r="O779" t="n">
        <v>28296.43</v>
      </c>
      <c r="P779" t="n">
        <v>124.95</v>
      </c>
      <c r="Q779" t="n">
        <v>197.75</v>
      </c>
      <c r="R779" t="n">
        <v>29.2</v>
      </c>
      <c r="S779" t="n">
        <v>25.4</v>
      </c>
      <c r="T779" t="n">
        <v>1078.53</v>
      </c>
      <c r="U779" t="n">
        <v>0.87</v>
      </c>
      <c r="V779" t="n">
        <v>0.89</v>
      </c>
      <c r="W779" t="n">
        <v>2.94</v>
      </c>
      <c r="X779" t="n">
        <v>0.06</v>
      </c>
      <c r="Y779" t="n">
        <v>1</v>
      </c>
      <c r="Z779" t="n">
        <v>10</v>
      </c>
    </row>
    <row r="780">
      <c r="A780" t="n">
        <v>130</v>
      </c>
      <c r="B780" t="n">
        <v>90</v>
      </c>
      <c r="C780" t="inlineStr">
        <is>
          <t xml:space="preserve">CONCLUIDO	</t>
        </is>
      </c>
      <c r="D780" t="n">
        <v>7.6885</v>
      </c>
      <c r="E780" t="n">
        <v>13.01</v>
      </c>
      <c r="F780" t="n">
        <v>10.44</v>
      </c>
      <c r="G780" t="n">
        <v>156.65</v>
      </c>
      <c r="H780" t="n">
        <v>2.61</v>
      </c>
      <c r="I780" t="n">
        <v>4</v>
      </c>
      <c r="J780" t="n">
        <v>227.95</v>
      </c>
      <c r="K780" t="n">
        <v>52.44</v>
      </c>
      <c r="L780" t="n">
        <v>33.5</v>
      </c>
      <c r="M780" t="n">
        <v>2</v>
      </c>
      <c r="N780" t="n">
        <v>52.01</v>
      </c>
      <c r="O780" t="n">
        <v>28348.41</v>
      </c>
      <c r="P780" t="n">
        <v>124.93</v>
      </c>
      <c r="Q780" t="n">
        <v>197.75</v>
      </c>
      <c r="R780" t="n">
        <v>29.09</v>
      </c>
      <c r="S780" t="n">
        <v>25.4</v>
      </c>
      <c r="T780" t="n">
        <v>1019.87</v>
      </c>
      <c r="U780" t="n">
        <v>0.87</v>
      </c>
      <c r="V780" t="n">
        <v>0.89</v>
      </c>
      <c r="W780" t="n">
        <v>2.94</v>
      </c>
      <c r="X780" t="n">
        <v>0.05</v>
      </c>
      <c r="Y780" t="n">
        <v>1</v>
      </c>
      <c r="Z780" t="n">
        <v>10</v>
      </c>
    </row>
    <row r="781">
      <c r="A781" t="n">
        <v>131</v>
      </c>
      <c r="B781" t="n">
        <v>90</v>
      </c>
      <c r="C781" t="inlineStr">
        <is>
          <t xml:space="preserve">CONCLUIDO	</t>
        </is>
      </c>
      <c r="D781" t="n">
        <v>7.6871</v>
      </c>
      <c r="E781" t="n">
        <v>13.01</v>
      </c>
      <c r="F781" t="n">
        <v>10.45</v>
      </c>
      <c r="G781" t="n">
        <v>156.69</v>
      </c>
      <c r="H781" t="n">
        <v>2.63</v>
      </c>
      <c r="I781" t="n">
        <v>4</v>
      </c>
      <c r="J781" t="n">
        <v>228.38</v>
      </c>
      <c r="K781" t="n">
        <v>52.44</v>
      </c>
      <c r="L781" t="n">
        <v>33.75</v>
      </c>
      <c r="M781" t="n">
        <v>2</v>
      </c>
      <c r="N781" t="n">
        <v>52.18</v>
      </c>
      <c r="O781" t="n">
        <v>28400.46</v>
      </c>
      <c r="P781" t="n">
        <v>124.84</v>
      </c>
      <c r="Q781" t="n">
        <v>197.76</v>
      </c>
      <c r="R781" t="n">
        <v>29.08</v>
      </c>
      <c r="S781" t="n">
        <v>25.4</v>
      </c>
      <c r="T781" t="n">
        <v>1017.27</v>
      </c>
      <c r="U781" t="n">
        <v>0.87</v>
      </c>
      <c r="V781" t="n">
        <v>0.89</v>
      </c>
      <c r="W781" t="n">
        <v>2.95</v>
      </c>
      <c r="X781" t="n">
        <v>0.06</v>
      </c>
      <c r="Y781" t="n">
        <v>1</v>
      </c>
      <c r="Z781" t="n">
        <v>10</v>
      </c>
    </row>
    <row r="782">
      <c r="A782" t="n">
        <v>132</v>
      </c>
      <c r="B782" t="n">
        <v>90</v>
      </c>
      <c r="C782" t="inlineStr">
        <is>
          <t xml:space="preserve">CONCLUIDO	</t>
        </is>
      </c>
      <c r="D782" t="n">
        <v>7.6894</v>
      </c>
      <c r="E782" t="n">
        <v>13</v>
      </c>
      <c r="F782" t="n">
        <v>10.44</v>
      </c>
      <c r="G782" t="n">
        <v>156.63</v>
      </c>
      <c r="H782" t="n">
        <v>2.64</v>
      </c>
      <c r="I782" t="n">
        <v>4</v>
      </c>
      <c r="J782" t="n">
        <v>228.8</v>
      </c>
      <c r="K782" t="n">
        <v>52.44</v>
      </c>
      <c r="L782" t="n">
        <v>34</v>
      </c>
      <c r="M782" t="n">
        <v>2</v>
      </c>
      <c r="N782" t="n">
        <v>52.36</v>
      </c>
      <c r="O782" t="n">
        <v>28452.56</v>
      </c>
      <c r="P782" t="n">
        <v>124.8</v>
      </c>
      <c r="Q782" t="n">
        <v>197.75</v>
      </c>
      <c r="R782" t="n">
        <v>29.08</v>
      </c>
      <c r="S782" t="n">
        <v>25.4</v>
      </c>
      <c r="T782" t="n">
        <v>1013.57</v>
      </c>
      <c r="U782" t="n">
        <v>0.87</v>
      </c>
      <c r="V782" t="n">
        <v>0.89</v>
      </c>
      <c r="W782" t="n">
        <v>2.94</v>
      </c>
      <c r="X782" t="n">
        <v>0.05</v>
      </c>
      <c r="Y782" t="n">
        <v>1</v>
      </c>
      <c r="Z782" t="n">
        <v>10</v>
      </c>
    </row>
    <row r="783">
      <c r="A783" t="n">
        <v>133</v>
      </c>
      <c r="B783" t="n">
        <v>90</v>
      </c>
      <c r="C783" t="inlineStr">
        <is>
          <t xml:space="preserve">CONCLUIDO	</t>
        </is>
      </c>
      <c r="D783" t="n">
        <v>7.6892</v>
      </c>
      <c r="E783" t="n">
        <v>13.01</v>
      </c>
      <c r="F783" t="n">
        <v>10.44</v>
      </c>
      <c r="G783" t="n">
        <v>156.64</v>
      </c>
      <c r="H783" t="n">
        <v>2.66</v>
      </c>
      <c r="I783" t="n">
        <v>4</v>
      </c>
      <c r="J783" t="n">
        <v>229.22</v>
      </c>
      <c r="K783" t="n">
        <v>52.44</v>
      </c>
      <c r="L783" t="n">
        <v>34.25</v>
      </c>
      <c r="M783" t="n">
        <v>2</v>
      </c>
      <c r="N783" t="n">
        <v>52.53</v>
      </c>
      <c r="O783" t="n">
        <v>28504.72</v>
      </c>
      <c r="P783" t="n">
        <v>124.76</v>
      </c>
      <c r="Q783" t="n">
        <v>197.75</v>
      </c>
      <c r="R783" t="n">
        <v>29.04</v>
      </c>
      <c r="S783" t="n">
        <v>25.4</v>
      </c>
      <c r="T783" t="n">
        <v>995.67</v>
      </c>
      <c r="U783" t="n">
        <v>0.87</v>
      </c>
      <c r="V783" t="n">
        <v>0.89</v>
      </c>
      <c r="W783" t="n">
        <v>2.94</v>
      </c>
      <c r="X783" t="n">
        <v>0.05</v>
      </c>
      <c r="Y783" t="n">
        <v>1</v>
      </c>
      <c r="Z783" t="n">
        <v>10</v>
      </c>
    </row>
    <row r="784">
      <c r="A784" t="n">
        <v>134</v>
      </c>
      <c r="B784" t="n">
        <v>90</v>
      </c>
      <c r="C784" t="inlineStr">
        <is>
          <t xml:space="preserve">CONCLUIDO	</t>
        </is>
      </c>
      <c r="D784" t="n">
        <v>7.6866</v>
      </c>
      <c r="E784" t="n">
        <v>13.01</v>
      </c>
      <c r="F784" t="n">
        <v>10.45</v>
      </c>
      <c r="G784" t="n">
        <v>156.7</v>
      </c>
      <c r="H784" t="n">
        <v>2.67</v>
      </c>
      <c r="I784" t="n">
        <v>4</v>
      </c>
      <c r="J784" t="n">
        <v>229.64</v>
      </c>
      <c r="K784" t="n">
        <v>52.44</v>
      </c>
      <c r="L784" t="n">
        <v>34.5</v>
      </c>
      <c r="M784" t="n">
        <v>2</v>
      </c>
      <c r="N784" t="n">
        <v>52.7</v>
      </c>
      <c r="O784" t="n">
        <v>28556.95</v>
      </c>
      <c r="P784" t="n">
        <v>124.71</v>
      </c>
      <c r="Q784" t="n">
        <v>197.75</v>
      </c>
      <c r="R784" t="n">
        <v>29.16</v>
      </c>
      <c r="S784" t="n">
        <v>25.4</v>
      </c>
      <c r="T784" t="n">
        <v>1053.9</v>
      </c>
      <c r="U784" t="n">
        <v>0.87</v>
      </c>
      <c r="V784" t="n">
        <v>0.89</v>
      </c>
      <c r="W784" t="n">
        <v>2.94</v>
      </c>
      <c r="X784" t="n">
        <v>0.06</v>
      </c>
      <c r="Y784" t="n">
        <v>1</v>
      </c>
      <c r="Z784" t="n">
        <v>10</v>
      </c>
    </row>
    <row r="785">
      <c r="A785" t="n">
        <v>135</v>
      </c>
      <c r="B785" t="n">
        <v>90</v>
      </c>
      <c r="C785" t="inlineStr">
        <is>
          <t xml:space="preserve">CONCLUIDO	</t>
        </is>
      </c>
      <c r="D785" t="n">
        <v>7.6894</v>
      </c>
      <c r="E785" t="n">
        <v>13</v>
      </c>
      <c r="F785" t="n">
        <v>10.44</v>
      </c>
      <c r="G785" t="n">
        <v>156.63</v>
      </c>
      <c r="H785" t="n">
        <v>2.69</v>
      </c>
      <c r="I785" t="n">
        <v>4</v>
      </c>
      <c r="J785" t="n">
        <v>230.07</v>
      </c>
      <c r="K785" t="n">
        <v>52.44</v>
      </c>
      <c r="L785" t="n">
        <v>34.75</v>
      </c>
      <c r="M785" t="n">
        <v>2</v>
      </c>
      <c r="N785" t="n">
        <v>52.88</v>
      </c>
      <c r="O785" t="n">
        <v>28609.23</v>
      </c>
      <c r="P785" t="n">
        <v>124.44</v>
      </c>
      <c r="Q785" t="n">
        <v>197.75</v>
      </c>
      <c r="R785" t="n">
        <v>29.06</v>
      </c>
      <c r="S785" t="n">
        <v>25.4</v>
      </c>
      <c r="T785" t="n">
        <v>1004.96</v>
      </c>
      <c r="U785" t="n">
        <v>0.87</v>
      </c>
      <c r="V785" t="n">
        <v>0.89</v>
      </c>
      <c r="W785" t="n">
        <v>2.94</v>
      </c>
      <c r="X785" t="n">
        <v>0.05</v>
      </c>
      <c r="Y785" t="n">
        <v>1</v>
      </c>
      <c r="Z785" t="n">
        <v>10</v>
      </c>
    </row>
    <row r="786">
      <c r="A786" t="n">
        <v>136</v>
      </c>
      <c r="B786" t="n">
        <v>90</v>
      </c>
      <c r="C786" t="inlineStr">
        <is>
          <t xml:space="preserve">CONCLUIDO	</t>
        </is>
      </c>
      <c r="D786" t="n">
        <v>7.6889</v>
      </c>
      <c r="E786" t="n">
        <v>13.01</v>
      </c>
      <c r="F786" t="n">
        <v>10.44</v>
      </c>
      <c r="G786" t="n">
        <v>156.65</v>
      </c>
      <c r="H786" t="n">
        <v>2.7</v>
      </c>
      <c r="I786" t="n">
        <v>4</v>
      </c>
      <c r="J786" t="n">
        <v>230.49</v>
      </c>
      <c r="K786" t="n">
        <v>52.44</v>
      </c>
      <c r="L786" t="n">
        <v>35</v>
      </c>
      <c r="M786" t="n">
        <v>2</v>
      </c>
      <c r="N786" t="n">
        <v>53.05</v>
      </c>
      <c r="O786" t="n">
        <v>28661.58</v>
      </c>
      <c r="P786" t="n">
        <v>124.23</v>
      </c>
      <c r="Q786" t="n">
        <v>197.75</v>
      </c>
      <c r="R786" t="n">
        <v>29.01</v>
      </c>
      <c r="S786" t="n">
        <v>25.4</v>
      </c>
      <c r="T786" t="n">
        <v>979.95</v>
      </c>
      <c r="U786" t="n">
        <v>0.88</v>
      </c>
      <c r="V786" t="n">
        <v>0.89</v>
      </c>
      <c r="W786" t="n">
        <v>2.94</v>
      </c>
      <c r="X786" t="n">
        <v>0.05</v>
      </c>
      <c r="Y786" t="n">
        <v>1</v>
      </c>
      <c r="Z786" t="n">
        <v>10</v>
      </c>
    </row>
    <row r="787">
      <c r="A787" t="n">
        <v>137</v>
      </c>
      <c r="B787" t="n">
        <v>90</v>
      </c>
      <c r="C787" t="inlineStr">
        <is>
          <t xml:space="preserve">CONCLUIDO	</t>
        </is>
      </c>
      <c r="D787" t="n">
        <v>7.6879</v>
      </c>
      <c r="E787" t="n">
        <v>13.01</v>
      </c>
      <c r="F787" t="n">
        <v>10.44</v>
      </c>
      <c r="G787" t="n">
        <v>156.67</v>
      </c>
      <c r="H787" t="n">
        <v>2.71</v>
      </c>
      <c r="I787" t="n">
        <v>4</v>
      </c>
      <c r="J787" t="n">
        <v>230.92</v>
      </c>
      <c r="K787" t="n">
        <v>52.44</v>
      </c>
      <c r="L787" t="n">
        <v>35.25</v>
      </c>
      <c r="M787" t="n">
        <v>2</v>
      </c>
      <c r="N787" t="n">
        <v>53.23</v>
      </c>
      <c r="O787" t="n">
        <v>28713.99</v>
      </c>
      <c r="P787" t="n">
        <v>124.11</v>
      </c>
      <c r="Q787" t="n">
        <v>197.77</v>
      </c>
      <c r="R787" t="n">
        <v>28.99</v>
      </c>
      <c r="S787" t="n">
        <v>25.4</v>
      </c>
      <c r="T787" t="n">
        <v>970.52</v>
      </c>
      <c r="U787" t="n">
        <v>0.88</v>
      </c>
      <c r="V787" t="n">
        <v>0.89</v>
      </c>
      <c r="W787" t="n">
        <v>2.95</v>
      </c>
      <c r="X787" t="n">
        <v>0.05</v>
      </c>
      <c r="Y787" t="n">
        <v>1</v>
      </c>
      <c r="Z787" t="n">
        <v>10</v>
      </c>
    </row>
    <row r="788">
      <c r="A788" t="n">
        <v>138</v>
      </c>
      <c r="B788" t="n">
        <v>90</v>
      </c>
      <c r="C788" t="inlineStr">
        <is>
          <t xml:space="preserve">CONCLUIDO	</t>
        </is>
      </c>
      <c r="D788" t="n">
        <v>7.6884</v>
      </c>
      <c r="E788" t="n">
        <v>13.01</v>
      </c>
      <c r="F788" t="n">
        <v>10.44</v>
      </c>
      <c r="G788" t="n">
        <v>156.66</v>
      </c>
      <c r="H788" t="n">
        <v>2.73</v>
      </c>
      <c r="I788" t="n">
        <v>4</v>
      </c>
      <c r="J788" t="n">
        <v>231.34</v>
      </c>
      <c r="K788" t="n">
        <v>52.44</v>
      </c>
      <c r="L788" t="n">
        <v>35.5</v>
      </c>
      <c r="M788" t="n">
        <v>2</v>
      </c>
      <c r="N788" t="n">
        <v>53.4</v>
      </c>
      <c r="O788" t="n">
        <v>28766.46</v>
      </c>
      <c r="P788" t="n">
        <v>124.13</v>
      </c>
      <c r="Q788" t="n">
        <v>197.75</v>
      </c>
      <c r="R788" t="n">
        <v>29.07</v>
      </c>
      <c r="S788" t="n">
        <v>25.4</v>
      </c>
      <c r="T788" t="n">
        <v>1012.25</v>
      </c>
      <c r="U788" t="n">
        <v>0.87</v>
      </c>
      <c r="V788" t="n">
        <v>0.89</v>
      </c>
      <c r="W788" t="n">
        <v>2.94</v>
      </c>
      <c r="X788" t="n">
        <v>0.05</v>
      </c>
      <c r="Y788" t="n">
        <v>1</v>
      </c>
      <c r="Z788" t="n">
        <v>10</v>
      </c>
    </row>
    <row r="789">
      <c r="A789" t="n">
        <v>139</v>
      </c>
      <c r="B789" t="n">
        <v>90</v>
      </c>
      <c r="C789" t="inlineStr">
        <is>
          <t xml:space="preserve">CONCLUIDO	</t>
        </is>
      </c>
      <c r="D789" t="n">
        <v>7.6892</v>
      </c>
      <c r="E789" t="n">
        <v>13.01</v>
      </c>
      <c r="F789" t="n">
        <v>10.44</v>
      </c>
      <c r="G789" t="n">
        <v>156.64</v>
      </c>
      <c r="H789" t="n">
        <v>2.74</v>
      </c>
      <c r="I789" t="n">
        <v>4</v>
      </c>
      <c r="J789" t="n">
        <v>231.77</v>
      </c>
      <c r="K789" t="n">
        <v>52.44</v>
      </c>
      <c r="L789" t="n">
        <v>35.75</v>
      </c>
      <c r="M789" t="n">
        <v>2</v>
      </c>
      <c r="N789" t="n">
        <v>53.58</v>
      </c>
      <c r="O789" t="n">
        <v>28818.99</v>
      </c>
      <c r="P789" t="n">
        <v>124.04</v>
      </c>
      <c r="Q789" t="n">
        <v>197.75</v>
      </c>
      <c r="R789" t="n">
        <v>29.04</v>
      </c>
      <c r="S789" t="n">
        <v>25.4</v>
      </c>
      <c r="T789" t="n">
        <v>994.26</v>
      </c>
      <c r="U789" t="n">
        <v>0.87</v>
      </c>
      <c r="V789" t="n">
        <v>0.89</v>
      </c>
      <c r="W789" t="n">
        <v>2.94</v>
      </c>
      <c r="X789" t="n">
        <v>0.05</v>
      </c>
      <c r="Y789" t="n">
        <v>1</v>
      </c>
      <c r="Z789" t="n">
        <v>10</v>
      </c>
    </row>
    <row r="790">
      <c r="A790" t="n">
        <v>140</v>
      </c>
      <c r="B790" t="n">
        <v>90</v>
      </c>
      <c r="C790" t="inlineStr">
        <is>
          <t xml:space="preserve">CONCLUIDO	</t>
        </is>
      </c>
      <c r="D790" t="n">
        <v>7.69</v>
      </c>
      <c r="E790" t="n">
        <v>13</v>
      </c>
      <c r="F790" t="n">
        <v>10.44</v>
      </c>
      <c r="G790" t="n">
        <v>156.62</v>
      </c>
      <c r="H790" t="n">
        <v>2.76</v>
      </c>
      <c r="I790" t="n">
        <v>4</v>
      </c>
      <c r="J790" t="n">
        <v>232.2</v>
      </c>
      <c r="K790" t="n">
        <v>52.44</v>
      </c>
      <c r="L790" t="n">
        <v>36</v>
      </c>
      <c r="M790" t="n">
        <v>2</v>
      </c>
      <c r="N790" t="n">
        <v>53.75</v>
      </c>
      <c r="O790" t="n">
        <v>28871.58</v>
      </c>
      <c r="P790" t="n">
        <v>124.04</v>
      </c>
      <c r="Q790" t="n">
        <v>197.75</v>
      </c>
      <c r="R790" t="n">
        <v>28.95</v>
      </c>
      <c r="S790" t="n">
        <v>25.4</v>
      </c>
      <c r="T790" t="n">
        <v>951.3099999999999</v>
      </c>
      <c r="U790" t="n">
        <v>0.88</v>
      </c>
      <c r="V790" t="n">
        <v>0.89</v>
      </c>
      <c r="W790" t="n">
        <v>2.94</v>
      </c>
      <c r="X790" t="n">
        <v>0.05</v>
      </c>
      <c r="Y790" t="n">
        <v>1</v>
      </c>
      <c r="Z790" t="n">
        <v>10</v>
      </c>
    </row>
    <row r="791">
      <c r="A791" t="n">
        <v>141</v>
      </c>
      <c r="B791" t="n">
        <v>90</v>
      </c>
      <c r="C791" t="inlineStr">
        <is>
          <t xml:space="preserve">CONCLUIDO	</t>
        </is>
      </c>
      <c r="D791" t="n">
        <v>7.6903</v>
      </c>
      <c r="E791" t="n">
        <v>13</v>
      </c>
      <c r="F791" t="n">
        <v>10.44</v>
      </c>
      <c r="G791" t="n">
        <v>156.61</v>
      </c>
      <c r="H791" t="n">
        <v>2.77</v>
      </c>
      <c r="I791" t="n">
        <v>4</v>
      </c>
      <c r="J791" t="n">
        <v>232.62</v>
      </c>
      <c r="K791" t="n">
        <v>52.44</v>
      </c>
      <c r="L791" t="n">
        <v>36.25</v>
      </c>
      <c r="M791" t="n">
        <v>2</v>
      </c>
      <c r="N791" t="n">
        <v>53.93</v>
      </c>
      <c r="O791" t="n">
        <v>28924.24</v>
      </c>
      <c r="P791" t="n">
        <v>123.91</v>
      </c>
      <c r="Q791" t="n">
        <v>197.75</v>
      </c>
      <c r="R791" t="n">
        <v>28.94</v>
      </c>
      <c r="S791" t="n">
        <v>25.4</v>
      </c>
      <c r="T791" t="n">
        <v>948.53</v>
      </c>
      <c r="U791" t="n">
        <v>0.88</v>
      </c>
      <c r="V791" t="n">
        <v>0.89</v>
      </c>
      <c r="W791" t="n">
        <v>2.94</v>
      </c>
      <c r="X791" t="n">
        <v>0.05</v>
      </c>
      <c r="Y791" t="n">
        <v>1</v>
      </c>
      <c r="Z791" t="n">
        <v>10</v>
      </c>
    </row>
    <row r="792">
      <c r="A792" t="n">
        <v>142</v>
      </c>
      <c r="B792" t="n">
        <v>90</v>
      </c>
      <c r="C792" t="inlineStr">
        <is>
          <t xml:space="preserve">CONCLUIDO	</t>
        </is>
      </c>
      <c r="D792" t="n">
        <v>7.6884</v>
      </c>
      <c r="E792" t="n">
        <v>13.01</v>
      </c>
      <c r="F792" t="n">
        <v>10.44</v>
      </c>
      <c r="G792" t="n">
        <v>156.66</v>
      </c>
      <c r="H792" t="n">
        <v>2.78</v>
      </c>
      <c r="I792" t="n">
        <v>4</v>
      </c>
      <c r="J792" t="n">
        <v>233.05</v>
      </c>
      <c r="K792" t="n">
        <v>52.44</v>
      </c>
      <c r="L792" t="n">
        <v>36.5</v>
      </c>
      <c r="M792" t="n">
        <v>2</v>
      </c>
      <c r="N792" t="n">
        <v>54.11</v>
      </c>
      <c r="O792" t="n">
        <v>28976.96</v>
      </c>
      <c r="P792" t="n">
        <v>123.76</v>
      </c>
      <c r="Q792" t="n">
        <v>197.75</v>
      </c>
      <c r="R792" t="n">
        <v>29.08</v>
      </c>
      <c r="S792" t="n">
        <v>25.4</v>
      </c>
      <c r="T792" t="n">
        <v>1015.05</v>
      </c>
      <c r="U792" t="n">
        <v>0.87</v>
      </c>
      <c r="V792" t="n">
        <v>0.89</v>
      </c>
      <c r="W792" t="n">
        <v>2.94</v>
      </c>
      <c r="X792" t="n">
        <v>0.05</v>
      </c>
      <c r="Y792" t="n">
        <v>1</v>
      </c>
      <c r="Z792" t="n">
        <v>10</v>
      </c>
    </row>
    <row r="793">
      <c r="A793" t="n">
        <v>143</v>
      </c>
      <c r="B793" t="n">
        <v>90</v>
      </c>
      <c r="C793" t="inlineStr">
        <is>
          <t xml:space="preserve">CONCLUIDO	</t>
        </is>
      </c>
      <c r="D793" t="n">
        <v>7.6894</v>
      </c>
      <c r="E793" t="n">
        <v>13</v>
      </c>
      <c r="F793" t="n">
        <v>10.44</v>
      </c>
      <c r="G793" t="n">
        <v>156.63</v>
      </c>
      <c r="H793" t="n">
        <v>2.8</v>
      </c>
      <c r="I793" t="n">
        <v>4</v>
      </c>
      <c r="J793" t="n">
        <v>233.48</v>
      </c>
      <c r="K793" t="n">
        <v>52.44</v>
      </c>
      <c r="L793" t="n">
        <v>36.75</v>
      </c>
      <c r="M793" t="n">
        <v>2</v>
      </c>
      <c r="N793" t="n">
        <v>54.29</v>
      </c>
      <c r="O793" t="n">
        <v>29029.74</v>
      </c>
      <c r="P793" t="n">
        <v>123.41</v>
      </c>
      <c r="Q793" t="n">
        <v>197.75</v>
      </c>
      <c r="R793" t="n">
        <v>29.01</v>
      </c>
      <c r="S793" t="n">
        <v>25.4</v>
      </c>
      <c r="T793" t="n">
        <v>982.91</v>
      </c>
      <c r="U793" t="n">
        <v>0.88</v>
      </c>
      <c r="V793" t="n">
        <v>0.89</v>
      </c>
      <c r="W793" t="n">
        <v>2.94</v>
      </c>
      <c r="X793" t="n">
        <v>0.05</v>
      </c>
      <c r="Y793" t="n">
        <v>1</v>
      </c>
      <c r="Z793" t="n">
        <v>10</v>
      </c>
    </row>
    <row r="794">
      <c r="A794" t="n">
        <v>144</v>
      </c>
      <c r="B794" t="n">
        <v>90</v>
      </c>
      <c r="C794" t="inlineStr">
        <is>
          <t xml:space="preserve">CONCLUIDO	</t>
        </is>
      </c>
      <c r="D794" t="n">
        <v>7.694</v>
      </c>
      <c r="E794" t="n">
        <v>13</v>
      </c>
      <c r="F794" t="n">
        <v>10.43</v>
      </c>
      <c r="G794" t="n">
        <v>156.52</v>
      </c>
      <c r="H794" t="n">
        <v>2.81</v>
      </c>
      <c r="I794" t="n">
        <v>4</v>
      </c>
      <c r="J794" t="n">
        <v>233.91</v>
      </c>
      <c r="K794" t="n">
        <v>52.44</v>
      </c>
      <c r="L794" t="n">
        <v>37</v>
      </c>
      <c r="M794" t="n">
        <v>2</v>
      </c>
      <c r="N794" t="n">
        <v>54.46</v>
      </c>
      <c r="O794" t="n">
        <v>29082.59</v>
      </c>
      <c r="P794" t="n">
        <v>122.81</v>
      </c>
      <c r="Q794" t="n">
        <v>197.75</v>
      </c>
      <c r="R794" t="n">
        <v>28.71</v>
      </c>
      <c r="S794" t="n">
        <v>25.4</v>
      </c>
      <c r="T794" t="n">
        <v>829.84</v>
      </c>
      <c r="U794" t="n">
        <v>0.88</v>
      </c>
      <c r="V794" t="n">
        <v>0.89</v>
      </c>
      <c r="W794" t="n">
        <v>2.94</v>
      </c>
      <c r="X794" t="n">
        <v>0.04</v>
      </c>
      <c r="Y794" t="n">
        <v>1</v>
      </c>
      <c r="Z794" t="n">
        <v>10</v>
      </c>
    </row>
    <row r="795">
      <c r="A795" t="n">
        <v>145</v>
      </c>
      <c r="B795" t="n">
        <v>90</v>
      </c>
      <c r="C795" t="inlineStr">
        <is>
          <t xml:space="preserve">CONCLUIDO	</t>
        </is>
      </c>
      <c r="D795" t="n">
        <v>7.6946</v>
      </c>
      <c r="E795" t="n">
        <v>13</v>
      </c>
      <c r="F795" t="n">
        <v>10.43</v>
      </c>
      <c r="G795" t="n">
        <v>156.5</v>
      </c>
      <c r="H795" t="n">
        <v>2.83</v>
      </c>
      <c r="I795" t="n">
        <v>4</v>
      </c>
      <c r="J795" t="n">
        <v>234.34</v>
      </c>
      <c r="K795" t="n">
        <v>52.44</v>
      </c>
      <c r="L795" t="n">
        <v>37.25</v>
      </c>
      <c r="M795" t="n">
        <v>2</v>
      </c>
      <c r="N795" t="n">
        <v>54.64</v>
      </c>
      <c r="O795" t="n">
        <v>29135.5</v>
      </c>
      <c r="P795" t="n">
        <v>122.6</v>
      </c>
      <c r="Q795" t="n">
        <v>197.75</v>
      </c>
      <c r="R795" t="n">
        <v>28.65</v>
      </c>
      <c r="S795" t="n">
        <v>25.4</v>
      </c>
      <c r="T795" t="n">
        <v>802.36</v>
      </c>
      <c r="U795" t="n">
        <v>0.89</v>
      </c>
      <c r="V795" t="n">
        <v>0.89</v>
      </c>
      <c r="W795" t="n">
        <v>2.95</v>
      </c>
      <c r="X795" t="n">
        <v>0.04</v>
      </c>
      <c r="Y795" t="n">
        <v>1</v>
      </c>
      <c r="Z795" t="n">
        <v>10</v>
      </c>
    </row>
    <row r="796">
      <c r="A796" t="n">
        <v>146</v>
      </c>
      <c r="B796" t="n">
        <v>90</v>
      </c>
      <c r="C796" t="inlineStr">
        <is>
          <t xml:space="preserve">CONCLUIDO	</t>
        </is>
      </c>
      <c r="D796" t="n">
        <v>7.694</v>
      </c>
      <c r="E796" t="n">
        <v>13</v>
      </c>
      <c r="F796" t="n">
        <v>10.43</v>
      </c>
      <c r="G796" t="n">
        <v>156.52</v>
      </c>
      <c r="H796" t="n">
        <v>2.84</v>
      </c>
      <c r="I796" t="n">
        <v>4</v>
      </c>
      <c r="J796" t="n">
        <v>234.76</v>
      </c>
      <c r="K796" t="n">
        <v>52.44</v>
      </c>
      <c r="L796" t="n">
        <v>37.5</v>
      </c>
      <c r="M796" t="n">
        <v>2</v>
      </c>
      <c r="N796" t="n">
        <v>54.82</v>
      </c>
      <c r="O796" t="n">
        <v>29188.47</v>
      </c>
      <c r="P796" t="n">
        <v>122.51</v>
      </c>
      <c r="Q796" t="n">
        <v>197.75</v>
      </c>
      <c r="R796" t="n">
        <v>28.75</v>
      </c>
      <c r="S796" t="n">
        <v>25.4</v>
      </c>
      <c r="T796" t="n">
        <v>852.01</v>
      </c>
      <c r="U796" t="n">
        <v>0.88</v>
      </c>
      <c r="V796" t="n">
        <v>0.89</v>
      </c>
      <c r="W796" t="n">
        <v>2.94</v>
      </c>
      <c r="X796" t="n">
        <v>0.04</v>
      </c>
      <c r="Y796" t="n">
        <v>1</v>
      </c>
      <c r="Z796" t="n">
        <v>10</v>
      </c>
    </row>
    <row r="797">
      <c r="A797" t="n">
        <v>147</v>
      </c>
      <c r="B797" t="n">
        <v>90</v>
      </c>
      <c r="C797" t="inlineStr">
        <is>
          <t xml:space="preserve">CONCLUIDO	</t>
        </is>
      </c>
      <c r="D797" t="n">
        <v>7.6918</v>
      </c>
      <c r="E797" t="n">
        <v>13</v>
      </c>
      <c r="F797" t="n">
        <v>10.44</v>
      </c>
      <c r="G797" t="n">
        <v>156.57</v>
      </c>
      <c r="H797" t="n">
        <v>2.85</v>
      </c>
      <c r="I797" t="n">
        <v>4</v>
      </c>
      <c r="J797" t="n">
        <v>235.19</v>
      </c>
      <c r="K797" t="n">
        <v>52.44</v>
      </c>
      <c r="L797" t="n">
        <v>37.75</v>
      </c>
      <c r="M797" t="n">
        <v>1</v>
      </c>
      <c r="N797" t="n">
        <v>55</v>
      </c>
      <c r="O797" t="n">
        <v>29241.5</v>
      </c>
      <c r="P797" t="n">
        <v>122.53</v>
      </c>
      <c r="Q797" t="n">
        <v>197.75</v>
      </c>
      <c r="R797" t="n">
        <v>28.81</v>
      </c>
      <c r="S797" t="n">
        <v>25.4</v>
      </c>
      <c r="T797" t="n">
        <v>880.63</v>
      </c>
      <c r="U797" t="n">
        <v>0.88</v>
      </c>
      <c r="V797" t="n">
        <v>0.89</v>
      </c>
      <c r="W797" t="n">
        <v>2.95</v>
      </c>
      <c r="X797" t="n">
        <v>0.05</v>
      </c>
      <c r="Y797" t="n">
        <v>1</v>
      </c>
      <c r="Z797" t="n">
        <v>10</v>
      </c>
    </row>
    <row r="798">
      <c r="A798" t="n">
        <v>148</v>
      </c>
      <c r="B798" t="n">
        <v>90</v>
      </c>
      <c r="C798" t="inlineStr">
        <is>
          <t xml:space="preserve">CONCLUIDO	</t>
        </is>
      </c>
      <c r="D798" t="n">
        <v>7.692</v>
      </c>
      <c r="E798" t="n">
        <v>13</v>
      </c>
      <c r="F798" t="n">
        <v>10.44</v>
      </c>
      <c r="G798" t="n">
        <v>156.57</v>
      </c>
      <c r="H798" t="n">
        <v>2.87</v>
      </c>
      <c r="I798" t="n">
        <v>4</v>
      </c>
      <c r="J798" t="n">
        <v>235.63</v>
      </c>
      <c r="K798" t="n">
        <v>52.44</v>
      </c>
      <c r="L798" t="n">
        <v>38</v>
      </c>
      <c r="M798" t="n">
        <v>1</v>
      </c>
      <c r="N798" t="n">
        <v>55.18</v>
      </c>
      <c r="O798" t="n">
        <v>29294.6</v>
      </c>
      <c r="P798" t="n">
        <v>122.49</v>
      </c>
      <c r="Q798" t="n">
        <v>197.75</v>
      </c>
      <c r="R798" t="n">
        <v>28.86</v>
      </c>
      <c r="S798" t="n">
        <v>25.4</v>
      </c>
      <c r="T798" t="n">
        <v>906.62</v>
      </c>
      <c r="U798" t="n">
        <v>0.88</v>
      </c>
      <c r="V798" t="n">
        <v>0.89</v>
      </c>
      <c r="W798" t="n">
        <v>2.94</v>
      </c>
      <c r="X798" t="n">
        <v>0.05</v>
      </c>
      <c r="Y798" t="n">
        <v>1</v>
      </c>
      <c r="Z798" t="n">
        <v>10</v>
      </c>
    </row>
    <row r="799">
      <c r="A799" t="n">
        <v>149</v>
      </c>
      <c r="B799" t="n">
        <v>90</v>
      </c>
      <c r="C799" t="inlineStr">
        <is>
          <t xml:space="preserve">CONCLUIDO	</t>
        </is>
      </c>
      <c r="D799" t="n">
        <v>7.6923</v>
      </c>
      <c r="E799" t="n">
        <v>13</v>
      </c>
      <c r="F799" t="n">
        <v>10.44</v>
      </c>
      <c r="G799" t="n">
        <v>156.56</v>
      </c>
      <c r="H799" t="n">
        <v>2.88</v>
      </c>
      <c r="I799" t="n">
        <v>4</v>
      </c>
      <c r="J799" t="n">
        <v>236.06</v>
      </c>
      <c r="K799" t="n">
        <v>52.44</v>
      </c>
      <c r="L799" t="n">
        <v>38.25</v>
      </c>
      <c r="M799" t="n">
        <v>1</v>
      </c>
      <c r="N799" t="n">
        <v>55.36</v>
      </c>
      <c r="O799" t="n">
        <v>29347.77</v>
      </c>
      <c r="P799" t="n">
        <v>122.44</v>
      </c>
      <c r="Q799" t="n">
        <v>197.75</v>
      </c>
      <c r="R799" t="n">
        <v>28.81</v>
      </c>
      <c r="S799" t="n">
        <v>25.4</v>
      </c>
      <c r="T799" t="n">
        <v>881.16</v>
      </c>
      <c r="U799" t="n">
        <v>0.88</v>
      </c>
      <c r="V799" t="n">
        <v>0.89</v>
      </c>
      <c r="W799" t="n">
        <v>2.94</v>
      </c>
      <c r="X799" t="n">
        <v>0.05</v>
      </c>
      <c r="Y799" t="n">
        <v>1</v>
      </c>
      <c r="Z799" t="n">
        <v>10</v>
      </c>
    </row>
    <row r="800">
      <c r="A800" t="n">
        <v>150</v>
      </c>
      <c r="B800" t="n">
        <v>90</v>
      </c>
      <c r="C800" t="inlineStr">
        <is>
          <t xml:space="preserve">CONCLUIDO	</t>
        </is>
      </c>
      <c r="D800" t="n">
        <v>7.692</v>
      </c>
      <c r="E800" t="n">
        <v>13</v>
      </c>
      <c r="F800" t="n">
        <v>10.44</v>
      </c>
      <c r="G800" t="n">
        <v>156.57</v>
      </c>
      <c r="H800" t="n">
        <v>2.89</v>
      </c>
      <c r="I800" t="n">
        <v>4</v>
      </c>
      <c r="J800" t="n">
        <v>236.49</v>
      </c>
      <c r="K800" t="n">
        <v>52.44</v>
      </c>
      <c r="L800" t="n">
        <v>38.5</v>
      </c>
      <c r="M800" t="n">
        <v>1</v>
      </c>
      <c r="N800" t="n">
        <v>55.55</v>
      </c>
      <c r="O800" t="n">
        <v>29400.99</v>
      </c>
      <c r="P800" t="n">
        <v>122.4</v>
      </c>
      <c r="Q800" t="n">
        <v>197.75</v>
      </c>
      <c r="R800" t="n">
        <v>28.84</v>
      </c>
      <c r="S800" t="n">
        <v>25.4</v>
      </c>
      <c r="T800" t="n">
        <v>897.27</v>
      </c>
      <c r="U800" t="n">
        <v>0.88</v>
      </c>
      <c r="V800" t="n">
        <v>0.89</v>
      </c>
      <c r="W800" t="n">
        <v>2.94</v>
      </c>
      <c r="X800" t="n">
        <v>0.05</v>
      </c>
      <c r="Y800" t="n">
        <v>1</v>
      </c>
      <c r="Z800" t="n">
        <v>10</v>
      </c>
    </row>
    <row r="801">
      <c r="A801" t="n">
        <v>151</v>
      </c>
      <c r="B801" t="n">
        <v>90</v>
      </c>
      <c r="C801" t="inlineStr">
        <is>
          <t xml:space="preserve">CONCLUIDO	</t>
        </is>
      </c>
      <c r="D801" t="n">
        <v>7.6913</v>
      </c>
      <c r="E801" t="n">
        <v>13</v>
      </c>
      <c r="F801" t="n">
        <v>10.44</v>
      </c>
      <c r="G801" t="n">
        <v>156.58</v>
      </c>
      <c r="H801" t="n">
        <v>2.91</v>
      </c>
      <c r="I801" t="n">
        <v>4</v>
      </c>
      <c r="J801" t="n">
        <v>236.92</v>
      </c>
      <c r="K801" t="n">
        <v>52.44</v>
      </c>
      <c r="L801" t="n">
        <v>38.75</v>
      </c>
      <c r="M801" t="n">
        <v>1</v>
      </c>
      <c r="N801" t="n">
        <v>55.73</v>
      </c>
      <c r="O801" t="n">
        <v>29454.29</v>
      </c>
      <c r="P801" t="n">
        <v>122.37</v>
      </c>
      <c r="Q801" t="n">
        <v>197.75</v>
      </c>
      <c r="R801" t="n">
        <v>28.84</v>
      </c>
      <c r="S801" t="n">
        <v>25.4</v>
      </c>
      <c r="T801" t="n">
        <v>897.73</v>
      </c>
      <c r="U801" t="n">
        <v>0.88</v>
      </c>
      <c r="V801" t="n">
        <v>0.89</v>
      </c>
      <c r="W801" t="n">
        <v>2.95</v>
      </c>
      <c r="X801" t="n">
        <v>0.05</v>
      </c>
      <c r="Y801" t="n">
        <v>1</v>
      </c>
      <c r="Z801" t="n">
        <v>10</v>
      </c>
    </row>
    <row r="802">
      <c r="A802" t="n">
        <v>152</v>
      </c>
      <c r="B802" t="n">
        <v>90</v>
      </c>
      <c r="C802" t="inlineStr">
        <is>
          <t xml:space="preserve">CONCLUIDO	</t>
        </is>
      </c>
      <c r="D802" t="n">
        <v>7.6907</v>
      </c>
      <c r="E802" t="n">
        <v>13</v>
      </c>
      <c r="F802" t="n">
        <v>10.44</v>
      </c>
      <c r="G802" t="n">
        <v>156.6</v>
      </c>
      <c r="H802" t="n">
        <v>2.92</v>
      </c>
      <c r="I802" t="n">
        <v>4</v>
      </c>
      <c r="J802" t="n">
        <v>237.35</v>
      </c>
      <c r="K802" t="n">
        <v>52.44</v>
      </c>
      <c r="L802" t="n">
        <v>39</v>
      </c>
      <c r="M802" t="n">
        <v>0</v>
      </c>
      <c r="N802" t="n">
        <v>55.91</v>
      </c>
      <c r="O802" t="n">
        <v>29507.65</v>
      </c>
      <c r="P802" t="n">
        <v>122.54</v>
      </c>
      <c r="Q802" t="n">
        <v>197.75</v>
      </c>
      <c r="R802" t="n">
        <v>28.86</v>
      </c>
      <c r="S802" t="n">
        <v>25.4</v>
      </c>
      <c r="T802" t="n">
        <v>908.15</v>
      </c>
      <c r="U802" t="n">
        <v>0.88</v>
      </c>
      <c r="V802" t="n">
        <v>0.89</v>
      </c>
      <c r="W802" t="n">
        <v>2.95</v>
      </c>
      <c r="X802" t="n">
        <v>0.05</v>
      </c>
      <c r="Y802" t="n">
        <v>1</v>
      </c>
      <c r="Z802" t="n">
        <v>10</v>
      </c>
    </row>
    <row r="803">
      <c r="A803" t="n">
        <v>0</v>
      </c>
      <c r="B803" t="n">
        <v>110</v>
      </c>
      <c r="C803" t="inlineStr">
        <is>
          <t xml:space="preserve">CONCLUIDO	</t>
        </is>
      </c>
      <c r="D803" t="n">
        <v>4.5332</v>
      </c>
      <c r="E803" t="n">
        <v>22.06</v>
      </c>
      <c r="F803" t="n">
        <v>13.37</v>
      </c>
      <c r="G803" t="n">
        <v>5.57</v>
      </c>
      <c r="H803" t="n">
        <v>0.08</v>
      </c>
      <c r="I803" t="n">
        <v>144</v>
      </c>
      <c r="J803" t="n">
        <v>213.37</v>
      </c>
      <c r="K803" t="n">
        <v>56.13</v>
      </c>
      <c r="L803" t="n">
        <v>1</v>
      </c>
      <c r="M803" t="n">
        <v>142</v>
      </c>
      <c r="N803" t="n">
        <v>46.25</v>
      </c>
      <c r="O803" t="n">
        <v>26550.29</v>
      </c>
      <c r="P803" t="n">
        <v>199.58</v>
      </c>
      <c r="Q803" t="n">
        <v>198.19</v>
      </c>
      <c r="R803" t="n">
        <v>119.74</v>
      </c>
      <c r="S803" t="n">
        <v>25.4</v>
      </c>
      <c r="T803" t="n">
        <v>45643.98</v>
      </c>
      <c r="U803" t="n">
        <v>0.21</v>
      </c>
      <c r="V803" t="n">
        <v>0.7</v>
      </c>
      <c r="W803" t="n">
        <v>3.18</v>
      </c>
      <c r="X803" t="n">
        <v>2.96</v>
      </c>
      <c r="Y803" t="n">
        <v>1</v>
      </c>
      <c r="Z803" t="n">
        <v>10</v>
      </c>
    </row>
    <row r="804">
      <c r="A804" t="n">
        <v>1</v>
      </c>
      <c r="B804" t="n">
        <v>110</v>
      </c>
      <c r="C804" t="inlineStr">
        <is>
          <t xml:space="preserve">CONCLUIDO	</t>
        </is>
      </c>
      <c r="D804" t="n">
        <v>5.0455</v>
      </c>
      <c r="E804" t="n">
        <v>19.82</v>
      </c>
      <c r="F804" t="n">
        <v>12.6</v>
      </c>
      <c r="G804" t="n">
        <v>6.94</v>
      </c>
      <c r="H804" t="n">
        <v>0.1</v>
      </c>
      <c r="I804" t="n">
        <v>109</v>
      </c>
      <c r="J804" t="n">
        <v>213.78</v>
      </c>
      <c r="K804" t="n">
        <v>56.13</v>
      </c>
      <c r="L804" t="n">
        <v>1.25</v>
      </c>
      <c r="M804" t="n">
        <v>107</v>
      </c>
      <c r="N804" t="n">
        <v>46.4</v>
      </c>
      <c r="O804" t="n">
        <v>26600.32</v>
      </c>
      <c r="P804" t="n">
        <v>188.17</v>
      </c>
      <c r="Q804" t="n">
        <v>198.03</v>
      </c>
      <c r="R804" t="n">
        <v>96.18000000000001</v>
      </c>
      <c r="S804" t="n">
        <v>25.4</v>
      </c>
      <c r="T804" t="n">
        <v>34041.64</v>
      </c>
      <c r="U804" t="n">
        <v>0.26</v>
      </c>
      <c r="V804" t="n">
        <v>0.74</v>
      </c>
      <c r="W804" t="n">
        <v>3.11</v>
      </c>
      <c r="X804" t="n">
        <v>2.21</v>
      </c>
      <c r="Y804" t="n">
        <v>1</v>
      </c>
      <c r="Z804" t="n">
        <v>10</v>
      </c>
    </row>
    <row r="805">
      <c r="A805" t="n">
        <v>2</v>
      </c>
      <c r="B805" t="n">
        <v>110</v>
      </c>
      <c r="C805" t="inlineStr">
        <is>
          <t xml:space="preserve">CONCLUIDO	</t>
        </is>
      </c>
      <c r="D805" t="n">
        <v>5.4057</v>
      </c>
      <c r="E805" t="n">
        <v>18.5</v>
      </c>
      <c r="F805" t="n">
        <v>12.17</v>
      </c>
      <c r="G805" t="n">
        <v>8.300000000000001</v>
      </c>
      <c r="H805" t="n">
        <v>0.12</v>
      </c>
      <c r="I805" t="n">
        <v>88</v>
      </c>
      <c r="J805" t="n">
        <v>214.19</v>
      </c>
      <c r="K805" t="n">
        <v>56.13</v>
      </c>
      <c r="L805" t="n">
        <v>1.5</v>
      </c>
      <c r="M805" t="n">
        <v>86</v>
      </c>
      <c r="N805" t="n">
        <v>46.56</v>
      </c>
      <c r="O805" t="n">
        <v>26650.41</v>
      </c>
      <c r="P805" t="n">
        <v>181.64</v>
      </c>
      <c r="Q805" t="n">
        <v>198.02</v>
      </c>
      <c r="R805" t="n">
        <v>82.53</v>
      </c>
      <c r="S805" t="n">
        <v>25.4</v>
      </c>
      <c r="T805" t="n">
        <v>27320.84</v>
      </c>
      <c r="U805" t="n">
        <v>0.31</v>
      </c>
      <c r="V805" t="n">
        <v>0.77</v>
      </c>
      <c r="W805" t="n">
        <v>3.08</v>
      </c>
      <c r="X805" t="n">
        <v>1.77</v>
      </c>
      <c r="Y805" t="n">
        <v>1</v>
      </c>
      <c r="Z805" t="n">
        <v>10</v>
      </c>
    </row>
    <row r="806">
      <c r="A806" t="n">
        <v>3</v>
      </c>
      <c r="B806" t="n">
        <v>110</v>
      </c>
      <c r="C806" t="inlineStr">
        <is>
          <t xml:space="preserve">CONCLUIDO	</t>
        </is>
      </c>
      <c r="D806" t="n">
        <v>5.6734</v>
      </c>
      <c r="E806" t="n">
        <v>17.63</v>
      </c>
      <c r="F806" t="n">
        <v>11.89</v>
      </c>
      <c r="G806" t="n">
        <v>9.640000000000001</v>
      </c>
      <c r="H806" t="n">
        <v>0.14</v>
      </c>
      <c r="I806" t="n">
        <v>74</v>
      </c>
      <c r="J806" t="n">
        <v>214.59</v>
      </c>
      <c r="K806" t="n">
        <v>56.13</v>
      </c>
      <c r="L806" t="n">
        <v>1.75</v>
      </c>
      <c r="M806" t="n">
        <v>72</v>
      </c>
      <c r="N806" t="n">
        <v>46.72</v>
      </c>
      <c r="O806" t="n">
        <v>26700.55</v>
      </c>
      <c r="P806" t="n">
        <v>177.39</v>
      </c>
      <c r="Q806" t="n">
        <v>197.9</v>
      </c>
      <c r="R806" t="n">
        <v>73.93000000000001</v>
      </c>
      <c r="S806" t="n">
        <v>25.4</v>
      </c>
      <c r="T806" t="n">
        <v>23090.92</v>
      </c>
      <c r="U806" t="n">
        <v>0.34</v>
      </c>
      <c r="V806" t="n">
        <v>0.78</v>
      </c>
      <c r="W806" t="n">
        <v>3.06</v>
      </c>
      <c r="X806" t="n">
        <v>1.5</v>
      </c>
      <c r="Y806" t="n">
        <v>1</v>
      </c>
      <c r="Z806" t="n">
        <v>10</v>
      </c>
    </row>
    <row r="807">
      <c r="A807" t="n">
        <v>4</v>
      </c>
      <c r="B807" t="n">
        <v>110</v>
      </c>
      <c r="C807" t="inlineStr">
        <is>
          <t xml:space="preserve">CONCLUIDO	</t>
        </is>
      </c>
      <c r="D807" t="n">
        <v>5.8848</v>
      </c>
      <c r="E807" t="n">
        <v>16.99</v>
      </c>
      <c r="F807" t="n">
        <v>11.68</v>
      </c>
      <c r="G807" t="n">
        <v>10.95</v>
      </c>
      <c r="H807" t="n">
        <v>0.17</v>
      </c>
      <c r="I807" t="n">
        <v>64</v>
      </c>
      <c r="J807" t="n">
        <v>215</v>
      </c>
      <c r="K807" t="n">
        <v>56.13</v>
      </c>
      <c r="L807" t="n">
        <v>2</v>
      </c>
      <c r="M807" t="n">
        <v>62</v>
      </c>
      <c r="N807" t="n">
        <v>46.87</v>
      </c>
      <c r="O807" t="n">
        <v>26750.75</v>
      </c>
      <c r="P807" t="n">
        <v>174.16</v>
      </c>
      <c r="Q807" t="n">
        <v>197.9</v>
      </c>
      <c r="R807" t="n">
        <v>67.33</v>
      </c>
      <c r="S807" t="n">
        <v>25.4</v>
      </c>
      <c r="T807" t="n">
        <v>19839.04</v>
      </c>
      <c r="U807" t="n">
        <v>0.38</v>
      </c>
      <c r="V807" t="n">
        <v>0.8</v>
      </c>
      <c r="W807" t="n">
        <v>3.05</v>
      </c>
      <c r="X807" t="n">
        <v>1.28</v>
      </c>
      <c r="Y807" t="n">
        <v>1</v>
      </c>
      <c r="Z807" t="n">
        <v>10</v>
      </c>
    </row>
    <row r="808">
      <c r="A808" t="n">
        <v>5</v>
      </c>
      <c r="B808" t="n">
        <v>110</v>
      </c>
      <c r="C808" t="inlineStr">
        <is>
          <t xml:space="preserve">CONCLUIDO	</t>
        </is>
      </c>
      <c r="D808" t="n">
        <v>6.0715</v>
      </c>
      <c r="E808" t="n">
        <v>16.47</v>
      </c>
      <c r="F808" t="n">
        <v>11.49</v>
      </c>
      <c r="G808" t="n">
        <v>12.31</v>
      </c>
      <c r="H808" t="n">
        <v>0.19</v>
      </c>
      <c r="I808" t="n">
        <v>56</v>
      </c>
      <c r="J808" t="n">
        <v>215.41</v>
      </c>
      <c r="K808" t="n">
        <v>56.13</v>
      </c>
      <c r="L808" t="n">
        <v>2.25</v>
      </c>
      <c r="M808" t="n">
        <v>54</v>
      </c>
      <c r="N808" t="n">
        <v>47.03</v>
      </c>
      <c r="O808" t="n">
        <v>26801</v>
      </c>
      <c r="P808" t="n">
        <v>171.32</v>
      </c>
      <c r="Q808" t="n">
        <v>197.87</v>
      </c>
      <c r="R808" t="n">
        <v>61.6</v>
      </c>
      <c r="S808" t="n">
        <v>25.4</v>
      </c>
      <c r="T808" t="n">
        <v>17017.27</v>
      </c>
      <c r="U808" t="n">
        <v>0.41</v>
      </c>
      <c r="V808" t="n">
        <v>0.8100000000000001</v>
      </c>
      <c r="W808" t="n">
        <v>3.03</v>
      </c>
      <c r="X808" t="n">
        <v>1.1</v>
      </c>
      <c r="Y808" t="n">
        <v>1</v>
      </c>
      <c r="Z808" t="n">
        <v>10</v>
      </c>
    </row>
    <row r="809">
      <c r="A809" t="n">
        <v>6</v>
      </c>
      <c r="B809" t="n">
        <v>110</v>
      </c>
      <c r="C809" t="inlineStr">
        <is>
          <t xml:space="preserve">CONCLUIDO	</t>
        </is>
      </c>
      <c r="D809" t="n">
        <v>6.2146</v>
      </c>
      <c r="E809" t="n">
        <v>16.09</v>
      </c>
      <c r="F809" t="n">
        <v>11.37</v>
      </c>
      <c r="G809" t="n">
        <v>13.64</v>
      </c>
      <c r="H809" t="n">
        <v>0.21</v>
      </c>
      <c r="I809" t="n">
        <v>50</v>
      </c>
      <c r="J809" t="n">
        <v>215.82</v>
      </c>
      <c r="K809" t="n">
        <v>56.13</v>
      </c>
      <c r="L809" t="n">
        <v>2.5</v>
      </c>
      <c r="M809" t="n">
        <v>48</v>
      </c>
      <c r="N809" t="n">
        <v>47.19</v>
      </c>
      <c r="O809" t="n">
        <v>26851.31</v>
      </c>
      <c r="P809" t="n">
        <v>169.34</v>
      </c>
      <c r="Q809" t="n">
        <v>197.88</v>
      </c>
      <c r="R809" t="n">
        <v>57.95</v>
      </c>
      <c r="S809" t="n">
        <v>25.4</v>
      </c>
      <c r="T809" t="n">
        <v>15222.07</v>
      </c>
      <c r="U809" t="n">
        <v>0.44</v>
      </c>
      <c r="V809" t="n">
        <v>0.82</v>
      </c>
      <c r="W809" t="n">
        <v>3.01</v>
      </c>
      <c r="X809" t="n">
        <v>0.97</v>
      </c>
      <c r="Y809" t="n">
        <v>1</v>
      </c>
      <c r="Z809" t="n">
        <v>10</v>
      </c>
    </row>
    <row r="810">
      <c r="A810" t="n">
        <v>7</v>
      </c>
      <c r="B810" t="n">
        <v>110</v>
      </c>
      <c r="C810" t="inlineStr">
        <is>
          <t xml:space="preserve">CONCLUIDO	</t>
        </is>
      </c>
      <c r="D810" t="n">
        <v>6.3332</v>
      </c>
      <c r="E810" t="n">
        <v>15.79</v>
      </c>
      <c r="F810" t="n">
        <v>11.28</v>
      </c>
      <c r="G810" t="n">
        <v>15.04</v>
      </c>
      <c r="H810" t="n">
        <v>0.23</v>
      </c>
      <c r="I810" t="n">
        <v>45</v>
      </c>
      <c r="J810" t="n">
        <v>216.22</v>
      </c>
      <c r="K810" t="n">
        <v>56.13</v>
      </c>
      <c r="L810" t="n">
        <v>2.75</v>
      </c>
      <c r="M810" t="n">
        <v>43</v>
      </c>
      <c r="N810" t="n">
        <v>47.35</v>
      </c>
      <c r="O810" t="n">
        <v>26901.66</v>
      </c>
      <c r="P810" t="n">
        <v>167.94</v>
      </c>
      <c r="Q810" t="n">
        <v>197.85</v>
      </c>
      <c r="R810" t="n">
        <v>54.67</v>
      </c>
      <c r="S810" t="n">
        <v>25.4</v>
      </c>
      <c r="T810" t="n">
        <v>13608.01</v>
      </c>
      <c r="U810" t="n">
        <v>0.46</v>
      </c>
      <c r="V810" t="n">
        <v>0.83</v>
      </c>
      <c r="W810" t="n">
        <v>3.02</v>
      </c>
      <c r="X810" t="n">
        <v>0.88</v>
      </c>
      <c r="Y810" t="n">
        <v>1</v>
      </c>
      <c r="Z810" t="n">
        <v>10</v>
      </c>
    </row>
    <row r="811">
      <c r="A811" t="n">
        <v>8</v>
      </c>
      <c r="B811" t="n">
        <v>110</v>
      </c>
      <c r="C811" t="inlineStr">
        <is>
          <t xml:space="preserve">CONCLUIDO	</t>
        </is>
      </c>
      <c r="D811" t="n">
        <v>6.434</v>
      </c>
      <c r="E811" t="n">
        <v>15.54</v>
      </c>
      <c r="F811" t="n">
        <v>11.2</v>
      </c>
      <c r="G811" t="n">
        <v>16.39</v>
      </c>
      <c r="H811" t="n">
        <v>0.25</v>
      </c>
      <c r="I811" t="n">
        <v>41</v>
      </c>
      <c r="J811" t="n">
        <v>216.63</v>
      </c>
      <c r="K811" t="n">
        <v>56.13</v>
      </c>
      <c r="L811" t="n">
        <v>3</v>
      </c>
      <c r="M811" t="n">
        <v>39</v>
      </c>
      <c r="N811" t="n">
        <v>47.51</v>
      </c>
      <c r="O811" t="n">
        <v>26952.08</v>
      </c>
      <c r="P811" t="n">
        <v>166.69</v>
      </c>
      <c r="Q811" t="n">
        <v>197.79</v>
      </c>
      <c r="R811" t="n">
        <v>52.52</v>
      </c>
      <c r="S811" t="n">
        <v>25.4</v>
      </c>
      <c r="T811" t="n">
        <v>12552.67</v>
      </c>
      <c r="U811" t="n">
        <v>0.48</v>
      </c>
      <c r="V811" t="n">
        <v>0.83</v>
      </c>
      <c r="W811" t="n">
        <v>3</v>
      </c>
      <c r="X811" t="n">
        <v>0.8100000000000001</v>
      </c>
      <c r="Y811" t="n">
        <v>1</v>
      </c>
      <c r="Z811" t="n">
        <v>10</v>
      </c>
    </row>
    <row r="812">
      <c r="A812" t="n">
        <v>9</v>
      </c>
      <c r="B812" t="n">
        <v>110</v>
      </c>
      <c r="C812" t="inlineStr">
        <is>
          <t xml:space="preserve">CONCLUIDO	</t>
        </is>
      </c>
      <c r="D812" t="n">
        <v>6.5115</v>
      </c>
      <c r="E812" t="n">
        <v>15.36</v>
      </c>
      <c r="F812" t="n">
        <v>11.14</v>
      </c>
      <c r="G812" t="n">
        <v>17.59</v>
      </c>
      <c r="H812" t="n">
        <v>0.27</v>
      </c>
      <c r="I812" t="n">
        <v>38</v>
      </c>
      <c r="J812" t="n">
        <v>217.04</v>
      </c>
      <c r="K812" t="n">
        <v>56.13</v>
      </c>
      <c r="L812" t="n">
        <v>3.25</v>
      </c>
      <c r="M812" t="n">
        <v>36</v>
      </c>
      <c r="N812" t="n">
        <v>47.66</v>
      </c>
      <c r="O812" t="n">
        <v>27002.55</v>
      </c>
      <c r="P812" t="n">
        <v>165.72</v>
      </c>
      <c r="Q812" t="n">
        <v>197.91</v>
      </c>
      <c r="R812" t="n">
        <v>50.49</v>
      </c>
      <c r="S812" t="n">
        <v>25.4</v>
      </c>
      <c r="T812" t="n">
        <v>11551.37</v>
      </c>
      <c r="U812" t="n">
        <v>0.5</v>
      </c>
      <c r="V812" t="n">
        <v>0.84</v>
      </c>
      <c r="W812" t="n">
        <v>3</v>
      </c>
      <c r="X812" t="n">
        <v>0.75</v>
      </c>
      <c r="Y812" t="n">
        <v>1</v>
      </c>
      <c r="Z812" t="n">
        <v>10</v>
      </c>
    </row>
    <row r="813">
      <c r="A813" t="n">
        <v>10</v>
      </c>
      <c r="B813" t="n">
        <v>110</v>
      </c>
      <c r="C813" t="inlineStr">
        <is>
          <t xml:space="preserve">CONCLUIDO	</t>
        </is>
      </c>
      <c r="D813" t="n">
        <v>6.5918</v>
      </c>
      <c r="E813" t="n">
        <v>15.17</v>
      </c>
      <c r="F813" t="n">
        <v>11.08</v>
      </c>
      <c r="G813" t="n">
        <v>18.99</v>
      </c>
      <c r="H813" t="n">
        <v>0.29</v>
      </c>
      <c r="I813" t="n">
        <v>35</v>
      </c>
      <c r="J813" t="n">
        <v>217.45</v>
      </c>
      <c r="K813" t="n">
        <v>56.13</v>
      </c>
      <c r="L813" t="n">
        <v>3.5</v>
      </c>
      <c r="M813" t="n">
        <v>33</v>
      </c>
      <c r="N813" t="n">
        <v>47.82</v>
      </c>
      <c r="O813" t="n">
        <v>27053.07</v>
      </c>
      <c r="P813" t="n">
        <v>164.76</v>
      </c>
      <c r="Q813" t="n">
        <v>197.87</v>
      </c>
      <c r="R813" t="n">
        <v>48.8</v>
      </c>
      <c r="S813" t="n">
        <v>25.4</v>
      </c>
      <c r="T813" t="n">
        <v>10720.32</v>
      </c>
      <c r="U813" t="n">
        <v>0.52</v>
      </c>
      <c r="V813" t="n">
        <v>0.84</v>
      </c>
      <c r="W813" t="n">
        <v>2.99</v>
      </c>
      <c r="X813" t="n">
        <v>0.6899999999999999</v>
      </c>
      <c r="Y813" t="n">
        <v>1</v>
      </c>
      <c r="Z813" t="n">
        <v>10</v>
      </c>
    </row>
    <row r="814">
      <c r="A814" t="n">
        <v>11</v>
      </c>
      <c r="B814" t="n">
        <v>110</v>
      </c>
      <c r="C814" t="inlineStr">
        <is>
          <t xml:space="preserve">CONCLUIDO	</t>
        </is>
      </c>
      <c r="D814" t="n">
        <v>6.6451</v>
      </c>
      <c r="E814" t="n">
        <v>15.05</v>
      </c>
      <c r="F814" t="n">
        <v>11.04</v>
      </c>
      <c r="G814" t="n">
        <v>20.08</v>
      </c>
      <c r="H814" t="n">
        <v>0.31</v>
      </c>
      <c r="I814" t="n">
        <v>33</v>
      </c>
      <c r="J814" t="n">
        <v>217.86</v>
      </c>
      <c r="K814" t="n">
        <v>56.13</v>
      </c>
      <c r="L814" t="n">
        <v>3.75</v>
      </c>
      <c r="M814" t="n">
        <v>31</v>
      </c>
      <c r="N814" t="n">
        <v>47.98</v>
      </c>
      <c r="O814" t="n">
        <v>27103.65</v>
      </c>
      <c r="P814" t="n">
        <v>164.18</v>
      </c>
      <c r="Q814" t="n">
        <v>197.79</v>
      </c>
      <c r="R814" t="n">
        <v>47.53</v>
      </c>
      <c r="S814" t="n">
        <v>25.4</v>
      </c>
      <c r="T814" t="n">
        <v>10093.82</v>
      </c>
      <c r="U814" t="n">
        <v>0.53</v>
      </c>
      <c r="V814" t="n">
        <v>0.84</v>
      </c>
      <c r="W814" t="n">
        <v>3</v>
      </c>
      <c r="X814" t="n">
        <v>0.65</v>
      </c>
      <c r="Y814" t="n">
        <v>1</v>
      </c>
      <c r="Z814" t="n">
        <v>10</v>
      </c>
    </row>
    <row r="815">
      <c r="A815" t="n">
        <v>12</v>
      </c>
      <c r="B815" t="n">
        <v>110</v>
      </c>
      <c r="C815" t="inlineStr">
        <is>
          <t xml:space="preserve">CONCLUIDO	</t>
        </is>
      </c>
      <c r="D815" t="n">
        <v>6.7067</v>
      </c>
      <c r="E815" t="n">
        <v>14.91</v>
      </c>
      <c r="F815" t="n">
        <v>10.99</v>
      </c>
      <c r="G815" t="n">
        <v>21.27</v>
      </c>
      <c r="H815" t="n">
        <v>0.33</v>
      </c>
      <c r="I815" t="n">
        <v>31</v>
      </c>
      <c r="J815" t="n">
        <v>218.27</v>
      </c>
      <c r="K815" t="n">
        <v>56.13</v>
      </c>
      <c r="L815" t="n">
        <v>4</v>
      </c>
      <c r="M815" t="n">
        <v>29</v>
      </c>
      <c r="N815" t="n">
        <v>48.15</v>
      </c>
      <c r="O815" t="n">
        <v>27154.29</v>
      </c>
      <c r="P815" t="n">
        <v>163.25</v>
      </c>
      <c r="Q815" t="n">
        <v>197.78</v>
      </c>
      <c r="R815" t="n">
        <v>45.99</v>
      </c>
      <c r="S815" t="n">
        <v>25.4</v>
      </c>
      <c r="T815" t="n">
        <v>9333.719999999999</v>
      </c>
      <c r="U815" t="n">
        <v>0.55</v>
      </c>
      <c r="V815" t="n">
        <v>0.85</v>
      </c>
      <c r="W815" t="n">
        <v>2.99</v>
      </c>
      <c r="X815" t="n">
        <v>0.6</v>
      </c>
      <c r="Y815" t="n">
        <v>1</v>
      </c>
      <c r="Z815" t="n">
        <v>10</v>
      </c>
    </row>
    <row r="816">
      <c r="A816" t="n">
        <v>13</v>
      </c>
      <c r="B816" t="n">
        <v>110</v>
      </c>
      <c r="C816" t="inlineStr">
        <is>
          <t xml:space="preserve">CONCLUIDO	</t>
        </is>
      </c>
      <c r="D816" t="n">
        <v>6.7585</v>
      </c>
      <c r="E816" t="n">
        <v>14.8</v>
      </c>
      <c r="F816" t="n">
        <v>10.96</v>
      </c>
      <c r="G816" t="n">
        <v>22.67</v>
      </c>
      <c r="H816" t="n">
        <v>0.35</v>
      </c>
      <c r="I816" t="n">
        <v>29</v>
      </c>
      <c r="J816" t="n">
        <v>218.68</v>
      </c>
      <c r="K816" t="n">
        <v>56.13</v>
      </c>
      <c r="L816" t="n">
        <v>4.25</v>
      </c>
      <c r="M816" t="n">
        <v>27</v>
      </c>
      <c r="N816" t="n">
        <v>48.31</v>
      </c>
      <c r="O816" t="n">
        <v>27204.98</v>
      </c>
      <c r="P816" t="n">
        <v>162.76</v>
      </c>
      <c r="Q816" t="n">
        <v>197.85</v>
      </c>
      <c r="R816" t="n">
        <v>45.13</v>
      </c>
      <c r="S816" t="n">
        <v>25.4</v>
      </c>
      <c r="T816" t="n">
        <v>8916.309999999999</v>
      </c>
      <c r="U816" t="n">
        <v>0.5600000000000001</v>
      </c>
      <c r="V816" t="n">
        <v>0.85</v>
      </c>
      <c r="W816" t="n">
        <v>2.98</v>
      </c>
      <c r="X816" t="n">
        <v>0.57</v>
      </c>
      <c r="Y816" t="n">
        <v>1</v>
      </c>
      <c r="Z816" t="n">
        <v>10</v>
      </c>
    </row>
    <row r="817">
      <c r="A817" t="n">
        <v>14</v>
      </c>
      <c r="B817" t="n">
        <v>110</v>
      </c>
      <c r="C817" t="inlineStr">
        <is>
          <t xml:space="preserve">CONCLUIDO	</t>
        </is>
      </c>
      <c r="D817" t="n">
        <v>6.8164</v>
      </c>
      <c r="E817" t="n">
        <v>14.67</v>
      </c>
      <c r="F817" t="n">
        <v>10.92</v>
      </c>
      <c r="G817" t="n">
        <v>24.26</v>
      </c>
      <c r="H817" t="n">
        <v>0.36</v>
      </c>
      <c r="I817" t="n">
        <v>27</v>
      </c>
      <c r="J817" t="n">
        <v>219.09</v>
      </c>
      <c r="K817" t="n">
        <v>56.13</v>
      </c>
      <c r="L817" t="n">
        <v>4.5</v>
      </c>
      <c r="M817" t="n">
        <v>25</v>
      </c>
      <c r="N817" t="n">
        <v>48.47</v>
      </c>
      <c r="O817" t="n">
        <v>27255.72</v>
      </c>
      <c r="P817" t="n">
        <v>162.08</v>
      </c>
      <c r="Q817" t="n">
        <v>197.89</v>
      </c>
      <c r="R817" t="n">
        <v>43.8</v>
      </c>
      <c r="S817" t="n">
        <v>25.4</v>
      </c>
      <c r="T817" t="n">
        <v>8259.030000000001</v>
      </c>
      <c r="U817" t="n">
        <v>0.58</v>
      </c>
      <c r="V817" t="n">
        <v>0.85</v>
      </c>
      <c r="W817" t="n">
        <v>2.98</v>
      </c>
      <c r="X817" t="n">
        <v>0.53</v>
      </c>
      <c r="Y817" t="n">
        <v>1</v>
      </c>
      <c r="Z817" t="n">
        <v>10</v>
      </c>
    </row>
    <row r="818">
      <c r="A818" t="n">
        <v>15</v>
      </c>
      <c r="B818" t="n">
        <v>110</v>
      </c>
      <c r="C818" t="inlineStr">
        <is>
          <t xml:space="preserve">CONCLUIDO	</t>
        </is>
      </c>
      <c r="D818" t="n">
        <v>6.8432</v>
      </c>
      <c r="E818" t="n">
        <v>14.61</v>
      </c>
      <c r="F818" t="n">
        <v>10.9</v>
      </c>
      <c r="G818" t="n">
        <v>25.16</v>
      </c>
      <c r="H818" t="n">
        <v>0.38</v>
      </c>
      <c r="I818" t="n">
        <v>26</v>
      </c>
      <c r="J818" t="n">
        <v>219.51</v>
      </c>
      <c r="K818" t="n">
        <v>56.13</v>
      </c>
      <c r="L818" t="n">
        <v>4.75</v>
      </c>
      <c r="M818" t="n">
        <v>24</v>
      </c>
      <c r="N818" t="n">
        <v>48.63</v>
      </c>
      <c r="O818" t="n">
        <v>27306.53</v>
      </c>
      <c r="P818" t="n">
        <v>161.67</v>
      </c>
      <c r="Q818" t="n">
        <v>197.79</v>
      </c>
      <c r="R818" t="n">
        <v>43.21</v>
      </c>
      <c r="S818" t="n">
        <v>25.4</v>
      </c>
      <c r="T818" t="n">
        <v>7973.02</v>
      </c>
      <c r="U818" t="n">
        <v>0.59</v>
      </c>
      <c r="V818" t="n">
        <v>0.85</v>
      </c>
      <c r="W818" t="n">
        <v>2.98</v>
      </c>
      <c r="X818" t="n">
        <v>0.51</v>
      </c>
      <c r="Y818" t="n">
        <v>1</v>
      </c>
      <c r="Z818" t="n">
        <v>10</v>
      </c>
    </row>
    <row r="819">
      <c r="A819" t="n">
        <v>16</v>
      </c>
      <c r="B819" t="n">
        <v>110</v>
      </c>
      <c r="C819" t="inlineStr">
        <is>
          <t xml:space="preserve">CONCLUIDO	</t>
        </is>
      </c>
      <c r="D819" t="n">
        <v>6.9102</v>
      </c>
      <c r="E819" t="n">
        <v>14.47</v>
      </c>
      <c r="F819" t="n">
        <v>10.85</v>
      </c>
      <c r="G819" t="n">
        <v>27.11</v>
      </c>
      <c r="H819" t="n">
        <v>0.4</v>
      </c>
      <c r="I819" t="n">
        <v>24</v>
      </c>
      <c r="J819" t="n">
        <v>219.92</v>
      </c>
      <c r="K819" t="n">
        <v>56.13</v>
      </c>
      <c r="L819" t="n">
        <v>5</v>
      </c>
      <c r="M819" t="n">
        <v>22</v>
      </c>
      <c r="N819" t="n">
        <v>48.79</v>
      </c>
      <c r="O819" t="n">
        <v>27357.39</v>
      </c>
      <c r="P819" t="n">
        <v>160.81</v>
      </c>
      <c r="Q819" t="n">
        <v>197.82</v>
      </c>
      <c r="R819" t="n">
        <v>41.26</v>
      </c>
      <c r="S819" t="n">
        <v>25.4</v>
      </c>
      <c r="T819" t="n">
        <v>7005.66</v>
      </c>
      <c r="U819" t="n">
        <v>0.62</v>
      </c>
      <c r="V819" t="n">
        <v>0.86</v>
      </c>
      <c r="W819" t="n">
        <v>2.98</v>
      </c>
      <c r="X819" t="n">
        <v>0.45</v>
      </c>
      <c r="Y819" t="n">
        <v>1</v>
      </c>
      <c r="Z819" t="n">
        <v>10</v>
      </c>
    </row>
    <row r="820">
      <c r="A820" t="n">
        <v>17</v>
      </c>
      <c r="B820" t="n">
        <v>110</v>
      </c>
      <c r="C820" t="inlineStr">
        <is>
          <t xml:space="preserve">CONCLUIDO	</t>
        </is>
      </c>
      <c r="D820" t="n">
        <v>6.9309</v>
      </c>
      <c r="E820" t="n">
        <v>14.43</v>
      </c>
      <c r="F820" t="n">
        <v>10.84</v>
      </c>
      <c r="G820" t="n">
        <v>28.29</v>
      </c>
      <c r="H820" t="n">
        <v>0.42</v>
      </c>
      <c r="I820" t="n">
        <v>23</v>
      </c>
      <c r="J820" t="n">
        <v>220.33</v>
      </c>
      <c r="K820" t="n">
        <v>56.13</v>
      </c>
      <c r="L820" t="n">
        <v>5.25</v>
      </c>
      <c r="M820" t="n">
        <v>21</v>
      </c>
      <c r="N820" t="n">
        <v>48.95</v>
      </c>
      <c r="O820" t="n">
        <v>27408.3</v>
      </c>
      <c r="P820" t="n">
        <v>160.71</v>
      </c>
      <c r="Q820" t="n">
        <v>197.8</v>
      </c>
      <c r="R820" t="n">
        <v>41.58</v>
      </c>
      <c r="S820" t="n">
        <v>25.4</v>
      </c>
      <c r="T820" t="n">
        <v>7170.24</v>
      </c>
      <c r="U820" t="n">
        <v>0.61</v>
      </c>
      <c r="V820" t="n">
        <v>0.86</v>
      </c>
      <c r="W820" t="n">
        <v>2.97</v>
      </c>
      <c r="X820" t="n">
        <v>0.45</v>
      </c>
      <c r="Y820" t="n">
        <v>1</v>
      </c>
      <c r="Z820" t="n">
        <v>10</v>
      </c>
    </row>
    <row r="821">
      <c r="A821" t="n">
        <v>18</v>
      </c>
      <c r="B821" t="n">
        <v>110</v>
      </c>
      <c r="C821" t="inlineStr">
        <is>
          <t xml:space="preserve">CONCLUIDO	</t>
        </is>
      </c>
      <c r="D821" t="n">
        <v>6.9709</v>
      </c>
      <c r="E821" t="n">
        <v>14.35</v>
      </c>
      <c r="F821" t="n">
        <v>10.8</v>
      </c>
      <c r="G821" t="n">
        <v>29.46</v>
      </c>
      <c r="H821" t="n">
        <v>0.44</v>
      </c>
      <c r="I821" t="n">
        <v>22</v>
      </c>
      <c r="J821" t="n">
        <v>220.74</v>
      </c>
      <c r="K821" t="n">
        <v>56.13</v>
      </c>
      <c r="L821" t="n">
        <v>5.5</v>
      </c>
      <c r="M821" t="n">
        <v>20</v>
      </c>
      <c r="N821" t="n">
        <v>49.12</v>
      </c>
      <c r="O821" t="n">
        <v>27459.27</v>
      </c>
      <c r="P821" t="n">
        <v>160.01</v>
      </c>
      <c r="Q821" t="n">
        <v>197.88</v>
      </c>
      <c r="R821" t="n">
        <v>40.02</v>
      </c>
      <c r="S821" t="n">
        <v>25.4</v>
      </c>
      <c r="T821" t="n">
        <v>6394.21</v>
      </c>
      <c r="U821" t="n">
        <v>0.63</v>
      </c>
      <c r="V821" t="n">
        <v>0.86</v>
      </c>
      <c r="W821" t="n">
        <v>2.98</v>
      </c>
      <c r="X821" t="n">
        <v>0.41</v>
      </c>
      <c r="Y821" t="n">
        <v>1</v>
      </c>
      <c r="Z821" t="n">
        <v>10</v>
      </c>
    </row>
    <row r="822">
      <c r="A822" t="n">
        <v>19</v>
      </c>
      <c r="B822" t="n">
        <v>110</v>
      </c>
      <c r="C822" t="inlineStr">
        <is>
          <t xml:space="preserve">CONCLUIDO	</t>
        </is>
      </c>
      <c r="D822" t="n">
        <v>6.998</v>
      </c>
      <c r="E822" t="n">
        <v>14.29</v>
      </c>
      <c r="F822" t="n">
        <v>10.79</v>
      </c>
      <c r="G822" t="n">
        <v>30.83</v>
      </c>
      <c r="H822" t="n">
        <v>0.46</v>
      </c>
      <c r="I822" t="n">
        <v>21</v>
      </c>
      <c r="J822" t="n">
        <v>221.16</v>
      </c>
      <c r="K822" t="n">
        <v>56.13</v>
      </c>
      <c r="L822" t="n">
        <v>5.75</v>
      </c>
      <c r="M822" t="n">
        <v>19</v>
      </c>
      <c r="N822" t="n">
        <v>49.28</v>
      </c>
      <c r="O822" t="n">
        <v>27510.3</v>
      </c>
      <c r="P822" t="n">
        <v>159.79</v>
      </c>
      <c r="Q822" t="n">
        <v>197.79</v>
      </c>
      <c r="R822" t="n">
        <v>40.12</v>
      </c>
      <c r="S822" t="n">
        <v>25.4</v>
      </c>
      <c r="T822" t="n">
        <v>6450.65</v>
      </c>
      <c r="U822" t="n">
        <v>0.63</v>
      </c>
      <c r="V822" t="n">
        <v>0.86</v>
      </c>
      <c r="W822" t="n">
        <v>2.96</v>
      </c>
      <c r="X822" t="n">
        <v>0.4</v>
      </c>
      <c r="Y822" t="n">
        <v>1</v>
      </c>
      <c r="Z822" t="n">
        <v>10</v>
      </c>
    </row>
    <row r="823">
      <c r="A823" t="n">
        <v>20</v>
      </c>
      <c r="B823" t="n">
        <v>110</v>
      </c>
      <c r="C823" t="inlineStr">
        <is>
          <t xml:space="preserve">CONCLUIDO	</t>
        </is>
      </c>
      <c r="D823" t="n">
        <v>7.0332</v>
      </c>
      <c r="E823" t="n">
        <v>14.22</v>
      </c>
      <c r="F823" t="n">
        <v>10.76</v>
      </c>
      <c r="G823" t="n">
        <v>32.28</v>
      </c>
      <c r="H823" t="n">
        <v>0.48</v>
      </c>
      <c r="I823" t="n">
        <v>20</v>
      </c>
      <c r="J823" t="n">
        <v>221.57</v>
      </c>
      <c r="K823" t="n">
        <v>56.13</v>
      </c>
      <c r="L823" t="n">
        <v>6</v>
      </c>
      <c r="M823" t="n">
        <v>18</v>
      </c>
      <c r="N823" t="n">
        <v>49.45</v>
      </c>
      <c r="O823" t="n">
        <v>27561.39</v>
      </c>
      <c r="P823" t="n">
        <v>159.17</v>
      </c>
      <c r="Q823" t="n">
        <v>197.79</v>
      </c>
      <c r="R823" t="n">
        <v>38.85</v>
      </c>
      <c r="S823" t="n">
        <v>25.4</v>
      </c>
      <c r="T823" t="n">
        <v>5822.84</v>
      </c>
      <c r="U823" t="n">
        <v>0.65</v>
      </c>
      <c r="V823" t="n">
        <v>0.86</v>
      </c>
      <c r="W823" t="n">
        <v>2.97</v>
      </c>
      <c r="X823" t="n">
        <v>0.37</v>
      </c>
      <c r="Y823" t="n">
        <v>1</v>
      </c>
      <c r="Z823" t="n">
        <v>10</v>
      </c>
    </row>
    <row r="824">
      <c r="A824" t="n">
        <v>21</v>
      </c>
      <c r="B824" t="n">
        <v>110</v>
      </c>
      <c r="C824" t="inlineStr">
        <is>
          <t xml:space="preserve">CONCLUIDO	</t>
        </is>
      </c>
      <c r="D824" t="n">
        <v>7.0302</v>
      </c>
      <c r="E824" t="n">
        <v>14.22</v>
      </c>
      <c r="F824" t="n">
        <v>10.77</v>
      </c>
      <c r="G824" t="n">
        <v>32.3</v>
      </c>
      <c r="H824" t="n">
        <v>0.5</v>
      </c>
      <c r="I824" t="n">
        <v>20</v>
      </c>
      <c r="J824" t="n">
        <v>221.99</v>
      </c>
      <c r="K824" t="n">
        <v>56.13</v>
      </c>
      <c r="L824" t="n">
        <v>6.25</v>
      </c>
      <c r="M824" t="n">
        <v>18</v>
      </c>
      <c r="N824" t="n">
        <v>49.61</v>
      </c>
      <c r="O824" t="n">
        <v>27612.53</v>
      </c>
      <c r="P824" t="n">
        <v>159.23</v>
      </c>
      <c r="Q824" t="n">
        <v>197.8</v>
      </c>
      <c r="R824" t="n">
        <v>38.94</v>
      </c>
      <c r="S824" t="n">
        <v>25.4</v>
      </c>
      <c r="T824" t="n">
        <v>5865.31</v>
      </c>
      <c r="U824" t="n">
        <v>0.65</v>
      </c>
      <c r="V824" t="n">
        <v>0.86</v>
      </c>
      <c r="W824" t="n">
        <v>2.97</v>
      </c>
      <c r="X824" t="n">
        <v>0.38</v>
      </c>
      <c r="Y824" t="n">
        <v>1</v>
      </c>
      <c r="Z824" t="n">
        <v>10</v>
      </c>
    </row>
    <row r="825">
      <c r="A825" t="n">
        <v>22</v>
      </c>
      <c r="B825" t="n">
        <v>110</v>
      </c>
      <c r="C825" t="inlineStr">
        <is>
          <t xml:space="preserve">CONCLUIDO	</t>
        </is>
      </c>
      <c r="D825" t="n">
        <v>7.0574</v>
      </c>
      <c r="E825" t="n">
        <v>14.17</v>
      </c>
      <c r="F825" t="n">
        <v>10.75</v>
      </c>
      <c r="G825" t="n">
        <v>33.96</v>
      </c>
      <c r="H825" t="n">
        <v>0.52</v>
      </c>
      <c r="I825" t="n">
        <v>19</v>
      </c>
      <c r="J825" t="n">
        <v>222.4</v>
      </c>
      <c r="K825" t="n">
        <v>56.13</v>
      </c>
      <c r="L825" t="n">
        <v>6.5</v>
      </c>
      <c r="M825" t="n">
        <v>17</v>
      </c>
      <c r="N825" t="n">
        <v>49.78</v>
      </c>
      <c r="O825" t="n">
        <v>27663.85</v>
      </c>
      <c r="P825" t="n">
        <v>159.12</v>
      </c>
      <c r="Q825" t="n">
        <v>197.78</v>
      </c>
      <c r="R825" t="n">
        <v>38.8</v>
      </c>
      <c r="S825" t="n">
        <v>25.4</v>
      </c>
      <c r="T825" t="n">
        <v>5799.22</v>
      </c>
      <c r="U825" t="n">
        <v>0.65</v>
      </c>
      <c r="V825" t="n">
        <v>0.87</v>
      </c>
      <c r="W825" t="n">
        <v>2.97</v>
      </c>
      <c r="X825" t="n">
        <v>0.36</v>
      </c>
      <c r="Y825" t="n">
        <v>1</v>
      </c>
      <c r="Z825" t="n">
        <v>10</v>
      </c>
    </row>
    <row r="826">
      <c r="A826" t="n">
        <v>23</v>
      </c>
      <c r="B826" t="n">
        <v>110</v>
      </c>
      <c r="C826" t="inlineStr">
        <is>
          <t xml:space="preserve">CONCLUIDO	</t>
        </is>
      </c>
      <c r="D826" t="n">
        <v>7.0936</v>
      </c>
      <c r="E826" t="n">
        <v>14.1</v>
      </c>
      <c r="F826" t="n">
        <v>10.72</v>
      </c>
      <c r="G826" t="n">
        <v>35.75</v>
      </c>
      <c r="H826" t="n">
        <v>0.54</v>
      </c>
      <c r="I826" t="n">
        <v>18</v>
      </c>
      <c r="J826" t="n">
        <v>222.82</v>
      </c>
      <c r="K826" t="n">
        <v>56.13</v>
      </c>
      <c r="L826" t="n">
        <v>6.75</v>
      </c>
      <c r="M826" t="n">
        <v>16</v>
      </c>
      <c r="N826" t="n">
        <v>49.94</v>
      </c>
      <c r="O826" t="n">
        <v>27715.11</v>
      </c>
      <c r="P826" t="n">
        <v>158.49</v>
      </c>
      <c r="Q826" t="n">
        <v>197.78</v>
      </c>
      <c r="R826" t="n">
        <v>37.88</v>
      </c>
      <c r="S826" t="n">
        <v>25.4</v>
      </c>
      <c r="T826" t="n">
        <v>5345.65</v>
      </c>
      <c r="U826" t="n">
        <v>0.67</v>
      </c>
      <c r="V826" t="n">
        <v>0.87</v>
      </c>
      <c r="W826" t="n">
        <v>2.97</v>
      </c>
      <c r="X826" t="n">
        <v>0.33</v>
      </c>
      <c r="Y826" t="n">
        <v>1</v>
      </c>
      <c r="Z826" t="n">
        <v>10</v>
      </c>
    </row>
    <row r="827">
      <c r="A827" t="n">
        <v>24</v>
      </c>
      <c r="B827" t="n">
        <v>110</v>
      </c>
      <c r="C827" t="inlineStr">
        <is>
          <t xml:space="preserve">CONCLUIDO	</t>
        </is>
      </c>
      <c r="D827" t="n">
        <v>7.0876</v>
      </c>
      <c r="E827" t="n">
        <v>14.11</v>
      </c>
      <c r="F827" t="n">
        <v>10.74</v>
      </c>
      <c r="G827" t="n">
        <v>35.79</v>
      </c>
      <c r="H827" t="n">
        <v>0.5600000000000001</v>
      </c>
      <c r="I827" t="n">
        <v>18</v>
      </c>
      <c r="J827" t="n">
        <v>223.23</v>
      </c>
      <c r="K827" t="n">
        <v>56.13</v>
      </c>
      <c r="L827" t="n">
        <v>7</v>
      </c>
      <c r="M827" t="n">
        <v>16</v>
      </c>
      <c r="N827" t="n">
        <v>50.11</v>
      </c>
      <c r="O827" t="n">
        <v>27766.43</v>
      </c>
      <c r="P827" t="n">
        <v>158.57</v>
      </c>
      <c r="Q827" t="n">
        <v>197.79</v>
      </c>
      <c r="R827" t="n">
        <v>37.87</v>
      </c>
      <c r="S827" t="n">
        <v>25.4</v>
      </c>
      <c r="T827" t="n">
        <v>5342.11</v>
      </c>
      <c r="U827" t="n">
        <v>0.67</v>
      </c>
      <c r="V827" t="n">
        <v>0.87</v>
      </c>
      <c r="W827" t="n">
        <v>2.98</v>
      </c>
      <c r="X827" t="n">
        <v>0.35</v>
      </c>
      <c r="Y827" t="n">
        <v>1</v>
      </c>
      <c r="Z827" t="n">
        <v>10</v>
      </c>
    </row>
    <row r="828">
      <c r="A828" t="n">
        <v>25</v>
      </c>
      <c r="B828" t="n">
        <v>110</v>
      </c>
      <c r="C828" t="inlineStr">
        <is>
          <t xml:space="preserve">CONCLUIDO	</t>
        </is>
      </c>
      <c r="D828" t="n">
        <v>7.1148</v>
      </c>
      <c r="E828" t="n">
        <v>14.06</v>
      </c>
      <c r="F828" t="n">
        <v>10.72</v>
      </c>
      <c r="G828" t="n">
        <v>37.85</v>
      </c>
      <c r="H828" t="n">
        <v>0.58</v>
      </c>
      <c r="I828" t="n">
        <v>17</v>
      </c>
      <c r="J828" t="n">
        <v>223.65</v>
      </c>
      <c r="K828" t="n">
        <v>56.13</v>
      </c>
      <c r="L828" t="n">
        <v>7.25</v>
      </c>
      <c r="M828" t="n">
        <v>15</v>
      </c>
      <c r="N828" t="n">
        <v>50.27</v>
      </c>
      <c r="O828" t="n">
        <v>27817.81</v>
      </c>
      <c r="P828" t="n">
        <v>158.3</v>
      </c>
      <c r="Q828" t="n">
        <v>197.78</v>
      </c>
      <c r="R828" t="n">
        <v>37.85</v>
      </c>
      <c r="S828" t="n">
        <v>25.4</v>
      </c>
      <c r="T828" t="n">
        <v>5335.31</v>
      </c>
      <c r="U828" t="n">
        <v>0.67</v>
      </c>
      <c r="V828" t="n">
        <v>0.87</v>
      </c>
      <c r="W828" t="n">
        <v>2.97</v>
      </c>
      <c r="X828" t="n">
        <v>0.33</v>
      </c>
      <c r="Y828" t="n">
        <v>1</v>
      </c>
      <c r="Z828" t="n">
        <v>10</v>
      </c>
    </row>
    <row r="829">
      <c r="A829" t="n">
        <v>26</v>
      </c>
      <c r="B829" t="n">
        <v>110</v>
      </c>
      <c r="C829" t="inlineStr">
        <is>
          <t xml:space="preserve">CONCLUIDO	</t>
        </is>
      </c>
      <c r="D829" t="n">
        <v>7.1186</v>
      </c>
      <c r="E829" t="n">
        <v>14.05</v>
      </c>
      <c r="F829" t="n">
        <v>10.72</v>
      </c>
      <c r="G829" t="n">
        <v>37.83</v>
      </c>
      <c r="H829" t="n">
        <v>0.59</v>
      </c>
      <c r="I829" t="n">
        <v>17</v>
      </c>
      <c r="J829" t="n">
        <v>224.07</v>
      </c>
      <c r="K829" t="n">
        <v>56.13</v>
      </c>
      <c r="L829" t="n">
        <v>7.5</v>
      </c>
      <c r="M829" t="n">
        <v>15</v>
      </c>
      <c r="N829" t="n">
        <v>50.44</v>
      </c>
      <c r="O829" t="n">
        <v>27869.24</v>
      </c>
      <c r="P829" t="n">
        <v>158.17</v>
      </c>
      <c r="Q829" t="n">
        <v>197.84</v>
      </c>
      <c r="R829" t="n">
        <v>37.68</v>
      </c>
      <c r="S829" t="n">
        <v>25.4</v>
      </c>
      <c r="T829" t="n">
        <v>5249.12</v>
      </c>
      <c r="U829" t="n">
        <v>0.67</v>
      </c>
      <c r="V829" t="n">
        <v>0.87</v>
      </c>
      <c r="W829" t="n">
        <v>2.96</v>
      </c>
      <c r="X829" t="n">
        <v>0.33</v>
      </c>
      <c r="Y829" t="n">
        <v>1</v>
      </c>
      <c r="Z829" t="n">
        <v>10</v>
      </c>
    </row>
    <row r="830">
      <c r="A830" t="n">
        <v>27</v>
      </c>
      <c r="B830" t="n">
        <v>110</v>
      </c>
      <c r="C830" t="inlineStr">
        <is>
          <t xml:space="preserve">CONCLUIDO	</t>
        </is>
      </c>
      <c r="D830" t="n">
        <v>7.1551</v>
      </c>
      <c r="E830" t="n">
        <v>13.98</v>
      </c>
      <c r="F830" t="n">
        <v>10.69</v>
      </c>
      <c r="G830" t="n">
        <v>40.08</v>
      </c>
      <c r="H830" t="n">
        <v>0.61</v>
      </c>
      <c r="I830" t="n">
        <v>16</v>
      </c>
      <c r="J830" t="n">
        <v>224.49</v>
      </c>
      <c r="K830" t="n">
        <v>56.13</v>
      </c>
      <c r="L830" t="n">
        <v>7.75</v>
      </c>
      <c r="M830" t="n">
        <v>14</v>
      </c>
      <c r="N830" t="n">
        <v>50.61</v>
      </c>
      <c r="O830" t="n">
        <v>27920.73</v>
      </c>
      <c r="P830" t="n">
        <v>157.69</v>
      </c>
      <c r="Q830" t="n">
        <v>197.79</v>
      </c>
      <c r="R830" t="n">
        <v>36.54</v>
      </c>
      <c r="S830" t="n">
        <v>25.4</v>
      </c>
      <c r="T830" t="n">
        <v>4687.17</v>
      </c>
      <c r="U830" t="n">
        <v>0.7</v>
      </c>
      <c r="V830" t="n">
        <v>0.87</v>
      </c>
      <c r="W830" t="n">
        <v>2.97</v>
      </c>
      <c r="X830" t="n">
        <v>0.3</v>
      </c>
      <c r="Y830" t="n">
        <v>1</v>
      </c>
      <c r="Z830" t="n">
        <v>10</v>
      </c>
    </row>
    <row r="831">
      <c r="A831" t="n">
        <v>28</v>
      </c>
      <c r="B831" t="n">
        <v>110</v>
      </c>
      <c r="C831" t="inlineStr">
        <is>
          <t xml:space="preserve">CONCLUIDO	</t>
        </is>
      </c>
      <c r="D831" t="n">
        <v>7.1504</v>
      </c>
      <c r="E831" t="n">
        <v>13.99</v>
      </c>
      <c r="F831" t="n">
        <v>10.7</v>
      </c>
      <c r="G831" t="n">
        <v>40.11</v>
      </c>
      <c r="H831" t="n">
        <v>0.63</v>
      </c>
      <c r="I831" t="n">
        <v>16</v>
      </c>
      <c r="J831" t="n">
        <v>224.9</v>
      </c>
      <c r="K831" t="n">
        <v>56.13</v>
      </c>
      <c r="L831" t="n">
        <v>8</v>
      </c>
      <c r="M831" t="n">
        <v>14</v>
      </c>
      <c r="N831" t="n">
        <v>50.78</v>
      </c>
      <c r="O831" t="n">
        <v>27972.28</v>
      </c>
      <c r="P831" t="n">
        <v>157.76</v>
      </c>
      <c r="Q831" t="n">
        <v>197.79</v>
      </c>
      <c r="R831" t="n">
        <v>36.85</v>
      </c>
      <c r="S831" t="n">
        <v>25.4</v>
      </c>
      <c r="T831" t="n">
        <v>4840.56</v>
      </c>
      <c r="U831" t="n">
        <v>0.6899999999999999</v>
      </c>
      <c r="V831" t="n">
        <v>0.87</v>
      </c>
      <c r="W831" t="n">
        <v>2.97</v>
      </c>
      <c r="X831" t="n">
        <v>0.31</v>
      </c>
      <c r="Y831" t="n">
        <v>1</v>
      </c>
      <c r="Z831" t="n">
        <v>10</v>
      </c>
    </row>
    <row r="832">
      <c r="A832" t="n">
        <v>29</v>
      </c>
      <c r="B832" t="n">
        <v>110</v>
      </c>
      <c r="C832" t="inlineStr">
        <is>
          <t xml:space="preserve">CONCLUIDO	</t>
        </is>
      </c>
      <c r="D832" t="n">
        <v>7.1826</v>
      </c>
      <c r="E832" t="n">
        <v>13.92</v>
      </c>
      <c r="F832" t="n">
        <v>10.68</v>
      </c>
      <c r="G832" t="n">
        <v>42.71</v>
      </c>
      <c r="H832" t="n">
        <v>0.65</v>
      </c>
      <c r="I832" t="n">
        <v>15</v>
      </c>
      <c r="J832" t="n">
        <v>225.32</v>
      </c>
      <c r="K832" t="n">
        <v>56.13</v>
      </c>
      <c r="L832" t="n">
        <v>8.25</v>
      </c>
      <c r="M832" t="n">
        <v>13</v>
      </c>
      <c r="N832" t="n">
        <v>50.95</v>
      </c>
      <c r="O832" t="n">
        <v>28023.89</v>
      </c>
      <c r="P832" t="n">
        <v>157.44</v>
      </c>
      <c r="Q832" t="n">
        <v>197.79</v>
      </c>
      <c r="R832" t="n">
        <v>36.24</v>
      </c>
      <c r="S832" t="n">
        <v>25.4</v>
      </c>
      <c r="T832" t="n">
        <v>4540.76</v>
      </c>
      <c r="U832" t="n">
        <v>0.7</v>
      </c>
      <c r="V832" t="n">
        <v>0.87</v>
      </c>
      <c r="W832" t="n">
        <v>2.96</v>
      </c>
      <c r="X832" t="n">
        <v>0.29</v>
      </c>
      <c r="Y832" t="n">
        <v>1</v>
      </c>
      <c r="Z832" t="n">
        <v>10</v>
      </c>
    </row>
    <row r="833">
      <c r="A833" t="n">
        <v>30</v>
      </c>
      <c r="B833" t="n">
        <v>110</v>
      </c>
      <c r="C833" t="inlineStr">
        <is>
          <t xml:space="preserve">CONCLUIDO	</t>
        </is>
      </c>
      <c r="D833" t="n">
        <v>7.1898</v>
      </c>
      <c r="E833" t="n">
        <v>13.91</v>
      </c>
      <c r="F833" t="n">
        <v>10.66</v>
      </c>
      <c r="G833" t="n">
        <v>42.65</v>
      </c>
      <c r="H833" t="n">
        <v>0.67</v>
      </c>
      <c r="I833" t="n">
        <v>15</v>
      </c>
      <c r="J833" t="n">
        <v>225.74</v>
      </c>
      <c r="K833" t="n">
        <v>56.13</v>
      </c>
      <c r="L833" t="n">
        <v>8.5</v>
      </c>
      <c r="M833" t="n">
        <v>13</v>
      </c>
      <c r="N833" t="n">
        <v>51.11</v>
      </c>
      <c r="O833" t="n">
        <v>28075.56</v>
      </c>
      <c r="P833" t="n">
        <v>157.08</v>
      </c>
      <c r="Q833" t="n">
        <v>197.77</v>
      </c>
      <c r="R833" t="n">
        <v>35.93</v>
      </c>
      <c r="S833" t="n">
        <v>25.4</v>
      </c>
      <c r="T833" t="n">
        <v>4386.38</v>
      </c>
      <c r="U833" t="n">
        <v>0.71</v>
      </c>
      <c r="V833" t="n">
        <v>0.87</v>
      </c>
      <c r="W833" t="n">
        <v>2.96</v>
      </c>
      <c r="X833" t="n">
        <v>0.27</v>
      </c>
      <c r="Y833" t="n">
        <v>1</v>
      </c>
      <c r="Z833" t="n">
        <v>10</v>
      </c>
    </row>
    <row r="834">
      <c r="A834" t="n">
        <v>31</v>
      </c>
      <c r="B834" t="n">
        <v>110</v>
      </c>
      <c r="C834" t="inlineStr">
        <is>
          <t xml:space="preserve">CONCLUIDO	</t>
        </is>
      </c>
      <c r="D834" t="n">
        <v>7.2195</v>
      </c>
      <c r="E834" t="n">
        <v>13.85</v>
      </c>
      <c r="F834" t="n">
        <v>10.65</v>
      </c>
      <c r="G834" t="n">
        <v>45.63</v>
      </c>
      <c r="H834" t="n">
        <v>0.6899999999999999</v>
      </c>
      <c r="I834" t="n">
        <v>14</v>
      </c>
      <c r="J834" t="n">
        <v>226.16</v>
      </c>
      <c r="K834" t="n">
        <v>56.13</v>
      </c>
      <c r="L834" t="n">
        <v>8.75</v>
      </c>
      <c r="M834" t="n">
        <v>12</v>
      </c>
      <c r="N834" t="n">
        <v>51.28</v>
      </c>
      <c r="O834" t="n">
        <v>28127.29</v>
      </c>
      <c r="P834" t="n">
        <v>156.83</v>
      </c>
      <c r="Q834" t="n">
        <v>197.79</v>
      </c>
      <c r="R834" t="n">
        <v>35.33</v>
      </c>
      <c r="S834" t="n">
        <v>25.4</v>
      </c>
      <c r="T834" t="n">
        <v>4091.66</v>
      </c>
      <c r="U834" t="n">
        <v>0.72</v>
      </c>
      <c r="V834" t="n">
        <v>0.87</v>
      </c>
      <c r="W834" t="n">
        <v>2.96</v>
      </c>
      <c r="X834" t="n">
        <v>0.26</v>
      </c>
      <c r="Y834" t="n">
        <v>1</v>
      </c>
      <c r="Z834" t="n">
        <v>10</v>
      </c>
    </row>
    <row r="835">
      <c r="A835" t="n">
        <v>32</v>
      </c>
      <c r="B835" t="n">
        <v>110</v>
      </c>
      <c r="C835" t="inlineStr">
        <is>
          <t xml:space="preserve">CONCLUIDO	</t>
        </is>
      </c>
      <c r="D835" t="n">
        <v>7.2186</v>
      </c>
      <c r="E835" t="n">
        <v>13.85</v>
      </c>
      <c r="F835" t="n">
        <v>10.65</v>
      </c>
      <c r="G835" t="n">
        <v>45.64</v>
      </c>
      <c r="H835" t="n">
        <v>0.71</v>
      </c>
      <c r="I835" t="n">
        <v>14</v>
      </c>
      <c r="J835" t="n">
        <v>226.58</v>
      </c>
      <c r="K835" t="n">
        <v>56.13</v>
      </c>
      <c r="L835" t="n">
        <v>9</v>
      </c>
      <c r="M835" t="n">
        <v>12</v>
      </c>
      <c r="N835" t="n">
        <v>51.45</v>
      </c>
      <c r="O835" t="n">
        <v>28179.08</v>
      </c>
      <c r="P835" t="n">
        <v>156.78</v>
      </c>
      <c r="Q835" t="n">
        <v>197.77</v>
      </c>
      <c r="R835" t="n">
        <v>35.49</v>
      </c>
      <c r="S835" t="n">
        <v>25.4</v>
      </c>
      <c r="T835" t="n">
        <v>4171.97</v>
      </c>
      <c r="U835" t="n">
        <v>0.72</v>
      </c>
      <c r="V835" t="n">
        <v>0.87</v>
      </c>
      <c r="W835" t="n">
        <v>2.96</v>
      </c>
      <c r="X835" t="n">
        <v>0.26</v>
      </c>
      <c r="Y835" t="n">
        <v>1</v>
      </c>
      <c r="Z835" t="n">
        <v>10</v>
      </c>
    </row>
    <row r="836">
      <c r="A836" t="n">
        <v>33</v>
      </c>
      <c r="B836" t="n">
        <v>110</v>
      </c>
      <c r="C836" t="inlineStr">
        <is>
          <t xml:space="preserve">CONCLUIDO	</t>
        </is>
      </c>
      <c r="D836" t="n">
        <v>7.2123</v>
      </c>
      <c r="E836" t="n">
        <v>13.87</v>
      </c>
      <c r="F836" t="n">
        <v>10.66</v>
      </c>
      <c r="G836" t="n">
        <v>45.69</v>
      </c>
      <c r="H836" t="n">
        <v>0.72</v>
      </c>
      <c r="I836" t="n">
        <v>14</v>
      </c>
      <c r="J836" t="n">
        <v>227</v>
      </c>
      <c r="K836" t="n">
        <v>56.13</v>
      </c>
      <c r="L836" t="n">
        <v>9.25</v>
      </c>
      <c r="M836" t="n">
        <v>12</v>
      </c>
      <c r="N836" t="n">
        <v>51.62</v>
      </c>
      <c r="O836" t="n">
        <v>28230.92</v>
      </c>
      <c r="P836" t="n">
        <v>156.69</v>
      </c>
      <c r="Q836" t="n">
        <v>197.76</v>
      </c>
      <c r="R836" t="n">
        <v>35.87</v>
      </c>
      <c r="S836" t="n">
        <v>25.4</v>
      </c>
      <c r="T836" t="n">
        <v>4360.54</v>
      </c>
      <c r="U836" t="n">
        <v>0.71</v>
      </c>
      <c r="V836" t="n">
        <v>0.87</v>
      </c>
      <c r="W836" t="n">
        <v>2.96</v>
      </c>
      <c r="X836" t="n">
        <v>0.27</v>
      </c>
      <c r="Y836" t="n">
        <v>1</v>
      </c>
      <c r="Z836" t="n">
        <v>10</v>
      </c>
    </row>
    <row r="837">
      <c r="A837" t="n">
        <v>34</v>
      </c>
      <c r="B837" t="n">
        <v>110</v>
      </c>
      <c r="C837" t="inlineStr">
        <is>
          <t xml:space="preserve">CONCLUIDO	</t>
        </is>
      </c>
      <c r="D837" t="n">
        <v>7.2475</v>
      </c>
      <c r="E837" t="n">
        <v>13.8</v>
      </c>
      <c r="F837" t="n">
        <v>10.64</v>
      </c>
      <c r="G837" t="n">
        <v>49.09</v>
      </c>
      <c r="H837" t="n">
        <v>0.74</v>
      </c>
      <c r="I837" t="n">
        <v>13</v>
      </c>
      <c r="J837" t="n">
        <v>227.42</v>
      </c>
      <c r="K837" t="n">
        <v>56.13</v>
      </c>
      <c r="L837" t="n">
        <v>9.5</v>
      </c>
      <c r="M837" t="n">
        <v>11</v>
      </c>
      <c r="N837" t="n">
        <v>51.8</v>
      </c>
      <c r="O837" t="n">
        <v>28282.83</v>
      </c>
      <c r="P837" t="n">
        <v>156.51</v>
      </c>
      <c r="Q837" t="n">
        <v>197.75</v>
      </c>
      <c r="R837" t="n">
        <v>34.94</v>
      </c>
      <c r="S837" t="n">
        <v>25.4</v>
      </c>
      <c r="T837" t="n">
        <v>3900.46</v>
      </c>
      <c r="U837" t="n">
        <v>0.73</v>
      </c>
      <c r="V837" t="n">
        <v>0.87</v>
      </c>
      <c r="W837" t="n">
        <v>2.96</v>
      </c>
      <c r="X837" t="n">
        <v>0.25</v>
      </c>
      <c r="Y837" t="n">
        <v>1</v>
      </c>
      <c r="Z837" t="n">
        <v>10</v>
      </c>
    </row>
    <row r="838">
      <c r="A838" t="n">
        <v>35</v>
      </c>
      <c r="B838" t="n">
        <v>110</v>
      </c>
      <c r="C838" t="inlineStr">
        <is>
          <t xml:space="preserve">CONCLUIDO	</t>
        </is>
      </c>
      <c r="D838" t="n">
        <v>7.2496</v>
      </c>
      <c r="E838" t="n">
        <v>13.79</v>
      </c>
      <c r="F838" t="n">
        <v>10.63</v>
      </c>
      <c r="G838" t="n">
        <v>49.07</v>
      </c>
      <c r="H838" t="n">
        <v>0.76</v>
      </c>
      <c r="I838" t="n">
        <v>13</v>
      </c>
      <c r="J838" t="n">
        <v>227.84</v>
      </c>
      <c r="K838" t="n">
        <v>56.13</v>
      </c>
      <c r="L838" t="n">
        <v>9.75</v>
      </c>
      <c r="M838" t="n">
        <v>11</v>
      </c>
      <c r="N838" t="n">
        <v>51.97</v>
      </c>
      <c r="O838" t="n">
        <v>28334.8</v>
      </c>
      <c r="P838" t="n">
        <v>156.44</v>
      </c>
      <c r="Q838" t="n">
        <v>197.76</v>
      </c>
      <c r="R838" t="n">
        <v>34.74</v>
      </c>
      <c r="S838" t="n">
        <v>25.4</v>
      </c>
      <c r="T838" t="n">
        <v>3799.66</v>
      </c>
      <c r="U838" t="n">
        <v>0.73</v>
      </c>
      <c r="V838" t="n">
        <v>0.88</v>
      </c>
      <c r="W838" t="n">
        <v>2.96</v>
      </c>
      <c r="X838" t="n">
        <v>0.24</v>
      </c>
      <c r="Y838" t="n">
        <v>1</v>
      </c>
      <c r="Z838" t="n">
        <v>10</v>
      </c>
    </row>
    <row r="839">
      <c r="A839" t="n">
        <v>36</v>
      </c>
      <c r="B839" t="n">
        <v>110</v>
      </c>
      <c r="C839" t="inlineStr">
        <is>
          <t xml:space="preserve">CONCLUIDO	</t>
        </is>
      </c>
      <c r="D839" t="n">
        <v>7.2496</v>
      </c>
      <c r="E839" t="n">
        <v>13.79</v>
      </c>
      <c r="F839" t="n">
        <v>10.63</v>
      </c>
      <c r="G839" t="n">
        <v>49.07</v>
      </c>
      <c r="H839" t="n">
        <v>0.78</v>
      </c>
      <c r="I839" t="n">
        <v>13</v>
      </c>
      <c r="J839" t="n">
        <v>228.27</v>
      </c>
      <c r="K839" t="n">
        <v>56.13</v>
      </c>
      <c r="L839" t="n">
        <v>10</v>
      </c>
      <c r="M839" t="n">
        <v>11</v>
      </c>
      <c r="N839" t="n">
        <v>52.14</v>
      </c>
      <c r="O839" t="n">
        <v>28386.82</v>
      </c>
      <c r="P839" t="n">
        <v>156.23</v>
      </c>
      <c r="Q839" t="n">
        <v>197.77</v>
      </c>
      <c r="R839" t="n">
        <v>34.89</v>
      </c>
      <c r="S839" t="n">
        <v>25.4</v>
      </c>
      <c r="T839" t="n">
        <v>3876.42</v>
      </c>
      <c r="U839" t="n">
        <v>0.73</v>
      </c>
      <c r="V839" t="n">
        <v>0.88</v>
      </c>
      <c r="W839" t="n">
        <v>2.96</v>
      </c>
      <c r="X839" t="n">
        <v>0.24</v>
      </c>
      <c r="Y839" t="n">
        <v>1</v>
      </c>
      <c r="Z839" t="n">
        <v>10</v>
      </c>
    </row>
    <row r="840">
      <c r="A840" t="n">
        <v>37</v>
      </c>
      <c r="B840" t="n">
        <v>110</v>
      </c>
      <c r="C840" t="inlineStr">
        <is>
          <t xml:space="preserve">CONCLUIDO	</t>
        </is>
      </c>
      <c r="D840" t="n">
        <v>7.2832</v>
      </c>
      <c r="E840" t="n">
        <v>13.73</v>
      </c>
      <c r="F840" t="n">
        <v>10.61</v>
      </c>
      <c r="G840" t="n">
        <v>53.05</v>
      </c>
      <c r="H840" t="n">
        <v>0.8</v>
      </c>
      <c r="I840" t="n">
        <v>12</v>
      </c>
      <c r="J840" t="n">
        <v>228.69</v>
      </c>
      <c r="K840" t="n">
        <v>56.13</v>
      </c>
      <c r="L840" t="n">
        <v>10.25</v>
      </c>
      <c r="M840" t="n">
        <v>10</v>
      </c>
      <c r="N840" t="n">
        <v>52.31</v>
      </c>
      <c r="O840" t="n">
        <v>28438.91</v>
      </c>
      <c r="P840" t="n">
        <v>155.79</v>
      </c>
      <c r="Q840" t="n">
        <v>197.77</v>
      </c>
      <c r="R840" t="n">
        <v>34.26</v>
      </c>
      <c r="S840" t="n">
        <v>25.4</v>
      </c>
      <c r="T840" t="n">
        <v>3567.55</v>
      </c>
      <c r="U840" t="n">
        <v>0.74</v>
      </c>
      <c r="V840" t="n">
        <v>0.88</v>
      </c>
      <c r="W840" t="n">
        <v>2.96</v>
      </c>
      <c r="X840" t="n">
        <v>0.22</v>
      </c>
      <c r="Y840" t="n">
        <v>1</v>
      </c>
      <c r="Z840" t="n">
        <v>10</v>
      </c>
    </row>
    <row r="841">
      <c r="A841" t="n">
        <v>38</v>
      </c>
      <c r="B841" t="n">
        <v>110</v>
      </c>
      <c r="C841" t="inlineStr">
        <is>
          <t xml:space="preserve">CONCLUIDO	</t>
        </is>
      </c>
      <c r="D841" t="n">
        <v>7.2823</v>
      </c>
      <c r="E841" t="n">
        <v>13.73</v>
      </c>
      <c r="F841" t="n">
        <v>10.61</v>
      </c>
      <c r="G841" t="n">
        <v>53.06</v>
      </c>
      <c r="H841" t="n">
        <v>0.8100000000000001</v>
      </c>
      <c r="I841" t="n">
        <v>12</v>
      </c>
      <c r="J841" t="n">
        <v>229.11</v>
      </c>
      <c r="K841" t="n">
        <v>56.13</v>
      </c>
      <c r="L841" t="n">
        <v>10.5</v>
      </c>
      <c r="M841" t="n">
        <v>10</v>
      </c>
      <c r="N841" t="n">
        <v>52.48</v>
      </c>
      <c r="O841" t="n">
        <v>28491.06</v>
      </c>
      <c r="P841" t="n">
        <v>155.79</v>
      </c>
      <c r="Q841" t="n">
        <v>197.81</v>
      </c>
      <c r="R841" t="n">
        <v>34.24</v>
      </c>
      <c r="S841" t="n">
        <v>25.4</v>
      </c>
      <c r="T841" t="n">
        <v>3557.67</v>
      </c>
      <c r="U841" t="n">
        <v>0.74</v>
      </c>
      <c r="V841" t="n">
        <v>0.88</v>
      </c>
      <c r="W841" t="n">
        <v>2.96</v>
      </c>
      <c r="X841" t="n">
        <v>0.22</v>
      </c>
      <c r="Y841" t="n">
        <v>1</v>
      </c>
      <c r="Z841" t="n">
        <v>10</v>
      </c>
    </row>
    <row r="842">
      <c r="A842" t="n">
        <v>39</v>
      </c>
      <c r="B842" t="n">
        <v>110</v>
      </c>
      <c r="C842" t="inlineStr">
        <is>
          <t xml:space="preserve">CONCLUIDO	</t>
        </is>
      </c>
      <c r="D842" t="n">
        <v>7.2795</v>
      </c>
      <c r="E842" t="n">
        <v>13.74</v>
      </c>
      <c r="F842" t="n">
        <v>10.62</v>
      </c>
      <c r="G842" t="n">
        <v>53.09</v>
      </c>
      <c r="H842" t="n">
        <v>0.83</v>
      </c>
      <c r="I842" t="n">
        <v>12</v>
      </c>
      <c r="J842" t="n">
        <v>229.53</v>
      </c>
      <c r="K842" t="n">
        <v>56.13</v>
      </c>
      <c r="L842" t="n">
        <v>10.75</v>
      </c>
      <c r="M842" t="n">
        <v>10</v>
      </c>
      <c r="N842" t="n">
        <v>52.66</v>
      </c>
      <c r="O842" t="n">
        <v>28543.27</v>
      </c>
      <c r="P842" t="n">
        <v>155.82</v>
      </c>
      <c r="Q842" t="n">
        <v>197.77</v>
      </c>
      <c r="R842" t="n">
        <v>34.32</v>
      </c>
      <c r="S842" t="n">
        <v>25.4</v>
      </c>
      <c r="T842" t="n">
        <v>3596.07</v>
      </c>
      <c r="U842" t="n">
        <v>0.74</v>
      </c>
      <c r="V842" t="n">
        <v>0.88</v>
      </c>
      <c r="W842" t="n">
        <v>2.96</v>
      </c>
      <c r="X842" t="n">
        <v>0.23</v>
      </c>
      <c r="Y842" t="n">
        <v>1</v>
      </c>
      <c r="Z842" t="n">
        <v>10</v>
      </c>
    </row>
    <row r="843">
      <c r="A843" t="n">
        <v>40</v>
      </c>
      <c r="B843" t="n">
        <v>110</v>
      </c>
      <c r="C843" t="inlineStr">
        <is>
          <t xml:space="preserve">CONCLUIDO	</t>
        </is>
      </c>
      <c r="D843" t="n">
        <v>7.2814</v>
      </c>
      <c r="E843" t="n">
        <v>13.73</v>
      </c>
      <c r="F843" t="n">
        <v>10.61</v>
      </c>
      <c r="G843" t="n">
        <v>53.07</v>
      </c>
      <c r="H843" t="n">
        <v>0.85</v>
      </c>
      <c r="I843" t="n">
        <v>12</v>
      </c>
      <c r="J843" t="n">
        <v>229.96</v>
      </c>
      <c r="K843" t="n">
        <v>56.13</v>
      </c>
      <c r="L843" t="n">
        <v>11</v>
      </c>
      <c r="M843" t="n">
        <v>10</v>
      </c>
      <c r="N843" t="n">
        <v>52.83</v>
      </c>
      <c r="O843" t="n">
        <v>28595.54</v>
      </c>
      <c r="P843" t="n">
        <v>155.43</v>
      </c>
      <c r="Q843" t="n">
        <v>197.77</v>
      </c>
      <c r="R843" t="n">
        <v>34.35</v>
      </c>
      <c r="S843" t="n">
        <v>25.4</v>
      </c>
      <c r="T843" t="n">
        <v>3610.2</v>
      </c>
      <c r="U843" t="n">
        <v>0.74</v>
      </c>
      <c r="V843" t="n">
        <v>0.88</v>
      </c>
      <c r="W843" t="n">
        <v>2.96</v>
      </c>
      <c r="X843" t="n">
        <v>0.22</v>
      </c>
      <c r="Y843" t="n">
        <v>1</v>
      </c>
      <c r="Z843" t="n">
        <v>10</v>
      </c>
    </row>
    <row r="844">
      <c r="A844" t="n">
        <v>41</v>
      </c>
      <c r="B844" t="n">
        <v>110</v>
      </c>
      <c r="C844" t="inlineStr">
        <is>
          <t xml:space="preserve">CONCLUIDO	</t>
        </is>
      </c>
      <c r="D844" t="n">
        <v>7.3224</v>
      </c>
      <c r="E844" t="n">
        <v>13.66</v>
      </c>
      <c r="F844" t="n">
        <v>10.58</v>
      </c>
      <c r="G844" t="n">
        <v>57.71</v>
      </c>
      <c r="H844" t="n">
        <v>0.87</v>
      </c>
      <c r="I844" t="n">
        <v>11</v>
      </c>
      <c r="J844" t="n">
        <v>230.38</v>
      </c>
      <c r="K844" t="n">
        <v>56.13</v>
      </c>
      <c r="L844" t="n">
        <v>11.25</v>
      </c>
      <c r="M844" t="n">
        <v>9</v>
      </c>
      <c r="N844" t="n">
        <v>53</v>
      </c>
      <c r="O844" t="n">
        <v>28647.87</v>
      </c>
      <c r="P844" t="n">
        <v>154.9</v>
      </c>
      <c r="Q844" t="n">
        <v>197.75</v>
      </c>
      <c r="R844" t="n">
        <v>33.21</v>
      </c>
      <c r="S844" t="n">
        <v>25.4</v>
      </c>
      <c r="T844" t="n">
        <v>3044.72</v>
      </c>
      <c r="U844" t="n">
        <v>0.76</v>
      </c>
      <c r="V844" t="n">
        <v>0.88</v>
      </c>
      <c r="W844" t="n">
        <v>2.96</v>
      </c>
      <c r="X844" t="n">
        <v>0.19</v>
      </c>
      <c r="Y844" t="n">
        <v>1</v>
      </c>
      <c r="Z844" t="n">
        <v>10</v>
      </c>
    </row>
    <row r="845">
      <c r="A845" t="n">
        <v>42</v>
      </c>
      <c r="B845" t="n">
        <v>110</v>
      </c>
      <c r="C845" t="inlineStr">
        <is>
          <t xml:space="preserve">CONCLUIDO	</t>
        </is>
      </c>
      <c r="D845" t="n">
        <v>7.3189</v>
      </c>
      <c r="E845" t="n">
        <v>13.66</v>
      </c>
      <c r="F845" t="n">
        <v>10.59</v>
      </c>
      <c r="G845" t="n">
        <v>57.74</v>
      </c>
      <c r="H845" t="n">
        <v>0.89</v>
      </c>
      <c r="I845" t="n">
        <v>11</v>
      </c>
      <c r="J845" t="n">
        <v>230.81</v>
      </c>
      <c r="K845" t="n">
        <v>56.13</v>
      </c>
      <c r="L845" t="n">
        <v>11.5</v>
      </c>
      <c r="M845" t="n">
        <v>9</v>
      </c>
      <c r="N845" t="n">
        <v>53.18</v>
      </c>
      <c r="O845" t="n">
        <v>28700.26</v>
      </c>
      <c r="P845" t="n">
        <v>155</v>
      </c>
      <c r="Q845" t="n">
        <v>197.76</v>
      </c>
      <c r="R845" t="n">
        <v>33.46</v>
      </c>
      <c r="S845" t="n">
        <v>25.4</v>
      </c>
      <c r="T845" t="n">
        <v>3168.59</v>
      </c>
      <c r="U845" t="n">
        <v>0.76</v>
      </c>
      <c r="V845" t="n">
        <v>0.88</v>
      </c>
      <c r="W845" t="n">
        <v>2.96</v>
      </c>
      <c r="X845" t="n">
        <v>0.2</v>
      </c>
      <c r="Y845" t="n">
        <v>1</v>
      </c>
      <c r="Z845" t="n">
        <v>10</v>
      </c>
    </row>
    <row r="846">
      <c r="A846" t="n">
        <v>43</v>
      </c>
      <c r="B846" t="n">
        <v>110</v>
      </c>
      <c r="C846" t="inlineStr">
        <is>
          <t xml:space="preserve">CONCLUIDO	</t>
        </is>
      </c>
      <c r="D846" t="n">
        <v>7.3196</v>
      </c>
      <c r="E846" t="n">
        <v>13.66</v>
      </c>
      <c r="F846" t="n">
        <v>10.58</v>
      </c>
      <c r="G846" t="n">
        <v>57.73</v>
      </c>
      <c r="H846" t="n">
        <v>0.9</v>
      </c>
      <c r="I846" t="n">
        <v>11</v>
      </c>
      <c r="J846" t="n">
        <v>231.23</v>
      </c>
      <c r="K846" t="n">
        <v>56.13</v>
      </c>
      <c r="L846" t="n">
        <v>11.75</v>
      </c>
      <c r="M846" t="n">
        <v>9</v>
      </c>
      <c r="N846" t="n">
        <v>53.36</v>
      </c>
      <c r="O846" t="n">
        <v>28752.71</v>
      </c>
      <c r="P846" t="n">
        <v>155.03</v>
      </c>
      <c r="Q846" t="n">
        <v>197.75</v>
      </c>
      <c r="R846" t="n">
        <v>33.48</v>
      </c>
      <c r="S846" t="n">
        <v>25.4</v>
      </c>
      <c r="T846" t="n">
        <v>3179.13</v>
      </c>
      <c r="U846" t="n">
        <v>0.76</v>
      </c>
      <c r="V846" t="n">
        <v>0.88</v>
      </c>
      <c r="W846" t="n">
        <v>2.96</v>
      </c>
      <c r="X846" t="n">
        <v>0.2</v>
      </c>
      <c r="Y846" t="n">
        <v>1</v>
      </c>
      <c r="Z846" t="n">
        <v>10</v>
      </c>
    </row>
    <row r="847">
      <c r="A847" t="n">
        <v>44</v>
      </c>
      <c r="B847" t="n">
        <v>110</v>
      </c>
      <c r="C847" t="inlineStr">
        <is>
          <t xml:space="preserve">CONCLUIDO	</t>
        </is>
      </c>
      <c r="D847" t="n">
        <v>7.3189</v>
      </c>
      <c r="E847" t="n">
        <v>13.66</v>
      </c>
      <c r="F847" t="n">
        <v>10.59</v>
      </c>
      <c r="G847" t="n">
        <v>57.74</v>
      </c>
      <c r="H847" t="n">
        <v>0.92</v>
      </c>
      <c r="I847" t="n">
        <v>11</v>
      </c>
      <c r="J847" t="n">
        <v>231.66</v>
      </c>
      <c r="K847" t="n">
        <v>56.13</v>
      </c>
      <c r="L847" t="n">
        <v>12</v>
      </c>
      <c r="M847" t="n">
        <v>9</v>
      </c>
      <c r="N847" t="n">
        <v>53.53</v>
      </c>
      <c r="O847" t="n">
        <v>28805.23</v>
      </c>
      <c r="P847" t="n">
        <v>155.05</v>
      </c>
      <c r="Q847" t="n">
        <v>197.81</v>
      </c>
      <c r="R847" t="n">
        <v>33.4</v>
      </c>
      <c r="S847" t="n">
        <v>25.4</v>
      </c>
      <c r="T847" t="n">
        <v>3141.18</v>
      </c>
      <c r="U847" t="n">
        <v>0.76</v>
      </c>
      <c r="V847" t="n">
        <v>0.88</v>
      </c>
      <c r="W847" t="n">
        <v>2.96</v>
      </c>
      <c r="X847" t="n">
        <v>0.2</v>
      </c>
      <c r="Y847" t="n">
        <v>1</v>
      </c>
      <c r="Z847" t="n">
        <v>10</v>
      </c>
    </row>
    <row r="848">
      <c r="A848" t="n">
        <v>45</v>
      </c>
      <c r="B848" t="n">
        <v>110</v>
      </c>
      <c r="C848" t="inlineStr">
        <is>
          <t xml:space="preserve">CONCLUIDO	</t>
        </is>
      </c>
      <c r="D848" t="n">
        <v>7.3215</v>
      </c>
      <c r="E848" t="n">
        <v>13.66</v>
      </c>
      <c r="F848" t="n">
        <v>10.58</v>
      </c>
      <c r="G848" t="n">
        <v>57.72</v>
      </c>
      <c r="H848" t="n">
        <v>0.9399999999999999</v>
      </c>
      <c r="I848" t="n">
        <v>11</v>
      </c>
      <c r="J848" t="n">
        <v>232.08</v>
      </c>
      <c r="K848" t="n">
        <v>56.13</v>
      </c>
      <c r="L848" t="n">
        <v>12.25</v>
      </c>
      <c r="M848" t="n">
        <v>9</v>
      </c>
      <c r="N848" t="n">
        <v>53.71</v>
      </c>
      <c r="O848" t="n">
        <v>28857.81</v>
      </c>
      <c r="P848" t="n">
        <v>154.7</v>
      </c>
      <c r="Q848" t="n">
        <v>197.78</v>
      </c>
      <c r="R848" t="n">
        <v>33.39</v>
      </c>
      <c r="S848" t="n">
        <v>25.4</v>
      </c>
      <c r="T848" t="n">
        <v>3136.8</v>
      </c>
      <c r="U848" t="n">
        <v>0.76</v>
      </c>
      <c r="V848" t="n">
        <v>0.88</v>
      </c>
      <c r="W848" t="n">
        <v>2.95</v>
      </c>
      <c r="X848" t="n">
        <v>0.19</v>
      </c>
      <c r="Y848" t="n">
        <v>1</v>
      </c>
      <c r="Z848" t="n">
        <v>10</v>
      </c>
    </row>
    <row r="849">
      <c r="A849" t="n">
        <v>46</v>
      </c>
      <c r="B849" t="n">
        <v>110</v>
      </c>
      <c r="C849" t="inlineStr">
        <is>
          <t xml:space="preserve">CONCLUIDO	</t>
        </is>
      </c>
      <c r="D849" t="n">
        <v>7.3528</v>
      </c>
      <c r="E849" t="n">
        <v>13.6</v>
      </c>
      <c r="F849" t="n">
        <v>10.57</v>
      </c>
      <c r="G849" t="n">
        <v>63.39</v>
      </c>
      <c r="H849" t="n">
        <v>0.96</v>
      </c>
      <c r="I849" t="n">
        <v>10</v>
      </c>
      <c r="J849" t="n">
        <v>232.51</v>
      </c>
      <c r="K849" t="n">
        <v>56.13</v>
      </c>
      <c r="L849" t="n">
        <v>12.5</v>
      </c>
      <c r="M849" t="n">
        <v>8</v>
      </c>
      <c r="N849" t="n">
        <v>53.88</v>
      </c>
      <c r="O849" t="n">
        <v>28910.45</v>
      </c>
      <c r="P849" t="n">
        <v>154.53</v>
      </c>
      <c r="Q849" t="n">
        <v>197.78</v>
      </c>
      <c r="R849" t="n">
        <v>32.83</v>
      </c>
      <c r="S849" t="n">
        <v>25.4</v>
      </c>
      <c r="T849" t="n">
        <v>2858.67</v>
      </c>
      <c r="U849" t="n">
        <v>0.77</v>
      </c>
      <c r="V849" t="n">
        <v>0.88</v>
      </c>
      <c r="W849" t="n">
        <v>2.95</v>
      </c>
      <c r="X849" t="n">
        <v>0.17</v>
      </c>
      <c r="Y849" t="n">
        <v>1</v>
      </c>
      <c r="Z849" t="n">
        <v>10</v>
      </c>
    </row>
    <row r="850">
      <c r="A850" t="n">
        <v>47</v>
      </c>
      <c r="B850" t="n">
        <v>110</v>
      </c>
      <c r="C850" t="inlineStr">
        <is>
          <t xml:space="preserve">CONCLUIDO	</t>
        </is>
      </c>
      <c r="D850" t="n">
        <v>7.3549</v>
      </c>
      <c r="E850" t="n">
        <v>13.6</v>
      </c>
      <c r="F850" t="n">
        <v>10.56</v>
      </c>
      <c r="G850" t="n">
        <v>63.37</v>
      </c>
      <c r="H850" t="n">
        <v>0.97</v>
      </c>
      <c r="I850" t="n">
        <v>10</v>
      </c>
      <c r="J850" t="n">
        <v>232.94</v>
      </c>
      <c r="K850" t="n">
        <v>56.13</v>
      </c>
      <c r="L850" t="n">
        <v>12.75</v>
      </c>
      <c r="M850" t="n">
        <v>8</v>
      </c>
      <c r="N850" t="n">
        <v>54.06</v>
      </c>
      <c r="O850" t="n">
        <v>28963.15</v>
      </c>
      <c r="P850" t="n">
        <v>154.57</v>
      </c>
      <c r="Q850" t="n">
        <v>197.75</v>
      </c>
      <c r="R850" t="n">
        <v>32.58</v>
      </c>
      <c r="S850" t="n">
        <v>25.4</v>
      </c>
      <c r="T850" t="n">
        <v>2738.48</v>
      </c>
      <c r="U850" t="n">
        <v>0.78</v>
      </c>
      <c r="V850" t="n">
        <v>0.88</v>
      </c>
      <c r="W850" t="n">
        <v>2.96</v>
      </c>
      <c r="X850" t="n">
        <v>0.17</v>
      </c>
      <c r="Y850" t="n">
        <v>1</v>
      </c>
      <c r="Z850" t="n">
        <v>10</v>
      </c>
    </row>
    <row r="851">
      <c r="A851" t="n">
        <v>48</v>
      </c>
      <c r="B851" t="n">
        <v>110</v>
      </c>
      <c r="C851" t="inlineStr">
        <is>
          <t xml:space="preserve">CONCLUIDO	</t>
        </is>
      </c>
      <c r="D851" t="n">
        <v>7.3541</v>
      </c>
      <c r="E851" t="n">
        <v>13.6</v>
      </c>
      <c r="F851" t="n">
        <v>10.56</v>
      </c>
      <c r="G851" t="n">
        <v>63.38</v>
      </c>
      <c r="H851" t="n">
        <v>0.99</v>
      </c>
      <c r="I851" t="n">
        <v>10</v>
      </c>
      <c r="J851" t="n">
        <v>233.37</v>
      </c>
      <c r="K851" t="n">
        <v>56.13</v>
      </c>
      <c r="L851" t="n">
        <v>13</v>
      </c>
      <c r="M851" t="n">
        <v>8</v>
      </c>
      <c r="N851" t="n">
        <v>54.24</v>
      </c>
      <c r="O851" t="n">
        <v>29015.91</v>
      </c>
      <c r="P851" t="n">
        <v>154.53</v>
      </c>
      <c r="Q851" t="n">
        <v>197.75</v>
      </c>
      <c r="R851" t="n">
        <v>32.65</v>
      </c>
      <c r="S851" t="n">
        <v>25.4</v>
      </c>
      <c r="T851" t="n">
        <v>2768.66</v>
      </c>
      <c r="U851" t="n">
        <v>0.78</v>
      </c>
      <c r="V851" t="n">
        <v>0.88</v>
      </c>
      <c r="W851" t="n">
        <v>2.96</v>
      </c>
      <c r="X851" t="n">
        <v>0.17</v>
      </c>
      <c r="Y851" t="n">
        <v>1</v>
      </c>
      <c r="Z851" t="n">
        <v>10</v>
      </c>
    </row>
    <row r="852">
      <c r="A852" t="n">
        <v>49</v>
      </c>
      <c r="B852" t="n">
        <v>110</v>
      </c>
      <c r="C852" t="inlineStr">
        <is>
          <t xml:space="preserve">CONCLUIDO	</t>
        </is>
      </c>
      <c r="D852" t="n">
        <v>7.3538</v>
      </c>
      <c r="E852" t="n">
        <v>13.6</v>
      </c>
      <c r="F852" t="n">
        <v>10.56</v>
      </c>
      <c r="G852" t="n">
        <v>63.38</v>
      </c>
      <c r="H852" t="n">
        <v>1.01</v>
      </c>
      <c r="I852" t="n">
        <v>10</v>
      </c>
      <c r="J852" t="n">
        <v>233.79</v>
      </c>
      <c r="K852" t="n">
        <v>56.13</v>
      </c>
      <c r="L852" t="n">
        <v>13.25</v>
      </c>
      <c r="M852" t="n">
        <v>8</v>
      </c>
      <c r="N852" t="n">
        <v>54.42</v>
      </c>
      <c r="O852" t="n">
        <v>29068.74</v>
      </c>
      <c r="P852" t="n">
        <v>154.41</v>
      </c>
      <c r="Q852" t="n">
        <v>197.8</v>
      </c>
      <c r="R852" t="n">
        <v>32.77</v>
      </c>
      <c r="S852" t="n">
        <v>25.4</v>
      </c>
      <c r="T852" t="n">
        <v>2832.2</v>
      </c>
      <c r="U852" t="n">
        <v>0.77</v>
      </c>
      <c r="V852" t="n">
        <v>0.88</v>
      </c>
      <c r="W852" t="n">
        <v>2.95</v>
      </c>
      <c r="X852" t="n">
        <v>0.17</v>
      </c>
      <c r="Y852" t="n">
        <v>1</v>
      </c>
      <c r="Z852" t="n">
        <v>10</v>
      </c>
    </row>
    <row r="853">
      <c r="A853" t="n">
        <v>50</v>
      </c>
      <c r="B853" t="n">
        <v>110</v>
      </c>
      <c r="C853" t="inlineStr">
        <is>
          <t xml:space="preserve">CONCLUIDO	</t>
        </is>
      </c>
      <c r="D853" t="n">
        <v>7.3522</v>
      </c>
      <c r="E853" t="n">
        <v>13.6</v>
      </c>
      <c r="F853" t="n">
        <v>10.57</v>
      </c>
      <c r="G853" t="n">
        <v>63.4</v>
      </c>
      <c r="H853" t="n">
        <v>1.02</v>
      </c>
      <c r="I853" t="n">
        <v>10</v>
      </c>
      <c r="J853" t="n">
        <v>234.22</v>
      </c>
      <c r="K853" t="n">
        <v>56.13</v>
      </c>
      <c r="L853" t="n">
        <v>13.5</v>
      </c>
      <c r="M853" t="n">
        <v>8</v>
      </c>
      <c r="N853" t="n">
        <v>54.6</v>
      </c>
      <c r="O853" t="n">
        <v>29121.64</v>
      </c>
      <c r="P853" t="n">
        <v>154.24</v>
      </c>
      <c r="Q853" t="n">
        <v>197.78</v>
      </c>
      <c r="R853" t="n">
        <v>32.75</v>
      </c>
      <c r="S853" t="n">
        <v>25.4</v>
      </c>
      <c r="T853" t="n">
        <v>2820.8</v>
      </c>
      <c r="U853" t="n">
        <v>0.78</v>
      </c>
      <c r="V853" t="n">
        <v>0.88</v>
      </c>
      <c r="W853" t="n">
        <v>2.96</v>
      </c>
      <c r="X853" t="n">
        <v>0.18</v>
      </c>
      <c r="Y853" t="n">
        <v>1</v>
      </c>
      <c r="Z853" t="n">
        <v>10</v>
      </c>
    </row>
    <row r="854">
      <c r="A854" t="n">
        <v>51</v>
      </c>
      <c r="B854" t="n">
        <v>110</v>
      </c>
      <c r="C854" t="inlineStr">
        <is>
          <t xml:space="preserve">CONCLUIDO	</t>
        </is>
      </c>
      <c r="D854" t="n">
        <v>7.3892</v>
      </c>
      <c r="E854" t="n">
        <v>13.53</v>
      </c>
      <c r="F854" t="n">
        <v>10.54</v>
      </c>
      <c r="G854" t="n">
        <v>70.27</v>
      </c>
      <c r="H854" t="n">
        <v>1.04</v>
      </c>
      <c r="I854" t="n">
        <v>9</v>
      </c>
      <c r="J854" t="n">
        <v>234.65</v>
      </c>
      <c r="K854" t="n">
        <v>56.13</v>
      </c>
      <c r="L854" t="n">
        <v>13.75</v>
      </c>
      <c r="M854" t="n">
        <v>7</v>
      </c>
      <c r="N854" t="n">
        <v>54.78</v>
      </c>
      <c r="O854" t="n">
        <v>29174.59</v>
      </c>
      <c r="P854" t="n">
        <v>153.39</v>
      </c>
      <c r="Q854" t="n">
        <v>197.8</v>
      </c>
      <c r="R854" t="n">
        <v>32.08</v>
      </c>
      <c r="S854" t="n">
        <v>25.4</v>
      </c>
      <c r="T854" t="n">
        <v>2493.49</v>
      </c>
      <c r="U854" t="n">
        <v>0.79</v>
      </c>
      <c r="V854" t="n">
        <v>0.88</v>
      </c>
      <c r="W854" t="n">
        <v>2.95</v>
      </c>
      <c r="X854" t="n">
        <v>0.15</v>
      </c>
      <c r="Y854" t="n">
        <v>1</v>
      </c>
      <c r="Z854" t="n">
        <v>10</v>
      </c>
    </row>
    <row r="855">
      <c r="A855" t="n">
        <v>52</v>
      </c>
      <c r="B855" t="n">
        <v>110</v>
      </c>
      <c r="C855" t="inlineStr">
        <is>
          <t xml:space="preserve">CONCLUIDO	</t>
        </is>
      </c>
      <c r="D855" t="n">
        <v>7.3822</v>
      </c>
      <c r="E855" t="n">
        <v>13.55</v>
      </c>
      <c r="F855" t="n">
        <v>10.55</v>
      </c>
      <c r="G855" t="n">
        <v>70.36</v>
      </c>
      <c r="H855" t="n">
        <v>1.06</v>
      </c>
      <c r="I855" t="n">
        <v>9</v>
      </c>
      <c r="J855" t="n">
        <v>235.08</v>
      </c>
      <c r="K855" t="n">
        <v>56.13</v>
      </c>
      <c r="L855" t="n">
        <v>14</v>
      </c>
      <c r="M855" t="n">
        <v>7</v>
      </c>
      <c r="N855" t="n">
        <v>54.96</v>
      </c>
      <c r="O855" t="n">
        <v>29227.61</v>
      </c>
      <c r="P855" t="n">
        <v>153.77</v>
      </c>
      <c r="Q855" t="n">
        <v>197.75</v>
      </c>
      <c r="R855" t="n">
        <v>32.62</v>
      </c>
      <c r="S855" t="n">
        <v>25.4</v>
      </c>
      <c r="T855" t="n">
        <v>2759.12</v>
      </c>
      <c r="U855" t="n">
        <v>0.78</v>
      </c>
      <c r="V855" t="n">
        <v>0.88</v>
      </c>
      <c r="W855" t="n">
        <v>2.95</v>
      </c>
      <c r="X855" t="n">
        <v>0.16</v>
      </c>
      <c r="Y855" t="n">
        <v>1</v>
      </c>
      <c r="Z855" t="n">
        <v>10</v>
      </c>
    </row>
    <row r="856">
      <c r="A856" t="n">
        <v>53</v>
      </c>
      <c r="B856" t="n">
        <v>110</v>
      </c>
      <c r="C856" t="inlineStr">
        <is>
          <t xml:space="preserve">CONCLUIDO	</t>
        </is>
      </c>
      <c r="D856" t="n">
        <v>7.3825</v>
      </c>
      <c r="E856" t="n">
        <v>13.55</v>
      </c>
      <c r="F856" t="n">
        <v>10.55</v>
      </c>
      <c r="G856" t="n">
        <v>70.34999999999999</v>
      </c>
      <c r="H856" t="n">
        <v>1.08</v>
      </c>
      <c r="I856" t="n">
        <v>9</v>
      </c>
      <c r="J856" t="n">
        <v>235.51</v>
      </c>
      <c r="K856" t="n">
        <v>56.13</v>
      </c>
      <c r="L856" t="n">
        <v>14.25</v>
      </c>
      <c r="M856" t="n">
        <v>7</v>
      </c>
      <c r="N856" t="n">
        <v>55.14</v>
      </c>
      <c r="O856" t="n">
        <v>29280.69</v>
      </c>
      <c r="P856" t="n">
        <v>153.87</v>
      </c>
      <c r="Q856" t="n">
        <v>197.76</v>
      </c>
      <c r="R856" t="n">
        <v>32.54</v>
      </c>
      <c r="S856" t="n">
        <v>25.4</v>
      </c>
      <c r="T856" t="n">
        <v>2720.03</v>
      </c>
      <c r="U856" t="n">
        <v>0.78</v>
      </c>
      <c r="V856" t="n">
        <v>0.88</v>
      </c>
      <c r="W856" t="n">
        <v>2.95</v>
      </c>
      <c r="X856" t="n">
        <v>0.16</v>
      </c>
      <c r="Y856" t="n">
        <v>1</v>
      </c>
      <c r="Z856" t="n">
        <v>10</v>
      </c>
    </row>
    <row r="857">
      <c r="A857" t="n">
        <v>54</v>
      </c>
      <c r="B857" t="n">
        <v>110</v>
      </c>
      <c r="C857" t="inlineStr">
        <is>
          <t xml:space="preserve">CONCLUIDO	</t>
        </is>
      </c>
      <c r="D857" t="n">
        <v>7.3825</v>
      </c>
      <c r="E857" t="n">
        <v>13.55</v>
      </c>
      <c r="F857" t="n">
        <v>10.55</v>
      </c>
      <c r="G857" t="n">
        <v>70.34999999999999</v>
      </c>
      <c r="H857" t="n">
        <v>1.09</v>
      </c>
      <c r="I857" t="n">
        <v>9</v>
      </c>
      <c r="J857" t="n">
        <v>235.94</v>
      </c>
      <c r="K857" t="n">
        <v>56.13</v>
      </c>
      <c r="L857" t="n">
        <v>14.5</v>
      </c>
      <c r="M857" t="n">
        <v>7</v>
      </c>
      <c r="N857" t="n">
        <v>55.32</v>
      </c>
      <c r="O857" t="n">
        <v>29333.84</v>
      </c>
      <c r="P857" t="n">
        <v>153.88</v>
      </c>
      <c r="Q857" t="n">
        <v>197.78</v>
      </c>
      <c r="R857" t="n">
        <v>32.51</v>
      </c>
      <c r="S857" t="n">
        <v>25.4</v>
      </c>
      <c r="T857" t="n">
        <v>2703.71</v>
      </c>
      <c r="U857" t="n">
        <v>0.78</v>
      </c>
      <c r="V857" t="n">
        <v>0.88</v>
      </c>
      <c r="W857" t="n">
        <v>2.95</v>
      </c>
      <c r="X857" t="n">
        <v>0.16</v>
      </c>
      <c r="Y857" t="n">
        <v>1</v>
      </c>
      <c r="Z857" t="n">
        <v>10</v>
      </c>
    </row>
    <row r="858">
      <c r="A858" t="n">
        <v>55</v>
      </c>
      <c r="B858" t="n">
        <v>110</v>
      </c>
      <c r="C858" t="inlineStr">
        <is>
          <t xml:space="preserve">CONCLUIDO	</t>
        </is>
      </c>
      <c r="D858" t="n">
        <v>7.3826</v>
      </c>
      <c r="E858" t="n">
        <v>13.55</v>
      </c>
      <c r="F858" t="n">
        <v>10.55</v>
      </c>
      <c r="G858" t="n">
        <v>70.34999999999999</v>
      </c>
      <c r="H858" t="n">
        <v>1.11</v>
      </c>
      <c r="I858" t="n">
        <v>9</v>
      </c>
      <c r="J858" t="n">
        <v>236.37</v>
      </c>
      <c r="K858" t="n">
        <v>56.13</v>
      </c>
      <c r="L858" t="n">
        <v>14.75</v>
      </c>
      <c r="M858" t="n">
        <v>7</v>
      </c>
      <c r="N858" t="n">
        <v>55.5</v>
      </c>
      <c r="O858" t="n">
        <v>29387.05</v>
      </c>
      <c r="P858" t="n">
        <v>153.88</v>
      </c>
      <c r="Q858" t="n">
        <v>197.76</v>
      </c>
      <c r="R858" t="n">
        <v>32.41</v>
      </c>
      <c r="S858" t="n">
        <v>25.4</v>
      </c>
      <c r="T858" t="n">
        <v>2653.96</v>
      </c>
      <c r="U858" t="n">
        <v>0.78</v>
      </c>
      <c r="V858" t="n">
        <v>0.88</v>
      </c>
      <c r="W858" t="n">
        <v>2.95</v>
      </c>
      <c r="X858" t="n">
        <v>0.16</v>
      </c>
      <c r="Y858" t="n">
        <v>1</v>
      </c>
      <c r="Z858" t="n">
        <v>10</v>
      </c>
    </row>
    <row r="859">
      <c r="A859" t="n">
        <v>56</v>
      </c>
      <c r="B859" t="n">
        <v>110</v>
      </c>
      <c r="C859" t="inlineStr">
        <is>
          <t xml:space="preserve">CONCLUIDO	</t>
        </is>
      </c>
      <c r="D859" t="n">
        <v>7.3817</v>
      </c>
      <c r="E859" t="n">
        <v>13.55</v>
      </c>
      <c r="F859" t="n">
        <v>10.55</v>
      </c>
      <c r="G859" t="n">
        <v>70.36</v>
      </c>
      <c r="H859" t="n">
        <v>1.13</v>
      </c>
      <c r="I859" t="n">
        <v>9</v>
      </c>
      <c r="J859" t="n">
        <v>236.81</v>
      </c>
      <c r="K859" t="n">
        <v>56.13</v>
      </c>
      <c r="L859" t="n">
        <v>15</v>
      </c>
      <c r="M859" t="n">
        <v>7</v>
      </c>
      <c r="N859" t="n">
        <v>55.68</v>
      </c>
      <c r="O859" t="n">
        <v>29440.33</v>
      </c>
      <c r="P859" t="n">
        <v>153.71</v>
      </c>
      <c r="Q859" t="n">
        <v>197.75</v>
      </c>
      <c r="R859" t="n">
        <v>32.5</v>
      </c>
      <c r="S859" t="n">
        <v>25.4</v>
      </c>
      <c r="T859" t="n">
        <v>2699.34</v>
      </c>
      <c r="U859" t="n">
        <v>0.78</v>
      </c>
      <c r="V859" t="n">
        <v>0.88</v>
      </c>
      <c r="W859" t="n">
        <v>2.95</v>
      </c>
      <c r="X859" t="n">
        <v>0.16</v>
      </c>
      <c r="Y859" t="n">
        <v>1</v>
      </c>
      <c r="Z859" t="n">
        <v>10</v>
      </c>
    </row>
    <row r="860">
      <c r="A860" t="n">
        <v>57</v>
      </c>
      <c r="B860" t="n">
        <v>110</v>
      </c>
      <c r="C860" t="inlineStr">
        <is>
          <t xml:space="preserve">CONCLUIDO	</t>
        </is>
      </c>
      <c r="D860" t="n">
        <v>7.3854</v>
      </c>
      <c r="E860" t="n">
        <v>13.54</v>
      </c>
      <c r="F860" t="n">
        <v>10.55</v>
      </c>
      <c r="G860" t="n">
        <v>70.31999999999999</v>
      </c>
      <c r="H860" t="n">
        <v>1.14</v>
      </c>
      <c r="I860" t="n">
        <v>9</v>
      </c>
      <c r="J860" t="n">
        <v>237.24</v>
      </c>
      <c r="K860" t="n">
        <v>56.13</v>
      </c>
      <c r="L860" t="n">
        <v>15.25</v>
      </c>
      <c r="M860" t="n">
        <v>7</v>
      </c>
      <c r="N860" t="n">
        <v>55.86</v>
      </c>
      <c r="O860" t="n">
        <v>29493.67</v>
      </c>
      <c r="P860" t="n">
        <v>153.53</v>
      </c>
      <c r="Q860" t="n">
        <v>197.77</v>
      </c>
      <c r="R860" t="n">
        <v>32.43</v>
      </c>
      <c r="S860" t="n">
        <v>25.4</v>
      </c>
      <c r="T860" t="n">
        <v>2666.8</v>
      </c>
      <c r="U860" t="n">
        <v>0.78</v>
      </c>
      <c r="V860" t="n">
        <v>0.88</v>
      </c>
      <c r="W860" t="n">
        <v>2.95</v>
      </c>
      <c r="X860" t="n">
        <v>0.16</v>
      </c>
      <c r="Y860" t="n">
        <v>1</v>
      </c>
      <c r="Z860" t="n">
        <v>10</v>
      </c>
    </row>
    <row r="861">
      <c r="A861" t="n">
        <v>58</v>
      </c>
      <c r="B861" t="n">
        <v>110</v>
      </c>
      <c r="C861" t="inlineStr">
        <is>
          <t xml:space="preserve">CONCLUIDO	</t>
        </is>
      </c>
      <c r="D861" t="n">
        <v>7.3872</v>
      </c>
      <c r="E861" t="n">
        <v>13.54</v>
      </c>
      <c r="F861" t="n">
        <v>10.54</v>
      </c>
      <c r="G861" t="n">
        <v>70.29000000000001</v>
      </c>
      <c r="H861" t="n">
        <v>1.16</v>
      </c>
      <c r="I861" t="n">
        <v>9</v>
      </c>
      <c r="J861" t="n">
        <v>237.67</v>
      </c>
      <c r="K861" t="n">
        <v>56.13</v>
      </c>
      <c r="L861" t="n">
        <v>15.5</v>
      </c>
      <c r="M861" t="n">
        <v>7</v>
      </c>
      <c r="N861" t="n">
        <v>56.05</v>
      </c>
      <c r="O861" t="n">
        <v>29547.07</v>
      </c>
      <c r="P861" t="n">
        <v>153.34</v>
      </c>
      <c r="Q861" t="n">
        <v>197.75</v>
      </c>
      <c r="R861" t="n">
        <v>32.23</v>
      </c>
      <c r="S861" t="n">
        <v>25.4</v>
      </c>
      <c r="T861" t="n">
        <v>2567.14</v>
      </c>
      <c r="U861" t="n">
        <v>0.79</v>
      </c>
      <c r="V861" t="n">
        <v>0.88</v>
      </c>
      <c r="W861" t="n">
        <v>2.95</v>
      </c>
      <c r="X861" t="n">
        <v>0.15</v>
      </c>
      <c r="Y861" t="n">
        <v>1</v>
      </c>
      <c r="Z861" t="n">
        <v>10</v>
      </c>
    </row>
    <row r="862">
      <c r="A862" t="n">
        <v>59</v>
      </c>
      <c r="B862" t="n">
        <v>110</v>
      </c>
      <c r="C862" t="inlineStr">
        <is>
          <t xml:space="preserve">CONCLUIDO	</t>
        </is>
      </c>
      <c r="D862" t="n">
        <v>7.4202</v>
      </c>
      <c r="E862" t="n">
        <v>13.48</v>
      </c>
      <c r="F862" t="n">
        <v>10.53</v>
      </c>
      <c r="G862" t="n">
        <v>78.95</v>
      </c>
      <c r="H862" t="n">
        <v>1.18</v>
      </c>
      <c r="I862" t="n">
        <v>8</v>
      </c>
      <c r="J862" t="n">
        <v>238.11</v>
      </c>
      <c r="K862" t="n">
        <v>56.13</v>
      </c>
      <c r="L862" t="n">
        <v>15.75</v>
      </c>
      <c r="M862" t="n">
        <v>6</v>
      </c>
      <c r="N862" t="n">
        <v>56.23</v>
      </c>
      <c r="O862" t="n">
        <v>29600.54</v>
      </c>
      <c r="P862" t="n">
        <v>152.99</v>
      </c>
      <c r="Q862" t="n">
        <v>197.78</v>
      </c>
      <c r="R862" t="n">
        <v>31.67</v>
      </c>
      <c r="S862" t="n">
        <v>25.4</v>
      </c>
      <c r="T862" t="n">
        <v>2289.92</v>
      </c>
      <c r="U862" t="n">
        <v>0.8</v>
      </c>
      <c r="V862" t="n">
        <v>0.88</v>
      </c>
      <c r="W862" t="n">
        <v>2.95</v>
      </c>
      <c r="X862" t="n">
        <v>0.14</v>
      </c>
      <c r="Y862" t="n">
        <v>1</v>
      </c>
      <c r="Z862" t="n">
        <v>10</v>
      </c>
    </row>
    <row r="863">
      <c r="A863" t="n">
        <v>60</v>
      </c>
      <c r="B863" t="n">
        <v>110</v>
      </c>
      <c r="C863" t="inlineStr">
        <is>
          <t xml:space="preserve">CONCLUIDO	</t>
        </is>
      </c>
      <c r="D863" t="n">
        <v>7.423</v>
      </c>
      <c r="E863" t="n">
        <v>13.47</v>
      </c>
      <c r="F863" t="n">
        <v>10.52</v>
      </c>
      <c r="G863" t="n">
        <v>78.91</v>
      </c>
      <c r="H863" t="n">
        <v>1.19</v>
      </c>
      <c r="I863" t="n">
        <v>8</v>
      </c>
      <c r="J863" t="n">
        <v>238.54</v>
      </c>
      <c r="K863" t="n">
        <v>56.13</v>
      </c>
      <c r="L863" t="n">
        <v>16</v>
      </c>
      <c r="M863" t="n">
        <v>6</v>
      </c>
      <c r="N863" t="n">
        <v>56.41</v>
      </c>
      <c r="O863" t="n">
        <v>29654.08</v>
      </c>
      <c r="P863" t="n">
        <v>152.91</v>
      </c>
      <c r="Q863" t="n">
        <v>197.77</v>
      </c>
      <c r="R863" t="n">
        <v>31.45</v>
      </c>
      <c r="S863" t="n">
        <v>25.4</v>
      </c>
      <c r="T863" t="n">
        <v>2181.61</v>
      </c>
      <c r="U863" t="n">
        <v>0.8100000000000001</v>
      </c>
      <c r="V863" t="n">
        <v>0.88</v>
      </c>
      <c r="W863" t="n">
        <v>2.95</v>
      </c>
      <c r="X863" t="n">
        <v>0.13</v>
      </c>
      <c r="Y863" t="n">
        <v>1</v>
      </c>
      <c r="Z863" t="n">
        <v>10</v>
      </c>
    </row>
    <row r="864">
      <c r="A864" t="n">
        <v>61</v>
      </c>
      <c r="B864" t="n">
        <v>110</v>
      </c>
      <c r="C864" t="inlineStr">
        <is>
          <t xml:space="preserve">CONCLUIDO	</t>
        </is>
      </c>
      <c r="D864" t="n">
        <v>7.423</v>
      </c>
      <c r="E864" t="n">
        <v>13.47</v>
      </c>
      <c r="F864" t="n">
        <v>10.52</v>
      </c>
      <c r="G864" t="n">
        <v>78.91</v>
      </c>
      <c r="H864" t="n">
        <v>1.21</v>
      </c>
      <c r="I864" t="n">
        <v>8</v>
      </c>
      <c r="J864" t="n">
        <v>238.97</v>
      </c>
      <c r="K864" t="n">
        <v>56.13</v>
      </c>
      <c r="L864" t="n">
        <v>16.25</v>
      </c>
      <c r="M864" t="n">
        <v>6</v>
      </c>
      <c r="N864" t="n">
        <v>56.6</v>
      </c>
      <c r="O864" t="n">
        <v>29707.68</v>
      </c>
      <c r="P864" t="n">
        <v>153</v>
      </c>
      <c r="Q864" t="n">
        <v>197.75</v>
      </c>
      <c r="R864" t="n">
        <v>31.47</v>
      </c>
      <c r="S864" t="n">
        <v>25.4</v>
      </c>
      <c r="T864" t="n">
        <v>2193.13</v>
      </c>
      <c r="U864" t="n">
        <v>0.8100000000000001</v>
      </c>
      <c r="V864" t="n">
        <v>0.88</v>
      </c>
      <c r="W864" t="n">
        <v>2.95</v>
      </c>
      <c r="X864" t="n">
        <v>0.13</v>
      </c>
      <c r="Y864" t="n">
        <v>1</v>
      </c>
      <c r="Z864" t="n">
        <v>10</v>
      </c>
    </row>
    <row r="865">
      <c r="A865" t="n">
        <v>62</v>
      </c>
      <c r="B865" t="n">
        <v>110</v>
      </c>
      <c r="C865" t="inlineStr">
        <is>
          <t xml:space="preserve">CONCLUIDO	</t>
        </is>
      </c>
      <c r="D865" t="n">
        <v>7.4186</v>
      </c>
      <c r="E865" t="n">
        <v>13.48</v>
      </c>
      <c r="F865" t="n">
        <v>10.53</v>
      </c>
      <c r="G865" t="n">
        <v>78.97</v>
      </c>
      <c r="H865" t="n">
        <v>1.23</v>
      </c>
      <c r="I865" t="n">
        <v>8</v>
      </c>
      <c r="J865" t="n">
        <v>239.41</v>
      </c>
      <c r="K865" t="n">
        <v>56.13</v>
      </c>
      <c r="L865" t="n">
        <v>16.5</v>
      </c>
      <c r="M865" t="n">
        <v>6</v>
      </c>
      <c r="N865" t="n">
        <v>56.78</v>
      </c>
      <c r="O865" t="n">
        <v>29761.35</v>
      </c>
      <c r="P865" t="n">
        <v>153.17</v>
      </c>
      <c r="Q865" t="n">
        <v>197.77</v>
      </c>
      <c r="R865" t="n">
        <v>31.71</v>
      </c>
      <c r="S865" t="n">
        <v>25.4</v>
      </c>
      <c r="T865" t="n">
        <v>2308.58</v>
      </c>
      <c r="U865" t="n">
        <v>0.8</v>
      </c>
      <c r="V865" t="n">
        <v>0.88</v>
      </c>
      <c r="W865" t="n">
        <v>2.95</v>
      </c>
      <c r="X865" t="n">
        <v>0.14</v>
      </c>
      <c r="Y865" t="n">
        <v>1</v>
      </c>
      <c r="Z865" t="n">
        <v>10</v>
      </c>
    </row>
    <row r="866">
      <c r="A866" t="n">
        <v>63</v>
      </c>
      <c r="B866" t="n">
        <v>110</v>
      </c>
      <c r="C866" t="inlineStr">
        <is>
          <t xml:space="preserve">CONCLUIDO	</t>
        </is>
      </c>
      <c r="D866" t="n">
        <v>7.4193</v>
      </c>
      <c r="E866" t="n">
        <v>13.48</v>
      </c>
      <c r="F866" t="n">
        <v>10.53</v>
      </c>
      <c r="G866" t="n">
        <v>78.95999999999999</v>
      </c>
      <c r="H866" t="n">
        <v>1.24</v>
      </c>
      <c r="I866" t="n">
        <v>8</v>
      </c>
      <c r="J866" t="n">
        <v>239.85</v>
      </c>
      <c r="K866" t="n">
        <v>56.13</v>
      </c>
      <c r="L866" t="n">
        <v>16.75</v>
      </c>
      <c r="M866" t="n">
        <v>6</v>
      </c>
      <c r="N866" t="n">
        <v>56.97</v>
      </c>
      <c r="O866" t="n">
        <v>29815.09</v>
      </c>
      <c r="P866" t="n">
        <v>153.14</v>
      </c>
      <c r="Q866" t="n">
        <v>197.76</v>
      </c>
      <c r="R866" t="n">
        <v>31.6</v>
      </c>
      <c r="S866" t="n">
        <v>25.4</v>
      </c>
      <c r="T866" t="n">
        <v>2258.17</v>
      </c>
      <c r="U866" t="n">
        <v>0.8</v>
      </c>
      <c r="V866" t="n">
        <v>0.88</v>
      </c>
      <c r="W866" t="n">
        <v>2.95</v>
      </c>
      <c r="X866" t="n">
        <v>0.14</v>
      </c>
      <c r="Y866" t="n">
        <v>1</v>
      </c>
      <c r="Z866" t="n">
        <v>10</v>
      </c>
    </row>
    <row r="867">
      <c r="A867" t="n">
        <v>64</v>
      </c>
      <c r="B867" t="n">
        <v>110</v>
      </c>
      <c r="C867" t="inlineStr">
        <is>
          <t xml:space="preserve">CONCLUIDO	</t>
        </is>
      </c>
      <c r="D867" t="n">
        <v>7.4228</v>
      </c>
      <c r="E867" t="n">
        <v>13.47</v>
      </c>
      <c r="F867" t="n">
        <v>10.52</v>
      </c>
      <c r="G867" t="n">
        <v>78.91</v>
      </c>
      <c r="H867" t="n">
        <v>1.26</v>
      </c>
      <c r="I867" t="n">
        <v>8</v>
      </c>
      <c r="J867" t="n">
        <v>240.28</v>
      </c>
      <c r="K867" t="n">
        <v>56.13</v>
      </c>
      <c r="L867" t="n">
        <v>17</v>
      </c>
      <c r="M867" t="n">
        <v>6</v>
      </c>
      <c r="N867" t="n">
        <v>57.16</v>
      </c>
      <c r="O867" t="n">
        <v>29869.01</v>
      </c>
      <c r="P867" t="n">
        <v>152.89</v>
      </c>
      <c r="Q867" t="n">
        <v>197.77</v>
      </c>
      <c r="R867" t="n">
        <v>31.41</v>
      </c>
      <c r="S867" t="n">
        <v>25.4</v>
      </c>
      <c r="T867" t="n">
        <v>2162.32</v>
      </c>
      <c r="U867" t="n">
        <v>0.8100000000000001</v>
      </c>
      <c r="V867" t="n">
        <v>0.88</v>
      </c>
      <c r="W867" t="n">
        <v>2.95</v>
      </c>
      <c r="X867" t="n">
        <v>0.13</v>
      </c>
      <c r="Y867" t="n">
        <v>1</v>
      </c>
      <c r="Z867" t="n">
        <v>10</v>
      </c>
    </row>
    <row r="868">
      <c r="A868" t="n">
        <v>65</v>
      </c>
      <c r="B868" t="n">
        <v>110</v>
      </c>
      <c r="C868" t="inlineStr">
        <is>
          <t xml:space="preserve">CONCLUIDO	</t>
        </is>
      </c>
      <c r="D868" t="n">
        <v>7.4228</v>
      </c>
      <c r="E868" t="n">
        <v>13.47</v>
      </c>
      <c r="F868" t="n">
        <v>10.52</v>
      </c>
      <c r="G868" t="n">
        <v>78.91</v>
      </c>
      <c r="H868" t="n">
        <v>1.27</v>
      </c>
      <c r="I868" t="n">
        <v>8</v>
      </c>
      <c r="J868" t="n">
        <v>240.72</v>
      </c>
      <c r="K868" t="n">
        <v>56.13</v>
      </c>
      <c r="L868" t="n">
        <v>17.25</v>
      </c>
      <c r="M868" t="n">
        <v>6</v>
      </c>
      <c r="N868" t="n">
        <v>57.34</v>
      </c>
      <c r="O868" t="n">
        <v>29922.88</v>
      </c>
      <c r="P868" t="n">
        <v>152.8</v>
      </c>
      <c r="Q868" t="n">
        <v>197.75</v>
      </c>
      <c r="R868" t="n">
        <v>31.44</v>
      </c>
      <c r="S868" t="n">
        <v>25.4</v>
      </c>
      <c r="T868" t="n">
        <v>2177.06</v>
      </c>
      <c r="U868" t="n">
        <v>0.8100000000000001</v>
      </c>
      <c r="V868" t="n">
        <v>0.88</v>
      </c>
      <c r="W868" t="n">
        <v>2.95</v>
      </c>
      <c r="X868" t="n">
        <v>0.13</v>
      </c>
      <c r="Y868" t="n">
        <v>1</v>
      </c>
      <c r="Z868" t="n">
        <v>10</v>
      </c>
    </row>
    <row r="869">
      <c r="A869" t="n">
        <v>66</v>
      </c>
      <c r="B869" t="n">
        <v>110</v>
      </c>
      <c r="C869" t="inlineStr">
        <is>
          <t xml:space="preserve">CONCLUIDO	</t>
        </is>
      </c>
      <c r="D869" t="n">
        <v>7.4202</v>
      </c>
      <c r="E869" t="n">
        <v>13.48</v>
      </c>
      <c r="F869" t="n">
        <v>10.53</v>
      </c>
      <c r="G869" t="n">
        <v>78.95</v>
      </c>
      <c r="H869" t="n">
        <v>1.29</v>
      </c>
      <c r="I869" t="n">
        <v>8</v>
      </c>
      <c r="J869" t="n">
        <v>241.16</v>
      </c>
      <c r="K869" t="n">
        <v>56.13</v>
      </c>
      <c r="L869" t="n">
        <v>17.5</v>
      </c>
      <c r="M869" t="n">
        <v>6</v>
      </c>
      <c r="N869" t="n">
        <v>57.53</v>
      </c>
      <c r="O869" t="n">
        <v>29976.82</v>
      </c>
      <c r="P869" t="n">
        <v>152.86</v>
      </c>
      <c r="Q869" t="n">
        <v>197.78</v>
      </c>
      <c r="R869" t="n">
        <v>31.62</v>
      </c>
      <c r="S869" t="n">
        <v>25.4</v>
      </c>
      <c r="T869" t="n">
        <v>2268.5</v>
      </c>
      <c r="U869" t="n">
        <v>0.8</v>
      </c>
      <c r="V869" t="n">
        <v>0.88</v>
      </c>
      <c r="W869" t="n">
        <v>2.95</v>
      </c>
      <c r="X869" t="n">
        <v>0.14</v>
      </c>
      <c r="Y869" t="n">
        <v>1</v>
      </c>
      <c r="Z869" t="n">
        <v>10</v>
      </c>
    </row>
    <row r="870">
      <c r="A870" t="n">
        <v>67</v>
      </c>
      <c r="B870" t="n">
        <v>110</v>
      </c>
      <c r="C870" t="inlineStr">
        <is>
          <t xml:space="preserve">CONCLUIDO	</t>
        </is>
      </c>
      <c r="D870" t="n">
        <v>7.4215</v>
      </c>
      <c r="E870" t="n">
        <v>13.47</v>
      </c>
      <c r="F870" t="n">
        <v>10.52</v>
      </c>
      <c r="G870" t="n">
        <v>78.93000000000001</v>
      </c>
      <c r="H870" t="n">
        <v>1.31</v>
      </c>
      <c r="I870" t="n">
        <v>8</v>
      </c>
      <c r="J870" t="n">
        <v>241.59</v>
      </c>
      <c r="K870" t="n">
        <v>56.13</v>
      </c>
      <c r="L870" t="n">
        <v>17.75</v>
      </c>
      <c r="M870" t="n">
        <v>6</v>
      </c>
      <c r="N870" t="n">
        <v>57.72</v>
      </c>
      <c r="O870" t="n">
        <v>30030.83</v>
      </c>
      <c r="P870" t="n">
        <v>152.45</v>
      </c>
      <c r="Q870" t="n">
        <v>197.75</v>
      </c>
      <c r="R870" t="n">
        <v>31.41</v>
      </c>
      <c r="S870" t="n">
        <v>25.4</v>
      </c>
      <c r="T870" t="n">
        <v>2162.19</v>
      </c>
      <c r="U870" t="n">
        <v>0.8100000000000001</v>
      </c>
      <c r="V870" t="n">
        <v>0.88</v>
      </c>
      <c r="W870" t="n">
        <v>2.95</v>
      </c>
      <c r="X870" t="n">
        <v>0.13</v>
      </c>
      <c r="Y870" t="n">
        <v>1</v>
      </c>
      <c r="Z870" t="n">
        <v>10</v>
      </c>
    </row>
    <row r="871">
      <c r="A871" t="n">
        <v>68</v>
      </c>
      <c r="B871" t="n">
        <v>110</v>
      </c>
      <c r="C871" t="inlineStr">
        <is>
          <t xml:space="preserve">CONCLUIDO	</t>
        </is>
      </c>
      <c r="D871" t="n">
        <v>7.4158</v>
      </c>
      <c r="E871" t="n">
        <v>13.48</v>
      </c>
      <c r="F871" t="n">
        <v>10.53</v>
      </c>
      <c r="G871" t="n">
        <v>79.01000000000001</v>
      </c>
      <c r="H871" t="n">
        <v>1.32</v>
      </c>
      <c r="I871" t="n">
        <v>8</v>
      </c>
      <c r="J871" t="n">
        <v>242.03</v>
      </c>
      <c r="K871" t="n">
        <v>56.13</v>
      </c>
      <c r="L871" t="n">
        <v>18</v>
      </c>
      <c r="M871" t="n">
        <v>6</v>
      </c>
      <c r="N871" t="n">
        <v>57.91</v>
      </c>
      <c r="O871" t="n">
        <v>30084.9</v>
      </c>
      <c r="P871" t="n">
        <v>152.29</v>
      </c>
      <c r="Q871" t="n">
        <v>197.76</v>
      </c>
      <c r="R871" t="n">
        <v>31.87</v>
      </c>
      <c r="S871" t="n">
        <v>25.4</v>
      </c>
      <c r="T871" t="n">
        <v>2389.38</v>
      </c>
      <c r="U871" t="n">
        <v>0.8</v>
      </c>
      <c r="V871" t="n">
        <v>0.88</v>
      </c>
      <c r="W871" t="n">
        <v>2.95</v>
      </c>
      <c r="X871" t="n">
        <v>0.14</v>
      </c>
      <c r="Y871" t="n">
        <v>1</v>
      </c>
      <c r="Z871" t="n">
        <v>10</v>
      </c>
    </row>
    <row r="872">
      <c r="A872" t="n">
        <v>69</v>
      </c>
      <c r="B872" t="n">
        <v>110</v>
      </c>
      <c r="C872" t="inlineStr">
        <is>
          <t xml:space="preserve">CONCLUIDO	</t>
        </is>
      </c>
      <c r="D872" t="n">
        <v>7.4537</v>
      </c>
      <c r="E872" t="n">
        <v>13.42</v>
      </c>
      <c r="F872" t="n">
        <v>10.51</v>
      </c>
      <c r="G872" t="n">
        <v>90.06999999999999</v>
      </c>
      <c r="H872" t="n">
        <v>1.34</v>
      </c>
      <c r="I872" t="n">
        <v>7</v>
      </c>
      <c r="J872" t="n">
        <v>242.47</v>
      </c>
      <c r="K872" t="n">
        <v>56.13</v>
      </c>
      <c r="L872" t="n">
        <v>18.25</v>
      </c>
      <c r="M872" t="n">
        <v>5</v>
      </c>
      <c r="N872" t="n">
        <v>58.1</v>
      </c>
      <c r="O872" t="n">
        <v>30139.04</v>
      </c>
      <c r="P872" t="n">
        <v>151.96</v>
      </c>
      <c r="Q872" t="n">
        <v>197.75</v>
      </c>
      <c r="R872" t="n">
        <v>31.08</v>
      </c>
      <c r="S872" t="n">
        <v>25.4</v>
      </c>
      <c r="T872" t="n">
        <v>2003.37</v>
      </c>
      <c r="U872" t="n">
        <v>0.82</v>
      </c>
      <c r="V872" t="n">
        <v>0.89</v>
      </c>
      <c r="W872" t="n">
        <v>2.95</v>
      </c>
      <c r="X872" t="n">
        <v>0.12</v>
      </c>
      <c r="Y872" t="n">
        <v>1</v>
      </c>
      <c r="Z872" t="n">
        <v>10</v>
      </c>
    </row>
    <row r="873">
      <c r="A873" t="n">
        <v>70</v>
      </c>
      <c r="B873" t="n">
        <v>110</v>
      </c>
      <c r="C873" t="inlineStr">
        <is>
          <t xml:space="preserve">CONCLUIDO	</t>
        </is>
      </c>
      <c r="D873" t="n">
        <v>7.455</v>
      </c>
      <c r="E873" t="n">
        <v>13.41</v>
      </c>
      <c r="F873" t="n">
        <v>10.51</v>
      </c>
      <c r="G873" t="n">
        <v>90.05</v>
      </c>
      <c r="H873" t="n">
        <v>1.35</v>
      </c>
      <c r="I873" t="n">
        <v>7</v>
      </c>
      <c r="J873" t="n">
        <v>242.91</v>
      </c>
      <c r="K873" t="n">
        <v>56.13</v>
      </c>
      <c r="L873" t="n">
        <v>18.5</v>
      </c>
      <c r="M873" t="n">
        <v>5</v>
      </c>
      <c r="N873" t="n">
        <v>58.28</v>
      </c>
      <c r="O873" t="n">
        <v>30193.25</v>
      </c>
      <c r="P873" t="n">
        <v>152.27</v>
      </c>
      <c r="Q873" t="n">
        <v>197.82</v>
      </c>
      <c r="R873" t="n">
        <v>30.99</v>
      </c>
      <c r="S873" t="n">
        <v>25.4</v>
      </c>
      <c r="T873" t="n">
        <v>1958.2</v>
      </c>
      <c r="U873" t="n">
        <v>0.82</v>
      </c>
      <c r="V873" t="n">
        <v>0.89</v>
      </c>
      <c r="W873" t="n">
        <v>2.95</v>
      </c>
      <c r="X873" t="n">
        <v>0.12</v>
      </c>
      <c r="Y873" t="n">
        <v>1</v>
      </c>
      <c r="Z873" t="n">
        <v>10</v>
      </c>
    </row>
    <row r="874">
      <c r="A874" t="n">
        <v>71</v>
      </c>
      <c r="B874" t="n">
        <v>110</v>
      </c>
      <c r="C874" t="inlineStr">
        <is>
          <t xml:space="preserve">CONCLUIDO	</t>
        </is>
      </c>
      <c r="D874" t="n">
        <v>7.4513</v>
      </c>
      <c r="E874" t="n">
        <v>13.42</v>
      </c>
      <c r="F874" t="n">
        <v>10.51</v>
      </c>
      <c r="G874" t="n">
        <v>90.09999999999999</v>
      </c>
      <c r="H874" t="n">
        <v>1.37</v>
      </c>
      <c r="I874" t="n">
        <v>7</v>
      </c>
      <c r="J874" t="n">
        <v>243.35</v>
      </c>
      <c r="K874" t="n">
        <v>56.13</v>
      </c>
      <c r="L874" t="n">
        <v>18.75</v>
      </c>
      <c r="M874" t="n">
        <v>5</v>
      </c>
      <c r="N874" t="n">
        <v>58.47</v>
      </c>
      <c r="O874" t="n">
        <v>30247.53</v>
      </c>
      <c r="P874" t="n">
        <v>152.51</v>
      </c>
      <c r="Q874" t="n">
        <v>197.75</v>
      </c>
      <c r="R874" t="n">
        <v>31.27</v>
      </c>
      <c r="S874" t="n">
        <v>25.4</v>
      </c>
      <c r="T874" t="n">
        <v>2095.13</v>
      </c>
      <c r="U874" t="n">
        <v>0.8100000000000001</v>
      </c>
      <c r="V874" t="n">
        <v>0.89</v>
      </c>
      <c r="W874" t="n">
        <v>2.95</v>
      </c>
      <c r="X874" t="n">
        <v>0.12</v>
      </c>
      <c r="Y874" t="n">
        <v>1</v>
      </c>
      <c r="Z874" t="n">
        <v>10</v>
      </c>
    </row>
    <row r="875">
      <c r="A875" t="n">
        <v>72</v>
      </c>
      <c r="B875" t="n">
        <v>110</v>
      </c>
      <c r="C875" t="inlineStr">
        <is>
          <t xml:space="preserve">CONCLUIDO	</t>
        </is>
      </c>
      <c r="D875" t="n">
        <v>7.4523</v>
      </c>
      <c r="E875" t="n">
        <v>13.42</v>
      </c>
      <c r="F875" t="n">
        <v>10.51</v>
      </c>
      <c r="G875" t="n">
        <v>90.09</v>
      </c>
      <c r="H875" t="n">
        <v>1.39</v>
      </c>
      <c r="I875" t="n">
        <v>7</v>
      </c>
      <c r="J875" t="n">
        <v>243.79</v>
      </c>
      <c r="K875" t="n">
        <v>56.13</v>
      </c>
      <c r="L875" t="n">
        <v>19</v>
      </c>
      <c r="M875" t="n">
        <v>5</v>
      </c>
      <c r="N875" t="n">
        <v>58.67</v>
      </c>
      <c r="O875" t="n">
        <v>30301.87</v>
      </c>
      <c r="P875" t="n">
        <v>152.53</v>
      </c>
      <c r="Q875" t="n">
        <v>197.76</v>
      </c>
      <c r="R875" t="n">
        <v>30.98</v>
      </c>
      <c r="S875" t="n">
        <v>25.4</v>
      </c>
      <c r="T875" t="n">
        <v>1953.21</v>
      </c>
      <c r="U875" t="n">
        <v>0.82</v>
      </c>
      <c r="V875" t="n">
        <v>0.89</v>
      </c>
      <c r="W875" t="n">
        <v>2.95</v>
      </c>
      <c r="X875" t="n">
        <v>0.12</v>
      </c>
      <c r="Y875" t="n">
        <v>1</v>
      </c>
      <c r="Z875" t="n">
        <v>10</v>
      </c>
    </row>
    <row r="876">
      <c r="A876" t="n">
        <v>73</v>
      </c>
      <c r="B876" t="n">
        <v>110</v>
      </c>
      <c r="C876" t="inlineStr">
        <is>
          <t xml:space="preserve">CONCLUIDO	</t>
        </is>
      </c>
      <c r="D876" t="n">
        <v>7.458</v>
      </c>
      <c r="E876" t="n">
        <v>13.41</v>
      </c>
      <c r="F876" t="n">
        <v>10.5</v>
      </c>
      <c r="G876" t="n">
        <v>90</v>
      </c>
      <c r="H876" t="n">
        <v>1.4</v>
      </c>
      <c r="I876" t="n">
        <v>7</v>
      </c>
      <c r="J876" t="n">
        <v>244.23</v>
      </c>
      <c r="K876" t="n">
        <v>56.13</v>
      </c>
      <c r="L876" t="n">
        <v>19.25</v>
      </c>
      <c r="M876" t="n">
        <v>5</v>
      </c>
      <c r="N876" t="n">
        <v>58.86</v>
      </c>
      <c r="O876" t="n">
        <v>30356.29</v>
      </c>
      <c r="P876" t="n">
        <v>152.32</v>
      </c>
      <c r="Q876" t="n">
        <v>197.75</v>
      </c>
      <c r="R876" t="n">
        <v>30.82</v>
      </c>
      <c r="S876" t="n">
        <v>25.4</v>
      </c>
      <c r="T876" t="n">
        <v>1869.75</v>
      </c>
      <c r="U876" t="n">
        <v>0.82</v>
      </c>
      <c r="V876" t="n">
        <v>0.89</v>
      </c>
      <c r="W876" t="n">
        <v>2.95</v>
      </c>
      <c r="X876" t="n">
        <v>0.11</v>
      </c>
      <c r="Y876" t="n">
        <v>1</v>
      </c>
      <c r="Z876" t="n">
        <v>10</v>
      </c>
    </row>
    <row r="877">
      <c r="A877" t="n">
        <v>74</v>
      </c>
      <c r="B877" t="n">
        <v>110</v>
      </c>
      <c r="C877" t="inlineStr">
        <is>
          <t xml:space="preserve">CONCLUIDO	</t>
        </is>
      </c>
      <c r="D877" t="n">
        <v>7.45</v>
      </c>
      <c r="E877" t="n">
        <v>13.42</v>
      </c>
      <c r="F877" t="n">
        <v>10.51</v>
      </c>
      <c r="G877" t="n">
        <v>90.12</v>
      </c>
      <c r="H877" t="n">
        <v>1.42</v>
      </c>
      <c r="I877" t="n">
        <v>7</v>
      </c>
      <c r="J877" t="n">
        <v>244.68</v>
      </c>
      <c r="K877" t="n">
        <v>56.13</v>
      </c>
      <c r="L877" t="n">
        <v>19.5</v>
      </c>
      <c r="M877" t="n">
        <v>5</v>
      </c>
      <c r="N877" t="n">
        <v>59.05</v>
      </c>
      <c r="O877" t="n">
        <v>30410.77</v>
      </c>
      <c r="P877" t="n">
        <v>152.55</v>
      </c>
      <c r="Q877" t="n">
        <v>197.75</v>
      </c>
      <c r="R877" t="n">
        <v>31.19</v>
      </c>
      <c r="S877" t="n">
        <v>25.4</v>
      </c>
      <c r="T877" t="n">
        <v>2054.79</v>
      </c>
      <c r="U877" t="n">
        <v>0.8100000000000001</v>
      </c>
      <c r="V877" t="n">
        <v>0.88</v>
      </c>
      <c r="W877" t="n">
        <v>2.95</v>
      </c>
      <c r="X877" t="n">
        <v>0.12</v>
      </c>
      <c r="Y877" t="n">
        <v>1</v>
      </c>
      <c r="Z877" t="n">
        <v>10</v>
      </c>
    </row>
    <row r="878">
      <c r="A878" t="n">
        <v>75</v>
      </c>
      <c r="B878" t="n">
        <v>110</v>
      </c>
      <c r="C878" t="inlineStr">
        <is>
          <t xml:space="preserve">CONCLUIDO	</t>
        </is>
      </c>
      <c r="D878" t="n">
        <v>7.4503</v>
      </c>
      <c r="E878" t="n">
        <v>13.42</v>
      </c>
      <c r="F878" t="n">
        <v>10.51</v>
      </c>
      <c r="G878" t="n">
        <v>90.12</v>
      </c>
      <c r="H878" t="n">
        <v>1.43</v>
      </c>
      <c r="I878" t="n">
        <v>7</v>
      </c>
      <c r="J878" t="n">
        <v>245.12</v>
      </c>
      <c r="K878" t="n">
        <v>56.13</v>
      </c>
      <c r="L878" t="n">
        <v>19.75</v>
      </c>
      <c r="M878" t="n">
        <v>5</v>
      </c>
      <c r="N878" t="n">
        <v>59.24</v>
      </c>
      <c r="O878" t="n">
        <v>30465.32</v>
      </c>
      <c r="P878" t="n">
        <v>152.53</v>
      </c>
      <c r="Q878" t="n">
        <v>197.75</v>
      </c>
      <c r="R878" t="n">
        <v>31.3</v>
      </c>
      <c r="S878" t="n">
        <v>25.4</v>
      </c>
      <c r="T878" t="n">
        <v>2111.25</v>
      </c>
      <c r="U878" t="n">
        <v>0.8100000000000001</v>
      </c>
      <c r="V878" t="n">
        <v>0.89</v>
      </c>
      <c r="W878" t="n">
        <v>2.95</v>
      </c>
      <c r="X878" t="n">
        <v>0.12</v>
      </c>
      <c r="Y878" t="n">
        <v>1</v>
      </c>
      <c r="Z878" t="n">
        <v>10</v>
      </c>
    </row>
    <row r="879">
      <c r="A879" t="n">
        <v>76</v>
      </c>
      <c r="B879" t="n">
        <v>110</v>
      </c>
      <c r="C879" t="inlineStr">
        <is>
          <t xml:space="preserve">CONCLUIDO	</t>
        </is>
      </c>
      <c r="D879" t="n">
        <v>7.4553</v>
      </c>
      <c r="E879" t="n">
        <v>13.41</v>
      </c>
      <c r="F879" t="n">
        <v>10.51</v>
      </c>
      <c r="G879" t="n">
        <v>90.04000000000001</v>
      </c>
      <c r="H879" t="n">
        <v>1.45</v>
      </c>
      <c r="I879" t="n">
        <v>7</v>
      </c>
      <c r="J879" t="n">
        <v>245.56</v>
      </c>
      <c r="K879" t="n">
        <v>56.13</v>
      </c>
      <c r="L879" t="n">
        <v>20</v>
      </c>
      <c r="M879" t="n">
        <v>5</v>
      </c>
      <c r="N879" t="n">
        <v>59.43</v>
      </c>
      <c r="O879" t="n">
        <v>30519.94</v>
      </c>
      <c r="P879" t="n">
        <v>152.23</v>
      </c>
      <c r="Q879" t="n">
        <v>197.75</v>
      </c>
      <c r="R879" t="n">
        <v>30.99</v>
      </c>
      <c r="S879" t="n">
        <v>25.4</v>
      </c>
      <c r="T879" t="n">
        <v>1956.3</v>
      </c>
      <c r="U879" t="n">
        <v>0.82</v>
      </c>
      <c r="V879" t="n">
        <v>0.89</v>
      </c>
      <c r="W879" t="n">
        <v>2.95</v>
      </c>
      <c r="X879" t="n">
        <v>0.12</v>
      </c>
      <c r="Y879" t="n">
        <v>1</v>
      </c>
      <c r="Z879" t="n">
        <v>10</v>
      </c>
    </row>
    <row r="880">
      <c r="A880" t="n">
        <v>77</v>
      </c>
      <c r="B880" t="n">
        <v>110</v>
      </c>
      <c r="C880" t="inlineStr">
        <is>
          <t xml:space="preserve">CONCLUIDO	</t>
        </is>
      </c>
      <c r="D880" t="n">
        <v>7.452</v>
      </c>
      <c r="E880" t="n">
        <v>13.42</v>
      </c>
      <c r="F880" t="n">
        <v>10.51</v>
      </c>
      <c r="G880" t="n">
        <v>90.09</v>
      </c>
      <c r="H880" t="n">
        <v>1.46</v>
      </c>
      <c r="I880" t="n">
        <v>7</v>
      </c>
      <c r="J880" t="n">
        <v>246</v>
      </c>
      <c r="K880" t="n">
        <v>56.13</v>
      </c>
      <c r="L880" t="n">
        <v>20.25</v>
      </c>
      <c r="M880" t="n">
        <v>5</v>
      </c>
      <c r="N880" t="n">
        <v>59.63</v>
      </c>
      <c r="O880" t="n">
        <v>30574.64</v>
      </c>
      <c r="P880" t="n">
        <v>152.05</v>
      </c>
      <c r="Q880" t="n">
        <v>197.76</v>
      </c>
      <c r="R880" t="n">
        <v>31.12</v>
      </c>
      <c r="S880" t="n">
        <v>25.4</v>
      </c>
      <c r="T880" t="n">
        <v>2021.81</v>
      </c>
      <c r="U880" t="n">
        <v>0.82</v>
      </c>
      <c r="V880" t="n">
        <v>0.89</v>
      </c>
      <c r="W880" t="n">
        <v>2.95</v>
      </c>
      <c r="X880" t="n">
        <v>0.12</v>
      </c>
      <c r="Y880" t="n">
        <v>1</v>
      </c>
      <c r="Z880" t="n">
        <v>10</v>
      </c>
    </row>
    <row r="881">
      <c r="A881" t="n">
        <v>78</v>
      </c>
      <c r="B881" t="n">
        <v>110</v>
      </c>
      <c r="C881" t="inlineStr">
        <is>
          <t xml:space="preserve">CONCLUIDO	</t>
        </is>
      </c>
      <c r="D881" t="n">
        <v>7.4545</v>
      </c>
      <c r="E881" t="n">
        <v>13.41</v>
      </c>
      <c r="F881" t="n">
        <v>10.51</v>
      </c>
      <c r="G881" t="n">
        <v>90.05</v>
      </c>
      <c r="H881" t="n">
        <v>1.48</v>
      </c>
      <c r="I881" t="n">
        <v>7</v>
      </c>
      <c r="J881" t="n">
        <v>246.45</v>
      </c>
      <c r="K881" t="n">
        <v>56.13</v>
      </c>
      <c r="L881" t="n">
        <v>20.5</v>
      </c>
      <c r="M881" t="n">
        <v>5</v>
      </c>
      <c r="N881" t="n">
        <v>59.82</v>
      </c>
      <c r="O881" t="n">
        <v>30629.4</v>
      </c>
      <c r="P881" t="n">
        <v>151.89</v>
      </c>
      <c r="Q881" t="n">
        <v>197.75</v>
      </c>
      <c r="R881" t="n">
        <v>31.02</v>
      </c>
      <c r="S881" t="n">
        <v>25.4</v>
      </c>
      <c r="T881" t="n">
        <v>1973.55</v>
      </c>
      <c r="U881" t="n">
        <v>0.82</v>
      </c>
      <c r="V881" t="n">
        <v>0.89</v>
      </c>
      <c r="W881" t="n">
        <v>2.95</v>
      </c>
      <c r="X881" t="n">
        <v>0.12</v>
      </c>
      <c r="Y881" t="n">
        <v>1</v>
      </c>
      <c r="Z881" t="n">
        <v>10</v>
      </c>
    </row>
    <row r="882">
      <c r="A882" t="n">
        <v>79</v>
      </c>
      <c r="B882" t="n">
        <v>110</v>
      </c>
      <c r="C882" t="inlineStr">
        <is>
          <t xml:space="preserve">CONCLUIDO	</t>
        </is>
      </c>
      <c r="D882" t="n">
        <v>7.4493</v>
      </c>
      <c r="E882" t="n">
        <v>13.42</v>
      </c>
      <c r="F882" t="n">
        <v>10.52</v>
      </c>
      <c r="G882" t="n">
        <v>90.14</v>
      </c>
      <c r="H882" t="n">
        <v>1.49</v>
      </c>
      <c r="I882" t="n">
        <v>7</v>
      </c>
      <c r="J882" t="n">
        <v>246.89</v>
      </c>
      <c r="K882" t="n">
        <v>56.13</v>
      </c>
      <c r="L882" t="n">
        <v>20.75</v>
      </c>
      <c r="M882" t="n">
        <v>5</v>
      </c>
      <c r="N882" t="n">
        <v>60.02</v>
      </c>
      <c r="O882" t="n">
        <v>30684.23</v>
      </c>
      <c r="P882" t="n">
        <v>151.8</v>
      </c>
      <c r="Q882" t="n">
        <v>197.8</v>
      </c>
      <c r="R882" t="n">
        <v>31.31</v>
      </c>
      <c r="S882" t="n">
        <v>25.4</v>
      </c>
      <c r="T882" t="n">
        <v>2117.79</v>
      </c>
      <c r="U882" t="n">
        <v>0.8100000000000001</v>
      </c>
      <c r="V882" t="n">
        <v>0.88</v>
      </c>
      <c r="W882" t="n">
        <v>2.95</v>
      </c>
      <c r="X882" t="n">
        <v>0.13</v>
      </c>
      <c r="Y882" t="n">
        <v>1</v>
      </c>
      <c r="Z882" t="n">
        <v>10</v>
      </c>
    </row>
    <row r="883">
      <c r="A883" t="n">
        <v>80</v>
      </c>
      <c r="B883" t="n">
        <v>110</v>
      </c>
      <c r="C883" t="inlineStr">
        <is>
          <t xml:space="preserve">CONCLUIDO	</t>
        </is>
      </c>
      <c r="D883" t="n">
        <v>7.4513</v>
      </c>
      <c r="E883" t="n">
        <v>13.42</v>
      </c>
      <c r="F883" t="n">
        <v>10.51</v>
      </c>
      <c r="G883" t="n">
        <v>90.09999999999999</v>
      </c>
      <c r="H883" t="n">
        <v>1.51</v>
      </c>
      <c r="I883" t="n">
        <v>7</v>
      </c>
      <c r="J883" t="n">
        <v>247.34</v>
      </c>
      <c r="K883" t="n">
        <v>56.13</v>
      </c>
      <c r="L883" t="n">
        <v>21</v>
      </c>
      <c r="M883" t="n">
        <v>5</v>
      </c>
      <c r="N883" t="n">
        <v>60.21</v>
      </c>
      <c r="O883" t="n">
        <v>30739.14</v>
      </c>
      <c r="P883" t="n">
        <v>151.59</v>
      </c>
      <c r="Q883" t="n">
        <v>197.77</v>
      </c>
      <c r="R883" t="n">
        <v>31.16</v>
      </c>
      <c r="S883" t="n">
        <v>25.4</v>
      </c>
      <c r="T883" t="n">
        <v>2042.29</v>
      </c>
      <c r="U883" t="n">
        <v>0.82</v>
      </c>
      <c r="V883" t="n">
        <v>0.89</v>
      </c>
      <c r="W883" t="n">
        <v>2.95</v>
      </c>
      <c r="X883" t="n">
        <v>0.12</v>
      </c>
      <c r="Y883" t="n">
        <v>1</v>
      </c>
      <c r="Z883" t="n">
        <v>10</v>
      </c>
    </row>
    <row r="884">
      <c r="A884" t="n">
        <v>81</v>
      </c>
      <c r="B884" t="n">
        <v>110</v>
      </c>
      <c r="C884" t="inlineStr">
        <is>
          <t xml:space="preserve">CONCLUIDO	</t>
        </is>
      </c>
      <c r="D884" t="n">
        <v>7.4506</v>
      </c>
      <c r="E884" t="n">
        <v>13.42</v>
      </c>
      <c r="F884" t="n">
        <v>10.51</v>
      </c>
      <c r="G884" t="n">
        <v>90.11</v>
      </c>
      <c r="H884" t="n">
        <v>1.53</v>
      </c>
      <c r="I884" t="n">
        <v>7</v>
      </c>
      <c r="J884" t="n">
        <v>247.78</v>
      </c>
      <c r="K884" t="n">
        <v>56.13</v>
      </c>
      <c r="L884" t="n">
        <v>21.25</v>
      </c>
      <c r="M884" t="n">
        <v>5</v>
      </c>
      <c r="N884" t="n">
        <v>60.41</v>
      </c>
      <c r="O884" t="n">
        <v>30794.11</v>
      </c>
      <c r="P884" t="n">
        <v>151.32</v>
      </c>
      <c r="Q884" t="n">
        <v>197.79</v>
      </c>
      <c r="R884" t="n">
        <v>31.24</v>
      </c>
      <c r="S884" t="n">
        <v>25.4</v>
      </c>
      <c r="T884" t="n">
        <v>2079.54</v>
      </c>
      <c r="U884" t="n">
        <v>0.8100000000000001</v>
      </c>
      <c r="V884" t="n">
        <v>0.89</v>
      </c>
      <c r="W884" t="n">
        <v>2.95</v>
      </c>
      <c r="X884" t="n">
        <v>0.12</v>
      </c>
      <c r="Y884" t="n">
        <v>1</v>
      </c>
      <c r="Z884" t="n">
        <v>10</v>
      </c>
    </row>
    <row r="885">
      <c r="A885" t="n">
        <v>82</v>
      </c>
      <c r="B885" t="n">
        <v>110</v>
      </c>
      <c r="C885" t="inlineStr">
        <is>
          <t xml:space="preserve">CONCLUIDO	</t>
        </is>
      </c>
      <c r="D885" t="n">
        <v>7.4523</v>
      </c>
      <c r="E885" t="n">
        <v>13.42</v>
      </c>
      <c r="F885" t="n">
        <v>10.51</v>
      </c>
      <c r="G885" t="n">
        <v>90.09</v>
      </c>
      <c r="H885" t="n">
        <v>1.54</v>
      </c>
      <c r="I885" t="n">
        <v>7</v>
      </c>
      <c r="J885" t="n">
        <v>248.23</v>
      </c>
      <c r="K885" t="n">
        <v>56.13</v>
      </c>
      <c r="L885" t="n">
        <v>21.5</v>
      </c>
      <c r="M885" t="n">
        <v>5</v>
      </c>
      <c r="N885" t="n">
        <v>60.6</v>
      </c>
      <c r="O885" t="n">
        <v>30849.16</v>
      </c>
      <c r="P885" t="n">
        <v>151.03</v>
      </c>
      <c r="Q885" t="n">
        <v>197.76</v>
      </c>
      <c r="R885" t="n">
        <v>31.11</v>
      </c>
      <c r="S885" t="n">
        <v>25.4</v>
      </c>
      <c r="T885" t="n">
        <v>2014.25</v>
      </c>
      <c r="U885" t="n">
        <v>0.82</v>
      </c>
      <c r="V885" t="n">
        <v>0.89</v>
      </c>
      <c r="W885" t="n">
        <v>2.95</v>
      </c>
      <c r="X885" t="n">
        <v>0.12</v>
      </c>
      <c r="Y885" t="n">
        <v>1</v>
      </c>
      <c r="Z885" t="n">
        <v>10</v>
      </c>
    </row>
    <row r="886">
      <c r="A886" t="n">
        <v>83</v>
      </c>
      <c r="B886" t="n">
        <v>110</v>
      </c>
      <c r="C886" t="inlineStr">
        <is>
          <t xml:space="preserve">CONCLUIDO	</t>
        </is>
      </c>
      <c r="D886" t="n">
        <v>7.4888</v>
      </c>
      <c r="E886" t="n">
        <v>13.35</v>
      </c>
      <c r="F886" t="n">
        <v>10.49</v>
      </c>
      <c r="G886" t="n">
        <v>104.87</v>
      </c>
      <c r="H886" t="n">
        <v>1.56</v>
      </c>
      <c r="I886" t="n">
        <v>6</v>
      </c>
      <c r="J886" t="n">
        <v>248.68</v>
      </c>
      <c r="K886" t="n">
        <v>56.13</v>
      </c>
      <c r="L886" t="n">
        <v>21.75</v>
      </c>
      <c r="M886" t="n">
        <v>4</v>
      </c>
      <c r="N886" t="n">
        <v>60.8</v>
      </c>
      <c r="O886" t="n">
        <v>30904.28</v>
      </c>
      <c r="P886" t="n">
        <v>150.66</v>
      </c>
      <c r="Q886" t="n">
        <v>197.75</v>
      </c>
      <c r="R886" t="n">
        <v>30.41</v>
      </c>
      <c r="S886" t="n">
        <v>25.4</v>
      </c>
      <c r="T886" t="n">
        <v>1669.92</v>
      </c>
      <c r="U886" t="n">
        <v>0.84</v>
      </c>
      <c r="V886" t="n">
        <v>0.89</v>
      </c>
      <c r="W886" t="n">
        <v>2.95</v>
      </c>
      <c r="X886" t="n">
        <v>0.1</v>
      </c>
      <c r="Y886" t="n">
        <v>1</v>
      </c>
      <c r="Z886" t="n">
        <v>10</v>
      </c>
    </row>
    <row r="887">
      <c r="A887" t="n">
        <v>84</v>
      </c>
      <c r="B887" t="n">
        <v>110</v>
      </c>
      <c r="C887" t="inlineStr">
        <is>
          <t xml:space="preserve">CONCLUIDO	</t>
        </is>
      </c>
      <c r="D887" t="n">
        <v>7.4902</v>
      </c>
      <c r="E887" t="n">
        <v>13.35</v>
      </c>
      <c r="F887" t="n">
        <v>10.48</v>
      </c>
      <c r="G887" t="n">
        <v>104.85</v>
      </c>
      <c r="H887" t="n">
        <v>1.57</v>
      </c>
      <c r="I887" t="n">
        <v>6</v>
      </c>
      <c r="J887" t="n">
        <v>249.12</v>
      </c>
      <c r="K887" t="n">
        <v>56.13</v>
      </c>
      <c r="L887" t="n">
        <v>22</v>
      </c>
      <c r="M887" t="n">
        <v>4</v>
      </c>
      <c r="N887" t="n">
        <v>61</v>
      </c>
      <c r="O887" t="n">
        <v>30959.46</v>
      </c>
      <c r="P887" t="n">
        <v>150.7</v>
      </c>
      <c r="Q887" t="n">
        <v>197.75</v>
      </c>
      <c r="R887" t="n">
        <v>30.27</v>
      </c>
      <c r="S887" t="n">
        <v>25.4</v>
      </c>
      <c r="T887" t="n">
        <v>1602.58</v>
      </c>
      <c r="U887" t="n">
        <v>0.84</v>
      </c>
      <c r="V887" t="n">
        <v>0.89</v>
      </c>
      <c r="W887" t="n">
        <v>2.95</v>
      </c>
      <c r="X887" t="n">
        <v>0.09</v>
      </c>
      <c r="Y887" t="n">
        <v>1</v>
      </c>
      <c r="Z887" t="n">
        <v>10</v>
      </c>
    </row>
    <row r="888">
      <c r="A888" t="n">
        <v>85</v>
      </c>
      <c r="B888" t="n">
        <v>110</v>
      </c>
      <c r="C888" t="inlineStr">
        <is>
          <t xml:space="preserve">CONCLUIDO	</t>
        </is>
      </c>
      <c r="D888" t="n">
        <v>7.4905</v>
      </c>
      <c r="E888" t="n">
        <v>13.35</v>
      </c>
      <c r="F888" t="n">
        <v>10.48</v>
      </c>
      <c r="G888" t="n">
        <v>104.84</v>
      </c>
      <c r="H888" t="n">
        <v>1.59</v>
      </c>
      <c r="I888" t="n">
        <v>6</v>
      </c>
      <c r="J888" t="n">
        <v>249.57</v>
      </c>
      <c r="K888" t="n">
        <v>56.13</v>
      </c>
      <c r="L888" t="n">
        <v>22.25</v>
      </c>
      <c r="M888" t="n">
        <v>4</v>
      </c>
      <c r="N888" t="n">
        <v>61.2</v>
      </c>
      <c r="O888" t="n">
        <v>31014.73</v>
      </c>
      <c r="P888" t="n">
        <v>150.75</v>
      </c>
      <c r="Q888" t="n">
        <v>197.77</v>
      </c>
      <c r="R888" t="n">
        <v>30.29</v>
      </c>
      <c r="S888" t="n">
        <v>25.4</v>
      </c>
      <c r="T888" t="n">
        <v>1610.93</v>
      </c>
      <c r="U888" t="n">
        <v>0.84</v>
      </c>
      <c r="V888" t="n">
        <v>0.89</v>
      </c>
      <c r="W888" t="n">
        <v>2.95</v>
      </c>
      <c r="X888" t="n">
        <v>0.09</v>
      </c>
      <c r="Y888" t="n">
        <v>1</v>
      </c>
      <c r="Z888" t="n">
        <v>10</v>
      </c>
    </row>
    <row r="889">
      <c r="A889" t="n">
        <v>86</v>
      </c>
      <c r="B889" t="n">
        <v>110</v>
      </c>
      <c r="C889" t="inlineStr">
        <is>
          <t xml:space="preserve">CONCLUIDO	</t>
        </is>
      </c>
      <c r="D889" t="n">
        <v>7.4899</v>
      </c>
      <c r="E889" t="n">
        <v>13.35</v>
      </c>
      <c r="F889" t="n">
        <v>10.49</v>
      </c>
      <c r="G889" t="n">
        <v>104.85</v>
      </c>
      <c r="H889" t="n">
        <v>1.6</v>
      </c>
      <c r="I889" t="n">
        <v>6</v>
      </c>
      <c r="J889" t="n">
        <v>250.02</v>
      </c>
      <c r="K889" t="n">
        <v>56.13</v>
      </c>
      <c r="L889" t="n">
        <v>22.5</v>
      </c>
      <c r="M889" t="n">
        <v>4</v>
      </c>
      <c r="N889" t="n">
        <v>61.39</v>
      </c>
      <c r="O889" t="n">
        <v>31070.06</v>
      </c>
      <c r="P889" t="n">
        <v>150.88</v>
      </c>
      <c r="Q889" t="n">
        <v>197.76</v>
      </c>
      <c r="R889" t="n">
        <v>30.35</v>
      </c>
      <c r="S889" t="n">
        <v>25.4</v>
      </c>
      <c r="T889" t="n">
        <v>1641.04</v>
      </c>
      <c r="U889" t="n">
        <v>0.84</v>
      </c>
      <c r="V889" t="n">
        <v>0.89</v>
      </c>
      <c r="W889" t="n">
        <v>2.95</v>
      </c>
      <c r="X889" t="n">
        <v>0.1</v>
      </c>
      <c r="Y889" t="n">
        <v>1</v>
      </c>
      <c r="Z889" t="n">
        <v>10</v>
      </c>
    </row>
    <row r="890">
      <c r="A890" t="n">
        <v>87</v>
      </c>
      <c r="B890" t="n">
        <v>110</v>
      </c>
      <c r="C890" t="inlineStr">
        <is>
          <t xml:space="preserve">CONCLUIDO	</t>
        </is>
      </c>
      <c r="D890" t="n">
        <v>7.4914</v>
      </c>
      <c r="E890" t="n">
        <v>13.35</v>
      </c>
      <c r="F890" t="n">
        <v>10.48</v>
      </c>
      <c r="G890" t="n">
        <v>104.83</v>
      </c>
      <c r="H890" t="n">
        <v>1.62</v>
      </c>
      <c r="I890" t="n">
        <v>6</v>
      </c>
      <c r="J890" t="n">
        <v>250.47</v>
      </c>
      <c r="K890" t="n">
        <v>56.13</v>
      </c>
      <c r="L890" t="n">
        <v>22.75</v>
      </c>
      <c r="M890" t="n">
        <v>4</v>
      </c>
      <c r="N890" t="n">
        <v>61.59</v>
      </c>
      <c r="O890" t="n">
        <v>31125.47</v>
      </c>
      <c r="P890" t="n">
        <v>151.12</v>
      </c>
      <c r="Q890" t="n">
        <v>197.75</v>
      </c>
      <c r="R890" t="n">
        <v>30.28</v>
      </c>
      <c r="S890" t="n">
        <v>25.4</v>
      </c>
      <c r="T890" t="n">
        <v>1605.78</v>
      </c>
      <c r="U890" t="n">
        <v>0.84</v>
      </c>
      <c r="V890" t="n">
        <v>0.89</v>
      </c>
      <c r="W890" t="n">
        <v>2.95</v>
      </c>
      <c r="X890" t="n">
        <v>0.09</v>
      </c>
      <c r="Y890" t="n">
        <v>1</v>
      </c>
      <c r="Z890" t="n">
        <v>10</v>
      </c>
    </row>
    <row r="891">
      <c r="A891" t="n">
        <v>88</v>
      </c>
      <c r="B891" t="n">
        <v>110</v>
      </c>
      <c r="C891" t="inlineStr">
        <is>
          <t xml:space="preserve">CONCLUIDO	</t>
        </is>
      </c>
      <c r="D891" t="n">
        <v>7.4866</v>
      </c>
      <c r="E891" t="n">
        <v>13.36</v>
      </c>
      <c r="F891" t="n">
        <v>10.49</v>
      </c>
      <c r="G891" t="n">
        <v>104.91</v>
      </c>
      <c r="H891" t="n">
        <v>1.63</v>
      </c>
      <c r="I891" t="n">
        <v>6</v>
      </c>
      <c r="J891" t="n">
        <v>250.92</v>
      </c>
      <c r="K891" t="n">
        <v>56.13</v>
      </c>
      <c r="L891" t="n">
        <v>23</v>
      </c>
      <c r="M891" t="n">
        <v>4</v>
      </c>
      <c r="N891" t="n">
        <v>61.79</v>
      </c>
      <c r="O891" t="n">
        <v>31180.95</v>
      </c>
      <c r="P891" t="n">
        <v>151.41</v>
      </c>
      <c r="Q891" t="n">
        <v>197.76</v>
      </c>
      <c r="R891" t="n">
        <v>30.49</v>
      </c>
      <c r="S891" t="n">
        <v>25.4</v>
      </c>
      <c r="T891" t="n">
        <v>1711.54</v>
      </c>
      <c r="U891" t="n">
        <v>0.83</v>
      </c>
      <c r="V891" t="n">
        <v>0.89</v>
      </c>
      <c r="W891" t="n">
        <v>2.95</v>
      </c>
      <c r="X891" t="n">
        <v>0.1</v>
      </c>
      <c r="Y891" t="n">
        <v>1</v>
      </c>
      <c r="Z891" t="n">
        <v>10</v>
      </c>
    </row>
    <row r="892">
      <c r="A892" t="n">
        <v>89</v>
      </c>
      <c r="B892" t="n">
        <v>110</v>
      </c>
      <c r="C892" t="inlineStr">
        <is>
          <t xml:space="preserve">CONCLUIDO	</t>
        </is>
      </c>
      <c r="D892" t="n">
        <v>7.4885</v>
      </c>
      <c r="E892" t="n">
        <v>13.35</v>
      </c>
      <c r="F892" t="n">
        <v>10.49</v>
      </c>
      <c r="G892" t="n">
        <v>104.88</v>
      </c>
      <c r="H892" t="n">
        <v>1.65</v>
      </c>
      <c r="I892" t="n">
        <v>6</v>
      </c>
      <c r="J892" t="n">
        <v>251.37</v>
      </c>
      <c r="K892" t="n">
        <v>56.13</v>
      </c>
      <c r="L892" t="n">
        <v>23.25</v>
      </c>
      <c r="M892" t="n">
        <v>4</v>
      </c>
      <c r="N892" t="n">
        <v>61.99</v>
      </c>
      <c r="O892" t="n">
        <v>31236.5</v>
      </c>
      <c r="P892" t="n">
        <v>151.42</v>
      </c>
      <c r="Q892" t="n">
        <v>197.76</v>
      </c>
      <c r="R892" t="n">
        <v>30.32</v>
      </c>
      <c r="S892" t="n">
        <v>25.4</v>
      </c>
      <c r="T892" t="n">
        <v>1623.93</v>
      </c>
      <c r="U892" t="n">
        <v>0.84</v>
      </c>
      <c r="V892" t="n">
        <v>0.89</v>
      </c>
      <c r="W892" t="n">
        <v>2.95</v>
      </c>
      <c r="X892" t="n">
        <v>0.1</v>
      </c>
      <c r="Y892" t="n">
        <v>1</v>
      </c>
      <c r="Z892" t="n">
        <v>10</v>
      </c>
    </row>
    <row r="893">
      <c r="A893" t="n">
        <v>90</v>
      </c>
      <c r="B893" t="n">
        <v>110</v>
      </c>
      <c r="C893" t="inlineStr">
        <is>
          <t xml:space="preserve">CONCLUIDO	</t>
        </is>
      </c>
      <c r="D893" t="n">
        <v>7.4933</v>
      </c>
      <c r="E893" t="n">
        <v>13.35</v>
      </c>
      <c r="F893" t="n">
        <v>10.48</v>
      </c>
      <c r="G893" t="n">
        <v>104.79</v>
      </c>
      <c r="H893" t="n">
        <v>1.66</v>
      </c>
      <c r="I893" t="n">
        <v>6</v>
      </c>
      <c r="J893" t="n">
        <v>251.82</v>
      </c>
      <c r="K893" t="n">
        <v>56.13</v>
      </c>
      <c r="L893" t="n">
        <v>23.5</v>
      </c>
      <c r="M893" t="n">
        <v>4</v>
      </c>
      <c r="N893" t="n">
        <v>62.19</v>
      </c>
      <c r="O893" t="n">
        <v>31292.13</v>
      </c>
      <c r="P893" t="n">
        <v>151.12</v>
      </c>
      <c r="Q893" t="n">
        <v>197.76</v>
      </c>
      <c r="R893" t="n">
        <v>30.06</v>
      </c>
      <c r="S893" t="n">
        <v>25.4</v>
      </c>
      <c r="T893" t="n">
        <v>1498.31</v>
      </c>
      <c r="U893" t="n">
        <v>0.84</v>
      </c>
      <c r="V893" t="n">
        <v>0.89</v>
      </c>
      <c r="W893" t="n">
        <v>2.95</v>
      </c>
      <c r="X893" t="n">
        <v>0.09</v>
      </c>
      <c r="Y893" t="n">
        <v>1</v>
      </c>
      <c r="Z893" t="n">
        <v>10</v>
      </c>
    </row>
    <row r="894">
      <c r="A894" t="n">
        <v>91</v>
      </c>
      <c r="B894" t="n">
        <v>110</v>
      </c>
      <c r="C894" t="inlineStr">
        <is>
          <t xml:space="preserve">CONCLUIDO	</t>
        </is>
      </c>
      <c r="D894" t="n">
        <v>7.4919</v>
      </c>
      <c r="E894" t="n">
        <v>13.35</v>
      </c>
      <c r="F894" t="n">
        <v>10.48</v>
      </c>
      <c r="G894" t="n">
        <v>104.82</v>
      </c>
      <c r="H894" t="n">
        <v>1.67</v>
      </c>
      <c r="I894" t="n">
        <v>6</v>
      </c>
      <c r="J894" t="n">
        <v>252.27</v>
      </c>
      <c r="K894" t="n">
        <v>56.13</v>
      </c>
      <c r="L894" t="n">
        <v>23.75</v>
      </c>
      <c r="M894" t="n">
        <v>4</v>
      </c>
      <c r="N894" t="n">
        <v>62.4</v>
      </c>
      <c r="O894" t="n">
        <v>31347.83</v>
      </c>
      <c r="P894" t="n">
        <v>151.31</v>
      </c>
      <c r="Q894" t="n">
        <v>197.78</v>
      </c>
      <c r="R894" t="n">
        <v>30.24</v>
      </c>
      <c r="S894" t="n">
        <v>25.4</v>
      </c>
      <c r="T894" t="n">
        <v>1587.18</v>
      </c>
      <c r="U894" t="n">
        <v>0.84</v>
      </c>
      <c r="V894" t="n">
        <v>0.89</v>
      </c>
      <c r="W894" t="n">
        <v>2.95</v>
      </c>
      <c r="X894" t="n">
        <v>0.09</v>
      </c>
      <c r="Y894" t="n">
        <v>1</v>
      </c>
      <c r="Z894" t="n">
        <v>10</v>
      </c>
    </row>
    <row r="895">
      <c r="A895" t="n">
        <v>92</v>
      </c>
      <c r="B895" t="n">
        <v>110</v>
      </c>
      <c r="C895" t="inlineStr">
        <is>
          <t xml:space="preserve">CONCLUIDO	</t>
        </is>
      </c>
      <c r="D895" t="n">
        <v>7.4894</v>
      </c>
      <c r="E895" t="n">
        <v>13.35</v>
      </c>
      <c r="F895" t="n">
        <v>10.49</v>
      </c>
      <c r="G895" t="n">
        <v>104.86</v>
      </c>
      <c r="H895" t="n">
        <v>1.69</v>
      </c>
      <c r="I895" t="n">
        <v>6</v>
      </c>
      <c r="J895" t="n">
        <v>252.73</v>
      </c>
      <c r="K895" t="n">
        <v>56.13</v>
      </c>
      <c r="L895" t="n">
        <v>24</v>
      </c>
      <c r="M895" t="n">
        <v>4</v>
      </c>
      <c r="N895" t="n">
        <v>62.6</v>
      </c>
      <c r="O895" t="n">
        <v>31403.6</v>
      </c>
      <c r="P895" t="n">
        <v>151.34</v>
      </c>
      <c r="Q895" t="n">
        <v>197.75</v>
      </c>
      <c r="R895" t="n">
        <v>30.38</v>
      </c>
      <c r="S895" t="n">
        <v>25.4</v>
      </c>
      <c r="T895" t="n">
        <v>1655.45</v>
      </c>
      <c r="U895" t="n">
        <v>0.84</v>
      </c>
      <c r="V895" t="n">
        <v>0.89</v>
      </c>
      <c r="W895" t="n">
        <v>2.95</v>
      </c>
      <c r="X895" t="n">
        <v>0.1</v>
      </c>
      <c r="Y895" t="n">
        <v>1</v>
      </c>
      <c r="Z895" t="n">
        <v>10</v>
      </c>
    </row>
    <row r="896">
      <c r="A896" t="n">
        <v>93</v>
      </c>
      <c r="B896" t="n">
        <v>110</v>
      </c>
      <c r="C896" t="inlineStr">
        <is>
          <t xml:space="preserve">CONCLUIDO	</t>
        </is>
      </c>
      <c r="D896" t="n">
        <v>7.4897</v>
      </c>
      <c r="E896" t="n">
        <v>13.35</v>
      </c>
      <c r="F896" t="n">
        <v>10.49</v>
      </c>
      <c r="G896" t="n">
        <v>104.86</v>
      </c>
      <c r="H896" t="n">
        <v>1.7</v>
      </c>
      <c r="I896" t="n">
        <v>6</v>
      </c>
      <c r="J896" t="n">
        <v>253.18</v>
      </c>
      <c r="K896" t="n">
        <v>56.13</v>
      </c>
      <c r="L896" t="n">
        <v>24.25</v>
      </c>
      <c r="M896" t="n">
        <v>4</v>
      </c>
      <c r="N896" t="n">
        <v>62.8</v>
      </c>
      <c r="O896" t="n">
        <v>31459.45</v>
      </c>
      <c r="P896" t="n">
        <v>151.22</v>
      </c>
      <c r="Q896" t="n">
        <v>197.76</v>
      </c>
      <c r="R896" t="n">
        <v>30.35</v>
      </c>
      <c r="S896" t="n">
        <v>25.4</v>
      </c>
      <c r="T896" t="n">
        <v>1640.13</v>
      </c>
      <c r="U896" t="n">
        <v>0.84</v>
      </c>
      <c r="V896" t="n">
        <v>0.89</v>
      </c>
      <c r="W896" t="n">
        <v>2.95</v>
      </c>
      <c r="X896" t="n">
        <v>0.1</v>
      </c>
      <c r="Y896" t="n">
        <v>1</v>
      </c>
      <c r="Z896" t="n">
        <v>10</v>
      </c>
    </row>
    <row r="897">
      <c r="A897" t="n">
        <v>94</v>
      </c>
      <c r="B897" t="n">
        <v>110</v>
      </c>
      <c r="C897" t="inlineStr">
        <is>
          <t xml:space="preserve">CONCLUIDO	</t>
        </is>
      </c>
      <c r="D897" t="n">
        <v>7.4874</v>
      </c>
      <c r="E897" t="n">
        <v>13.36</v>
      </c>
      <c r="F897" t="n">
        <v>10.49</v>
      </c>
      <c r="G897" t="n">
        <v>104.9</v>
      </c>
      <c r="H897" t="n">
        <v>1.72</v>
      </c>
      <c r="I897" t="n">
        <v>6</v>
      </c>
      <c r="J897" t="n">
        <v>253.63</v>
      </c>
      <c r="K897" t="n">
        <v>56.13</v>
      </c>
      <c r="L897" t="n">
        <v>24.5</v>
      </c>
      <c r="M897" t="n">
        <v>4</v>
      </c>
      <c r="N897" t="n">
        <v>63</v>
      </c>
      <c r="O897" t="n">
        <v>31515.37</v>
      </c>
      <c r="P897" t="n">
        <v>151.23</v>
      </c>
      <c r="Q897" t="n">
        <v>197.76</v>
      </c>
      <c r="R897" t="n">
        <v>30.4</v>
      </c>
      <c r="S897" t="n">
        <v>25.4</v>
      </c>
      <c r="T897" t="n">
        <v>1668.12</v>
      </c>
      <c r="U897" t="n">
        <v>0.84</v>
      </c>
      <c r="V897" t="n">
        <v>0.89</v>
      </c>
      <c r="W897" t="n">
        <v>2.95</v>
      </c>
      <c r="X897" t="n">
        <v>0.1</v>
      </c>
      <c r="Y897" t="n">
        <v>1</v>
      </c>
      <c r="Z897" t="n">
        <v>10</v>
      </c>
    </row>
    <row r="898">
      <c r="A898" t="n">
        <v>95</v>
      </c>
      <c r="B898" t="n">
        <v>110</v>
      </c>
      <c r="C898" t="inlineStr">
        <is>
          <t xml:space="preserve">CONCLUIDO	</t>
        </is>
      </c>
      <c r="D898" t="n">
        <v>7.4891</v>
      </c>
      <c r="E898" t="n">
        <v>13.35</v>
      </c>
      <c r="F898" t="n">
        <v>10.49</v>
      </c>
      <c r="G898" t="n">
        <v>104.87</v>
      </c>
      <c r="H898" t="n">
        <v>1.73</v>
      </c>
      <c r="I898" t="n">
        <v>6</v>
      </c>
      <c r="J898" t="n">
        <v>254.09</v>
      </c>
      <c r="K898" t="n">
        <v>56.13</v>
      </c>
      <c r="L898" t="n">
        <v>24.75</v>
      </c>
      <c r="M898" t="n">
        <v>4</v>
      </c>
      <c r="N898" t="n">
        <v>63.21</v>
      </c>
      <c r="O898" t="n">
        <v>31571.37</v>
      </c>
      <c r="P898" t="n">
        <v>151.08</v>
      </c>
      <c r="Q898" t="n">
        <v>197.75</v>
      </c>
      <c r="R898" t="n">
        <v>30.37</v>
      </c>
      <c r="S898" t="n">
        <v>25.4</v>
      </c>
      <c r="T898" t="n">
        <v>1651.7</v>
      </c>
      <c r="U898" t="n">
        <v>0.84</v>
      </c>
      <c r="V898" t="n">
        <v>0.89</v>
      </c>
      <c r="W898" t="n">
        <v>2.95</v>
      </c>
      <c r="X898" t="n">
        <v>0.1</v>
      </c>
      <c r="Y898" t="n">
        <v>1</v>
      </c>
      <c r="Z898" t="n">
        <v>10</v>
      </c>
    </row>
    <row r="899">
      <c r="A899" t="n">
        <v>96</v>
      </c>
      <c r="B899" t="n">
        <v>110</v>
      </c>
      <c r="C899" t="inlineStr">
        <is>
          <t xml:space="preserve">CONCLUIDO	</t>
        </is>
      </c>
      <c r="D899" t="n">
        <v>7.4889</v>
      </c>
      <c r="E899" t="n">
        <v>13.35</v>
      </c>
      <c r="F899" t="n">
        <v>10.49</v>
      </c>
      <c r="G899" t="n">
        <v>104.87</v>
      </c>
      <c r="H899" t="n">
        <v>1.75</v>
      </c>
      <c r="I899" t="n">
        <v>6</v>
      </c>
      <c r="J899" t="n">
        <v>254.54</v>
      </c>
      <c r="K899" t="n">
        <v>56.13</v>
      </c>
      <c r="L899" t="n">
        <v>25</v>
      </c>
      <c r="M899" t="n">
        <v>4</v>
      </c>
      <c r="N899" t="n">
        <v>63.41</v>
      </c>
      <c r="O899" t="n">
        <v>31627.44</v>
      </c>
      <c r="P899" t="n">
        <v>150.98</v>
      </c>
      <c r="Q899" t="n">
        <v>197.76</v>
      </c>
      <c r="R899" t="n">
        <v>30.45</v>
      </c>
      <c r="S899" t="n">
        <v>25.4</v>
      </c>
      <c r="T899" t="n">
        <v>1692.82</v>
      </c>
      <c r="U899" t="n">
        <v>0.83</v>
      </c>
      <c r="V899" t="n">
        <v>0.89</v>
      </c>
      <c r="W899" t="n">
        <v>2.95</v>
      </c>
      <c r="X899" t="n">
        <v>0.1</v>
      </c>
      <c r="Y899" t="n">
        <v>1</v>
      </c>
      <c r="Z899" t="n">
        <v>10</v>
      </c>
    </row>
    <row r="900">
      <c r="A900" t="n">
        <v>97</v>
      </c>
      <c r="B900" t="n">
        <v>110</v>
      </c>
      <c r="C900" t="inlineStr">
        <is>
          <t xml:space="preserve">CONCLUIDO	</t>
        </is>
      </c>
      <c r="D900" t="n">
        <v>7.4911</v>
      </c>
      <c r="E900" t="n">
        <v>13.35</v>
      </c>
      <c r="F900" t="n">
        <v>10.48</v>
      </c>
      <c r="G900" t="n">
        <v>104.83</v>
      </c>
      <c r="H900" t="n">
        <v>1.76</v>
      </c>
      <c r="I900" t="n">
        <v>6</v>
      </c>
      <c r="J900" t="n">
        <v>255</v>
      </c>
      <c r="K900" t="n">
        <v>56.13</v>
      </c>
      <c r="L900" t="n">
        <v>25.25</v>
      </c>
      <c r="M900" t="n">
        <v>4</v>
      </c>
      <c r="N900" t="n">
        <v>63.62</v>
      </c>
      <c r="O900" t="n">
        <v>31683.59</v>
      </c>
      <c r="P900" t="n">
        <v>150.71</v>
      </c>
      <c r="Q900" t="n">
        <v>197.75</v>
      </c>
      <c r="R900" t="n">
        <v>30.3</v>
      </c>
      <c r="S900" t="n">
        <v>25.4</v>
      </c>
      <c r="T900" t="n">
        <v>1614.21</v>
      </c>
      <c r="U900" t="n">
        <v>0.84</v>
      </c>
      <c r="V900" t="n">
        <v>0.89</v>
      </c>
      <c r="W900" t="n">
        <v>2.95</v>
      </c>
      <c r="X900" t="n">
        <v>0.09</v>
      </c>
      <c r="Y900" t="n">
        <v>1</v>
      </c>
      <c r="Z900" t="n">
        <v>10</v>
      </c>
    </row>
    <row r="901">
      <c r="A901" t="n">
        <v>98</v>
      </c>
      <c r="B901" t="n">
        <v>110</v>
      </c>
      <c r="C901" t="inlineStr">
        <is>
          <t xml:space="preserve">CONCLUIDO	</t>
        </is>
      </c>
      <c r="D901" t="n">
        <v>7.4916</v>
      </c>
      <c r="E901" t="n">
        <v>13.35</v>
      </c>
      <c r="F901" t="n">
        <v>10.48</v>
      </c>
      <c r="G901" t="n">
        <v>104.82</v>
      </c>
      <c r="H901" t="n">
        <v>1.78</v>
      </c>
      <c r="I901" t="n">
        <v>6</v>
      </c>
      <c r="J901" t="n">
        <v>255.45</v>
      </c>
      <c r="K901" t="n">
        <v>56.13</v>
      </c>
      <c r="L901" t="n">
        <v>25.5</v>
      </c>
      <c r="M901" t="n">
        <v>4</v>
      </c>
      <c r="N901" t="n">
        <v>63.82</v>
      </c>
      <c r="O901" t="n">
        <v>31739.82</v>
      </c>
      <c r="P901" t="n">
        <v>150.52</v>
      </c>
      <c r="Q901" t="n">
        <v>197.75</v>
      </c>
      <c r="R901" t="n">
        <v>30.33</v>
      </c>
      <c r="S901" t="n">
        <v>25.4</v>
      </c>
      <c r="T901" t="n">
        <v>1629.88</v>
      </c>
      <c r="U901" t="n">
        <v>0.84</v>
      </c>
      <c r="V901" t="n">
        <v>0.89</v>
      </c>
      <c r="W901" t="n">
        <v>2.95</v>
      </c>
      <c r="X901" t="n">
        <v>0.09</v>
      </c>
      <c r="Y901" t="n">
        <v>1</v>
      </c>
      <c r="Z901" t="n">
        <v>10</v>
      </c>
    </row>
    <row r="902">
      <c r="A902" t="n">
        <v>99</v>
      </c>
      <c r="B902" t="n">
        <v>110</v>
      </c>
      <c r="C902" t="inlineStr">
        <is>
          <t xml:space="preserve">CONCLUIDO	</t>
        </is>
      </c>
      <c r="D902" t="n">
        <v>7.4922</v>
      </c>
      <c r="E902" t="n">
        <v>13.35</v>
      </c>
      <c r="F902" t="n">
        <v>10.48</v>
      </c>
      <c r="G902" t="n">
        <v>104.81</v>
      </c>
      <c r="H902" t="n">
        <v>1.79</v>
      </c>
      <c r="I902" t="n">
        <v>6</v>
      </c>
      <c r="J902" t="n">
        <v>255.91</v>
      </c>
      <c r="K902" t="n">
        <v>56.13</v>
      </c>
      <c r="L902" t="n">
        <v>25.75</v>
      </c>
      <c r="M902" t="n">
        <v>4</v>
      </c>
      <c r="N902" t="n">
        <v>64.03</v>
      </c>
      <c r="O902" t="n">
        <v>31796.12</v>
      </c>
      <c r="P902" t="n">
        <v>150.28</v>
      </c>
      <c r="Q902" t="n">
        <v>197.75</v>
      </c>
      <c r="R902" t="n">
        <v>30.24</v>
      </c>
      <c r="S902" t="n">
        <v>25.4</v>
      </c>
      <c r="T902" t="n">
        <v>1586.8</v>
      </c>
      <c r="U902" t="n">
        <v>0.84</v>
      </c>
      <c r="V902" t="n">
        <v>0.89</v>
      </c>
      <c r="W902" t="n">
        <v>2.95</v>
      </c>
      <c r="X902" t="n">
        <v>0.09</v>
      </c>
      <c r="Y902" t="n">
        <v>1</v>
      </c>
      <c r="Z902" t="n">
        <v>10</v>
      </c>
    </row>
    <row r="903">
      <c r="A903" t="n">
        <v>100</v>
      </c>
      <c r="B903" t="n">
        <v>110</v>
      </c>
      <c r="C903" t="inlineStr">
        <is>
          <t xml:space="preserve">CONCLUIDO	</t>
        </is>
      </c>
      <c r="D903" t="n">
        <v>7.4894</v>
      </c>
      <c r="E903" t="n">
        <v>13.35</v>
      </c>
      <c r="F903" t="n">
        <v>10.49</v>
      </c>
      <c r="G903" t="n">
        <v>104.86</v>
      </c>
      <c r="H903" t="n">
        <v>1.8</v>
      </c>
      <c r="I903" t="n">
        <v>6</v>
      </c>
      <c r="J903" t="n">
        <v>256.36</v>
      </c>
      <c r="K903" t="n">
        <v>56.13</v>
      </c>
      <c r="L903" t="n">
        <v>26</v>
      </c>
      <c r="M903" t="n">
        <v>4</v>
      </c>
      <c r="N903" t="n">
        <v>64.23999999999999</v>
      </c>
      <c r="O903" t="n">
        <v>31852.5</v>
      </c>
      <c r="P903" t="n">
        <v>150.21</v>
      </c>
      <c r="Q903" t="n">
        <v>197.75</v>
      </c>
      <c r="R903" t="n">
        <v>30.4</v>
      </c>
      <c r="S903" t="n">
        <v>25.4</v>
      </c>
      <c r="T903" t="n">
        <v>1664.54</v>
      </c>
      <c r="U903" t="n">
        <v>0.84</v>
      </c>
      <c r="V903" t="n">
        <v>0.89</v>
      </c>
      <c r="W903" t="n">
        <v>2.95</v>
      </c>
      <c r="X903" t="n">
        <v>0.1</v>
      </c>
      <c r="Y903" t="n">
        <v>1</v>
      </c>
      <c r="Z903" t="n">
        <v>10</v>
      </c>
    </row>
    <row r="904">
      <c r="A904" t="n">
        <v>101</v>
      </c>
      <c r="B904" t="n">
        <v>110</v>
      </c>
      <c r="C904" t="inlineStr">
        <is>
          <t xml:space="preserve">CONCLUIDO	</t>
        </is>
      </c>
      <c r="D904" t="n">
        <v>7.4934</v>
      </c>
      <c r="E904" t="n">
        <v>13.34</v>
      </c>
      <c r="F904" t="n">
        <v>10.48</v>
      </c>
      <c r="G904" t="n">
        <v>104.79</v>
      </c>
      <c r="H904" t="n">
        <v>1.82</v>
      </c>
      <c r="I904" t="n">
        <v>6</v>
      </c>
      <c r="J904" t="n">
        <v>256.82</v>
      </c>
      <c r="K904" t="n">
        <v>56.13</v>
      </c>
      <c r="L904" t="n">
        <v>26.25</v>
      </c>
      <c r="M904" t="n">
        <v>4</v>
      </c>
      <c r="N904" t="n">
        <v>64.45</v>
      </c>
      <c r="O904" t="n">
        <v>31909.08</v>
      </c>
      <c r="P904" t="n">
        <v>149.74</v>
      </c>
      <c r="Q904" t="n">
        <v>197.78</v>
      </c>
      <c r="R904" t="n">
        <v>30.22</v>
      </c>
      <c r="S904" t="n">
        <v>25.4</v>
      </c>
      <c r="T904" t="n">
        <v>1576.15</v>
      </c>
      <c r="U904" t="n">
        <v>0.84</v>
      </c>
      <c r="V904" t="n">
        <v>0.89</v>
      </c>
      <c r="W904" t="n">
        <v>2.95</v>
      </c>
      <c r="X904" t="n">
        <v>0.09</v>
      </c>
      <c r="Y904" t="n">
        <v>1</v>
      </c>
      <c r="Z904" t="n">
        <v>10</v>
      </c>
    </row>
    <row r="905">
      <c r="A905" t="n">
        <v>102</v>
      </c>
      <c r="B905" t="n">
        <v>110</v>
      </c>
      <c r="C905" t="inlineStr">
        <is>
          <t xml:space="preserve">CONCLUIDO	</t>
        </is>
      </c>
      <c r="D905" t="n">
        <v>7.4849</v>
      </c>
      <c r="E905" t="n">
        <v>13.36</v>
      </c>
      <c r="F905" t="n">
        <v>10.49</v>
      </c>
      <c r="G905" t="n">
        <v>104.94</v>
      </c>
      <c r="H905" t="n">
        <v>1.83</v>
      </c>
      <c r="I905" t="n">
        <v>6</v>
      </c>
      <c r="J905" t="n">
        <v>257.28</v>
      </c>
      <c r="K905" t="n">
        <v>56.13</v>
      </c>
      <c r="L905" t="n">
        <v>26.5</v>
      </c>
      <c r="M905" t="n">
        <v>4</v>
      </c>
      <c r="N905" t="n">
        <v>64.66</v>
      </c>
      <c r="O905" t="n">
        <v>31965.61</v>
      </c>
      <c r="P905" t="n">
        <v>149.62</v>
      </c>
      <c r="Q905" t="n">
        <v>197.77</v>
      </c>
      <c r="R905" t="n">
        <v>30.63</v>
      </c>
      <c r="S905" t="n">
        <v>25.4</v>
      </c>
      <c r="T905" t="n">
        <v>1781.65</v>
      </c>
      <c r="U905" t="n">
        <v>0.83</v>
      </c>
      <c r="V905" t="n">
        <v>0.89</v>
      </c>
      <c r="W905" t="n">
        <v>2.95</v>
      </c>
      <c r="X905" t="n">
        <v>0.1</v>
      </c>
      <c r="Y905" t="n">
        <v>1</v>
      </c>
      <c r="Z905" t="n">
        <v>10</v>
      </c>
    </row>
    <row r="906">
      <c r="A906" t="n">
        <v>103</v>
      </c>
      <c r="B906" t="n">
        <v>110</v>
      </c>
      <c r="C906" t="inlineStr">
        <is>
          <t xml:space="preserve">CONCLUIDO	</t>
        </is>
      </c>
      <c r="D906" t="n">
        <v>7.5183</v>
      </c>
      <c r="E906" t="n">
        <v>13.3</v>
      </c>
      <c r="F906" t="n">
        <v>10.48</v>
      </c>
      <c r="G906" t="n">
        <v>125.72</v>
      </c>
      <c r="H906" t="n">
        <v>1.85</v>
      </c>
      <c r="I906" t="n">
        <v>5</v>
      </c>
      <c r="J906" t="n">
        <v>257.74</v>
      </c>
      <c r="K906" t="n">
        <v>56.13</v>
      </c>
      <c r="L906" t="n">
        <v>26.75</v>
      </c>
      <c r="M906" t="n">
        <v>3</v>
      </c>
      <c r="N906" t="n">
        <v>64.86</v>
      </c>
      <c r="O906" t="n">
        <v>32022.22</v>
      </c>
      <c r="P906" t="n">
        <v>149.25</v>
      </c>
      <c r="Q906" t="n">
        <v>197.75</v>
      </c>
      <c r="R906" t="n">
        <v>30.03</v>
      </c>
      <c r="S906" t="n">
        <v>25.4</v>
      </c>
      <c r="T906" t="n">
        <v>1488.04</v>
      </c>
      <c r="U906" t="n">
        <v>0.85</v>
      </c>
      <c r="V906" t="n">
        <v>0.89</v>
      </c>
      <c r="W906" t="n">
        <v>2.95</v>
      </c>
      <c r="X906" t="n">
        <v>0.09</v>
      </c>
      <c r="Y906" t="n">
        <v>1</v>
      </c>
      <c r="Z906" t="n">
        <v>10</v>
      </c>
    </row>
    <row r="907">
      <c r="A907" t="n">
        <v>104</v>
      </c>
      <c r="B907" t="n">
        <v>110</v>
      </c>
      <c r="C907" t="inlineStr">
        <is>
          <t xml:space="preserve">CONCLUIDO	</t>
        </is>
      </c>
      <c r="D907" t="n">
        <v>7.5201</v>
      </c>
      <c r="E907" t="n">
        <v>13.3</v>
      </c>
      <c r="F907" t="n">
        <v>10.47</v>
      </c>
      <c r="G907" t="n">
        <v>125.69</v>
      </c>
      <c r="H907" t="n">
        <v>1.86</v>
      </c>
      <c r="I907" t="n">
        <v>5</v>
      </c>
      <c r="J907" t="n">
        <v>258.2</v>
      </c>
      <c r="K907" t="n">
        <v>56.13</v>
      </c>
      <c r="L907" t="n">
        <v>27</v>
      </c>
      <c r="M907" t="n">
        <v>3</v>
      </c>
      <c r="N907" t="n">
        <v>65.06999999999999</v>
      </c>
      <c r="O907" t="n">
        <v>32078.91</v>
      </c>
      <c r="P907" t="n">
        <v>149.53</v>
      </c>
      <c r="Q907" t="n">
        <v>197.8</v>
      </c>
      <c r="R907" t="n">
        <v>29.96</v>
      </c>
      <c r="S907" t="n">
        <v>25.4</v>
      </c>
      <c r="T907" t="n">
        <v>1449.56</v>
      </c>
      <c r="U907" t="n">
        <v>0.85</v>
      </c>
      <c r="V907" t="n">
        <v>0.89</v>
      </c>
      <c r="W907" t="n">
        <v>2.95</v>
      </c>
      <c r="X907" t="n">
        <v>0.08</v>
      </c>
      <c r="Y907" t="n">
        <v>1</v>
      </c>
      <c r="Z907" t="n">
        <v>10</v>
      </c>
    </row>
    <row r="908">
      <c r="A908" t="n">
        <v>105</v>
      </c>
      <c r="B908" t="n">
        <v>110</v>
      </c>
      <c r="C908" t="inlineStr">
        <is>
          <t xml:space="preserve">CONCLUIDO	</t>
        </is>
      </c>
      <c r="D908" t="n">
        <v>7.5174</v>
      </c>
      <c r="E908" t="n">
        <v>13.3</v>
      </c>
      <c r="F908" t="n">
        <v>10.48</v>
      </c>
      <c r="G908" t="n">
        <v>125.74</v>
      </c>
      <c r="H908" t="n">
        <v>1.87</v>
      </c>
      <c r="I908" t="n">
        <v>5</v>
      </c>
      <c r="J908" t="n">
        <v>258.66</v>
      </c>
      <c r="K908" t="n">
        <v>56.13</v>
      </c>
      <c r="L908" t="n">
        <v>27.25</v>
      </c>
      <c r="M908" t="n">
        <v>3</v>
      </c>
      <c r="N908" t="n">
        <v>65.28</v>
      </c>
      <c r="O908" t="n">
        <v>32135.68</v>
      </c>
      <c r="P908" t="n">
        <v>149.73</v>
      </c>
      <c r="Q908" t="n">
        <v>197.75</v>
      </c>
      <c r="R908" t="n">
        <v>30.19</v>
      </c>
      <c r="S908" t="n">
        <v>25.4</v>
      </c>
      <c r="T908" t="n">
        <v>1568.04</v>
      </c>
      <c r="U908" t="n">
        <v>0.84</v>
      </c>
      <c r="V908" t="n">
        <v>0.89</v>
      </c>
      <c r="W908" t="n">
        <v>2.95</v>
      </c>
      <c r="X908" t="n">
        <v>0.09</v>
      </c>
      <c r="Y908" t="n">
        <v>1</v>
      </c>
      <c r="Z908" t="n">
        <v>10</v>
      </c>
    </row>
    <row r="909">
      <c r="A909" t="n">
        <v>106</v>
      </c>
      <c r="B909" t="n">
        <v>110</v>
      </c>
      <c r="C909" t="inlineStr">
        <is>
          <t xml:space="preserve">CONCLUIDO	</t>
        </is>
      </c>
      <c r="D909" t="n">
        <v>7.5166</v>
      </c>
      <c r="E909" t="n">
        <v>13.3</v>
      </c>
      <c r="F909" t="n">
        <v>10.48</v>
      </c>
      <c r="G909" t="n">
        <v>125.76</v>
      </c>
      <c r="H909" t="n">
        <v>1.89</v>
      </c>
      <c r="I909" t="n">
        <v>5</v>
      </c>
      <c r="J909" t="n">
        <v>259.12</v>
      </c>
      <c r="K909" t="n">
        <v>56.13</v>
      </c>
      <c r="L909" t="n">
        <v>27.5</v>
      </c>
      <c r="M909" t="n">
        <v>3</v>
      </c>
      <c r="N909" t="n">
        <v>65.48999999999999</v>
      </c>
      <c r="O909" t="n">
        <v>32192.53</v>
      </c>
      <c r="P909" t="n">
        <v>149.97</v>
      </c>
      <c r="Q909" t="n">
        <v>197.75</v>
      </c>
      <c r="R909" t="n">
        <v>30.16</v>
      </c>
      <c r="S909" t="n">
        <v>25.4</v>
      </c>
      <c r="T909" t="n">
        <v>1553.38</v>
      </c>
      <c r="U909" t="n">
        <v>0.84</v>
      </c>
      <c r="V909" t="n">
        <v>0.89</v>
      </c>
      <c r="W909" t="n">
        <v>2.95</v>
      </c>
      <c r="X909" t="n">
        <v>0.09</v>
      </c>
      <c r="Y909" t="n">
        <v>1</v>
      </c>
      <c r="Z909" t="n">
        <v>10</v>
      </c>
    </row>
    <row r="910">
      <c r="A910" t="n">
        <v>107</v>
      </c>
      <c r="B910" t="n">
        <v>110</v>
      </c>
      <c r="C910" t="inlineStr">
        <is>
          <t xml:space="preserve">CONCLUIDO	</t>
        </is>
      </c>
      <c r="D910" t="n">
        <v>7.5185</v>
      </c>
      <c r="E910" t="n">
        <v>13.3</v>
      </c>
      <c r="F910" t="n">
        <v>10.48</v>
      </c>
      <c r="G910" t="n">
        <v>125.72</v>
      </c>
      <c r="H910" t="n">
        <v>1.9</v>
      </c>
      <c r="I910" t="n">
        <v>5</v>
      </c>
      <c r="J910" t="n">
        <v>259.58</v>
      </c>
      <c r="K910" t="n">
        <v>56.13</v>
      </c>
      <c r="L910" t="n">
        <v>27.75</v>
      </c>
      <c r="M910" t="n">
        <v>3</v>
      </c>
      <c r="N910" t="n">
        <v>65.70999999999999</v>
      </c>
      <c r="O910" t="n">
        <v>32249.46</v>
      </c>
      <c r="P910" t="n">
        <v>149.97</v>
      </c>
      <c r="Q910" t="n">
        <v>197.75</v>
      </c>
      <c r="R910" t="n">
        <v>30.06</v>
      </c>
      <c r="S910" t="n">
        <v>25.4</v>
      </c>
      <c r="T910" t="n">
        <v>1500.73</v>
      </c>
      <c r="U910" t="n">
        <v>0.84</v>
      </c>
      <c r="V910" t="n">
        <v>0.89</v>
      </c>
      <c r="W910" t="n">
        <v>2.95</v>
      </c>
      <c r="X910" t="n">
        <v>0.09</v>
      </c>
      <c r="Y910" t="n">
        <v>1</v>
      </c>
      <c r="Z910" t="n">
        <v>10</v>
      </c>
    </row>
    <row r="911">
      <c r="A911" t="n">
        <v>108</v>
      </c>
      <c r="B911" t="n">
        <v>110</v>
      </c>
      <c r="C911" t="inlineStr">
        <is>
          <t xml:space="preserve">CONCLUIDO	</t>
        </is>
      </c>
      <c r="D911" t="n">
        <v>7.5197</v>
      </c>
      <c r="E911" t="n">
        <v>13.3</v>
      </c>
      <c r="F911" t="n">
        <v>10.47</v>
      </c>
      <c r="G911" t="n">
        <v>125.69</v>
      </c>
      <c r="H911" t="n">
        <v>1.92</v>
      </c>
      <c r="I911" t="n">
        <v>5</v>
      </c>
      <c r="J911" t="n">
        <v>260.05</v>
      </c>
      <c r="K911" t="n">
        <v>56.13</v>
      </c>
      <c r="L911" t="n">
        <v>28</v>
      </c>
      <c r="M911" t="n">
        <v>3</v>
      </c>
      <c r="N911" t="n">
        <v>65.92</v>
      </c>
      <c r="O911" t="n">
        <v>32306.46</v>
      </c>
      <c r="P911" t="n">
        <v>150.07</v>
      </c>
      <c r="Q911" t="n">
        <v>197.75</v>
      </c>
      <c r="R911" t="n">
        <v>30</v>
      </c>
      <c r="S911" t="n">
        <v>25.4</v>
      </c>
      <c r="T911" t="n">
        <v>1468.57</v>
      </c>
      <c r="U911" t="n">
        <v>0.85</v>
      </c>
      <c r="V911" t="n">
        <v>0.89</v>
      </c>
      <c r="W911" t="n">
        <v>2.95</v>
      </c>
      <c r="X911" t="n">
        <v>0.08</v>
      </c>
      <c r="Y911" t="n">
        <v>1</v>
      </c>
      <c r="Z911" t="n">
        <v>10</v>
      </c>
    </row>
    <row r="912">
      <c r="A912" t="n">
        <v>109</v>
      </c>
      <c r="B912" t="n">
        <v>110</v>
      </c>
      <c r="C912" t="inlineStr">
        <is>
          <t xml:space="preserve">CONCLUIDO	</t>
        </is>
      </c>
      <c r="D912" t="n">
        <v>7.5205</v>
      </c>
      <c r="E912" t="n">
        <v>13.3</v>
      </c>
      <c r="F912" t="n">
        <v>10.47</v>
      </c>
      <c r="G912" t="n">
        <v>125.68</v>
      </c>
      <c r="H912" t="n">
        <v>1.93</v>
      </c>
      <c r="I912" t="n">
        <v>5</v>
      </c>
      <c r="J912" t="n">
        <v>260.51</v>
      </c>
      <c r="K912" t="n">
        <v>56.13</v>
      </c>
      <c r="L912" t="n">
        <v>28.25</v>
      </c>
      <c r="M912" t="n">
        <v>3</v>
      </c>
      <c r="N912" t="n">
        <v>66.13</v>
      </c>
      <c r="O912" t="n">
        <v>32363.54</v>
      </c>
      <c r="P912" t="n">
        <v>150.1</v>
      </c>
      <c r="Q912" t="n">
        <v>197.78</v>
      </c>
      <c r="R912" t="n">
        <v>29.9</v>
      </c>
      <c r="S912" t="n">
        <v>25.4</v>
      </c>
      <c r="T912" t="n">
        <v>1421.86</v>
      </c>
      <c r="U912" t="n">
        <v>0.85</v>
      </c>
      <c r="V912" t="n">
        <v>0.89</v>
      </c>
      <c r="W912" t="n">
        <v>2.95</v>
      </c>
      <c r="X912" t="n">
        <v>0.08</v>
      </c>
      <c r="Y912" t="n">
        <v>1</v>
      </c>
      <c r="Z912" t="n">
        <v>10</v>
      </c>
    </row>
    <row r="913">
      <c r="A913" t="n">
        <v>110</v>
      </c>
      <c r="B913" t="n">
        <v>110</v>
      </c>
      <c r="C913" t="inlineStr">
        <is>
          <t xml:space="preserve">CONCLUIDO	</t>
        </is>
      </c>
      <c r="D913" t="n">
        <v>7.5215</v>
      </c>
      <c r="E913" t="n">
        <v>13.3</v>
      </c>
      <c r="F913" t="n">
        <v>10.47</v>
      </c>
      <c r="G913" t="n">
        <v>125.66</v>
      </c>
      <c r="H913" t="n">
        <v>1.94</v>
      </c>
      <c r="I913" t="n">
        <v>5</v>
      </c>
      <c r="J913" t="n">
        <v>260.97</v>
      </c>
      <c r="K913" t="n">
        <v>56.13</v>
      </c>
      <c r="L913" t="n">
        <v>28.5</v>
      </c>
      <c r="M913" t="n">
        <v>3</v>
      </c>
      <c r="N913" t="n">
        <v>66.34999999999999</v>
      </c>
      <c r="O913" t="n">
        <v>32420.71</v>
      </c>
      <c r="P913" t="n">
        <v>150.21</v>
      </c>
      <c r="Q913" t="n">
        <v>197.75</v>
      </c>
      <c r="R913" t="n">
        <v>29.99</v>
      </c>
      <c r="S913" t="n">
        <v>25.4</v>
      </c>
      <c r="T913" t="n">
        <v>1468.51</v>
      </c>
      <c r="U913" t="n">
        <v>0.85</v>
      </c>
      <c r="V913" t="n">
        <v>0.89</v>
      </c>
      <c r="W913" t="n">
        <v>2.95</v>
      </c>
      <c r="X913" t="n">
        <v>0.08</v>
      </c>
      <c r="Y913" t="n">
        <v>1</v>
      </c>
      <c r="Z913" t="n">
        <v>10</v>
      </c>
    </row>
    <row r="914">
      <c r="A914" t="n">
        <v>111</v>
      </c>
      <c r="B914" t="n">
        <v>110</v>
      </c>
      <c r="C914" t="inlineStr">
        <is>
          <t xml:space="preserve">CONCLUIDO	</t>
        </is>
      </c>
      <c r="D914" t="n">
        <v>7.5254</v>
      </c>
      <c r="E914" t="n">
        <v>13.29</v>
      </c>
      <c r="F914" t="n">
        <v>10.46</v>
      </c>
      <c r="G914" t="n">
        <v>125.57</v>
      </c>
      <c r="H914" t="n">
        <v>1.96</v>
      </c>
      <c r="I914" t="n">
        <v>5</v>
      </c>
      <c r="J914" t="n">
        <v>261.44</v>
      </c>
      <c r="K914" t="n">
        <v>56.13</v>
      </c>
      <c r="L914" t="n">
        <v>28.75</v>
      </c>
      <c r="M914" t="n">
        <v>3</v>
      </c>
      <c r="N914" t="n">
        <v>66.56</v>
      </c>
      <c r="O914" t="n">
        <v>32477.95</v>
      </c>
      <c r="P914" t="n">
        <v>150.19</v>
      </c>
      <c r="Q914" t="n">
        <v>197.75</v>
      </c>
      <c r="R914" t="n">
        <v>29.72</v>
      </c>
      <c r="S914" t="n">
        <v>25.4</v>
      </c>
      <c r="T914" t="n">
        <v>1329.21</v>
      </c>
      <c r="U914" t="n">
        <v>0.85</v>
      </c>
      <c r="V914" t="n">
        <v>0.89</v>
      </c>
      <c r="W914" t="n">
        <v>2.95</v>
      </c>
      <c r="X914" t="n">
        <v>0.07000000000000001</v>
      </c>
      <c r="Y914" t="n">
        <v>1</v>
      </c>
      <c r="Z914" t="n">
        <v>10</v>
      </c>
    </row>
    <row r="915">
      <c r="A915" t="n">
        <v>112</v>
      </c>
      <c r="B915" t="n">
        <v>110</v>
      </c>
      <c r="C915" t="inlineStr">
        <is>
          <t xml:space="preserve">CONCLUIDO	</t>
        </is>
      </c>
      <c r="D915" t="n">
        <v>7.5248</v>
      </c>
      <c r="E915" t="n">
        <v>13.29</v>
      </c>
      <c r="F915" t="n">
        <v>10.47</v>
      </c>
      <c r="G915" t="n">
        <v>125.59</v>
      </c>
      <c r="H915" t="n">
        <v>1.97</v>
      </c>
      <c r="I915" t="n">
        <v>5</v>
      </c>
      <c r="J915" t="n">
        <v>261.9</v>
      </c>
      <c r="K915" t="n">
        <v>56.13</v>
      </c>
      <c r="L915" t="n">
        <v>29</v>
      </c>
      <c r="M915" t="n">
        <v>3</v>
      </c>
      <c r="N915" t="n">
        <v>66.77</v>
      </c>
      <c r="O915" t="n">
        <v>32535.28</v>
      </c>
      <c r="P915" t="n">
        <v>150.24</v>
      </c>
      <c r="Q915" t="n">
        <v>197.75</v>
      </c>
      <c r="R915" t="n">
        <v>29.77</v>
      </c>
      <c r="S915" t="n">
        <v>25.4</v>
      </c>
      <c r="T915" t="n">
        <v>1355.95</v>
      </c>
      <c r="U915" t="n">
        <v>0.85</v>
      </c>
      <c r="V915" t="n">
        <v>0.89</v>
      </c>
      <c r="W915" t="n">
        <v>2.95</v>
      </c>
      <c r="X915" t="n">
        <v>0.08</v>
      </c>
      <c r="Y915" t="n">
        <v>1</v>
      </c>
      <c r="Z915" t="n">
        <v>10</v>
      </c>
    </row>
    <row r="916">
      <c r="A916" t="n">
        <v>113</v>
      </c>
      <c r="B916" t="n">
        <v>110</v>
      </c>
      <c r="C916" t="inlineStr">
        <is>
          <t xml:space="preserve">CONCLUIDO	</t>
        </is>
      </c>
      <c r="D916" t="n">
        <v>7.5234</v>
      </c>
      <c r="E916" t="n">
        <v>13.29</v>
      </c>
      <c r="F916" t="n">
        <v>10.47</v>
      </c>
      <c r="G916" t="n">
        <v>125.62</v>
      </c>
      <c r="H916" t="n">
        <v>1.98</v>
      </c>
      <c r="I916" t="n">
        <v>5</v>
      </c>
      <c r="J916" t="n">
        <v>262.37</v>
      </c>
      <c r="K916" t="n">
        <v>56.13</v>
      </c>
      <c r="L916" t="n">
        <v>29.25</v>
      </c>
      <c r="M916" t="n">
        <v>3</v>
      </c>
      <c r="N916" t="n">
        <v>66.98999999999999</v>
      </c>
      <c r="O916" t="n">
        <v>32592.68</v>
      </c>
      <c r="P916" t="n">
        <v>150.33</v>
      </c>
      <c r="Q916" t="n">
        <v>197.75</v>
      </c>
      <c r="R916" t="n">
        <v>29.8</v>
      </c>
      <c r="S916" t="n">
        <v>25.4</v>
      </c>
      <c r="T916" t="n">
        <v>1371.4</v>
      </c>
      <c r="U916" t="n">
        <v>0.85</v>
      </c>
      <c r="V916" t="n">
        <v>0.89</v>
      </c>
      <c r="W916" t="n">
        <v>2.95</v>
      </c>
      <c r="X916" t="n">
        <v>0.08</v>
      </c>
      <c r="Y916" t="n">
        <v>1</v>
      </c>
      <c r="Z916" t="n">
        <v>10</v>
      </c>
    </row>
    <row r="917">
      <c r="A917" t="n">
        <v>114</v>
      </c>
      <c r="B917" t="n">
        <v>110</v>
      </c>
      <c r="C917" t="inlineStr">
        <is>
          <t xml:space="preserve">CONCLUIDO	</t>
        </is>
      </c>
      <c r="D917" t="n">
        <v>7.5227</v>
      </c>
      <c r="E917" t="n">
        <v>13.29</v>
      </c>
      <c r="F917" t="n">
        <v>10.47</v>
      </c>
      <c r="G917" t="n">
        <v>125.63</v>
      </c>
      <c r="H917" t="n">
        <v>2</v>
      </c>
      <c r="I917" t="n">
        <v>5</v>
      </c>
      <c r="J917" t="n">
        <v>262.83</v>
      </c>
      <c r="K917" t="n">
        <v>56.13</v>
      </c>
      <c r="L917" t="n">
        <v>29.5</v>
      </c>
      <c r="M917" t="n">
        <v>3</v>
      </c>
      <c r="N917" t="n">
        <v>67.20999999999999</v>
      </c>
      <c r="O917" t="n">
        <v>32650.17</v>
      </c>
      <c r="P917" t="n">
        <v>150.41</v>
      </c>
      <c r="Q917" t="n">
        <v>197.79</v>
      </c>
      <c r="R917" t="n">
        <v>29.91</v>
      </c>
      <c r="S917" t="n">
        <v>25.4</v>
      </c>
      <c r="T917" t="n">
        <v>1427.22</v>
      </c>
      <c r="U917" t="n">
        <v>0.85</v>
      </c>
      <c r="V917" t="n">
        <v>0.89</v>
      </c>
      <c r="W917" t="n">
        <v>2.94</v>
      </c>
      <c r="X917" t="n">
        <v>0.08</v>
      </c>
      <c r="Y917" t="n">
        <v>1</v>
      </c>
      <c r="Z917" t="n">
        <v>10</v>
      </c>
    </row>
    <row r="918">
      <c r="A918" t="n">
        <v>115</v>
      </c>
      <c r="B918" t="n">
        <v>110</v>
      </c>
      <c r="C918" t="inlineStr">
        <is>
          <t xml:space="preserve">CONCLUIDO	</t>
        </is>
      </c>
      <c r="D918" t="n">
        <v>7.5224</v>
      </c>
      <c r="E918" t="n">
        <v>13.29</v>
      </c>
      <c r="F918" t="n">
        <v>10.47</v>
      </c>
      <c r="G918" t="n">
        <v>125.64</v>
      </c>
      <c r="H918" t="n">
        <v>2.01</v>
      </c>
      <c r="I918" t="n">
        <v>5</v>
      </c>
      <c r="J918" t="n">
        <v>263.3</v>
      </c>
      <c r="K918" t="n">
        <v>56.13</v>
      </c>
      <c r="L918" t="n">
        <v>29.75</v>
      </c>
      <c r="M918" t="n">
        <v>3</v>
      </c>
      <c r="N918" t="n">
        <v>67.42</v>
      </c>
      <c r="O918" t="n">
        <v>32707.74</v>
      </c>
      <c r="P918" t="n">
        <v>150.4</v>
      </c>
      <c r="Q918" t="n">
        <v>197.75</v>
      </c>
      <c r="R918" t="n">
        <v>29.93</v>
      </c>
      <c r="S918" t="n">
        <v>25.4</v>
      </c>
      <c r="T918" t="n">
        <v>1436.64</v>
      </c>
      <c r="U918" t="n">
        <v>0.85</v>
      </c>
      <c r="V918" t="n">
        <v>0.89</v>
      </c>
      <c r="W918" t="n">
        <v>2.95</v>
      </c>
      <c r="X918" t="n">
        <v>0.08</v>
      </c>
      <c r="Y918" t="n">
        <v>1</v>
      </c>
      <c r="Z918" t="n">
        <v>10</v>
      </c>
    </row>
    <row r="919">
      <c r="A919" t="n">
        <v>116</v>
      </c>
      <c r="B919" t="n">
        <v>110</v>
      </c>
      <c r="C919" t="inlineStr">
        <is>
          <t xml:space="preserve">CONCLUIDO	</t>
        </is>
      </c>
      <c r="D919" t="n">
        <v>7.5226</v>
      </c>
      <c r="E919" t="n">
        <v>13.29</v>
      </c>
      <c r="F919" t="n">
        <v>10.47</v>
      </c>
      <c r="G919" t="n">
        <v>125.63</v>
      </c>
      <c r="H919" t="n">
        <v>2.02</v>
      </c>
      <c r="I919" t="n">
        <v>5</v>
      </c>
      <c r="J919" t="n">
        <v>263.77</v>
      </c>
      <c r="K919" t="n">
        <v>56.13</v>
      </c>
      <c r="L919" t="n">
        <v>30</v>
      </c>
      <c r="M919" t="n">
        <v>3</v>
      </c>
      <c r="N919" t="n">
        <v>67.64</v>
      </c>
      <c r="O919" t="n">
        <v>32765.39</v>
      </c>
      <c r="P919" t="n">
        <v>150.41</v>
      </c>
      <c r="Q919" t="n">
        <v>197.75</v>
      </c>
      <c r="R919" t="n">
        <v>29.88</v>
      </c>
      <c r="S919" t="n">
        <v>25.4</v>
      </c>
      <c r="T919" t="n">
        <v>1410.57</v>
      </c>
      <c r="U919" t="n">
        <v>0.85</v>
      </c>
      <c r="V919" t="n">
        <v>0.89</v>
      </c>
      <c r="W919" t="n">
        <v>2.95</v>
      </c>
      <c r="X919" t="n">
        <v>0.08</v>
      </c>
      <c r="Y919" t="n">
        <v>1</v>
      </c>
      <c r="Z919" t="n">
        <v>10</v>
      </c>
    </row>
    <row r="920">
      <c r="A920" t="n">
        <v>117</v>
      </c>
      <c r="B920" t="n">
        <v>110</v>
      </c>
      <c r="C920" t="inlineStr">
        <is>
          <t xml:space="preserve">CONCLUIDO	</t>
        </is>
      </c>
      <c r="D920" t="n">
        <v>7.521</v>
      </c>
      <c r="E920" t="n">
        <v>13.3</v>
      </c>
      <c r="F920" t="n">
        <v>10.47</v>
      </c>
      <c r="G920" t="n">
        <v>125.67</v>
      </c>
      <c r="H920" t="n">
        <v>2.04</v>
      </c>
      <c r="I920" t="n">
        <v>5</v>
      </c>
      <c r="J920" t="n">
        <v>264.23</v>
      </c>
      <c r="K920" t="n">
        <v>56.13</v>
      </c>
      <c r="L920" t="n">
        <v>30.25</v>
      </c>
      <c r="M920" t="n">
        <v>3</v>
      </c>
      <c r="N920" t="n">
        <v>67.86</v>
      </c>
      <c r="O920" t="n">
        <v>32823.12</v>
      </c>
      <c r="P920" t="n">
        <v>150.38</v>
      </c>
      <c r="Q920" t="n">
        <v>197.75</v>
      </c>
      <c r="R920" t="n">
        <v>29.88</v>
      </c>
      <c r="S920" t="n">
        <v>25.4</v>
      </c>
      <c r="T920" t="n">
        <v>1412.52</v>
      </c>
      <c r="U920" t="n">
        <v>0.85</v>
      </c>
      <c r="V920" t="n">
        <v>0.89</v>
      </c>
      <c r="W920" t="n">
        <v>2.95</v>
      </c>
      <c r="X920" t="n">
        <v>0.08</v>
      </c>
      <c r="Y920" t="n">
        <v>1</v>
      </c>
      <c r="Z920" t="n">
        <v>10</v>
      </c>
    </row>
    <row r="921">
      <c r="A921" t="n">
        <v>118</v>
      </c>
      <c r="B921" t="n">
        <v>110</v>
      </c>
      <c r="C921" t="inlineStr">
        <is>
          <t xml:space="preserve">CONCLUIDO	</t>
        </is>
      </c>
      <c r="D921" t="n">
        <v>7.5241</v>
      </c>
      <c r="E921" t="n">
        <v>13.29</v>
      </c>
      <c r="F921" t="n">
        <v>10.47</v>
      </c>
      <c r="G921" t="n">
        <v>125.6</v>
      </c>
      <c r="H921" t="n">
        <v>2.05</v>
      </c>
      <c r="I921" t="n">
        <v>5</v>
      </c>
      <c r="J921" t="n">
        <v>264.7</v>
      </c>
      <c r="K921" t="n">
        <v>56.13</v>
      </c>
      <c r="L921" t="n">
        <v>30.5</v>
      </c>
      <c r="M921" t="n">
        <v>3</v>
      </c>
      <c r="N921" t="n">
        <v>68.08</v>
      </c>
      <c r="O921" t="n">
        <v>32880.94</v>
      </c>
      <c r="P921" t="n">
        <v>150.31</v>
      </c>
      <c r="Q921" t="n">
        <v>197.75</v>
      </c>
      <c r="R921" t="n">
        <v>29.84</v>
      </c>
      <c r="S921" t="n">
        <v>25.4</v>
      </c>
      <c r="T921" t="n">
        <v>1389.03</v>
      </c>
      <c r="U921" t="n">
        <v>0.85</v>
      </c>
      <c r="V921" t="n">
        <v>0.89</v>
      </c>
      <c r="W921" t="n">
        <v>2.94</v>
      </c>
      <c r="X921" t="n">
        <v>0.08</v>
      </c>
      <c r="Y921" t="n">
        <v>1</v>
      </c>
      <c r="Z921" t="n">
        <v>10</v>
      </c>
    </row>
    <row r="922">
      <c r="A922" t="n">
        <v>119</v>
      </c>
      <c r="B922" t="n">
        <v>110</v>
      </c>
      <c r="C922" t="inlineStr">
        <is>
          <t xml:space="preserve">CONCLUIDO	</t>
        </is>
      </c>
      <c r="D922" t="n">
        <v>7.5224</v>
      </c>
      <c r="E922" t="n">
        <v>13.29</v>
      </c>
      <c r="F922" t="n">
        <v>10.47</v>
      </c>
      <c r="G922" t="n">
        <v>125.64</v>
      </c>
      <c r="H922" t="n">
        <v>2.06</v>
      </c>
      <c r="I922" t="n">
        <v>5</v>
      </c>
      <c r="J922" t="n">
        <v>265.17</v>
      </c>
      <c r="K922" t="n">
        <v>56.13</v>
      </c>
      <c r="L922" t="n">
        <v>30.75</v>
      </c>
      <c r="M922" t="n">
        <v>3</v>
      </c>
      <c r="N922" t="n">
        <v>68.3</v>
      </c>
      <c r="O922" t="n">
        <v>32938.83</v>
      </c>
      <c r="P922" t="n">
        <v>150.26</v>
      </c>
      <c r="Q922" t="n">
        <v>197.76</v>
      </c>
      <c r="R922" t="n">
        <v>29.9</v>
      </c>
      <c r="S922" t="n">
        <v>25.4</v>
      </c>
      <c r="T922" t="n">
        <v>1420.66</v>
      </c>
      <c r="U922" t="n">
        <v>0.85</v>
      </c>
      <c r="V922" t="n">
        <v>0.89</v>
      </c>
      <c r="W922" t="n">
        <v>2.95</v>
      </c>
      <c r="X922" t="n">
        <v>0.08</v>
      </c>
      <c r="Y922" t="n">
        <v>1</v>
      </c>
      <c r="Z922" t="n">
        <v>10</v>
      </c>
    </row>
    <row r="923">
      <c r="A923" t="n">
        <v>120</v>
      </c>
      <c r="B923" t="n">
        <v>110</v>
      </c>
      <c r="C923" t="inlineStr">
        <is>
          <t xml:space="preserve">CONCLUIDO	</t>
        </is>
      </c>
      <c r="D923" t="n">
        <v>7.5238</v>
      </c>
      <c r="E923" t="n">
        <v>13.29</v>
      </c>
      <c r="F923" t="n">
        <v>10.47</v>
      </c>
      <c r="G923" t="n">
        <v>125.61</v>
      </c>
      <c r="H923" t="n">
        <v>2.08</v>
      </c>
      <c r="I923" t="n">
        <v>5</v>
      </c>
      <c r="J923" t="n">
        <v>265.64</v>
      </c>
      <c r="K923" t="n">
        <v>56.13</v>
      </c>
      <c r="L923" t="n">
        <v>31</v>
      </c>
      <c r="M923" t="n">
        <v>3</v>
      </c>
      <c r="N923" t="n">
        <v>68.52</v>
      </c>
      <c r="O923" t="n">
        <v>32996.81</v>
      </c>
      <c r="P923" t="n">
        <v>150.14</v>
      </c>
      <c r="Q923" t="n">
        <v>197.75</v>
      </c>
      <c r="R923" t="n">
        <v>29.78</v>
      </c>
      <c r="S923" t="n">
        <v>25.4</v>
      </c>
      <c r="T923" t="n">
        <v>1361.86</v>
      </c>
      <c r="U923" t="n">
        <v>0.85</v>
      </c>
      <c r="V923" t="n">
        <v>0.89</v>
      </c>
      <c r="W923" t="n">
        <v>2.95</v>
      </c>
      <c r="X923" t="n">
        <v>0.08</v>
      </c>
      <c r="Y923" t="n">
        <v>1</v>
      </c>
      <c r="Z923" t="n">
        <v>10</v>
      </c>
    </row>
    <row r="924">
      <c r="A924" t="n">
        <v>121</v>
      </c>
      <c r="B924" t="n">
        <v>110</v>
      </c>
      <c r="C924" t="inlineStr">
        <is>
          <t xml:space="preserve">CONCLUIDO	</t>
        </is>
      </c>
      <c r="D924" t="n">
        <v>7.5238</v>
      </c>
      <c r="E924" t="n">
        <v>13.29</v>
      </c>
      <c r="F924" t="n">
        <v>10.47</v>
      </c>
      <c r="G924" t="n">
        <v>125.61</v>
      </c>
      <c r="H924" t="n">
        <v>2.09</v>
      </c>
      <c r="I924" t="n">
        <v>5</v>
      </c>
      <c r="J924" t="n">
        <v>266.11</v>
      </c>
      <c r="K924" t="n">
        <v>56.13</v>
      </c>
      <c r="L924" t="n">
        <v>31.25</v>
      </c>
      <c r="M924" t="n">
        <v>3</v>
      </c>
      <c r="N924" t="n">
        <v>68.73999999999999</v>
      </c>
      <c r="O924" t="n">
        <v>33054.88</v>
      </c>
      <c r="P924" t="n">
        <v>150.06</v>
      </c>
      <c r="Q924" t="n">
        <v>197.76</v>
      </c>
      <c r="R924" t="n">
        <v>29.78</v>
      </c>
      <c r="S924" t="n">
        <v>25.4</v>
      </c>
      <c r="T924" t="n">
        <v>1360.16</v>
      </c>
      <c r="U924" t="n">
        <v>0.85</v>
      </c>
      <c r="V924" t="n">
        <v>0.89</v>
      </c>
      <c r="W924" t="n">
        <v>2.95</v>
      </c>
      <c r="X924" t="n">
        <v>0.08</v>
      </c>
      <c r="Y924" t="n">
        <v>1</v>
      </c>
      <c r="Z924" t="n">
        <v>10</v>
      </c>
    </row>
    <row r="925">
      <c r="A925" t="n">
        <v>122</v>
      </c>
      <c r="B925" t="n">
        <v>110</v>
      </c>
      <c r="C925" t="inlineStr">
        <is>
          <t xml:space="preserve">CONCLUIDO	</t>
        </is>
      </c>
      <c r="D925" t="n">
        <v>7.5268</v>
      </c>
      <c r="E925" t="n">
        <v>13.29</v>
      </c>
      <c r="F925" t="n">
        <v>10.46</v>
      </c>
      <c r="G925" t="n">
        <v>125.54</v>
      </c>
      <c r="H925" t="n">
        <v>2.1</v>
      </c>
      <c r="I925" t="n">
        <v>5</v>
      </c>
      <c r="J925" t="n">
        <v>266.59</v>
      </c>
      <c r="K925" t="n">
        <v>56.13</v>
      </c>
      <c r="L925" t="n">
        <v>31.5</v>
      </c>
      <c r="M925" t="n">
        <v>3</v>
      </c>
      <c r="N925" t="n">
        <v>68.95999999999999</v>
      </c>
      <c r="O925" t="n">
        <v>33113.03</v>
      </c>
      <c r="P925" t="n">
        <v>149.83</v>
      </c>
      <c r="Q925" t="n">
        <v>197.75</v>
      </c>
      <c r="R925" t="n">
        <v>29.59</v>
      </c>
      <c r="S925" t="n">
        <v>25.4</v>
      </c>
      <c r="T925" t="n">
        <v>1264.45</v>
      </c>
      <c r="U925" t="n">
        <v>0.86</v>
      </c>
      <c r="V925" t="n">
        <v>0.89</v>
      </c>
      <c r="W925" t="n">
        <v>2.95</v>
      </c>
      <c r="X925" t="n">
        <v>0.07000000000000001</v>
      </c>
      <c r="Y925" t="n">
        <v>1</v>
      </c>
      <c r="Z925" t="n">
        <v>10</v>
      </c>
    </row>
    <row r="926">
      <c r="A926" t="n">
        <v>123</v>
      </c>
      <c r="B926" t="n">
        <v>110</v>
      </c>
      <c r="C926" t="inlineStr">
        <is>
          <t xml:space="preserve">CONCLUIDO	</t>
        </is>
      </c>
      <c r="D926" t="n">
        <v>7.5256</v>
      </c>
      <c r="E926" t="n">
        <v>13.29</v>
      </c>
      <c r="F926" t="n">
        <v>10.46</v>
      </c>
      <c r="G926" t="n">
        <v>125.57</v>
      </c>
      <c r="H926" t="n">
        <v>2.12</v>
      </c>
      <c r="I926" t="n">
        <v>5</v>
      </c>
      <c r="J926" t="n">
        <v>267.06</v>
      </c>
      <c r="K926" t="n">
        <v>56.13</v>
      </c>
      <c r="L926" t="n">
        <v>31.75</v>
      </c>
      <c r="M926" t="n">
        <v>3</v>
      </c>
      <c r="N926" t="n">
        <v>69.18000000000001</v>
      </c>
      <c r="O926" t="n">
        <v>33171.26</v>
      </c>
      <c r="P926" t="n">
        <v>149.75</v>
      </c>
      <c r="Q926" t="n">
        <v>197.75</v>
      </c>
      <c r="R926" t="n">
        <v>29.67</v>
      </c>
      <c r="S926" t="n">
        <v>25.4</v>
      </c>
      <c r="T926" t="n">
        <v>1304.26</v>
      </c>
      <c r="U926" t="n">
        <v>0.86</v>
      </c>
      <c r="V926" t="n">
        <v>0.89</v>
      </c>
      <c r="W926" t="n">
        <v>2.95</v>
      </c>
      <c r="X926" t="n">
        <v>0.07000000000000001</v>
      </c>
      <c r="Y926" t="n">
        <v>1</v>
      </c>
      <c r="Z926" t="n">
        <v>10</v>
      </c>
    </row>
    <row r="927">
      <c r="A927" t="n">
        <v>124</v>
      </c>
      <c r="B927" t="n">
        <v>110</v>
      </c>
      <c r="C927" t="inlineStr">
        <is>
          <t xml:space="preserve">CONCLUIDO	</t>
        </is>
      </c>
      <c r="D927" t="n">
        <v>7.5259</v>
      </c>
      <c r="E927" t="n">
        <v>13.29</v>
      </c>
      <c r="F927" t="n">
        <v>10.46</v>
      </c>
      <c r="G927" t="n">
        <v>125.56</v>
      </c>
      <c r="H927" t="n">
        <v>2.13</v>
      </c>
      <c r="I927" t="n">
        <v>5</v>
      </c>
      <c r="J927" t="n">
        <v>267.53</v>
      </c>
      <c r="K927" t="n">
        <v>56.13</v>
      </c>
      <c r="L927" t="n">
        <v>32</v>
      </c>
      <c r="M927" t="n">
        <v>3</v>
      </c>
      <c r="N927" t="n">
        <v>69.40000000000001</v>
      </c>
      <c r="O927" t="n">
        <v>33229.58</v>
      </c>
      <c r="P927" t="n">
        <v>149.72</v>
      </c>
      <c r="Q927" t="n">
        <v>197.77</v>
      </c>
      <c r="R927" t="n">
        <v>29.64</v>
      </c>
      <c r="S927" t="n">
        <v>25.4</v>
      </c>
      <c r="T927" t="n">
        <v>1289.61</v>
      </c>
      <c r="U927" t="n">
        <v>0.86</v>
      </c>
      <c r="V927" t="n">
        <v>0.89</v>
      </c>
      <c r="W927" t="n">
        <v>2.95</v>
      </c>
      <c r="X927" t="n">
        <v>0.07000000000000001</v>
      </c>
      <c r="Y927" t="n">
        <v>1</v>
      </c>
      <c r="Z927" t="n">
        <v>10</v>
      </c>
    </row>
    <row r="928">
      <c r="A928" t="n">
        <v>125</v>
      </c>
      <c r="B928" t="n">
        <v>110</v>
      </c>
      <c r="C928" t="inlineStr">
        <is>
          <t xml:space="preserve">CONCLUIDO	</t>
        </is>
      </c>
      <c r="D928" t="n">
        <v>7.5289</v>
      </c>
      <c r="E928" t="n">
        <v>13.28</v>
      </c>
      <c r="F928" t="n">
        <v>10.46</v>
      </c>
      <c r="G928" t="n">
        <v>125.5</v>
      </c>
      <c r="H928" t="n">
        <v>2.14</v>
      </c>
      <c r="I928" t="n">
        <v>5</v>
      </c>
      <c r="J928" t="n">
        <v>268</v>
      </c>
      <c r="K928" t="n">
        <v>56.13</v>
      </c>
      <c r="L928" t="n">
        <v>32.25</v>
      </c>
      <c r="M928" t="n">
        <v>3</v>
      </c>
      <c r="N928" t="n">
        <v>69.63</v>
      </c>
      <c r="O928" t="n">
        <v>33287.98</v>
      </c>
      <c r="P928" t="n">
        <v>149.42</v>
      </c>
      <c r="Q928" t="n">
        <v>197.75</v>
      </c>
      <c r="R928" t="n">
        <v>29.49</v>
      </c>
      <c r="S928" t="n">
        <v>25.4</v>
      </c>
      <c r="T928" t="n">
        <v>1214.39</v>
      </c>
      <c r="U928" t="n">
        <v>0.86</v>
      </c>
      <c r="V928" t="n">
        <v>0.89</v>
      </c>
      <c r="W928" t="n">
        <v>2.95</v>
      </c>
      <c r="X928" t="n">
        <v>0.07000000000000001</v>
      </c>
      <c r="Y928" t="n">
        <v>1</v>
      </c>
      <c r="Z928" t="n">
        <v>10</v>
      </c>
    </row>
    <row r="929">
      <c r="A929" t="n">
        <v>126</v>
      </c>
      <c r="B929" t="n">
        <v>110</v>
      </c>
      <c r="C929" t="inlineStr">
        <is>
          <t xml:space="preserve">CONCLUIDO	</t>
        </is>
      </c>
      <c r="D929" t="n">
        <v>7.526</v>
      </c>
      <c r="E929" t="n">
        <v>13.29</v>
      </c>
      <c r="F929" t="n">
        <v>10.46</v>
      </c>
      <c r="G929" t="n">
        <v>125.56</v>
      </c>
      <c r="H929" t="n">
        <v>2.15</v>
      </c>
      <c r="I929" t="n">
        <v>5</v>
      </c>
      <c r="J929" t="n">
        <v>268.48</v>
      </c>
      <c r="K929" t="n">
        <v>56.13</v>
      </c>
      <c r="L929" t="n">
        <v>32.5</v>
      </c>
      <c r="M929" t="n">
        <v>3</v>
      </c>
      <c r="N929" t="n">
        <v>69.84999999999999</v>
      </c>
      <c r="O929" t="n">
        <v>33346.47</v>
      </c>
      <c r="P929" t="n">
        <v>149.42</v>
      </c>
      <c r="Q929" t="n">
        <v>197.75</v>
      </c>
      <c r="R929" t="n">
        <v>29.6</v>
      </c>
      <c r="S929" t="n">
        <v>25.4</v>
      </c>
      <c r="T929" t="n">
        <v>1273.26</v>
      </c>
      <c r="U929" t="n">
        <v>0.86</v>
      </c>
      <c r="V929" t="n">
        <v>0.89</v>
      </c>
      <c r="W929" t="n">
        <v>2.95</v>
      </c>
      <c r="X929" t="n">
        <v>0.07000000000000001</v>
      </c>
      <c r="Y929" t="n">
        <v>1</v>
      </c>
      <c r="Z929" t="n">
        <v>10</v>
      </c>
    </row>
    <row r="930">
      <c r="A930" t="n">
        <v>127</v>
      </c>
      <c r="B930" t="n">
        <v>110</v>
      </c>
      <c r="C930" t="inlineStr">
        <is>
          <t xml:space="preserve">CONCLUIDO	</t>
        </is>
      </c>
      <c r="D930" t="n">
        <v>7.5262</v>
      </c>
      <c r="E930" t="n">
        <v>13.29</v>
      </c>
      <c r="F930" t="n">
        <v>10.46</v>
      </c>
      <c r="G930" t="n">
        <v>125.56</v>
      </c>
      <c r="H930" t="n">
        <v>2.17</v>
      </c>
      <c r="I930" t="n">
        <v>5</v>
      </c>
      <c r="J930" t="n">
        <v>268.95</v>
      </c>
      <c r="K930" t="n">
        <v>56.13</v>
      </c>
      <c r="L930" t="n">
        <v>32.75</v>
      </c>
      <c r="M930" t="n">
        <v>3</v>
      </c>
      <c r="N930" t="n">
        <v>70.08</v>
      </c>
      <c r="O930" t="n">
        <v>33405.04</v>
      </c>
      <c r="P930" t="n">
        <v>149.04</v>
      </c>
      <c r="Q930" t="n">
        <v>197.78</v>
      </c>
      <c r="R930" t="n">
        <v>29.62</v>
      </c>
      <c r="S930" t="n">
        <v>25.4</v>
      </c>
      <c r="T930" t="n">
        <v>1283.31</v>
      </c>
      <c r="U930" t="n">
        <v>0.86</v>
      </c>
      <c r="V930" t="n">
        <v>0.89</v>
      </c>
      <c r="W930" t="n">
        <v>2.95</v>
      </c>
      <c r="X930" t="n">
        <v>0.07000000000000001</v>
      </c>
      <c r="Y930" t="n">
        <v>1</v>
      </c>
      <c r="Z930" t="n">
        <v>10</v>
      </c>
    </row>
    <row r="931">
      <c r="A931" t="n">
        <v>128</v>
      </c>
      <c r="B931" t="n">
        <v>110</v>
      </c>
      <c r="C931" t="inlineStr">
        <is>
          <t xml:space="preserve">CONCLUIDO	</t>
        </is>
      </c>
      <c r="D931" t="n">
        <v>7.5276</v>
      </c>
      <c r="E931" t="n">
        <v>13.28</v>
      </c>
      <c r="F931" t="n">
        <v>10.46</v>
      </c>
      <c r="G931" t="n">
        <v>125.53</v>
      </c>
      <c r="H931" t="n">
        <v>2.18</v>
      </c>
      <c r="I931" t="n">
        <v>5</v>
      </c>
      <c r="J931" t="n">
        <v>269.43</v>
      </c>
      <c r="K931" t="n">
        <v>56.13</v>
      </c>
      <c r="L931" t="n">
        <v>33</v>
      </c>
      <c r="M931" t="n">
        <v>3</v>
      </c>
      <c r="N931" t="n">
        <v>70.3</v>
      </c>
      <c r="O931" t="n">
        <v>33463.7</v>
      </c>
      <c r="P931" t="n">
        <v>148.75</v>
      </c>
      <c r="Q931" t="n">
        <v>197.75</v>
      </c>
      <c r="R931" t="n">
        <v>29.58</v>
      </c>
      <c r="S931" t="n">
        <v>25.4</v>
      </c>
      <c r="T931" t="n">
        <v>1263.36</v>
      </c>
      <c r="U931" t="n">
        <v>0.86</v>
      </c>
      <c r="V931" t="n">
        <v>0.89</v>
      </c>
      <c r="W931" t="n">
        <v>2.95</v>
      </c>
      <c r="X931" t="n">
        <v>0.07000000000000001</v>
      </c>
      <c r="Y931" t="n">
        <v>1</v>
      </c>
      <c r="Z931" t="n">
        <v>10</v>
      </c>
    </row>
    <row r="932">
      <c r="A932" t="n">
        <v>129</v>
      </c>
      <c r="B932" t="n">
        <v>110</v>
      </c>
      <c r="C932" t="inlineStr">
        <is>
          <t xml:space="preserve">CONCLUIDO	</t>
        </is>
      </c>
      <c r="D932" t="n">
        <v>7.5267</v>
      </c>
      <c r="E932" t="n">
        <v>13.29</v>
      </c>
      <c r="F932" t="n">
        <v>10.46</v>
      </c>
      <c r="G932" t="n">
        <v>125.55</v>
      </c>
      <c r="H932" t="n">
        <v>2.19</v>
      </c>
      <c r="I932" t="n">
        <v>5</v>
      </c>
      <c r="J932" t="n">
        <v>269.9</v>
      </c>
      <c r="K932" t="n">
        <v>56.13</v>
      </c>
      <c r="L932" t="n">
        <v>33.25</v>
      </c>
      <c r="M932" t="n">
        <v>3</v>
      </c>
      <c r="N932" t="n">
        <v>70.53</v>
      </c>
      <c r="O932" t="n">
        <v>33522.45</v>
      </c>
      <c r="P932" t="n">
        <v>148.57</v>
      </c>
      <c r="Q932" t="n">
        <v>197.75</v>
      </c>
      <c r="R932" t="n">
        <v>29.61</v>
      </c>
      <c r="S932" t="n">
        <v>25.4</v>
      </c>
      <c r="T932" t="n">
        <v>1278.03</v>
      </c>
      <c r="U932" t="n">
        <v>0.86</v>
      </c>
      <c r="V932" t="n">
        <v>0.89</v>
      </c>
      <c r="W932" t="n">
        <v>2.95</v>
      </c>
      <c r="X932" t="n">
        <v>0.07000000000000001</v>
      </c>
      <c r="Y932" t="n">
        <v>1</v>
      </c>
      <c r="Z932" t="n">
        <v>10</v>
      </c>
    </row>
    <row r="933">
      <c r="A933" t="n">
        <v>130</v>
      </c>
      <c r="B933" t="n">
        <v>110</v>
      </c>
      <c r="C933" t="inlineStr">
        <is>
          <t xml:space="preserve">CONCLUIDO	</t>
        </is>
      </c>
      <c r="D933" t="n">
        <v>7.5237</v>
      </c>
      <c r="E933" t="n">
        <v>13.29</v>
      </c>
      <c r="F933" t="n">
        <v>10.47</v>
      </c>
      <c r="G933" t="n">
        <v>125.61</v>
      </c>
      <c r="H933" t="n">
        <v>2.21</v>
      </c>
      <c r="I933" t="n">
        <v>5</v>
      </c>
      <c r="J933" t="n">
        <v>270.38</v>
      </c>
      <c r="K933" t="n">
        <v>56.13</v>
      </c>
      <c r="L933" t="n">
        <v>33.5</v>
      </c>
      <c r="M933" t="n">
        <v>3</v>
      </c>
      <c r="N933" t="n">
        <v>70.76000000000001</v>
      </c>
      <c r="O933" t="n">
        <v>33581.28</v>
      </c>
      <c r="P933" t="n">
        <v>148.57</v>
      </c>
      <c r="Q933" t="n">
        <v>197.75</v>
      </c>
      <c r="R933" t="n">
        <v>29.79</v>
      </c>
      <c r="S933" t="n">
        <v>25.4</v>
      </c>
      <c r="T933" t="n">
        <v>1368.36</v>
      </c>
      <c r="U933" t="n">
        <v>0.85</v>
      </c>
      <c r="V933" t="n">
        <v>0.89</v>
      </c>
      <c r="W933" t="n">
        <v>2.95</v>
      </c>
      <c r="X933" t="n">
        <v>0.08</v>
      </c>
      <c r="Y933" t="n">
        <v>1</v>
      </c>
      <c r="Z933" t="n">
        <v>10</v>
      </c>
    </row>
    <row r="934">
      <c r="A934" t="n">
        <v>131</v>
      </c>
      <c r="B934" t="n">
        <v>110</v>
      </c>
      <c r="C934" t="inlineStr">
        <is>
          <t xml:space="preserve">CONCLUIDO	</t>
        </is>
      </c>
      <c r="D934" t="n">
        <v>7.523</v>
      </c>
      <c r="E934" t="n">
        <v>13.29</v>
      </c>
      <c r="F934" t="n">
        <v>10.47</v>
      </c>
      <c r="G934" t="n">
        <v>125.62</v>
      </c>
      <c r="H934" t="n">
        <v>2.22</v>
      </c>
      <c r="I934" t="n">
        <v>5</v>
      </c>
      <c r="J934" t="n">
        <v>270.86</v>
      </c>
      <c r="K934" t="n">
        <v>56.13</v>
      </c>
      <c r="L934" t="n">
        <v>33.75</v>
      </c>
      <c r="M934" t="n">
        <v>3</v>
      </c>
      <c r="N934" t="n">
        <v>70.98</v>
      </c>
      <c r="O934" t="n">
        <v>33640.21</v>
      </c>
      <c r="P934" t="n">
        <v>148.48</v>
      </c>
      <c r="Q934" t="n">
        <v>197.75</v>
      </c>
      <c r="R934" t="n">
        <v>29.85</v>
      </c>
      <c r="S934" t="n">
        <v>25.4</v>
      </c>
      <c r="T934" t="n">
        <v>1397.52</v>
      </c>
      <c r="U934" t="n">
        <v>0.85</v>
      </c>
      <c r="V934" t="n">
        <v>0.89</v>
      </c>
      <c r="W934" t="n">
        <v>2.95</v>
      </c>
      <c r="X934" t="n">
        <v>0.08</v>
      </c>
      <c r="Y934" t="n">
        <v>1</v>
      </c>
      <c r="Z934" t="n">
        <v>10</v>
      </c>
    </row>
    <row r="935">
      <c r="A935" t="n">
        <v>132</v>
      </c>
      <c r="B935" t="n">
        <v>110</v>
      </c>
      <c r="C935" t="inlineStr">
        <is>
          <t xml:space="preserve">CONCLUIDO	</t>
        </is>
      </c>
      <c r="D935" t="n">
        <v>7.5216</v>
      </c>
      <c r="E935" t="n">
        <v>13.3</v>
      </c>
      <c r="F935" t="n">
        <v>10.47</v>
      </c>
      <c r="G935" t="n">
        <v>125.65</v>
      </c>
      <c r="H935" t="n">
        <v>2.23</v>
      </c>
      <c r="I935" t="n">
        <v>5</v>
      </c>
      <c r="J935" t="n">
        <v>271.34</v>
      </c>
      <c r="K935" t="n">
        <v>56.13</v>
      </c>
      <c r="L935" t="n">
        <v>34</v>
      </c>
      <c r="M935" t="n">
        <v>3</v>
      </c>
      <c r="N935" t="n">
        <v>71.20999999999999</v>
      </c>
      <c r="O935" t="n">
        <v>33699.21</v>
      </c>
      <c r="P935" t="n">
        <v>148.44</v>
      </c>
      <c r="Q935" t="n">
        <v>197.78</v>
      </c>
      <c r="R935" t="n">
        <v>29.89</v>
      </c>
      <c r="S935" t="n">
        <v>25.4</v>
      </c>
      <c r="T935" t="n">
        <v>1415.59</v>
      </c>
      <c r="U935" t="n">
        <v>0.85</v>
      </c>
      <c r="V935" t="n">
        <v>0.89</v>
      </c>
      <c r="W935" t="n">
        <v>2.95</v>
      </c>
      <c r="X935" t="n">
        <v>0.08</v>
      </c>
      <c r="Y935" t="n">
        <v>1</v>
      </c>
      <c r="Z935" t="n">
        <v>10</v>
      </c>
    </row>
    <row r="936">
      <c r="A936" t="n">
        <v>133</v>
      </c>
      <c r="B936" t="n">
        <v>110</v>
      </c>
      <c r="C936" t="inlineStr">
        <is>
          <t xml:space="preserve">CONCLUIDO	</t>
        </is>
      </c>
      <c r="D936" t="n">
        <v>7.5229</v>
      </c>
      <c r="E936" t="n">
        <v>13.29</v>
      </c>
      <c r="F936" t="n">
        <v>10.47</v>
      </c>
      <c r="G936" t="n">
        <v>125.63</v>
      </c>
      <c r="H936" t="n">
        <v>2.24</v>
      </c>
      <c r="I936" t="n">
        <v>5</v>
      </c>
      <c r="J936" t="n">
        <v>271.82</v>
      </c>
      <c r="K936" t="n">
        <v>56.13</v>
      </c>
      <c r="L936" t="n">
        <v>34.25</v>
      </c>
      <c r="M936" t="n">
        <v>3</v>
      </c>
      <c r="N936" t="n">
        <v>71.44</v>
      </c>
      <c r="O936" t="n">
        <v>33758.31</v>
      </c>
      <c r="P936" t="n">
        <v>148.14</v>
      </c>
      <c r="Q936" t="n">
        <v>197.77</v>
      </c>
      <c r="R936" t="n">
        <v>29.79</v>
      </c>
      <c r="S936" t="n">
        <v>25.4</v>
      </c>
      <c r="T936" t="n">
        <v>1366.59</v>
      </c>
      <c r="U936" t="n">
        <v>0.85</v>
      </c>
      <c r="V936" t="n">
        <v>0.89</v>
      </c>
      <c r="W936" t="n">
        <v>2.95</v>
      </c>
      <c r="X936" t="n">
        <v>0.08</v>
      </c>
      <c r="Y936" t="n">
        <v>1</v>
      </c>
      <c r="Z936" t="n">
        <v>10</v>
      </c>
    </row>
    <row r="937">
      <c r="A937" t="n">
        <v>134</v>
      </c>
      <c r="B937" t="n">
        <v>110</v>
      </c>
      <c r="C937" t="inlineStr">
        <is>
          <t xml:space="preserve">CONCLUIDO	</t>
        </is>
      </c>
      <c r="D937" t="n">
        <v>7.5245</v>
      </c>
      <c r="E937" t="n">
        <v>13.29</v>
      </c>
      <c r="F937" t="n">
        <v>10.47</v>
      </c>
      <c r="G937" t="n">
        <v>125.59</v>
      </c>
      <c r="H937" t="n">
        <v>2.26</v>
      </c>
      <c r="I937" t="n">
        <v>5</v>
      </c>
      <c r="J937" t="n">
        <v>272.3</v>
      </c>
      <c r="K937" t="n">
        <v>56.13</v>
      </c>
      <c r="L937" t="n">
        <v>34.5</v>
      </c>
      <c r="M937" t="n">
        <v>3</v>
      </c>
      <c r="N937" t="n">
        <v>71.67</v>
      </c>
      <c r="O937" t="n">
        <v>33817.62</v>
      </c>
      <c r="P937" t="n">
        <v>147.72</v>
      </c>
      <c r="Q937" t="n">
        <v>197.75</v>
      </c>
      <c r="R937" t="n">
        <v>29.77</v>
      </c>
      <c r="S937" t="n">
        <v>25.4</v>
      </c>
      <c r="T937" t="n">
        <v>1356.16</v>
      </c>
      <c r="U937" t="n">
        <v>0.85</v>
      </c>
      <c r="V937" t="n">
        <v>0.89</v>
      </c>
      <c r="W937" t="n">
        <v>2.95</v>
      </c>
      <c r="X937" t="n">
        <v>0.08</v>
      </c>
      <c r="Y937" t="n">
        <v>1</v>
      </c>
      <c r="Z937" t="n">
        <v>10</v>
      </c>
    </row>
    <row r="938">
      <c r="A938" t="n">
        <v>135</v>
      </c>
      <c r="B938" t="n">
        <v>110</v>
      </c>
      <c r="C938" t="inlineStr">
        <is>
          <t xml:space="preserve">CONCLUIDO	</t>
        </is>
      </c>
      <c r="D938" t="n">
        <v>7.5252</v>
      </c>
      <c r="E938" t="n">
        <v>13.29</v>
      </c>
      <c r="F938" t="n">
        <v>10.46</v>
      </c>
      <c r="G938" t="n">
        <v>125.58</v>
      </c>
      <c r="H938" t="n">
        <v>2.27</v>
      </c>
      <c r="I938" t="n">
        <v>5</v>
      </c>
      <c r="J938" t="n">
        <v>272.78</v>
      </c>
      <c r="K938" t="n">
        <v>56.13</v>
      </c>
      <c r="L938" t="n">
        <v>34.75</v>
      </c>
      <c r="M938" t="n">
        <v>3</v>
      </c>
      <c r="N938" t="n">
        <v>71.90000000000001</v>
      </c>
      <c r="O938" t="n">
        <v>33876.9</v>
      </c>
      <c r="P938" t="n">
        <v>147.62</v>
      </c>
      <c r="Q938" t="n">
        <v>197.75</v>
      </c>
      <c r="R938" t="n">
        <v>29.75</v>
      </c>
      <c r="S938" t="n">
        <v>25.4</v>
      </c>
      <c r="T938" t="n">
        <v>1347.06</v>
      </c>
      <c r="U938" t="n">
        <v>0.85</v>
      </c>
      <c r="V938" t="n">
        <v>0.89</v>
      </c>
      <c r="W938" t="n">
        <v>2.95</v>
      </c>
      <c r="X938" t="n">
        <v>0.07000000000000001</v>
      </c>
      <c r="Y938" t="n">
        <v>1</v>
      </c>
      <c r="Z938" t="n">
        <v>10</v>
      </c>
    </row>
    <row r="939">
      <c r="A939" t="n">
        <v>136</v>
      </c>
      <c r="B939" t="n">
        <v>110</v>
      </c>
      <c r="C939" t="inlineStr">
        <is>
          <t xml:space="preserve">CONCLUIDO	</t>
        </is>
      </c>
      <c r="D939" t="n">
        <v>7.5235</v>
      </c>
      <c r="E939" t="n">
        <v>13.29</v>
      </c>
      <c r="F939" t="n">
        <v>10.47</v>
      </c>
      <c r="G939" t="n">
        <v>125.61</v>
      </c>
      <c r="H939" t="n">
        <v>2.28</v>
      </c>
      <c r="I939" t="n">
        <v>5</v>
      </c>
      <c r="J939" t="n">
        <v>273.26</v>
      </c>
      <c r="K939" t="n">
        <v>56.13</v>
      </c>
      <c r="L939" t="n">
        <v>35</v>
      </c>
      <c r="M939" t="n">
        <v>3</v>
      </c>
      <c r="N939" t="n">
        <v>72.13</v>
      </c>
      <c r="O939" t="n">
        <v>33936.26</v>
      </c>
      <c r="P939" t="n">
        <v>147.48</v>
      </c>
      <c r="Q939" t="n">
        <v>197.78</v>
      </c>
      <c r="R939" t="n">
        <v>29.8</v>
      </c>
      <c r="S939" t="n">
        <v>25.4</v>
      </c>
      <c r="T939" t="n">
        <v>1368.69</v>
      </c>
      <c r="U939" t="n">
        <v>0.85</v>
      </c>
      <c r="V939" t="n">
        <v>0.89</v>
      </c>
      <c r="W939" t="n">
        <v>2.95</v>
      </c>
      <c r="X939" t="n">
        <v>0.08</v>
      </c>
      <c r="Y939" t="n">
        <v>1</v>
      </c>
      <c r="Z939" t="n">
        <v>10</v>
      </c>
    </row>
    <row r="940">
      <c r="A940" t="n">
        <v>137</v>
      </c>
      <c r="B940" t="n">
        <v>110</v>
      </c>
      <c r="C940" t="inlineStr">
        <is>
          <t xml:space="preserve">CONCLUIDO	</t>
        </is>
      </c>
      <c r="D940" t="n">
        <v>7.5614</v>
      </c>
      <c r="E940" t="n">
        <v>13.22</v>
      </c>
      <c r="F940" t="n">
        <v>10.44</v>
      </c>
      <c r="G940" t="n">
        <v>156.65</v>
      </c>
      <c r="H940" t="n">
        <v>2.29</v>
      </c>
      <c r="I940" t="n">
        <v>4</v>
      </c>
      <c r="J940" t="n">
        <v>273.74</v>
      </c>
      <c r="K940" t="n">
        <v>56.13</v>
      </c>
      <c r="L940" t="n">
        <v>35.25</v>
      </c>
      <c r="M940" t="n">
        <v>2</v>
      </c>
      <c r="N940" t="n">
        <v>72.37</v>
      </c>
      <c r="O940" t="n">
        <v>33995.72</v>
      </c>
      <c r="P940" t="n">
        <v>147.19</v>
      </c>
      <c r="Q940" t="n">
        <v>197.75</v>
      </c>
      <c r="R940" t="n">
        <v>29.06</v>
      </c>
      <c r="S940" t="n">
        <v>25.4</v>
      </c>
      <c r="T940" t="n">
        <v>1004.07</v>
      </c>
      <c r="U940" t="n">
        <v>0.87</v>
      </c>
      <c r="V940" t="n">
        <v>0.89</v>
      </c>
      <c r="W940" t="n">
        <v>2.94</v>
      </c>
      <c r="X940" t="n">
        <v>0.05</v>
      </c>
      <c r="Y940" t="n">
        <v>1</v>
      </c>
      <c r="Z940" t="n">
        <v>10</v>
      </c>
    </row>
    <row r="941">
      <c r="A941" t="n">
        <v>138</v>
      </c>
      <c r="B941" t="n">
        <v>110</v>
      </c>
      <c r="C941" t="inlineStr">
        <is>
          <t xml:space="preserve">CONCLUIDO	</t>
        </is>
      </c>
      <c r="D941" t="n">
        <v>7.5625</v>
      </c>
      <c r="E941" t="n">
        <v>13.22</v>
      </c>
      <c r="F941" t="n">
        <v>10.44</v>
      </c>
      <c r="G941" t="n">
        <v>156.62</v>
      </c>
      <c r="H941" t="n">
        <v>2.3</v>
      </c>
      <c r="I941" t="n">
        <v>4</v>
      </c>
      <c r="J941" t="n">
        <v>274.22</v>
      </c>
      <c r="K941" t="n">
        <v>56.13</v>
      </c>
      <c r="L941" t="n">
        <v>35.5</v>
      </c>
      <c r="M941" t="n">
        <v>2</v>
      </c>
      <c r="N941" t="n">
        <v>72.59999999999999</v>
      </c>
      <c r="O941" t="n">
        <v>34055.27</v>
      </c>
      <c r="P941" t="n">
        <v>147.38</v>
      </c>
      <c r="Q941" t="n">
        <v>197.76</v>
      </c>
      <c r="R941" t="n">
        <v>28.95</v>
      </c>
      <c r="S941" t="n">
        <v>25.4</v>
      </c>
      <c r="T941" t="n">
        <v>953</v>
      </c>
      <c r="U941" t="n">
        <v>0.88</v>
      </c>
      <c r="V941" t="n">
        <v>0.89</v>
      </c>
      <c r="W941" t="n">
        <v>2.94</v>
      </c>
      <c r="X941" t="n">
        <v>0.05</v>
      </c>
      <c r="Y941" t="n">
        <v>1</v>
      </c>
      <c r="Z941" t="n">
        <v>10</v>
      </c>
    </row>
    <row r="942">
      <c r="A942" t="n">
        <v>139</v>
      </c>
      <c r="B942" t="n">
        <v>110</v>
      </c>
      <c r="C942" t="inlineStr">
        <is>
          <t xml:space="preserve">CONCLUIDO	</t>
        </is>
      </c>
      <c r="D942" t="n">
        <v>7.5635</v>
      </c>
      <c r="E942" t="n">
        <v>13.22</v>
      </c>
      <c r="F942" t="n">
        <v>10.44</v>
      </c>
      <c r="G942" t="n">
        <v>156.6</v>
      </c>
      <c r="H942" t="n">
        <v>2.32</v>
      </c>
      <c r="I942" t="n">
        <v>4</v>
      </c>
      <c r="J942" t="n">
        <v>274.71</v>
      </c>
      <c r="K942" t="n">
        <v>56.13</v>
      </c>
      <c r="L942" t="n">
        <v>35.75</v>
      </c>
      <c r="M942" t="n">
        <v>2</v>
      </c>
      <c r="N942" t="n">
        <v>72.83</v>
      </c>
      <c r="O942" t="n">
        <v>34114.91</v>
      </c>
      <c r="P942" t="n">
        <v>147.5</v>
      </c>
      <c r="Q942" t="n">
        <v>197.79</v>
      </c>
      <c r="R942" t="n">
        <v>28.96</v>
      </c>
      <c r="S942" t="n">
        <v>25.4</v>
      </c>
      <c r="T942" t="n">
        <v>958.05</v>
      </c>
      <c r="U942" t="n">
        <v>0.88</v>
      </c>
      <c r="V942" t="n">
        <v>0.89</v>
      </c>
      <c r="W942" t="n">
        <v>2.94</v>
      </c>
      <c r="X942" t="n">
        <v>0.05</v>
      </c>
      <c r="Y942" t="n">
        <v>1</v>
      </c>
      <c r="Z942" t="n">
        <v>10</v>
      </c>
    </row>
    <row r="943">
      <c r="A943" t="n">
        <v>140</v>
      </c>
      <c r="B943" t="n">
        <v>110</v>
      </c>
      <c r="C943" t="inlineStr">
        <is>
          <t xml:space="preserve">CONCLUIDO	</t>
        </is>
      </c>
      <c r="D943" t="n">
        <v>7.5608</v>
      </c>
      <c r="E943" t="n">
        <v>13.23</v>
      </c>
      <c r="F943" t="n">
        <v>10.44</v>
      </c>
      <c r="G943" t="n">
        <v>156.67</v>
      </c>
      <c r="H943" t="n">
        <v>2.33</v>
      </c>
      <c r="I943" t="n">
        <v>4</v>
      </c>
      <c r="J943" t="n">
        <v>275.19</v>
      </c>
      <c r="K943" t="n">
        <v>56.13</v>
      </c>
      <c r="L943" t="n">
        <v>36</v>
      </c>
      <c r="M943" t="n">
        <v>2</v>
      </c>
      <c r="N943" t="n">
        <v>73.06999999999999</v>
      </c>
      <c r="O943" t="n">
        <v>34174.63</v>
      </c>
      <c r="P943" t="n">
        <v>147.83</v>
      </c>
      <c r="Q943" t="n">
        <v>197.75</v>
      </c>
      <c r="R943" t="n">
        <v>29.11</v>
      </c>
      <c r="S943" t="n">
        <v>25.4</v>
      </c>
      <c r="T943" t="n">
        <v>1029.48</v>
      </c>
      <c r="U943" t="n">
        <v>0.87</v>
      </c>
      <c r="V943" t="n">
        <v>0.89</v>
      </c>
      <c r="W943" t="n">
        <v>2.94</v>
      </c>
      <c r="X943" t="n">
        <v>0.05</v>
      </c>
      <c r="Y943" t="n">
        <v>1</v>
      </c>
      <c r="Z943" t="n">
        <v>10</v>
      </c>
    </row>
    <row r="944">
      <c r="A944" t="n">
        <v>141</v>
      </c>
      <c r="B944" t="n">
        <v>110</v>
      </c>
      <c r="C944" t="inlineStr">
        <is>
          <t xml:space="preserve">CONCLUIDO	</t>
        </is>
      </c>
      <c r="D944" t="n">
        <v>7.5613</v>
      </c>
      <c r="E944" t="n">
        <v>13.23</v>
      </c>
      <c r="F944" t="n">
        <v>10.44</v>
      </c>
      <c r="G944" t="n">
        <v>156.65</v>
      </c>
      <c r="H944" t="n">
        <v>2.34</v>
      </c>
      <c r="I944" t="n">
        <v>4</v>
      </c>
      <c r="J944" t="n">
        <v>275.68</v>
      </c>
      <c r="K944" t="n">
        <v>56.13</v>
      </c>
      <c r="L944" t="n">
        <v>36.25</v>
      </c>
      <c r="M944" t="n">
        <v>2</v>
      </c>
      <c r="N944" t="n">
        <v>73.3</v>
      </c>
      <c r="O944" t="n">
        <v>34234.45</v>
      </c>
      <c r="P944" t="n">
        <v>147.99</v>
      </c>
      <c r="Q944" t="n">
        <v>197.75</v>
      </c>
      <c r="R944" t="n">
        <v>29.06</v>
      </c>
      <c r="S944" t="n">
        <v>25.4</v>
      </c>
      <c r="T944" t="n">
        <v>1008.26</v>
      </c>
      <c r="U944" t="n">
        <v>0.87</v>
      </c>
      <c r="V944" t="n">
        <v>0.89</v>
      </c>
      <c r="W944" t="n">
        <v>2.94</v>
      </c>
      <c r="X944" t="n">
        <v>0.05</v>
      </c>
      <c r="Y944" t="n">
        <v>1</v>
      </c>
      <c r="Z944" t="n">
        <v>10</v>
      </c>
    </row>
    <row r="945">
      <c r="A945" t="n">
        <v>142</v>
      </c>
      <c r="B945" t="n">
        <v>110</v>
      </c>
      <c r="C945" t="inlineStr">
        <is>
          <t xml:space="preserve">CONCLUIDO	</t>
        </is>
      </c>
      <c r="D945" t="n">
        <v>7.5608</v>
      </c>
      <c r="E945" t="n">
        <v>13.23</v>
      </c>
      <c r="F945" t="n">
        <v>10.44</v>
      </c>
      <c r="G945" t="n">
        <v>156.67</v>
      </c>
      <c r="H945" t="n">
        <v>2.35</v>
      </c>
      <c r="I945" t="n">
        <v>4</v>
      </c>
      <c r="J945" t="n">
        <v>276.16</v>
      </c>
      <c r="K945" t="n">
        <v>56.13</v>
      </c>
      <c r="L945" t="n">
        <v>36.5</v>
      </c>
      <c r="M945" t="n">
        <v>2</v>
      </c>
      <c r="N945" t="n">
        <v>73.54000000000001</v>
      </c>
      <c r="O945" t="n">
        <v>34294.37</v>
      </c>
      <c r="P945" t="n">
        <v>148.13</v>
      </c>
      <c r="Q945" t="n">
        <v>197.75</v>
      </c>
      <c r="R945" t="n">
        <v>29.04</v>
      </c>
      <c r="S945" t="n">
        <v>25.4</v>
      </c>
      <c r="T945" t="n">
        <v>997.67</v>
      </c>
      <c r="U945" t="n">
        <v>0.87</v>
      </c>
      <c r="V945" t="n">
        <v>0.89</v>
      </c>
      <c r="W945" t="n">
        <v>2.95</v>
      </c>
      <c r="X945" t="n">
        <v>0.05</v>
      </c>
      <c r="Y945" t="n">
        <v>1</v>
      </c>
      <c r="Z945" t="n">
        <v>10</v>
      </c>
    </row>
    <row r="946">
      <c r="A946" t="n">
        <v>143</v>
      </c>
      <c r="B946" t="n">
        <v>110</v>
      </c>
      <c r="C946" t="inlineStr">
        <is>
          <t xml:space="preserve">CONCLUIDO	</t>
        </is>
      </c>
      <c r="D946" t="n">
        <v>7.5608</v>
      </c>
      <c r="E946" t="n">
        <v>13.23</v>
      </c>
      <c r="F946" t="n">
        <v>10.44</v>
      </c>
      <c r="G946" t="n">
        <v>156.67</v>
      </c>
      <c r="H946" t="n">
        <v>2.36</v>
      </c>
      <c r="I946" t="n">
        <v>4</v>
      </c>
      <c r="J946" t="n">
        <v>276.65</v>
      </c>
      <c r="K946" t="n">
        <v>56.13</v>
      </c>
      <c r="L946" t="n">
        <v>36.75</v>
      </c>
      <c r="M946" t="n">
        <v>2</v>
      </c>
      <c r="N946" t="n">
        <v>73.77</v>
      </c>
      <c r="O946" t="n">
        <v>34354.37</v>
      </c>
      <c r="P946" t="n">
        <v>148.35</v>
      </c>
      <c r="Q946" t="n">
        <v>197.76</v>
      </c>
      <c r="R946" t="n">
        <v>29.07</v>
      </c>
      <c r="S946" t="n">
        <v>25.4</v>
      </c>
      <c r="T946" t="n">
        <v>1013.47</v>
      </c>
      <c r="U946" t="n">
        <v>0.87</v>
      </c>
      <c r="V946" t="n">
        <v>0.89</v>
      </c>
      <c r="W946" t="n">
        <v>2.94</v>
      </c>
      <c r="X946" t="n">
        <v>0.05</v>
      </c>
      <c r="Y946" t="n">
        <v>1</v>
      </c>
      <c r="Z946" t="n">
        <v>10</v>
      </c>
    </row>
    <row r="947">
      <c r="A947" t="n">
        <v>144</v>
      </c>
      <c r="B947" t="n">
        <v>110</v>
      </c>
      <c r="C947" t="inlineStr">
        <is>
          <t xml:space="preserve">CONCLUIDO	</t>
        </is>
      </c>
      <c r="D947" t="n">
        <v>7.5622</v>
      </c>
      <c r="E947" t="n">
        <v>13.22</v>
      </c>
      <c r="F947" t="n">
        <v>10.44</v>
      </c>
      <c r="G947" t="n">
        <v>156.63</v>
      </c>
      <c r="H947" t="n">
        <v>2.38</v>
      </c>
      <c r="I947" t="n">
        <v>4</v>
      </c>
      <c r="J947" t="n">
        <v>277.14</v>
      </c>
      <c r="K947" t="n">
        <v>56.13</v>
      </c>
      <c r="L947" t="n">
        <v>37</v>
      </c>
      <c r="M947" t="n">
        <v>2</v>
      </c>
      <c r="N947" t="n">
        <v>74.01000000000001</v>
      </c>
      <c r="O947" t="n">
        <v>34414.47</v>
      </c>
      <c r="P947" t="n">
        <v>148.46</v>
      </c>
      <c r="Q947" t="n">
        <v>197.75</v>
      </c>
      <c r="R947" t="n">
        <v>29.03</v>
      </c>
      <c r="S947" t="n">
        <v>25.4</v>
      </c>
      <c r="T947" t="n">
        <v>993</v>
      </c>
      <c r="U947" t="n">
        <v>0.87</v>
      </c>
      <c r="V947" t="n">
        <v>0.89</v>
      </c>
      <c r="W947" t="n">
        <v>2.94</v>
      </c>
      <c r="X947" t="n">
        <v>0.05</v>
      </c>
      <c r="Y947" t="n">
        <v>1</v>
      </c>
      <c r="Z947" t="n">
        <v>10</v>
      </c>
    </row>
    <row r="948">
      <c r="A948" t="n">
        <v>145</v>
      </c>
      <c r="B948" t="n">
        <v>110</v>
      </c>
      <c r="C948" t="inlineStr">
        <is>
          <t xml:space="preserve">CONCLUIDO	</t>
        </is>
      </c>
      <c r="D948" t="n">
        <v>7.561</v>
      </c>
      <c r="E948" t="n">
        <v>13.23</v>
      </c>
      <c r="F948" t="n">
        <v>10.44</v>
      </c>
      <c r="G948" t="n">
        <v>156.66</v>
      </c>
      <c r="H948" t="n">
        <v>2.39</v>
      </c>
      <c r="I948" t="n">
        <v>4</v>
      </c>
      <c r="J948" t="n">
        <v>277.63</v>
      </c>
      <c r="K948" t="n">
        <v>56.13</v>
      </c>
      <c r="L948" t="n">
        <v>37.25</v>
      </c>
      <c r="M948" t="n">
        <v>2</v>
      </c>
      <c r="N948" t="n">
        <v>74.25</v>
      </c>
      <c r="O948" t="n">
        <v>34474.66</v>
      </c>
      <c r="P948" t="n">
        <v>148.55</v>
      </c>
      <c r="Q948" t="n">
        <v>197.75</v>
      </c>
      <c r="R948" t="n">
        <v>29.02</v>
      </c>
      <c r="S948" t="n">
        <v>25.4</v>
      </c>
      <c r="T948" t="n">
        <v>985.1900000000001</v>
      </c>
      <c r="U948" t="n">
        <v>0.88</v>
      </c>
      <c r="V948" t="n">
        <v>0.89</v>
      </c>
      <c r="W948" t="n">
        <v>2.95</v>
      </c>
      <c r="X948" t="n">
        <v>0.05</v>
      </c>
      <c r="Y948" t="n">
        <v>1</v>
      </c>
      <c r="Z948" t="n">
        <v>10</v>
      </c>
    </row>
    <row r="949">
      <c r="A949" t="n">
        <v>146</v>
      </c>
      <c r="B949" t="n">
        <v>110</v>
      </c>
      <c r="C949" t="inlineStr">
        <is>
          <t xml:space="preserve">CONCLUIDO	</t>
        </is>
      </c>
      <c r="D949" t="n">
        <v>7.5597</v>
      </c>
      <c r="E949" t="n">
        <v>13.23</v>
      </c>
      <c r="F949" t="n">
        <v>10.45</v>
      </c>
      <c r="G949" t="n">
        <v>156.7</v>
      </c>
      <c r="H949" t="n">
        <v>2.4</v>
      </c>
      <c r="I949" t="n">
        <v>4</v>
      </c>
      <c r="J949" t="n">
        <v>278.11</v>
      </c>
      <c r="K949" t="n">
        <v>56.13</v>
      </c>
      <c r="L949" t="n">
        <v>37.5</v>
      </c>
      <c r="M949" t="n">
        <v>2</v>
      </c>
      <c r="N949" t="n">
        <v>74.48999999999999</v>
      </c>
      <c r="O949" t="n">
        <v>34534.94</v>
      </c>
      <c r="P949" t="n">
        <v>148.7</v>
      </c>
      <c r="Q949" t="n">
        <v>197.8</v>
      </c>
      <c r="R949" t="n">
        <v>29.14</v>
      </c>
      <c r="S949" t="n">
        <v>25.4</v>
      </c>
      <c r="T949" t="n">
        <v>1046.97</v>
      </c>
      <c r="U949" t="n">
        <v>0.87</v>
      </c>
      <c r="V949" t="n">
        <v>0.89</v>
      </c>
      <c r="W949" t="n">
        <v>2.94</v>
      </c>
      <c r="X949" t="n">
        <v>0.06</v>
      </c>
      <c r="Y949" t="n">
        <v>1</v>
      </c>
      <c r="Z949" t="n">
        <v>10</v>
      </c>
    </row>
    <row r="950">
      <c r="A950" t="n">
        <v>147</v>
      </c>
      <c r="B950" t="n">
        <v>110</v>
      </c>
      <c r="C950" t="inlineStr">
        <is>
          <t xml:space="preserve">CONCLUIDO	</t>
        </is>
      </c>
      <c r="D950" t="n">
        <v>7.5572</v>
      </c>
      <c r="E950" t="n">
        <v>13.23</v>
      </c>
      <c r="F950" t="n">
        <v>10.45</v>
      </c>
      <c r="G950" t="n">
        <v>156.76</v>
      </c>
      <c r="H950" t="n">
        <v>2.41</v>
      </c>
      <c r="I950" t="n">
        <v>4</v>
      </c>
      <c r="J950" t="n">
        <v>278.6</v>
      </c>
      <c r="K950" t="n">
        <v>56.13</v>
      </c>
      <c r="L950" t="n">
        <v>37.75</v>
      </c>
      <c r="M950" t="n">
        <v>2</v>
      </c>
      <c r="N950" t="n">
        <v>74.73</v>
      </c>
      <c r="O950" t="n">
        <v>34595.32</v>
      </c>
      <c r="P950" t="n">
        <v>148.89</v>
      </c>
      <c r="Q950" t="n">
        <v>197.75</v>
      </c>
      <c r="R950" t="n">
        <v>29.3</v>
      </c>
      <c r="S950" t="n">
        <v>25.4</v>
      </c>
      <c r="T950" t="n">
        <v>1126.41</v>
      </c>
      <c r="U950" t="n">
        <v>0.87</v>
      </c>
      <c r="V950" t="n">
        <v>0.89</v>
      </c>
      <c r="W950" t="n">
        <v>2.95</v>
      </c>
      <c r="X950" t="n">
        <v>0.06</v>
      </c>
      <c r="Y950" t="n">
        <v>1</v>
      </c>
      <c r="Z950" t="n">
        <v>10</v>
      </c>
    </row>
    <row r="951">
      <c r="A951" t="n">
        <v>148</v>
      </c>
      <c r="B951" t="n">
        <v>110</v>
      </c>
      <c r="C951" t="inlineStr">
        <is>
          <t xml:space="preserve">CONCLUIDO	</t>
        </is>
      </c>
      <c r="D951" t="n">
        <v>7.5559</v>
      </c>
      <c r="E951" t="n">
        <v>13.23</v>
      </c>
      <c r="F951" t="n">
        <v>10.45</v>
      </c>
      <c r="G951" t="n">
        <v>156.8</v>
      </c>
      <c r="H951" t="n">
        <v>2.42</v>
      </c>
      <c r="I951" t="n">
        <v>4</v>
      </c>
      <c r="J951" t="n">
        <v>279.09</v>
      </c>
      <c r="K951" t="n">
        <v>56.13</v>
      </c>
      <c r="L951" t="n">
        <v>38</v>
      </c>
      <c r="M951" t="n">
        <v>2</v>
      </c>
      <c r="N951" t="n">
        <v>74.97</v>
      </c>
      <c r="O951" t="n">
        <v>34655.79</v>
      </c>
      <c r="P951" t="n">
        <v>148.95</v>
      </c>
      <c r="Q951" t="n">
        <v>197.76</v>
      </c>
      <c r="R951" t="n">
        <v>29.29</v>
      </c>
      <c r="S951" t="n">
        <v>25.4</v>
      </c>
      <c r="T951" t="n">
        <v>1119.58</v>
      </c>
      <c r="U951" t="n">
        <v>0.87</v>
      </c>
      <c r="V951" t="n">
        <v>0.89</v>
      </c>
      <c r="W951" t="n">
        <v>2.95</v>
      </c>
      <c r="X951" t="n">
        <v>0.06</v>
      </c>
      <c r="Y951" t="n">
        <v>1</v>
      </c>
      <c r="Z951" t="n">
        <v>10</v>
      </c>
    </row>
    <row r="952">
      <c r="A952" t="n">
        <v>149</v>
      </c>
      <c r="B952" t="n">
        <v>110</v>
      </c>
      <c r="C952" t="inlineStr">
        <is>
          <t xml:space="preserve">CONCLUIDO	</t>
        </is>
      </c>
      <c r="D952" t="n">
        <v>7.5592</v>
      </c>
      <c r="E952" t="n">
        <v>13.23</v>
      </c>
      <c r="F952" t="n">
        <v>10.45</v>
      </c>
      <c r="G952" t="n">
        <v>156.71</v>
      </c>
      <c r="H952" t="n">
        <v>2.44</v>
      </c>
      <c r="I952" t="n">
        <v>4</v>
      </c>
      <c r="J952" t="n">
        <v>279.58</v>
      </c>
      <c r="K952" t="n">
        <v>56.13</v>
      </c>
      <c r="L952" t="n">
        <v>38.25</v>
      </c>
      <c r="M952" t="n">
        <v>2</v>
      </c>
      <c r="N952" t="n">
        <v>75.20999999999999</v>
      </c>
      <c r="O952" t="n">
        <v>34716.36</v>
      </c>
      <c r="P952" t="n">
        <v>148.89</v>
      </c>
      <c r="Q952" t="n">
        <v>197.76</v>
      </c>
      <c r="R952" t="n">
        <v>29.19</v>
      </c>
      <c r="S952" t="n">
        <v>25.4</v>
      </c>
      <c r="T952" t="n">
        <v>1069.5</v>
      </c>
      <c r="U952" t="n">
        <v>0.87</v>
      </c>
      <c r="V952" t="n">
        <v>0.89</v>
      </c>
      <c r="W952" t="n">
        <v>2.94</v>
      </c>
      <c r="X952" t="n">
        <v>0.06</v>
      </c>
      <c r="Y952" t="n">
        <v>1</v>
      </c>
      <c r="Z952" t="n">
        <v>10</v>
      </c>
    </row>
    <row r="953">
      <c r="A953" t="n">
        <v>150</v>
      </c>
      <c r="B953" t="n">
        <v>110</v>
      </c>
      <c r="C953" t="inlineStr">
        <is>
          <t xml:space="preserve">CONCLUIDO	</t>
        </is>
      </c>
      <c r="D953" t="n">
        <v>7.5637</v>
      </c>
      <c r="E953" t="n">
        <v>13.22</v>
      </c>
      <c r="F953" t="n">
        <v>10.44</v>
      </c>
      <c r="G953" t="n">
        <v>156.59</v>
      </c>
      <c r="H953" t="n">
        <v>2.45</v>
      </c>
      <c r="I953" t="n">
        <v>4</v>
      </c>
      <c r="J953" t="n">
        <v>280.08</v>
      </c>
      <c r="K953" t="n">
        <v>56.13</v>
      </c>
      <c r="L953" t="n">
        <v>38.5</v>
      </c>
      <c r="M953" t="n">
        <v>2</v>
      </c>
      <c r="N953" t="n">
        <v>75.45</v>
      </c>
      <c r="O953" t="n">
        <v>34777.02</v>
      </c>
      <c r="P953" t="n">
        <v>148.74</v>
      </c>
      <c r="Q953" t="n">
        <v>197.75</v>
      </c>
      <c r="R953" t="n">
        <v>28.93</v>
      </c>
      <c r="S953" t="n">
        <v>25.4</v>
      </c>
      <c r="T953" t="n">
        <v>939.58</v>
      </c>
      <c r="U953" t="n">
        <v>0.88</v>
      </c>
      <c r="V953" t="n">
        <v>0.89</v>
      </c>
      <c r="W953" t="n">
        <v>2.94</v>
      </c>
      <c r="X953" t="n">
        <v>0.05</v>
      </c>
      <c r="Y953" t="n">
        <v>1</v>
      </c>
      <c r="Z953" t="n">
        <v>10</v>
      </c>
    </row>
    <row r="954">
      <c r="A954" t="n">
        <v>151</v>
      </c>
      <c r="B954" t="n">
        <v>110</v>
      </c>
      <c r="C954" t="inlineStr">
        <is>
          <t xml:space="preserve">CONCLUIDO	</t>
        </is>
      </c>
      <c r="D954" t="n">
        <v>7.5608</v>
      </c>
      <c r="E954" t="n">
        <v>13.23</v>
      </c>
      <c r="F954" t="n">
        <v>10.44</v>
      </c>
      <c r="G954" t="n">
        <v>156.67</v>
      </c>
      <c r="H954" t="n">
        <v>2.46</v>
      </c>
      <c r="I954" t="n">
        <v>4</v>
      </c>
      <c r="J954" t="n">
        <v>280.57</v>
      </c>
      <c r="K954" t="n">
        <v>56.13</v>
      </c>
      <c r="L954" t="n">
        <v>38.75</v>
      </c>
      <c r="M954" t="n">
        <v>2</v>
      </c>
      <c r="N954" t="n">
        <v>75.69</v>
      </c>
      <c r="O954" t="n">
        <v>34837.77</v>
      </c>
      <c r="P954" t="n">
        <v>148.91</v>
      </c>
      <c r="Q954" t="n">
        <v>197.75</v>
      </c>
      <c r="R954" t="n">
        <v>29</v>
      </c>
      <c r="S954" t="n">
        <v>25.4</v>
      </c>
      <c r="T954" t="n">
        <v>974.6799999999999</v>
      </c>
      <c r="U954" t="n">
        <v>0.88</v>
      </c>
      <c r="V954" t="n">
        <v>0.89</v>
      </c>
      <c r="W954" t="n">
        <v>2.95</v>
      </c>
      <c r="X954" t="n">
        <v>0.05</v>
      </c>
      <c r="Y954" t="n">
        <v>1</v>
      </c>
      <c r="Z954" t="n">
        <v>10</v>
      </c>
    </row>
    <row r="955">
      <c r="A955" t="n">
        <v>152</v>
      </c>
      <c r="B955" t="n">
        <v>110</v>
      </c>
      <c r="C955" t="inlineStr">
        <is>
          <t xml:space="preserve">CONCLUIDO	</t>
        </is>
      </c>
      <c r="D955" t="n">
        <v>7.5616</v>
      </c>
      <c r="E955" t="n">
        <v>13.22</v>
      </c>
      <c r="F955" t="n">
        <v>10.44</v>
      </c>
      <c r="G955" t="n">
        <v>156.65</v>
      </c>
      <c r="H955" t="n">
        <v>2.47</v>
      </c>
      <c r="I955" t="n">
        <v>4</v>
      </c>
      <c r="J955" t="n">
        <v>281.06</v>
      </c>
      <c r="K955" t="n">
        <v>56.13</v>
      </c>
      <c r="L955" t="n">
        <v>39</v>
      </c>
      <c r="M955" t="n">
        <v>2</v>
      </c>
      <c r="N955" t="n">
        <v>75.94</v>
      </c>
      <c r="O955" t="n">
        <v>34898.63</v>
      </c>
      <c r="P955" t="n">
        <v>148.88</v>
      </c>
      <c r="Q955" t="n">
        <v>197.75</v>
      </c>
      <c r="R955" t="n">
        <v>29.01</v>
      </c>
      <c r="S955" t="n">
        <v>25.4</v>
      </c>
      <c r="T955" t="n">
        <v>982.5</v>
      </c>
      <c r="U955" t="n">
        <v>0.88</v>
      </c>
      <c r="V955" t="n">
        <v>0.89</v>
      </c>
      <c r="W955" t="n">
        <v>2.95</v>
      </c>
      <c r="X955" t="n">
        <v>0.05</v>
      </c>
      <c r="Y955" t="n">
        <v>1</v>
      </c>
      <c r="Z955" t="n">
        <v>10</v>
      </c>
    </row>
    <row r="956">
      <c r="A956" t="n">
        <v>153</v>
      </c>
      <c r="B956" t="n">
        <v>110</v>
      </c>
      <c r="C956" t="inlineStr">
        <is>
          <t xml:space="preserve">CONCLUIDO	</t>
        </is>
      </c>
      <c r="D956" t="n">
        <v>7.5597</v>
      </c>
      <c r="E956" t="n">
        <v>13.23</v>
      </c>
      <c r="F956" t="n">
        <v>10.45</v>
      </c>
      <c r="G956" t="n">
        <v>156.7</v>
      </c>
      <c r="H956" t="n">
        <v>2.48</v>
      </c>
      <c r="I956" t="n">
        <v>4</v>
      </c>
      <c r="J956" t="n">
        <v>281.56</v>
      </c>
      <c r="K956" t="n">
        <v>56.13</v>
      </c>
      <c r="L956" t="n">
        <v>39.25</v>
      </c>
      <c r="M956" t="n">
        <v>2</v>
      </c>
      <c r="N956" t="n">
        <v>76.18000000000001</v>
      </c>
      <c r="O956" t="n">
        <v>34959.58</v>
      </c>
      <c r="P956" t="n">
        <v>149.03</v>
      </c>
      <c r="Q956" t="n">
        <v>197.76</v>
      </c>
      <c r="R956" t="n">
        <v>29.07</v>
      </c>
      <c r="S956" t="n">
        <v>25.4</v>
      </c>
      <c r="T956" t="n">
        <v>1011.74</v>
      </c>
      <c r="U956" t="n">
        <v>0.87</v>
      </c>
      <c r="V956" t="n">
        <v>0.89</v>
      </c>
      <c r="W956" t="n">
        <v>2.95</v>
      </c>
      <c r="X956" t="n">
        <v>0.06</v>
      </c>
      <c r="Y956" t="n">
        <v>1</v>
      </c>
      <c r="Z956" t="n">
        <v>10</v>
      </c>
    </row>
    <row r="957">
      <c r="A957" t="n">
        <v>154</v>
      </c>
      <c r="B957" t="n">
        <v>110</v>
      </c>
      <c r="C957" t="inlineStr">
        <is>
          <t xml:space="preserve">CONCLUIDO	</t>
        </is>
      </c>
      <c r="D957" t="n">
        <v>7.5602</v>
      </c>
      <c r="E957" t="n">
        <v>13.23</v>
      </c>
      <c r="F957" t="n">
        <v>10.45</v>
      </c>
      <c r="G957" t="n">
        <v>156.68</v>
      </c>
      <c r="H957" t="n">
        <v>2.49</v>
      </c>
      <c r="I957" t="n">
        <v>4</v>
      </c>
      <c r="J957" t="n">
        <v>282.05</v>
      </c>
      <c r="K957" t="n">
        <v>56.13</v>
      </c>
      <c r="L957" t="n">
        <v>39.5</v>
      </c>
      <c r="M957" t="n">
        <v>2</v>
      </c>
      <c r="N957" t="n">
        <v>76.43000000000001</v>
      </c>
      <c r="O957" t="n">
        <v>35020.63</v>
      </c>
      <c r="P957" t="n">
        <v>149.07</v>
      </c>
      <c r="Q957" t="n">
        <v>197.76</v>
      </c>
      <c r="R957" t="n">
        <v>29.01</v>
      </c>
      <c r="S957" t="n">
        <v>25.4</v>
      </c>
      <c r="T957" t="n">
        <v>983.11</v>
      </c>
      <c r="U957" t="n">
        <v>0.88</v>
      </c>
      <c r="V957" t="n">
        <v>0.89</v>
      </c>
      <c r="W957" t="n">
        <v>2.95</v>
      </c>
      <c r="X957" t="n">
        <v>0.06</v>
      </c>
      <c r="Y957" t="n">
        <v>1</v>
      </c>
      <c r="Z957" t="n">
        <v>10</v>
      </c>
    </row>
    <row r="958">
      <c r="A958" t="n">
        <v>155</v>
      </c>
      <c r="B958" t="n">
        <v>110</v>
      </c>
      <c r="C958" t="inlineStr">
        <is>
          <t xml:space="preserve">CONCLUIDO	</t>
        </is>
      </c>
      <c r="D958" t="n">
        <v>7.5592</v>
      </c>
      <c r="E958" t="n">
        <v>13.23</v>
      </c>
      <c r="F958" t="n">
        <v>10.45</v>
      </c>
      <c r="G958" t="n">
        <v>156.71</v>
      </c>
      <c r="H958" t="n">
        <v>2.5</v>
      </c>
      <c r="I958" t="n">
        <v>4</v>
      </c>
      <c r="J958" t="n">
        <v>282.55</v>
      </c>
      <c r="K958" t="n">
        <v>56.13</v>
      </c>
      <c r="L958" t="n">
        <v>39.75</v>
      </c>
      <c r="M958" t="n">
        <v>2</v>
      </c>
      <c r="N958" t="n">
        <v>76.67</v>
      </c>
      <c r="O958" t="n">
        <v>35081.77</v>
      </c>
      <c r="P958" t="n">
        <v>149.08</v>
      </c>
      <c r="Q958" t="n">
        <v>197.75</v>
      </c>
      <c r="R958" t="n">
        <v>29.19</v>
      </c>
      <c r="S958" t="n">
        <v>25.4</v>
      </c>
      <c r="T958" t="n">
        <v>1068.67</v>
      </c>
      <c r="U958" t="n">
        <v>0.87</v>
      </c>
      <c r="V958" t="n">
        <v>0.89</v>
      </c>
      <c r="W958" t="n">
        <v>2.94</v>
      </c>
      <c r="X958" t="n">
        <v>0.06</v>
      </c>
      <c r="Y958" t="n">
        <v>1</v>
      </c>
      <c r="Z958" t="n">
        <v>10</v>
      </c>
    </row>
    <row r="959">
      <c r="A959" t="n">
        <v>156</v>
      </c>
      <c r="B959" t="n">
        <v>110</v>
      </c>
      <c r="C959" t="inlineStr">
        <is>
          <t xml:space="preserve">CONCLUIDO	</t>
        </is>
      </c>
      <c r="D959" t="n">
        <v>7.5595</v>
      </c>
      <c r="E959" t="n">
        <v>13.23</v>
      </c>
      <c r="F959" t="n">
        <v>10.45</v>
      </c>
      <c r="G959" t="n">
        <v>156.7</v>
      </c>
      <c r="H959" t="n">
        <v>2.52</v>
      </c>
      <c r="I959" t="n">
        <v>4</v>
      </c>
      <c r="J959" t="n">
        <v>283.04</v>
      </c>
      <c r="K959" t="n">
        <v>56.13</v>
      </c>
      <c r="L959" t="n">
        <v>40</v>
      </c>
      <c r="M959" t="n">
        <v>2</v>
      </c>
      <c r="N959" t="n">
        <v>76.92</v>
      </c>
      <c r="O959" t="n">
        <v>35143.02</v>
      </c>
      <c r="P959" t="n">
        <v>149.16</v>
      </c>
      <c r="Q959" t="n">
        <v>197.75</v>
      </c>
      <c r="R959" t="n">
        <v>29.16</v>
      </c>
      <c r="S959" t="n">
        <v>25.4</v>
      </c>
      <c r="T959" t="n">
        <v>1056.77</v>
      </c>
      <c r="U959" t="n">
        <v>0.87</v>
      </c>
      <c r="V959" t="n">
        <v>0.89</v>
      </c>
      <c r="W959" t="n">
        <v>2.94</v>
      </c>
      <c r="X959" t="n">
        <v>0.06</v>
      </c>
      <c r="Y959" t="n">
        <v>1</v>
      </c>
      <c r="Z959" t="n">
        <v>10</v>
      </c>
    </row>
    <row r="960">
      <c r="A960" t="n">
        <v>0</v>
      </c>
      <c r="B960" t="n">
        <v>150</v>
      </c>
      <c r="C960" t="inlineStr">
        <is>
          <t xml:space="preserve">CONCLUIDO	</t>
        </is>
      </c>
      <c r="D960" t="n">
        <v>3.5967</v>
      </c>
      <c r="E960" t="n">
        <v>27.8</v>
      </c>
      <c r="F960" t="n">
        <v>14.31</v>
      </c>
      <c r="G960" t="n">
        <v>4.54</v>
      </c>
      <c r="H960" t="n">
        <v>0.06</v>
      </c>
      <c r="I960" t="n">
        <v>189</v>
      </c>
      <c r="J960" t="n">
        <v>296.65</v>
      </c>
      <c r="K960" t="n">
        <v>61.82</v>
      </c>
      <c r="L960" t="n">
        <v>1</v>
      </c>
      <c r="M960" t="n">
        <v>187</v>
      </c>
      <c r="N960" t="n">
        <v>83.83</v>
      </c>
      <c r="O960" t="n">
        <v>36821.52</v>
      </c>
      <c r="P960" t="n">
        <v>262.37</v>
      </c>
      <c r="Q960" t="n">
        <v>198.31</v>
      </c>
      <c r="R960" t="n">
        <v>149.13</v>
      </c>
      <c r="S960" t="n">
        <v>25.4</v>
      </c>
      <c r="T960" t="n">
        <v>60115.78</v>
      </c>
      <c r="U960" t="n">
        <v>0.17</v>
      </c>
      <c r="V960" t="n">
        <v>0.65</v>
      </c>
      <c r="W960" t="n">
        <v>3.25</v>
      </c>
      <c r="X960" t="n">
        <v>3.9</v>
      </c>
      <c r="Y960" t="n">
        <v>1</v>
      </c>
      <c r="Z960" t="n">
        <v>10</v>
      </c>
    </row>
    <row r="961">
      <c r="A961" t="n">
        <v>1</v>
      </c>
      <c r="B961" t="n">
        <v>150</v>
      </c>
      <c r="C961" t="inlineStr">
        <is>
          <t xml:space="preserve">CONCLUIDO	</t>
        </is>
      </c>
      <c r="D961" t="n">
        <v>4.1432</v>
      </c>
      <c r="E961" t="n">
        <v>24.14</v>
      </c>
      <c r="F961" t="n">
        <v>13.31</v>
      </c>
      <c r="G961" t="n">
        <v>5.66</v>
      </c>
      <c r="H961" t="n">
        <v>0.07000000000000001</v>
      </c>
      <c r="I961" t="n">
        <v>141</v>
      </c>
      <c r="J961" t="n">
        <v>297.17</v>
      </c>
      <c r="K961" t="n">
        <v>61.82</v>
      </c>
      <c r="L961" t="n">
        <v>1.25</v>
      </c>
      <c r="M961" t="n">
        <v>139</v>
      </c>
      <c r="N961" t="n">
        <v>84.09999999999999</v>
      </c>
      <c r="O961" t="n">
        <v>36885.7</v>
      </c>
      <c r="P961" t="n">
        <v>244.1</v>
      </c>
      <c r="Q961" t="n">
        <v>198.15</v>
      </c>
      <c r="R961" t="n">
        <v>117.69</v>
      </c>
      <c r="S961" t="n">
        <v>25.4</v>
      </c>
      <c r="T961" t="n">
        <v>44635.64</v>
      </c>
      <c r="U961" t="n">
        <v>0.22</v>
      </c>
      <c r="V961" t="n">
        <v>0.7</v>
      </c>
      <c r="W961" t="n">
        <v>3.18</v>
      </c>
      <c r="X961" t="n">
        <v>2.91</v>
      </c>
      <c r="Y961" t="n">
        <v>1</v>
      </c>
      <c r="Z961" t="n">
        <v>10</v>
      </c>
    </row>
    <row r="962">
      <c r="A962" t="n">
        <v>2</v>
      </c>
      <c r="B962" t="n">
        <v>150</v>
      </c>
      <c r="C962" t="inlineStr">
        <is>
          <t xml:space="preserve">CONCLUIDO	</t>
        </is>
      </c>
      <c r="D962" t="n">
        <v>4.5677</v>
      </c>
      <c r="E962" t="n">
        <v>21.89</v>
      </c>
      <c r="F962" t="n">
        <v>12.67</v>
      </c>
      <c r="G962" t="n">
        <v>6.79</v>
      </c>
      <c r="H962" t="n">
        <v>0.09</v>
      </c>
      <c r="I962" t="n">
        <v>112</v>
      </c>
      <c r="J962" t="n">
        <v>297.7</v>
      </c>
      <c r="K962" t="n">
        <v>61.82</v>
      </c>
      <c r="L962" t="n">
        <v>1.5</v>
      </c>
      <c r="M962" t="n">
        <v>110</v>
      </c>
      <c r="N962" t="n">
        <v>84.37</v>
      </c>
      <c r="O962" t="n">
        <v>36949.99</v>
      </c>
      <c r="P962" t="n">
        <v>232.54</v>
      </c>
      <c r="Q962" t="n">
        <v>198.04</v>
      </c>
      <c r="R962" t="n">
        <v>98.23999999999999</v>
      </c>
      <c r="S962" t="n">
        <v>25.4</v>
      </c>
      <c r="T962" t="n">
        <v>35057.83</v>
      </c>
      <c r="U962" t="n">
        <v>0.26</v>
      </c>
      <c r="V962" t="n">
        <v>0.73</v>
      </c>
      <c r="W962" t="n">
        <v>3.12</v>
      </c>
      <c r="X962" t="n">
        <v>2.27</v>
      </c>
      <c r="Y962" t="n">
        <v>1</v>
      </c>
      <c r="Z962" t="n">
        <v>10</v>
      </c>
    </row>
    <row r="963">
      <c r="A963" t="n">
        <v>3</v>
      </c>
      <c r="B963" t="n">
        <v>150</v>
      </c>
      <c r="C963" t="inlineStr">
        <is>
          <t xml:space="preserve">CONCLUIDO	</t>
        </is>
      </c>
      <c r="D963" t="n">
        <v>4.8747</v>
      </c>
      <c r="E963" t="n">
        <v>20.51</v>
      </c>
      <c r="F963" t="n">
        <v>12.29</v>
      </c>
      <c r="G963" t="n">
        <v>7.85</v>
      </c>
      <c r="H963" t="n">
        <v>0.1</v>
      </c>
      <c r="I963" t="n">
        <v>94</v>
      </c>
      <c r="J963" t="n">
        <v>298.22</v>
      </c>
      <c r="K963" t="n">
        <v>61.82</v>
      </c>
      <c r="L963" t="n">
        <v>1.75</v>
      </c>
      <c r="M963" t="n">
        <v>92</v>
      </c>
      <c r="N963" t="n">
        <v>84.65000000000001</v>
      </c>
      <c r="O963" t="n">
        <v>37014.39</v>
      </c>
      <c r="P963" t="n">
        <v>225.62</v>
      </c>
      <c r="Q963" t="n">
        <v>197.93</v>
      </c>
      <c r="R963" t="n">
        <v>86.68000000000001</v>
      </c>
      <c r="S963" t="n">
        <v>25.4</v>
      </c>
      <c r="T963" t="n">
        <v>29368.35</v>
      </c>
      <c r="U963" t="n">
        <v>0.29</v>
      </c>
      <c r="V963" t="n">
        <v>0.76</v>
      </c>
      <c r="W963" t="n">
        <v>3.09</v>
      </c>
      <c r="X963" t="n">
        <v>1.9</v>
      </c>
      <c r="Y963" t="n">
        <v>1</v>
      </c>
      <c r="Z963" t="n">
        <v>10</v>
      </c>
    </row>
    <row r="964">
      <c r="A964" t="n">
        <v>4</v>
      </c>
      <c r="B964" t="n">
        <v>150</v>
      </c>
      <c r="C964" t="inlineStr">
        <is>
          <t xml:space="preserve">CONCLUIDO	</t>
        </is>
      </c>
      <c r="D964" t="n">
        <v>5.1457</v>
      </c>
      <c r="E964" t="n">
        <v>19.43</v>
      </c>
      <c r="F964" t="n">
        <v>11.99</v>
      </c>
      <c r="G964" t="n">
        <v>8.99</v>
      </c>
      <c r="H964" t="n">
        <v>0.12</v>
      </c>
      <c r="I964" t="n">
        <v>80</v>
      </c>
      <c r="J964" t="n">
        <v>298.74</v>
      </c>
      <c r="K964" t="n">
        <v>61.82</v>
      </c>
      <c r="L964" t="n">
        <v>2</v>
      </c>
      <c r="M964" t="n">
        <v>78</v>
      </c>
      <c r="N964" t="n">
        <v>84.92</v>
      </c>
      <c r="O964" t="n">
        <v>37078.91</v>
      </c>
      <c r="P964" t="n">
        <v>220.09</v>
      </c>
      <c r="Q964" t="n">
        <v>197.9</v>
      </c>
      <c r="R964" t="n">
        <v>77.41</v>
      </c>
      <c r="S964" t="n">
        <v>25.4</v>
      </c>
      <c r="T964" t="n">
        <v>24800.57</v>
      </c>
      <c r="U964" t="n">
        <v>0.33</v>
      </c>
      <c r="V964" t="n">
        <v>0.78</v>
      </c>
      <c r="W964" t="n">
        <v>3.06</v>
      </c>
      <c r="X964" t="n">
        <v>1.6</v>
      </c>
      <c r="Y964" t="n">
        <v>1</v>
      </c>
      <c r="Z964" t="n">
        <v>10</v>
      </c>
    </row>
    <row r="965">
      <c r="A965" t="n">
        <v>5</v>
      </c>
      <c r="B965" t="n">
        <v>150</v>
      </c>
      <c r="C965" t="inlineStr">
        <is>
          <t xml:space="preserve">CONCLUIDO	</t>
        </is>
      </c>
      <c r="D965" t="n">
        <v>5.3493</v>
      </c>
      <c r="E965" t="n">
        <v>18.69</v>
      </c>
      <c r="F965" t="n">
        <v>11.81</v>
      </c>
      <c r="G965" t="n">
        <v>10.12</v>
      </c>
      <c r="H965" t="n">
        <v>0.13</v>
      </c>
      <c r="I965" t="n">
        <v>70</v>
      </c>
      <c r="J965" t="n">
        <v>299.26</v>
      </c>
      <c r="K965" t="n">
        <v>61.82</v>
      </c>
      <c r="L965" t="n">
        <v>2.25</v>
      </c>
      <c r="M965" t="n">
        <v>68</v>
      </c>
      <c r="N965" t="n">
        <v>85.19</v>
      </c>
      <c r="O965" t="n">
        <v>37143.54</v>
      </c>
      <c r="P965" t="n">
        <v>216.71</v>
      </c>
      <c r="Q965" t="n">
        <v>197.92</v>
      </c>
      <c r="R965" t="n">
        <v>71.34</v>
      </c>
      <c r="S965" t="n">
        <v>25.4</v>
      </c>
      <c r="T965" t="n">
        <v>21814.76</v>
      </c>
      <c r="U965" t="n">
        <v>0.36</v>
      </c>
      <c r="V965" t="n">
        <v>0.79</v>
      </c>
      <c r="W965" t="n">
        <v>3.06</v>
      </c>
      <c r="X965" t="n">
        <v>1.41</v>
      </c>
      <c r="Y965" t="n">
        <v>1</v>
      </c>
      <c r="Z965" t="n">
        <v>10</v>
      </c>
    </row>
    <row r="966">
      <c r="A966" t="n">
        <v>6</v>
      </c>
      <c r="B966" t="n">
        <v>150</v>
      </c>
      <c r="C966" t="inlineStr">
        <is>
          <t xml:space="preserve">CONCLUIDO	</t>
        </is>
      </c>
      <c r="D966" t="n">
        <v>5.5116</v>
      </c>
      <c r="E966" t="n">
        <v>18.14</v>
      </c>
      <c r="F966" t="n">
        <v>11.65</v>
      </c>
      <c r="G966" t="n">
        <v>11.09</v>
      </c>
      <c r="H966" t="n">
        <v>0.15</v>
      </c>
      <c r="I966" t="n">
        <v>63</v>
      </c>
      <c r="J966" t="n">
        <v>299.79</v>
      </c>
      <c r="K966" t="n">
        <v>61.82</v>
      </c>
      <c r="L966" t="n">
        <v>2.5</v>
      </c>
      <c r="M966" t="n">
        <v>61</v>
      </c>
      <c r="N966" t="n">
        <v>85.47</v>
      </c>
      <c r="O966" t="n">
        <v>37208.42</v>
      </c>
      <c r="P966" t="n">
        <v>213.77</v>
      </c>
      <c r="Q966" t="n">
        <v>197.9</v>
      </c>
      <c r="R966" t="n">
        <v>66.38</v>
      </c>
      <c r="S966" t="n">
        <v>25.4</v>
      </c>
      <c r="T966" t="n">
        <v>19371.48</v>
      </c>
      <c r="U966" t="n">
        <v>0.38</v>
      </c>
      <c r="V966" t="n">
        <v>0.8</v>
      </c>
      <c r="W966" t="n">
        <v>3.04</v>
      </c>
      <c r="X966" t="n">
        <v>1.25</v>
      </c>
      <c r="Y966" t="n">
        <v>1</v>
      </c>
      <c r="Z966" t="n">
        <v>10</v>
      </c>
    </row>
    <row r="967">
      <c r="A967" t="n">
        <v>7</v>
      </c>
      <c r="B967" t="n">
        <v>150</v>
      </c>
      <c r="C967" t="inlineStr">
        <is>
          <t xml:space="preserve">CONCLUIDO	</t>
        </is>
      </c>
      <c r="D967" t="n">
        <v>5.6722</v>
      </c>
      <c r="E967" t="n">
        <v>17.63</v>
      </c>
      <c r="F967" t="n">
        <v>11.52</v>
      </c>
      <c r="G967" t="n">
        <v>12.34</v>
      </c>
      <c r="H967" t="n">
        <v>0.16</v>
      </c>
      <c r="I967" t="n">
        <v>56</v>
      </c>
      <c r="J967" t="n">
        <v>300.32</v>
      </c>
      <c r="K967" t="n">
        <v>61.82</v>
      </c>
      <c r="L967" t="n">
        <v>2.75</v>
      </c>
      <c r="M967" t="n">
        <v>54</v>
      </c>
      <c r="N967" t="n">
        <v>85.73999999999999</v>
      </c>
      <c r="O967" t="n">
        <v>37273.29</v>
      </c>
      <c r="P967" t="n">
        <v>211.47</v>
      </c>
      <c r="Q967" t="n">
        <v>197.92</v>
      </c>
      <c r="R967" t="n">
        <v>62.45</v>
      </c>
      <c r="S967" t="n">
        <v>25.4</v>
      </c>
      <c r="T967" t="n">
        <v>17439.47</v>
      </c>
      <c r="U967" t="n">
        <v>0.41</v>
      </c>
      <c r="V967" t="n">
        <v>0.8100000000000001</v>
      </c>
      <c r="W967" t="n">
        <v>3.03</v>
      </c>
      <c r="X967" t="n">
        <v>1.13</v>
      </c>
      <c r="Y967" t="n">
        <v>1</v>
      </c>
      <c r="Z967" t="n">
        <v>10</v>
      </c>
    </row>
    <row r="968">
      <c r="A968" t="n">
        <v>8</v>
      </c>
      <c r="B968" t="n">
        <v>150</v>
      </c>
      <c r="C968" t="inlineStr">
        <is>
          <t xml:space="preserve">CONCLUIDO	</t>
        </is>
      </c>
      <c r="D968" t="n">
        <v>5.7997</v>
      </c>
      <c r="E968" t="n">
        <v>17.24</v>
      </c>
      <c r="F968" t="n">
        <v>11.41</v>
      </c>
      <c r="G968" t="n">
        <v>13.43</v>
      </c>
      <c r="H968" t="n">
        <v>0.18</v>
      </c>
      <c r="I968" t="n">
        <v>51</v>
      </c>
      <c r="J968" t="n">
        <v>300.84</v>
      </c>
      <c r="K968" t="n">
        <v>61.82</v>
      </c>
      <c r="L968" t="n">
        <v>3</v>
      </c>
      <c r="M968" t="n">
        <v>49</v>
      </c>
      <c r="N968" t="n">
        <v>86.02</v>
      </c>
      <c r="O968" t="n">
        <v>37338.27</v>
      </c>
      <c r="P968" t="n">
        <v>209.48</v>
      </c>
      <c r="Q968" t="n">
        <v>198.02</v>
      </c>
      <c r="R968" t="n">
        <v>59.19</v>
      </c>
      <c r="S968" t="n">
        <v>25.4</v>
      </c>
      <c r="T968" t="n">
        <v>15837.35</v>
      </c>
      <c r="U968" t="n">
        <v>0.43</v>
      </c>
      <c r="V968" t="n">
        <v>0.82</v>
      </c>
      <c r="W968" t="n">
        <v>3.02</v>
      </c>
      <c r="X968" t="n">
        <v>1.02</v>
      </c>
      <c r="Y968" t="n">
        <v>1</v>
      </c>
      <c r="Z968" t="n">
        <v>10</v>
      </c>
    </row>
    <row r="969">
      <c r="A969" t="n">
        <v>9</v>
      </c>
      <c r="B969" t="n">
        <v>150</v>
      </c>
      <c r="C969" t="inlineStr">
        <is>
          <t xml:space="preserve">CONCLUIDO	</t>
        </is>
      </c>
      <c r="D969" t="n">
        <v>5.9132</v>
      </c>
      <c r="E969" t="n">
        <v>16.91</v>
      </c>
      <c r="F969" t="n">
        <v>11.3</v>
      </c>
      <c r="G969" t="n">
        <v>14.43</v>
      </c>
      <c r="H969" t="n">
        <v>0.19</v>
      </c>
      <c r="I969" t="n">
        <v>47</v>
      </c>
      <c r="J969" t="n">
        <v>301.37</v>
      </c>
      <c r="K969" t="n">
        <v>61.82</v>
      </c>
      <c r="L969" t="n">
        <v>3.25</v>
      </c>
      <c r="M969" t="n">
        <v>45</v>
      </c>
      <c r="N969" t="n">
        <v>86.3</v>
      </c>
      <c r="O969" t="n">
        <v>37403.38</v>
      </c>
      <c r="P969" t="n">
        <v>207.51</v>
      </c>
      <c r="Q969" t="n">
        <v>197.84</v>
      </c>
      <c r="R969" t="n">
        <v>55.82</v>
      </c>
      <c r="S969" t="n">
        <v>25.4</v>
      </c>
      <c r="T969" t="n">
        <v>14171.97</v>
      </c>
      <c r="U969" t="n">
        <v>0.45</v>
      </c>
      <c r="V969" t="n">
        <v>0.82</v>
      </c>
      <c r="W969" t="n">
        <v>3.01</v>
      </c>
      <c r="X969" t="n">
        <v>0.91</v>
      </c>
      <c r="Y969" t="n">
        <v>1</v>
      </c>
      <c r="Z969" t="n">
        <v>10</v>
      </c>
    </row>
    <row r="970">
      <c r="A970" t="n">
        <v>10</v>
      </c>
      <c r="B970" t="n">
        <v>150</v>
      </c>
      <c r="C970" t="inlineStr">
        <is>
          <t xml:space="preserve">CONCLUIDO	</t>
        </is>
      </c>
      <c r="D970" t="n">
        <v>5.9921</v>
      </c>
      <c r="E970" t="n">
        <v>16.69</v>
      </c>
      <c r="F970" t="n">
        <v>11.25</v>
      </c>
      <c r="G970" t="n">
        <v>15.34</v>
      </c>
      <c r="H970" t="n">
        <v>0.21</v>
      </c>
      <c r="I970" t="n">
        <v>44</v>
      </c>
      <c r="J970" t="n">
        <v>301.9</v>
      </c>
      <c r="K970" t="n">
        <v>61.82</v>
      </c>
      <c r="L970" t="n">
        <v>3.5</v>
      </c>
      <c r="M970" t="n">
        <v>42</v>
      </c>
      <c r="N970" t="n">
        <v>86.58</v>
      </c>
      <c r="O970" t="n">
        <v>37468.6</v>
      </c>
      <c r="P970" t="n">
        <v>206.44</v>
      </c>
      <c r="Q970" t="n">
        <v>197.83</v>
      </c>
      <c r="R970" t="n">
        <v>53.96</v>
      </c>
      <c r="S970" t="n">
        <v>25.4</v>
      </c>
      <c r="T970" t="n">
        <v>13258.54</v>
      </c>
      <c r="U970" t="n">
        <v>0.47</v>
      </c>
      <c r="V970" t="n">
        <v>0.83</v>
      </c>
      <c r="W970" t="n">
        <v>3.01</v>
      </c>
      <c r="X970" t="n">
        <v>0.85</v>
      </c>
      <c r="Y970" t="n">
        <v>1</v>
      </c>
      <c r="Z970" t="n">
        <v>10</v>
      </c>
    </row>
    <row r="971">
      <c r="A971" t="n">
        <v>11</v>
      </c>
      <c r="B971" t="n">
        <v>150</v>
      </c>
      <c r="C971" t="inlineStr">
        <is>
          <t xml:space="preserve">CONCLUIDO	</t>
        </is>
      </c>
      <c r="D971" t="n">
        <v>6.0717</v>
      </c>
      <c r="E971" t="n">
        <v>16.47</v>
      </c>
      <c r="F971" t="n">
        <v>11.19</v>
      </c>
      <c r="G971" t="n">
        <v>16.38</v>
      </c>
      <c r="H971" t="n">
        <v>0.22</v>
      </c>
      <c r="I971" t="n">
        <v>41</v>
      </c>
      <c r="J971" t="n">
        <v>302.43</v>
      </c>
      <c r="K971" t="n">
        <v>61.82</v>
      </c>
      <c r="L971" t="n">
        <v>3.75</v>
      </c>
      <c r="M971" t="n">
        <v>39</v>
      </c>
      <c r="N971" t="n">
        <v>86.86</v>
      </c>
      <c r="O971" t="n">
        <v>37533.94</v>
      </c>
      <c r="P971" t="n">
        <v>205.55</v>
      </c>
      <c r="Q971" t="n">
        <v>197.81</v>
      </c>
      <c r="R971" t="n">
        <v>52.33</v>
      </c>
      <c r="S971" t="n">
        <v>25.4</v>
      </c>
      <c r="T971" t="n">
        <v>12455.15</v>
      </c>
      <c r="U971" t="n">
        <v>0.49</v>
      </c>
      <c r="V971" t="n">
        <v>0.83</v>
      </c>
      <c r="W971" t="n">
        <v>3.01</v>
      </c>
      <c r="X971" t="n">
        <v>0.8</v>
      </c>
      <c r="Y971" t="n">
        <v>1</v>
      </c>
      <c r="Z971" t="n">
        <v>10</v>
      </c>
    </row>
    <row r="972">
      <c r="A972" t="n">
        <v>12</v>
      </c>
      <c r="B972" t="n">
        <v>150</v>
      </c>
      <c r="C972" t="inlineStr">
        <is>
          <t xml:space="preserve">CONCLUIDO	</t>
        </is>
      </c>
      <c r="D972" t="n">
        <v>6.1572</v>
      </c>
      <c r="E972" t="n">
        <v>16.24</v>
      </c>
      <c r="F972" t="n">
        <v>11.13</v>
      </c>
      <c r="G972" t="n">
        <v>17.58</v>
      </c>
      <c r="H972" t="n">
        <v>0.24</v>
      </c>
      <c r="I972" t="n">
        <v>38</v>
      </c>
      <c r="J972" t="n">
        <v>302.96</v>
      </c>
      <c r="K972" t="n">
        <v>61.82</v>
      </c>
      <c r="L972" t="n">
        <v>4</v>
      </c>
      <c r="M972" t="n">
        <v>36</v>
      </c>
      <c r="N972" t="n">
        <v>87.14</v>
      </c>
      <c r="O972" t="n">
        <v>37599.4</v>
      </c>
      <c r="P972" t="n">
        <v>204.39</v>
      </c>
      <c r="Q972" t="n">
        <v>197.85</v>
      </c>
      <c r="R972" t="n">
        <v>50.42</v>
      </c>
      <c r="S972" t="n">
        <v>25.4</v>
      </c>
      <c r="T972" t="n">
        <v>11517.55</v>
      </c>
      <c r="U972" t="n">
        <v>0.5</v>
      </c>
      <c r="V972" t="n">
        <v>0.84</v>
      </c>
      <c r="W972" t="n">
        <v>3</v>
      </c>
      <c r="X972" t="n">
        <v>0.74</v>
      </c>
      <c r="Y972" t="n">
        <v>1</v>
      </c>
      <c r="Z972" t="n">
        <v>10</v>
      </c>
    </row>
    <row r="973">
      <c r="A973" t="n">
        <v>13</v>
      </c>
      <c r="B973" t="n">
        <v>150</v>
      </c>
      <c r="C973" t="inlineStr">
        <is>
          <t xml:space="preserve">CONCLUIDO	</t>
        </is>
      </c>
      <c r="D973" t="n">
        <v>6.2144</v>
      </c>
      <c r="E973" t="n">
        <v>16.09</v>
      </c>
      <c r="F973" t="n">
        <v>11.09</v>
      </c>
      <c r="G973" t="n">
        <v>18.49</v>
      </c>
      <c r="H973" t="n">
        <v>0.25</v>
      </c>
      <c r="I973" t="n">
        <v>36</v>
      </c>
      <c r="J973" t="n">
        <v>303.49</v>
      </c>
      <c r="K973" t="n">
        <v>61.82</v>
      </c>
      <c r="L973" t="n">
        <v>4.25</v>
      </c>
      <c r="M973" t="n">
        <v>34</v>
      </c>
      <c r="N973" t="n">
        <v>87.42</v>
      </c>
      <c r="O973" t="n">
        <v>37664.98</v>
      </c>
      <c r="P973" t="n">
        <v>203.71</v>
      </c>
      <c r="Q973" t="n">
        <v>197.81</v>
      </c>
      <c r="R973" t="n">
        <v>48.84</v>
      </c>
      <c r="S973" t="n">
        <v>25.4</v>
      </c>
      <c r="T973" t="n">
        <v>10733.96</v>
      </c>
      <c r="U973" t="n">
        <v>0.52</v>
      </c>
      <c r="V973" t="n">
        <v>0.84</v>
      </c>
      <c r="W973" t="n">
        <v>3.01</v>
      </c>
      <c r="X973" t="n">
        <v>0.7</v>
      </c>
      <c r="Y973" t="n">
        <v>1</v>
      </c>
      <c r="Z973" t="n">
        <v>10</v>
      </c>
    </row>
    <row r="974">
      <c r="A974" t="n">
        <v>14</v>
      </c>
      <c r="B974" t="n">
        <v>150</v>
      </c>
      <c r="C974" t="inlineStr">
        <is>
          <t xml:space="preserve">CONCLUIDO	</t>
        </is>
      </c>
      <c r="D974" t="n">
        <v>6.2678</v>
      </c>
      <c r="E974" t="n">
        <v>15.95</v>
      </c>
      <c r="F974" t="n">
        <v>11.07</v>
      </c>
      <c r="G974" t="n">
        <v>19.53</v>
      </c>
      <c r="H974" t="n">
        <v>0.26</v>
      </c>
      <c r="I974" t="n">
        <v>34</v>
      </c>
      <c r="J974" t="n">
        <v>304.03</v>
      </c>
      <c r="K974" t="n">
        <v>61.82</v>
      </c>
      <c r="L974" t="n">
        <v>4.5</v>
      </c>
      <c r="M974" t="n">
        <v>32</v>
      </c>
      <c r="N974" t="n">
        <v>87.7</v>
      </c>
      <c r="O974" t="n">
        <v>37730.68</v>
      </c>
      <c r="P974" t="n">
        <v>203.2</v>
      </c>
      <c r="Q974" t="n">
        <v>197.82</v>
      </c>
      <c r="R974" t="n">
        <v>48.38</v>
      </c>
      <c r="S974" t="n">
        <v>25.4</v>
      </c>
      <c r="T974" t="n">
        <v>10514.35</v>
      </c>
      <c r="U974" t="n">
        <v>0.52</v>
      </c>
      <c r="V974" t="n">
        <v>0.84</v>
      </c>
      <c r="W974" t="n">
        <v>3</v>
      </c>
      <c r="X974" t="n">
        <v>0.68</v>
      </c>
      <c r="Y974" t="n">
        <v>1</v>
      </c>
      <c r="Z974" t="n">
        <v>10</v>
      </c>
    </row>
    <row r="975">
      <c r="A975" t="n">
        <v>15</v>
      </c>
      <c r="B975" t="n">
        <v>150</v>
      </c>
      <c r="C975" t="inlineStr">
        <is>
          <t xml:space="preserve">CONCLUIDO	</t>
        </is>
      </c>
      <c r="D975" t="n">
        <v>6.3283</v>
      </c>
      <c r="E975" t="n">
        <v>15.8</v>
      </c>
      <c r="F975" t="n">
        <v>11.03</v>
      </c>
      <c r="G975" t="n">
        <v>20.68</v>
      </c>
      <c r="H975" t="n">
        <v>0.28</v>
      </c>
      <c r="I975" t="n">
        <v>32</v>
      </c>
      <c r="J975" t="n">
        <v>304.56</v>
      </c>
      <c r="K975" t="n">
        <v>61.82</v>
      </c>
      <c r="L975" t="n">
        <v>4.75</v>
      </c>
      <c r="M975" t="n">
        <v>30</v>
      </c>
      <c r="N975" t="n">
        <v>87.98999999999999</v>
      </c>
      <c r="O975" t="n">
        <v>37796.51</v>
      </c>
      <c r="P975" t="n">
        <v>202.48</v>
      </c>
      <c r="Q975" t="n">
        <v>197.81</v>
      </c>
      <c r="R975" t="n">
        <v>47.3</v>
      </c>
      <c r="S975" t="n">
        <v>25.4</v>
      </c>
      <c r="T975" t="n">
        <v>9984.73</v>
      </c>
      <c r="U975" t="n">
        <v>0.54</v>
      </c>
      <c r="V975" t="n">
        <v>0.84</v>
      </c>
      <c r="W975" t="n">
        <v>2.99</v>
      </c>
      <c r="X975" t="n">
        <v>0.64</v>
      </c>
      <c r="Y975" t="n">
        <v>1</v>
      </c>
      <c r="Z975" t="n">
        <v>10</v>
      </c>
    </row>
    <row r="976">
      <c r="A976" t="n">
        <v>16</v>
      </c>
      <c r="B976" t="n">
        <v>150</v>
      </c>
      <c r="C976" t="inlineStr">
        <is>
          <t xml:space="preserve">CONCLUIDO	</t>
        </is>
      </c>
      <c r="D976" t="n">
        <v>6.395</v>
      </c>
      <c r="E976" t="n">
        <v>15.64</v>
      </c>
      <c r="F976" t="n">
        <v>10.97</v>
      </c>
      <c r="G976" t="n">
        <v>21.95</v>
      </c>
      <c r="H976" t="n">
        <v>0.29</v>
      </c>
      <c r="I976" t="n">
        <v>30</v>
      </c>
      <c r="J976" t="n">
        <v>305.09</v>
      </c>
      <c r="K976" t="n">
        <v>61.82</v>
      </c>
      <c r="L976" t="n">
        <v>5</v>
      </c>
      <c r="M976" t="n">
        <v>28</v>
      </c>
      <c r="N976" t="n">
        <v>88.27</v>
      </c>
      <c r="O976" t="n">
        <v>37862.45</v>
      </c>
      <c r="P976" t="n">
        <v>201.54</v>
      </c>
      <c r="Q976" t="n">
        <v>197.81</v>
      </c>
      <c r="R976" t="n">
        <v>45.61</v>
      </c>
      <c r="S976" t="n">
        <v>25.4</v>
      </c>
      <c r="T976" t="n">
        <v>9152.290000000001</v>
      </c>
      <c r="U976" t="n">
        <v>0.5600000000000001</v>
      </c>
      <c r="V976" t="n">
        <v>0.85</v>
      </c>
      <c r="W976" t="n">
        <v>2.99</v>
      </c>
      <c r="X976" t="n">
        <v>0.58</v>
      </c>
      <c r="Y976" t="n">
        <v>1</v>
      </c>
      <c r="Z976" t="n">
        <v>10</v>
      </c>
    </row>
    <row r="977">
      <c r="A977" t="n">
        <v>17</v>
      </c>
      <c r="B977" t="n">
        <v>150</v>
      </c>
      <c r="C977" t="inlineStr">
        <is>
          <t xml:space="preserve">CONCLUIDO	</t>
        </is>
      </c>
      <c r="D977" t="n">
        <v>6.4224</v>
      </c>
      <c r="E977" t="n">
        <v>15.57</v>
      </c>
      <c r="F977" t="n">
        <v>10.96</v>
      </c>
      <c r="G977" t="n">
        <v>22.68</v>
      </c>
      <c r="H977" t="n">
        <v>0.31</v>
      </c>
      <c r="I977" t="n">
        <v>29</v>
      </c>
      <c r="J977" t="n">
        <v>305.63</v>
      </c>
      <c r="K977" t="n">
        <v>61.82</v>
      </c>
      <c r="L977" t="n">
        <v>5.25</v>
      </c>
      <c r="M977" t="n">
        <v>27</v>
      </c>
      <c r="N977" t="n">
        <v>88.56</v>
      </c>
      <c r="O977" t="n">
        <v>37928.52</v>
      </c>
      <c r="P977" t="n">
        <v>201.34</v>
      </c>
      <c r="Q977" t="n">
        <v>197.82</v>
      </c>
      <c r="R977" t="n">
        <v>45.19</v>
      </c>
      <c r="S977" t="n">
        <v>25.4</v>
      </c>
      <c r="T977" t="n">
        <v>8944.33</v>
      </c>
      <c r="U977" t="n">
        <v>0.5600000000000001</v>
      </c>
      <c r="V977" t="n">
        <v>0.85</v>
      </c>
      <c r="W977" t="n">
        <v>2.98</v>
      </c>
      <c r="X977" t="n">
        <v>0.57</v>
      </c>
      <c r="Y977" t="n">
        <v>1</v>
      </c>
      <c r="Z977" t="n">
        <v>10</v>
      </c>
    </row>
    <row r="978">
      <c r="A978" t="n">
        <v>18</v>
      </c>
      <c r="B978" t="n">
        <v>150</v>
      </c>
      <c r="C978" t="inlineStr">
        <is>
          <t xml:space="preserve">CONCLUIDO	</t>
        </is>
      </c>
      <c r="D978" t="n">
        <v>6.4594</v>
      </c>
      <c r="E978" t="n">
        <v>15.48</v>
      </c>
      <c r="F978" t="n">
        <v>10.93</v>
      </c>
      <c r="G978" t="n">
        <v>23.42</v>
      </c>
      <c r="H978" t="n">
        <v>0.32</v>
      </c>
      <c r="I978" t="n">
        <v>28</v>
      </c>
      <c r="J978" t="n">
        <v>306.17</v>
      </c>
      <c r="K978" t="n">
        <v>61.82</v>
      </c>
      <c r="L978" t="n">
        <v>5.5</v>
      </c>
      <c r="M978" t="n">
        <v>26</v>
      </c>
      <c r="N978" t="n">
        <v>88.84</v>
      </c>
      <c r="O978" t="n">
        <v>37994.72</v>
      </c>
      <c r="P978" t="n">
        <v>200.73</v>
      </c>
      <c r="Q978" t="n">
        <v>197.84</v>
      </c>
      <c r="R978" t="n">
        <v>44.15</v>
      </c>
      <c r="S978" t="n">
        <v>25.4</v>
      </c>
      <c r="T978" t="n">
        <v>8428.959999999999</v>
      </c>
      <c r="U978" t="n">
        <v>0.58</v>
      </c>
      <c r="V978" t="n">
        <v>0.85</v>
      </c>
      <c r="W978" t="n">
        <v>2.98</v>
      </c>
      <c r="X978" t="n">
        <v>0.54</v>
      </c>
      <c r="Y978" t="n">
        <v>1</v>
      </c>
      <c r="Z978" t="n">
        <v>10</v>
      </c>
    </row>
    <row r="979">
      <c r="A979" t="n">
        <v>19</v>
      </c>
      <c r="B979" t="n">
        <v>150</v>
      </c>
      <c r="C979" t="inlineStr">
        <is>
          <t xml:space="preserve">CONCLUIDO	</t>
        </is>
      </c>
      <c r="D979" t="n">
        <v>6.518</v>
      </c>
      <c r="E979" t="n">
        <v>15.34</v>
      </c>
      <c r="F979" t="n">
        <v>10.9</v>
      </c>
      <c r="G979" t="n">
        <v>25.16</v>
      </c>
      <c r="H979" t="n">
        <v>0.33</v>
      </c>
      <c r="I979" t="n">
        <v>26</v>
      </c>
      <c r="J979" t="n">
        <v>306.7</v>
      </c>
      <c r="K979" t="n">
        <v>61.82</v>
      </c>
      <c r="L979" t="n">
        <v>5.75</v>
      </c>
      <c r="M979" t="n">
        <v>24</v>
      </c>
      <c r="N979" t="n">
        <v>89.13</v>
      </c>
      <c r="O979" t="n">
        <v>38061.04</v>
      </c>
      <c r="P979" t="n">
        <v>200.2</v>
      </c>
      <c r="Q979" t="n">
        <v>197.87</v>
      </c>
      <c r="R979" t="n">
        <v>43.28</v>
      </c>
      <c r="S979" t="n">
        <v>25.4</v>
      </c>
      <c r="T979" t="n">
        <v>8006.99</v>
      </c>
      <c r="U979" t="n">
        <v>0.59</v>
      </c>
      <c r="V979" t="n">
        <v>0.85</v>
      </c>
      <c r="W979" t="n">
        <v>2.98</v>
      </c>
      <c r="X979" t="n">
        <v>0.51</v>
      </c>
      <c r="Y979" t="n">
        <v>1</v>
      </c>
      <c r="Z979" t="n">
        <v>10</v>
      </c>
    </row>
    <row r="980">
      <c r="A980" t="n">
        <v>20</v>
      </c>
      <c r="B980" t="n">
        <v>150</v>
      </c>
      <c r="C980" t="inlineStr">
        <is>
          <t xml:space="preserve">CONCLUIDO	</t>
        </is>
      </c>
      <c r="D980" t="n">
        <v>6.5503</v>
      </c>
      <c r="E980" t="n">
        <v>15.27</v>
      </c>
      <c r="F980" t="n">
        <v>10.88</v>
      </c>
      <c r="G980" t="n">
        <v>26.11</v>
      </c>
      <c r="H980" t="n">
        <v>0.35</v>
      </c>
      <c r="I980" t="n">
        <v>25</v>
      </c>
      <c r="J980" t="n">
        <v>307.24</v>
      </c>
      <c r="K980" t="n">
        <v>61.82</v>
      </c>
      <c r="L980" t="n">
        <v>6</v>
      </c>
      <c r="M980" t="n">
        <v>23</v>
      </c>
      <c r="N980" t="n">
        <v>89.42</v>
      </c>
      <c r="O980" t="n">
        <v>38127.48</v>
      </c>
      <c r="P980" t="n">
        <v>199.88</v>
      </c>
      <c r="Q980" t="n">
        <v>197.89</v>
      </c>
      <c r="R980" t="n">
        <v>42.43</v>
      </c>
      <c r="S980" t="n">
        <v>25.4</v>
      </c>
      <c r="T980" t="n">
        <v>7587.31</v>
      </c>
      <c r="U980" t="n">
        <v>0.6</v>
      </c>
      <c r="V980" t="n">
        <v>0.86</v>
      </c>
      <c r="W980" t="n">
        <v>2.98</v>
      </c>
      <c r="X980" t="n">
        <v>0.49</v>
      </c>
      <c r="Y980" t="n">
        <v>1</v>
      </c>
      <c r="Z980" t="n">
        <v>10</v>
      </c>
    </row>
    <row r="981">
      <c r="A981" t="n">
        <v>21</v>
      </c>
      <c r="B981" t="n">
        <v>150</v>
      </c>
      <c r="C981" t="inlineStr">
        <is>
          <t xml:space="preserve">CONCLUIDO	</t>
        </is>
      </c>
      <c r="D981" t="n">
        <v>6.5904</v>
      </c>
      <c r="E981" t="n">
        <v>15.17</v>
      </c>
      <c r="F981" t="n">
        <v>10.84</v>
      </c>
      <c r="G981" t="n">
        <v>27.11</v>
      </c>
      <c r="H981" t="n">
        <v>0.36</v>
      </c>
      <c r="I981" t="n">
        <v>24</v>
      </c>
      <c r="J981" t="n">
        <v>307.78</v>
      </c>
      <c r="K981" t="n">
        <v>61.82</v>
      </c>
      <c r="L981" t="n">
        <v>6.25</v>
      </c>
      <c r="M981" t="n">
        <v>22</v>
      </c>
      <c r="N981" t="n">
        <v>89.70999999999999</v>
      </c>
      <c r="O981" t="n">
        <v>38194.05</v>
      </c>
      <c r="P981" t="n">
        <v>199.19</v>
      </c>
      <c r="Q981" t="n">
        <v>197.77</v>
      </c>
      <c r="R981" t="n">
        <v>41.29</v>
      </c>
      <c r="S981" t="n">
        <v>25.4</v>
      </c>
      <c r="T981" t="n">
        <v>7019.42</v>
      </c>
      <c r="U981" t="n">
        <v>0.62</v>
      </c>
      <c r="V981" t="n">
        <v>0.86</v>
      </c>
      <c r="W981" t="n">
        <v>2.98</v>
      </c>
      <c r="X981" t="n">
        <v>0.45</v>
      </c>
      <c r="Y981" t="n">
        <v>1</v>
      </c>
      <c r="Z981" t="n">
        <v>10</v>
      </c>
    </row>
    <row r="982">
      <c r="A982" t="n">
        <v>22</v>
      </c>
      <c r="B982" t="n">
        <v>150</v>
      </c>
      <c r="C982" t="inlineStr">
        <is>
          <t xml:space="preserve">CONCLUIDO	</t>
        </is>
      </c>
      <c r="D982" t="n">
        <v>6.6125</v>
      </c>
      <c r="E982" t="n">
        <v>15.12</v>
      </c>
      <c r="F982" t="n">
        <v>10.85</v>
      </c>
      <c r="G982" t="n">
        <v>28.3</v>
      </c>
      <c r="H982" t="n">
        <v>0.38</v>
      </c>
      <c r="I982" t="n">
        <v>23</v>
      </c>
      <c r="J982" t="n">
        <v>308.32</v>
      </c>
      <c r="K982" t="n">
        <v>61.82</v>
      </c>
      <c r="L982" t="n">
        <v>6.5</v>
      </c>
      <c r="M982" t="n">
        <v>21</v>
      </c>
      <c r="N982" t="n">
        <v>90</v>
      </c>
      <c r="O982" t="n">
        <v>38260.74</v>
      </c>
      <c r="P982" t="n">
        <v>199.25</v>
      </c>
      <c r="Q982" t="n">
        <v>197.75</v>
      </c>
      <c r="R982" t="n">
        <v>41.64</v>
      </c>
      <c r="S982" t="n">
        <v>25.4</v>
      </c>
      <c r="T982" t="n">
        <v>7200.73</v>
      </c>
      <c r="U982" t="n">
        <v>0.61</v>
      </c>
      <c r="V982" t="n">
        <v>0.86</v>
      </c>
      <c r="W982" t="n">
        <v>2.98</v>
      </c>
      <c r="X982" t="n">
        <v>0.46</v>
      </c>
      <c r="Y982" t="n">
        <v>1</v>
      </c>
      <c r="Z982" t="n">
        <v>10</v>
      </c>
    </row>
    <row r="983">
      <c r="A983" t="n">
        <v>23</v>
      </c>
      <c r="B983" t="n">
        <v>150</v>
      </c>
      <c r="C983" t="inlineStr">
        <is>
          <t xml:space="preserve">CONCLUIDO	</t>
        </is>
      </c>
      <c r="D983" t="n">
        <v>6.6207</v>
      </c>
      <c r="E983" t="n">
        <v>15.1</v>
      </c>
      <c r="F983" t="n">
        <v>10.83</v>
      </c>
      <c r="G983" t="n">
        <v>28.25</v>
      </c>
      <c r="H983" t="n">
        <v>0.39</v>
      </c>
      <c r="I983" t="n">
        <v>23</v>
      </c>
      <c r="J983" t="n">
        <v>308.86</v>
      </c>
      <c r="K983" t="n">
        <v>61.82</v>
      </c>
      <c r="L983" t="n">
        <v>6.75</v>
      </c>
      <c r="M983" t="n">
        <v>21</v>
      </c>
      <c r="N983" t="n">
        <v>90.29000000000001</v>
      </c>
      <c r="O983" t="n">
        <v>38327.57</v>
      </c>
      <c r="P983" t="n">
        <v>198.87</v>
      </c>
      <c r="Q983" t="n">
        <v>197.87</v>
      </c>
      <c r="R983" t="n">
        <v>40.97</v>
      </c>
      <c r="S983" t="n">
        <v>25.4</v>
      </c>
      <c r="T983" t="n">
        <v>6864.04</v>
      </c>
      <c r="U983" t="n">
        <v>0.62</v>
      </c>
      <c r="V983" t="n">
        <v>0.86</v>
      </c>
      <c r="W983" t="n">
        <v>2.98</v>
      </c>
      <c r="X983" t="n">
        <v>0.44</v>
      </c>
      <c r="Y983" t="n">
        <v>1</v>
      </c>
      <c r="Z983" t="n">
        <v>10</v>
      </c>
    </row>
    <row r="984">
      <c r="A984" t="n">
        <v>24</v>
      </c>
      <c r="B984" t="n">
        <v>150</v>
      </c>
      <c r="C984" t="inlineStr">
        <is>
          <t xml:space="preserve">CONCLUIDO	</t>
        </is>
      </c>
      <c r="D984" t="n">
        <v>6.6519</v>
      </c>
      <c r="E984" t="n">
        <v>15.03</v>
      </c>
      <c r="F984" t="n">
        <v>10.81</v>
      </c>
      <c r="G984" t="n">
        <v>29.49</v>
      </c>
      <c r="H984" t="n">
        <v>0.4</v>
      </c>
      <c r="I984" t="n">
        <v>22</v>
      </c>
      <c r="J984" t="n">
        <v>309.41</v>
      </c>
      <c r="K984" t="n">
        <v>61.82</v>
      </c>
      <c r="L984" t="n">
        <v>7</v>
      </c>
      <c r="M984" t="n">
        <v>20</v>
      </c>
      <c r="N984" t="n">
        <v>90.59</v>
      </c>
      <c r="O984" t="n">
        <v>38394.52</v>
      </c>
      <c r="P984" t="n">
        <v>198.72</v>
      </c>
      <c r="Q984" t="n">
        <v>197.81</v>
      </c>
      <c r="R984" t="n">
        <v>40.57</v>
      </c>
      <c r="S984" t="n">
        <v>25.4</v>
      </c>
      <c r="T984" t="n">
        <v>6670.17</v>
      </c>
      <c r="U984" t="n">
        <v>0.63</v>
      </c>
      <c r="V984" t="n">
        <v>0.86</v>
      </c>
      <c r="W984" t="n">
        <v>2.97</v>
      </c>
      <c r="X984" t="n">
        <v>0.42</v>
      </c>
      <c r="Y984" t="n">
        <v>1</v>
      </c>
      <c r="Z984" t="n">
        <v>10</v>
      </c>
    </row>
    <row r="985">
      <c r="A985" t="n">
        <v>25</v>
      </c>
      <c r="B985" t="n">
        <v>150</v>
      </c>
      <c r="C985" t="inlineStr">
        <is>
          <t xml:space="preserve">CONCLUIDO	</t>
        </is>
      </c>
      <c r="D985" t="n">
        <v>6.6842</v>
      </c>
      <c r="E985" t="n">
        <v>14.96</v>
      </c>
      <c r="F985" t="n">
        <v>10.8</v>
      </c>
      <c r="G985" t="n">
        <v>30.85</v>
      </c>
      <c r="H985" t="n">
        <v>0.42</v>
      </c>
      <c r="I985" t="n">
        <v>21</v>
      </c>
      <c r="J985" t="n">
        <v>309.95</v>
      </c>
      <c r="K985" t="n">
        <v>61.82</v>
      </c>
      <c r="L985" t="n">
        <v>7.25</v>
      </c>
      <c r="M985" t="n">
        <v>19</v>
      </c>
      <c r="N985" t="n">
        <v>90.88</v>
      </c>
      <c r="O985" t="n">
        <v>38461.6</v>
      </c>
      <c r="P985" t="n">
        <v>198.42</v>
      </c>
      <c r="Q985" t="n">
        <v>197.75</v>
      </c>
      <c r="R985" t="n">
        <v>40.1</v>
      </c>
      <c r="S985" t="n">
        <v>25.4</v>
      </c>
      <c r="T985" t="n">
        <v>6440.82</v>
      </c>
      <c r="U985" t="n">
        <v>0.63</v>
      </c>
      <c r="V985" t="n">
        <v>0.86</v>
      </c>
      <c r="W985" t="n">
        <v>2.97</v>
      </c>
      <c r="X985" t="n">
        <v>0.41</v>
      </c>
      <c r="Y985" t="n">
        <v>1</v>
      </c>
      <c r="Z985" t="n">
        <v>10</v>
      </c>
    </row>
    <row r="986">
      <c r="A986" t="n">
        <v>26</v>
      </c>
      <c r="B986" t="n">
        <v>150</v>
      </c>
      <c r="C986" t="inlineStr">
        <is>
          <t xml:space="preserve">CONCLUIDO	</t>
        </is>
      </c>
      <c r="D986" t="n">
        <v>6.7226</v>
      </c>
      <c r="E986" t="n">
        <v>14.88</v>
      </c>
      <c r="F986" t="n">
        <v>10.77</v>
      </c>
      <c r="G986" t="n">
        <v>32.3</v>
      </c>
      <c r="H986" t="n">
        <v>0.43</v>
      </c>
      <c r="I986" t="n">
        <v>20</v>
      </c>
      <c r="J986" t="n">
        <v>310.5</v>
      </c>
      <c r="K986" t="n">
        <v>61.82</v>
      </c>
      <c r="L986" t="n">
        <v>7.5</v>
      </c>
      <c r="M986" t="n">
        <v>18</v>
      </c>
      <c r="N986" t="n">
        <v>91.18000000000001</v>
      </c>
      <c r="O986" t="n">
        <v>38528.81</v>
      </c>
      <c r="P986" t="n">
        <v>197.81</v>
      </c>
      <c r="Q986" t="n">
        <v>197.81</v>
      </c>
      <c r="R986" t="n">
        <v>39.01</v>
      </c>
      <c r="S986" t="n">
        <v>25.4</v>
      </c>
      <c r="T986" t="n">
        <v>5900.62</v>
      </c>
      <c r="U986" t="n">
        <v>0.65</v>
      </c>
      <c r="V986" t="n">
        <v>0.86</v>
      </c>
      <c r="W986" t="n">
        <v>2.97</v>
      </c>
      <c r="X986" t="n">
        <v>0.38</v>
      </c>
      <c r="Y986" t="n">
        <v>1</v>
      </c>
      <c r="Z986" t="n">
        <v>10</v>
      </c>
    </row>
    <row r="987">
      <c r="A987" t="n">
        <v>27</v>
      </c>
      <c r="B987" t="n">
        <v>150</v>
      </c>
      <c r="C987" t="inlineStr">
        <is>
          <t xml:space="preserve">CONCLUIDO	</t>
        </is>
      </c>
      <c r="D987" t="n">
        <v>6.7222</v>
      </c>
      <c r="E987" t="n">
        <v>14.88</v>
      </c>
      <c r="F987" t="n">
        <v>10.77</v>
      </c>
      <c r="G987" t="n">
        <v>32.3</v>
      </c>
      <c r="H987" t="n">
        <v>0.44</v>
      </c>
      <c r="I987" t="n">
        <v>20</v>
      </c>
      <c r="J987" t="n">
        <v>311.04</v>
      </c>
      <c r="K987" t="n">
        <v>61.82</v>
      </c>
      <c r="L987" t="n">
        <v>7.75</v>
      </c>
      <c r="M987" t="n">
        <v>18</v>
      </c>
      <c r="N987" t="n">
        <v>91.47</v>
      </c>
      <c r="O987" t="n">
        <v>38596.15</v>
      </c>
      <c r="P987" t="n">
        <v>197.85</v>
      </c>
      <c r="Q987" t="n">
        <v>197.77</v>
      </c>
      <c r="R987" t="n">
        <v>38.86</v>
      </c>
      <c r="S987" t="n">
        <v>25.4</v>
      </c>
      <c r="T987" t="n">
        <v>5826.1</v>
      </c>
      <c r="U987" t="n">
        <v>0.65</v>
      </c>
      <c r="V987" t="n">
        <v>0.86</v>
      </c>
      <c r="W987" t="n">
        <v>2.98</v>
      </c>
      <c r="X987" t="n">
        <v>0.38</v>
      </c>
      <c r="Y987" t="n">
        <v>1</v>
      </c>
      <c r="Z987" t="n">
        <v>10</v>
      </c>
    </row>
    <row r="988">
      <c r="A988" t="n">
        <v>28</v>
      </c>
      <c r="B988" t="n">
        <v>150</v>
      </c>
      <c r="C988" t="inlineStr">
        <is>
          <t xml:space="preserve">CONCLUIDO	</t>
        </is>
      </c>
      <c r="D988" t="n">
        <v>6.7542</v>
      </c>
      <c r="E988" t="n">
        <v>14.81</v>
      </c>
      <c r="F988" t="n">
        <v>10.75</v>
      </c>
      <c r="G988" t="n">
        <v>33.96</v>
      </c>
      <c r="H988" t="n">
        <v>0.46</v>
      </c>
      <c r="I988" t="n">
        <v>19</v>
      </c>
      <c r="J988" t="n">
        <v>311.59</v>
      </c>
      <c r="K988" t="n">
        <v>61.82</v>
      </c>
      <c r="L988" t="n">
        <v>8</v>
      </c>
      <c r="M988" t="n">
        <v>17</v>
      </c>
      <c r="N988" t="n">
        <v>91.77</v>
      </c>
      <c r="O988" t="n">
        <v>38663.62</v>
      </c>
      <c r="P988" t="n">
        <v>197.67</v>
      </c>
      <c r="Q988" t="n">
        <v>197.85</v>
      </c>
      <c r="R988" t="n">
        <v>38.47</v>
      </c>
      <c r="S988" t="n">
        <v>25.4</v>
      </c>
      <c r="T988" t="n">
        <v>5635.77</v>
      </c>
      <c r="U988" t="n">
        <v>0.66</v>
      </c>
      <c r="V988" t="n">
        <v>0.87</v>
      </c>
      <c r="W988" t="n">
        <v>2.97</v>
      </c>
      <c r="X988" t="n">
        <v>0.36</v>
      </c>
      <c r="Y988" t="n">
        <v>1</v>
      </c>
      <c r="Z988" t="n">
        <v>10</v>
      </c>
    </row>
    <row r="989">
      <c r="A989" t="n">
        <v>29</v>
      </c>
      <c r="B989" t="n">
        <v>150</v>
      </c>
      <c r="C989" t="inlineStr">
        <is>
          <t xml:space="preserve">CONCLUIDO	</t>
        </is>
      </c>
      <c r="D989" t="n">
        <v>6.7599</v>
      </c>
      <c r="E989" t="n">
        <v>14.79</v>
      </c>
      <c r="F989" t="n">
        <v>10.74</v>
      </c>
      <c r="G989" t="n">
        <v>33.92</v>
      </c>
      <c r="H989" t="n">
        <v>0.47</v>
      </c>
      <c r="I989" t="n">
        <v>19</v>
      </c>
      <c r="J989" t="n">
        <v>312.14</v>
      </c>
      <c r="K989" t="n">
        <v>61.82</v>
      </c>
      <c r="L989" t="n">
        <v>8.25</v>
      </c>
      <c r="M989" t="n">
        <v>17</v>
      </c>
      <c r="N989" t="n">
        <v>92.06999999999999</v>
      </c>
      <c r="O989" t="n">
        <v>38731.35</v>
      </c>
      <c r="P989" t="n">
        <v>197.4</v>
      </c>
      <c r="Q989" t="n">
        <v>197.77</v>
      </c>
      <c r="R989" t="n">
        <v>38.27</v>
      </c>
      <c r="S989" t="n">
        <v>25.4</v>
      </c>
      <c r="T989" t="n">
        <v>5535.83</v>
      </c>
      <c r="U989" t="n">
        <v>0.66</v>
      </c>
      <c r="V989" t="n">
        <v>0.87</v>
      </c>
      <c r="W989" t="n">
        <v>2.97</v>
      </c>
      <c r="X989" t="n">
        <v>0.35</v>
      </c>
      <c r="Y989" t="n">
        <v>1</v>
      </c>
      <c r="Z989" t="n">
        <v>10</v>
      </c>
    </row>
    <row r="990">
      <c r="A990" t="n">
        <v>30</v>
      </c>
      <c r="B990" t="n">
        <v>150</v>
      </c>
      <c r="C990" t="inlineStr">
        <is>
          <t xml:space="preserve">CONCLUIDO	</t>
        </is>
      </c>
      <c r="D990" t="n">
        <v>6.7907</v>
      </c>
      <c r="E990" t="n">
        <v>14.73</v>
      </c>
      <c r="F990" t="n">
        <v>10.73</v>
      </c>
      <c r="G990" t="n">
        <v>35.76</v>
      </c>
      <c r="H990" t="n">
        <v>0.48</v>
      </c>
      <c r="I990" t="n">
        <v>18</v>
      </c>
      <c r="J990" t="n">
        <v>312.69</v>
      </c>
      <c r="K990" t="n">
        <v>61.82</v>
      </c>
      <c r="L990" t="n">
        <v>8.5</v>
      </c>
      <c r="M990" t="n">
        <v>16</v>
      </c>
      <c r="N990" t="n">
        <v>92.37</v>
      </c>
      <c r="O990" t="n">
        <v>38799.09</v>
      </c>
      <c r="P990" t="n">
        <v>197.3</v>
      </c>
      <c r="Q990" t="n">
        <v>197.82</v>
      </c>
      <c r="R990" t="n">
        <v>37.81</v>
      </c>
      <c r="S990" t="n">
        <v>25.4</v>
      </c>
      <c r="T990" t="n">
        <v>5308.85</v>
      </c>
      <c r="U990" t="n">
        <v>0.67</v>
      </c>
      <c r="V990" t="n">
        <v>0.87</v>
      </c>
      <c r="W990" t="n">
        <v>2.97</v>
      </c>
      <c r="X990" t="n">
        <v>0.34</v>
      </c>
      <c r="Y990" t="n">
        <v>1</v>
      </c>
      <c r="Z990" t="n">
        <v>10</v>
      </c>
    </row>
    <row r="991">
      <c r="A991" t="n">
        <v>31</v>
      </c>
      <c r="B991" t="n">
        <v>150</v>
      </c>
      <c r="C991" t="inlineStr">
        <is>
          <t xml:space="preserve">CONCLUIDO	</t>
        </is>
      </c>
      <c r="D991" t="n">
        <v>6.7904</v>
      </c>
      <c r="E991" t="n">
        <v>14.73</v>
      </c>
      <c r="F991" t="n">
        <v>10.73</v>
      </c>
      <c r="G991" t="n">
        <v>35.76</v>
      </c>
      <c r="H991" t="n">
        <v>0.5</v>
      </c>
      <c r="I991" t="n">
        <v>18</v>
      </c>
      <c r="J991" t="n">
        <v>313.24</v>
      </c>
      <c r="K991" t="n">
        <v>61.82</v>
      </c>
      <c r="L991" t="n">
        <v>8.75</v>
      </c>
      <c r="M991" t="n">
        <v>16</v>
      </c>
      <c r="N991" t="n">
        <v>92.67</v>
      </c>
      <c r="O991" t="n">
        <v>38866.96</v>
      </c>
      <c r="P991" t="n">
        <v>197.13</v>
      </c>
      <c r="Q991" t="n">
        <v>197.76</v>
      </c>
      <c r="R991" t="n">
        <v>37.92</v>
      </c>
      <c r="S991" t="n">
        <v>25.4</v>
      </c>
      <c r="T991" t="n">
        <v>5366.09</v>
      </c>
      <c r="U991" t="n">
        <v>0.67</v>
      </c>
      <c r="V991" t="n">
        <v>0.87</v>
      </c>
      <c r="W991" t="n">
        <v>2.97</v>
      </c>
      <c r="X991" t="n">
        <v>0.34</v>
      </c>
      <c r="Y991" t="n">
        <v>1</v>
      </c>
      <c r="Z991" t="n">
        <v>10</v>
      </c>
    </row>
    <row r="992">
      <c r="A992" t="n">
        <v>32</v>
      </c>
      <c r="B992" t="n">
        <v>150</v>
      </c>
      <c r="C992" t="inlineStr">
        <is>
          <t xml:space="preserve">CONCLUIDO	</t>
        </is>
      </c>
      <c r="D992" t="n">
        <v>6.8152</v>
      </c>
      <c r="E992" t="n">
        <v>14.67</v>
      </c>
      <c r="F992" t="n">
        <v>10.73</v>
      </c>
      <c r="G992" t="n">
        <v>37.88</v>
      </c>
      <c r="H992" t="n">
        <v>0.51</v>
      </c>
      <c r="I992" t="n">
        <v>17</v>
      </c>
      <c r="J992" t="n">
        <v>313.79</v>
      </c>
      <c r="K992" t="n">
        <v>61.82</v>
      </c>
      <c r="L992" t="n">
        <v>9</v>
      </c>
      <c r="M992" t="n">
        <v>15</v>
      </c>
      <c r="N992" t="n">
        <v>92.97</v>
      </c>
      <c r="O992" t="n">
        <v>38934.97</v>
      </c>
      <c r="P992" t="n">
        <v>197.23</v>
      </c>
      <c r="Q992" t="n">
        <v>197.82</v>
      </c>
      <c r="R992" t="n">
        <v>37.95</v>
      </c>
      <c r="S992" t="n">
        <v>25.4</v>
      </c>
      <c r="T992" t="n">
        <v>5384.81</v>
      </c>
      <c r="U992" t="n">
        <v>0.67</v>
      </c>
      <c r="V992" t="n">
        <v>0.87</v>
      </c>
      <c r="W992" t="n">
        <v>2.97</v>
      </c>
      <c r="X992" t="n">
        <v>0.34</v>
      </c>
      <c r="Y992" t="n">
        <v>1</v>
      </c>
      <c r="Z992" t="n">
        <v>10</v>
      </c>
    </row>
    <row r="993">
      <c r="A993" t="n">
        <v>33</v>
      </c>
      <c r="B993" t="n">
        <v>150</v>
      </c>
      <c r="C993" t="inlineStr">
        <is>
          <t xml:space="preserve">CONCLUIDO	</t>
        </is>
      </c>
      <c r="D993" t="n">
        <v>6.8187</v>
      </c>
      <c r="E993" t="n">
        <v>14.67</v>
      </c>
      <c r="F993" t="n">
        <v>10.72</v>
      </c>
      <c r="G993" t="n">
        <v>37.85</v>
      </c>
      <c r="H993" t="n">
        <v>0.52</v>
      </c>
      <c r="I993" t="n">
        <v>17</v>
      </c>
      <c r="J993" t="n">
        <v>314.34</v>
      </c>
      <c r="K993" t="n">
        <v>61.82</v>
      </c>
      <c r="L993" t="n">
        <v>9.25</v>
      </c>
      <c r="M993" t="n">
        <v>15</v>
      </c>
      <c r="N993" t="n">
        <v>93.27</v>
      </c>
      <c r="O993" t="n">
        <v>39003.11</v>
      </c>
      <c r="P993" t="n">
        <v>197.18</v>
      </c>
      <c r="Q993" t="n">
        <v>197.87</v>
      </c>
      <c r="R993" t="n">
        <v>37.67</v>
      </c>
      <c r="S993" t="n">
        <v>25.4</v>
      </c>
      <c r="T993" t="n">
        <v>5245.42</v>
      </c>
      <c r="U993" t="n">
        <v>0.67</v>
      </c>
      <c r="V993" t="n">
        <v>0.87</v>
      </c>
      <c r="W993" t="n">
        <v>2.97</v>
      </c>
      <c r="X993" t="n">
        <v>0.33</v>
      </c>
      <c r="Y993" t="n">
        <v>1</v>
      </c>
      <c r="Z993" t="n">
        <v>10</v>
      </c>
    </row>
    <row r="994">
      <c r="A994" t="n">
        <v>34</v>
      </c>
      <c r="B994" t="n">
        <v>150</v>
      </c>
      <c r="C994" t="inlineStr">
        <is>
          <t xml:space="preserve">CONCLUIDO	</t>
        </is>
      </c>
      <c r="D994" t="n">
        <v>6.8625</v>
      </c>
      <c r="E994" t="n">
        <v>14.57</v>
      </c>
      <c r="F994" t="n">
        <v>10.69</v>
      </c>
      <c r="G994" t="n">
        <v>40.07</v>
      </c>
      <c r="H994" t="n">
        <v>0.54</v>
      </c>
      <c r="I994" t="n">
        <v>16</v>
      </c>
      <c r="J994" t="n">
        <v>314.9</v>
      </c>
      <c r="K994" t="n">
        <v>61.82</v>
      </c>
      <c r="L994" t="n">
        <v>9.5</v>
      </c>
      <c r="M994" t="n">
        <v>14</v>
      </c>
      <c r="N994" t="n">
        <v>93.56999999999999</v>
      </c>
      <c r="O994" t="n">
        <v>39071.38</v>
      </c>
      <c r="P994" t="n">
        <v>196.47</v>
      </c>
      <c r="Q994" t="n">
        <v>197.76</v>
      </c>
      <c r="R994" t="n">
        <v>36.38</v>
      </c>
      <c r="S994" t="n">
        <v>25.4</v>
      </c>
      <c r="T994" t="n">
        <v>4606.25</v>
      </c>
      <c r="U994" t="n">
        <v>0.7</v>
      </c>
      <c r="V994" t="n">
        <v>0.87</v>
      </c>
      <c r="W994" t="n">
        <v>2.97</v>
      </c>
      <c r="X994" t="n">
        <v>0.3</v>
      </c>
      <c r="Y994" t="n">
        <v>1</v>
      </c>
      <c r="Z994" t="n">
        <v>10</v>
      </c>
    </row>
    <row r="995">
      <c r="A995" t="n">
        <v>35</v>
      </c>
      <c r="B995" t="n">
        <v>150</v>
      </c>
      <c r="C995" t="inlineStr">
        <is>
          <t xml:space="preserve">CONCLUIDO	</t>
        </is>
      </c>
      <c r="D995" t="n">
        <v>6.8556</v>
      </c>
      <c r="E995" t="n">
        <v>14.59</v>
      </c>
      <c r="F995" t="n">
        <v>10.7</v>
      </c>
      <c r="G995" t="n">
        <v>40.13</v>
      </c>
      <c r="H995" t="n">
        <v>0.55</v>
      </c>
      <c r="I995" t="n">
        <v>16</v>
      </c>
      <c r="J995" t="n">
        <v>315.45</v>
      </c>
      <c r="K995" t="n">
        <v>61.82</v>
      </c>
      <c r="L995" t="n">
        <v>9.75</v>
      </c>
      <c r="M995" t="n">
        <v>14</v>
      </c>
      <c r="N995" t="n">
        <v>93.88</v>
      </c>
      <c r="O995" t="n">
        <v>39139.8</v>
      </c>
      <c r="P995" t="n">
        <v>196.83</v>
      </c>
      <c r="Q995" t="n">
        <v>197.76</v>
      </c>
      <c r="R995" t="n">
        <v>36.86</v>
      </c>
      <c r="S995" t="n">
        <v>25.4</v>
      </c>
      <c r="T995" t="n">
        <v>4847.24</v>
      </c>
      <c r="U995" t="n">
        <v>0.6899999999999999</v>
      </c>
      <c r="V995" t="n">
        <v>0.87</v>
      </c>
      <c r="W995" t="n">
        <v>2.97</v>
      </c>
      <c r="X995" t="n">
        <v>0.31</v>
      </c>
      <c r="Y995" t="n">
        <v>1</v>
      </c>
      <c r="Z995" t="n">
        <v>10</v>
      </c>
    </row>
    <row r="996">
      <c r="A996" t="n">
        <v>36</v>
      </c>
      <c r="B996" t="n">
        <v>150</v>
      </c>
      <c r="C996" t="inlineStr">
        <is>
          <t xml:space="preserve">CONCLUIDO	</t>
        </is>
      </c>
      <c r="D996" t="n">
        <v>6.8637</v>
      </c>
      <c r="E996" t="n">
        <v>14.57</v>
      </c>
      <c r="F996" t="n">
        <v>10.68</v>
      </c>
      <c r="G996" t="n">
        <v>40.06</v>
      </c>
      <c r="H996" t="n">
        <v>0.5600000000000001</v>
      </c>
      <c r="I996" t="n">
        <v>16</v>
      </c>
      <c r="J996" t="n">
        <v>316.01</v>
      </c>
      <c r="K996" t="n">
        <v>61.82</v>
      </c>
      <c r="L996" t="n">
        <v>10</v>
      </c>
      <c r="M996" t="n">
        <v>14</v>
      </c>
      <c r="N996" t="n">
        <v>94.18000000000001</v>
      </c>
      <c r="O996" t="n">
        <v>39208.35</v>
      </c>
      <c r="P996" t="n">
        <v>196.51</v>
      </c>
      <c r="Q996" t="n">
        <v>197.77</v>
      </c>
      <c r="R996" t="n">
        <v>36.65</v>
      </c>
      <c r="S996" t="n">
        <v>25.4</v>
      </c>
      <c r="T996" t="n">
        <v>4742.63</v>
      </c>
      <c r="U996" t="n">
        <v>0.6899999999999999</v>
      </c>
      <c r="V996" t="n">
        <v>0.87</v>
      </c>
      <c r="W996" t="n">
        <v>2.96</v>
      </c>
      <c r="X996" t="n">
        <v>0.29</v>
      </c>
      <c r="Y996" t="n">
        <v>1</v>
      </c>
      <c r="Z996" t="n">
        <v>10</v>
      </c>
    </row>
    <row r="997">
      <c r="A997" t="n">
        <v>37</v>
      </c>
      <c r="B997" t="n">
        <v>150</v>
      </c>
      <c r="C997" t="inlineStr">
        <is>
          <t xml:space="preserve">CONCLUIDO	</t>
        </is>
      </c>
      <c r="D997" t="n">
        <v>6.8955</v>
      </c>
      <c r="E997" t="n">
        <v>14.5</v>
      </c>
      <c r="F997" t="n">
        <v>10.67</v>
      </c>
      <c r="G997" t="n">
        <v>42.69</v>
      </c>
      <c r="H997" t="n">
        <v>0.58</v>
      </c>
      <c r="I997" t="n">
        <v>15</v>
      </c>
      <c r="J997" t="n">
        <v>316.56</v>
      </c>
      <c r="K997" t="n">
        <v>61.82</v>
      </c>
      <c r="L997" t="n">
        <v>10.25</v>
      </c>
      <c r="M997" t="n">
        <v>13</v>
      </c>
      <c r="N997" t="n">
        <v>94.48999999999999</v>
      </c>
      <c r="O997" t="n">
        <v>39277.04</v>
      </c>
      <c r="P997" t="n">
        <v>196.36</v>
      </c>
      <c r="Q997" t="n">
        <v>197.76</v>
      </c>
      <c r="R997" t="n">
        <v>36.19</v>
      </c>
      <c r="S997" t="n">
        <v>25.4</v>
      </c>
      <c r="T997" t="n">
        <v>4514.29</v>
      </c>
      <c r="U997" t="n">
        <v>0.7</v>
      </c>
      <c r="V997" t="n">
        <v>0.87</v>
      </c>
      <c r="W997" t="n">
        <v>2.96</v>
      </c>
      <c r="X997" t="n">
        <v>0.28</v>
      </c>
      <c r="Y997" t="n">
        <v>1</v>
      </c>
      <c r="Z997" t="n">
        <v>10</v>
      </c>
    </row>
    <row r="998">
      <c r="A998" t="n">
        <v>38</v>
      </c>
      <c r="B998" t="n">
        <v>150</v>
      </c>
      <c r="C998" t="inlineStr">
        <is>
          <t xml:space="preserve">CONCLUIDO	</t>
        </is>
      </c>
      <c r="D998" t="n">
        <v>6.9</v>
      </c>
      <c r="E998" t="n">
        <v>14.49</v>
      </c>
      <c r="F998" t="n">
        <v>10.66</v>
      </c>
      <c r="G998" t="n">
        <v>42.65</v>
      </c>
      <c r="H998" t="n">
        <v>0.59</v>
      </c>
      <c r="I998" t="n">
        <v>15</v>
      </c>
      <c r="J998" t="n">
        <v>317.12</v>
      </c>
      <c r="K998" t="n">
        <v>61.82</v>
      </c>
      <c r="L998" t="n">
        <v>10.5</v>
      </c>
      <c r="M998" t="n">
        <v>13</v>
      </c>
      <c r="N998" t="n">
        <v>94.8</v>
      </c>
      <c r="O998" t="n">
        <v>39345.87</v>
      </c>
      <c r="P998" t="n">
        <v>196.14</v>
      </c>
      <c r="Q998" t="n">
        <v>197.79</v>
      </c>
      <c r="R998" t="n">
        <v>35.66</v>
      </c>
      <c r="S998" t="n">
        <v>25.4</v>
      </c>
      <c r="T998" t="n">
        <v>4250.88</v>
      </c>
      <c r="U998" t="n">
        <v>0.71</v>
      </c>
      <c r="V998" t="n">
        <v>0.87</v>
      </c>
      <c r="W998" t="n">
        <v>2.97</v>
      </c>
      <c r="X998" t="n">
        <v>0.27</v>
      </c>
      <c r="Y998" t="n">
        <v>1</v>
      </c>
      <c r="Z998" t="n">
        <v>10</v>
      </c>
    </row>
    <row r="999">
      <c r="A999" t="n">
        <v>39</v>
      </c>
      <c r="B999" t="n">
        <v>150</v>
      </c>
      <c r="C999" t="inlineStr">
        <is>
          <t xml:space="preserve">CONCLUIDO	</t>
        </is>
      </c>
      <c r="D999" t="n">
        <v>6.8995</v>
      </c>
      <c r="E999" t="n">
        <v>14.49</v>
      </c>
      <c r="F999" t="n">
        <v>10.66</v>
      </c>
      <c r="G999" t="n">
        <v>42.65</v>
      </c>
      <c r="H999" t="n">
        <v>0.6</v>
      </c>
      <c r="I999" t="n">
        <v>15</v>
      </c>
      <c r="J999" t="n">
        <v>317.68</v>
      </c>
      <c r="K999" t="n">
        <v>61.82</v>
      </c>
      <c r="L999" t="n">
        <v>10.75</v>
      </c>
      <c r="M999" t="n">
        <v>13</v>
      </c>
      <c r="N999" t="n">
        <v>95.11</v>
      </c>
      <c r="O999" t="n">
        <v>39414.84</v>
      </c>
      <c r="P999" t="n">
        <v>196.15</v>
      </c>
      <c r="Q999" t="n">
        <v>197.78</v>
      </c>
      <c r="R999" t="n">
        <v>35.82</v>
      </c>
      <c r="S999" t="n">
        <v>25.4</v>
      </c>
      <c r="T999" t="n">
        <v>4333.48</v>
      </c>
      <c r="U999" t="n">
        <v>0.71</v>
      </c>
      <c r="V999" t="n">
        <v>0.87</v>
      </c>
      <c r="W999" t="n">
        <v>2.96</v>
      </c>
      <c r="X999" t="n">
        <v>0.27</v>
      </c>
      <c r="Y999" t="n">
        <v>1</v>
      </c>
      <c r="Z999" t="n">
        <v>10</v>
      </c>
    </row>
    <row r="1000">
      <c r="A1000" t="n">
        <v>40</v>
      </c>
      <c r="B1000" t="n">
        <v>150</v>
      </c>
      <c r="C1000" t="inlineStr">
        <is>
          <t xml:space="preserve">CONCLUIDO	</t>
        </is>
      </c>
      <c r="D1000" t="n">
        <v>6.9328</v>
      </c>
      <c r="E1000" t="n">
        <v>14.42</v>
      </c>
      <c r="F1000" t="n">
        <v>10.65</v>
      </c>
      <c r="G1000" t="n">
        <v>45.64</v>
      </c>
      <c r="H1000" t="n">
        <v>0.62</v>
      </c>
      <c r="I1000" t="n">
        <v>14</v>
      </c>
      <c r="J1000" t="n">
        <v>318.24</v>
      </c>
      <c r="K1000" t="n">
        <v>61.82</v>
      </c>
      <c r="L1000" t="n">
        <v>11</v>
      </c>
      <c r="M1000" t="n">
        <v>12</v>
      </c>
      <c r="N1000" t="n">
        <v>95.42</v>
      </c>
      <c r="O1000" t="n">
        <v>39483.95</v>
      </c>
      <c r="P1000" t="n">
        <v>196</v>
      </c>
      <c r="Q1000" t="n">
        <v>197.79</v>
      </c>
      <c r="R1000" t="n">
        <v>35.23</v>
      </c>
      <c r="S1000" t="n">
        <v>25.4</v>
      </c>
      <c r="T1000" t="n">
        <v>4042.57</v>
      </c>
      <c r="U1000" t="n">
        <v>0.72</v>
      </c>
      <c r="V1000" t="n">
        <v>0.87</v>
      </c>
      <c r="W1000" t="n">
        <v>2.97</v>
      </c>
      <c r="X1000" t="n">
        <v>0.26</v>
      </c>
      <c r="Y1000" t="n">
        <v>1</v>
      </c>
      <c r="Z1000" t="n">
        <v>10</v>
      </c>
    </row>
    <row r="1001">
      <c r="A1001" t="n">
        <v>41</v>
      </c>
      <c r="B1001" t="n">
        <v>150</v>
      </c>
      <c r="C1001" t="inlineStr">
        <is>
          <t xml:space="preserve">CONCLUIDO	</t>
        </is>
      </c>
      <c r="D1001" t="n">
        <v>6.9331</v>
      </c>
      <c r="E1001" t="n">
        <v>14.42</v>
      </c>
      <c r="F1001" t="n">
        <v>10.65</v>
      </c>
      <c r="G1001" t="n">
        <v>45.64</v>
      </c>
      <c r="H1001" t="n">
        <v>0.63</v>
      </c>
      <c r="I1001" t="n">
        <v>14</v>
      </c>
      <c r="J1001" t="n">
        <v>318.8</v>
      </c>
      <c r="K1001" t="n">
        <v>61.82</v>
      </c>
      <c r="L1001" t="n">
        <v>11.25</v>
      </c>
      <c r="M1001" t="n">
        <v>12</v>
      </c>
      <c r="N1001" t="n">
        <v>95.73</v>
      </c>
      <c r="O1001" t="n">
        <v>39553.2</v>
      </c>
      <c r="P1001" t="n">
        <v>196.01</v>
      </c>
      <c r="Q1001" t="n">
        <v>197.8</v>
      </c>
      <c r="R1001" t="n">
        <v>35.42</v>
      </c>
      <c r="S1001" t="n">
        <v>25.4</v>
      </c>
      <c r="T1001" t="n">
        <v>4133.93</v>
      </c>
      <c r="U1001" t="n">
        <v>0.72</v>
      </c>
      <c r="V1001" t="n">
        <v>0.87</v>
      </c>
      <c r="W1001" t="n">
        <v>2.96</v>
      </c>
      <c r="X1001" t="n">
        <v>0.26</v>
      </c>
      <c r="Y1001" t="n">
        <v>1</v>
      </c>
      <c r="Z1001" t="n">
        <v>10</v>
      </c>
    </row>
    <row r="1002">
      <c r="A1002" t="n">
        <v>42</v>
      </c>
      <c r="B1002" t="n">
        <v>150</v>
      </c>
      <c r="C1002" t="inlineStr">
        <is>
          <t xml:space="preserve">CONCLUIDO	</t>
        </is>
      </c>
      <c r="D1002" t="n">
        <v>6.93</v>
      </c>
      <c r="E1002" t="n">
        <v>14.43</v>
      </c>
      <c r="F1002" t="n">
        <v>10.65</v>
      </c>
      <c r="G1002" t="n">
        <v>45.66</v>
      </c>
      <c r="H1002" t="n">
        <v>0.64</v>
      </c>
      <c r="I1002" t="n">
        <v>14</v>
      </c>
      <c r="J1002" t="n">
        <v>319.36</v>
      </c>
      <c r="K1002" t="n">
        <v>61.82</v>
      </c>
      <c r="L1002" t="n">
        <v>11.5</v>
      </c>
      <c r="M1002" t="n">
        <v>12</v>
      </c>
      <c r="N1002" t="n">
        <v>96.04000000000001</v>
      </c>
      <c r="O1002" t="n">
        <v>39622.59</v>
      </c>
      <c r="P1002" t="n">
        <v>196</v>
      </c>
      <c r="Q1002" t="n">
        <v>197.76</v>
      </c>
      <c r="R1002" t="n">
        <v>35.59</v>
      </c>
      <c r="S1002" t="n">
        <v>25.4</v>
      </c>
      <c r="T1002" t="n">
        <v>4219.93</v>
      </c>
      <c r="U1002" t="n">
        <v>0.71</v>
      </c>
      <c r="V1002" t="n">
        <v>0.87</v>
      </c>
      <c r="W1002" t="n">
        <v>2.96</v>
      </c>
      <c r="X1002" t="n">
        <v>0.26</v>
      </c>
      <c r="Y1002" t="n">
        <v>1</v>
      </c>
      <c r="Z1002" t="n">
        <v>10</v>
      </c>
    </row>
    <row r="1003">
      <c r="A1003" t="n">
        <v>43</v>
      </c>
      <c r="B1003" t="n">
        <v>150</v>
      </c>
      <c r="C1003" t="inlineStr">
        <is>
          <t xml:space="preserve">CONCLUIDO	</t>
        </is>
      </c>
      <c r="D1003" t="n">
        <v>6.9642</v>
      </c>
      <c r="E1003" t="n">
        <v>14.36</v>
      </c>
      <c r="F1003" t="n">
        <v>10.64</v>
      </c>
      <c r="G1003" t="n">
        <v>49.11</v>
      </c>
      <c r="H1003" t="n">
        <v>0.65</v>
      </c>
      <c r="I1003" t="n">
        <v>13</v>
      </c>
      <c r="J1003" t="n">
        <v>319.93</v>
      </c>
      <c r="K1003" t="n">
        <v>61.82</v>
      </c>
      <c r="L1003" t="n">
        <v>11.75</v>
      </c>
      <c r="M1003" t="n">
        <v>11</v>
      </c>
      <c r="N1003" t="n">
        <v>96.36</v>
      </c>
      <c r="O1003" t="n">
        <v>39692.13</v>
      </c>
      <c r="P1003" t="n">
        <v>195.8</v>
      </c>
      <c r="Q1003" t="n">
        <v>197.75</v>
      </c>
      <c r="R1003" t="n">
        <v>35.2</v>
      </c>
      <c r="S1003" t="n">
        <v>25.4</v>
      </c>
      <c r="T1003" t="n">
        <v>4029.01</v>
      </c>
      <c r="U1003" t="n">
        <v>0.72</v>
      </c>
      <c r="V1003" t="n">
        <v>0.87</v>
      </c>
      <c r="W1003" t="n">
        <v>2.96</v>
      </c>
      <c r="X1003" t="n">
        <v>0.25</v>
      </c>
      <c r="Y1003" t="n">
        <v>1</v>
      </c>
      <c r="Z1003" t="n">
        <v>10</v>
      </c>
    </row>
    <row r="1004">
      <c r="A1004" t="n">
        <v>44</v>
      </c>
      <c r="B1004" t="n">
        <v>150</v>
      </c>
      <c r="C1004" t="inlineStr">
        <is>
          <t xml:space="preserve">CONCLUIDO	</t>
        </is>
      </c>
      <c r="D1004" t="n">
        <v>6.9643</v>
      </c>
      <c r="E1004" t="n">
        <v>14.36</v>
      </c>
      <c r="F1004" t="n">
        <v>10.64</v>
      </c>
      <c r="G1004" t="n">
        <v>49.11</v>
      </c>
      <c r="H1004" t="n">
        <v>0.67</v>
      </c>
      <c r="I1004" t="n">
        <v>13</v>
      </c>
      <c r="J1004" t="n">
        <v>320.49</v>
      </c>
      <c r="K1004" t="n">
        <v>61.82</v>
      </c>
      <c r="L1004" t="n">
        <v>12</v>
      </c>
      <c r="M1004" t="n">
        <v>11</v>
      </c>
      <c r="N1004" t="n">
        <v>96.67</v>
      </c>
      <c r="O1004" t="n">
        <v>39761.81</v>
      </c>
      <c r="P1004" t="n">
        <v>196.03</v>
      </c>
      <c r="Q1004" t="n">
        <v>197.75</v>
      </c>
      <c r="R1004" t="n">
        <v>35.17</v>
      </c>
      <c r="S1004" t="n">
        <v>25.4</v>
      </c>
      <c r="T1004" t="n">
        <v>4013.68</v>
      </c>
      <c r="U1004" t="n">
        <v>0.72</v>
      </c>
      <c r="V1004" t="n">
        <v>0.87</v>
      </c>
      <c r="W1004" t="n">
        <v>2.96</v>
      </c>
      <c r="X1004" t="n">
        <v>0.25</v>
      </c>
      <c r="Y1004" t="n">
        <v>1</v>
      </c>
      <c r="Z1004" t="n">
        <v>10</v>
      </c>
    </row>
    <row r="1005">
      <c r="A1005" t="n">
        <v>45</v>
      </c>
      <c r="B1005" t="n">
        <v>150</v>
      </c>
      <c r="C1005" t="inlineStr">
        <is>
          <t xml:space="preserve">CONCLUIDO	</t>
        </is>
      </c>
      <c r="D1005" t="n">
        <v>6.9753</v>
      </c>
      <c r="E1005" t="n">
        <v>14.34</v>
      </c>
      <c r="F1005" t="n">
        <v>10.62</v>
      </c>
      <c r="G1005" t="n">
        <v>49</v>
      </c>
      <c r="H1005" t="n">
        <v>0.68</v>
      </c>
      <c r="I1005" t="n">
        <v>13</v>
      </c>
      <c r="J1005" t="n">
        <v>321.06</v>
      </c>
      <c r="K1005" t="n">
        <v>61.82</v>
      </c>
      <c r="L1005" t="n">
        <v>12.25</v>
      </c>
      <c r="M1005" t="n">
        <v>11</v>
      </c>
      <c r="N1005" t="n">
        <v>96.98999999999999</v>
      </c>
      <c r="O1005" t="n">
        <v>39831.64</v>
      </c>
      <c r="P1005" t="n">
        <v>195.62</v>
      </c>
      <c r="Q1005" t="n">
        <v>197.77</v>
      </c>
      <c r="R1005" t="n">
        <v>34.54</v>
      </c>
      <c r="S1005" t="n">
        <v>25.4</v>
      </c>
      <c r="T1005" t="n">
        <v>3699.83</v>
      </c>
      <c r="U1005" t="n">
        <v>0.74</v>
      </c>
      <c r="V1005" t="n">
        <v>0.88</v>
      </c>
      <c r="W1005" t="n">
        <v>2.96</v>
      </c>
      <c r="X1005" t="n">
        <v>0.23</v>
      </c>
      <c r="Y1005" t="n">
        <v>1</v>
      </c>
      <c r="Z1005" t="n">
        <v>10</v>
      </c>
    </row>
    <row r="1006">
      <c r="A1006" t="n">
        <v>46</v>
      </c>
      <c r="B1006" t="n">
        <v>150</v>
      </c>
      <c r="C1006" t="inlineStr">
        <is>
          <t xml:space="preserve">CONCLUIDO	</t>
        </is>
      </c>
      <c r="D1006" t="n">
        <v>6.9678</v>
      </c>
      <c r="E1006" t="n">
        <v>14.35</v>
      </c>
      <c r="F1006" t="n">
        <v>10.63</v>
      </c>
      <c r="G1006" t="n">
        <v>49.07</v>
      </c>
      <c r="H1006" t="n">
        <v>0.6899999999999999</v>
      </c>
      <c r="I1006" t="n">
        <v>13</v>
      </c>
      <c r="J1006" t="n">
        <v>321.63</v>
      </c>
      <c r="K1006" t="n">
        <v>61.82</v>
      </c>
      <c r="L1006" t="n">
        <v>12.5</v>
      </c>
      <c r="M1006" t="n">
        <v>11</v>
      </c>
      <c r="N1006" t="n">
        <v>97.31</v>
      </c>
      <c r="O1006" t="n">
        <v>39901.61</v>
      </c>
      <c r="P1006" t="n">
        <v>195.83</v>
      </c>
      <c r="Q1006" t="n">
        <v>197.76</v>
      </c>
      <c r="R1006" t="n">
        <v>34.92</v>
      </c>
      <c r="S1006" t="n">
        <v>25.4</v>
      </c>
      <c r="T1006" t="n">
        <v>3892.16</v>
      </c>
      <c r="U1006" t="n">
        <v>0.73</v>
      </c>
      <c r="V1006" t="n">
        <v>0.88</v>
      </c>
      <c r="W1006" t="n">
        <v>2.96</v>
      </c>
      <c r="X1006" t="n">
        <v>0.24</v>
      </c>
      <c r="Y1006" t="n">
        <v>1</v>
      </c>
      <c r="Z1006" t="n">
        <v>10</v>
      </c>
    </row>
    <row r="1007">
      <c r="A1007" t="n">
        <v>47</v>
      </c>
      <c r="B1007" t="n">
        <v>150</v>
      </c>
      <c r="C1007" t="inlineStr">
        <is>
          <t xml:space="preserve">CONCLUIDO	</t>
        </is>
      </c>
      <c r="D1007" t="n">
        <v>7.0016</v>
      </c>
      <c r="E1007" t="n">
        <v>14.28</v>
      </c>
      <c r="F1007" t="n">
        <v>10.62</v>
      </c>
      <c r="G1007" t="n">
        <v>53.09</v>
      </c>
      <c r="H1007" t="n">
        <v>0.71</v>
      </c>
      <c r="I1007" t="n">
        <v>12</v>
      </c>
      <c r="J1007" t="n">
        <v>322.2</v>
      </c>
      <c r="K1007" t="n">
        <v>61.82</v>
      </c>
      <c r="L1007" t="n">
        <v>12.75</v>
      </c>
      <c r="M1007" t="n">
        <v>10</v>
      </c>
      <c r="N1007" t="n">
        <v>97.62</v>
      </c>
      <c r="O1007" t="n">
        <v>39971.73</v>
      </c>
      <c r="P1007" t="n">
        <v>195.47</v>
      </c>
      <c r="Q1007" t="n">
        <v>197.77</v>
      </c>
      <c r="R1007" t="n">
        <v>34.39</v>
      </c>
      <c r="S1007" t="n">
        <v>25.4</v>
      </c>
      <c r="T1007" t="n">
        <v>3633.3</v>
      </c>
      <c r="U1007" t="n">
        <v>0.74</v>
      </c>
      <c r="V1007" t="n">
        <v>0.88</v>
      </c>
      <c r="W1007" t="n">
        <v>2.96</v>
      </c>
      <c r="X1007" t="n">
        <v>0.23</v>
      </c>
      <c r="Y1007" t="n">
        <v>1</v>
      </c>
      <c r="Z1007" t="n">
        <v>10</v>
      </c>
    </row>
    <row r="1008">
      <c r="A1008" t="n">
        <v>48</v>
      </c>
      <c r="B1008" t="n">
        <v>150</v>
      </c>
      <c r="C1008" t="inlineStr">
        <is>
          <t xml:space="preserve">CONCLUIDO	</t>
        </is>
      </c>
      <c r="D1008" t="n">
        <v>7.0089</v>
      </c>
      <c r="E1008" t="n">
        <v>14.27</v>
      </c>
      <c r="F1008" t="n">
        <v>10.6</v>
      </c>
      <c r="G1008" t="n">
        <v>53.02</v>
      </c>
      <c r="H1008" t="n">
        <v>0.72</v>
      </c>
      <c r="I1008" t="n">
        <v>12</v>
      </c>
      <c r="J1008" t="n">
        <v>322.77</v>
      </c>
      <c r="K1008" t="n">
        <v>61.82</v>
      </c>
      <c r="L1008" t="n">
        <v>13</v>
      </c>
      <c r="M1008" t="n">
        <v>10</v>
      </c>
      <c r="N1008" t="n">
        <v>97.94</v>
      </c>
      <c r="O1008" t="n">
        <v>40042</v>
      </c>
      <c r="P1008" t="n">
        <v>195.29</v>
      </c>
      <c r="Q1008" t="n">
        <v>197.76</v>
      </c>
      <c r="R1008" t="n">
        <v>34.12</v>
      </c>
      <c r="S1008" t="n">
        <v>25.4</v>
      </c>
      <c r="T1008" t="n">
        <v>3493.74</v>
      </c>
      <c r="U1008" t="n">
        <v>0.74</v>
      </c>
      <c r="V1008" t="n">
        <v>0.88</v>
      </c>
      <c r="W1008" t="n">
        <v>2.96</v>
      </c>
      <c r="X1008" t="n">
        <v>0.21</v>
      </c>
      <c r="Y1008" t="n">
        <v>1</v>
      </c>
      <c r="Z1008" t="n">
        <v>10</v>
      </c>
    </row>
    <row r="1009">
      <c r="A1009" t="n">
        <v>49</v>
      </c>
      <c r="B1009" t="n">
        <v>150</v>
      </c>
      <c r="C1009" t="inlineStr">
        <is>
          <t xml:space="preserve">CONCLUIDO	</t>
        </is>
      </c>
      <c r="D1009" t="n">
        <v>7.002</v>
      </c>
      <c r="E1009" t="n">
        <v>14.28</v>
      </c>
      <c r="F1009" t="n">
        <v>10.62</v>
      </c>
      <c r="G1009" t="n">
        <v>53.09</v>
      </c>
      <c r="H1009" t="n">
        <v>0.73</v>
      </c>
      <c r="I1009" t="n">
        <v>12</v>
      </c>
      <c r="J1009" t="n">
        <v>323.34</v>
      </c>
      <c r="K1009" t="n">
        <v>61.82</v>
      </c>
      <c r="L1009" t="n">
        <v>13.25</v>
      </c>
      <c r="M1009" t="n">
        <v>10</v>
      </c>
      <c r="N1009" t="n">
        <v>98.27</v>
      </c>
      <c r="O1009" t="n">
        <v>40112.54</v>
      </c>
      <c r="P1009" t="n">
        <v>195.69</v>
      </c>
      <c r="Q1009" t="n">
        <v>197.78</v>
      </c>
      <c r="R1009" t="n">
        <v>34.18</v>
      </c>
      <c r="S1009" t="n">
        <v>25.4</v>
      </c>
      <c r="T1009" t="n">
        <v>3527.12</v>
      </c>
      <c r="U1009" t="n">
        <v>0.74</v>
      </c>
      <c r="V1009" t="n">
        <v>0.88</v>
      </c>
      <c r="W1009" t="n">
        <v>2.96</v>
      </c>
      <c r="X1009" t="n">
        <v>0.23</v>
      </c>
      <c r="Y1009" t="n">
        <v>1</v>
      </c>
      <c r="Z1009" t="n">
        <v>10</v>
      </c>
    </row>
    <row r="1010">
      <c r="A1010" t="n">
        <v>50</v>
      </c>
      <c r="B1010" t="n">
        <v>150</v>
      </c>
      <c r="C1010" t="inlineStr">
        <is>
          <t xml:space="preserve">CONCLUIDO	</t>
        </is>
      </c>
      <c r="D1010" t="n">
        <v>7.0051</v>
      </c>
      <c r="E1010" t="n">
        <v>14.28</v>
      </c>
      <c r="F1010" t="n">
        <v>10.61</v>
      </c>
      <c r="G1010" t="n">
        <v>53.06</v>
      </c>
      <c r="H1010" t="n">
        <v>0.74</v>
      </c>
      <c r="I1010" t="n">
        <v>12</v>
      </c>
      <c r="J1010" t="n">
        <v>323.91</v>
      </c>
      <c r="K1010" t="n">
        <v>61.82</v>
      </c>
      <c r="L1010" t="n">
        <v>13.5</v>
      </c>
      <c r="M1010" t="n">
        <v>10</v>
      </c>
      <c r="N1010" t="n">
        <v>98.59</v>
      </c>
      <c r="O1010" t="n">
        <v>40183.11</v>
      </c>
      <c r="P1010" t="n">
        <v>195.55</v>
      </c>
      <c r="Q1010" t="n">
        <v>197.76</v>
      </c>
      <c r="R1010" t="n">
        <v>34.28</v>
      </c>
      <c r="S1010" t="n">
        <v>25.4</v>
      </c>
      <c r="T1010" t="n">
        <v>3578.3</v>
      </c>
      <c r="U1010" t="n">
        <v>0.74</v>
      </c>
      <c r="V1010" t="n">
        <v>0.88</v>
      </c>
      <c r="W1010" t="n">
        <v>2.96</v>
      </c>
      <c r="X1010" t="n">
        <v>0.22</v>
      </c>
      <c r="Y1010" t="n">
        <v>1</v>
      </c>
      <c r="Z1010" t="n">
        <v>10</v>
      </c>
    </row>
    <row r="1011">
      <c r="A1011" t="n">
        <v>51</v>
      </c>
      <c r="B1011" t="n">
        <v>150</v>
      </c>
      <c r="C1011" t="inlineStr">
        <is>
          <t xml:space="preserve">CONCLUIDO	</t>
        </is>
      </c>
      <c r="D1011" t="n">
        <v>7.0044</v>
      </c>
      <c r="E1011" t="n">
        <v>14.28</v>
      </c>
      <c r="F1011" t="n">
        <v>10.61</v>
      </c>
      <c r="G1011" t="n">
        <v>53.06</v>
      </c>
      <c r="H1011" t="n">
        <v>0.76</v>
      </c>
      <c r="I1011" t="n">
        <v>12</v>
      </c>
      <c r="J1011" t="n">
        <v>324.48</v>
      </c>
      <c r="K1011" t="n">
        <v>61.82</v>
      </c>
      <c r="L1011" t="n">
        <v>13.75</v>
      </c>
      <c r="M1011" t="n">
        <v>10</v>
      </c>
      <c r="N1011" t="n">
        <v>98.91</v>
      </c>
      <c r="O1011" t="n">
        <v>40253.84</v>
      </c>
      <c r="P1011" t="n">
        <v>195.39</v>
      </c>
      <c r="Q1011" t="n">
        <v>197.77</v>
      </c>
      <c r="R1011" t="n">
        <v>34.36</v>
      </c>
      <c r="S1011" t="n">
        <v>25.4</v>
      </c>
      <c r="T1011" t="n">
        <v>3618.19</v>
      </c>
      <c r="U1011" t="n">
        <v>0.74</v>
      </c>
      <c r="V1011" t="n">
        <v>0.88</v>
      </c>
      <c r="W1011" t="n">
        <v>2.96</v>
      </c>
      <c r="X1011" t="n">
        <v>0.22</v>
      </c>
      <c r="Y1011" t="n">
        <v>1</v>
      </c>
      <c r="Z1011" t="n">
        <v>10</v>
      </c>
    </row>
    <row r="1012">
      <c r="A1012" t="n">
        <v>52</v>
      </c>
      <c r="B1012" t="n">
        <v>150</v>
      </c>
      <c r="C1012" t="inlineStr">
        <is>
          <t xml:space="preserve">CONCLUIDO	</t>
        </is>
      </c>
      <c r="D1012" t="n">
        <v>7.041</v>
      </c>
      <c r="E1012" t="n">
        <v>14.2</v>
      </c>
      <c r="F1012" t="n">
        <v>10.59</v>
      </c>
      <c r="G1012" t="n">
        <v>57.79</v>
      </c>
      <c r="H1012" t="n">
        <v>0.77</v>
      </c>
      <c r="I1012" t="n">
        <v>11</v>
      </c>
      <c r="J1012" t="n">
        <v>325.06</v>
      </c>
      <c r="K1012" t="n">
        <v>61.82</v>
      </c>
      <c r="L1012" t="n">
        <v>14</v>
      </c>
      <c r="M1012" t="n">
        <v>9</v>
      </c>
      <c r="N1012" t="n">
        <v>99.23999999999999</v>
      </c>
      <c r="O1012" t="n">
        <v>40324.71</v>
      </c>
      <c r="P1012" t="n">
        <v>195.01</v>
      </c>
      <c r="Q1012" t="n">
        <v>197.75</v>
      </c>
      <c r="R1012" t="n">
        <v>33.71</v>
      </c>
      <c r="S1012" t="n">
        <v>25.4</v>
      </c>
      <c r="T1012" t="n">
        <v>3297.25</v>
      </c>
      <c r="U1012" t="n">
        <v>0.75</v>
      </c>
      <c r="V1012" t="n">
        <v>0.88</v>
      </c>
      <c r="W1012" t="n">
        <v>2.96</v>
      </c>
      <c r="X1012" t="n">
        <v>0.2</v>
      </c>
      <c r="Y1012" t="n">
        <v>1</v>
      </c>
      <c r="Z1012" t="n">
        <v>10</v>
      </c>
    </row>
    <row r="1013">
      <c r="A1013" t="n">
        <v>53</v>
      </c>
      <c r="B1013" t="n">
        <v>150</v>
      </c>
      <c r="C1013" t="inlineStr">
        <is>
          <t xml:space="preserve">CONCLUIDO	</t>
        </is>
      </c>
      <c r="D1013" t="n">
        <v>7.0467</v>
      </c>
      <c r="E1013" t="n">
        <v>14.19</v>
      </c>
      <c r="F1013" t="n">
        <v>10.58</v>
      </c>
      <c r="G1013" t="n">
        <v>57.72</v>
      </c>
      <c r="H1013" t="n">
        <v>0.78</v>
      </c>
      <c r="I1013" t="n">
        <v>11</v>
      </c>
      <c r="J1013" t="n">
        <v>325.63</v>
      </c>
      <c r="K1013" t="n">
        <v>61.82</v>
      </c>
      <c r="L1013" t="n">
        <v>14.25</v>
      </c>
      <c r="M1013" t="n">
        <v>9</v>
      </c>
      <c r="N1013" t="n">
        <v>99.56</v>
      </c>
      <c r="O1013" t="n">
        <v>40395.74</v>
      </c>
      <c r="P1013" t="n">
        <v>194.96</v>
      </c>
      <c r="Q1013" t="n">
        <v>197.81</v>
      </c>
      <c r="R1013" t="n">
        <v>33.38</v>
      </c>
      <c r="S1013" t="n">
        <v>25.4</v>
      </c>
      <c r="T1013" t="n">
        <v>3129.19</v>
      </c>
      <c r="U1013" t="n">
        <v>0.76</v>
      </c>
      <c r="V1013" t="n">
        <v>0.88</v>
      </c>
      <c r="W1013" t="n">
        <v>2.96</v>
      </c>
      <c r="X1013" t="n">
        <v>0.19</v>
      </c>
      <c r="Y1013" t="n">
        <v>1</v>
      </c>
      <c r="Z1013" t="n">
        <v>10</v>
      </c>
    </row>
    <row r="1014">
      <c r="A1014" t="n">
        <v>54</v>
      </c>
      <c r="B1014" t="n">
        <v>150</v>
      </c>
      <c r="C1014" t="inlineStr">
        <is>
          <t xml:space="preserve">CONCLUIDO	</t>
        </is>
      </c>
      <c r="D1014" t="n">
        <v>7.0442</v>
      </c>
      <c r="E1014" t="n">
        <v>14.2</v>
      </c>
      <c r="F1014" t="n">
        <v>10.59</v>
      </c>
      <c r="G1014" t="n">
        <v>57.75</v>
      </c>
      <c r="H1014" t="n">
        <v>0.79</v>
      </c>
      <c r="I1014" t="n">
        <v>11</v>
      </c>
      <c r="J1014" t="n">
        <v>326.21</v>
      </c>
      <c r="K1014" t="n">
        <v>61.82</v>
      </c>
      <c r="L1014" t="n">
        <v>14.5</v>
      </c>
      <c r="M1014" t="n">
        <v>9</v>
      </c>
      <c r="N1014" t="n">
        <v>99.89</v>
      </c>
      <c r="O1014" t="n">
        <v>40466.92</v>
      </c>
      <c r="P1014" t="n">
        <v>195.11</v>
      </c>
      <c r="Q1014" t="n">
        <v>197.79</v>
      </c>
      <c r="R1014" t="n">
        <v>33.45</v>
      </c>
      <c r="S1014" t="n">
        <v>25.4</v>
      </c>
      <c r="T1014" t="n">
        <v>3165.66</v>
      </c>
      <c r="U1014" t="n">
        <v>0.76</v>
      </c>
      <c r="V1014" t="n">
        <v>0.88</v>
      </c>
      <c r="W1014" t="n">
        <v>2.96</v>
      </c>
      <c r="X1014" t="n">
        <v>0.2</v>
      </c>
      <c r="Y1014" t="n">
        <v>1</v>
      </c>
      <c r="Z1014" t="n">
        <v>10</v>
      </c>
    </row>
    <row r="1015">
      <c r="A1015" t="n">
        <v>55</v>
      </c>
      <c r="B1015" t="n">
        <v>150</v>
      </c>
      <c r="C1015" t="inlineStr">
        <is>
          <t xml:space="preserve">CONCLUIDO	</t>
        </is>
      </c>
      <c r="D1015" t="n">
        <v>7.0475</v>
      </c>
      <c r="E1015" t="n">
        <v>14.19</v>
      </c>
      <c r="F1015" t="n">
        <v>10.58</v>
      </c>
      <c r="G1015" t="n">
        <v>57.72</v>
      </c>
      <c r="H1015" t="n">
        <v>0.8</v>
      </c>
      <c r="I1015" t="n">
        <v>11</v>
      </c>
      <c r="J1015" t="n">
        <v>326.79</v>
      </c>
      <c r="K1015" t="n">
        <v>61.82</v>
      </c>
      <c r="L1015" t="n">
        <v>14.75</v>
      </c>
      <c r="M1015" t="n">
        <v>9</v>
      </c>
      <c r="N1015" t="n">
        <v>100.22</v>
      </c>
      <c r="O1015" t="n">
        <v>40538.25</v>
      </c>
      <c r="P1015" t="n">
        <v>195.08</v>
      </c>
      <c r="Q1015" t="n">
        <v>197.78</v>
      </c>
      <c r="R1015" t="n">
        <v>33.33</v>
      </c>
      <c r="S1015" t="n">
        <v>25.4</v>
      </c>
      <c r="T1015" t="n">
        <v>3108.24</v>
      </c>
      <c r="U1015" t="n">
        <v>0.76</v>
      </c>
      <c r="V1015" t="n">
        <v>0.88</v>
      </c>
      <c r="W1015" t="n">
        <v>2.95</v>
      </c>
      <c r="X1015" t="n">
        <v>0.19</v>
      </c>
      <c r="Y1015" t="n">
        <v>1</v>
      </c>
      <c r="Z1015" t="n">
        <v>10</v>
      </c>
    </row>
    <row r="1016">
      <c r="A1016" t="n">
        <v>56</v>
      </c>
      <c r="B1016" t="n">
        <v>150</v>
      </c>
      <c r="C1016" t="inlineStr">
        <is>
          <t xml:space="preserve">CONCLUIDO	</t>
        </is>
      </c>
      <c r="D1016" t="n">
        <v>7.0417</v>
      </c>
      <c r="E1016" t="n">
        <v>14.2</v>
      </c>
      <c r="F1016" t="n">
        <v>10.59</v>
      </c>
      <c r="G1016" t="n">
        <v>57.78</v>
      </c>
      <c r="H1016" t="n">
        <v>0.82</v>
      </c>
      <c r="I1016" t="n">
        <v>11</v>
      </c>
      <c r="J1016" t="n">
        <v>327.37</v>
      </c>
      <c r="K1016" t="n">
        <v>61.82</v>
      </c>
      <c r="L1016" t="n">
        <v>15</v>
      </c>
      <c r="M1016" t="n">
        <v>9</v>
      </c>
      <c r="N1016" t="n">
        <v>100.55</v>
      </c>
      <c r="O1016" t="n">
        <v>40609.74</v>
      </c>
      <c r="P1016" t="n">
        <v>195.49</v>
      </c>
      <c r="Q1016" t="n">
        <v>197.78</v>
      </c>
      <c r="R1016" t="n">
        <v>33.76</v>
      </c>
      <c r="S1016" t="n">
        <v>25.4</v>
      </c>
      <c r="T1016" t="n">
        <v>3322.62</v>
      </c>
      <c r="U1016" t="n">
        <v>0.75</v>
      </c>
      <c r="V1016" t="n">
        <v>0.88</v>
      </c>
      <c r="W1016" t="n">
        <v>2.95</v>
      </c>
      <c r="X1016" t="n">
        <v>0.2</v>
      </c>
      <c r="Y1016" t="n">
        <v>1</v>
      </c>
      <c r="Z1016" t="n">
        <v>10</v>
      </c>
    </row>
    <row r="1017">
      <c r="A1017" t="n">
        <v>57</v>
      </c>
      <c r="B1017" t="n">
        <v>150</v>
      </c>
      <c r="C1017" t="inlineStr">
        <is>
          <t xml:space="preserve">CONCLUIDO	</t>
        </is>
      </c>
      <c r="D1017" t="n">
        <v>7.0468</v>
      </c>
      <c r="E1017" t="n">
        <v>14.19</v>
      </c>
      <c r="F1017" t="n">
        <v>10.58</v>
      </c>
      <c r="G1017" t="n">
        <v>57.72</v>
      </c>
      <c r="H1017" t="n">
        <v>0.83</v>
      </c>
      <c r="I1017" t="n">
        <v>11</v>
      </c>
      <c r="J1017" t="n">
        <v>327.95</v>
      </c>
      <c r="K1017" t="n">
        <v>61.82</v>
      </c>
      <c r="L1017" t="n">
        <v>15.25</v>
      </c>
      <c r="M1017" t="n">
        <v>9</v>
      </c>
      <c r="N1017" t="n">
        <v>100.88</v>
      </c>
      <c r="O1017" t="n">
        <v>40681.39</v>
      </c>
      <c r="P1017" t="n">
        <v>195.09</v>
      </c>
      <c r="Q1017" t="n">
        <v>197.8</v>
      </c>
      <c r="R1017" t="n">
        <v>33.33</v>
      </c>
      <c r="S1017" t="n">
        <v>25.4</v>
      </c>
      <c r="T1017" t="n">
        <v>3104.3</v>
      </c>
      <c r="U1017" t="n">
        <v>0.76</v>
      </c>
      <c r="V1017" t="n">
        <v>0.88</v>
      </c>
      <c r="W1017" t="n">
        <v>2.96</v>
      </c>
      <c r="X1017" t="n">
        <v>0.19</v>
      </c>
      <c r="Y1017" t="n">
        <v>1</v>
      </c>
      <c r="Z1017" t="n">
        <v>10</v>
      </c>
    </row>
    <row r="1018">
      <c r="A1018" t="n">
        <v>58</v>
      </c>
      <c r="B1018" t="n">
        <v>150</v>
      </c>
      <c r="C1018" t="inlineStr">
        <is>
          <t xml:space="preserve">CONCLUIDO	</t>
        </is>
      </c>
      <c r="D1018" t="n">
        <v>7.0841</v>
      </c>
      <c r="E1018" t="n">
        <v>14.12</v>
      </c>
      <c r="F1018" t="n">
        <v>10.56</v>
      </c>
      <c r="G1018" t="n">
        <v>63.38</v>
      </c>
      <c r="H1018" t="n">
        <v>0.84</v>
      </c>
      <c r="I1018" t="n">
        <v>10</v>
      </c>
      <c r="J1018" t="n">
        <v>328.53</v>
      </c>
      <c r="K1018" t="n">
        <v>61.82</v>
      </c>
      <c r="L1018" t="n">
        <v>15.5</v>
      </c>
      <c r="M1018" t="n">
        <v>8</v>
      </c>
      <c r="N1018" t="n">
        <v>101.21</v>
      </c>
      <c r="O1018" t="n">
        <v>40753.2</v>
      </c>
      <c r="P1018" t="n">
        <v>194.74</v>
      </c>
      <c r="Q1018" t="n">
        <v>197.76</v>
      </c>
      <c r="R1018" t="n">
        <v>32.8</v>
      </c>
      <c r="S1018" t="n">
        <v>25.4</v>
      </c>
      <c r="T1018" t="n">
        <v>2844.47</v>
      </c>
      <c r="U1018" t="n">
        <v>0.77</v>
      </c>
      <c r="V1018" t="n">
        <v>0.88</v>
      </c>
      <c r="W1018" t="n">
        <v>2.95</v>
      </c>
      <c r="X1018" t="n">
        <v>0.17</v>
      </c>
      <c r="Y1018" t="n">
        <v>1</v>
      </c>
      <c r="Z1018" t="n">
        <v>10</v>
      </c>
    </row>
    <row r="1019">
      <c r="A1019" t="n">
        <v>59</v>
      </c>
      <c r="B1019" t="n">
        <v>150</v>
      </c>
      <c r="C1019" t="inlineStr">
        <is>
          <t xml:space="preserve">CONCLUIDO	</t>
        </is>
      </c>
      <c r="D1019" t="n">
        <v>7.0827</v>
      </c>
      <c r="E1019" t="n">
        <v>14.12</v>
      </c>
      <c r="F1019" t="n">
        <v>10.57</v>
      </c>
      <c r="G1019" t="n">
        <v>63.4</v>
      </c>
      <c r="H1019" t="n">
        <v>0.85</v>
      </c>
      <c r="I1019" t="n">
        <v>10</v>
      </c>
      <c r="J1019" t="n">
        <v>329.12</v>
      </c>
      <c r="K1019" t="n">
        <v>61.82</v>
      </c>
      <c r="L1019" t="n">
        <v>15.75</v>
      </c>
      <c r="M1019" t="n">
        <v>8</v>
      </c>
      <c r="N1019" t="n">
        <v>101.54</v>
      </c>
      <c r="O1019" t="n">
        <v>40825.16</v>
      </c>
      <c r="P1019" t="n">
        <v>194.96</v>
      </c>
      <c r="Q1019" t="n">
        <v>197.75</v>
      </c>
      <c r="R1019" t="n">
        <v>32.77</v>
      </c>
      <c r="S1019" t="n">
        <v>25.4</v>
      </c>
      <c r="T1019" t="n">
        <v>2831.04</v>
      </c>
      <c r="U1019" t="n">
        <v>0.78</v>
      </c>
      <c r="V1019" t="n">
        <v>0.88</v>
      </c>
      <c r="W1019" t="n">
        <v>2.96</v>
      </c>
      <c r="X1019" t="n">
        <v>0.18</v>
      </c>
      <c r="Y1019" t="n">
        <v>1</v>
      </c>
      <c r="Z1019" t="n">
        <v>10</v>
      </c>
    </row>
    <row r="1020">
      <c r="A1020" t="n">
        <v>60</v>
      </c>
      <c r="B1020" t="n">
        <v>150</v>
      </c>
      <c r="C1020" t="inlineStr">
        <is>
          <t xml:space="preserve">CONCLUIDO	</t>
        </is>
      </c>
      <c r="D1020" t="n">
        <v>7.0834</v>
      </c>
      <c r="E1020" t="n">
        <v>14.12</v>
      </c>
      <c r="F1020" t="n">
        <v>10.56</v>
      </c>
      <c r="G1020" t="n">
        <v>63.39</v>
      </c>
      <c r="H1020" t="n">
        <v>0.86</v>
      </c>
      <c r="I1020" t="n">
        <v>10</v>
      </c>
      <c r="J1020" t="n">
        <v>329.7</v>
      </c>
      <c r="K1020" t="n">
        <v>61.82</v>
      </c>
      <c r="L1020" t="n">
        <v>16</v>
      </c>
      <c r="M1020" t="n">
        <v>8</v>
      </c>
      <c r="N1020" t="n">
        <v>101.88</v>
      </c>
      <c r="O1020" t="n">
        <v>40897.29</v>
      </c>
      <c r="P1020" t="n">
        <v>195.13</v>
      </c>
      <c r="Q1020" t="n">
        <v>197.75</v>
      </c>
      <c r="R1020" t="n">
        <v>32.77</v>
      </c>
      <c r="S1020" t="n">
        <v>25.4</v>
      </c>
      <c r="T1020" t="n">
        <v>2828.87</v>
      </c>
      <c r="U1020" t="n">
        <v>0.78</v>
      </c>
      <c r="V1020" t="n">
        <v>0.88</v>
      </c>
      <c r="W1020" t="n">
        <v>2.96</v>
      </c>
      <c r="X1020" t="n">
        <v>0.17</v>
      </c>
      <c r="Y1020" t="n">
        <v>1</v>
      </c>
      <c r="Z1020" t="n">
        <v>10</v>
      </c>
    </row>
    <row r="1021">
      <c r="A1021" t="n">
        <v>61</v>
      </c>
      <c r="B1021" t="n">
        <v>150</v>
      </c>
      <c r="C1021" t="inlineStr">
        <is>
          <t xml:space="preserve">CONCLUIDO	</t>
        </is>
      </c>
      <c r="D1021" t="n">
        <v>7.0851</v>
      </c>
      <c r="E1021" t="n">
        <v>14.11</v>
      </c>
      <c r="F1021" t="n">
        <v>10.56</v>
      </c>
      <c r="G1021" t="n">
        <v>63.37</v>
      </c>
      <c r="H1021" t="n">
        <v>0.88</v>
      </c>
      <c r="I1021" t="n">
        <v>10</v>
      </c>
      <c r="J1021" t="n">
        <v>330.29</v>
      </c>
      <c r="K1021" t="n">
        <v>61.82</v>
      </c>
      <c r="L1021" t="n">
        <v>16.25</v>
      </c>
      <c r="M1021" t="n">
        <v>8</v>
      </c>
      <c r="N1021" t="n">
        <v>102.21</v>
      </c>
      <c r="O1021" t="n">
        <v>40969.57</v>
      </c>
      <c r="P1021" t="n">
        <v>195.07</v>
      </c>
      <c r="Q1021" t="n">
        <v>197.8</v>
      </c>
      <c r="R1021" t="n">
        <v>32.6</v>
      </c>
      <c r="S1021" t="n">
        <v>25.4</v>
      </c>
      <c r="T1021" t="n">
        <v>2747.64</v>
      </c>
      <c r="U1021" t="n">
        <v>0.78</v>
      </c>
      <c r="V1021" t="n">
        <v>0.88</v>
      </c>
      <c r="W1021" t="n">
        <v>2.96</v>
      </c>
      <c r="X1021" t="n">
        <v>0.17</v>
      </c>
      <c r="Y1021" t="n">
        <v>1</v>
      </c>
      <c r="Z1021" t="n">
        <v>10</v>
      </c>
    </row>
    <row r="1022">
      <c r="A1022" t="n">
        <v>62</v>
      </c>
      <c r="B1022" t="n">
        <v>150</v>
      </c>
      <c r="C1022" t="inlineStr">
        <is>
          <t xml:space="preserve">CONCLUIDO	</t>
        </is>
      </c>
      <c r="D1022" t="n">
        <v>7.0835</v>
      </c>
      <c r="E1022" t="n">
        <v>14.12</v>
      </c>
      <c r="F1022" t="n">
        <v>10.56</v>
      </c>
      <c r="G1022" t="n">
        <v>63.39</v>
      </c>
      <c r="H1022" t="n">
        <v>0.89</v>
      </c>
      <c r="I1022" t="n">
        <v>10</v>
      </c>
      <c r="J1022" t="n">
        <v>330.87</v>
      </c>
      <c r="K1022" t="n">
        <v>61.82</v>
      </c>
      <c r="L1022" t="n">
        <v>16.5</v>
      </c>
      <c r="M1022" t="n">
        <v>8</v>
      </c>
      <c r="N1022" t="n">
        <v>102.55</v>
      </c>
      <c r="O1022" t="n">
        <v>41042.02</v>
      </c>
      <c r="P1022" t="n">
        <v>195.17</v>
      </c>
      <c r="Q1022" t="n">
        <v>197.77</v>
      </c>
      <c r="R1022" t="n">
        <v>32.59</v>
      </c>
      <c r="S1022" t="n">
        <v>25.4</v>
      </c>
      <c r="T1022" t="n">
        <v>2741.24</v>
      </c>
      <c r="U1022" t="n">
        <v>0.78</v>
      </c>
      <c r="V1022" t="n">
        <v>0.88</v>
      </c>
      <c r="W1022" t="n">
        <v>2.96</v>
      </c>
      <c r="X1022" t="n">
        <v>0.17</v>
      </c>
      <c r="Y1022" t="n">
        <v>1</v>
      </c>
      <c r="Z1022" t="n">
        <v>10</v>
      </c>
    </row>
    <row r="1023">
      <c r="A1023" t="n">
        <v>63</v>
      </c>
      <c r="B1023" t="n">
        <v>150</v>
      </c>
      <c r="C1023" t="inlineStr">
        <is>
          <t xml:space="preserve">CONCLUIDO	</t>
        </is>
      </c>
      <c r="D1023" t="n">
        <v>7.0838</v>
      </c>
      <c r="E1023" t="n">
        <v>14.12</v>
      </c>
      <c r="F1023" t="n">
        <v>10.56</v>
      </c>
      <c r="G1023" t="n">
        <v>63.38</v>
      </c>
      <c r="H1023" t="n">
        <v>0.9</v>
      </c>
      <c r="I1023" t="n">
        <v>10</v>
      </c>
      <c r="J1023" t="n">
        <v>331.46</v>
      </c>
      <c r="K1023" t="n">
        <v>61.82</v>
      </c>
      <c r="L1023" t="n">
        <v>16.75</v>
      </c>
      <c r="M1023" t="n">
        <v>8</v>
      </c>
      <c r="N1023" t="n">
        <v>102.89</v>
      </c>
      <c r="O1023" t="n">
        <v>41114.63</v>
      </c>
      <c r="P1023" t="n">
        <v>195.15</v>
      </c>
      <c r="Q1023" t="n">
        <v>197.75</v>
      </c>
      <c r="R1023" t="n">
        <v>32.78</v>
      </c>
      <c r="S1023" t="n">
        <v>25.4</v>
      </c>
      <c r="T1023" t="n">
        <v>2837.59</v>
      </c>
      <c r="U1023" t="n">
        <v>0.77</v>
      </c>
      <c r="V1023" t="n">
        <v>0.88</v>
      </c>
      <c r="W1023" t="n">
        <v>2.95</v>
      </c>
      <c r="X1023" t="n">
        <v>0.17</v>
      </c>
      <c r="Y1023" t="n">
        <v>1</v>
      </c>
      <c r="Z1023" t="n">
        <v>10</v>
      </c>
    </row>
    <row r="1024">
      <c r="A1024" t="n">
        <v>64</v>
      </c>
      <c r="B1024" t="n">
        <v>150</v>
      </c>
      <c r="C1024" t="inlineStr">
        <is>
          <t xml:space="preserve">CONCLUIDO	</t>
        </is>
      </c>
      <c r="D1024" t="n">
        <v>7.0835</v>
      </c>
      <c r="E1024" t="n">
        <v>14.12</v>
      </c>
      <c r="F1024" t="n">
        <v>10.56</v>
      </c>
      <c r="G1024" t="n">
        <v>63.39</v>
      </c>
      <c r="H1024" t="n">
        <v>0.91</v>
      </c>
      <c r="I1024" t="n">
        <v>10</v>
      </c>
      <c r="J1024" t="n">
        <v>332.05</v>
      </c>
      <c r="K1024" t="n">
        <v>61.82</v>
      </c>
      <c r="L1024" t="n">
        <v>17</v>
      </c>
      <c r="M1024" t="n">
        <v>8</v>
      </c>
      <c r="N1024" t="n">
        <v>103.23</v>
      </c>
      <c r="O1024" t="n">
        <v>41187.41</v>
      </c>
      <c r="P1024" t="n">
        <v>195.12</v>
      </c>
      <c r="Q1024" t="n">
        <v>197.82</v>
      </c>
      <c r="R1024" t="n">
        <v>32.83</v>
      </c>
      <c r="S1024" t="n">
        <v>25.4</v>
      </c>
      <c r="T1024" t="n">
        <v>2859.71</v>
      </c>
      <c r="U1024" t="n">
        <v>0.77</v>
      </c>
      <c r="V1024" t="n">
        <v>0.88</v>
      </c>
      <c r="W1024" t="n">
        <v>2.95</v>
      </c>
      <c r="X1024" t="n">
        <v>0.17</v>
      </c>
      <c r="Y1024" t="n">
        <v>1</v>
      </c>
      <c r="Z1024" t="n">
        <v>10</v>
      </c>
    </row>
    <row r="1025">
      <c r="A1025" t="n">
        <v>65</v>
      </c>
      <c r="B1025" t="n">
        <v>150</v>
      </c>
      <c r="C1025" t="inlineStr">
        <is>
          <t xml:space="preserve">CONCLUIDO	</t>
        </is>
      </c>
      <c r="D1025" t="n">
        <v>7.0801</v>
      </c>
      <c r="E1025" t="n">
        <v>14.12</v>
      </c>
      <c r="F1025" t="n">
        <v>10.57</v>
      </c>
      <c r="G1025" t="n">
        <v>63.43</v>
      </c>
      <c r="H1025" t="n">
        <v>0.92</v>
      </c>
      <c r="I1025" t="n">
        <v>10</v>
      </c>
      <c r="J1025" t="n">
        <v>332.64</v>
      </c>
      <c r="K1025" t="n">
        <v>61.82</v>
      </c>
      <c r="L1025" t="n">
        <v>17.25</v>
      </c>
      <c r="M1025" t="n">
        <v>8</v>
      </c>
      <c r="N1025" t="n">
        <v>103.57</v>
      </c>
      <c r="O1025" t="n">
        <v>41260.35</v>
      </c>
      <c r="P1025" t="n">
        <v>195.06</v>
      </c>
      <c r="Q1025" t="n">
        <v>197.76</v>
      </c>
      <c r="R1025" t="n">
        <v>32.85</v>
      </c>
      <c r="S1025" t="n">
        <v>25.4</v>
      </c>
      <c r="T1025" t="n">
        <v>2872.09</v>
      </c>
      <c r="U1025" t="n">
        <v>0.77</v>
      </c>
      <c r="V1025" t="n">
        <v>0.88</v>
      </c>
      <c r="W1025" t="n">
        <v>2.96</v>
      </c>
      <c r="X1025" t="n">
        <v>0.18</v>
      </c>
      <c r="Y1025" t="n">
        <v>1</v>
      </c>
      <c r="Z1025" t="n">
        <v>10</v>
      </c>
    </row>
    <row r="1026">
      <c r="A1026" t="n">
        <v>66</v>
      </c>
      <c r="B1026" t="n">
        <v>150</v>
      </c>
      <c r="C1026" t="inlineStr">
        <is>
          <t xml:space="preserve">CONCLUIDO	</t>
        </is>
      </c>
      <c r="D1026" t="n">
        <v>7.1221</v>
      </c>
      <c r="E1026" t="n">
        <v>14.04</v>
      </c>
      <c r="F1026" t="n">
        <v>10.54</v>
      </c>
      <c r="G1026" t="n">
        <v>70.29000000000001</v>
      </c>
      <c r="H1026" t="n">
        <v>0.9399999999999999</v>
      </c>
      <c r="I1026" t="n">
        <v>9</v>
      </c>
      <c r="J1026" t="n">
        <v>333.24</v>
      </c>
      <c r="K1026" t="n">
        <v>61.82</v>
      </c>
      <c r="L1026" t="n">
        <v>17.5</v>
      </c>
      <c r="M1026" t="n">
        <v>7</v>
      </c>
      <c r="N1026" t="n">
        <v>103.92</v>
      </c>
      <c r="O1026" t="n">
        <v>41333.46</v>
      </c>
      <c r="P1026" t="n">
        <v>194.44</v>
      </c>
      <c r="Q1026" t="n">
        <v>197.75</v>
      </c>
      <c r="R1026" t="n">
        <v>32.17</v>
      </c>
      <c r="S1026" t="n">
        <v>25.4</v>
      </c>
      <c r="T1026" t="n">
        <v>2538.32</v>
      </c>
      <c r="U1026" t="n">
        <v>0.79</v>
      </c>
      <c r="V1026" t="n">
        <v>0.88</v>
      </c>
      <c r="W1026" t="n">
        <v>2.95</v>
      </c>
      <c r="X1026" t="n">
        <v>0.15</v>
      </c>
      <c r="Y1026" t="n">
        <v>1</v>
      </c>
      <c r="Z1026" t="n">
        <v>10</v>
      </c>
    </row>
    <row r="1027">
      <c r="A1027" t="n">
        <v>67</v>
      </c>
      <c r="B1027" t="n">
        <v>150</v>
      </c>
      <c r="C1027" t="inlineStr">
        <is>
          <t xml:space="preserve">CONCLUIDO	</t>
        </is>
      </c>
      <c r="D1027" t="n">
        <v>7.1153</v>
      </c>
      <c r="E1027" t="n">
        <v>14.05</v>
      </c>
      <c r="F1027" t="n">
        <v>10.56</v>
      </c>
      <c r="G1027" t="n">
        <v>70.38</v>
      </c>
      <c r="H1027" t="n">
        <v>0.95</v>
      </c>
      <c r="I1027" t="n">
        <v>9</v>
      </c>
      <c r="J1027" t="n">
        <v>333.83</v>
      </c>
      <c r="K1027" t="n">
        <v>61.82</v>
      </c>
      <c r="L1027" t="n">
        <v>17.75</v>
      </c>
      <c r="M1027" t="n">
        <v>7</v>
      </c>
      <c r="N1027" t="n">
        <v>104.26</v>
      </c>
      <c r="O1027" t="n">
        <v>41406.86</v>
      </c>
      <c r="P1027" t="n">
        <v>194.9</v>
      </c>
      <c r="Q1027" t="n">
        <v>197.79</v>
      </c>
      <c r="R1027" t="n">
        <v>32.61</v>
      </c>
      <c r="S1027" t="n">
        <v>25.4</v>
      </c>
      <c r="T1027" t="n">
        <v>2753.96</v>
      </c>
      <c r="U1027" t="n">
        <v>0.78</v>
      </c>
      <c r="V1027" t="n">
        <v>0.88</v>
      </c>
      <c r="W1027" t="n">
        <v>2.95</v>
      </c>
      <c r="X1027" t="n">
        <v>0.17</v>
      </c>
      <c r="Y1027" t="n">
        <v>1</v>
      </c>
      <c r="Z1027" t="n">
        <v>10</v>
      </c>
    </row>
    <row r="1028">
      <c r="A1028" t="n">
        <v>68</v>
      </c>
      <c r="B1028" t="n">
        <v>150</v>
      </c>
      <c r="C1028" t="inlineStr">
        <is>
          <t xml:space="preserve">CONCLUIDO	</t>
        </is>
      </c>
      <c r="D1028" t="n">
        <v>7.1152</v>
      </c>
      <c r="E1028" t="n">
        <v>14.05</v>
      </c>
      <c r="F1028" t="n">
        <v>10.56</v>
      </c>
      <c r="G1028" t="n">
        <v>70.38</v>
      </c>
      <c r="H1028" t="n">
        <v>0.96</v>
      </c>
      <c r="I1028" t="n">
        <v>9</v>
      </c>
      <c r="J1028" t="n">
        <v>334.43</v>
      </c>
      <c r="K1028" t="n">
        <v>61.82</v>
      </c>
      <c r="L1028" t="n">
        <v>18</v>
      </c>
      <c r="M1028" t="n">
        <v>7</v>
      </c>
      <c r="N1028" t="n">
        <v>104.61</v>
      </c>
      <c r="O1028" t="n">
        <v>41480.31</v>
      </c>
      <c r="P1028" t="n">
        <v>195.1</v>
      </c>
      <c r="Q1028" t="n">
        <v>197.78</v>
      </c>
      <c r="R1028" t="n">
        <v>32.61</v>
      </c>
      <c r="S1028" t="n">
        <v>25.4</v>
      </c>
      <c r="T1028" t="n">
        <v>2758.06</v>
      </c>
      <c r="U1028" t="n">
        <v>0.78</v>
      </c>
      <c r="V1028" t="n">
        <v>0.88</v>
      </c>
      <c r="W1028" t="n">
        <v>2.95</v>
      </c>
      <c r="X1028" t="n">
        <v>0.17</v>
      </c>
      <c r="Y1028" t="n">
        <v>1</v>
      </c>
      <c r="Z1028" t="n">
        <v>10</v>
      </c>
    </row>
    <row r="1029">
      <c r="A1029" t="n">
        <v>69</v>
      </c>
      <c r="B1029" t="n">
        <v>150</v>
      </c>
      <c r="C1029" t="inlineStr">
        <is>
          <t xml:space="preserve">CONCLUIDO	</t>
        </is>
      </c>
      <c r="D1029" t="n">
        <v>7.1186</v>
      </c>
      <c r="E1029" t="n">
        <v>14.05</v>
      </c>
      <c r="F1029" t="n">
        <v>10.55</v>
      </c>
      <c r="G1029" t="n">
        <v>70.34</v>
      </c>
      <c r="H1029" t="n">
        <v>0.97</v>
      </c>
      <c r="I1029" t="n">
        <v>9</v>
      </c>
      <c r="J1029" t="n">
        <v>335.02</v>
      </c>
      <c r="K1029" t="n">
        <v>61.82</v>
      </c>
      <c r="L1029" t="n">
        <v>18.25</v>
      </c>
      <c r="M1029" t="n">
        <v>7</v>
      </c>
      <c r="N1029" t="n">
        <v>104.95</v>
      </c>
      <c r="O1029" t="n">
        <v>41553.93</v>
      </c>
      <c r="P1029" t="n">
        <v>195.04</v>
      </c>
      <c r="Q1029" t="n">
        <v>197.75</v>
      </c>
      <c r="R1029" t="n">
        <v>32.38</v>
      </c>
      <c r="S1029" t="n">
        <v>25.4</v>
      </c>
      <c r="T1029" t="n">
        <v>2639.39</v>
      </c>
      <c r="U1029" t="n">
        <v>0.78</v>
      </c>
      <c r="V1029" t="n">
        <v>0.88</v>
      </c>
      <c r="W1029" t="n">
        <v>2.95</v>
      </c>
      <c r="X1029" t="n">
        <v>0.16</v>
      </c>
      <c r="Y1029" t="n">
        <v>1</v>
      </c>
      <c r="Z1029" t="n">
        <v>10</v>
      </c>
    </row>
    <row r="1030">
      <c r="A1030" t="n">
        <v>70</v>
      </c>
      <c r="B1030" t="n">
        <v>150</v>
      </c>
      <c r="C1030" t="inlineStr">
        <is>
          <t xml:space="preserve">CONCLUIDO	</t>
        </is>
      </c>
      <c r="D1030" t="n">
        <v>7.1165</v>
      </c>
      <c r="E1030" t="n">
        <v>14.05</v>
      </c>
      <c r="F1030" t="n">
        <v>10.55</v>
      </c>
      <c r="G1030" t="n">
        <v>70.36</v>
      </c>
      <c r="H1030" t="n">
        <v>0.98</v>
      </c>
      <c r="I1030" t="n">
        <v>9</v>
      </c>
      <c r="J1030" t="n">
        <v>335.62</v>
      </c>
      <c r="K1030" t="n">
        <v>61.82</v>
      </c>
      <c r="L1030" t="n">
        <v>18.5</v>
      </c>
      <c r="M1030" t="n">
        <v>7</v>
      </c>
      <c r="N1030" t="n">
        <v>105.3</v>
      </c>
      <c r="O1030" t="n">
        <v>41627.72</v>
      </c>
      <c r="P1030" t="n">
        <v>195.29</v>
      </c>
      <c r="Q1030" t="n">
        <v>197.76</v>
      </c>
      <c r="R1030" t="n">
        <v>32.39</v>
      </c>
      <c r="S1030" t="n">
        <v>25.4</v>
      </c>
      <c r="T1030" t="n">
        <v>2646.72</v>
      </c>
      <c r="U1030" t="n">
        <v>0.78</v>
      </c>
      <c r="V1030" t="n">
        <v>0.88</v>
      </c>
      <c r="W1030" t="n">
        <v>2.96</v>
      </c>
      <c r="X1030" t="n">
        <v>0.16</v>
      </c>
      <c r="Y1030" t="n">
        <v>1</v>
      </c>
      <c r="Z1030" t="n">
        <v>10</v>
      </c>
    </row>
    <row r="1031">
      <c r="A1031" t="n">
        <v>71</v>
      </c>
      <c r="B1031" t="n">
        <v>150</v>
      </c>
      <c r="C1031" t="inlineStr">
        <is>
          <t xml:space="preserve">CONCLUIDO	</t>
        </is>
      </c>
      <c r="D1031" t="n">
        <v>7.119</v>
      </c>
      <c r="E1031" t="n">
        <v>14.05</v>
      </c>
      <c r="F1031" t="n">
        <v>10.55</v>
      </c>
      <c r="G1031" t="n">
        <v>70.33</v>
      </c>
      <c r="H1031" t="n">
        <v>0.99</v>
      </c>
      <c r="I1031" t="n">
        <v>9</v>
      </c>
      <c r="J1031" t="n">
        <v>336.22</v>
      </c>
      <c r="K1031" t="n">
        <v>61.82</v>
      </c>
      <c r="L1031" t="n">
        <v>18.75</v>
      </c>
      <c r="M1031" t="n">
        <v>7</v>
      </c>
      <c r="N1031" t="n">
        <v>105.65</v>
      </c>
      <c r="O1031" t="n">
        <v>41701.68</v>
      </c>
      <c r="P1031" t="n">
        <v>195.22</v>
      </c>
      <c r="Q1031" t="n">
        <v>197.78</v>
      </c>
      <c r="R1031" t="n">
        <v>32.35</v>
      </c>
      <c r="S1031" t="n">
        <v>25.4</v>
      </c>
      <c r="T1031" t="n">
        <v>2624.22</v>
      </c>
      <c r="U1031" t="n">
        <v>0.79</v>
      </c>
      <c r="V1031" t="n">
        <v>0.88</v>
      </c>
      <c r="W1031" t="n">
        <v>2.95</v>
      </c>
      <c r="X1031" t="n">
        <v>0.16</v>
      </c>
      <c r="Y1031" t="n">
        <v>1</v>
      </c>
      <c r="Z1031" t="n">
        <v>10</v>
      </c>
    </row>
    <row r="1032">
      <c r="A1032" t="n">
        <v>72</v>
      </c>
      <c r="B1032" t="n">
        <v>150</v>
      </c>
      <c r="C1032" t="inlineStr">
        <is>
          <t xml:space="preserve">CONCLUIDO	</t>
        </is>
      </c>
      <c r="D1032" t="n">
        <v>7.1173</v>
      </c>
      <c r="E1032" t="n">
        <v>14.05</v>
      </c>
      <c r="F1032" t="n">
        <v>10.55</v>
      </c>
      <c r="G1032" t="n">
        <v>70.34999999999999</v>
      </c>
      <c r="H1032" t="n">
        <v>1.01</v>
      </c>
      <c r="I1032" t="n">
        <v>9</v>
      </c>
      <c r="J1032" t="n">
        <v>336.82</v>
      </c>
      <c r="K1032" t="n">
        <v>61.82</v>
      </c>
      <c r="L1032" t="n">
        <v>19</v>
      </c>
      <c r="M1032" t="n">
        <v>7</v>
      </c>
      <c r="N1032" t="n">
        <v>106</v>
      </c>
      <c r="O1032" t="n">
        <v>41775.82</v>
      </c>
      <c r="P1032" t="n">
        <v>195.21</v>
      </c>
      <c r="Q1032" t="n">
        <v>197.75</v>
      </c>
      <c r="R1032" t="n">
        <v>32.42</v>
      </c>
      <c r="S1032" t="n">
        <v>25.4</v>
      </c>
      <c r="T1032" t="n">
        <v>2659.18</v>
      </c>
      <c r="U1032" t="n">
        <v>0.78</v>
      </c>
      <c r="V1032" t="n">
        <v>0.88</v>
      </c>
      <c r="W1032" t="n">
        <v>2.95</v>
      </c>
      <c r="X1032" t="n">
        <v>0.16</v>
      </c>
      <c r="Y1032" t="n">
        <v>1</v>
      </c>
      <c r="Z1032" t="n">
        <v>10</v>
      </c>
    </row>
    <row r="1033">
      <c r="A1033" t="n">
        <v>73</v>
      </c>
      <c r="B1033" t="n">
        <v>150</v>
      </c>
      <c r="C1033" t="inlineStr">
        <is>
          <t xml:space="preserve">CONCLUIDO	</t>
        </is>
      </c>
      <c r="D1033" t="n">
        <v>7.1186</v>
      </c>
      <c r="E1033" t="n">
        <v>14.05</v>
      </c>
      <c r="F1033" t="n">
        <v>10.55</v>
      </c>
      <c r="G1033" t="n">
        <v>70.34</v>
      </c>
      <c r="H1033" t="n">
        <v>1.02</v>
      </c>
      <c r="I1033" t="n">
        <v>9</v>
      </c>
      <c r="J1033" t="n">
        <v>337.43</v>
      </c>
      <c r="K1033" t="n">
        <v>61.82</v>
      </c>
      <c r="L1033" t="n">
        <v>19.25</v>
      </c>
      <c r="M1033" t="n">
        <v>7</v>
      </c>
      <c r="N1033" t="n">
        <v>106.35</v>
      </c>
      <c r="O1033" t="n">
        <v>41850.13</v>
      </c>
      <c r="P1033" t="n">
        <v>195.2</v>
      </c>
      <c r="Q1033" t="n">
        <v>197.76</v>
      </c>
      <c r="R1033" t="n">
        <v>32.43</v>
      </c>
      <c r="S1033" t="n">
        <v>25.4</v>
      </c>
      <c r="T1033" t="n">
        <v>2665.57</v>
      </c>
      <c r="U1033" t="n">
        <v>0.78</v>
      </c>
      <c r="V1033" t="n">
        <v>0.88</v>
      </c>
      <c r="W1033" t="n">
        <v>2.95</v>
      </c>
      <c r="X1033" t="n">
        <v>0.16</v>
      </c>
      <c r="Y1033" t="n">
        <v>1</v>
      </c>
      <c r="Z1033" t="n">
        <v>10</v>
      </c>
    </row>
    <row r="1034">
      <c r="A1034" t="n">
        <v>74</v>
      </c>
      <c r="B1034" t="n">
        <v>150</v>
      </c>
      <c r="C1034" t="inlineStr">
        <is>
          <t xml:space="preserve">CONCLUIDO	</t>
        </is>
      </c>
      <c r="D1034" t="n">
        <v>7.1162</v>
      </c>
      <c r="E1034" t="n">
        <v>14.05</v>
      </c>
      <c r="F1034" t="n">
        <v>10.56</v>
      </c>
      <c r="G1034" t="n">
        <v>70.37</v>
      </c>
      <c r="H1034" t="n">
        <v>1.03</v>
      </c>
      <c r="I1034" t="n">
        <v>9</v>
      </c>
      <c r="J1034" t="n">
        <v>338.03</v>
      </c>
      <c r="K1034" t="n">
        <v>61.82</v>
      </c>
      <c r="L1034" t="n">
        <v>19.5</v>
      </c>
      <c r="M1034" t="n">
        <v>7</v>
      </c>
      <c r="N1034" t="n">
        <v>106.71</v>
      </c>
      <c r="O1034" t="n">
        <v>41924.62</v>
      </c>
      <c r="P1034" t="n">
        <v>195.27</v>
      </c>
      <c r="Q1034" t="n">
        <v>197.75</v>
      </c>
      <c r="R1034" t="n">
        <v>32.5</v>
      </c>
      <c r="S1034" t="n">
        <v>25.4</v>
      </c>
      <c r="T1034" t="n">
        <v>2702.84</v>
      </c>
      <c r="U1034" t="n">
        <v>0.78</v>
      </c>
      <c r="V1034" t="n">
        <v>0.88</v>
      </c>
      <c r="W1034" t="n">
        <v>2.96</v>
      </c>
      <c r="X1034" t="n">
        <v>0.17</v>
      </c>
      <c r="Y1034" t="n">
        <v>1</v>
      </c>
      <c r="Z1034" t="n">
        <v>10</v>
      </c>
    </row>
    <row r="1035">
      <c r="A1035" t="n">
        <v>75</v>
      </c>
      <c r="B1035" t="n">
        <v>150</v>
      </c>
      <c r="C1035" t="inlineStr">
        <is>
          <t xml:space="preserve">CONCLUIDO	</t>
        </is>
      </c>
      <c r="D1035" t="n">
        <v>7.1211</v>
      </c>
      <c r="E1035" t="n">
        <v>14.04</v>
      </c>
      <c r="F1035" t="n">
        <v>10.55</v>
      </c>
      <c r="G1035" t="n">
        <v>70.3</v>
      </c>
      <c r="H1035" t="n">
        <v>1.04</v>
      </c>
      <c r="I1035" t="n">
        <v>9</v>
      </c>
      <c r="J1035" t="n">
        <v>338.63</v>
      </c>
      <c r="K1035" t="n">
        <v>61.82</v>
      </c>
      <c r="L1035" t="n">
        <v>19.75</v>
      </c>
      <c r="M1035" t="n">
        <v>7</v>
      </c>
      <c r="N1035" t="n">
        <v>107.06</v>
      </c>
      <c r="O1035" t="n">
        <v>41999.28</v>
      </c>
      <c r="P1035" t="n">
        <v>195.07</v>
      </c>
      <c r="Q1035" t="n">
        <v>197.78</v>
      </c>
      <c r="R1035" t="n">
        <v>32.24</v>
      </c>
      <c r="S1035" t="n">
        <v>25.4</v>
      </c>
      <c r="T1035" t="n">
        <v>2569.35</v>
      </c>
      <c r="U1035" t="n">
        <v>0.79</v>
      </c>
      <c r="V1035" t="n">
        <v>0.88</v>
      </c>
      <c r="W1035" t="n">
        <v>2.95</v>
      </c>
      <c r="X1035" t="n">
        <v>0.15</v>
      </c>
      <c r="Y1035" t="n">
        <v>1</v>
      </c>
      <c r="Z1035" t="n">
        <v>10</v>
      </c>
    </row>
    <row r="1036">
      <c r="A1036" t="n">
        <v>76</v>
      </c>
      <c r="B1036" t="n">
        <v>150</v>
      </c>
      <c r="C1036" t="inlineStr">
        <is>
          <t xml:space="preserve">CONCLUIDO	</t>
        </is>
      </c>
      <c r="D1036" t="n">
        <v>7.1585</v>
      </c>
      <c r="E1036" t="n">
        <v>13.97</v>
      </c>
      <c r="F1036" t="n">
        <v>10.53</v>
      </c>
      <c r="G1036" t="n">
        <v>78.95999999999999</v>
      </c>
      <c r="H1036" t="n">
        <v>1.05</v>
      </c>
      <c r="I1036" t="n">
        <v>8</v>
      </c>
      <c r="J1036" t="n">
        <v>339.24</v>
      </c>
      <c r="K1036" t="n">
        <v>61.82</v>
      </c>
      <c r="L1036" t="n">
        <v>20</v>
      </c>
      <c r="M1036" t="n">
        <v>6</v>
      </c>
      <c r="N1036" t="n">
        <v>107.42</v>
      </c>
      <c r="O1036" t="n">
        <v>42074.12</v>
      </c>
      <c r="P1036" t="n">
        <v>194.71</v>
      </c>
      <c r="Q1036" t="n">
        <v>197.77</v>
      </c>
      <c r="R1036" t="n">
        <v>31.69</v>
      </c>
      <c r="S1036" t="n">
        <v>25.4</v>
      </c>
      <c r="T1036" t="n">
        <v>2303.55</v>
      </c>
      <c r="U1036" t="n">
        <v>0.8</v>
      </c>
      <c r="V1036" t="n">
        <v>0.88</v>
      </c>
      <c r="W1036" t="n">
        <v>2.95</v>
      </c>
      <c r="X1036" t="n">
        <v>0.14</v>
      </c>
      <c r="Y1036" t="n">
        <v>1</v>
      </c>
      <c r="Z1036" t="n">
        <v>10</v>
      </c>
    </row>
    <row r="1037">
      <c r="A1037" t="n">
        <v>77</v>
      </c>
      <c r="B1037" t="n">
        <v>150</v>
      </c>
      <c r="C1037" t="inlineStr">
        <is>
          <t xml:space="preserve">CONCLUIDO	</t>
        </is>
      </c>
      <c r="D1037" t="n">
        <v>7.1636</v>
      </c>
      <c r="E1037" t="n">
        <v>13.96</v>
      </c>
      <c r="F1037" t="n">
        <v>10.52</v>
      </c>
      <c r="G1037" t="n">
        <v>78.88</v>
      </c>
      <c r="H1037" t="n">
        <v>1.06</v>
      </c>
      <c r="I1037" t="n">
        <v>8</v>
      </c>
      <c r="J1037" t="n">
        <v>339.85</v>
      </c>
      <c r="K1037" t="n">
        <v>61.82</v>
      </c>
      <c r="L1037" t="n">
        <v>20.25</v>
      </c>
      <c r="M1037" t="n">
        <v>6</v>
      </c>
      <c r="N1037" t="n">
        <v>107.78</v>
      </c>
      <c r="O1037" t="n">
        <v>42149.15</v>
      </c>
      <c r="P1037" t="n">
        <v>194.67</v>
      </c>
      <c r="Q1037" t="n">
        <v>197.76</v>
      </c>
      <c r="R1037" t="n">
        <v>31.41</v>
      </c>
      <c r="S1037" t="n">
        <v>25.4</v>
      </c>
      <c r="T1037" t="n">
        <v>2161.4</v>
      </c>
      <c r="U1037" t="n">
        <v>0.8100000000000001</v>
      </c>
      <c r="V1037" t="n">
        <v>0.88</v>
      </c>
      <c r="W1037" t="n">
        <v>2.95</v>
      </c>
      <c r="X1037" t="n">
        <v>0.13</v>
      </c>
      <c r="Y1037" t="n">
        <v>1</v>
      </c>
      <c r="Z1037" t="n">
        <v>10</v>
      </c>
    </row>
    <row r="1038">
      <c r="A1038" t="n">
        <v>78</v>
      </c>
      <c r="B1038" t="n">
        <v>150</v>
      </c>
      <c r="C1038" t="inlineStr">
        <is>
          <t xml:space="preserve">CONCLUIDO	</t>
        </is>
      </c>
      <c r="D1038" t="n">
        <v>7.1632</v>
      </c>
      <c r="E1038" t="n">
        <v>13.96</v>
      </c>
      <c r="F1038" t="n">
        <v>10.52</v>
      </c>
      <c r="G1038" t="n">
        <v>78.89</v>
      </c>
      <c r="H1038" t="n">
        <v>1.07</v>
      </c>
      <c r="I1038" t="n">
        <v>8</v>
      </c>
      <c r="J1038" t="n">
        <v>340.46</v>
      </c>
      <c r="K1038" t="n">
        <v>61.82</v>
      </c>
      <c r="L1038" t="n">
        <v>20.5</v>
      </c>
      <c r="M1038" t="n">
        <v>6</v>
      </c>
      <c r="N1038" t="n">
        <v>108.14</v>
      </c>
      <c r="O1038" t="n">
        <v>42224.35</v>
      </c>
      <c r="P1038" t="n">
        <v>194.83</v>
      </c>
      <c r="Q1038" t="n">
        <v>197.76</v>
      </c>
      <c r="R1038" t="n">
        <v>31.49</v>
      </c>
      <c r="S1038" t="n">
        <v>25.4</v>
      </c>
      <c r="T1038" t="n">
        <v>2201.2</v>
      </c>
      <c r="U1038" t="n">
        <v>0.8100000000000001</v>
      </c>
      <c r="V1038" t="n">
        <v>0.88</v>
      </c>
      <c r="W1038" t="n">
        <v>2.95</v>
      </c>
      <c r="X1038" t="n">
        <v>0.13</v>
      </c>
      <c r="Y1038" t="n">
        <v>1</v>
      </c>
      <c r="Z1038" t="n">
        <v>10</v>
      </c>
    </row>
    <row r="1039">
      <c r="A1039" t="n">
        <v>79</v>
      </c>
      <c r="B1039" t="n">
        <v>150</v>
      </c>
      <c r="C1039" t="inlineStr">
        <is>
          <t xml:space="preserve">CONCLUIDO	</t>
        </is>
      </c>
      <c r="D1039" t="n">
        <v>7.1616</v>
      </c>
      <c r="E1039" t="n">
        <v>13.96</v>
      </c>
      <c r="F1039" t="n">
        <v>10.52</v>
      </c>
      <c r="G1039" t="n">
        <v>78.91</v>
      </c>
      <c r="H1039" t="n">
        <v>1.08</v>
      </c>
      <c r="I1039" t="n">
        <v>8</v>
      </c>
      <c r="J1039" t="n">
        <v>341.07</v>
      </c>
      <c r="K1039" t="n">
        <v>61.82</v>
      </c>
      <c r="L1039" t="n">
        <v>20.75</v>
      </c>
      <c r="M1039" t="n">
        <v>6</v>
      </c>
      <c r="N1039" t="n">
        <v>108.5</v>
      </c>
      <c r="O1039" t="n">
        <v>42299.74</v>
      </c>
      <c r="P1039" t="n">
        <v>195.04</v>
      </c>
      <c r="Q1039" t="n">
        <v>197.75</v>
      </c>
      <c r="R1039" t="n">
        <v>31.45</v>
      </c>
      <c r="S1039" t="n">
        <v>25.4</v>
      </c>
      <c r="T1039" t="n">
        <v>2178.86</v>
      </c>
      <c r="U1039" t="n">
        <v>0.8100000000000001</v>
      </c>
      <c r="V1039" t="n">
        <v>0.88</v>
      </c>
      <c r="W1039" t="n">
        <v>2.95</v>
      </c>
      <c r="X1039" t="n">
        <v>0.13</v>
      </c>
      <c r="Y1039" t="n">
        <v>1</v>
      </c>
      <c r="Z1039" t="n">
        <v>10</v>
      </c>
    </row>
    <row r="1040">
      <c r="A1040" t="n">
        <v>80</v>
      </c>
      <c r="B1040" t="n">
        <v>150</v>
      </c>
      <c r="C1040" t="inlineStr">
        <is>
          <t xml:space="preserve">CONCLUIDO	</t>
        </is>
      </c>
      <c r="D1040" t="n">
        <v>7.1586</v>
      </c>
      <c r="E1040" t="n">
        <v>13.97</v>
      </c>
      <c r="F1040" t="n">
        <v>10.53</v>
      </c>
      <c r="G1040" t="n">
        <v>78.95999999999999</v>
      </c>
      <c r="H1040" t="n">
        <v>1.1</v>
      </c>
      <c r="I1040" t="n">
        <v>8</v>
      </c>
      <c r="J1040" t="n">
        <v>341.68</v>
      </c>
      <c r="K1040" t="n">
        <v>61.82</v>
      </c>
      <c r="L1040" t="n">
        <v>21</v>
      </c>
      <c r="M1040" t="n">
        <v>6</v>
      </c>
      <c r="N1040" t="n">
        <v>108.86</v>
      </c>
      <c r="O1040" t="n">
        <v>42375.31</v>
      </c>
      <c r="P1040" t="n">
        <v>195.28</v>
      </c>
      <c r="Q1040" t="n">
        <v>197.79</v>
      </c>
      <c r="R1040" t="n">
        <v>31.72</v>
      </c>
      <c r="S1040" t="n">
        <v>25.4</v>
      </c>
      <c r="T1040" t="n">
        <v>2314.4</v>
      </c>
      <c r="U1040" t="n">
        <v>0.8</v>
      </c>
      <c r="V1040" t="n">
        <v>0.88</v>
      </c>
      <c r="W1040" t="n">
        <v>2.95</v>
      </c>
      <c r="X1040" t="n">
        <v>0.14</v>
      </c>
      <c r="Y1040" t="n">
        <v>1</v>
      </c>
      <c r="Z1040" t="n">
        <v>10</v>
      </c>
    </row>
    <row r="1041">
      <c r="A1041" t="n">
        <v>81</v>
      </c>
      <c r="B1041" t="n">
        <v>150</v>
      </c>
      <c r="C1041" t="inlineStr">
        <is>
          <t xml:space="preserve">CONCLUIDO	</t>
        </is>
      </c>
      <c r="D1041" t="n">
        <v>7.1608</v>
      </c>
      <c r="E1041" t="n">
        <v>13.96</v>
      </c>
      <c r="F1041" t="n">
        <v>10.52</v>
      </c>
      <c r="G1041" t="n">
        <v>78.92</v>
      </c>
      <c r="H1041" t="n">
        <v>1.11</v>
      </c>
      <c r="I1041" t="n">
        <v>8</v>
      </c>
      <c r="J1041" t="n">
        <v>342.3</v>
      </c>
      <c r="K1041" t="n">
        <v>61.82</v>
      </c>
      <c r="L1041" t="n">
        <v>21.25</v>
      </c>
      <c r="M1041" t="n">
        <v>6</v>
      </c>
      <c r="N1041" t="n">
        <v>109.23</v>
      </c>
      <c r="O1041" t="n">
        <v>42451.07</v>
      </c>
      <c r="P1041" t="n">
        <v>195.31</v>
      </c>
      <c r="Q1041" t="n">
        <v>197.75</v>
      </c>
      <c r="R1041" t="n">
        <v>31.51</v>
      </c>
      <c r="S1041" t="n">
        <v>25.4</v>
      </c>
      <c r="T1041" t="n">
        <v>2209.46</v>
      </c>
      <c r="U1041" t="n">
        <v>0.8100000000000001</v>
      </c>
      <c r="V1041" t="n">
        <v>0.88</v>
      </c>
      <c r="W1041" t="n">
        <v>2.95</v>
      </c>
      <c r="X1041" t="n">
        <v>0.13</v>
      </c>
      <c r="Y1041" t="n">
        <v>1</v>
      </c>
      <c r="Z1041" t="n">
        <v>10</v>
      </c>
    </row>
    <row r="1042">
      <c r="A1042" t="n">
        <v>82</v>
      </c>
      <c r="B1042" t="n">
        <v>150</v>
      </c>
      <c r="C1042" t="inlineStr">
        <is>
          <t xml:space="preserve">CONCLUIDO	</t>
        </is>
      </c>
      <c r="D1042" t="n">
        <v>7.1603</v>
      </c>
      <c r="E1042" t="n">
        <v>13.97</v>
      </c>
      <c r="F1042" t="n">
        <v>10.52</v>
      </c>
      <c r="G1042" t="n">
        <v>78.93000000000001</v>
      </c>
      <c r="H1042" t="n">
        <v>1.12</v>
      </c>
      <c r="I1042" t="n">
        <v>8</v>
      </c>
      <c r="J1042" t="n">
        <v>342.91</v>
      </c>
      <c r="K1042" t="n">
        <v>61.82</v>
      </c>
      <c r="L1042" t="n">
        <v>21.5</v>
      </c>
      <c r="M1042" t="n">
        <v>6</v>
      </c>
      <c r="N1042" t="n">
        <v>109.59</v>
      </c>
      <c r="O1042" t="n">
        <v>42527.02</v>
      </c>
      <c r="P1042" t="n">
        <v>195.4</v>
      </c>
      <c r="Q1042" t="n">
        <v>197.75</v>
      </c>
      <c r="R1042" t="n">
        <v>31.55</v>
      </c>
      <c r="S1042" t="n">
        <v>25.4</v>
      </c>
      <c r="T1042" t="n">
        <v>2230.97</v>
      </c>
      <c r="U1042" t="n">
        <v>0.8100000000000001</v>
      </c>
      <c r="V1042" t="n">
        <v>0.88</v>
      </c>
      <c r="W1042" t="n">
        <v>2.95</v>
      </c>
      <c r="X1042" t="n">
        <v>0.13</v>
      </c>
      <c r="Y1042" t="n">
        <v>1</v>
      </c>
      <c r="Z1042" t="n">
        <v>10</v>
      </c>
    </row>
    <row r="1043">
      <c r="A1043" t="n">
        <v>83</v>
      </c>
      <c r="B1043" t="n">
        <v>150</v>
      </c>
      <c r="C1043" t="inlineStr">
        <is>
          <t xml:space="preserve">CONCLUIDO	</t>
        </is>
      </c>
      <c r="D1043" t="n">
        <v>7.1629</v>
      </c>
      <c r="E1043" t="n">
        <v>13.96</v>
      </c>
      <c r="F1043" t="n">
        <v>10.52</v>
      </c>
      <c r="G1043" t="n">
        <v>78.89</v>
      </c>
      <c r="H1043" t="n">
        <v>1.13</v>
      </c>
      <c r="I1043" t="n">
        <v>8</v>
      </c>
      <c r="J1043" t="n">
        <v>343.53</v>
      </c>
      <c r="K1043" t="n">
        <v>61.82</v>
      </c>
      <c r="L1043" t="n">
        <v>21.75</v>
      </c>
      <c r="M1043" t="n">
        <v>6</v>
      </c>
      <c r="N1043" t="n">
        <v>109.96</v>
      </c>
      <c r="O1043" t="n">
        <v>42603.15</v>
      </c>
      <c r="P1043" t="n">
        <v>195.26</v>
      </c>
      <c r="Q1043" t="n">
        <v>197.75</v>
      </c>
      <c r="R1043" t="n">
        <v>31.41</v>
      </c>
      <c r="S1043" t="n">
        <v>25.4</v>
      </c>
      <c r="T1043" t="n">
        <v>2160.53</v>
      </c>
      <c r="U1043" t="n">
        <v>0.8100000000000001</v>
      </c>
      <c r="V1043" t="n">
        <v>0.88</v>
      </c>
      <c r="W1043" t="n">
        <v>2.95</v>
      </c>
      <c r="X1043" t="n">
        <v>0.13</v>
      </c>
      <c r="Y1043" t="n">
        <v>1</v>
      </c>
      <c r="Z1043" t="n">
        <v>10</v>
      </c>
    </row>
    <row r="1044">
      <c r="A1044" t="n">
        <v>84</v>
      </c>
      <c r="B1044" t="n">
        <v>150</v>
      </c>
      <c r="C1044" t="inlineStr">
        <is>
          <t xml:space="preserve">CONCLUIDO	</t>
        </is>
      </c>
      <c r="D1044" t="n">
        <v>7.1616</v>
      </c>
      <c r="E1044" t="n">
        <v>13.96</v>
      </c>
      <c r="F1044" t="n">
        <v>10.52</v>
      </c>
      <c r="G1044" t="n">
        <v>78.91</v>
      </c>
      <c r="H1044" t="n">
        <v>1.14</v>
      </c>
      <c r="I1044" t="n">
        <v>8</v>
      </c>
      <c r="J1044" t="n">
        <v>344.15</v>
      </c>
      <c r="K1044" t="n">
        <v>61.82</v>
      </c>
      <c r="L1044" t="n">
        <v>22</v>
      </c>
      <c r="M1044" t="n">
        <v>6</v>
      </c>
      <c r="N1044" t="n">
        <v>110.33</v>
      </c>
      <c r="O1044" t="n">
        <v>42679.6</v>
      </c>
      <c r="P1044" t="n">
        <v>195.32</v>
      </c>
      <c r="Q1044" t="n">
        <v>197.75</v>
      </c>
      <c r="R1044" t="n">
        <v>31.43</v>
      </c>
      <c r="S1044" t="n">
        <v>25.4</v>
      </c>
      <c r="T1044" t="n">
        <v>2169.92</v>
      </c>
      <c r="U1044" t="n">
        <v>0.8100000000000001</v>
      </c>
      <c r="V1044" t="n">
        <v>0.88</v>
      </c>
      <c r="W1044" t="n">
        <v>2.95</v>
      </c>
      <c r="X1044" t="n">
        <v>0.13</v>
      </c>
      <c r="Y1044" t="n">
        <v>1</v>
      </c>
      <c r="Z1044" t="n">
        <v>10</v>
      </c>
    </row>
    <row r="1045">
      <c r="A1045" t="n">
        <v>85</v>
      </c>
      <c r="B1045" t="n">
        <v>150</v>
      </c>
      <c r="C1045" t="inlineStr">
        <is>
          <t xml:space="preserve">CONCLUIDO	</t>
        </is>
      </c>
      <c r="D1045" t="n">
        <v>7.1568</v>
      </c>
      <c r="E1045" t="n">
        <v>13.97</v>
      </c>
      <c r="F1045" t="n">
        <v>10.53</v>
      </c>
      <c r="G1045" t="n">
        <v>78.98</v>
      </c>
      <c r="H1045" t="n">
        <v>1.15</v>
      </c>
      <c r="I1045" t="n">
        <v>8</v>
      </c>
      <c r="J1045" t="n">
        <v>344.77</v>
      </c>
      <c r="K1045" t="n">
        <v>61.82</v>
      </c>
      <c r="L1045" t="n">
        <v>22.25</v>
      </c>
      <c r="M1045" t="n">
        <v>6</v>
      </c>
      <c r="N1045" t="n">
        <v>110.7</v>
      </c>
      <c r="O1045" t="n">
        <v>42756.12</v>
      </c>
      <c r="P1045" t="n">
        <v>195.57</v>
      </c>
      <c r="Q1045" t="n">
        <v>197.77</v>
      </c>
      <c r="R1045" t="n">
        <v>31.68</v>
      </c>
      <c r="S1045" t="n">
        <v>25.4</v>
      </c>
      <c r="T1045" t="n">
        <v>2298.36</v>
      </c>
      <c r="U1045" t="n">
        <v>0.8</v>
      </c>
      <c r="V1045" t="n">
        <v>0.88</v>
      </c>
      <c r="W1045" t="n">
        <v>2.95</v>
      </c>
      <c r="X1045" t="n">
        <v>0.14</v>
      </c>
      <c r="Y1045" t="n">
        <v>1</v>
      </c>
      <c r="Z1045" t="n">
        <v>10</v>
      </c>
    </row>
    <row r="1046">
      <c r="A1046" t="n">
        <v>86</v>
      </c>
      <c r="B1046" t="n">
        <v>150</v>
      </c>
      <c r="C1046" t="inlineStr">
        <is>
          <t xml:space="preserve">CONCLUIDO	</t>
        </is>
      </c>
      <c r="D1046" t="n">
        <v>7.1581</v>
      </c>
      <c r="E1046" t="n">
        <v>13.97</v>
      </c>
      <c r="F1046" t="n">
        <v>10.53</v>
      </c>
      <c r="G1046" t="n">
        <v>78.95999999999999</v>
      </c>
      <c r="H1046" t="n">
        <v>1.16</v>
      </c>
      <c r="I1046" t="n">
        <v>8</v>
      </c>
      <c r="J1046" t="n">
        <v>345.39</v>
      </c>
      <c r="K1046" t="n">
        <v>61.82</v>
      </c>
      <c r="L1046" t="n">
        <v>22.5</v>
      </c>
      <c r="M1046" t="n">
        <v>6</v>
      </c>
      <c r="N1046" t="n">
        <v>111.07</v>
      </c>
      <c r="O1046" t="n">
        <v>42832.82</v>
      </c>
      <c r="P1046" t="n">
        <v>195.57</v>
      </c>
      <c r="Q1046" t="n">
        <v>197.75</v>
      </c>
      <c r="R1046" t="n">
        <v>31.66</v>
      </c>
      <c r="S1046" t="n">
        <v>25.4</v>
      </c>
      <c r="T1046" t="n">
        <v>2284.32</v>
      </c>
      <c r="U1046" t="n">
        <v>0.8</v>
      </c>
      <c r="V1046" t="n">
        <v>0.88</v>
      </c>
      <c r="W1046" t="n">
        <v>2.95</v>
      </c>
      <c r="X1046" t="n">
        <v>0.14</v>
      </c>
      <c r="Y1046" t="n">
        <v>1</v>
      </c>
      <c r="Z1046" t="n">
        <v>10</v>
      </c>
    </row>
    <row r="1047">
      <c r="A1047" t="n">
        <v>87</v>
      </c>
      <c r="B1047" t="n">
        <v>150</v>
      </c>
      <c r="C1047" t="inlineStr">
        <is>
          <t xml:space="preserve">CONCLUIDO	</t>
        </is>
      </c>
      <c r="D1047" t="n">
        <v>7.1609</v>
      </c>
      <c r="E1047" t="n">
        <v>13.96</v>
      </c>
      <c r="F1047" t="n">
        <v>10.52</v>
      </c>
      <c r="G1047" t="n">
        <v>78.92</v>
      </c>
      <c r="H1047" t="n">
        <v>1.17</v>
      </c>
      <c r="I1047" t="n">
        <v>8</v>
      </c>
      <c r="J1047" t="n">
        <v>346.02</v>
      </c>
      <c r="K1047" t="n">
        <v>61.82</v>
      </c>
      <c r="L1047" t="n">
        <v>22.75</v>
      </c>
      <c r="M1047" t="n">
        <v>6</v>
      </c>
      <c r="N1047" t="n">
        <v>111.45</v>
      </c>
      <c r="O1047" t="n">
        <v>42909.73</v>
      </c>
      <c r="P1047" t="n">
        <v>195.24</v>
      </c>
      <c r="Q1047" t="n">
        <v>197.76</v>
      </c>
      <c r="R1047" t="n">
        <v>31.41</v>
      </c>
      <c r="S1047" t="n">
        <v>25.4</v>
      </c>
      <c r="T1047" t="n">
        <v>2161.45</v>
      </c>
      <c r="U1047" t="n">
        <v>0.8100000000000001</v>
      </c>
      <c r="V1047" t="n">
        <v>0.88</v>
      </c>
      <c r="W1047" t="n">
        <v>2.95</v>
      </c>
      <c r="X1047" t="n">
        <v>0.13</v>
      </c>
      <c r="Y1047" t="n">
        <v>1</v>
      </c>
      <c r="Z1047" t="n">
        <v>10</v>
      </c>
    </row>
    <row r="1048">
      <c r="A1048" t="n">
        <v>88</v>
      </c>
      <c r="B1048" t="n">
        <v>150</v>
      </c>
      <c r="C1048" t="inlineStr">
        <is>
          <t xml:space="preserve">CONCLUIDO	</t>
        </is>
      </c>
      <c r="D1048" t="n">
        <v>7.1585</v>
      </c>
      <c r="E1048" t="n">
        <v>13.97</v>
      </c>
      <c r="F1048" t="n">
        <v>10.53</v>
      </c>
      <c r="G1048" t="n">
        <v>78.95999999999999</v>
      </c>
      <c r="H1048" t="n">
        <v>1.18</v>
      </c>
      <c r="I1048" t="n">
        <v>8</v>
      </c>
      <c r="J1048" t="n">
        <v>346.64</v>
      </c>
      <c r="K1048" t="n">
        <v>61.82</v>
      </c>
      <c r="L1048" t="n">
        <v>23</v>
      </c>
      <c r="M1048" t="n">
        <v>6</v>
      </c>
      <c r="N1048" t="n">
        <v>111.82</v>
      </c>
      <c r="O1048" t="n">
        <v>42986.83</v>
      </c>
      <c r="P1048" t="n">
        <v>195.22</v>
      </c>
      <c r="Q1048" t="n">
        <v>197.75</v>
      </c>
      <c r="R1048" t="n">
        <v>31.7</v>
      </c>
      <c r="S1048" t="n">
        <v>25.4</v>
      </c>
      <c r="T1048" t="n">
        <v>2305.27</v>
      </c>
      <c r="U1048" t="n">
        <v>0.8</v>
      </c>
      <c r="V1048" t="n">
        <v>0.88</v>
      </c>
      <c r="W1048" t="n">
        <v>2.95</v>
      </c>
      <c r="X1048" t="n">
        <v>0.14</v>
      </c>
      <c r="Y1048" t="n">
        <v>1</v>
      </c>
      <c r="Z1048" t="n">
        <v>10</v>
      </c>
    </row>
    <row r="1049">
      <c r="A1049" t="n">
        <v>89</v>
      </c>
      <c r="B1049" t="n">
        <v>150</v>
      </c>
      <c r="C1049" t="inlineStr">
        <is>
          <t xml:space="preserve">CONCLUIDO	</t>
        </is>
      </c>
      <c r="D1049" t="n">
        <v>7.1942</v>
      </c>
      <c r="E1049" t="n">
        <v>13.9</v>
      </c>
      <c r="F1049" t="n">
        <v>10.51</v>
      </c>
      <c r="G1049" t="n">
        <v>90.12</v>
      </c>
      <c r="H1049" t="n">
        <v>1.19</v>
      </c>
      <c r="I1049" t="n">
        <v>7</v>
      </c>
      <c r="J1049" t="n">
        <v>347.27</v>
      </c>
      <c r="K1049" t="n">
        <v>61.82</v>
      </c>
      <c r="L1049" t="n">
        <v>23.25</v>
      </c>
      <c r="M1049" t="n">
        <v>5</v>
      </c>
      <c r="N1049" t="n">
        <v>112.2</v>
      </c>
      <c r="O1049" t="n">
        <v>43064.12</v>
      </c>
      <c r="P1049" t="n">
        <v>194.89</v>
      </c>
      <c r="Q1049" t="n">
        <v>197.75</v>
      </c>
      <c r="R1049" t="n">
        <v>31.24</v>
      </c>
      <c r="S1049" t="n">
        <v>25.4</v>
      </c>
      <c r="T1049" t="n">
        <v>2082.85</v>
      </c>
      <c r="U1049" t="n">
        <v>0.8100000000000001</v>
      </c>
      <c r="V1049" t="n">
        <v>0.89</v>
      </c>
      <c r="W1049" t="n">
        <v>2.95</v>
      </c>
      <c r="X1049" t="n">
        <v>0.12</v>
      </c>
      <c r="Y1049" t="n">
        <v>1</v>
      </c>
      <c r="Z1049" t="n">
        <v>10</v>
      </c>
    </row>
    <row r="1050">
      <c r="A1050" t="n">
        <v>90</v>
      </c>
      <c r="B1050" t="n">
        <v>150</v>
      </c>
      <c r="C1050" t="inlineStr">
        <is>
          <t xml:space="preserve">CONCLUIDO	</t>
        </is>
      </c>
      <c r="D1050" t="n">
        <v>7.1983</v>
      </c>
      <c r="E1050" t="n">
        <v>13.89</v>
      </c>
      <c r="F1050" t="n">
        <v>10.51</v>
      </c>
      <c r="G1050" t="n">
        <v>90.05</v>
      </c>
      <c r="H1050" t="n">
        <v>1.2</v>
      </c>
      <c r="I1050" t="n">
        <v>7</v>
      </c>
      <c r="J1050" t="n">
        <v>347.9</v>
      </c>
      <c r="K1050" t="n">
        <v>61.82</v>
      </c>
      <c r="L1050" t="n">
        <v>23.5</v>
      </c>
      <c r="M1050" t="n">
        <v>5</v>
      </c>
      <c r="N1050" t="n">
        <v>112.58</v>
      </c>
      <c r="O1050" t="n">
        <v>43141.62</v>
      </c>
      <c r="P1050" t="n">
        <v>195.06</v>
      </c>
      <c r="Q1050" t="n">
        <v>197.79</v>
      </c>
      <c r="R1050" t="n">
        <v>31.02</v>
      </c>
      <c r="S1050" t="n">
        <v>25.4</v>
      </c>
      <c r="T1050" t="n">
        <v>1972.89</v>
      </c>
      <c r="U1050" t="n">
        <v>0.82</v>
      </c>
      <c r="V1050" t="n">
        <v>0.89</v>
      </c>
      <c r="W1050" t="n">
        <v>2.95</v>
      </c>
      <c r="X1050" t="n">
        <v>0.12</v>
      </c>
      <c r="Y1050" t="n">
        <v>1</v>
      </c>
      <c r="Z1050" t="n">
        <v>10</v>
      </c>
    </row>
    <row r="1051">
      <c r="A1051" t="n">
        <v>91</v>
      </c>
      <c r="B1051" t="n">
        <v>150</v>
      </c>
      <c r="C1051" t="inlineStr">
        <is>
          <t xml:space="preserve">CONCLUIDO	</t>
        </is>
      </c>
      <c r="D1051" t="n">
        <v>7.1971</v>
      </c>
      <c r="E1051" t="n">
        <v>13.89</v>
      </c>
      <c r="F1051" t="n">
        <v>10.51</v>
      </c>
      <c r="G1051" t="n">
        <v>90.06999999999999</v>
      </c>
      <c r="H1051" t="n">
        <v>1.21</v>
      </c>
      <c r="I1051" t="n">
        <v>7</v>
      </c>
      <c r="J1051" t="n">
        <v>348.53</v>
      </c>
      <c r="K1051" t="n">
        <v>61.82</v>
      </c>
      <c r="L1051" t="n">
        <v>23.75</v>
      </c>
      <c r="M1051" t="n">
        <v>5</v>
      </c>
      <c r="N1051" t="n">
        <v>112.96</v>
      </c>
      <c r="O1051" t="n">
        <v>43219.31</v>
      </c>
      <c r="P1051" t="n">
        <v>195.4</v>
      </c>
      <c r="Q1051" t="n">
        <v>197.76</v>
      </c>
      <c r="R1051" t="n">
        <v>31</v>
      </c>
      <c r="S1051" t="n">
        <v>25.4</v>
      </c>
      <c r="T1051" t="n">
        <v>1959.26</v>
      </c>
      <c r="U1051" t="n">
        <v>0.82</v>
      </c>
      <c r="V1051" t="n">
        <v>0.89</v>
      </c>
      <c r="W1051" t="n">
        <v>2.95</v>
      </c>
      <c r="X1051" t="n">
        <v>0.12</v>
      </c>
      <c r="Y1051" t="n">
        <v>1</v>
      </c>
      <c r="Z1051" t="n">
        <v>10</v>
      </c>
    </row>
    <row r="1052">
      <c r="A1052" t="n">
        <v>92</v>
      </c>
      <c r="B1052" t="n">
        <v>150</v>
      </c>
      <c r="C1052" t="inlineStr">
        <is>
          <t xml:space="preserve">CONCLUIDO	</t>
        </is>
      </c>
      <c r="D1052" t="n">
        <v>7.1953</v>
      </c>
      <c r="E1052" t="n">
        <v>13.9</v>
      </c>
      <c r="F1052" t="n">
        <v>10.51</v>
      </c>
      <c r="G1052" t="n">
        <v>90.09999999999999</v>
      </c>
      <c r="H1052" t="n">
        <v>1.23</v>
      </c>
      <c r="I1052" t="n">
        <v>7</v>
      </c>
      <c r="J1052" t="n">
        <v>349.16</v>
      </c>
      <c r="K1052" t="n">
        <v>61.82</v>
      </c>
      <c r="L1052" t="n">
        <v>24</v>
      </c>
      <c r="M1052" t="n">
        <v>5</v>
      </c>
      <c r="N1052" t="n">
        <v>113.34</v>
      </c>
      <c r="O1052" t="n">
        <v>43297.21</v>
      </c>
      <c r="P1052" t="n">
        <v>195.72</v>
      </c>
      <c r="Q1052" t="n">
        <v>197.75</v>
      </c>
      <c r="R1052" t="n">
        <v>31.25</v>
      </c>
      <c r="S1052" t="n">
        <v>25.4</v>
      </c>
      <c r="T1052" t="n">
        <v>2088.37</v>
      </c>
      <c r="U1052" t="n">
        <v>0.8100000000000001</v>
      </c>
      <c r="V1052" t="n">
        <v>0.89</v>
      </c>
      <c r="W1052" t="n">
        <v>2.95</v>
      </c>
      <c r="X1052" t="n">
        <v>0.12</v>
      </c>
      <c r="Y1052" t="n">
        <v>1</v>
      </c>
      <c r="Z1052" t="n">
        <v>10</v>
      </c>
    </row>
    <row r="1053">
      <c r="A1053" t="n">
        <v>93</v>
      </c>
      <c r="B1053" t="n">
        <v>150</v>
      </c>
      <c r="C1053" t="inlineStr">
        <is>
          <t xml:space="preserve">CONCLUIDO	</t>
        </is>
      </c>
      <c r="D1053" t="n">
        <v>7.1973</v>
      </c>
      <c r="E1053" t="n">
        <v>13.89</v>
      </c>
      <c r="F1053" t="n">
        <v>10.51</v>
      </c>
      <c r="G1053" t="n">
        <v>90.06999999999999</v>
      </c>
      <c r="H1053" t="n">
        <v>1.24</v>
      </c>
      <c r="I1053" t="n">
        <v>7</v>
      </c>
      <c r="J1053" t="n">
        <v>349.79</v>
      </c>
      <c r="K1053" t="n">
        <v>61.82</v>
      </c>
      <c r="L1053" t="n">
        <v>24.25</v>
      </c>
      <c r="M1053" t="n">
        <v>5</v>
      </c>
      <c r="N1053" t="n">
        <v>113.72</v>
      </c>
      <c r="O1053" t="n">
        <v>43375.3</v>
      </c>
      <c r="P1053" t="n">
        <v>195.77</v>
      </c>
      <c r="Q1053" t="n">
        <v>197.75</v>
      </c>
      <c r="R1053" t="n">
        <v>31.01</v>
      </c>
      <c r="S1053" t="n">
        <v>25.4</v>
      </c>
      <c r="T1053" t="n">
        <v>1967.46</v>
      </c>
      <c r="U1053" t="n">
        <v>0.82</v>
      </c>
      <c r="V1053" t="n">
        <v>0.89</v>
      </c>
      <c r="W1053" t="n">
        <v>2.95</v>
      </c>
      <c r="X1053" t="n">
        <v>0.12</v>
      </c>
      <c r="Y1053" t="n">
        <v>1</v>
      </c>
      <c r="Z1053" t="n">
        <v>10</v>
      </c>
    </row>
    <row r="1054">
      <c r="A1054" t="n">
        <v>94</v>
      </c>
      <c r="B1054" t="n">
        <v>150</v>
      </c>
      <c r="C1054" t="inlineStr">
        <is>
          <t xml:space="preserve">CONCLUIDO	</t>
        </is>
      </c>
      <c r="D1054" t="n">
        <v>7.1991</v>
      </c>
      <c r="E1054" t="n">
        <v>13.89</v>
      </c>
      <c r="F1054" t="n">
        <v>10.5</v>
      </c>
      <c r="G1054" t="n">
        <v>90.04000000000001</v>
      </c>
      <c r="H1054" t="n">
        <v>1.25</v>
      </c>
      <c r="I1054" t="n">
        <v>7</v>
      </c>
      <c r="J1054" t="n">
        <v>350.43</v>
      </c>
      <c r="K1054" t="n">
        <v>61.82</v>
      </c>
      <c r="L1054" t="n">
        <v>24.5</v>
      </c>
      <c r="M1054" t="n">
        <v>5</v>
      </c>
      <c r="N1054" t="n">
        <v>114.11</v>
      </c>
      <c r="O1054" t="n">
        <v>43453.61</v>
      </c>
      <c r="P1054" t="n">
        <v>195.81</v>
      </c>
      <c r="Q1054" t="n">
        <v>197.77</v>
      </c>
      <c r="R1054" t="n">
        <v>30.85</v>
      </c>
      <c r="S1054" t="n">
        <v>25.4</v>
      </c>
      <c r="T1054" t="n">
        <v>1884.57</v>
      </c>
      <c r="U1054" t="n">
        <v>0.82</v>
      </c>
      <c r="V1054" t="n">
        <v>0.89</v>
      </c>
      <c r="W1054" t="n">
        <v>2.95</v>
      </c>
      <c r="X1054" t="n">
        <v>0.11</v>
      </c>
      <c r="Y1054" t="n">
        <v>1</v>
      </c>
      <c r="Z1054" t="n">
        <v>10</v>
      </c>
    </row>
    <row r="1055">
      <c r="A1055" t="n">
        <v>95</v>
      </c>
      <c r="B1055" t="n">
        <v>150</v>
      </c>
      <c r="C1055" t="inlineStr">
        <is>
          <t xml:space="preserve">CONCLUIDO	</t>
        </is>
      </c>
      <c r="D1055" t="n">
        <v>7.2023</v>
      </c>
      <c r="E1055" t="n">
        <v>13.88</v>
      </c>
      <c r="F1055" t="n">
        <v>10.5</v>
      </c>
      <c r="G1055" t="n">
        <v>89.98999999999999</v>
      </c>
      <c r="H1055" t="n">
        <v>1.26</v>
      </c>
      <c r="I1055" t="n">
        <v>7</v>
      </c>
      <c r="J1055" t="n">
        <v>351.06</v>
      </c>
      <c r="K1055" t="n">
        <v>61.82</v>
      </c>
      <c r="L1055" t="n">
        <v>24.75</v>
      </c>
      <c r="M1055" t="n">
        <v>5</v>
      </c>
      <c r="N1055" t="n">
        <v>114.49</v>
      </c>
      <c r="O1055" t="n">
        <v>43532.12</v>
      </c>
      <c r="P1055" t="n">
        <v>195.81</v>
      </c>
      <c r="Q1055" t="n">
        <v>197.78</v>
      </c>
      <c r="R1055" t="n">
        <v>30.81</v>
      </c>
      <c r="S1055" t="n">
        <v>25.4</v>
      </c>
      <c r="T1055" t="n">
        <v>1866.67</v>
      </c>
      <c r="U1055" t="n">
        <v>0.82</v>
      </c>
      <c r="V1055" t="n">
        <v>0.89</v>
      </c>
      <c r="W1055" t="n">
        <v>2.95</v>
      </c>
      <c r="X1055" t="n">
        <v>0.11</v>
      </c>
      <c r="Y1055" t="n">
        <v>1</v>
      </c>
      <c r="Z1055" t="n">
        <v>10</v>
      </c>
    </row>
    <row r="1056">
      <c r="A1056" t="n">
        <v>96</v>
      </c>
      <c r="B1056" t="n">
        <v>150</v>
      </c>
      <c r="C1056" t="inlineStr">
        <is>
          <t xml:space="preserve">CONCLUIDO	</t>
        </is>
      </c>
      <c r="D1056" t="n">
        <v>7.1988</v>
      </c>
      <c r="E1056" t="n">
        <v>13.89</v>
      </c>
      <c r="F1056" t="n">
        <v>10.51</v>
      </c>
      <c r="G1056" t="n">
        <v>90.04000000000001</v>
      </c>
      <c r="H1056" t="n">
        <v>1.27</v>
      </c>
      <c r="I1056" t="n">
        <v>7</v>
      </c>
      <c r="J1056" t="n">
        <v>351.7</v>
      </c>
      <c r="K1056" t="n">
        <v>61.82</v>
      </c>
      <c r="L1056" t="n">
        <v>25</v>
      </c>
      <c r="M1056" t="n">
        <v>5</v>
      </c>
      <c r="N1056" t="n">
        <v>114.88</v>
      </c>
      <c r="O1056" t="n">
        <v>43610.83</v>
      </c>
      <c r="P1056" t="n">
        <v>196.01</v>
      </c>
      <c r="Q1056" t="n">
        <v>197.75</v>
      </c>
      <c r="R1056" t="n">
        <v>31.03</v>
      </c>
      <c r="S1056" t="n">
        <v>25.4</v>
      </c>
      <c r="T1056" t="n">
        <v>1973.79</v>
      </c>
      <c r="U1056" t="n">
        <v>0.82</v>
      </c>
      <c r="V1056" t="n">
        <v>0.89</v>
      </c>
      <c r="W1056" t="n">
        <v>2.95</v>
      </c>
      <c r="X1056" t="n">
        <v>0.12</v>
      </c>
      <c r="Y1056" t="n">
        <v>1</v>
      </c>
      <c r="Z1056" t="n">
        <v>10</v>
      </c>
    </row>
    <row r="1057">
      <c r="A1057" t="n">
        <v>97</v>
      </c>
      <c r="B1057" t="n">
        <v>150</v>
      </c>
      <c r="C1057" t="inlineStr">
        <is>
          <t xml:space="preserve">CONCLUIDO	</t>
        </is>
      </c>
      <c r="D1057" t="n">
        <v>7.195</v>
      </c>
      <c r="E1057" t="n">
        <v>13.9</v>
      </c>
      <c r="F1057" t="n">
        <v>10.51</v>
      </c>
      <c r="G1057" t="n">
        <v>90.11</v>
      </c>
      <c r="H1057" t="n">
        <v>1.28</v>
      </c>
      <c r="I1057" t="n">
        <v>7</v>
      </c>
      <c r="J1057" t="n">
        <v>352.34</v>
      </c>
      <c r="K1057" t="n">
        <v>61.82</v>
      </c>
      <c r="L1057" t="n">
        <v>25.25</v>
      </c>
      <c r="M1057" t="n">
        <v>5</v>
      </c>
      <c r="N1057" t="n">
        <v>115.27</v>
      </c>
      <c r="O1057" t="n">
        <v>43689.76</v>
      </c>
      <c r="P1057" t="n">
        <v>196.27</v>
      </c>
      <c r="Q1057" t="n">
        <v>197.76</v>
      </c>
      <c r="R1057" t="n">
        <v>31.11</v>
      </c>
      <c r="S1057" t="n">
        <v>25.4</v>
      </c>
      <c r="T1057" t="n">
        <v>2017.63</v>
      </c>
      <c r="U1057" t="n">
        <v>0.82</v>
      </c>
      <c r="V1057" t="n">
        <v>0.89</v>
      </c>
      <c r="W1057" t="n">
        <v>2.95</v>
      </c>
      <c r="X1057" t="n">
        <v>0.12</v>
      </c>
      <c r="Y1057" t="n">
        <v>1</v>
      </c>
      <c r="Z1057" t="n">
        <v>10</v>
      </c>
    </row>
    <row r="1058">
      <c r="A1058" t="n">
        <v>98</v>
      </c>
      <c r="B1058" t="n">
        <v>150</v>
      </c>
      <c r="C1058" t="inlineStr">
        <is>
          <t xml:space="preserve">CONCLUIDO	</t>
        </is>
      </c>
      <c r="D1058" t="n">
        <v>7.1927</v>
      </c>
      <c r="E1058" t="n">
        <v>13.9</v>
      </c>
      <c r="F1058" t="n">
        <v>10.52</v>
      </c>
      <c r="G1058" t="n">
        <v>90.15000000000001</v>
      </c>
      <c r="H1058" t="n">
        <v>1.29</v>
      </c>
      <c r="I1058" t="n">
        <v>7</v>
      </c>
      <c r="J1058" t="n">
        <v>352.98</v>
      </c>
      <c r="K1058" t="n">
        <v>61.82</v>
      </c>
      <c r="L1058" t="n">
        <v>25.5</v>
      </c>
      <c r="M1058" t="n">
        <v>5</v>
      </c>
      <c r="N1058" t="n">
        <v>115.66</v>
      </c>
      <c r="O1058" t="n">
        <v>43769.02</v>
      </c>
      <c r="P1058" t="n">
        <v>196.43</v>
      </c>
      <c r="Q1058" t="n">
        <v>197.75</v>
      </c>
      <c r="R1058" t="n">
        <v>31.28</v>
      </c>
      <c r="S1058" t="n">
        <v>25.4</v>
      </c>
      <c r="T1058" t="n">
        <v>2100.48</v>
      </c>
      <c r="U1058" t="n">
        <v>0.8100000000000001</v>
      </c>
      <c r="V1058" t="n">
        <v>0.88</v>
      </c>
      <c r="W1058" t="n">
        <v>2.95</v>
      </c>
      <c r="X1058" t="n">
        <v>0.13</v>
      </c>
      <c r="Y1058" t="n">
        <v>1</v>
      </c>
      <c r="Z1058" t="n">
        <v>10</v>
      </c>
    </row>
    <row r="1059">
      <c r="A1059" t="n">
        <v>99</v>
      </c>
      <c r="B1059" t="n">
        <v>150</v>
      </c>
      <c r="C1059" t="inlineStr">
        <is>
          <t xml:space="preserve">CONCLUIDO	</t>
        </is>
      </c>
      <c r="D1059" t="n">
        <v>7.1974</v>
      </c>
      <c r="E1059" t="n">
        <v>13.89</v>
      </c>
      <c r="F1059" t="n">
        <v>10.51</v>
      </c>
      <c r="G1059" t="n">
        <v>90.06999999999999</v>
      </c>
      <c r="H1059" t="n">
        <v>1.3</v>
      </c>
      <c r="I1059" t="n">
        <v>7</v>
      </c>
      <c r="J1059" t="n">
        <v>353.63</v>
      </c>
      <c r="K1059" t="n">
        <v>61.82</v>
      </c>
      <c r="L1059" t="n">
        <v>25.75</v>
      </c>
      <c r="M1059" t="n">
        <v>5</v>
      </c>
      <c r="N1059" t="n">
        <v>116.06</v>
      </c>
      <c r="O1059" t="n">
        <v>43848.38</v>
      </c>
      <c r="P1059" t="n">
        <v>196.21</v>
      </c>
      <c r="Q1059" t="n">
        <v>197.75</v>
      </c>
      <c r="R1059" t="n">
        <v>31.03</v>
      </c>
      <c r="S1059" t="n">
        <v>25.4</v>
      </c>
      <c r="T1059" t="n">
        <v>1974.3</v>
      </c>
      <c r="U1059" t="n">
        <v>0.82</v>
      </c>
      <c r="V1059" t="n">
        <v>0.89</v>
      </c>
      <c r="W1059" t="n">
        <v>2.95</v>
      </c>
      <c r="X1059" t="n">
        <v>0.12</v>
      </c>
      <c r="Y1059" t="n">
        <v>1</v>
      </c>
      <c r="Z1059" t="n">
        <v>10</v>
      </c>
    </row>
    <row r="1060">
      <c r="A1060" t="n">
        <v>100</v>
      </c>
      <c r="B1060" t="n">
        <v>150</v>
      </c>
      <c r="C1060" t="inlineStr">
        <is>
          <t xml:space="preserve">CONCLUIDO	</t>
        </is>
      </c>
      <c r="D1060" t="n">
        <v>7.2</v>
      </c>
      <c r="E1060" t="n">
        <v>13.89</v>
      </c>
      <c r="F1060" t="n">
        <v>10.5</v>
      </c>
      <c r="G1060" t="n">
        <v>90.02</v>
      </c>
      <c r="H1060" t="n">
        <v>1.31</v>
      </c>
      <c r="I1060" t="n">
        <v>7</v>
      </c>
      <c r="J1060" t="n">
        <v>354.27</v>
      </c>
      <c r="K1060" t="n">
        <v>61.82</v>
      </c>
      <c r="L1060" t="n">
        <v>26</v>
      </c>
      <c r="M1060" t="n">
        <v>5</v>
      </c>
      <c r="N1060" t="n">
        <v>116.45</v>
      </c>
      <c r="O1060" t="n">
        <v>43927.95</v>
      </c>
      <c r="P1060" t="n">
        <v>196.14</v>
      </c>
      <c r="Q1060" t="n">
        <v>197.75</v>
      </c>
      <c r="R1060" t="n">
        <v>30.89</v>
      </c>
      <c r="S1060" t="n">
        <v>25.4</v>
      </c>
      <c r="T1060" t="n">
        <v>1905.29</v>
      </c>
      <c r="U1060" t="n">
        <v>0.82</v>
      </c>
      <c r="V1060" t="n">
        <v>0.89</v>
      </c>
      <c r="W1060" t="n">
        <v>2.95</v>
      </c>
      <c r="X1060" t="n">
        <v>0.11</v>
      </c>
      <c r="Y1060" t="n">
        <v>1</v>
      </c>
      <c r="Z1060" t="n">
        <v>10</v>
      </c>
    </row>
    <row r="1061">
      <c r="A1061" t="n">
        <v>101</v>
      </c>
      <c r="B1061" t="n">
        <v>150</v>
      </c>
      <c r="C1061" t="inlineStr">
        <is>
          <t xml:space="preserve">CONCLUIDO	</t>
        </is>
      </c>
      <c r="D1061" t="n">
        <v>7.1974</v>
      </c>
      <c r="E1061" t="n">
        <v>13.89</v>
      </c>
      <c r="F1061" t="n">
        <v>10.51</v>
      </c>
      <c r="G1061" t="n">
        <v>90.06999999999999</v>
      </c>
      <c r="H1061" t="n">
        <v>1.32</v>
      </c>
      <c r="I1061" t="n">
        <v>7</v>
      </c>
      <c r="J1061" t="n">
        <v>354.92</v>
      </c>
      <c r="K1061" t="n">
        <v>61.82</v>
      </c>
      <c r="L1061" t="n">
        <v>26.25</v>
      </c>
      <c r="M1061" t="n">
        <v>5</v>
      </c>
      <c r="N1061" t="n">
        <v>116.85</v>
      </c>
      <c r="O1061" t="n">
        <v>44007.74</v>
      </c>
      <c r="P1061" t="n">
        <v>196.16</v>
      </c>
      <c r="Q1061" t="n">
        <v>197.75</v>
      </c>
      <c r="R1061" t="n">
        <v>31.18</v>
      </c>
      <c r="S1061" t="n">
        <v>25.4</v>
      </c>
      <c r="T1061" t="n">
        <v>2049.69</v>
      </c>
      <c r="U1061" t="n">
        <v>0.8100000000000001</v>
      </c>
      <c r="V1061" t="n">
        <v>0.89</v>
      </c>
      <c r="W1061" t="n">
        <v>2.95</v>
      </c>
      <c r="X1061" t="n">
        <v>0.12</v>
      </c>
      <c r="Y1061" t="n">
        <v>1</v>
      </c>
      <c r="Z1061" t="n">
        <v>10</v>
      </c>
    </row>
    <row r="1062">
      <c r="A1062" t="n">
        <v>102</v>
      </c>
      <c r="B1062" t="n">
        <v>150</v>
      </c>
      <c r="C1062" t="inlineStr">
        <is>
          <t xml:space="preserve">CONCLUIDO	</t>
        </is>
      </c>
      <c r="D1062" t="n">
        <v>7.1961</v>
      </c>
      <c r="E1062" t="n">
        <v>13.9</v>
      </c>
      <c r="F1062" t="n">
        <v>10.51</v>
      </c>
      <c r="G1062" t="n">
        <v>90.09</v>
      </c>
      <c r="H1062" t="n">
        <v>1.33</v>
      </c>
      <c r="I1062" t="n">
        <v>7</v>
      </c>
      <c r="J1062" t="n">
        <v>355.57</v>
      </c>
      <c r="K1062" t="n">
        <v>61.82</v>
      </c>
      <c r="L1062" t="n">
        <v>26.5</v>
      </c>
      <c r="M1062" t="n">
        <v>5</v>
      </c>
      <c r="N1062" t="n">
        <v>117.25</v>
      </c>
      <c r="O1062" t="n">
        <v>44087.74</v>
      </c>
      <c r="P1062" t="n">
        <v>196.27</v>
      </c>
      <c r="Q1062" t="n">
        <v>197.75</v>
      </c>
      <c r="R1062" t="n">
        <v>31.04</v>
      </c>
      <c r="S1062" t="n">
        <v>25.4</v>
      </c>
      <c r="T1062" t="n">
        <v>1979.74</v>
      </c>
      <c r="U1062" t="n">
        <v>0.82</v>
      </c>
      <c r="V1062" t="n">
        <v>0.89</v>
      </c>
      <c r="W1062" t="n">
        <v>2.95</v>
      </c>
      <c r="X1062" t="n">
        <v>0.12</v>
      </c>
      <c r="Y1062" t="n">
        <v>1</v>
      </c>
      <c r="Z1062" t="n">
        <v>10</v>
      </c>
    </row>
    <row r="1063">
      <c r="A1063" t="n">
        <v>103</v>
      </c>
      <c r="B1063" t="n">
        <v>150</v>
      </c>
      <c r="C1063" t="inlineStr">
        <is>
          <t xml:space="preserve">CONCLUIDO	</t>
        </is>
      </c>
      <c r="D1063" t="n">
        <v>7.1919</v>
      </c>
      <c r="E1063" t="n">
        <v>13.9</v>
      </c>
      <c r="F1063" t="n">
        <v>10.52</v>
      </c>
      <c r="G1063" t="n">
        <v>90.16</v>
      </c>
      <c r="H1063" t="n">
        <v>1.34</v>
      </c>
      <c r="I1063" t="n">
        <v>7</v>
      </c>
      <c r="J1063" t="n">
        <v>356.22</v>
      </c>
      <c r="K1063" t="n">
        <v>61.82</v>
      </c>
      <c r="L1063" t="n">
        <v>26.75</v>
      </c>
      <c r="M1063" t="n">
        <v>5</v>
      </c>
      <c r="N1063" t="n">
        <v>117.65</v>
      </c>
      <c r="O1063" t="n">
        <v>44167.96</v>
      </c>
      <c r="P1063" t="n">
        <v>196.3</v>
      </c>
      <c r="Q1063" t="n">
        <v>197.75</v>
      </c>
      <c r="R1063" t="n">
        <v>31.32</v>
      </c>
      <c r="S1063" t="n">
        <v>25.4</v>
      </c>
      <c r="T1063" t="n">
        <v>2123.21</v>
      </c>
      <c r="U1063" t="n">
        <v>0.8100000000000001</v>
      </c>
      <c r="V1063" t="n">
        <v>0.88</v>
      </c>
      <c r="W1063" t="n">
        <v>2.95</v>
      </c>
      <c r="X1063" t="n">
        <v>0.13</v>
      </c>
      <c r="Y1063" t="n">
        <v>1</v>
      </c>
      <c r="Z1063" t="n">
        <v>10</v>
      </c>
    </row>
    <row r="1064">
      <c r="A1064" t="n">
        <v>104</v>
      </c>
      <c r="B1064" t="n">
        <v>150</v>
      </c>
      <c r="C1064" t="inlineStr">
        <is>
          <t xml:space="preserve">CONCLUIDO	</t>
        </is>
      </c>
      <c r="D1064" t="n">
        <v>7.194</v>
      </c>
      <c r="E1064" t="n">
        <v>13.9</v>
      </c>
      <c r="F1064" t="n">
        <v>10.51</v>
      </c>
      <c r="G1064" t="n">
        <v>90.12</v>
      </c>
      <c r="H1064" t="n">
        <v>1.35</v>
      </c>
      <c r="I1064" t="n">
        <v>7</v>
      </c>
      <c r="J1064" t="n">
        <v>356.87</v>
      </c>
      <c r="K1064" t="n">
        <v>61.82</v>
      </c>
      <c r="L1064" t="n">
        <v>27</v>
      </c>
      <c r="M1064" t="n">
        <v>5</v>
      </c>
      <c r="N1064" t="n">
        <v>118.05</v>
      </c>
      <c r="O1064" t="n">
        <v>44248.41</v>
      </c>
      <c r="P1064" t="n">
        <v>196.27</v>
      </c>
      <c r="Q1064" t="n">
        <v>197.75</v>
      </c>
      <c r="R1064" t="n">
        <v>31.35</v>
      </c>
      <c r="S1064" t="n">
        <v>25.4</v>
      </c>
      <c r="T1064" t="n">
        <v>2135.46</v>
      </c>
      <c r="U1064" t="n">
        <v>0.8100000000000001</v>
      </c>
      <c r="V1064" t="n">
        <v>0.88</v>
      </c>
      <c r="W1064" t="n">
        <v>2.95</v>
      </c>
      <c r="X1064" t="n">
        <v>0.12</v>
      </c>
      <c r="Y1064" t="n">
        <v>1</v>
      </c>
      <c r="Z1064" t="n">
        <v>10</v>
      </c>
    </row>
    <row r="1065">
      <c r="A1065" t="n">
        <v>105</v>
      </c>
      <c r="B1065" t="n">
        <v>150</v>
      </c>
      <c r="C1065" t="inlineStr">
        <is>
          <t xml:space="preserve">CONCLUIDO	</t>
        </is>
      </c>
      <c r="D1065" t="n">
        <v>7.1965</v>
      </c>
      <c r="E1065" t="n">
        <v>13.9</v>
      </c>
      <c r="F1065" t="n">
        <v>10.51</v>
      </c>
      <c r="G1065" t="n">
        <v>90.08</v>
      </c>
      <c r="H1065" t="n">
        <v>1.36</v>
      </c>
      <c r="I1065" t="n">
        <v>7</v>
      </c>
      <c r="J1065" t="n">
        <v>357.52</v>
      </c>
      <c r="K1065" t="n">
        <v>61.82</v>
      </c>
      <c r="L1065" t="n">
        <v>27.25</v>
      </c>
      <c r="M1065" t="n">
        <v>5</v>
      </c>
      <c r="N1065" t="n">
        <v>118.45</v>
      </c>
      <c r="O1065" t="n">
        <v>44329.08</v>
      </c>
      <c r="P1065" t="n">
        <v>196.13</v>
      </c>
      <c r="Q1065" t="n">
        <v>197.76</v>
      </c>
      <c r="R1065" t="n">
        <v>31.18</v>
      </c>
      <c r="S1065" t="n">
        <v>25.4</v>
      </c>
      <c r="T1065" t="n">
        <v>2050.1</v>
      </c>
      <c r="U1065" t="n">
        <v>0.8100000000000001</v>
      </c>
      <c r="V1065" t="n">
        <v>0.89</v>
      </c>
      <c r="W1065" t="n">
        <v>2.95</v>
      </c>
      <c r="X1065" t="n">
        <v>0.12</v>
      </c>
      <c r="Y1065" t="n">
        <v>1</v>
      </c>
      <c r="Z1065" t="n">
        <v>10</v>
      </c>
    </row>
    <row r="1066">
      <c r="A1066" t="n">
        <v>106</v>
      </c>
      <c r="B1066" t="n">
        <v>150</v>
      </c>
      <c r="C1066" t="inlineStr">
        <is>
          <t xml:space="preserve">CONCLUIDO	</t>
        </is>
      </c>
      <c r="D1066" t="n">
        <v>7.1951</v>
      </c>
      <c r="E1066" t="n">
        <v>13.9</v>
      </c>
      <c r="F1066" t="n">
        <v>10.51</v>
      </c>
      <c r="G1066" t="n">
        <v>90.09999999999999</v>
      </c>
      <c r="H1066" t="n">
        <v>1.37</v>
      </c>
      <c r="I1066" t="n">
        <v>7</v>
      </c>
      <c r="J1066" t="n">
        <v>358.18</v>
      </c>
      <c r="K1066" t="n">
        <v>61.82</v>
      </c>
      <c r="L1066" t="n">
        <v>27.5</v>
      </c>
      <c r="M1066" t="n">
        <v>5</v>
      </c>
      <c r="N1066" t="n">
        <v>118.86</v>
      </c>
      <c r="O1066" t="n">
        <v>44409.98</v>
      </c>
      <c r="P1066" t="n">
        <v>196.07</v>
      </c>
      <c r="Q1066" t="n">
        <v>197.77</v>
      </c>
      <c r="R1066" t="n">
        <v>31.2</v>
      </c>
      <c r="S1066" t="n">
        <v>25.4</v>
      </c>
      <c r="T1066" t="n">
        <v>2063.49</v>
      </c>
      <c r="U1066" t="n">
        <v>0.8100000000000001</v>
      </c>
      <c r="V1066" t="n">
        <v>0.89</v>
      </c>
      <c r="W1066" t="n">
        <v>2.95</v>
      </c>
      <c r="X1066" t="n">
        <v>0.12</v>
      </c>
      <c r="Y1066" t="n">
        <v>1</v>
      </c>
      <c r="Z1066" t="n">
        <v>10</v>
      </c>
    </row>
    <row r="1067">
      <c r="A1067" t="n">
        <v>107</v>
      </c>
      <c r="B1067" t="n">
        <v>150</v>
      </c>
      <c r="C1067" t="inlineStr">
        <is>
          <t xml:space="preserve">CONCLUIDO	</t>
        </is>
      </c>
      <c r="D1067" t="n">
        <v>7.1978</v>
      </c>
      <c r="E1067" t="n">
        <v>13.89</v>
      </c>
      <c r="F1067" t="n">
        <v>10.51</v>
      </c>
      <c r="G1067" t="n">
        <v>90.06</v>
      </c>
      <c r="H1067" t="n">
        <v>1.38</v>
      </c>
      <c r="I1067" t="n">
        <v>7</v>
      </c>
      <c r="J1067" t="n">
        <v>358.84</v>
      </c>
      <c r="K1067" t="n">
        <v>61.82</v>
      </c>
      <c r="L1067" t="n">
        <v>27.75</v>
      </c>
      <c r="M1067" t="n">
        <v>5</v>
      </c>
      <c r="N1067" t="n">
        <v>119.27</v>
      </c>
      <c r="O1067" t="n">
        <v>44491.1</v>
      </c>
      <c r="P1067" t="n">
        <v>195.9</v>
      </c>
      <c r="Q1067" t="n">
        <v>197.75</v>
      </c>
      <c r="R1067" t="n">
        <v>31.05</v>
      </c>
      <c r="S1067" t="n">
        <v>25.4</v>
      </c>
      <c r="T1067" t="n">
        <v>1985.39</v>
      </c>
      <c r="U1067" t="n">
        <v>0.82</v>
      </c>
      <c r="V1067" t="n">
        <v>0.89</v>
      </c>
      <c r="W1067" t="n">
        <v>2.95</v>
      </c>
      <c r="X1067" t="n">
        <v>0.12</v>
      </c>
      <c r="Y1067" t="n">
        <v>1</v>
      </c>
      <c r="Z1067" t="n">
        <v>10</v>
      </c>
    </row>
    <row r="1068">
      <c r="A1068" t="n">
        <v>108</v>
      </c>
      <c r="B1068" t="n">
        <v>150</v>
      </c>
      <c r="C1068" t="inlineStr">
        <is>
          <t xml:space="preserve">CONCLUIDO	</t>
        </is>
      </c>
      <c r="D1068" t="n">
        <v>7.2359</v>
      </c>
      <c r="E1068" t="n">
        <v>13.82</v>
      </c>
      <c r="F1068" t="n">
        <v>10.49</v>
      </c>
      <c r="G1068" t="n">
        <v>104.89</v>
      </c>
      <c r="H1068" t="n">
        <v>1.39</v>
      </c>
      <c r="I1068" t="n">
        <v>6</v>
      </c>
      <c r="J1068" t="n">
        <v>359.5</v>
      </c>
      <c r="K1068" t="n">
        <v>61.82</v>
      </c>
      <c r="L1068" t="n">
        <v>28</v>
      </c>
      <c r="M1068" t="n">
        <v>4</v>
      </c>
      <c r="N1068" t="n">
        <v>119.68</v>
      </c>
      <c r="O1068" t="n">
        <v>44572.45</v>
      </c>
      <c r="P1068" t="n">
        <v>195.49</v>
      </c>
      <c r="Q1068" t="n">
        <v>197.75</v>
      </c>
      <c r="R1068" t="n">
        <v>30.52</v>
      </c>
      <c r="S1068" t="n">
        <v>25.4</v>
      </c>
      <c r="T1068" t="n">
        <v>1725.83</v>
      </c>
      <c r="U1068" t="n">
        <v>0.83</v>
      </c>
      <c r="V1068" t="n">
        <v>0.89</v>
      </c>
      <c r="W1068" t="n">
        <v>2.95</v>
      </c>
      <c r="X1068" t="n">
        <v>0.1</v>
      </c>
      <c r="Y1068" t="n">
        <v>1</v>
      </c>
      <c r="Z1068" t="n">
        <v>10</v>
      </c>
    </row>
    <row r="1069">
      <c r="A1069" t="n">
        <v>109</v>
      </c>
      <c r="B1069" t="n">
        <v>150</v>
      </c>
      <c r="C1069" t="inlineStr">
        <is>
          <t xml:space="preserve">CONCLUIDO	</t>
        </is>
      </c>
      <c r="D1069" t="n">
        <v>7.2362</v>
      </c>
      <c r="E1069" t="n">
        <v>13.82</v>
      </c>
      <c r="F1069" t="n">
        <v>10.49</v>
      </c>
      <c r="G1069" t="n">
        <v>104.89</v>
      </c>
      <c r="H1069" t="n">
        <v>1.4</v>
      </c>
      <c r="I1069" t="n">
        <v>6</v>
      </c>
      <c r="J1069" t="n">
        <v>360.16</v>
      </c>
      <c r="K1069" t="n">
        <v>61.82</v>
      </c>
      <c r="L1069" t="n">
        <v>28.25</v>
      </c>
      <c r="M1069" t="n">
        <v>4</v>
      </c>
      <c r="N1069" t="n">
        <v>120.09</v>
      </c>
      <c r="O1069" t="n">
        <v>44654.04</v>
      </c>
      <c r="P1069" t="n">
        <v>195.7</v>
      </c>
      <c r="Q1069" t="n">
        <v>197.75</v>
      </c>
      <c r="R1069" t="n">
        <v>30.46</v>
      </c>
      <c r="S1069" t="n">
        <v>25.4</v>
      </c>
      <c r="T1069" t="n">
        <v>1697.68</v>
      </c>
      <c r="U1069" t="n">
        <v>0.83</v>
      </c>
      <c r="V1069" t="n">
        <v>0.89</v>
      </c>
      <c r="W1069" t="n">
        <v>2.95</v>
      </c>
      <c r="X1069" t="n">
        <v>0.1</v>
      </c>
      <c r="Y1069" t="n">
        <v>1</v>
      </c>
      <c r="Z1069" t="n">
        <v>10</v>
      </c>
    </row>
    <row r="1070">
      <c r="A1070" t="n">
        <v>110</v>
      </c>
      <c r="B1070" t="n">
        <v>150</v>
      </c>
      <c r="C1070" t="inlineStr">
        <is>
          <t xml:space="preserve">CONCLUIDO	</t>
        </is>
      </c>
      <c r="D1070" t="n">
        <v>7.2392</v>
      </c>
      <c r="E1070" t="n">
        <v>13.81</v>
      </c>
      <c r="F1070" t="n">
        <v>10.48</v>
      </c>
      <c r="G1070" t="n">
        <v>104.83</v>
      </c>
      <c r="H1070" t="n">
        <v>1.41</v>
      </c>
      <c r="I1070" t="n">
        <v>6</v>
      </c>
      <c r="J1070" t="n">
        <v>360.82</v>
      </c>
      <c r="K1070" t="n">
        <v>61.82</v>
      </c>
      <c r="L1070" t="n">
        <v>28.5</v>
      </c>
      <c r="M1070" t="n">
        <v>4</v>
      </c>
      <c r="N1070" t="n">
        <v>120.5</v>
      </c>
      <c r="O1070" t="n">
        <v>44735.86</v>
      </c>
      <c r="P1070" t="n">
        <v>195.68</v>
      </c>
      <c r="Q1070" t="n">
        <v>197.75</v>
      </c>
      <c r="R1070" t="n">
        <v>30.24</v>
      </c>
      <c r="S1070" t="n">
        <v>25.4</v>
      </c>
      <c r="T1070" t="n">
        <v>1586.1</v>
      </c>
      <c r="U1070" t="n">
        <v>0.84</v>
      </c>
      <c r="V1070" t="n">
        <v>0.89</v>
      </c>
      <c r="W1070" t="n">
        <v>2.95</v>
      </c>
      <c r="X1070" t="n">
        <v>0.09</v>
      </c>
      <c r="Y1070" t="n">
        <v>1</v>
      </c>
      <c r="Z1070" t="n">
        <v>10</v>
      </c>
    </row>
    <row r="1071">
      <c r="A1071" t="n">
        <v>111</v>
      </c>
      <c r="B1071" t="n">
        <v>150</v>
      </c>
      <c r="C1071" t="inlineStr">
        <is>
          <t xml:space="preserve">CONCLUIDO	</t>
        </is>
      </c>
      <c r="D1071" t="n">
        <v>7.2401</v>
      </c>
      <c r="E1071" t="n">
        <v>13.81</v>
      </c>
      <c r="F1071" t="n">
        <v>10.48</v>
      </c>
      <c r="G1071" t="n">
        <v>104.81</v>
      </c>
      <c r="H1071" t="n">
        <v>1.42</v>
      </c>
      <c r="I1071" t="n">
        <v>6</v>
      </c>
      <c r="J1071" t="n">
        <v>361.49</v>
      </c>
      <c r="K1071" t="n">
        <v>61.82</v>
      </c>
      <c r="L1071" t="n">
        <v>28.75</v>
      </c>
      <c r="M1071" t="n">
        <v>4</v>
      </c>
      <c r="N1071" t="n">
        <v>120.92</v>
      </c>
      <c r="O1071" t="n">
        <v>44817.91</v>
      </c>
      <c r="P1071" t="n">
        <v>195.9</v>
      </c>
      <c r="Q1071" t="n">
        <v>197.75</v>
      </c>
      <c r="R1071" t="n">
        <v>30.21</v>
      </c>
      <c r="S1071" t="n">
        <v>25.4</v>
      </c>
      <c r="T1071" t="n">
        <v>1572.13</v>
      </c>
      <c r="U1071" t="n">
        <v>0.84</v>
      </c>
      <c r="V1071" t="n">
        <v>0.89</v>
      </c>
      <c r="W1071" t="n">
        <v>2.95</v>
      </c>
      <c r="X1071" t="n">
        <v>0.09</v>
      </c>
      <c r="Y1071" t="n">
        <v>1</v>
      </c>
      <c r="Z1071" t="n">
        <v>10</v>
      </c>
    </row>
    <row r="1072">
      <c r="A1072" t="n">
        <v>112</v>
      </c>
      <c r="B1072" t="n">
        <v>150</v>
      </c>
      <c r="C1072" t="inlineStr">
        <is>
          <t xml:space="preserve">CONCLUIDO	</t>
        </is>
      </c>
      <c r="D1072" t="n">
        <v>7.2397</v>
      </c>
      <c r="E1072" t="n">
        <v>13.81</v>
      </c>
      <c r="F1072" t="n">
        <v>10.48</v>
      </c>
      <c r="G1072" t="n">
        <v>104.82</v>
      </c>
      <c r="H1072" t="n">
        <v>1.43</v>
      </c>
      <c r="I1072" t="n">
        <v>6</v>
      </c>
      <c r="J1072" t="n">
        <v>362.16</v>
      </c>
      <c r="K1072" t="n">
        <v>61.82</v>
      </c>
      <c r="L1072" t="n">
        <v>29</v>
      </c>
      <c r="M1072" t="n">
        <v>4</v>
      </c>
      <c r="N1072" t="n">
        <v>121.34</v>
      </c>
      <c r="O1072" t="n">
        <v>44900.33</v>
      </c>
      <c r="P1072" t="n">
        <v>196.06</v>
      </c>
      <c r="Q1072" t="n">
        <v>197.76</v>
      </c>
      <c r="R1072" t="n">
        <v>30.31</v>
      </c>
      <c r="S1072" t="n">
        <v>25.4</v>
      </c>
      <c r="T1072" t="n">
        <v>1620.62</v>
      </c>
      <c r="U1072" t="n">
        <v>0.84</v>
      </c>
      <c r="V1072" t="n">
        <v>0.89</v>
      </c>
      <c r="W1072" t="n">
        <v>2.95</v>
      </c>
      <c r="X1072" t="n">
        <v>0.09</v>
      </c>
      <c r="Y1072" t="n">
        <v>1</v>
      </c>
      <c r="Z1072" t="n">
        <v>10</v>
      </c>
    </row>
    <row r="1073">
      <c r="A1073" t="n">
        <v>113</v>
      </c>
      <c r="B1073" t="n">
        <v>150</v>
      </c>
      <c r="C1073" t="inlineStr">
        <is>
          <t xml:space="preserve">CONCLUIDO	</t>
        </is>
      </c>
      <c r="D1073" t="n">
        <v>7.2389</v>
      </c>
      <c r="E1073" t="n">
        <v>13.81</v>
      </c>
      <c r="F1073" t="n">
        <v>10.48</v>
      </c>
      <c r="G1073" t="n">
        <v>104.84</v>
      </c>
      <c r="H1073" t="n">
        <v>1.44</v>
      </c>
      <c r="I1073" t="n">
        <v>6</v>
      </c>
      <c r="J1073" t="n">
        <v>362.83</v>
      </c>
      <c r="K1073" t="n">
        <v>61.82</v>
      </c>
      <c r="L1073" t="n">
        <v>29.25</v>
      </c>
      <c r="M1073" t="n">
        <v>4</v>
      </c>
      <c r="N1073" t="n">
        <v>121.75</v>
      </c>
      <c r="O1073" t="n">
        <v>44982.86</v>
      </c>
      <c r="P1073" t="n">
        <v>196.27</v>
      </c>
      <c r="Q1073" t="n">
        <v>197.75</v>
      </c>
      <c r="R1073" t="n">
        <v>30.29</v>
      </c>
      <c r="S1073" t="n">
        <v>25.4</v>
      </c>
      <c r="T1073" t="n">
        <v>1611.18</v>
      </c>
      <c r="U1073" t="n">
        <v>0.84</v>
      </c>
      <c r="V1073" t="n">
        <v>0.89</v>
      </c>
      <c r="W1073" t="n">
        <v>2.95</v>
      </c>
      <c r="X1073" t="n">
        <v>0.09</v>
      </c>
      <c r="Y1073" t="n">
        <v>1</v>
      </c>
      <c r="Z1073" t="n">
        <v>10</v>
      </c>
    </row>
    <row r="1074">
      <c r="A1074" t="n">
        <v>114</v>
      </c>
      <c r="B1074" t="n">
        <v>150</v>
      </c>
      <c r="C1074" t="inlineStr">
        <is>
          <t xml:space="preserve">CONCLUIDO	</t>
        </is>
      </c>
      <c r="D1074" t="n">
        <v>7.2391</v>
      </c>
      <c r="E1074" t="n">
        <v>13.81</v>
      </c>
      <c r="F1074" t="n">
        <v>10.48</v>
      </c>
      <c r="G1074" t="n">
        <v>104.83</v>
      </c>
      <c r="H1074" t="n">
        <v>1.45</v>
      </c>
      <c r="I1074" t="n">
        <v>6</v>
      </c>
      <c r="J1074" t="n">
        <v>363.5</v>
      </c>
      <c r="K1074" t="n">
        <v>61.82</v>
      </c>
      <c r="L1074" t="n">
        <v>29.5</v>
      </c>
      <c r="M1074" t="n">
        <v>4</v>
      </c>
      <c r="N1074" t="n">
        <v>122.18</v>
      </c>
      <c r="O1074" t="n">
        <v>45065.64</v>
      </c>
      <c r="P1074" t="n">
        <v>196.57</v>
      </c>
      <c r="Q1074" t="n">
        <v>197.78</v>
      </c>
      <c r="R1074" t="n">
        <v>30.29</v>
      </c>
      <c r="S1074" t="n">
        <v>25.4</v>
      </c>
      <c r="T1074" t="n">
        <v>1613.25</v>
      </c>
      <c r="U1074" t="n">
        <v>0.84</v>
      </c>
      <c r="V1074" t="n">
        <v>0.89</v>
      </c>
      <c r="W1074" t="n">
        <v>2.95</v>
      </c>
      <c r="X1074" t="n">
        <v>0.09</v>
      </c>
      <c r="Y1074" t="n">
        <v>1</v>
      </c>
      <c r="Z1074" t="n">
        <v>10</v>
      </c>
    </row>
    <row r="1075">
      <c r="A1075" t="n">
        <v>115</v>
      </c>
      <c r="B1075" t="n">
        <v>150</v>
      </c>
      <c r="C1075" t="inlineStr">
        <is>
          <t xml:space="preserve">CONCLUIDO	</t>
        </is>
      </c>
      <c r="D1075" t="n">
        <v>7.2373</v>
      </c>
      <c r="E1075" t="n">
        <v>13.82</v>
      </c>
      <c r="F1075" t="n">
        <v>10.49</v>
      </c>
      <c r="G1075" t="n">
        <v>104.87</v>
      </c>
      <c r="H1075" t="n">
        <v>1.46</v>
      </c>
      <c r="I1075" t="n">
        <v>6</v>
      </c>
      <c r="J1075" t="n">
        <v>364.17</v>
      </c>
      <c r="K1075" t="n">
        <v>61.82</v>
      </c>
      <c r="L1075" t="n">
        <v>29.75</v>
      </c>
      <c r="M1075" t="n">
        <v>4</v>
      </c>
      <c r="N1075" t="n">
        <v>122.6</v>
      </c>
      <c r="O1075" t="n">
        <v>45148.66</v>
      </c>
      <c r="P1075" t="n">
        <v>196.87</v>
      </c>
      <c r="Q1075" t="n">
        <v>197.75</v>
      </c>
      <c r="R1075" t="n">
        <v>30.33</v>
      </c>
      <c r="S1075" t="n">
        <v>25.4</v>
      </c>
      <c r="T1075" t="n">
        <v>1632.38</v>
      </c>
      <c r="U1075" t="n">
        <v>0.84</v>
      </c>
      <c r="V1075" t="n">
        <v>0.89</v>
      </c>
      <c r="W1075" t="n">
        <v>2.95</v>
      </c>
      <c r="X1075" t="n">
        <v>0.1</v>
      </c>
      <c r="Y1075" t="n">
        <v>1</v>
      </c>
      <c r="Z1075" t="n">
        <v>10</v>
      </c>
    </row>
    <row r="1076">
      <c r="A1076" t="n">
        <v>116</v>
      </c>
      <c r="B1076" t="n">
        <v>150</v>
      </c>
      <c r="C1076" t="inlineStr">
        <is>
          <t xml:space="preserve">CONCLUIDO	</t>
        </is>
      </c>
      <c r="D1076" t="n">
        <v>7.2356</v>
      </c>
      <c r="E1076" t="n">
        <v>13.82</v>
      </c>
      <c r="F1076" t="n">
        <v>10.49</v>
      </c>
      <c r="G1076" t="n">
        <v>104.9</v>
      </c>
      <c r="H1076" t="n">
        <v>1.47</v>
      </c>
      <c r="I1076" t="n">
        <v>6</v>
      </c>
      <c r="J1076" t="n">
        <v>364.85</v>
      </c>
      <c r="K1076" t="n">
        <v>61.82</v>
      </c>
      <c r="L1076" t="n">
        <v>30</v>
      </c>
      <c r="M1076" t="n">
        <v>4</v>
      </c>
      <c r="N1076" t="n">
        <v>123.02</v>
      </c>
      <c r="O1076" t="n">
        <v>45231.92</v>
      </c>
      <c r="P1076" t="n">
        <v>197.15</v>
      </c>
      <c r="Q1076" t="n">
        <v>197.75</v>
      </c>
      <c r="R1076" t="n">
        <v>30.5</v>
      </c>
      <c r="S1076" t="n">
        <v>25.4</v>
      </c>
      <c r="T1076" t="n">
        <v>1716.45</v>
      </c>
      <c r="U1076" t="n">
        <v>0.83</v>
      </c>
      <c r="V1076" t="n">
        <v>0.89</v>
      </c>
      <c r="W1076" t="n">
        <v>2.95</v>
      </c>
      <c r="X1076" t="n">
        <v>0.1</v>
      </c>
      <c r="Y1076" t="n">
        <v>1</v>
      </c>
      <c r="Z1076" t="n">
        <v>10</v>
      </c>
    </row>
    <row r="1077">
      <c r="A1077" t="n">
        <v>117</v>
      </c>
      <c r="B1077" t="n">
        <v>150</v>
      </c>
      <c r="C1077" t="inlineStr">
        <is>
          <t xml:space="preserve">CONCLUIDO	</t>
        </is>
      </c>
      <c r="D1077" t="n">
        <v>7.2375</v>
      </c>
      <c r="E1077" t="n">
        <v>13.82</v>
      </c>
      <c r="F1077" t="n">
        <v>10.49</v>
      </c>
      <c r="G1077" t="n">
        <v>104.86</v>
      </c>
      <c r="H1077" t="n">
        <v>1.48</v>
      </c>
      <c r="I1077" t="n">
        <v>6</v>
      </c>
      <c r="J1077" t="n">
        <v>365.52</v>
      </c>
      <c r="K1077" t="n">
        <v>61.82</v>
      </c>
      <c r="L1077" t="n">
        <v>30.25</v>
      </c>
      <c r="M1077" t="n">
        <v>4</v>
      </c>
      <c r="N1077" t="n">
        <v>123.45</v>
      </c>
      <c r="O1077" t="n">
        <v>45315.43</v>
      </c>
      <c r="P1077" t="n">
        <v>197.3</v>
      </c>
      <c r="Q1077" t="n">
        <v>197.75</v>
      </c>
      <c r="R1077" t="n">
        <v>30.44</v>
      </c>
      <c r="S1077" t="n">
        <v>25.4</v>
      </c>
      <c r="T1077" t="n">
        <v>1685.55</v>
      </c>
      <c r="U1077" t="n">
        <v>0.83</v>
      </c>
      <c r="V1077" t="n">
        <v>0.89</v>
      </c>
      <c r="W1077" t="n">
        <v>2.95</v>
      </c>
      <c r="X1077" t="n">
        <v>0.1</v>
      </c>
      <c r="Y1077" t="n">
        <v>1</v>
      </c>
      <c r="Z1077" t="n">
        <v>10</v>
      </c>
    </row>
    <row r="1078">
      <c r="A1078" t="n">
        <v>118</v>
      </c>
      <c r="B1078" t="n">
        <v>150</v>
      </c>
      <c r="C1078" t="inlineStr">
        <is>
          <t xml:space="preserve">CONCLUIDO	</t>
        </is>
      </c>
      <c r="D1078" t="n">
        <v>7.2381</v>
      </c>
      <c r="E1078" t="n">
        <v>13.82</v>
      </c>
      <c r="F1078" t="n">
        <v>10.49</v>
      </c>
      <c r="G1078" t="n">
        <v>104.85</v>
      </c>
      <c r="H1078" t="n">
        <v>1.49</v>
      </c>
      <c r="I1078" t="n">
        <v>6</v>
      </c>
      <c r="J1078" t="n">
        <v>366.2</v>
      </c>
      <c r="K1078" t="n">
        <v>61.82</v>
      </c>
      <c r="L1078" t="n">
        <v>30.5</v>
      </c>
      <c r="M1078" t="n">
        <v>4</v>
      </c>
      <c r="N1078" t="n">
        <v>123.88</v>
      </c>
      <c r="O1078" t="n">
        <v>45399.2</v>
      </c>
      <c r="P1078" t="n">
        <v>197.3</v>
      </c>
      <c r="Q1078" t="n">
        <v>197.75</v>
      </c>
      <c r="R1078" t="n">
        <v>30.31</v>
      </c>
      <c r="S1078" t="n">
        <v>25.4</v>
      </c>
      <c r="T1078" t="n">
        <v>1620.13</v>
      </c>
      <c r="U1078" t="n">
        <v>0.84</v>
      </c>
      <c r="V1078" t="n">
        <v>0.89</v>
      </c>
      <c r="W1078" t="n">
        <v>2.95</v>
      </c>
      <c r="X1078" t="n">
        <v>0.1</v>
      </c>
      <c r="Y1078" t="n">
        <v>1</v>
      </c>
      <c r="Z1078" t="n">
        <v>10</v>
      </c>
    </row>
    <row r="1079">
      <c r="A1079" t="n">
        <v>119</v>
      </c>
      <c r="B1079" t="n">
        <v>150</v>
      </c>
      <c r="C1079" t="inlineStr">
        <is>
          <t xml:space="preserve">CONCLUIDO	</t>
        </is>
      </c>
      <c r="D1079" t="n">
        <v>7.2423</v>
      </c>
      <c r="E1079" t="n">
        <v>13.81</v>
      </c>
      <c r="F1079" t="n">
        <v>10.48</v>
      </c>
      <c r="G1079" t="n">
        <v>104.77</v>
      </c>
      <c r="H1079" t="n">
        <v>1.49</v>
      </c>
      <c r="I1079" t="n">
        <v>6</v>
      </c>
      <c r="J1079" t="n">
        <v>366.88</v>
      </c>
      <c r="K1079" t="n">
        <v>61.82</v>
      </c>
      <c r="L1079" t="n">
        <v>30.75</v>
      </c>
      <c r="M1079" t="n">
        <v>4</v>
      </c>
      <c r="N1079" t="n">
        <v>124.31</v>
      </c>
      <c r="O1079" t="n">
        <v>45483.22</v>
      </c>
      <c r="P1079" t="n">
        <v>197.17</v>
      </c>
      <c r="Q1079" t="n">
        <v>197.75</v>
      </c>
      <c r="R1079" t="n">
        <v>30.07</v>
      </c>
      <c r="S1079" t="n">
        <v>25.4</v>
      </c>
      <c r="T1079" t="n">
        <v>1502.03</v>
      </c>
      <c r="U1079" t="n">
        <v>0.84</v>
      </c>
      <c r="V1079" t="n">
        <v>0.89</v>
      </c>
      <c r="W1079" t="n">
        <v>2.95</v>
      </c>
      <c r="X1079" t="n">
        <v>0.09</v>
      </c>
      <c r="Y1079" t="n">
        <v>1</v>
      </c>
      <c r="Z1079" t="n">
        <v>10</v>
      </c>
    </row>
    <row r="1080">
      <c r="A1080" t="n">
        <v>120</v>
      </c>
      <c r="B1080" t="n">
        <v>150</v>
      </c>
      <c r="C1080" t="inlineStr">
        <is>
          <t xml:space="preserve">CONCLUIDO	</t>
        </is>
      </c>
      <c r="D1080" t="n">
        <v>7.2405</v>
      </c>
      <c r="E1080" t="n">
        <v>13.81</v>
      </c>
      <c r="F1080" t="n">
        <v>10.48</v>
      </c>
      <c r="G1080" t="n">
        <v>104.81</v>
      </c>
      <c r="H1080" t="n">
        <v>1.5</v>
      </c>
      <c r="I1080" t="n">
        <v>6</v>
      </c>
      <c r="J1080" t="n">
        <v>367.57</v>
      </c>
      <c r="K1080" t="n">
        <v>61.82</v>
      </c>
      <c r="L1080" t="n">
        <v>31</v>
      </c>
      <c r="M1080" t="n">
        <v>4</v>
      </c>
      <c r="N1080" t="n">
        <v>124.74</v>
      </c>
      <c r="O1080" t="n">
        <v>45567.49</v>
      </c>
      <c r="P1080" t="n">
        <v>197.43</v>
      </c>
      <c r="Q1080" t="n">
        <v>197.75</v>
      </c>
      <c r="R1080" t="n">
        <v>30.2</v>
      </c>
      <c r="S1080" t="n">
        <v>25.4</v>
      </c>
      <c r="T1080" t="n">
        <v>1566.52</v>
      </c>
      <c r="U1080" t="n">
        <v>0.84</v>
      </c>
      <c r="V1080" t="n">
        <v>0.89</v>
      </c>
      <c r="W1080" t="n">
        <v>2.95</v>
      </c>
      <c r="X1080" t="n">
        <v>0.09</v>
      </c>
      <c r="Y1080" t="n">
        <v>1</v>
      </c>
      <c r="Z1080" t="n">
        <v>10</v>
      </c>
    </row>
    <row r="1081">
      <c r="A1081" t="n">
        <v>121</v>
      </c>
      <c r="B1081" t="n">
        <v>150</v>
      </c>
      <c r="C1081" t="inlineStr">
        <is>
          <t xml:space="preserve">CONCLUIDO	</t>
        </is>
      </c>
      <c r="D1081" t="n">
        <v>7.2375</v>
      </c>
      <c r="E1081" t="n">
        <v>13.82</v>
      </c>
      <c r="F1081" t="n">
        <v>10.49</v>
      </c>
      <c r="G1081" t="n">
        <v>104.86</v>
      </c>
      <c r="H1081" t="n">
        <v>1.51</v>
      </c>
      <c r="I1081" t="n">
        <v>6</v>
      </c>
      <c r="J1081" t="n">
        <v>368.25</v>
      </c>
      <c r="K1081" t="n">
        <v>61.82</v>
      </c>
      <c r="L1081" t="n">
        <v>31.25</v>
      </c>
      <c r="M1081" t="n">
        <v>4</v>
      </c>
      <c r="N1081" t="n">
        <v>125.18</v>
      </c>
      <c r="O1081" t="n">
        <v>45652.02</v>
      </c>
      <c r="P1081" t="n">
        <v>197.68</v>
      </c>
      <c r="Q1081" t="n">
        <v>197.75</v>
      </c>
      <c r="R1081" t="n">
        <v>30.35</v>
      </c>
      <c r="S1081" t="n">
        <v>25.4</v>
      </c>
      <c r="T1081" t="n">
        <v>1640.67</v>
      </c>
      <c r="U1081" t="n">
        <v>0.84</v>
      </c>
      <c r="V1081" t="n">
        <v>0.89</v>
      </c>
      <c r="W1081" t="n">
        <v>2.95</v>
      </c>
      <c r="X1081" t="n">
        <v>0.1</v>
      </c>
      <c r="Y1081" t="n">
        <v>1</v>
      </c>
      <c r="Z1081" t="n">
        <v>10</v>
      </c>
    </row>
    <row r="1082">
      <c r="A1082" t="n">
        <v>122</v>
      </c>
      <c r="B1082" t="n">
        <v>150</v>
      </c>
      <c r="C1082" t="inlineStr">
        <is>
          <t xml:space="preserve">CONCLUIDO	</t>
        </is>
      </c>
      <c r="D1082" t="n">
        <v>7.2362</v>
      </c>
      <c r="E1082" t="n">
        <v>13.82</v>
      </c>
      <c r="F1082" t="n">
        <v>10.49</v>
      </c>
      <c r="G1082" t="n">
        <v>104.89</v>
      </c>
      <c r="H1082" t="n">
        <v>1.52</v>
      </c>
      <c r="I1082" t="n">
        <v>6</v>
      </c>
      <c r="J1082" t="n">
        <v>368.94</v>
      </c>
      <c r="K1082" t="n">
        <v>61.82</v>
      </c>
      <c r="L1082" t="n">
        <v>31.5</v>
      </c>
      <c r="M1082" t="n">
        <v>4</v>
      </c>
      <c r="N1082" t="n">
        <v>125.62</v>
      </c>
      <c r="O1082" t="n">
        <v>45736.8</v>
      </c>
      <c r="P1082" t="n">
        <v>197.82</v>
      </c>
      <c r="Q1082" t="n">
        <v>197.75</v>
      </c>
      <c r="R1082" t="n">
        <v>30.37</v>
      </c>
      <c r="S1082" t="n">
        <v>25.4</v>
      </c>
      <c r="T1082" t="n">
        <v>1652.99</v>
      </c>
      <c r="U1082" t="n">
        <v>0.84</v>
      </c>
      <c r="V1082" t="n">
        <v>0.89</v>
      </c>
      <c r="W1082" t="n">
        <v>2.95</v>
      </c>
      <c r="X1082" t="n">
        <v>0.1</v>
      </c>
      <c r="Y1082" t="n">
        <v>1</v>
      </c>
      <c r="Z1082" t="n">
        <v>10</v>
      </c>
    </row>
    <row r="1083">
      <c r="A1083" t="n">
        <v>123</v>
      </c>
      <c r="B1083" t="n">
        <v>150</v>
      </c>
      <c r="C1083" t="inlineStr">
        <is>
          <t xml:space="preserve">CONCLUIDO	</t>
        </is>
      </c>
      <c r="D1083" t="n">
        <v>7.2388</v>
      </c>
      <c r="E1083" t="n">
        <v>13.81</v>
      </c>
      <c r="F1083" t="n">
        <v>10.48</v>
      </c>
      <c r="G1083" t="n">
        <v>104.84</v>
      </c>
      <c r="H1083" t="n">
        <v>1.53</v>
      </c>
      <c r="I1083" t="n">
        <v>6</v>
      </c>
      <c r="J1083" t="n">
        <v>369.63</v>
      </c>
      <c r="K1083" t="n">
        <v>61.82</v>
      </c>
      <c r="L1083" t="n">
        <v>31.75</v>
      </c>
      <c r="M1083" t="n">
        <v>4</v>
      </c>
      <c r="N1083" t="n">
        <v>126.06</v>
      </c>
      <c r="O1083" t="n">
        <v>45821.85</v>
      </c>
      <c r="P1083" t="n">
        <v>197.82</v>
      </c>
      <c r="Q1083" t="n">
        <v>197.77</v>
      </c>
      <c r="R1083" t="n">
        <v>30.26</v>
      </c>
      <c r="S1083" t="n">
        <v>25.4</v>
      </c>
      <c r="T1083" t="n">
        <v>1593.76</v>
      </c>
      <c r="U1083" t="n">
        <v>0.84</v>
      </c>
      <c r="V1083" t="n">
        <v>0.89</v>
      </c>
      <c r="W1083" t="n">
        <v>2.95</v>
      </c>
      <c r="X1083" t="n">
        <v>0.09</v>
      </c>
      <c r="Y1083" t="n">
        <v>1</v>
      </c>
      <c r="Z1083" t="n">
        <v>10</v>
      </c>
    </row>
    <row r="1084">
      <c r="A1084" t="n">
        <v>124</v>
      </c>
      <c r="B1084" t="n">
        <v>150</v>
      </c>
      <c r="C1084" t="inlineStr">
        <is>
          <t xml:space="preserve">CONCLUIDO	</t>
        </is>
      </c>
      <c r="D1084" t="n">
        <v>7.2366</v>
      </c>
      <c r="E1084" t="n">
        <v>13.82</v>
      </c>
      <c r="F1084" t="n">
        <v>10.49</v>
      </c>
      <c r="G1084" t="n">
        <v>104.88</v>
      </c>
      <c r="H1084" t="n">
        <v>1.54</v>
      </c>
      <c r="I1084" t="n">
        <v>6</v>
      </c>
      <c r="J1084" t="n">
        <v>370.32</v>
      </c>
      <c r="K1084" t="n">
        <v>61.82</v>
      </c>
      <c r="L1084" t="n">
        <v>32</v>
      </c>
      <c r="M1084" t="n">
        <v>4</v>
      </c>
      <c r="N1084" t="n">
        <v>126.5</v>
      </c>
      <c r="O1084" t="n">
        <v>45907.3</v>
      </c>
      <c r="P1084" t="n">
        <v>197.92</v>
      </c>
      <c r="Q1084" t="n">
        <v>197.76</v>
      </c>
      <c r="R1084" t="n">
        <v>30.42</v>
      </c>
      <c r="S1084" t="n">
        <v>25.4</v>
      </c>
      <c r="T1084" t="n">
        <v>1676.9</v>
      </c>
      <c r="U1084" t="n">
        <v>0.83</v>
      </c>
      <c r="V1084" t="n">
        <v>0.89</v>
      </c>
      <c r="W1084" t="n">
        <v>2.95</v>
      </c>
      <c r="X1084" t="n">
        <v>0.1</v>
      </c>
      <c r="Y1084" t="n">
        <v>1</v>
      </c>
      <c r="Z1084" t="n">
        <v>10</v>
      </c>
    </row>
    <row r="1085">
      <c r="A1085" t="n">
        <v>125</v>
      </c>
      <c r="B1085" t="n">
        <v>150</v>
      </c>
      <c r="C1085" t="inlineStr">
        <is>
          <t xml:space="preserve">CONCLUIDO	</t>
        </is>
      </c>
      <c r="D1085" t="n">
        <v>7.2366</v>
      </c>
      <c r="E1085" t="n">
        <v>13.82</v>
      </c>
      <c r="F1085" t="n">
        <v>10.49</v>
      </c>
      <c r="G1085" t="n">
        <v>104.88</v>
      </c>
      <c r="H1085" t="n">
        <v>1.55</v>
      </c>
      <c r="I1085" t="n">
        <v>6</v>
      </c>
      <c r="J1085" t="n">
        <v>371.02</v>
      </c>
      <c r="K1085" t="n">
        <v>61.82</v>
      </c>
      <c r="L1085" t="n">
        <v>32.25</v>
      </c>
      <c r="M1085" t="n">
        <v>4</v>
      </c>
      <c r="N1085" t="n">
        <v>126.94</v>
      </c>
      <c r="O1085" t="n">
        <v>45992.88</v>
      </c>
      <c r="P1085" t="n">
        <v>198.06</v>
      </c>
      <c r="Q1085" t="n">
        <v>197.76</v>
      </c>
      <c r="R1085" t="n">
        <v>30.43</v>
      </c>
      <c r="S1085" t="n">
        <v>25.4</v>
      </c>
      <c r="T1085" t="n">
        <v>1680.68</v>
      </c>
      <c r="U1085" t="n">
        <v>0.83</v>
      </c>
      <c r="V1085" t="n">
        <v>0.89</v>
      </c>
      <c r="W1085" t="n">
        <v>2.95</v>
      </c>
      <c r="X1085" t="n">
        <v>0.1</v>
      </c>
      <c r="Y1085" t="n">
        <v>1</v>
      </c>
      <c r="Z1085" t="n">
        <v>10</v>
      </c>
    </row>
    <row r="1086">
      <c r="A1086" t="n">
        <v>126</v>
      </c>
      <c r="B1086" t="n">
        <v>150</v>
      </c>
      <c r="C1086" t="inlineStr">
        <is>
          <t xml:space="preserve">CONCLUIDO	</t>
        </is>
      </c>
      <c r="D1086" t="n">
        <v>7.2387</v>
      </c>
      <c r="E1086" t="n">
        <v>13.81</v>
      </c>
      <c r="F1086" t="n">
        <v>10.48</v>
      </c>
      <c r="G1086" t="n">
        <v>104.84</v>
      </c>
      <c r="H1086" t="n">
        <v>1.56</v>
      </c>
      <c r="I1086" t="n">
        <v>6</v>
      </c>
      <c r="J1086" t="n">
        <v>371.71</v>
      </c>
      <c r="K1086" t="n">
        <v>61.82</v>
      </c>
      <c r="L1086" t="n">
        <v>32.5</v>
      </c>
      <c r="M1086" t="n">
        <v>4</v>
      </c>
      <c r="N1086" t="n">
        <v>127.39</v>
      </c>
      <c r="O1086" t="n">
        <v>46078.74</v>
      </c>
      <c r="P1086" t="n">
        <v>197.98</v>
      </c>
      <c r="Q1086" t="n">
        <v>197.75</v>
      </c>
      <c r="R1086" t="n">
        <v>30.36</v>
      </c>
      <c r="S1086" t="n">
        <v>25.4</v>
      </c>
      <c r="T1086" t="n">
        <v>1647.87</v>
      </c>
      <c r="U1086" t="n">
        <v>0.84</v>
      </c>
      <c r="V1086" t="n">
        <v>0.89</v>
      </c>
      <c r="W1086" t="n">
        <v>2.95</v>
      </c>
      <c r="X1086" t="n">
        <v>0.09</v>
      </c>
      <c r="Y1086" t="n">
        <v>1</v>
      </c>
      <c r="Z1086" t="n">
        <v>10</v>
      </c>
    </row>
    <row r="1087">
      <c r="A1087" t="n">
        <v>127</v>
      </c>
      <c r="B1087" t="n">
        <v>150</v>
      </c>
      <c r="C1087" t="inlineStr">
        <is>
          <t xml:space="preserve">CONCLUIDO	</t>
        </is>
      </c>
      <c r="D1087" t="n">
        <v>7.2379</v>
      </c>
      <c r="E1087" t="n">
        <v>13.82</v>
      </c>
      <c r="F1087" t="n">
        <v>10.49</v>
      </c>
      <c r="G1087" t="n">
        <v>104.86</v>
      </c>
      <c r="H1087" t="n">
        <v>1.57</v>
      </c>
      <c r="I1087" t="n">
        <v>6</v>
      </c>
      <c r="J1087" t="n">
        <v>372.41</v>
      </c>
      <c r="K1087" t="n">
        <v>61.82</v>
      </c>
      <c r="L1087" t="n">
        <v>32.75</v>
      </c>
      <c r="M1087" t="n">
        <v>4</v>
      </c>
      <c r="N1087" t="n">
        <v>127.84</v>
      </c>
      <c r="O1087" t="n">
        <v>46164.87</v>
      </c>
      <c r="P1087" t="n">
        <v>198.09</v>
      </c>
      <c r="Q1087" t="n">
        <v>197.76</v>
      </c>
      <c r="R1087" t="n">
        <v>30.32</v>
      </c>
      <c r="S1087" t="n">
        <v>25.4</v>
      </c>
      <c r="T1087" t="n">
        <v>1627.73</v>
      </c>
      <c r="U1087" t="n">
        <v>0.84</v>
      </c>
      <c r="V1087" t="n">
        <v>0.89</v>
      </c>
      <c r="W1087" t="n">
        <v>2.95</v>
      </c>
      <c r="X1087" t="n">
        <v>0.1</v>
      </c>
      <c r="Y1087" t="n">
        <v>1</v>
      </c>
      <c r="Z1087" t="n">
        <v>10</v>
      </c>
    </row>
    <row r="1088">
      <c r="A1088" t="n">
        <v>128</v>
      </c>
      <c r="B1088" t="n">
        <v>150</v>
      </c>
      <c r="C1088" t="inlineStr">
        <is>
          <t xml:space="preserve">CONCLUIDO	</t>
        </is>
      </c>
      <c r="D1088" t="n">
        <v>7.2382</v>
      </c>
      <c r="E1088" t="n">
        <v>13.82</v>
      </c>
      <c r="F1088" t="n">
        <v>10.48</v>
      </c>
      <c r="G1088" t="n">
        <v>104.85</v>
      </c>
      <c r="H1088" t="n">
        <v>1.58</v>
      </c>
      <c r="I1088" t="n">
        <v>6</v>
      </c>
      <c r="J1088" t="n">
        <v>373.11</v>
      </c>
      <c r="K1088" t="n">
        <v>61.82</v>
      </c>
      <c r="L1088" t="n">
        <v>33</v>
      </c>
      <c r="M1088" t="n">
        <v>4</v>
      </c>
      <c r="N1088" t="n">
        <v>128.29</v>
      </c>
      <c r="O1088" t="n">
        <v>46251.27</v>
      </c>
      <c r="P1088" t="n">
        <v>198.05</v>
      </c>
      <c r="Q1088" t="n">
        <v>197.75</v>
      </c>
      <c r="R1088" t="n">
        <v>30.4</v>
      </c>
      <c r="S1088" t="n">
        <v>25.4</v>
      </c>
      <c r="T1088" t="n">
        <v>1666.37</v>
      </c>
      <c r="U1088" t="n">
        <v>0.84</v>
      </c>
      <c r="V1088" t="n">
        <v>0.89</v>
      </c>
      <c r="W1088" t="n">
        <v>2.95</v>
      </c>
      <c r="X1088" t="n">
        <v>0.1</v>
      </c>
      <c r="Y1088" t="n">
        <v>1</v>
      </c>
      <c r="Z1088" t="n">
        <v>10</v>
      </c>
    </row>
    <row r="1089">
      <c r="A1089" t="n">
        <v>129</v>
      </c>
      <c r="B1089" t="n">
        <v>150</v>
      </c>
      <c r="C1089" t="inlineStr">
        <is>
          <t xml:space="preserve">CONCLUIDO	</t>
        </is>
      </c>
      <c r="D1089" t="n">
        <v>7.2392</v>
      </c>
      <c r="E1089" t="n">
        <v>13.81</v>
      </c>
      <c r="F1089" t="n">
        <v>10.48</v>
      </c>
      <c r="G1089" t="n">
        <v>104.83</v>
      </c>
      <c r="H1089" t="n">
        <v>1.59</v>
      </c>
      <c r="I1089" t="n">
        <v>6</v>
      </c>
      <c r="J1089" t="n">
        <v>373.81</v>
      </c>
      <c r="K1089" t="n">
        <v>61.82</v>
      </c>
      <c r="L1089" t="n">
        <v>33.25</v>
      </c>
      <c r="M1089" t="n">
        <v>4</v>
      </c>
      <c r="N1089" t="n">
        <v>128.74</v>
      </c>
      <c r="O1089" t="n">
        <v>46337.95</v>
      </c>
      <c r="P1089" t="n">
        <v>198</v>
      </c>
      <c r="Q1089" t="n">
        <v>197.76</v>
      </c>
      <c r="R1089" t="n">
        <v>30.31</v>
      </c>
      <c r="S1089" t="n">
        <v>25.4</v>
      </c>
      <c r="T1089" t="n">
        <v>1621.01</v>
      </c>
      <c r="U1089" t="n">
        <v>0.84</v>
      </c>
      <c r="V1089" t="n">
        <v>0.89</v>
      </c>
      <c r="W1089" t="n">
        <v>2.95</v>
      </c>
      <c r="X1089" t="n">
        <v>0.09</v>
      </c>
      <c r="Y1089" t="n">
        <v>1</v>
      </c>
      <c r="Z1089" t="n">
        <v>10</v>
      </c>
    </row>
    <row r="1090">
      <c r="A1090" t="n">
        <v>130</v>
      </c>
      <c r="B1090" t="n">
        <v>150</v>
      </c>
      <c r="C1090" t="inlineStr">
        <is>
          <t xml:space="preserve">CONCLUIDO	</t>
        </is>
      </c>
      <c r="D1090" t="n">
        <v>7.2379</v>
      </c>
      <c r="E1090" t="n">
        <v>13.82</v>
      </c>
      <c r="F1090" t="n">
        <v>10.49</v>
      </c>
      <c r="G1090" t="n">
        <v>104.86</v>
      </c>
      <c r="H1090" t="n">
        <v>1.6</v>
      </c>
      <c r="I1090" t="n">
        <v>6</v>
      </c>
      <c r="J1090" t="n">
        <v>374.52</v>
      </c>
      <c r="K1090" t="n">
        <v>61.82</v>
      </c>
      <c r="L1090" t="n">
        <v>33.5</v>
      </c>
      <c r="M1090" t="n">
        <v>4</v>
      </c>
      <c r="N1090" t="n">
        <v>129.2</v>
      </c>
      <c r="O1090" t="n">
        <v>46424.91</v>
      </c>
      <c r="P1090" t="n">
        <v>198.09</v>
      </c>
      <c r="Q1090" t="n">
        <v>197.75</v>
      </c>
      <c r="R1090" t="n">
        <v>30.33</v>
      </c>
      <c r="S1090" t="n">
        <v>25.4</v>
      </c>
      <c r="T1090" t="n">
        <v>1632.8</v>
      </c>
      <c r="U1090" t="n">
        <v>0.84</v>
      </c>
      <c r="V1090" t="n">
        <v>0.89</v>
      </c>
      <c r="W1090" t="n">
        <v>2.95</v>
      </c>
      <c r="X1090" t="n">
        <v>0.1</v>
      </c>
      <c r="Y1090" t="n">
        <v>1</v>
      </c>
      <c r="Z1090" t="n">
        <v>10</v>
      </c>
    </row>
    <row r="1091">
      <c r="A1091" t="n">
        <v>131</v>
      </c>
      <c r="B1091" t="n">
        <v>150</v>
      </c>
      <c r="C1091" t="inlineStr">
        <is>
          <t xml:space="preserve">CONCLUIDO	</t>
        </is>
      </c>
      <c r="D1091" t="n">
        <v>7.2381</v>
      </c>
      <c r="E1091" t="n">
        <v>13.82</v>
      </c>
      <c r="F1091" t="n">
        <v>10.49</v>
      </c>
      <c r="G1091" t="n">
        <v>104.85</v>
      </c>
      <c r="H1091" t="n">
        <v>1.6</v>
      </c>
      <c r="I1091" t="n">
        <v>6</v>
      </c>
      <c r="J1091" t="n">
        <v>375.23</v>
      </c>
      <c r="K1091" t="n">
        <v>61.82</v>
      </c>
      <c r="L1091" t="n">
        <v>33.75</v>
      </c>
      <c r="M1091" t="n">
        <v>4</v>
      </c>
      <c r="N1091" t="n">
        <v>129.65</v>
      </c>
      <c r="O1091" t="n">
        <v>46512.15</v>
      </c>
      <c r="P1091" t="n">
        <v>198.06</v>
      </c>
      <c r="Q1091" t="n">
        <v>197.78</v>
      </c>
      <c r="R1091" t="n">
        <v>30.43</v>
      </c>
      <c r="S1091" t="n">
        <v>25.4</v>
      </c>
      <c r="T1091" t="n">
        <v>1681.27</v>
      </c>
      <c r="U1091" t="n">
        <v>0.83</v>
      </c>
      <c r="V1091" t="n">
        <v>0.89</v>
      </c>
      <c r="W1091" t="n">
        <v>2.95</v>
      </c>
      <c r="X1091" t="n">
        <v>0.1</v>
      </c>
      <c r="Y1091" t="n">
        <v>1</v>
      </c>
      <c r="Z1091" t="n">
        <v>10</v>
      </c>
    </row>
    <row r="1092">
      <c r="A1092" t="n">
        <v>132</v>
      </c>
      <c r="B1092" t="n">
        <v>150</v>
      </c>
      <c r="C1092" t="inlineStr">
        <is>
          <t xml:space="preserve">CONCLUIDO	</t>
        </is>
      </c>
      <c r="D1092" t="n">
        <v>7.2392</v>
      </c>
      <c r="E1092" t="n">
        <v>13.81</v>
      </c>
      <c r="F1092" t="n">
        <v>10.48</v>
      </c>
      <c r="G1092" t="n">
        <v>104.83</v>
      </c>
      <c r="H1092" t="n">
        <v>1.61</v>
      </c>
      <c r="I1092" t="n">
        <v>6</v>
      </c>
      <c r="J1092" t="n">
        <v>375.93</v>
      </c>
      <c r="K1092" t="n">
        <v>61.82</v>
      </c>
      <c r="L1092" t="n">
        <v>34</v>
      </c>
      <c r="M1092" t="n">
        <v>4</v>
      </c>
      <c r="N1092" t="n">
        <v>130.11</v>
      </c>
      <c r="O1092" t="n">
        <v>46599.68</v>
      </c>
      <c r="P1092" t="n">
        <v>197.95</v>
      </c>
      <c r="Q1092" t="n">
        <v>197.75</v>
      </c>
      <c r="R1092" t="n">
        <v>30.25</v>
      </c>
      <c r="S1092" t="n">
        <v>25.4</v>
      </c>
      <c r="T1092" t="n">
        <v>1589.88</v>
      </c>
      <c r="U1092" t="n">
        <v>0.84</v>
      </c>
      <c r="V1092" t="n">
        <v>0.89</v>
      </c>
      <c r="W1092" t="n">
        <v>2.95</v>
      </c>
      <c r="X1092" t="n">
        <v>0.09</v>
      </c>
      <c r="Y1092" t="n">
        <v>1</v>
      </c>
      <c r="Z1092" t="n">
        <v>10</v>
      </c>
    </row>
    <row r="1093">
      <c r="A1093" t="n">
        <v>133</v>
      </c>
      <c r="B1093" t="n">
        <v>150</v>
      </c>
      <c r="C1093" t="inlineStr">
        <is>
          <t xml:space="preserve">CONCLUIDO	</t>
        </is>
      </c>
      <c r="D1093" t="n">
        <v>7.2376</v>
      </c>
      <c r="E1093" t="n">
        <v>13.82</v>
      </c>
      <c r="F1093" t="n">
        <v>10.49</v>
      </c>
      <c r="G1093" t="n">
        <v>104.86</v>
      </c>
      <c r="H1093" t="n">
        <v>1.62</v>
      </c>
      <c r="I1093" t="n">
        <v>6</v>
      </c>
      <c r="J1093" t="n">
        <v>376.65</v>
      </c>
      <c r="K1093" t="n">
        <v>61.82</v>
      </c>
      <c r="L1093" t="n">
        <v>34.25</v>
      </c>
      <c r="M1093" t="n">
        <v>4</v>
      </c>
      <c r="N1093" t="n">
        <v>130.58</v>
      </c>
      <c r="O1093" t="n">
        <v>46687.5</v>
      </c>
      <c r="P1093" t="n">
        <v>198.03</v>
      </c>
      <c r="Q1093" t="n">
        <v>197.75</v>
      </c>
      <c r="R1093" t="n">
        <v>30.36</v>
      </c>
      <c r="S1093" t="n">
        <v>25.4</v>
      </c>
      <c r="T1093" t="n">
        <v>1648.54</v>
      </c>
      <c r="U1093" t="n">
        <v>0.84</v>
      </c>
      <c r="V1093" t="n">
        <v>0.89</v>
      </c>
      <c r="W1093" t="n">
        <v>2.95</v>
      </c>
      <c r="X1093" t="n">
        <v>0.1</v>
      </c>
      <c r="Y1093" t="n">
        <v>1</v>
      </c>
      <c r="Z1093" t="n">
        <v>10</v>
      </c>
    </row>
    <row r="1094">
      <c r="A1094" t="n">
        <v>134</v>
      </c>
      <c r="B1094" t="n">
        <v>150</v>
      </c>
      <c r="C1094" t="inlineStr">
        <is>
          <t xml:space="preserve">CONCLUIDO	</t>
        </is>
      </c>
      <c r="D1094" t="n">
        <v>7.2405</v>
      </c>
      <c r="E1094" t="n">
        <v>13.81</v>
      </c>
      <c r="F1094" t="n">
        <v>10.48</v>
      </c>
      <c r="G1094" t="n">
        <v>104.81</v>
      </c>
      <c r="H1094" t="n">
        <v>1.63</v>
      </c>
      <c r="I1094" t="n">
        <v>6</v>
      </c>
      <c r="J1094" t="n">
        <v>377.36</v>
      </c>
      <c r="K1094" t="n">
        <v>61.82</v>
      </c>
      <c r="L1094" t="n">
        <v>34.5</v>
      </c>
      <c r="M1094" t="n">
        <v>4</v>
      </c>
      <c r="N1094" t="n">
        <v>131.04</v>
      </c>
      <c r="O1094" t="n">
        <v>46775.73</v>
      </c>
      <c r="P1094" t="n">
        <v>197.94</v>
      </c>
      <c r="Q1094" t="n">
        <v>197.75</v>
      </c>
      <c r="R1094" t="n">
        <v>30.25</v>
      </c>
      <c r="S1094" t="n">
        <v>25.4</v>
      </c>
      <c r="T1094" t="n">
        <v>1592.68</v>
      </c>
      <c r="U1094" t="n">
        <v>0.84</v>
      </c>
      <c r="V1094" t="n">
        <v>0.89</v>
      </c>
      <c r="W1094" t="n">
        <v>2.95</v>
      </c>
      <c r="X1094" t="n">
        <v>0.09</v>
      </c>
      <c r="Y1094" t="n">
        <v>1</v>
      </c>
      <c r="Z1094" t="n">
        <v>10</v>
      </c>
    </row>
    <row r="1095">
      <c r="A1095" t="n">
        <v>135</v>
      </c>
      <c r="B1095" t="n">
        <v>150</v>
      </c>
      <c r="C1095" t="inlineStr">
        <is>
          <t xml:space="preserve">CONCLUIDO	</t>
        </is>
      </c>
      <c r="D1095" t="n">
        <v>7.24</v>
      </c>
      <c r="E1095" t="n">
        <v>13.81</v>
      </c>
      <c r="F1095" t="n">
        <v>10.48</v>
      </c>
      <c r="G1095" t="n">
        <v>104.82</v>
      </c>
      <c r="H1095" t="n">
        <v>1.64</v>
      </c>
      <c r="I1095" t="n">
        <v>6</v>
      </c>
      <c r="J1095" t="n">
        <v>378.08</v>
      </c>
      <c r="K1095" t="n">
        <v>61.82</v>
      </c>
      <c r="L1095" t="n">
        <v>34.75</v>
      </c>
      <c r="M1095" t="n">
        <v>4</v>
      </c>
      <c r="N1095" t="n">
        <v>131.51</v>
      </c>
      <c r="O1095" t="n">
        <v>46864.14</v>
      </c>
      <c r="P1095" t="n">
        <v>197.81</v>
      </c>
      <c r="Q1095" t="n">
        <v>197.75</v>
      </c>
      <c r="R1095" t="n">
        <v>30.26</v>
      </c>
      <c r="S1095" t="n">
        <v>25.4</v>
      </c>
      <c r="T1095" t="n">
        <v>1598.16</v>
      </c>
      <c r="U1095" t="n">
        <v>0.84</v>
      </c>
      <c r="V1095" t="n">
        <v>0.89</v>
      </c>
      <c r="W1095" t="n">
        <v>2.95</v>
      </c>
      <c r="X1095" t="n">
        <v>0.09</v>
      </c>
      <c r="Y1095" t="n">
        <v>1</v>
      </c>
      <c r="Z1095" t="n">
        <v>10</v>
      </c>
    </row>
    <row r="1096">
      <c r="A1096" t="n">
        <v>136</v>
      </c>
      <c r="B1096" t="n">
        <v>150</v>
      </c>
      <c r="C1096" t="inlineStr">
        <is>
          <t xml:space="preserve">CONCLUIDO	</t>
        </is>
      </c>
      <c r="D1096" t="n">
        <v>7.2352</v>
      </c>
      <c r="E1096" t="n">
        <v>13.82</v>
      </c>
      <c r="F1096" t="n">
        <v>10.49</v>
      </c>
      <c r="G1096" t="n">
        <v>104.91</v>
      </c>
      <c r="H1096" t="n">
        <v>1.65</v>
      </c>
      <c r="I1096" t="n">
        <v>6</v>
      </c>
      <c r="J1096" t="n">
        <v>378.8</v>
      </c>
      <c r="K1096" t="n">
        <v>61.82</v>
      </c>
      <c r="L1096" t="n">
        <v>35</v>
      </c>
      <c r="M1096" t="n">
        <v>4</v>
      </c>
      <c r="N1096" t="n">
        <v>131.98</v>
      </c>
      <c r="O1096" t="n">
        <v>46952.84</v>
      </c>
      <c r="P1096" t="n">
        <v>197.98</v>
      </c>
      <c r="Q1096" t="n">
        <v>197.75</v>
      </c>
      <c r="R1096" t="n">
        <v>30.54</v>
      </c>
      <c r="S1096" t="n">
        <v>25.4</v>
      </c>
      <c r="T1096" t="n">
        <v>1734.89</v>
      </c>
      <c r="U1096" t="n">
        <v>0.83</v>
      </c>
      <c r="V1096" t="n">
        <v>0.89</v>
      </c>
      <c r="W1096" t="n">
        <v>2.95</v>
      </c>
      <c r="X1096" t="n">
        <v>0.1</v>
      </c>
      <c r="Y1096" t="n">
        <v>1</v>
      </c>
      <c r="Z1096" t="n">
        <v>10</v>
      </c>
    </row>
    <row r="1097">
      <c r="A1097" t="n">
        <v>137</v>
      </c>
      <c r="B1097" t="n">
        <v>150</v>
      </c>
      <c r="C1097" t="inlineStr">
        <is>
          <t xml:space="preserve">CONCLUIDO	</t>
        </is>
      </c>
      <c r="D1097" t="n">
        <v>7.2328</v>
      </c>
      <c r="E1097" t="n">
        <v>13.83</v>
      </c>
      <c r="F1097" t="n">
        <v>10.5</v>
      </c>
      <c r="G1097" t="n">
        <v>104.95</v>
      </c>
      <c r="H1097" t="n">
        <v>1.66</v>
      </c>
      <c r="I1097" t="n">
        <v>6</v>
      </c>
      <c r="J1097" t="n">
        <v>379.52</v>
      </c>
      <c r="K1097" t="n">
        <v>61.82</v>
      </c>
      <c r="L1097" t="n">
        <v>35.25</v>
      </c>
      <c r="M1097" t="n">
        <v>4</v>
      </c>
      <c r="N1097" t="n">
        <v>132.45</v>
      </c>
      <c r="O1097" t="n">
        <v>47041.84</v>
      </c>
      <c r="P1097" t="n">
        <v>197.89</v>
      </c>
      <c r="Q1097" t="n">
        <v>197.75</v>
      </c>
      <c r="R1097" t="n">
        <v>30.67</v>
      </c>
      <c r="S1097" t="n">
        <v>25.4</v>
      </c>
      <c r="T1097" t="n">
        <v>1802.41</v>
      </c>
      <c r="U1097" t="n">
        <v>0.83</v>
      </c>
      <c r="V1097" t="n">
        <v>0.89</v>
      </c>
      <c r="W1097" t="n">
        <v>2.95</v>
      </c>
      <c r="X1097" t="n">
        <v>0.11</v>
      </c>
      <c r="Y1097" t="n">
        <v>1</v>
      </c>
      <c r="Z1097" t="n">
        <v>10</v>
      </c>
    </row>
    <row r="1098">
      <c r="A1098" t="n">
        <v>138</v>
      </c>
      <c r="B1098" t="n">
        <v>150</v>
      </c>
      <c r="C1098" t="inlineStr">
        <is>
          <t xml:space="preserve">CONCLUIDO	</t>
        </is>
      </c>
      <c r="D1098" t="n">
        <v>7.2738</v>
      </c>
      <c r="E1098" t="n">
        <v>13.75</v>
      </c>
      <c r="F1098" t="n">
        <v>10.47</v>
      </c>
      <c r="G1098" t="n">
        <v>125.68</v>
      </c>
      <c r="H1098" t="n">
        <v>1.67</v>
      </c>
      <c r="I1098" t="n">
        <v>5</v>
      </c>
      <c r="J1098" t="n">
        <v>380.24</v>
      </c>
      <c r="K1098" t="n">
        <v>61.82</v>
      </c>
      <c r="L1098" t="n">
        <v>35.5</v>
      </c>
      <c r="M1098" t="n">
        <v>3</v>
      </c>
      <c r="N1098" t="n">
        <v>132.92</v>
      </c>
      <c r="O1098" t="n">
        <v>47131.15</v>
      </c>
      <c r="P1098" t="n">
        <v>197.71</v>
      </c>
      <c r="Q1098" t="n">
        <v>197.78</v>
      </c>
      <c r="R1098" t="n">
        <v>30.02</v>
      </c>
      <c r="S1098" t="n">
        <v>25.4</v>
      </c>
      <c r="T1098" t="n">
        <v>1482.81</v>
      </c>
      <c r="U1098" t="n">
        <v>0.85</v>
      </c>
      <c r="V1098" t="n">
        <v>0.89</v>
      </c>
      <c r="W1098" t="n">
        <v>2.95</v>
      </c>
      <c r="X1098" t="n">
        <v>0.08</v>
      </c>
      <c r="Y1098" t="n">
        <v>1</v>
      </c>
      <c r="Z1098" t="n">
        <v>10</v>
      </c>
    </row>
    <row r="1099">
      <c r="A1099" t="n">
        <v>139</v>
      </c>
      <c r="B1099" t="n">
        <v>150</v>
      </c>
      <c r="C1099" t="inlineStr">
        <is>
          <t xml:space="preserve">CONCLUIDO	</t>
        </is>
      </c>
      <c r="D1099" t="n">
        <v>7.2745</v>
      </c>
      <c r="E1099" t="n">
        <v>13.75</v>
      </c>
      <c r="F1099" t="n">
        <v>10.47</v>
      </c>
      <c r="G1099" t="n">
        <v>125.66</v>
      </c>
      <c r="H1099" t="n">
        <v>1.67</v>
      </c>
      <c r="I1099" t="n">
        <v>5</v>
      </c>
      <c r="J1099" t="n">
        <v>380.97</v>
      </c>
      <c r="K1099" t="n">
        <v>61.82</v>
      </c>
      <c r="L1099" t="n">
        <v>35.75</v>
      </c>
      <c r="M1099" t="n">
        <v>3</v>
      </c>
      <c r="N1099" t="n">
        <v>133.4</v>
      </c>
      <c r="O1099" t="n">
        <v>47220.77</v>
      </c>
      <c r="P1099" t="n">
        <v>197.98</v>
      </c>
      <c r="Q1099" t="n">
        <v>197.78</v>
      </c>
      <c r="R1099" t="n">
        <v>29.96</v>
      </c>
      <c r="S1099" t="n">
        <v>25.4</v>
      </c>
      <c r="T1099" t="n">
        <v>1452.35</v>
      </c>
      <c r="U1099" t="n">
        <v>0.85</v>
      </c>
      <c r="V1099" t="n">
        <v>0.89</v>
      </c>
      <c r="W1099" t="n">
        <v>2.95</v>
      </c>
      <c r="X1099" t="n">
        <v>0.08</v>
      </c>
      <c r="Y1099" t="n">
        <v>1</v>
      </c>
      <c r="Z1099" t="n">
        <v>10</v>
      </c>
    </row>
    <row r="1100">
      <c r="A1100" t="n">
        <v>140</v>
      </c>
      <c r="B1100" t="n">
        <v>150</v>
      </c>
      <c r="C1100" t="inlineStr">
        <is>
          <t xml:space="preserve">CONCLUIDO	</t>
        </is>
      </c>
      <c r="D1100" t="n">
        <v>7.2727</v>
      </c>
      <c r="E1100" t="n">
        <v>13.75</v>
      </c>
      <c r="F1100" t="n">
        <v>10.47</v>
      </c>
      <c r="G1100" t="n">
        <v>125.7</v>
      </c>
      <c r="H1100" t="n">
        <v>1.68</v>
      </c>
      <c r="I1100" t="n">
        <v>5</v>
      </c>
      <c r="J1100" t="n">
        <v>381.7</v>
      </c>
      <c r="K1100" t="n">
        <v>61.82</v>
      </c>
      <c r="L1100" t="n">
        <v>36</v>
      </c>
      <c r="M1100" t="n">
        <v>3</v>
      </c>
      <c r="N1100" t="n">
        <v>133.88</v>
      </c>
      <c r="O1100" t="n">
        <v>47310.69</v>
      </c>
      <c r="P1100" t="n">
        <v>198.34</v>
      </c>
      <c r="Q1100" t="n">
        <v>197.75</v>
      </c>
      <c r="R1100" t="n">
        <v>30.06</v>
      </c>
      <c r="S1100" t="n">
        <v>25.4</v>
      </c>
      <c r="T1100" t="n">
        <v>1501.7</v>
      </c>
      <c r="U1100" t="n">
        <v>0.84</v>
      </c>
      <c r="V1100" t="n">
        <v>0.89</v>
      </c>
      <c r="W1100" t="n">
        <v>2.95</v>
      </c>
      <c r="X1100" t="n">
        <v>0.09</v>
      </c>
      <c r="Y1100" t="n">
        <v>1</v>
      </c>
      <c r="Z1100" t="n">
        <v>10</v>
      </c>
    </row>
    <row r="1101">
      <c r="A1101" t="n">
        <v>141</v>
      </c>
      <c r="B1101" t="n">
        <v>150</v>
      </c>
      <c r="C1101" t="inlineStr">
        <is>
          <t xml:space="preserve">CONCLUIDO	</t>
        </is>
      </c>
      <c r="D1101" t="n">
        <v>7.2721</v>
      </c>
      <c r="E1101" t="n">
        <v>13.75</v>
      </c>
      <c r="F1101" t="n">
        <v>10.48</v>
      </c>
      <c r="G1101" t="n">
        <v>125.71</v>
      </c>
      <c r="H1101" t="n">
        <v>1.69</v>
      </c>
      <c r="I1101" t="n">
        <v>5</v>
      </c>
      <c r="J1101" t="n">
        <v>382.43</v>
      </c>
      <c r="K1101" t="n">
        <v>61.82</v>
      </c>
      <c r="L1101" t="n">
        <v>36.25</v>
      </c>
      <c r="M1101" t="n">
        <v>3</v>
      </c>
      <c r="N1101" t="n">
        <v>134.36</v>
      </c>
      <c r="O1101" t="n">
        <v>47400.92</v>
      </c>
      <c r="P1101" t="n">
        <v>198.57</v>
      </c>
      <c r="Q1101" t="n">
        <v>197.75</v>
      </c>
      <c r="R1101" t="n">
        <v>30.18</v>
      </c>
      <c r="S1101" t="n">
        <v>25.4</v>
      </c>
      <c r="T1101" t="n">
        <v>1561.07</v>
      </c>
      <c r="U1101" t="n">
        <v>0.84</v>
      </c>
      <c r="V1101" t="n">
        <v>0.89</v>
      </c>
      <c r="W1101" t="n">
        <v>2.94</v>
      </c>
      <c r="X1101" t="n">
        <v>0.09</v>
      </c>
      <c r="Y1101" t="n">
        <v>1</v>
      </c>
      <c r="Z1101" t="n">
        <v>10</v>
      </c>
    </row>
    <row r="1102">
      <c r="A1102" t="n">
        <v>142</v>
      </c>
      <c r="B1102" t="n">
        <v>150</v>
      </c>
      <c r="C1102" t="inlineStr">
        <is>
          <t xml:space="preserve">CONCLUIDO	</t>
        </is>
      </c>
      <c r="D1102" t="n">
        <v>7.2699</v>
      </c>
      <c r="E1102" t="n">
        <v>13.76</v>
      </c>
      <c r="F1102" t="n">
        <v>10.48</v>
      </c>
      <c r="G1102" t="n">
        <v>125.76</v>
      </c>
      <c r="H1102" t="n">
        <v>1.7</v>
      </c>
      <c r="I1102" t="n">
        <v>5</v>
      </c>
      <c r="J1102" t="n">
        <v>383.17</v>
      </c>
      <c r="K1102" t="n">
        <v>61.82</v>
      </c>
      <c r="L1102" t="n">
        <v>36.5</v>
      </c>
      <c r="M1102" t="n">
        <v>3</v>
      </c>
      <c r="N1102" t="n">
        <v>134.84</v>
      </c>
      <c r="O1102" t="n">
        <v>47491.48</v>
      </c>
      <c r="P1102" t="n">
        <v>198.93</v>
      </c>
      <c r="Q1102" t="n">
        <v>197.75</v>
      </c>
      <c r="R1102" t="n">
        <v>30.17</v>
      </c>
      <c r="S1102" t="n">
        <v>25.4</v>
      </c>
      <c r="T1102" t="n">
        <v>1556.24</v>
      </c>
      <c r="U1102" t="n">
        <v>0.84</v>
      </c>
      <c r="V1102" t="n">
        <v>0.89</v>
      </c>
      <c r="W1102" t="n">
        <v>2.95</v>
      </c>
      <c r="X1102" t="n">
        <v>0.09</v>
      </c>
      <c r="Y1102" t="n">
        <v>1</v>
      </c>
      <c r="Z1102" t="n">
        <v>10</v>
      </c>
    </row>
    <row r="1103">
      <c r="A1103" t="n">
        <v>143</v>
      </c>
      <c r="B1103" t="n">
        <v>150</v>
      </c>
      <c r="C1103" t="inlineStr">
        <is>
          <t xml:space="preserve">CONCLUIDO	</t>
        </is>
      </c>
      <c r="D1103" t="n">
        <v>7.2704</v>
      </c>
      <c r="E1103" t="n">
        <v>13.75</v>
      </c>
      <c r="F1103" t="n">
        <v>10.48</v>
      </c>
      <c r="G1103" t="n">
        <v>125.75</v>
      </c>
      <c r="H1103" t="n">
        <v>1.71</v>
      </c>
      <c r="I1103" t="n">
        <v>5</v>
      </c>
      <c r="J1103" t="n">
        <v>383.9</v>
      </c>
      <c r="K1103" t="n">
        <v>61.82</v>
      </c>
      <c r="L1103" t="n">
        <v>36.75</v>
      </c>
      <c r="M1103" t="n">
        <v>3</v>
      </c>
      <c r="N1103" t="n">
        <v>135.33</v>
      </c>
      <c r="O1103" t="n">
        <v>47582.35</v>
      </c>
      <c r="P1103" t="n">
        <v>199.12</v>
      </c>
      <c r="Q1103" t="n">
        <v>197.75</v>
      </c>
      <c r="R1103" t="n">
        <v>30.14</v>
      </c>
      <c r="S1103" t="n">
        <v>25.4</v>
      </c>
      <c r="T1103" t="n">
        <v>1541.17</v>
      </c>
      <c r="U1103" t="n">
        <v>0.84</v>
      </c>
      <c r="V1103" t="n">
        <v>0.89</v>
      </c>
      <c r="W1103" t="n">
        <v>2.95</v>
      </c>
      <c r="X1103" t="n">
        <v>0.09</v>
      </c>
      <c r="Y1103" t="n">
        <v>1</v>
      </c>
      <c r="Z1103" t="n">
        <v>10</v>
      </c>
    </row>
    <row r="1104">
      <c r="A1104" t="n">
        <v>144</v>
      </c>
      <c r="B1104" t="n">
        <v>150</v>
      </c>
      <c r="C1104" t="inlineStr">
        <is>
          <t xml:space="preserve">CONCLUIDO	</t>
        </is>
      </c>
      <c r="D1104" t="n">
        <v>7.2714</v>
      </c>
      <c r="E1104" t="n">
        <v>13.75</v>
      </c>
      <c r="F1104" t="n">
        <v>10.48</v>
      </c>
      <c r="G1104" t="n">
        <v>125.73</v>
      </c>
      <c r="H1104" t="n">
        <v>1.72</v>
      </c>
      <c r="I1104" t="n">
        <v>5</v>
      </c>
      <c r="J1104" t="n">
        <v>384.64</v>
      </c>
      <c r="K1104" t="n">
        <v>61.82</v>
      </c>
      <c r="L1104" t="n">
        <v>37</v>
      </c>
      <c r="M1104" t="n">
        <v>3</v>
      </c>
      <c r="N1104" t="n">
        <v>135.82</v>
      </c>
      <c r="O1104" t="n">
        <v>47673.67</v>
      </c>
      <c r="P1104" t="n">
        <v>199.27</v>
      </c>
      <c r="Q1104" t="n">
        <v>197.75</v>
      </c>
      <c r="R1104" t="n">
        <v>30.06</v>
      </c>
      <c r="S1104" t="n">
        <v>25.4</v>
      </c>
      <c r="T1104" t="n">
        <v>1502.36</v>
      </c>
      <c r="U1104" t="n">
        <v>0.84</v>
      </c>
      <c r="V1104" t="n">
        <v>0.89</v>
      </c>
      <c r="W1104" t="n">
        <v>2.95</v>
      </c>
      <c r="X1104" t="n">
        <v>0.09</v>
      </c>
      <c r="Y1104" t="n">
        <v>1</v>
      </c>
      <c r="Z1104" t="n">
        <v>10</v>
      </c>
    </row>
    <row r="1105">
      <c r="A1105" t="n">
        <v>145</v>
      </c>
      <c r="B1105" t="n">
        <v>150</v>
      </c>
      <c r="C1105" t="inlineStr">
        <is>
          <t xml:space="preserve">CONCLUIDO	</t>
        </is>
      </c>
      <c r="D1105" t="n">
        <v>7.2732</v>
      </c>
      <c r="E1105" t="n">
        <v>13.75</v>
      </c>
      <c r="F1105" t="n">
        <v>10.47</v>
      </c>
      <c r="G1105" t="n">
        <v>125.69</v>
      </c>
      <c r="H1105" t="n">
        <v>1.72</v>
      </c>
      <c r="I1105" t="n">
        <v>5</v>
      </c>
      <c r="J1105" t="n">
        <v>385.38</v>
      </c>
      <c r="K1105" t="n">
        <v>61.82</v>
      </c>
      <c r="L1105" t="n">
        <v>37.25</v>
      </c>
      <c r="M1105" t="n">
        <v>3</v>
      </c>
      <c r="N1105" t="n">
        <v>136.31</v>
      </c>
      <c r="O1105" t="n">
        <v>47765.19</v>
      </c>
      <c r="P1105" t="n">
        <v>199.45</v>
      </c>
      <c r="Q1105" t="n">
        <v>197.75</v>
      </c>
      <c r="R1105" t="n">
        <v>29.99</v>
      </c>
      <c r="S1105" t="n">
        <v>25.4</v>
      </c>
      <c r="T1105" t="n">
        <v>1468.11</v>
      </c>
      <c r="U1105" t="n">
        <v>0.85</v>
      </c>
      <c r="V1105" t="n">
        <v>0.89</v>
      </c>
      <c r="W1105" t="n">
        <v>2.95</v>
      </c>
      <c r="X1105" t="n">
        <v>0.08</v>
      </c>
      <c r="Y1105" t="n">
        <v>1</v>
      </c>
      <c r="Z1105" t="n">
        <v>10</v>
      </c>
    </row>
    <row r="1106">
      <c r="A1106" t="n">
        <v>146</v>
      </c>
      <c r="B1106" t="n">
        <v>150</v>
      </c>
      <c r="C1106" t="inlineStr">
        <is>
          <t xml:space="preserve">CONCLUIDO	</t>
        </is>
      </c>
      <c r="D1106" t="n">
        <v>7.2745</v>
      </c>
      <c r="E1106" t="n">
        <v>13.75</v>
      </c>
      <c r="F1106" t="n">
        <v>10.47</v>
      </c>
      <c r="G1106" t="n">
        <v>125.66</v>
      </c>
      <c r="H1106" t="n">
        <v>1.73</v>
      </c>
      <c r="I1106" t="n">
        <v>5</v>
      </c>
      <c r="J1106" t="n">
        <v>386.13</v>
      </c>
      <c r="K1106" t="n">
        <v>61.82</v>
      </c>
      <c r="L1106" t="n">
        <v>37.5</v>
      </c>
      <c r="M1106" t="n">
        <v>3</v>
      </c>
      <c r="N1106" t="n">
        <v>136.81</v>
      </c>
      <c r="O1106" t="n">
        <v>47857.05</v>
      </c>
      <c r="P1106" t="n">
        <v>199.54</v>
      </c>
      <c r="Q1106" t="n">
        <v>197.76</v>
      </c>
      <c r="R1106" t="n">
        <v>29.89</v>
      </c>
      <c r="S1106" t="n">
        <v>25.4</v>
      </c>
      <c r="T1106" t="n">
        <v>1417.35</v>
      </c>
      <c r="U1106" t="n">
        <v>0.85</v>
      </c>
      <c r="V1106" t="n">
        <v>0.89</v>
      </c>
      <c r="W1106" t="n">
        <v>2.95</v>
      </c>
      <c r="X1106" t="n">
        <v>0.08</v>
      </c>
      <c r="Y1106" t="n">
        <v>1</v>
      </c>
      <c r="Z1106" t="n">
        <v>10</v>
      </c>
    </row>
    <row r="1107">
      <c r="A1107" t="n">
        <v>147</v>
      </c>
      <c r="B1107" t="n">
        <v>150</v>
      </c>
      <c r="C1107" t="inlineStr">
        <is>
          <t xml:space="preserve">CONCLUIDO	</t>
        </is>
      </c>
      <c r="D1107" t="n">
        <v>7.274</v>
      </c>
      <c r="E1107" t="n">
        <v>13.75</v>
      </c>
      <c r="F1107" t="n">
        <v>10.47</v>
      </c>
      <c r="G1107" t="n">
        <v>125.67</v>
      </c>
      <c r="H1107" t="n">
        <v>1.74</v>
      </c>
      <c r="I1107" t="n">
        <v>5</v>
      </c>
      <c r="J1107" t="n">
        <v>386.88</v>
      </c>
      <c r="K1107" t="n">
        <v>61.82</v>
      </c>
      <c r="L1107" t="n">
        <v>37.75</v>
      </c>
      <c r="M1107" t="n">
        <v>3</v>
      </c>
      <c r="N1107" t="n">
        <v>137.31</v>
      </c>
      <c r="O1107" t="n">
        <v>47949.23</v>
      </c>
      <c r="P1107" t="n">
        <v>199.83</v>
      </c>
      <c r="Q1107" t="n">
        <v>197.75</v>
      </c>
      <c r="R1107" t="n">
        <v>29.92</v>
      </c>
      <c r="S1107" t="n">
        <v>25.4</v>
      </c>
      <c r="T1107" t="n">
        <v>1429.25</v>
      </c>
      <c r="U1107" t="n">
        <v>0.85</v>
      </c>
      <c r="V1107" t="n">
        <v>0.89</v>
      </c>
      <c r="W1107" t="n">
        <v>2.95</v>
      </c>
      <c r="X1107" t="n">
        <v>0.08</v>
      </c>
      <c r="Y1107" t="n">
        <v>1</v>
      </c>
      <c r="Z1107" t="n">
        <v>10</v>
      </c>
    </row>
    <row r="1108">
      <c r="A1108" t="n">
        <v>148</v>
      </c>
      <c r="B1108" t="n">
        <v>150</v>
      </c>
      <c r="C1108" t="inlineStr">
        <is>
          <t xml:space="preserve">CONCLUIDO	</t>
        </is>
      </c>
      <c r="D1108" t="n">
        <v>7.2749</v>
      </c>
      <c r="E1108" t="n">
        <v>13.75</v>
      </c>
      <c r="F1108" t="n">
        <v>10.47</v>
      </c>
      <c r="G1108" t="n">
        <v>125.65</v>
      </c>
      <c r="H1108" t="n">
        <v>1.75</v>
      </c>
      <c r="I1108" t="n">
        <v>5</v>
      </c>
      <c r="J1108" t="n">
        <v>387.63</v>
      </c>
      <c r="K1108" t="n">
        <v>61.82</v>
      </c>
      <c r="L1108" t="n">
        <v>38</v>
      </c>
      <c r="M1108" t="n">
        <v>3</v>
      </c>
      <c r="N1108" t="n">
        <v>137.81</v>
      </c>
      <c r="O1108" t="n">
        <v>48041.76</v>
      </c>
      <c r="P1108" t="n">
        <v>199.98</v>
      </c>
      <c r="Q1108" t="n">
        <v>197.75</v>
      </c>
      <c r="R1108" t="n">
        <v>29.96</v>
      </c>
      <c r="S1108" t="n">
        <v>25.4</v>
      </c>
      <c r="T1108" t="n">
        <v>1451.16</v>
      </c>
      <c r="U1108" t="n">
        <v>0.85</v>
      </c>
      <c r="V1108" t="n">
        <v>0.89</v>
      </c>
      <c r="W1108" t="n">
        <v>2.95</v>
      </c>
      <c r="X1108" t="n">
        <v>0.08</v>
      </c>
      <c r="Y1108" t="n">
        <v>1</v>
      </c>
      <c r="Z1108" t="n">
        <v>10</v>
      </c>
    </row>
    <row r="1109">
      <c r="A1109" t="n">
        <v>149</v>
      </c>
      <c r="B1109" t="n">
        <v>150</v>
      </c>
      <c r="C1109" t="inlineStr">
        <is>
          <t xml:space="preserve">CONCLUIDO	</t>
        </is>
      </c>
      <c r="D1109" t="n">
        <v>7.2738</v>
      </c>
      <c r="E1109" t="n">
        <v>13.75</v>
      </c>
      <c r="F1109" t="n">
        <v>10.47</v>
      </c>
      <c r="G1109" t="n">
        <v>125.68</v>
      </c>
      <c r="H1109" t="n">
        <v>1.76</v>
      </c>
      <c r="I1109" t="n">
        <v>5</v>
      </c>
      <c r="J1109" t="n">
        <v>388.38</v>
      </c>
      <c r="K1109" t="n">
        <v>61.82</v>
      </c>
      <c r="L1109" t="n">
        <v>38.25</v>
      </c>
      <c r="M1109" t="n">
        <v>3</v>
      </c>
      <c r="N1109" t="n">
        <v>138.31</v>
      </c>
      <c r="O1109" t="n">
        <v>48134.63</v>
      </c>
      <c r="P1109" t="n">
        <v>200.26</v>
      </c>
      <c r="Q1109" t="n">
        <v>197.78</v>
      </c>
      <c r="R1109" t="n">
        <v>29.95</v>
      </c>
      <c r="S1109" t="n">
        <v>25.4</v>
      </c>
      <c r="T1109" t="n">
        <v>1446.77</v>
      </c>
      <c r="U1109" t="n">
        <v>0.85</v>
      </c>
      <c r="V1109" t="n">
        <v>0.89</v>
      </c>
      <c r="W1109" t="n">
        <v>2.95</v>
      </c>
      <c r="X1109" t="n">
        <v>0.08</v>
      </c>
      <c r="Y1109" t="n">
        <v>1</v>
      </c>
      <c r="Z1109" t="n">
        <v>10</v>
      </c>
    </row>
    <row r="1110">
      <c r="A1110" t="n">
        <v>150</v>
      </c>
      <c r="B1110" t="n">
        <v>150</v>
      </c>
      <c r="C1110" t="inlineStr">
        <is>
          <t xml:space="preserve">CONCLUIDO	</t>
        </is>
      </c>
      <c r="D1110" t="n">
        <v>7.2774</v>
      </c>
      <c r="E1110" t="n">
        <v>13.74</v>
      </c>
      <c r="F1110" t="n">
        <v>10.47</v>
      </c>
      <c r="G1110" t="n">
        <v>125.59</v>
      </c>
      <c r="H1110" t="n">
        <v>1.76</v>
      </c>
      <c r="I1110" t="n">
        <v>5</v>
      </c>
      <c r="J1110" t="n">
        <v>389.14</v>
      </c>
      <c r="K1110" t="n">
        <v>61.82</v>
      </c>
      <c r="L1110" t="n">
        <v>38.5</v>
      </c>
      <c r="M1110" t="n">
        <v>3</v>
      </c>
      <c r="N1110" t="n">
        <v>138.81</v>
      </c>
      <c r="O1110" t="n">
        <v>48227.84</v>
      </c>
      <c r="P1110" t="n">
        <v>200.3</v>
      </c>
      <c r="Q1110" t="n">
        <v>197.76</v>
      </c>
      <c r="R1110" t="n">
        <v>29.71</v>
      </c>
      <c r="S1110" t="n">
        <v>25.4</v>
      </c>
      <c r="T1110" t="n">
        <v>1326.62</v>
      </c>
      <c r="U1110" t="n">
        <v>0.85</v>
      </c>
      <c r="V1110" t="n">
        <v>0.89</v>
      </c>
      <c r="W1110" t="n">
        <v>2.95</v>
      </c>
      <c r="X1110" t="n">
        <v>0.08</v>
      </c>
      <c r="Y1110" t="n">
        <v>1</v>
      </c>
      <c r="Z1110" t="n">
        <v>10</v>
      </c>
    </row>
    <row r="1111">
      <c r="A1111" t="n">
        <v>151</v>
      </c>
      <c r="B1111" t="n">
        <v>150</v>
      </c>
      <c r="C1111" t="inlineStr">
        <is>
          <t xml:space="preserve">CONCLUIDO	</t>
        </is>
      </c>
      <c r="D1111" t="n">
        <v>7.2768</v>
      </c>
      <c r="E1111" t="n">
        <v>13.74</v>
      </c>
      <c r="F1111" t="n">
        <v>10.47</v>
      </c>
      <c r="G1111" t="n">
        <v>125.61</v>
      </c>
      <c r="H1111" t="n">
        <v>1.77</v>
      </c>
      <c r="I1111" t="n">
        <v>5</v>
      </c>
      <c r="J1111" t="n">
        <v>389.89</v>
      </c>
      <c r="K1111" t="n">
        <v>61.82</v>
      </c>
      <c r="L1111" t="n">
        <v>38.75</v>
      </c>
      <c r="M1111" t="n">
        <v>3</v>
      </c>
      <c r="N1111" t="n">
        <v>139.32</v>
      </c>
      <c r="O1111" t="n">
        <v>48321.4</v>
      </c>
      <c r="P1111" t="n">
        <v>200.45</v>
      </c>
      <c r="Q1111" t="n">
        <v>197.75</v>
      </c>
      <c r="R1111" t="n">
        <v>29.75</v>
      </c>
      <c r="S1111" t="n">
        <v>25.4</v>
      </c>
      <c r="T1111" t="n">
        <v>1344</v>
      </c>
      <c r="U1111" t="n">
        <v>0.85</v>
      </c>
      <c r="V1111" t="n">
        <v>0.89</v>
      </c>
      <c r="W1111" t="n">
        <v>2.95</v>
      </c>
      <c r="X1111" t="n">
        <v>0.08</v>
      </c>
      <c r="Y1111" t="n">
        <v>1</v>
      </c>
      <c r="Z1111" t="n">
        <v>10</v>
      </c>
    </row>
    <row r="1112">
      <c r="A1112" t="n">
        <v>152</v>
      </c>
      <c r="B1112" t="n">
        <v>150</v>
      </c>
      <c r="C1112" t="inlineStr">
        <is>
          <t xml:space="preserve">CONCLUIDO	</t>
        </is>
      </c>
      <c r="D1112" t="n">
        <v>7.2765</v>
      </c>
      <c r="E1112" t="n">
        <v>13.74</v>
      </c>
      <c r="F1112" t="n">
        <v>10.47</v>
      </c>
      <c r="G1112" t="n">
        <v>125.61</v>
      </c>
      <c r="H1112" t="n">
        <v>1.78</v>
      </c>
      <c r="I1112" t="n">
        <v>5</v>
      </c>
      <c r="J1112" t="n">
        <v>390.66</v>
      </c>
      <c r="K1112" t="n">
        <v>61.82</v>
      </c>
      <c r="L1112" t="n">
        <v>39</v>
      </c>
      <c r="M1112" t="n">
        <v>3</v>
      </c>
      <c r="N1112" t="n">
        <v>139.83</v>
      </c>
      <c r="O1112" t="n">
        <v>48415.31</v>
      </c>
      <c r="P1112" t="n">
        <v>200.68</v>
      </c>
      <c r="Q1112" t="n">
        <v>197.82</v>
      </c>
      <c r="R1112" t="n">
        <v>29.83</v>
      </c>
      <c r="S1112" t="n">
        <v>25.4</v>
      </c>
      <c r="T1112" t="n">
        <v>1384.35</v>
      </c>
      <c r="U1112" t="n">
        <v>0.85</v>
      </c>
      <c r="V1112" t="n">
        <v>0.89</v>
      </c>
      <c r="W1112" t="n">
        <v>2.95</v>
      </c>
      <c r="X1112" t="n">
        <v>0.08</v>
      </c>
      <c r="Y1112" t="n">
        <v>1</v>
      </c>
      <c r="Z1112" t="n">
        <v>10</v>
      </c>
    </row>
    <row r="1113">
      <c r="A1113" t="n">
        <v>153</v>
      </c>
      <c r="B1113" t="n">
        <v>150</v>
      </c>
      <c r="C1113" t="inlineStr">
        <is>
          <t xml:space="preserve">CONCLUIDO	</t>
        </is>
      </c>
      <c r="D1113" t="n">
        <v>7.2757</v>
      </c>
      <c r="E1113" t="n">
        <v>13.74</v>
      </c>
      <c r="F1113" t="n">
        <v>10.47</v>
      </c>
      <c r="G1113" t="n">
        <v>125.63</v>
      </c>
      <c r="H1113" t="n">
        <v>1.79</v>
      </c>
      <c r="I1113" t="n">
        <v>5</v>
      </c>
      <c r="J1113" t="n">
        <v>391.42</v>
      </c>
      <c r="K1113" t="n">
        <v>61.82</v>
      </c>
      <c r="L1113" t="n">
        <v>39.25</v>
      </c>
      <c r="M1113" t="n">
        <v>3</v>
      </c>
      <c r="N1113" t="n">
        <v>140.35</v>
      </c>
      <c r="O1113" t="n">
        <v>48509.7</v>
      </c>
      <c r="P1113" t="n">
        <v>200.88</v>
      </c>
      <c r="Q1113" t="n">
        <v>197.75</v>
      </c>
      <c r="R1113" t="n">
        <v>29.81</v>
      </c>
      <c r="S1113" t="n">
        <v>25.4</v>
      </c>
      <c r="T1113" t="n">
        <v>1373.83</v>
      </c>
      <c r="U1113" t="n">
        <v>0.85</v>
      </c>
      <c r="V1113" t="n">
        <v>0.89</v>
      </c>
      <c r="W1113" t="n">
        <v>2.95</v>
      </c>
      <c r="X1113" t="n">
        <v>0.08</v>
      </c>
      <c r="Y1113" t="n">
        <v>1</v>
      </c>
      <c r="Z1113" t="n">
        <v>10</v>
      </c>
    </row>
    <row r="1114">
      <c r="A1114" t="n">
        <v>154</v>
      </c>
      <c r="B1114" t="n">
        <v>150</v>
      </c>
      <c r="C1114" t="inlineStr">
        <is>
          <t xml:space="preserve">CONCLUIDO	</t>
        </is>
      </c>
      <c r="D1114" t="n">
        <v>7.2748</v>
      </c>
      <c r="E1114" t="n">
        <v>13.75</v>
      </c>
      <c r="F1114" t="n">
        <v>10.47</v>
      </c>
      <c r="G1114" t="n">
        <v>125.65</v>
      </c>
      <c r="H1114" t="n">
        <v>1.8</v>
      </c>
      <c r="I1114" t="n">
        <v>5</v>
      </c>
      <c r="J1114" t="n">
        <v>392.19</v>
      </c>
      <c r="K1114" t="n">
        <v>61.82</v>
      </c>
      <c r="L1114" t="n">
        <v>39.5</v>
      </c>
      <c r="M1114" t="n">
        <v>3</v>
      </c>
      <c r="N1114" t="n">
        <v>140.87</v>
      </c>
      <c r="O1114" t="n">
        <v>48604.33</v>
      </c>
      <c r="P1114" t="n">
        <v>201.08</v>
      </c>
      <c r="Q1114" t="n">
        <v>197.76</v>
      </c>
      <c r="R1114" t="n">
        <v>29.87</v>
      </c>
      <c r="S1114" t="n">
        <v>25.4</v>
      </c>
      <c r="T1114" t="n">
        <v>1404.5</v>
      </c>
      <c r="U1114" t="n">
        <v>0.85</v>
      </c>
      <c r="V1114" t="n">
        <v>0.89</v>
      </c>
      <c r="W1114" t="n">
        <v>2.95</v>
      </c>
      <c r="X1114" t="n">
        <v>0.08</v>
      </c>
      <c r="Y1114" t="n">
        <v>1</v>
      </c>
      <c r="Z1114" t="n">
        <v>10</v>
      </c>
    </row>
    <row r="1115">
      <c r="A1115" t="n">
        <v>155</v>
      </c>
      <c r="B1115" t="n">
        <v>150</v>
      </c>
      <c r="C1115" t="inlineStr">
        <is>
          <t xml:space="preserve">CONCLUIDO	</t>
        </is>
      </c>
      <c r="D1115" t="n">
        <v>7.2751</v>
      </c>
      <c r="E1115" t="n">
        <v>13.75</v>
      </c>
      <c r="F1115" t="n">
        <v>10.47</v>
      </c>
      <c r="G1115" t="n">
        <v>125.65</v>
      </c>
      <c r="H1115" t="n">
        <v>1.8</v>
      </c>
      <c r="I1115" t="n">
        <v>5</v>
      </c>
      <c r="J1115" t="n">
        <v>392.96</v>
      </c>
      <c r="K1115" t="n">
        <v>61.82</v>
      </c>
      <c r="L1115" t="n">
        <v>39.75</v>
      </c>
      <c r="M1115" t="n">
        <v>3</v>
      </c>
      <c r="N1115" t="n">
        <v>141.39</v>
      </c>
      <c r="O1115" t="n">
        <v>48699.33</v>
      </c>
      <c r="P1115" t="n">
        <v>201.3</v>
      </c>
      <c r="Q1115" t="n">
        <v>197.75</v>
      </c>
      <c r="R1115" t="n">
        <v>29.9</v>
      </c>
      <c r="S1115" t="n">
        <v>25.4</v>
      </c>
      <c r="T1115" t="n">
        <v>1421.79</v>
      </c>
      <c r="U1115" t="n">
        <v>0.85</v>
      </c>
      <c r="V1115" t="n">
        <v>0.89</v>
      </c>
      <c r="W1115" t="n">
        <v>2.95</v>
      </c>
      <c r="X1115" t="n">
        <v>0.08</v>
      </c>
      <c r="Y1115" t="n">
        <v>1</v>
      </c>
      <c r="Z1115" t="n">
        <v>10</v>
      </c>
    </row>
    <row r="1116">
      <c r="A1116" t="n">
        <v>156</v>
      </c>
      <c r="B1116" t="n">
        <v>150</v>
      </c>
      <c r="C1116" t="inlineStr">
        <is>
          <t xml:space="preserve">CONCLUIDO	</t>
        </is>
      </c>
      <c r="D1116" t="n">
        <v>7.2748</v>
      </c>
      <c r="E1116" t="n">
        <v>13.75</v>
      </c>
      <c r="F1116" t="n">
        <v>10.47</v>
      </c>
      <c r="G1116" t="n">
        <v>125.65</v>
      </c>
      <c r="H1116" t="n">
        <v>1.81</v>
      </c>
      <c r="I1116" t="n">
        <v>5</v>
      </c>
      <c r="J1116" t="n">
        <v>393.73</v>
      </c>
      <c r="K1116" t="n">
        <v>61.82</v>
      </c>
      <c r="L1116" t="n">
        <v>40</v>
      </c>
      <c r="M1116" t="n">
        <v>3</v>
      </c>
      <c r="N1116" t="n">
        <v>141.91</v>
      </c>
      <c r="O1116" t="n">
        <v>48794.7</v>
      </c>
      <c r="P1116" t="n">
        <v>201.42</v>
      </c>
      <c r="Q1116" t="n">
        <v>197.75</v>
      </c>
      <c r="R1116" t="n">
        <v>29.97</v>
      </c>
      <c r="S1116" t="n">
        <v>25.4</v>
      </c>
      <c r="T1116" t="n">
        <v>1455.02</v>
      </c>
      <c r="U1116" t="n">
        <v>0.85</v>
      </c>
      <c r="V1116" t="n">
        <v>0.89</v>
      </c>
      <c r="W1116" t="n">
        <v>2.95</v>
      </c>
      <c r="X1116" t="n">
        <v>0.08</v>
      </c>
      <c r="Y1116" t="n">
        <v>1</v>
      </c>
      <c r="Z1116" t="n">
        <v>10</v>
      </c>
    </row>
    <row r="1117">
      <c r="A1117" t="n">
        <v>0</v>
      </c>
      <c r="B1117" t="n">
        <v>10</v>
      </c>
      <c r="C1117" t="inlineStr">
        <is>
          <t xml:space="preserve">CONCLUIDO	</t>
        </is>
      </c>
      <c r="D1117" t="n">
        <v>7.8094</v>
      </c>
      <c r="E1117" t="n">
        <v>12.8</v>
      </c>
      <c r="F1117" t="n">
        <v>10.88</v>
      </c>
      <c r="G1117" t="n">
        <v>26.11</v>
      </c>
      <c r="H1117" t="n">
        <v>0.64</v>
      </c>
      <c r="I1117" t="n">
        <v>25</v>
      </c>
      <c r="J1117" t="n">
        <v>26.11</v>
      </c>
      <c r="K1117" t="n">
        <v>12.1</v>
      </c>
      <c r="L1117" t="n">
        <v>1</v>
      </c>
      <c r="M1117" t="n">
        <v>22</v>
      </c>
      <c r="N1117" t="n">
        <v>3.01</v>
      </c>
      <c r="O1117" t="n">
        <v>3454.41</v>
      </c>
      <c r="P1117" t="n">
        <v>32.58</v>
      </c>
      <c r="Q1117" t="n">
        <v>197.82</v>
      </c>
      <c r="R1117" t="n">
        <v>42.59</v>
      </c>
      <c r="S1117" t="n">
        <v>25.4</v>
      </c>
      <c r="T1117" t="n">
        <v>7667.34</v>
      </c>
      <c r="U1117" t="n">
        <v>0.6</v>
      </c>
      <c r="V1117" t="n">
        <v>0.86</v>
      </c>
      <c r="W1117" t="n">
        <v>2.98</v>
      </c>
      <c r="X1117" t="n">
        <v>0.49</v>
      </c>
      <c r="Y1117" t="n">
        <v>1</v>
      </c>
      <c r="Z1117" t="n">
        <v>10</v>
      </c>
    </row>
    <row r="1118">
      <c r="A1118" t="n">
        <v>1</v>
      </c>
      <c r="B1118" t="n">
        <v>10</v>
      </c>
      <c r="C1118" t="inlineStr">
        <is>
          <t xml:space="preserve">CONCLUIDO	</t>
        </is>
      </c>
      <c r="D1118" t="n">
        <v>7.8792</v>
      </c>
      <c r="E1118" t="n">
        <v>12.69</v>
      </c>
      <c r="F1118" t="n">
        <v>10.81</v>
      </c>
      <c r="G1118" t="n">
        <v>30.89</v>
      </c>
      <c r="H1118" t="n">
        <v>0.79</v>
      </c>
      <c r="I1118" t="n">
        <v>21</v>
      </c>
      <c r="J1118" t="n">
        <v>26.38</v>
      </c>
      <c r="K1118" t="n">
        <v>12.1</v>
      </c>
      <c r="L1118" t="n">
        <v>1.25</v>
      </c>
      <c r="M1118" t="n">
        <v>4</v>
      </c>
      <c r="N1118" t="n">
        <v>3.04</v>
      </c>
      <c r="O1118" t="n">
        <v>3487.87</v>
      </c>
      <c r="P1118" t="n">
        <v>31.38</v>
      </c>
      <c r="Q1118" t="n">
        <v>197.94</v>
      </c>
      <c r="R1118" t="n">
        <v>39.75</v>
      </c>
      <c r="S1118" t="n">
        <v>25.4</v>
      </c>
      <c r="T1118" t="n">
        <v>6265.48</v>
      </c>
      <c r="U1118" t="n">
        <v>0.64</v>
      </c>
      <c r="V1118" t="n">
        <v>0.86</v>
      </c>
      <c r="W1118" t="n">
        <v>2.99</v>
      </c>
      <c r="X1118" t="n">
        <v>0.42</v>
      </c>
      <c r="Y1118" t="n">
        <v>1</v>
      </c>
      <c r="Z1118" t="n">
        <v>10</v>
      </c>
    </row>
    <row r="1119">
      <c r="A1119" t="n">
        <v>2</v>
      </c>
      <c r="B1119" t="n">
        <v>10</v>
      </c>
      <c r="C1119" t="inlineStr">
        <is>
          <t xml:space="preserve">CONCLUIDO	</t>
        </is>
      </c>
      <c r="D1119" t="n">
        <v>7.8747</v>
      </c>
      <c r="E1119" t="n">
        <v>12.7</v>
      </c>
      <c r="F1119" t="n">
        <v>10.82</v>
      </c>
      <c r="G1119" t="n">
        <v>30.91</v>
      </c>
      <c r="H1119" t="n">
        <v>0.9399999999999999</v>
      </c>
      <c r="I1119" t="n">
        <v>21</v>
      </c>
      <c r="J1119" t="n">
        <v>26.66</v>
      </c>
      <c r="K1119" t="n">
        <v>12.1</v>
      </c>
      <c r="L1119" t="n">
        <v>1.5</v>
      </c>
      <c r="M1119" t="n">
        <v>0</v>
      </c>
      <c r="N1119" t="n">
        <v>3.06</v>
      </c>
      <c r="O1119" t="n">
        <v>3521.35</v>
      </c>
      <c r="P1119" t="n">
        <v>31.72</v>
      </c>
      <c r="Q1119" t="n">
        <v>197.94</v>
      </c>
      <c r="R1119" t="n">
        <v>39.84</v>
      </c>
      <c r="S1119" t="n">
        <v>25.4</v>
      </c>
      <c r="T1119" t="n">
        <v>6309.71</v>
      </c>
      <c r="U1119" t="n">
        <v>0.64</v>
      </c>
      <c r="V1119" t="n">
        <v>0.86</v>
      </c>
      <c r="W1119" t="n">
        <v>3</v>
      </c>
      <c r="X1119" t="n">
        <v>0.43</v>
      </c>
      <c r="Y1119" t="n">
        <v>1</v>
      </c>
      <c r="Z1119" t="n">
        <v>10</v>
      </c>
    </row>
    <row r="1120">
      <c r="A1120" t="n">
        <v>0</v>
      </c>
      <c r="B1120" t="n">
        <v>45</v>
      </c>
      <c r="C1120" t="inlineStr">
        <is>
          <t xml:space="preserve">CONCLUIDO	</t>
        </is>
      </c>
      <c r="D1120" t="n">
        <v>6.4149</v>
      </c>
      <c r="E1120" t="n">
        <v>15.59</v>
      </c>
      <c r="F1120" t="n">
        <v>11.98</v>
      </c>
      <c r="G1120" t="n">
        <v>9.1</v>
      </c>
      <c r="H1120" t="n">
        <v>0.18</v>
      </c>
      <c r="I1120" t="n">
        <v>79</v>
      </c>
      <c r="J1120" t="n">
        <v>98.70999999999999</v>
      </c>
      <c r="K1120" t="n">
        <v>39.72</v>
      </c>
      <c r="L1120" t="n">
        <v>1</v>
      </c>
      <c r="M1120" t="n">
        <v>77</v>
      </c>
      <c r="N1120" t="n">
        <v>12.99</v>
      </c>
      <c r="O1120" t="n">
        <v>12407.75</v>
      </c>
      <c r="P1120" t="n">
        <v>108.06</v>
      </c>
      <c r="Q1120" t="n">
        <v>197.96</v>
      </c>
      <c r="R1120" t="n">
        <v>76.62</v>
      </c>
      <c r="S1120" t="n">
        <v>25.4</v>
      </c>
      <c r="T1120" t="n">
        <v>24409.8</v>
      </c>
      <c r="U1120" t="n">
        <v>0.33</v>
      </c>
      <c r="V1120" t="n">
        <v>0.78</v>
      </c>
      <c r="W1120" t="n">
        <v>3.07</v>
      </c>
      <c r="X1120" t="n">
        <v>1.58</v>
      </c>
      <c r="Y1120" t="n">
        <v>1</v>
      </c>
      <c r="Z1120" t="n">
        <v>10</v>
      </c>
    </row>
    <row r="1121">
      <c r="A1121" t="n">
        <v>1</v>
      </c>
      <c r="B1121" t="n">
        <v>45</v>
      </c>
      <c r="C1121" t="inlineStr">
        <is>
          <t xml:space="preserve">CONCLUIDO	</t>
        </is>
      </c>
      <c r="D1121" t="n">
        <v>6.737</v>
      </c>
      <c r="E1121" t="n">
        <v>14.84</v>
      </c>
      <c r="F1121" t="n">
        <v>11.6</v>
      </c>
      <c r="G1121" t="n">
        <v>11.41</v>
      </c>
      <c r="H1121" t="n">
        <v>0.22</v>
      </c>
      <c r="I1121" t="n">
        <v>61</v>
      </c>
      <c r="J1121" t="n">
        <v>99.02</v>
      </c>
      <c r="K1121" t="n">
        <v>39.72</v>
      </c>
      <c r="L1121" t="n">
        <v>1.25</v>
      </c>
      <c r="M1121" t="n">
        <v>59</v>
      </c>
      <c r="N1121" t="n">
        <v>13.05</v>
      </c>
      <c r="O1121" t="n">
        <v>12446.14</v>
      </c>
      <c r="P1121" t="n">
        <v>104.38</v>
      </c>
      <c r="Q1121" t="n">
        <v>197.93</v>
      </c>
      <c r="R1121" t="n">
        <v>65.28</v>
      </c>
      <c r="S1121" t="n">
        <v>25.4</v>
      </c>
      <c r="T1121" t="n">
        <v>18830.29</v>
      </c>
      <c r="U1121" t="n">
        <v>0.39</v>
      </c>
      <c r="V1121" t="n">
        <v>0.8</v>
      </c>
      <c r="W1121" t="n">
        <v>3.03</v>
      </c>
      <c r="X1121" t="n">
        <v>1.21</v>
      </c>
      <c r="Y1121" t="n">
        <v>1</v>
      </c>
      <c r="Z1121" t="n">
        <v>10</v>
      </c>
    </row>
    <row r="1122">
      <c r="A1122" t="n">
        <v>2</v>
      </c>
      <c r="B1122" t="n">
        <v>45</v>
      </c>
      <c r="C1122" t="inlineStr">
        <is>
          <t xml:space="preserve">CONCLUIDO	</t>
        </is>
      </c>
      <c r="D1122" t="n">
        <v>6.9412</v>
      </c>
      <c r="E1122" t="n">
        <v>14.41</v>
      </c>
      <c r="F1122" t="n">
        <v>11.39</v>
      </c>
      <c r="G1122" t="n">
        <v>13.67</v>
      </c>
      <c r="H1122" t="n">
        <v>0.27</v>
      </c>
      <c r="I1122" t="n">
        <v>50</v>
      </c>
      <c r="J1122" t="n">
        <v>99.33</v>
      </c>
      <c r="K1122" t="n">
        <v>39.72</v>
      </c>
      <c r="L1122" t="n">
        <v>1.5</v>
      </c>
      <c r="M1122" t="n">
        <v>48</v>
      </c>
      <c r="N1122" t="n">
        <v>13.11</v>
      </c>
      <c r="O1122" t="n">
        <v>12484.55</v>
      </c>
      <c r="P1122" t="n">
        <v>102.2</v>
      </c>
      <c r="Q1122" t="n">
        <v>197.88</v>
      </c>
      <c r="R1122" t="n">
        <v>58.39</v>
      </c>
      <c r="S1122" t="n">
        <v>25.4</v>
      </c>
      <c r="T1122" t="n">
        <v>15440.28</v>
      </c>
      <c r="U1122" t="n">
        <v>0.43</v>
      </c>
      <c r="V1122" t="n">
        <v>0.82</v>
      </c>
      <c r="W1122" t="n">
        <v>3.02</v>
      </c>
      <c r="X1122" t="n">
        <v>1</v>
      </c>
      <c r="Y1122" t="n">
        <v>1</v>
      </c>
      <c r="Z1122" t="n">
        <v>10</v>
      </c>
    </row>
    <row r="1123">
      <c r="A1123" t="n">
        <v>3</v>
      </c>
      <c r="B1123" t="n">
        <v>45</v>
      </c>
      <c r="C1123" t="inlineStr">
        <is>
          <t xml:space="preserve">CONCLUIDO	</t>
        </is>
      </c>
      <c r="D1123" t="n">
        <v>7.0803</v>
      </c>
      <c r="E1123" t="n">
        <v>14.12</v>
      </c>
      <c r="F1123" t="n">
        <v>11.25</v>
      </c>
      <c r="G1123" t="n">
        <v>15.7</v>
      </c>
      <c r="H1123" t="n">
        <v>0.31</v>
      </c>
      <c r="I1123" t="n">
        <v>43</v>
      </c>
      <c r="J1123" t="n">
        <v>99.64</v>
      </c>
      <c r="K1123" t="n">
        <v>39.72</v>
      </c>
      <c r="L1123" t="n">
        <v>1.75</v>
      </c>
      <c r="M1123" t="n">
        <v>41</v>
      </c>
      <c r="N1123" t="n">
        <v>13.18</v>
      </c>
      <c r="O1123" t="n">
        <v>12522.99</v>
      </c>
      <c r="P1123" t="n">
        <v>100.63</v>
      </c>
      <c r="Q1123" t="n">
        <v>197.86</v>
      </c>
      <c r="R1123" t="n">
        <v>54.14</v>
      </c>
      <c r="S1123" t="n">
        <v>25.4</v>
      </c>
      <c r="T1123" t="n">
        <v>13348.62</v>
      </c>
      <c r="U1123" t="n">
        <v>0.47</v>
      </c>
      <c r="V1123" t="n">
        <v>0.83</v>
      </c>
      <c r="W1123" t="n">
        <v>3.01</v>
      </c>
      <c r="X1123" t="n">
        <v>0.86</v>
      </c>
      <c r="Y1123" t="n">
        <v>1</v>
      </c>
      <c r="Z1123" t="n">
        <v>10</v>
      </c>
    </row>
    <row r="1124">
      <c r="A1124" t="n">
        <v>4</v>
      </c>
      <c r="B1124" t="n">
        <v>45</v>
      </c>
      <c r="C1124" t="inlineStr">
        <is>
          <t xml:space="preserve">CONCLUIDO	</t>
        </is>
      </c>
      <c r="D1124" t="n">
        <v>7.218</v>
      </c>
      <c r="E1124" t="n">
        <v>13.85</v>
      </c>
      <c r="F1124" t="n">
        <v>11.11</v>
      </c>
      <c r="G1124" t="n">
        <v>18.01</v>
      </c>
      <c r="H1124" t="n">
        <v>0.35</v>
      </c>
      <c r="I1124" t="n">
        <v>37</v>
      </c>
      <c r="J1124" t="n">
        <v>99.95</v>
      </c>
      <c r="K1124" t="n">
        <v>39.72</v>
      </c>
      <c r="L1124" t="n">
        <v>2</v>
      </c>
      <c r="M1124" t="n">
        <v>35</v>
      </c>
      <c r="N1124" t="n">
        <v>13.24</v>
      </c>
      <c r="O1124" t="n">
        <v>12561.45</v>
      </c>
      <c r="P1124" t="n">
        <v>99.04000000000001</v>
      </c>
      <c r="Q1124" t="n">
        <v>197.87</v>
      </c>
      <c r="R1124" t="n">
        <v>49.32</v>
      </c>
      <c r="S1124" t="n">
        <v>25.4</v>
      </c>
      <c r="T1124" t="n">
        <v>10973.42</v>
      </c>
      <c r="U1124" t="n">
        <v>0.51</v>
      </c>
      <c r="V1124" t="n">
        <v>0.84</v>
      </c>
      <c r="W1124" t="n">
        <v>3</v>
      </c>
      <c r="X1124" t="n">
        <v>0.71</v>
      </c>
      <c r="Y1124" t="n">
        <v>1</v>
      </c>
      <c r="Z1124" t="n">
        <v>10</v>
      </c>
    </row>
    <row r="1125">
      <c r="A1125" t="n">
        <v>5</v>
      </c>
      <c r="B1125" t="n">
        <v>45</v>
      </c>
      <c r="C1125" t="inlineStr">
        <is>
          <t xml:space="preserve">CONCLUIDO	</t>
        </is>
      </c>
      <c r="D1125" t="n">
        <v>7.2939</v>
      </c>
      <c r="E1125" t="n">
        <v>13.71</v>
      </c>
      <c r="F1125" t="n">
        <v>11.04</v>
      </c>
      <c r="G1125" t="n">
        <v>20.08</v>
      </c>
      <c r="H1125" t="n">
        <v>0.39</v>
      </c>
      <c r="I1125" t="n">
        <v>33</v>
      </c>
      <c r="J1125" t="n">
        <v>100.27</v>
      </c>
      <c r="K1125" t="n">
        <v>39.72</v>
      </c>
      <c r="L1125" t="n">
        <v>2.25</v>
      </c>
      <c r="M1125" t="n">
        <v>31</v>
      </c>
      <c r="N1125" t="n">
        <v>13.3</v>
      </c>
      <c r="O1125" t="n">
        <v>12599.94</v>
      </c>
      <c r="P1125" t="n">
        <v>98.20999999999999</v>
      </c>
      <c r="Q1125" t="n">
        <v>197.92</v>
      </c>
      <c r="R1125" t="n">
        <v>47.48</v>
      </c>
      <c r="S1125" t="n">
        <v>25.4</v>
      </c>
      <c r="T1125" t="n">
        <v>10070.91</v>
      </c>
      <c r="U1125" t="n">
        <v>0.53</v>
      </c>
      <c r="V1125" t="n">
        <v>0.84</v>
      </c>
      <c r="W1125" t="n">
        <v>3</v>
      </c>
      <c r="X1125" t="n">
        <v>0.65</v>
      </c>
      <c r="Y1125" t="n">
        <v>1</v>
      </c>
      <c r="Z1125" t="n">
        <v>10</v>
      </c>
    </row>
    <row r="1126">
      <c r="A1126" t="n">
        <v>6</v>
      </c>
      <c r="B1126" t="n">
        <v>45</v>
      </c>
      <c r="C1126" t="inlineStr">
        <is>
          <t xml:space="preserve">CONCLUIDO	</t>
        </is>
      </c>
      <c r="D1126" t="n">
        <v>7.3839</v>
      </c>
      <c r="E1126" t="n">
        <v>13.54</v>
      </c>
      <c r="F1126" t="n">
        <v>10.96</v>
      </c>
      <c r="G1126" t="n">
        <v>22.67</v>
      </c>
      <c r="H1126" t="n">
        <v>0.44</v>
      </c>
      <c r="I1126" t="n">
        <v>29</v>
      </c>
      <c r="J1126" t="n">
        <v>100.58</v>
      </c>
      <c r="K1126" t="n">
        <v>39.72</v>
      </c>
      <c r="L1126" t="n">
        <v>2.5</v>
      </c>
      <c r="M1126" t="n">
        <v>27</v>
      </c>
      <c r="N1126" t="n">
        <v>13.36</v>
      </c>
      <c r="O1126" t="n">
        <v>12638.45</v>
      </c>
      <c r="P1126" t="n">
        <v>97.19</v>
      </c>
      <c r="Q1126" t="n">
        <v>197.82</v>
      </c>
      <c r="R1126" t="n">
        <v>44.91</v>
      </c>
      <c r="S1126" t="n">
        <v>25.4</v>
      </c>
      <c r="T1126" t="n">
        <v>8805.139999999999</v>
      </c>
      <c r="U1126" t="n">
        <v>0.57</v>
      </c>
      <c r="V1126" t="n">
        <v>0.85</v>
      </c>
      <c r="W1126" t="n">
        <v>2.99</v>
      </c>
      <c r="X1126" t="n">
        <v>0.57</v>
      </c>
      <c r="Y1126" t="n">
        <v>1</v>
      </c>
      <c r="Z1126" t="n">
        <v>10</v>
      </c>
    </row>
    <row r="1127">
      <c r="A1127" t="n">
        <v>7</v>
      </c>
      <c r="B1127" t="n">
        <v>45</v>
      </c>
      <c r="C1127" t="inlineStr">
        <is>
          <t xml:space="preserve">CONCLUIDO	</t>
        </is>
      </c>
      <c r="D1127" t="n">
        <v>7.427</v>
      </c>
      <c r="E1127" t="n">
        <v>13.46</v>
      </c>
      <c r="F1127" t="n">
        <v>10.92</v>
      </c>
      <c r="G1127" t="n">
        <v>24.27</v>
      </c>
      <c r="H1127" t="n">
        <v>0.48</v>
      </c>
      <c r="I1127" t="n">
        <v>27</v>
      </c>
      <c r="J1127" t="n">
        <v>100.89</v>
      </c>
      <c r="K1127" t="n">
        <v>39.72</v>
      </c>
      <c r="L1127" t="n">
        <v>2.75</v>
      </c>
      <c r="M1127" t="n">
        <v>25</v>
      </c>
      <c r="N1127" t="n">
        <v>13.42</v>
      </c>
      <c r="O1127" t="n">
        <v>12676.98</v>
      </c>
      <c r="P1127" t="n">
        <v>96.37</v>
      </c>
      <c r="Q1127" t="n">
        <v>197.83</v>
      </c>
      <c r="R1127" t="n">
        <v>43.79</v>
      </c>
      <c r="S1127" t="n">
        <v>25.4</v>
      </c>
      <c r="T1127" t="n">
        <v>8256.92</v>
      </c>
      <c r="U1127" t="n">
        <v>0.58</v>
      </c>
      <c r="V1127" t="n">
        <v>0.85</v>
      </c>
      <c r="W1127" t="n">
        <v>2.98</v>
      </c>
      <c r="X1127" t="n">
        <v>0.53</v>
      </c>
      <c r="Y1127" t="n">
        <v>1</v>
      </c>
      <c r="Z1127" t="n">
        <v>10</v>
      </c>
    </row>
    <row r="1128">
      <c r="A1128" t="n">
        <v>8</v>
      </c>
      <c r="B1128" t="n">
        <v>45</v>
      </c>
      <c r="C1128" t="inlineStr">
        <is>
          <t xml:space="preserve">CONCLUIDO	</t>
        </is>
      </c>
      <c r="D1128" t="n">
        <v>7.5039</v>
      </c>
      <c r="E1128" t="n">
        <v>13.33</v>
      </c>
      <c r="F1128" t="n">
        <v>10.85</v>
      </c>
      <c r="G1128" t="n">
        <v>27.11</v>
      </c>
      <c r="H1128" t="n">
        <v>0.52</v>
      </c>
      <c r="I1128" t="n">
        <v>24</v>
      </c>
      <c r="J1128" t="n">
        <v>101.2</v>
      </c>
      <c r="K1128" t="n">
        <v>39.72</v>
      </c>
      <c r="L1128" t="n">
        <v>3</v>
      </c>
      <c r="M1128" t="n">
        <v>22</v>
      </c>
      <c r="N1128" t="n">
        <v>13.49</v>
      </c>
      <c r="O1128" t="n">
        <v>12715.54</v>
      </c>
      <c r="P1128" t="n">
        <v>95.48</v>
      </c>
      <c r="Q1128" t="n">
        <v>197.75</v>
      </c>
      <c r="R1128" t="n">
        <v>41.45</v>
      </c>
      <c r="S1128" t="n">
        <v>25.4</v>
      </c>
      <c r="T1128" t="n">
        <v>7102.17</v>
      </c>
      <c r="U1128" t="n">
        <v>0.61</v>
      </c>
      <c r="V1128" t="n">
        <v>0.86</v>
      </c>
      <c r="W1128" t="n">
        <v>2.98</v>
      </c>
      <c r="X1128" t="n">
        <v>0.45</v>
      </c>
      <c r="Y1128" t="n">
        <v>1</v>
      </c>
      <c r="Z1128" t="n">
        <v>10</v>
      </c>
    </row>
    <row r="1129">
      <c r="A1129" t="n">
        <v>9</v>
      </c>
      <c r="B1129" t="n">
        <v>45</v>
      </c>
      <c r="C1129" t="inlineStr">
        <is>
          <t xml:space="preserve">CONCLUIDO	</t>
        </is>
      </c>
      <c r="D1129" t="n">
        <v>7.5549</v>
      </c>
      <c r="E1129" t="n">
        <v>13.24</v>
      </c>
      <c r="F1129" t="n">
        <v>10.8</v>
      </c>
      <c r="G1129" t="n">
        <v>29.44</v>
      </c>
      <c r="H1129" t="n">
        <v>0.5600000000000001</v>
      </c>
      <c r="I1129" t="n">
        <v>22</v>
      </c>
      <c r="J1129" t="n">
        <v>101.52</v>
      </c>
      <c r="K1129" t="n">
        <v>39.72</v>
      </c>
      <c r="L1129" t="n">
        <v>3.25</v>
      </c>
      <c r="M1129" t="n">
        <v>20</v>
      </c>
      <c r="N1129" t="n">
        <v>13.55</v>
      </c>
      <c r="O1129" t="n">
        <v>12754.13</v>
      </c>
      <c r="P1129" t="n">
        <v>94.66</v>
      </c>
      <c r="Q1129" t="n">
        <v>197.82</v>
      </c>
      <c r="R1129" t="n">
        <v>40.1</v>
      </c>
      <c r="S1129" t="n">
        <v>25.4</v>
      </c>
      <c r="T1129" t="n">
        <v>6434.45</v>
      </c>
      <c r="U1129" t="n">
        <v>0.63</v>
      </c>
      <c r="V1129" t="n">
        <v>0.86</v>
      </c>
      <c r="W1129" t="n">
        <v>2.97</v>
      </c>
      <c r="X1129" t="n">
        <v>0.41</v>
      </c>
      <c r="Y1129" t="n">
        <v>1</v>
      </c>
      <c r="Z1129" t="n">
        <v>10</v>
      </c>
    </row>
    <row r="1130">
      <c r="A1130" t="n">
        <v>10</v>
      </c>
      <c r="B1130" t="n">
        <v>45</v>
      </c>
      <c r="C1130" t="inlineStr">
        <is>
          <t xml:space="preserve">CONCLUIDO	</t>
        </is>
      </c>
      <c r="D1130" t="n">
        <v>7.5686</v>
      </c>
      <c r="E1130" t="n">
        <v>13.21</v>
      </c>
      <c r="F1130" t="n">
        <v>10.79</v>
      </c>
      <c r="G1130" t="n">
        <v>30.84</v>
      </c>
      <c r="H1130" t="n">
        <v>0.6</v>
      </c>
      <c r="I1130" t="n">
        <v>21</v>
      </c>
      <c r="J1130" t="n">
        <v>101.83</v>
      </c>
      <c r="K1130" t="n">
        <v>39.72</v>
      </c>
      <c r="L1130" t="n">
        <v>3.5</v>
      </c>
      <c r="M1130" t="n">
        <v>19</v>
      </c>
      <c r="N1130" t="n">
        <v>13.61</v>
      </c>
      <c r="O1130" t="n">
        <v>12792.74</v>
      </c>
      <c r="P1130" t="n">
        <v>94.34</v>
      </c>
      <c r="Q1130" t="n">
        <v>197.83</v>
      </c>
      <c r="R1130" t="n">
        <v>39.79</v>
      </c>
      <c r="S1130" t="n">
        <v>25.4</v>
      </c>
      <c r="T1130" t="n">
        <v>6286.73</v>
      </c>
      <c r="U1130" t="n">
        <v>0.64</v>
      </c>
      <c r="V1130" t="n">
        <v>0.86</v>
      </c>
      <c r="W1130" t="n">
        <v>2.98</v>
      </c>
      <c r="X1130" t="n">
        <v>0.4</v>
      </c>
      <c r="Y1130" t="n">
        <v>1</v>
      </c>
      <c r="Z1130" t="n">
        <v>10</v>
      </c>
    </row>
    <row r="1131">
      <c r="A1131" t="n">
        <v>11</v>
      </c>
      <c r="B1131" t="n">
        <v>45</v>
      </c>
      <c r="C1131" t="inlineStr">
        <is>
          <t xml:space="preserve">CONCLUIDO	</t>
        </is>
      </c>
      <c r="D1131" t="n">
        <v>7.6224</v>
      </c>
      <c r="E1131" t="n">
        <v>13.12</v>
      </c>
      <c r="F1131" t="n">
        <v>10.74</v>
      </c>
      <c r="G1131" t="n">
        <v>33.92</v>
      </c>
      <c r="H1131" t="n">
        <v>0.65</v>
      </c>
      <c r="I1131" t="n">
        <v>19</v>
      </c>
      <c r="J1131" t="n">
        <v>102.14</v>
      </c>
      <c r="K1131" t="n">
        <v>39.72</v>
      </c>
      <c r="L1131" t="n">
        <v>3.75</v>
      </c>
      <c r="M1131" t="n">
        <v>17</v>
      </c>
      <c r="N1131" t="n">
        <v>13.68</v>
      </c>
      <c r="O1131" t="n">
        <v>12831.37</v>
      </c>
      <c r="P1131" t="n">
        <v>93.63</v>
      </c>
      <c r="Q1131" t="n">
        <v>197.78</v>
      </c>
      <c r="R1131" t="n">
        <v>38.42</v>
      </c>
      <c r="S1131" t="n">
        <v>25.4</v>
      </c>
      <c r="T1131" t="n">
        <v>5609.93</v>
      </c>
      <c r="U1131" t="n">
        <v>0.66</v>
      </c>
      <c r="V1131" t="n">
        <v>0.87</v>
      </c>
      <c r="W1131" t="n">
        <v>2.97</v>
      </c>
      <c r="X1131" t="n">
        <v>0.35</v>
      </c>
      <c r="Y1131" t="n">
        <v>1</v>
      </c>
      <c r="Z1131" t="n">
        <v>10</v>
      </c>
    </row>
    <row r="1132">
      <c r="A1132" t="n">
        <v>12</v>
      </c>
      <c r="B1132" t="n">
        <v>45</v>
      </c>
      <c r="C1132" t="inlineStr">
        <is>
          <t xml:space="preserve">CONCLUIDO	</t>
        </is>
      </c>
      <c r="D1132" t="n">
        <v>7.6427</v>
      </c>
      <c r="E1132" t="n">
        <v>13.08</v>
      </c>
      <c r="F1132" t="n">
        <v>10.73</v>
      </c>
      <c r="G1132" t="n">
        <v>35.75</v>
      </c>
      <c r="H1132" t="n">
        <v>0.6899999999999999</v>
      </c>
      <c r="I1132" t="n">
        <v>18</v>
      </c>
      <c r="J1132" t="n">
        <v>102.45</v>
      </c>
      <c r="K1132" t="n">
        <v>39.72</v>
      </c>
      <c r="L1132" t="n">
        <v>4</v>
      </c>
      <c r="M1132" t="n">
        <v>16</v>
      </c>
      <c r="N1132" t="n">
        <v>13.74</v>
      </c>
      <c r="O1132" t="n">
        <v>12870.03</v>
      </c>
      <c r="P1132" t="n">
        <v>93.25</v>
      </c>
      <c r="Q1132" t="n">
        <v>197.76</v>
      </c>
      <c r="R1132" t="n">
        <v>37.79</v>
      </c>
      <c r="S1132" t="n">
        <v>25.4</v>
      </c>
      <c r="T1132" t="n">
        <v>5299.52</v>
      </c>
      <c r="U1132" t="n">
        <v>0.67</v>
      </c>
      <c r="V1132" t="n">
        <v>0.87</v>
      </c>
      <c r="W1132" t="n">
        <v>2.97</v>
      </c>
      <c r="X1132" t="n">
        <v>0.34</v>
      </c>
      <c r="Y1132" t="n">
        <v>1</v>
      </c>
      <c r="Z1132" t="n">
        <v>10</v>
      </c>
    </row>
    <row r="1133">
      <c r="A1133" t="n">
        <v>13</v>
      </c>
      <c r="B1133" t="n">
        <v>45</v>
      </c>
      <c r="C1133" t="inlineStr">
        <is>
          <t xml:space="preserve">CONCLUIDO	</t>
        </is>
      </c>
      <c r="D1133" t="n">
        <v>7.6562</v>
      </c>
      <c r="E1133" t="n">
        <v>13.06</v>
      </c>
      <c r="F1133" t="n">
        <v>10.72</v>
      </c>
      <c r="G1133" t="n">
        <v>37.85</v>
      </c>
      <c r="H1133" t="n">
        <v>0.73</v>
      </c>
      <c r="I1133" t="n">
        <v>17</v>
      </c>
      <c r="J1133" t="n">
        <v>102.77</v>
      </c>
      <c r="K1133" t="n">
        <v>39.72</v>
      </c>
      <c r="L1133" t="n">
        <v>4.25</v>
      </c>
      <c r="M1133" t="n">
        <v>15</v>
      </c>
      <c r="N1133" t="n">
        <v>13.8</v>
      </c>
      <c r="O1133" t="n">
        <v>12908.71</v>
      </c>
      <c r="P1133" t="n">
        <v>92.76000000000001</v>
      </c>
      <c r="Q1133" t="n">
        <v>197.82</v>
      </c>
      <c r="R1133" t="n">
        <v>37.81</v>
      </c>
      <c r="S1133" t="n">
        <v>25.4</v>
      </c>
      <c r="T1133" t="n">
        <v>5317.87</v>
      </c>
      <c r="U1133" t="n">
        <v>0.67</v>
      </c>
      <c r="V1133" t="n">
        <v>0.87</v>
      </c>
      <c r="W1133" t="n">
        <v>2.97</v>
      </c>
      <c r="X1133" t="n">
        <v>0.33</v>
      </c>
      <c r="Y1133" t="n">
        <v>1</v>
      </c>
      <c r="Z1133" t="n">
        <v>10</v>
      </c>
    </row>
    <row r="1134">
      <c r="A1134" t="n">
        <v>14</v>
      </c>
      <c r="B1134" t="n">
        <v>45</v>
      </c>
      <c r="C1134" t="inlineStr">
        <is>
          <t xml:space="preserve">CONCLUIDO	</t>
        </is>
      </c>
      <c r="D1134" t="n">
        <v>7.6918</v>
      </c>
      <c r="E1134" t="n">
        <v>13</v>
      </c>
      <c r="F1134" t="n">
        <v>10.68</v>
      </c>
      <c r="G1134" t="n">
        <v>40.06</v>
      </c>
      <c r="H1134" t="n">
        <v>0.77</v>
      </c>
      <c r="I1134" t="n">
        <v>16</v>
      </c>
      <c r="J1134" t="n">
        <v>103.08</v>
      </c>
      <c r="K1134" t="n">
        <v>39.72</v>
      </c>
      <c r="L1134" t="n">
        <v>4.5</v>
      </c>
      <c r="M1134" t="n">
        <v>14</v>
      </c>
      <c r="N1134" t="n">
        <v>13.87</v>
      </c>
      <c r="O1134" t="n">
        <v>12947.42</v>
      </c>
      <c r="P1134" t="n">
        <v>92.23999999999999</v>
      </c>
      <c r="Q1134" t="n">
        <v>197.78</v>
      </c>
      <c r="R1134" t="n">
        <v>36.63</v>
      </c>
      <c r="S1134" t="n">
        <v>25.4</v>
      </c>
      <c r="T1134" t="n">
        <v>4728.9</v>
      </c>
      <c r="U1134" t="n">
        <v>0.6899999999999999</v>
      </c>
      <c r="V1134" t="n">
        <v>0.87</v>
      </c>
      <c r="W1134" t="n">
        <v>2.96</v>
      </c>
      <c r="X1134" t="n">
        <v>0.29</v>
      </c>
      <c r="Y1134" t="n">
        <v>1</v>
      </c>
      <c r="Z1134" t="n">
        <v>10</v>
      </c>
    </row>
    <row r="1135">
      <c r="A1135" t="n">
        <v>15</v>
      </c>
      <c r="B1135" t="n">
        <v>45</v>
      </c>
      <c r="C1135" t="inlineStr">
        <is>
          <t xml:space="preserve">CONCLUIDO	</t>
        </is>
      </c>
      <c r="D1135" t="n">
        <v>7.7096</v>
      </c>
      <c r="E1135" t="n">
        <v>12.97</v>
      </c>
      <c r="F1135" t="n">
        <v>10.67</v>
      </c>
      <c r="G1135" t="n">
        <v>42.7</v>
      </c>
      <c r="H1135" t="n">
        <v>0.8100000000000001</v>
      </c>
      <c r="I1135" t="n">
        <v>15</v>
      </c>
      <c r="J1135" t="n">
        <v>103.4</v>
      </c>
      <c r="K1135" t="n">
        <v>39.72</v>
      </c>
      <c r="L1135" t="n">
        <v>4.75</v>
      </c>
      <c r="M1135" t="n">
        <v>13</v>
      </c>
      <c r="N1135" t="n">
        <v>13.93</v>
      </c>
      <c r="O1135" t="n">
        <v>12986.15</v>
      </c>
      <c r="P1135" t="n">
        <v>91.93000000000001</v>
      </c>
      <c r="Q1135" t="n">
        <v>197.87</v>
      </c>
      <c r="R1135" t="n">
        <v>36.25</v>
      </c>
      <c r="S1135" t="n">
        <v>25.4</v>
      </c>
      <c r="T1135" t="n">
        <v>4545.08</v>
      </c>
      <c r="U1135" t="n">
        <v>0.7</v>
      </c>
      <c r="V1135" t="n">
        <v>0.87</v>
      </c>
      <c r="W1135" t="n">
        <v>2.96</v>
      </c>
      <c r="X1135" t="n">
        <v>0.28</v>
      </c>
      <c r="Y1135" t="n">
        <v>1</v>
      </c>
      <c r="Z1135" t="n">
        <v>10</v>
      </c>
    </row>
    <row r="1136">
      <c r="A1136" t="n">
        <v>16</v>
      </c>
      <c r="B1136" t="n">
        <v>45</v>
      </c>
      <c r="C1136" t="inlineStr">
        <is>
          <t xml:space="preserve">CONCLUIDO	</t>
        </is>
      </c>
      <c r="D1136" t="n">
        <v>7.7169</v>
      </c>
      <c r="E1136" t="n">
        <v>12.96</v>
      </c>
      <c r="F1136" t="n">
        <v>10.66</v>
      </c>
      <c r="G1136" t="n">
        <v>42.65</v>
      </c>
      <c r="H1136" t="n">
        <v>0.85</v>
      </c>
      <c r="I1136" t="n">
        <v>15</v>
      </c>
      <c r="J1136" t="n">
        <v>103.71</v>
      </c>
      <c r="K1136" t="n">
        <v>39.72</v>
      </c>
      <c r="L1136" t="n">
        <v>5</v>
      </c>
      <c r="M1136" t="n">
        <v>13</v>
      </c>
      <c r="N1136" t="n">
        <v>14</v>
      </c>
      <c r="O1136" t="n">
        <v>13024.91</v>
      </c>
      <c r="P1136" t="n">
        <v>91.36</v>
      </c>
      <c r="Q1136" t="n">
        <v>197.77</v>
      </c>
      <c r="R1136" t="n">
        <v>35.81</v>
      </c>
      <c r="S1136" t="n">
        <v>25.4</v>
      </c>
      <c r="T1136" t="n">
        <v>4325.28</v>
      </c>
      <c r="U1136" t="n">
        <v>0.71</v>
      </c>
      <c r="V1136" t="n">
        <v>0.87</v>
      </c>
      <c r="W1136" t="n">
        <v>2.96</v>
      </c>
      <c r="X1136" t="n">
        <v>0.27</v>
      </c>
      <c r="Y1136" t="n">
        <v>1</v>
      </c>
      <c r="Z1136" t="n">
        <v>10</v>
      </c>
    </row>
    <row r="1137">
      <c r="A1137" t="n">
        <v>17</v>
      </c>
      <c r="B1137" t="n">
        <v>45</v>
      </c>
      <c r="C1137" t="inlineStr">
        <is>
          <t xml:space="preserve">CONCLUIDO	</t>
        </is>
      </c>
      <c r="D1137" t="n">
        <v>7.7333</v>
      </c>
      <c r="E1137" t="n">
        <v>12.93</v>
      </c>
      <c r="F1137" t="n">
        <v>10.66</v>
      </c>
      <c r="G1137" t="n">
        <v>45.67</v>
      </c>
      <c r="H1137" t="n">
        <v>0.89</v>
      </c>
      <c r="I1137" t="n">
        <v>14</v>
      </c>
      <c r="J1137" t="n">
        <v>104.03</v>
      </c>
      <c r="K1137" t="n">
        <v>39.72</v>
      </c>
      <c r="L1137" t="n">
        <v>5.25</v>
      </c>
      <c r="M1137" t="n">
        <v>12</v>
      </c>
      <c r="N1137" t="n">
        <v>14.06</v>
      </c>
      <c r="O1137" t="n">
        <v>13063.69</v>
      </c>
      <c r="P1137" t="n">
        <v>90.98</v>
      </c>
      <c r="Q1137" t="n">
        <v>197.76</v>
      </c>
      <c r="R1137" t="n">
        <v>35.63</v>
      </c>
      <c r="S1137" t="n">
        <v>25.4</v>
      </c>
      <c r="T1137" t="n">
        <v>4243.34</v>
      </c>
      <c r="U1137" t="n">
        <v>0.71</v>
      </c>
      <c r="V1137" t="n">
        <v>0.87</v>
      </c>
      <c r="W1137" t="n">
        <v>2.96</v>
      </c>
      <c r="X1137" t="n">
        <v>0.27</v>
      </c>
      <c r="Y1137" t="n">
        <v>1</v>
      </c>
      <c r="Z1137" t="n">
        <v>10</v>
      </c>
    </row>
    <row r="1138">
      <c r="A1138" t="n">
        <v>18</v>
      </c>
      <c r="B1138" t="n">
        <v>45</v>
      </c>
      <c r="C1138" t="inlineStr">
        <is>
          <t xml:space="preserve">CONCLUIDO	</t>
        </is>
      </c>
      <c r="D1138" t="n">
        <v>7.7573</v>
      </c>
      <c r="E1138" t="n">
        <v>12.89</v>
      </c>
      <c r="F1138" t="n">
        <v>10.64</v>
      </c>
      <c r="G1138" t="n">
        <v>49.09</v>
      </c>
      <c r="H1138" t="n">
        <v>0.93</v>
      </c>
      <c r="I1138" t="n">
        <v>13</v>
      </c>
      <c r="J1138" t="n">
        <v>104.34</v>
      </c>
      <c r="K1138" t="n">
        <v>39.72</v>
      </c>
      <c r="L1138" t="n">
        <v>5.5</v>
      </c>
      <c r="M1138" t="n">
        <v>11</v>
      </c>
      <c r="N1138" t="n">
        <v>14.12</v>
      </c>
      <c r="O1138" t="n">
        <v>13102.5</v>
      </c>
      <c r="P1138" t="n">
        <v>90.65000000000001</v>
      </c>
      <c r="Q1138" t="n">
        <v>197.77</v>
      </c>
      <c r="R1138" t="n">
        <v>35.03</v>
      </c>
      <c r="S1138" t="n">
        <v>25.4</v>
      </c>
      <c r="T1138" t="n">
        <v>3947.54</v>
      </c>
      <c r="U1138" t="n">
        <v>0.72</v>
      </c>
      <c r="V1138" t="n">
        <v>0.87</v>
      </c>
      <c r="W1138" t="n">
        <v>2.96</v>
      </c>
      <c r="X1138" t="n">
        <v>0.25</v>
      </c>
      <c r="Y1138" t="n">
        <v>1</v>
      </c>
      <c r="Z1138" t="n">
        <v>10</v>
      </c>
    </row>
    <row r="1139">
      <c r="A1139" t="n">
        <v>19</v>
      </c>
      <c r="B1139" t="n">
        <v>45</v>
      </c>
      <c r="C1139" t="inlineStr">
        <is>
          <t xml:space="preserve">CONCLUIDO	</t>
        </is>
      </c>
      <c r="D1139" t="n">
        <v>7.7588</v>
      </c>
      <c r="E1139" t="n">
        <v>12.89</v>
      </c>
      <c r="F1139" t="n">
        <v>10.63</v>
      </c>
      <c r="G1139" t="n">
        <v>49.08</v>
      </c>
      <c r="H1139" t="n">
        <v>0.97</v>
      </c>
      <c r="I1139" t="n">
        <v>13</v>
      </c>
      <c r="J1139" t="n">
        <v>104.65</v>
      </c>
      <c r="K1139" t="n">
        <v>39.72</v>
      </c>
      <c r="L1139" t="n">
        <v>5.75</v>
      </c>
      <c r="M1139" t="n">
        <v>11</v>
      </c>
      <c r="N1139" t="n">
        <v>14.19</v>
      </c>
      <c r="O1139" t="n">
        <v>13141.33</v>
      </c>
      <c r="P1139" t="n">
        <v>90.22</v>
      </c>
      <c r="Q1139" t="n">
        <v>197.77</v>
      </c>
      <c r="R1139" t="n">
        <v>34.96</v>
      </c>
      <c r="S1139" t="n">
        <v>25.4</v>
      </c>
      <c r="T1139" t="n">
        <v>3910.33</v>
      </c>
      <c r="U1139" t="n">
        <v>0.73</v>
      </c>
      <c r="V1139" t="n">
        <v>0.88</v>
      </c>
      <c r="W1139" t="n">
        <v>2.96</v>
      </c>
      <c r="X1139" t="n">
        <v>0.24</v>
      </c>
      <c r="Y1139" t="n">
        <v>1</v>
      </c>
      <c r="Z1139" t="n">
        <v>10</v>
      </c>
    </row>
    <row r="1140">
      <c r="A1140" t="n">
        <v>20</v>
      </c>
      <c r="B1140" t="n">
        <v>45</v>
      </c>
      <c r="C1140" t="inlineStr">
        <is>
          <t xml:space="preserve">CONCLUIDO	</t>
        </is>
      </c>
      <c r="D1140" t="n">
        <v>7.7823</v>
      </c>
      <c r="E1140" t="n">
        <v>12.85</v>
      </c>
      <c r="F1140" t="n">
        <v>10.62</v>
      </c>
      <c r="G1140" t="n">
        <v>53.08</v>
      </c>
      <c r="H1140" t="n">
        <v>1.01</v>
      </c>
      <c r="I1140" t="n">
        <v>12</v>
      </c>
      <c r="J1140" t="n">
        <v>104.97</v>
      </c>
      <c r="K1140" t="n">
        <v>39.72</v>
      </c>
      <c r="L1140" t="n">
        <v>6</v>
      </c>
      <c r="M1140" t="n">
        <v>10</v>
      </c>
      <c r="N1140" t="n">
        <v>14.25</v>
      </c>
      <c r="O1140" t="n">
        <v>13180.19</v>
      </c>
      <c r="P1140" t="n">
        <v>89.68000000000001</v>
      </c>
      <c r="Q1140" t="n">
        <v>197.79</v>
      </c>
      <c r="R1140" t="n">
        <v>34.29</v>
      </c>
      <c r="S1140" t="n">
        <v>25.4</v>
      </c>
      <c r="T1140" t="n">
        <v>3582.07</v>
      </c>
      <c r="U1140" t="n">
        <v>0.74</v>
      </c>
      <c r="V1140" t="n">
        <v>0.88</v>
      </c>
      <c r="W1140" t="n">
        <v>2.96</v>
      </c>
      <c r="X1140" t="n">
        <v>0.22</v>
      </c>
      <c r="Y1140" t="n">
        <v>1</v>
      </c>
      <c r="Z1140" t="n">
        <v>10</v>
      </c>
    </row>
    <row r="1141">
      <c r="A1141" t="n">
        <v>21</v>
      </c>
      <c r="B1141" t="n">
        <v>45</v>
      </c>
      <c r="C1141" t="inlineStr">
        <is>
          <t xml:space="preserve">CONCLUIDO	</t>
        </is>
      </c>
      <c r="D1141" t="n">
        <v>7.786</v>
      </c>
      <c r="E1141" t="n">
        <v>12.84</v>
      </c>
      <c r="F1141" t="n">
        <v>10.61</v>
      </c>
      <c r="G1141" t="n">
        <v>53.04</v>
      </c>
      <c r="H1141" t="n">
        <v>1.05</v>
      </c>
      <c r="I1141" t="n">
        <v>12</v>
      </c>
      <c r="J1141" t="n">
        <v>105.28</v>
      </c>
      <c r="K1141" t="n">
        <v>39.72</v>
      </c>
      <c r="L1141" t="n">
        <v>6.25</v>
      </c>
      <c r="M1141" t="n">
        <v>10</v>
      </c>
      <c r="N1141" t="n">
        <v>14.32</v>
      </c>
      <c r="O1141" t="n">
        <v>13219.07</v>
      </c>
      <c r="P1141" t="n">
        <v>89.09</v>
      </c>
      <c r="Q1141" t="n">
        <v>197.75</v>
      </c>
      <c r="R1141" t="n">
        <v>34.29</v>
      </c>
      <c r="S1141" t="n">
        <v>25.4</v>
      </c>
      <c r="T1141" t="n">
        <v>3581.63</v>
      </c>
      <c r="U1141" t="n">
        <v>0.74</v>
      </c>
      <c r="V1141" t="n">
        <v>0.88</v>
      </c>
      <c r="W1141" t="n">
        <v>2.96</v>
      </c>
      <c r="X1141" t="n">
        <v>0.22</v>
      </c>
      <c r="Y1141" t="n">
        <v>1</v>
      </c>
      <c r="Z1141" t="n">
        <v>10</v>
      </c>
    </row>
    <row r="1142">
      <c r="A1142" t="n">
        <v>22</v>
      </c>
      <c r="B1142" t="n">
        <v>45</v>
      </c>
      <c r="C1142" t="inlineStr">
        <is>
          <t xml:space="preserve">CONCLUIDO	</t>
        </is>
      </c>
      <c r="D1142" t="n">
        <v>7.8133</v>
      </c>
      <c r="E1142" t="n">
        <v>12.8</v>
      </c>
      <c r="F1142" t="n">
        <v>10.58</v>
      </c>
      <c r="G1142" t="n">
        <v>57.73</v>
      </c>
      <c r="H1142" t="n">
        <v>1.08</v>
      </c>
      <c r="I1142" t="n">
        <v>11</v>
      </c>
      <c r="J1142" t="n">
        <v>105.6</v>
      </c>
      <c r="K1142" t="n">
        <v>39.72</v>
      </c>
      <c r="L1142" t="n">
        <v>6.5</v>
      </c>
      <c r="M1142" t="n">
        <v>9</v>
      </c>
      <c r="N1142" t="n">
        <v>14.39</v>
      </c>
      <c r="O1142" t="n">
        <v>13257.98</v>
      </c>
      <c r="P1142" t="n">
        <v>88.54000000000001</v>
      </c>
      <c r="Q1142" t="n">
        <v>197.77</v>
      </c>
      <c r="R1142" t="n">
        <v>33.32</v>
      </c>
      <c r="S1142" t="n">
        <v>25.4</v>
      </c>
      <c r="T1142" t="n">
        <v>3101.21</v>
      </c>
      <c r="U1142" t="n">
        <v>0.76</v>
      </c>
      <c r="V1142" t="n">
        <v>0.88</v>
      </c>
      <c r="W1142" t="n">
        <v>2.96</v>
      </c>
      <c r="X1142" t="n">
        <v>0.19</v>
      </c>
      <c r="Y1142" t="n">
        <v>1</v>
      </c>
      <c r="Z1142" t="n">
        <v>10</v>
      </c>
    </row>
    <row r="1143">
      <c r="A1143" t="n">
        <v>23</v>
      </c>
      <c r="B1143" t="n">
        <v>45</v>
      </c>
      <c r="C1143" t="inlineStr">
        <is>
          <t xml:space="preserve">CONCLUIDO	</t>
        </is>
      </c>
      <c r="D1143" t="n">
        <v>7.8108</v>
      </c>
      <c r="E1143" t="n">
        <v>12.8</v>
      </c>
      <c r="F1143" t="n">
        <v>10.59</v>
      </c>
      <c r="G1143" t="n">
        <v>57.76</v>
      </c>
      <c r="H1143" t="n">
        <v>1.12</v>
      </c>
      <c r="I1143" t="n">
        <v>11</v>
      </c>
      <c r="J1143" t="n">
        <v>105.92</v>
      </c>
      <c r="K1143" t="n">
        <v>39.72</v>
      </c>
      <c r="L1143" t="n">
        <v>6.75</v>
      </c>
      <c r="M1143" t="n">
        <v>9</v>
      </c>
      <c r="N1143" t="n">
        <v>14.45</v>
      </c>
      <c r="O1143" t="n">
        <v>13296.91</v>
      </c>
      <c r="P1143" t="n">
        <v>88.61</v>
      </c>
      <c r="Q1143" t="n">
        <v>197.76</v>
      </c>
      <c r="R1143" t="n">
        <v>33.59</v>
      </c>
      <c r="S1143" t="n">
        <v>25.4</v>
      </c>
      <c r="T1143" t="n">
        <v>3234.58</v>
      </c>
      <c r="U1143" t="n">
        <v>0.76</v>
      </c>
      <c r="V1143" t="n">
        <v>0.88</v>
      </c>
      <c r="W1143" t="n">
        <v>2.96</v>
      </c>
      <c r="X1143" t="n">
        <v>0.2</v>
      </c>
      <c r="Y1143" t="n">
        <v>1</v>
      </c>
      <c r="Z1143" t="n">
        <v>10</v>
      </c>
    </row>
    <row r="1144">
      <c r="A1144" t="n">
        <v>24</v>
      </c>
      <c r="B1144" t="n">
        <v>45</v>
      </c>
      <c r="C1144" t="inlineStr">
        <is>
          <t xml:space="preserve">CONCLUIDO	</t>
        </is>
      </c>
      <c r="D1144" t="n">
        <v>7.8377</v>
      </c>
      <c r="E1144" t="n">
        <v>12.76</v>
      </c>
      <c r="F1144" t="n">
        <v>10.57</v>
      </c>
      <c r="G1144" t="n">
        <v>63.39</v>
      </c>
      <c r="H1144" t="n">
        <v>1.16</v>
      </c>
      <c r="I1144" t="n">
        <v>10</v>
      </c>
      <c r="J1144" t="n">
        <v>106.23</v>
      </c>
      <c r="K1144" t="n">
        <v>39.72</v>
      </c>
      <c r="L1144" t="n">
        <v>7</v>
      </c>
      <c r="M1144" t="n">
        <v>8</v>
      </c>
      <c r="N1144" t="n">
        <v>14.52</v>
      </c>
      <c r="O1144" t="n">
        <v>13335.87</v>
      </c>
      <c r="P1144" t="n">
        <v>87.84</v>
      </c>
      <c r="Q1144" t="n">
        <v>197.82</v>
      </c>
      <c r="R1144" t="n">
        <v>32.75</v>
      </c>
      <c r="S1144" t="n">
        <v>25.4</v>
      </c>
      <c r="T1144" t="n">
        <v>2821.77</v>
      </c>
      <c r="U1144" t="n">
        <v>0.78</v>
      </c>
      <c r="V1144" t="n">
        <v>0.88</v>
      </c>
      <c r="W1144" t="n">
        <v>2.96</v>
      </c>
      <c r="X1144" t="n">
        <v>0.17</v>
      </c>
      <c r="Y1144" t="n">
        <v>1</v>
      </c>
      <c r="Z1144" t="n">
        <v>10</v>
      </c>
    </row>
    <row r="1145">
      <c r="A1145" t="n">
        <v>25</v>
      </c>
      <c r="B1145" t="n">
        <v>45</v>
      </c>
      <c r="C1145" t="inlineStr">
        <is>
          <t xml:space="preserve">CONCLUIDO	</t>
        </is>
      </c>
      <c r="D1145" t="n">
        <v>7.8406</v>
      </c>
      <c r="E1145" t="n">
        <v>12.75</v>
      </c>
      <c r="F1145" t="n">
        <v>10.56</v>
      </c>
      <c r="G1145" t="n">
        <v>63.36</v>
      </c>
      <c r="H1145" t="n">
        <v>1.2</v>
      </c>
      <c r="I1145" t="n">
        <v>10</v>
      </c>
      <c r="J1145" t="n">
        <v>106.55</v>
      </c>
      <c r="K1145" t="n">
        <v>39.72</v>
      </c>
      <c r="L1145" t="n">
        <v>7.25</v>
      </c>
      <c r="M1145" t="n">
        <v>8</v>
      </c>
      <c r="N1145" t="n">
        <v>14.58</v>
      </c>
      <c r="O1145" t="n">
        <v>13374.86</v>
      </c>
      <c r="P1145" t="n">
        <v>87.68000000000001</v>
      </c>
      <c r="Q1145" t="n">
        <v>197.78</v>
      </c>
      <c r="R1145" t="n">
        <v>32.53</v>
      </c>
      <c r="S1145" t="n">
        <v>25.4</v>
      </c>
      <c r="T1145" t="n">
        <v>2711.46</v>
      </c>
      <c r="U1145" t="n">
        <v>0.78</v>
      </c>
      <c r="V1145" t="n">
        <v>0.88</v>
      </c>
      <c r="W1145" t="n">
        <v>2.96</v>
      </c>
      <c r="X1145" t="n">
        <v>0.17</v>
      </c>
      <c r="Y1145" t="n">
        <v>1</v>
      </c>
      <c r="Z1145" t="n">
        <v>10</v>
      </c>
    </row>
    <row r="1146">
      <c r="A1146" t="n">
        <v>26</v>
      </c>
      <c r="B1146" t="n">
        <v>45</v>
      </c>
      <c r="C1146" t="inlineStr">
        <is>
          <t xml:space="preserve">CONCLUIDO	</t>
        </is>
      </c>
      <c r="D1146" t="n">
        <v>7.837</v>
      </c>
      <c r="E1146" t="n">
        <v>12.76</v>
      </c>
      <c r="F1146" t="n">
        <v>10.57</v>
      </c>
      <c r="G1146" t="n">
        <v>63.4</v>
      </c>
      <c r="H1146" t="n">
        <v>1.24</v>
      </c>
      <c r="I1146" t="n">
        <v>10</v>
      </c>
      <c r="J1146" t="n">
        <v>106.86</v>
      </c>
      <c r="K1146" t="n">
        <v>39.72</v>
      </c>
      <c r="L1146" t="n">
        <v>7.5</v>
      </c>
      <c r="M1146" t="n">
        <v>8</v>
      </c>
      <c r="N1146" t="n">
        <v>14.65</v>
      </c>
      <c r="O1146" t="n">
        <v>13413.87</v>
      </c>
      <c r="P1146" t="n">
        <v>87.41</v>
      </c>
      <c r="Q1146" t="n">
        <v>197.75</v>
      </c>
      <c r="R1146" t="n">
        <v>32.91</v>
      </c>
      <c r="S1146" t="n">
        <v>25.4</v>
      </c>
      <c r="T1146" t="n">
        <v>2900.38</v>
      </c>
      <c r="U1146" t="n">
        <v>0.77</v>
      </c>
      <c r="V1146" t="n">
        <v>0.88</v>
      </c>
      <c r="W1146" t="n">
        <v>2.95</v>
      </c>
      <c r="X1146" t="n">
        <v>0.18</v>
      </c>
      <c r="Y1146" t="n">
        <v>1</v>
      </c>
      <c r="Z1146" t="n">
        <v>10</v>
      </c>
    </row>
    <row r="1147">
      <c r="A1147" t="n">
        <v>27</v>
      </c>
      <c r="B1147" t="n">
        <v>45</v>
      </c>
      <c r="C1147" t="inlineStr">
        <is>
          <t xml:space="preserve">CONCLUIDO	</t>
        </is>
      </c>
      <c r="D1147" t="n">
        <v>7.8615</v>
      </c>
      <c r="E1147" t="n">
        <v>12.72</v>
      </c>
      <c r="F1147" t="n">
        <v>10.55</v>
      </c>
      <c r="G1147" t="n">
        <v>70.31</v>
      </c>
      <c r="H1147" t="n">
        <v>1.27</v>
      </c>
      <c r="I1147" t="n">
        <v>9</v>
      </c>
      <c r="J1147" t="n">
        <v>107.18</v>
      </c>
      <c r="K1147" t="n">
        <v>39.72</v>
      </c>
      <c r="L1147" t="n">
        <v>7.75</v>
      </c>
      <c r="M1147" t="n">
        <v>7</v>
      </c>
      <c r="N1147" t="n">
        <v>14.72</v>
      </c>
      <c r="O1147" t="n">
        <v>13452.9</v>
      </c>
      <c r="P1147" t="n">
        <v>86.25</v>
      </c>
      <c r="Q1147" t="n">
        <v>197.8</v>
      </c>
      <c r="R1147" t="n">
        <v>32.27</v>
      </c>
      <c r="S1147" t="n">
        <v>25.4</v>
      </c>
      <c r="T1147" t="n">
        <v>2585.06</v>
      </c>
      <c r="U1147" t="n">
        <v>0.79</v>
      </c>
      <c r="V1147" t="n">
        <v>0.88</v>
      </c>
      <c r="W1147" t="n">
        <v>2.95</v>
      </c>
      <c r="X1147" t="n">
        <v>0.16</v>
      </c>
      <c r="Y1147" t="n">
        <v>1</v>
      </c>
      <c r="Z1147" t="n">
        <v>10</v>
      </c>
    </row>
    <row r="1148">
      <c r="A1148" t="n">
        <v>28</v>
      </c>
      <c r="B1148" t="n">
        <v>45</v>
      </c>
      <c r="C1148" t="inlineStr">
        <is>
          <t xml:space="preserve">CONCLUIDO	</t>
        </is>
      </c>
      <c r="D1148" t="n">
        <v>7.8582</v>
      </c>
      <c r="E1148" t="n">
        <v>12.73</v>
      </c>
      <c r="F1148" t="n">
        <v>10.55</v>
      </c>
      <c r="G1148" t="n">
        <v>70.34999999999999</v>
      </c>
      <c r="H1148" t="n">
        <v>1.31</v>
      </c>
      <c r="I1148" t="n">
        <v>9</v>
      </c>
      <c r="J1148" t="n">
        <v>107.5</v>
      </c>
      <c r="K1148" t="n">
        <v>39.72</v>
      </c>
      <c r="L1148" t="n">
        <v>8</v>
      </c>
      <c r="M1148" t="n">
        <v>7</v>
      </c>
      <c r="N1148" t="n">
        <v>14.78</v>
      </c>
      <c r="O1148" t="n">
        <v>13491.96</v>
      </c>
      <c r="P1148" t="n">
        <v>86.34</v>
      </c>
      <c r="Q1148" t="n">
        <v>197.76</v>
      </c>
      <c r="R1148" t="n">
        <v>32.49</v>
      </c>
      <c r="S1148" t="n">
        <v>25.4</v>
      </c>
      <c r="T1148" t="n">
        <v>2694.42</v>
      </c>
      <c r="U1148" t="n">
        <v>0.78</v>
      </c>
      <c r="V1148" t="n">
        <v>0.88</v>
      </c>
      <c r="W1148" t="n">
        <v>2.95</v>
      </c>
      <c r="X1148" t="n">
        <v>0.16</v>
      </c>
      <c r="Y1148" t="n">
        <v>1</v>
      </c>
      <c r="Z1148" t="n">
        <v>10</v>
      </c>
    </row>
    <row r="1149">
      <c r="A1149" t="n">
        <v>29</v>
      </c>
      <c r="B1149" t="n">
        <v>45</v>
      </c>
      <c r="C1149" t="inlineStr">
        <is>
          <t xml:space="preserve">CONCLUIDO	</t>
        </is>
      </c>
      <c r="D1149" t="n">
        <v>7.8654</v>
      </c>
      <c r="E1149" t="n">
        <v>12.71</v>
      </c>
      <c r="F1149" t="n">
        <v>10.54</v>
      </c>
      <c r="G1149" t="n">
        <v>70.27</v>
      </c>
      <c r="H1149" t="n">
        <v>1.35</v>
      </c>
      <c r="I1149" t="n">
        <v>9</v>
      </c>
      <c r="J1149" t="n">
        <v>107.81</v>
      </c>
      <c r="K1149" t="n">
        <v>39.72</v>
      </c>
      <c r="L1149" t="n">
        <v>8.25</v>
      </c>
      <c r="M1149" t="n">
        <v>7</v>
      </c>
      <c r="N1149" t="n">
        <v>14.85</v>
      </c>
      <c r="O1149" t="n">
        <v>13531.05</v>
      </c>
      <c r="P1149" t="n">
        <v>86.06999999999999</v>
      </c>
      <c r="Q1149" t="n">
        <v>197.75</v>
      </c>
      <c r="R1149" t="n">
        <v>32.17</v>
      </c>
      <c r="S1149" t="n">
        <v>25.4</v>
      </c>
      <c r="T1149" t="n">
        <v>2535.98</v>
      </c>
      <c r="U1149" t="n">
        <v>0.79</v>
      </c>
      <c r="V1149" t="n">
        <v>0.88</v>
      </c>
      <c r="W1149" t="n">
        <v>2.95</v>
      </c>
      <c r="X1149" t="n">
        <v>0.15</v>
      </c>
      <c r="Y1149" t="n">
        <v>1</v>
      </c>
      <c r="Z1149" t="n">
        <v>10</v>
      </c>
    </row>
    <row r="1150">
      <c r="A1150" t="n">
        <v>30</v>
      </c>
      <c r="B1150" t="n">
        <v>45</v>
      </c>
      <c r="C1150" t="inlineStr">
        <is>
          <t xml:space="preserve">CONCLUIDO	</t>
        </is>
      </c>
      <c r="D1150" t="n">
        <v>7.8604</v>
      </c>
      <c r="E1150" t="n">
        <v>12.72</v>
      </c>
      <c r="F1150" t="n">
        <v>10.55</v>
      </c>
      <c r="G1150" t="n">
        <v>70.33</v>
      </c>
      <c r="H1150" t="n">
        <v>1.38</v>
      </c>
      <c r="I1150" t="n">
        <v>9</v>
      </c>
      <c r="J1150" t="n">
        <v>108.13</v>
      </c>
      <c r="K1150" t="n">
        <v>39.72</v>
      </c>
      <c r="L1150" t="n">
        <v>8.5</v>
      </c>
      <c r="M1150" t="n">
        <v>7</v>
      </c>
      <c r="N1150" t="n">
        <v>14.92</v>
      </c>
      <c r="O1150" t="n">
        <v>13570.16</v>
      </c>
      <c r="P1150" t="n">
        <v>85.69</v>
      </c>
      <c r="Q1150" t="n">
        <v>197.75</v>
      </c>
      <c r="R1150" t="n">
        <v>32.41</v>
      </c>
      <c r="S1150" t="n">
        <v>25.4</v>
      </c>
      <c r="T1150" t="n">
        <v>2657.12</v>
      </c>
      <c r="U1150" t="n">
        <v>0.78</v>
      </c>
      <c r="V1150" t="n">
        <v>0.88</v>
      </c>
      <c r="W1150" t="n">
        <v>2.95</v>
      </c>
      <c r="X1150" t="n">
        <v>0.16</v>
      </c>
      <c r="Y1150" t="n">
        <v>1</v>
      </c>
      <c r="Z1150" t="n">
        <v>10</v>
      </c>
    </row>
    <row r="1151">
      <c r="A1151" t="n">
        <v>31</v>
      </c>
      <c r="B1151" t="n">
        <v>45</v>
      </c>
      <c r="C1151" t="inlineStr">
        <is>
          <t xml:space="preserve">CONCLUIDO	</t>
        </is>
      </c>
      <c r="D1151" t="n">
        <v>7.8883</v>
      </c>
      <c r="E1151" t="n">
        <v>12.68</v>
      </c>
      <c r="F1151" t="n">
        <v>10.52</v>
      </c>
      <c r="G1151" t="n">
        <v>78.93000000000001</v>
      </c>
      <c r="H1151" t="n">
        <v>1.42</v>
      </c>
      <c r="I1151" t="n">
        <v>8</v>
      </c>
      <c r="J1151" t="n">
        <v>108.45</v>
      </c>
      <c r="K1151" t="n">
        <v>39.72</v>
      </c>
      <c r="L1151" t="n">
        <v>8.75</v>
      </c>
      <c r="M1151" t="n">
        <v>6</v>
      </c>
      <c r="N1151" t="n">
        <v>14.98</v>
      </c>
      <c r="O1151" t="n">
        <v>13609.42</v>
      </c>
      <c r="P1151" t="n">
        <v>84.98</v>
      </c>
      <c r="Q1151" t="n">
        <v>197.77</v>
      </c>
      <c r="R1151" t="n">
        <v>31.54</v>
      </c>
      <c r="S1151" t="n">
        <v>25.4</v>
      </c>
      <c r="T1151" t="n">
        <v>2227.38</v>
      </c>
      <c r="U1151" t="n">
        <v>0.8100000000000001</v>
      </c>
      <c r="V1151" t="n">
        <v>0.88</v>
      </c>
      <c r="W1151" t="n">
        <v>2.95</v>
      </c>
      <c r="X1151" t="n">
        <v>0.13</v>
      </c>
      <c r="Y1151" t="n">
        <v>1</v>
      </c>
      <c r="Z1151" t="n">
        <v>10</v>
      </c>
    </row>
    <row r="1152">
      <c r="A1152" t="n">
        <v>32</v>
      </c>
      <c r="B1152" t="n">
        <v>45</v>
      </c>
      <c r="C1152" t="inlineStr">
        <is>
          <t xml:space="preserve">CONCLUIDO	</t>
        </is>
      </c>
      <c r="D1152" t="n">
        <v>7.8909</v>
      </c>
      <c r="E1152" t="n">
        <v>12.67</v>
      </c>
      <c r="F1152" t="n">
        <v>10.52</v>
      </c>
      <c r="G1152" t="n">
        <v>78.90000000000001</v>
      </c>
      <c r="H1152" t="n">
        <v>1.46</v>
      </c>
      <c r="I1152" t="n">
        <v>8</v>
      </c>
      <c r="J1152" t="n">
        <v>108.77</v>
      </c>
      <c r="K1152" t="n">
        <v>39.72</v>
      </c>
      <c r="L1152" t="n">
        <v>9</v>
      </c>
      <c r="M1152" t="n">
        <v>6</v>
      </c>
      <c r="N1152" t="n">
        <v>15.05</v>
      </c>
      <c r="O1152" t="n">
        <v>13648.58</v>
      </c>
      <c r="P1152" t="n">
        <v>84.84999999999999</v>
      </c>
      <c r="Q1152" t="n">
        <v>197.75</v>
      </c>
      <c r="R1152" t="n">
        <v>31.4</v>
      </c>
      <c r="S1152" t="n">
        <v>25.4</v>
      </c>
      <c r="T1152" t="n">
        <v>2155.04</v>
      </c>
      <c r="U1152" t="n">
        <v>0.8100000000000001</v>
      </c>
      <c r="V1152" t="n">
        <v>0.88</v>
      </c>
      <c r="W1152" t="n">
        <v>2.95</v>
      </c>
      <c r="X1152" t="n">
        <v>0.13</v>
      </c>
      <c r="Y1152" t="n">
        <v>1</v>
      </c>
      <c r="Z1152" t="n">
        <v>10</v>
      </c>
    </row>
    <row r="1153">
      <c r="A1153" t="n">
        <v>33</v>
      </c>
      <c r="B1153" t="n">
        <v>45</v>
      </c>
      <c r="C1153" t="inlineStr">
        <is>
          <t xml:space="preserve">CONCLUIDO	</t>
        </is>
      </c>
      <c r="D1153" t="n">
        <v>7.887</v>
      </c>
      <c r="E1153" t="n">
        <v>12.68</v>
      </c>
      <c r="F1153" t="n">
        <v>10.53</v>
      </c>
      <c r="G1153" t="n">
        <v>78.95</v>
      </c>
      <c r="H1153" t="n">
        <v>1.49</v>
      </c>
      <c r="I1153" t="n">
        <v>8</v>
      </c>
      <c r="J1153" t="n">
        <v>109.09</v>
      </c>
      <c r="K1153" t="n">
        <v>39.72</v>
      </c>
      <c r="L1153" t="n">
        <v>9.25</v>
      </c>
      <c r="M1153" t="n">
        <v>6</v>
      </c>
      <c r="N1153" t="n">
        <v>15.12</v>
      </c>
      <c r="O1153" t="n">
        <v>13687.77</v>
      </c>
      <c r="P1153" t="n">
        <v>84.77</v>
      </c>
      <c r="Q1153" t="n">
        <v>197.77</v>
      </c>
      <c r="R1153" t="n">
        <v>31.59</v>
      </c>
      <c r="S1153" t="n">
        <v>25.4</v>
      </c>
      <c r="T1153" t="n">
        <v>2251.68</v>
      </c>
      <c r="U1153" t="n">
        <v>0.8</v>
      </c>
      <c r="V1153" t="n">
        <v>0.88</v>
      </c>
      <c r="W1153" t="n">
        <v>2.95</v>
      </c>
      <c r="X1153" t="n">
        <v>0.14</v>
      </c>
      <c r="Y1153" t="n">
        <v>1</v>
      </c>
      <c r="Z1153" t="n">
        <v>10</v>
      </c>
    </row>
    <row r="1154">
      <c r="A1154" t="n">
        <v>34</v>
      </c>
      <c r="B1154" t="n">
        <v>45</v>
      </c>
      <c r="C1154" t="inlineStr">
        <is>
          <t xml:space="preserve">CONCLUIDO	</t>
        </is>
      </c>
      <c r="D1154" t="n">
        <v>7.8878</v>
      </c>
      <c r="E1154" t="n">
        <v>12.68</v>
      </c>
      <c r="F1154" t="n">
        <v>10.53</v>
      </c>
      <c r="G1154" t="n">
        <v>78.94</v>
      </c>
      <c r="H1154" t="n">
        <v>1.53</v>
      </c>
      <c r="I1154" t="n">
        <v>8</v>
      </c>
      <c r="J1154" t="n">
        <v>109.4</v>
      </c>
      <c r="K1154" t="n">
        <v>39.72</v>
      </c>
      <c r="L1154" t="n">
        <v>9.5</v>
      </c>
      <c r="M1154" t="n">
        <v>6</v>
      </c>
      <c r="N1154" t="n">
        <v>15.19</v>
      </c>
      <c r="O1154" t="n">
        <v>13726.99</v>
      </c>
      <c r="P1154" t="n">
        <v>84.28</v>
      </c>
      <c r="Q1154" t="n">
        <v>197.75</v>
      </c>
      <c r="R1154" t="n">
        <v>31.63</v>
      </c>
      <c r="S1154" t="n">
        <v>25.4</v>
      </c>
      <c r="T1154" t="n">
        <v>2270.23</v>
      </c>
      <c r="U1154" t="n">
        <v>0.8</v>
      </c>
      <c r="V1154" t="n">
        <v>0.88</v>
      </c>
      <c r="W1154" t="n">
        <v>2.95</v>
      </c>
      <c r="X1154" t="n">
        <v>0.14</v>
      </c>
      <c r="Y1154" t="n">
        <v>1</v>
      </c>
      <c r="Z1154" t="n">
        <v>10</v>
      </c>
    </row>
    <row r="1155">
      <c r="A1155" t="n">
        <v>35</v>
      </c>
      <c r="B1155" t="n">
        <v>45</v>
      </c>
      <c r="C1155" t="inlineStr">
        <is>
          <t xml:space="preserve">CONCLUIDO	</t>
        </is>
      </c>
      <c r="D1155" t="n">
        <v>7.8882</v>
      </c>
      <c r="E1155" t="n">
        <v>12.68</v>
      </c>
      <c r="F1155" t="n">
        <v>10.52</v>
      </c>
      <c r="G1155" t="n">
        <v>78.94</v>
      </c>
      <c r="H1155" t="n">
        <v>1.57</v>
      </c>
      <c r="I1155" t="n">
        <v>8</v>
      </c>
      <c r="J1155" t="n">
        <v>109.72</v>
      </c>
      <c r="K1155" t="n">
        <v>39.72</v>
      </c>
      <c r="L1155" t="n">
        <v>9.75</v>
      </c>
      <c r="M1155" t="n">
        <v>6</v>
      </c>
      <c r="N1155" t="n">
        <v>15.26</v>
      </c>
      <c r="O1155" t="n">
        <v>13766.23</v>
      </c>
      <c r="P1155" t="n">
        <v>83.45999999999999</v>
      </c>
      <c r="Q1155" t="n">
        <v>197.81</v>
      </c>
      <c r="R1155" t="n">
        <v>31.59</v>
      </c>
      <c r="S1155" t="n">
        <v>25.4</v>
      </c>
      <c r="T1155" t="n">
        <v>2248.82</v>
      </c>
      <c r="U1155" t="n">
        <v>0.8</v>
      </c>
      <c r="V1155" t="n">
        <v>0.88</v>
      </c>
      <c r="W1155" t="n">
        <v>2.95</v>
      </c>
      <c r="X1155" t="n">
        <v>0.13</v>
      </c>
      <c r="Y1155" t="n">
        <v>1</v>
      </c>
      <c r="Z1155" t="n">
        <v>10</v>
      </c>
    </row>
    <row r="1156">
      <c r="A1156" t="n">
        <v>36</v>
      </c>
      <c r="B1156" t="n">
        <v>45</v>
      </c>
      <c r="C1156" t="inlineStr">
        <is>
          <t xml:space="preserve">CONCLUIDO	</t>
        </is>
      </c>
      <c r="D1156" t="n">
        <v>7.9133</v>
      </c>
      <c r="E1156" t="n">
        <v>12.64</v>
      </c>
      <c r="F1156" t="n">
        <v>10.51</v>
      </c>
      <c r="G1156" t="n">
        <v>90.04000000000001</v>
      </c>
      <c r="H1156" t="n">
        <v>1.6</v>
      </c>
      <c r="I1156" t="n">
        <v>7</v>
      </c>
      <c r="J1156" t="n">
        <v>110.04</v>
      </c>
      <c r="K1156" t="n">
        <v>39.72</v>
      </c>
      <c r="L1156" t="n">
        <v>10</v>
      </c>
      <c r="M1156" t="n">
        <v>5</v>
      </c>
      <c r="N1156" t="n">
        <v>15.32</v>
      </c>
      <c r="O1156" t="n">
        <v>13805.5</v>
      </c>
      <c r="P1156" t="n">
        <v>83.22</v>
      </c>
      <c r="Q1156" t="n">
        <v>197.76</v>
      </c>
      <c r="R1156" t="n">
        <v>30.9</v>
      </c>
      <c r="S1156" t="n">
        <v>25.4</v>
      </c>
      <c r="T1156" t="n">
        <v>1913.04</v>
      </c>
      <c r="U1156" t="n">
        <v>0.82</v>
      </c>
      <c r="V1156" t="n">
        <v>0.89</v>
      </c>
      <c r="W1156" t="n">
        <v>2.95</v>
      </c>
      <c r="X1156" t="n">
        <v>0.12</v>
      </c>
      <c r="Y1156" t="n">
        <v>1</v>
      </c>
      <c r="Z1156" t="n">
        <v>10</v>
      </c>
    </row>
    <row r="1157">
      <c r="A1157" t="n">
        <v>37</v>
      </c>
      <c r="B1157" t="n">
        <v>45</v>
      </c>
      <c r="C1157" t="inlineStr">
        <is>
          <t xml:space="preserve">CONCLUIDO	</t>
        </is>
      </c>
      <c r="D1157" t="n">
        <v>7.9116</v>
      </c>
      <c r="E1157" t="n">
        <v>12.64</v>
      </c>
      <c r="F1157" t="n">
        <v>10.51</v>
      </c>
      <c r="G1157" t="n">
        <v>90.06999999999999</v>
      </c>
      <c r="H1157" t="n">
        <v>1.64</v>
      </c>
      <c r="I1157" t="n">
        <v>7</v>
      </c>
      <c r="J1157" t="n">
        <v>110.36</v>
      </c>
      <c r="K1157" t="n">
        <v>39.72</v>
      </c>
      <c r="L1157" t="n">
        <v>10.25</v>
      </c>
      <c r="M1157" t="n">
        <v>5</v>
      </c>
      <c r="N1157" t="n">
        <v>15.39</v>
      </c>
      <c r="O1157" t="n">
        <v>13844.79</v>
      </c>
      <c r="P1157" t="n">
        <v>83.31</v>
      </c>
      <c r="Q1157" t="n">
        <v>197.8</v>
      </c>
      <c r="R1157" t="n">
        <v>31.07</v>
      </c>
      <c r="S1157" t="n">
        <v>25.4</v>
      </c>
      <c r="T1157" t="n">
        <v>1996.38</v>
      </c>
      <c r="U1157" t="n">
        <v>0.82</v>
      </c>
      <c r="V1157" t="n">
        <v>0.89</v>
      </c>
      <c r="W1157" t="n">
        <v>2.95</v>
      </c>
      <c r="X1157" t="n">
        <v>0.12</v>
      </c>
      <c r="Y1157" t="n">
        <v>1</v>
      </c>
      <c r="Z1157" t="n">
        <v>10</v>
      </c>
    </row>
    <row r="1158">
      <c r="A1158" t="n">
        <v>38</v>
      </c>
      <c r="B1158" t="n">
        <v>45</v>
      </c>
      <c r="C1158" t="inlineStr">
        <is>
          <t xml:space="preserve">CONCLUIDO	</t>
        </is>
      </c>
      <c r="D1158" t="n">
        <v>7.9116</v>
      </c>
      <c r="E1158" t="n">
        <v>12.64</v>
      </c>
      <c r="F1158" t="n">
        <v>10.51</v>
      </c>
      <c r="G1158" t="n">
        <v>90.06999999999999</v>
      </c>
      <c r="H1158" t="n">
        <v>1.67</v>
      </c>
      <c r="I1158" t="n">
        <v>7</v>
      </c>
      <c r="J1158" t="n">
        <v>110.68</v>
      </c>
      <c r="K1158" t="n">
        <v>39.72</v>
      </c>
      <c r="L1158" t="n">
        <v>10.5</v>
      </c>
      <c r="M1158" t="n">
        <v>5</v>
      </c>
      <c r="N1158" t="n">
        <v>15.46</v>
      </c>
      <c r="O1158" t="n">
        <v>13884.11</v>
      </c>
      <c r="P1158" t="n">
        <v>83.04000000000001</v>
      </c>
      <c r="Q1158" t="n">
        <v>197.76</v>
      </c>
      <c r="R1158" t="n">
        <v>31.1</v>
      </c>
      <c r="S1158" t="n">
        <v>25.4</v>
      </c>
      <c r="T1158" t="n">
        <v>2013.46</v>
      </c>
      <c r="U1158" t="n">
        <v>0.82</v>
      </c>
      <c r="V1158" t="n">
        <v>0.89</v>
      </c>
      <c r="W1158" t="n">
        <v>2.95</v>
      </c>
      <c r="X1158" t="n">
        <v>0.12</v>
      </c>
      <c r="Y1158" t="n">
        <v>1</v>
      </c>
      <c r="Z1158" t="n">
        <v>10</v>
      </c>
    </row>
    <row r="1159">
      <c r="A1159" t="n">
        <v>39</v>
      </c>
      <c r="B1159" t="n">
        <v>45</v>
      </c>
      <c r="C1159" t="inlineStr">
        <is>
          <t xml:space="preserve">CONCLUIDO	</t>
        </is>
      </c>
      <c r="D1159" t="n">
        <v>7.9123</v>
      </c>
      <c r="E1159" t="n">
        <v>12.64</v>
      </c>
      <c r="F1159" t="n">
        <v>10.51</v>
      </c>
      <c r="G1159" t="n">
        <v>90.06</v>
      </c>
      <c r="H1159" t="n">
        <v>1.71</v>
      </c>
      <c r="I1159" t="n">
        <v>7</v>
      </c>
      <c r="J1159" t="n">
        <v>111</v>
      </c>
      <c r="K1159" t="n">
        <v>39.72</v>
      </c>
      <c r="L1159" t="n">
        <v>10.75</v>
      </c>
      <c r="M1159" t="n">
        <v>5</v>
      </c>
      <c r="N1159" t="n">
        <v>15.53</v>
      </c>
      <c r="O1159" t="n">
        <v>13923.46</v>
      </c>
      <c r="P1159" t="n">
        <v>82.59</v>
      </c>
      <c r="Q1159" t="n">
        <v>197.75</v>
      </c>
      <c r="R1159" t="n">
        <v>30.89</v>
      </c>
      <c r="S1159" t="n">
        <v>25.4</v>
      </c>
      <c r="T1159" t="n">
        <v>1907.64</v>
      </c>
      <c r="U1159" t="n">
        <v>0.82</v>
      </c>
      <c r="V1159" t="n">
        <v>0.89</v>
      </c>
      <c r="W1159" t="n">
        <v>2.95</v>
      </c>
      <c r="X1159" t="n">
        <v>0.12</v>
      </c>
      <c r="Y1159" t="n">
        <v>1</v>
      </c>
      <c r="Z1159" t="n">
        <v>10</v>
      </c>
    </row>
    <row r="1160">
      <c r="A1160" t="n">
        <v>40</v>
      </c>
      <c r="B1160" t="n">
        <v>45</v>
      </c>
      <c r="C1160" t="inlineStr">
        <is>
          <t xml:space="preserve">CONCLUIDO	</t>
        </is>
      </c>
      <c r="D1160" t="n">
        <v>7.9102</v>
      </c>
      <c r="E1160" t="n">
        <v>12.64</v>
      </c>
      <c r="F1160" t="n">
        <v>10.51</v>
      </c>
      <c r="G1160" t="n">
        <v>90.09</v>
      </c>
      <c r="H1160" t="n">
        <v>1.74</v>
      </c>
      <c r="I1160" t="n">
        <v>7</v>
      </c>
      <c r="J1160" t="n">
        <v>111.32</v>
      </c>
      <c r="K1160" t="n">
        <v>39.72</v>
      </c>
      <c r="L1160" t="n">
        <v>11</v>
      </c>
      <c r="M1160" t="n">
        <v>5</v>
      </c>
      <c r="N1160" t="n">
        <v>15.6</v>
      </c>
      <c r="O1160" t="n">
        <v>13962.83</v>
      </c>
      <c r="P1160" t="n">
        <v>81.79000000000001</v>
      </c>
      <c r="Q1160" t="n">
        <v>197.75</v>
      </c>
      <c r="R1160" t="n">
        <v>31.13</v>
      </c>
      <c r="S1160" t="n">
        <v>25.4</v>
      </c>
      <c r="T1160" t="n">
        <v>2025.63</v>
      </c>
      <c r="U1160" t="n">
        <v>0.82</v>
      </c>
      <c r="V1160" t="n">
        <v>0.89</v>
      </c>
      <c r="W1160" t="n">
        <v>2.95</v>
      </c>
      <c r="X1160" t="n">
        <v>0.12</v>
      </c>
      <c r="Y1160" t="n">
        <v>1</v>
      </c>
      <c r="Z1160" t="n">
        <v>10</v>
      </c>
    </row>
    <row r="1161">
      <c r="A1161" t="n">
        <v>41</v>
      </c>
      <c r="B1161" t="n">
        <v>45</v>
      </c>
      <c r="C1161" t="inlineStr">
        <is>
          <t xml:space="preserve">CONCLUIDO	</t>
        </is>
      </c>
      <c r="D1161" t="n">
        <v>7.9077</v>
      </c>
      <c r="E1161" t="n">
        <v>12.65</v>
      </c>
      <c r="F1161" t="n">
        <v>10.51</v>
      </c>
      <c r="G1161" t="n">
        <v>90.12</v>
      </c>
      <c r="H1161" t="n">
        <v>1.78</v>
      </c>
      <c r="I1161" t="n">
        <v>7</v>
      </c>
      <c r="J1161" t="n">
        <v>111.63</v>
      </c>
      <c r="K1161" t="n">
        <v>39.72</v>
      </c>
      <c r="L1161" t="n">
        <v>11.25</v>
      </c>
      <c r="M1161" t="n">
        <v>5</v>
      </c>
      <c r="N1161" t="n">
        <v>15.67</v>
      </c>
      <c r="O1161" t="n">
        <v>14002.23</v>
      </c>
      <c r="P1161" t="n">
        <v>81.09</v>
      </c>
      <c r="Q1161" t="n">
        <v>197.77</v>
      </c>
      <c r="R1161" t="n">
        <v>31.23</v>
      </c>
      <c r="S1161" t="n">
        <v>25.4</v>
      </c>
      <c r="T1161" t="n">
        <v>2076.15</v>
      </c>
      <c r="U1161" t="n">
        <v>0.8100000000000001</v>
      </c>
      <c r="V1161" t="n">
        <v>0.89</v>
      </c>
      <c r="W1161" t="n">
        <v>2.95</v>
      </c>
      <c r="X1161" t="n">
        <v>0.12</v>
      </c>
      <c r="Y1161" t="n">
        <v>1</v>
      </c>
      <c r="Z1161" t="n">
        <v>10</v>
      </c>
    </row>
    <row r="1162">
      <c r="A1162" t="n">
        <v>42</v>
      </c>
      <c r="B1162" t="n">
        <v>45</v>
      </c>
      <c r="C1162" t="inlineStr">
        <is>
          <t xml:space="preserve">CONCLUIDO	</t>
        </is>
      </c>
      <c r="D1162" t="n">
        <v>7.9349</v>
      </c>
      <c r="E1162" t="n">
        <v>12.6</v>
      </c>
      <c r="F1162" t="n">
        <v>10.49</v>
      </c>
      <c r="G1162" t="n">
        <v>104.91</v>
      </c>
      <c r="H1162" t="n">
        <v>1.81</v>
      </c>
      <c r="I1162" t="n">
        <v>6</v>
      </c>
      <c r="J1162" t="n">
        <v>111.95</v>
      </c>
      <c r="K1162" t="n">
        <v>39.72</v>
      </c>
      <c r="L1162" t="n">
        <v>11.5</v>
      </c>
      <c r="M1162" t="n">
        <v>4</v>
      </c>
      <c r="N1162" t="n">
        <v>15.74</v>
      </c>
      <c r="O1162" t="n">
        <v>14041.65</v>
      </c>
      <c r="P1162" t="n">
        <v>80.23999999999999</v>
      </c>
      <c r="Q1162" t="n">
        <v>197.75</v>
      </c>
      <c r="R1162" t="n">
        <v>30.47</v>
      </c>
      <c r="S1162" t="n">
        <v>25.4</v>
      </c>
      <c r="T1162" t="n">
        <v>1701.86</v>
      </c>
      <c r="U1162" t="n">
        <v>0.83</v>
      </c>
      <c r="V1162" t="n">
        <v>0.89</v>
      </c>
      <c r="W1162" t="n">
        <v>2.95</v>
      </c>
      <c r="X1162" t="n">
        <v>0.1</v>
      </c>
      <c r="Y1162" t="n">
        <v>1</v>
      </c>
      <c r="Z1162" t="n">
        <v>10</v>
      </c>
    </row>
    <row r="1163">
      <c r="A1163" t="n">
        <v>43</v>
      </c>
      <c r="B1163" t="n">
        <v>45</v>
      </c>
      <c r="C1163" t="inlineStr">
        <is>
          <t xml:space="preserve">CONCLUIDO	</t>
        </is>
      </c>
      <c r="D1163" t="n">
        <v>7.9376</v>
      </c>
      <c r="E1163" t="n">
        <v>12.6</v>
      </c>
      <c r="F1163" t="n">
        <v>10.49</v>
      </c>
      <c r="G1163" t="n">
        <v>104.87</v>
      </c>
      <c r="H1163" t="n">
        <v>1.84</v>
      </c>
      <c r="I1163" t="n">
        <v>6</v>
      </c>
      <c r="J1163" t="n">
        <v>112.27</v>
      </c>
      <c r="K1163" t="n">
        <v>39.72</v>
      </c>
      <c r="L1163" t="n">
        <v>11.75</v>
      </c>
      <c r="M1163" t="n">
        <v>4</v>
      </c>
      <c r="N1163" t="n">
        <v>15.81</v>
      </c>
      <c r="O1163" t="n">
        <v>14081.1</v>
      </c>
      <c r="P1163" t="n">
        <v>80.02</v>
      </c>
      <c r="Q1163" t="n">
        <v>197.76</v>
      </c>
      <c r="R1163" t="n">
        <v>30.37</v>
      </c>
      <c r="S1163" t="n">
        <v>25.4</v>
      </c>
      <c r="T1163" t="n">
        <v>1650.07</v>
      </c>
      <c r="U1163" t="n">
        <v>0.84</v>
      </c>
      <c r="V1163" t="n">
        <v>0.89</v>
      </c>
      <c r="W1163" t="n">
        <v>2.95</v>
      </c>
      <c r="X1163" t="n">
        <v>0.1</v>
      </c>
      <c r="Y1163" t="n">
        <v>1</v>
      </c>
      <c r="Z1163" t="n">
        <v>10</v>
      </c>
    </row>
    <row r="1164">
      <c r="A1164" t="n">
        <v>44</v>
      </c>
      <c r="B1164" t="n">
        <v>45</v>
      </c>
      <c r="C1164" t="inlineStr">
        <is>
          <t xml:space="preserve">CONCLUIDO	</t>
        </is>
      </c>
      <c r="D1164" t="n">
        <v>7.937</v>
      </c>
      <c r="E1164" t="n">
        <v>12.6</v>
      </c>
      <c r="F1164" t="n">
        <v>10.49</v>
      </c>
      <c r="G1164" t="n">
        <v>104.88</v>
      </c>
      <c r="H1164" t="n">
        <v>1.88</v>
      </c>
      <c r="I1164" t="n">
        <v>6</v>
      </c>
      <c r="J1164" t="n">
        <v>112.59</v>
      </c>
      <c r="K1164" t="n">
        <v>39.72</v>
      </c>
      <c r="L1164" t="n">
        <v>12</v>
      </c>
      <c r="M1164" t="n">
        <v>3</v>
      </c>
      <c r="N1164" t="n">
        <v>15.88</v>
      </c>
      <c r="O1164" t="n">
        <v>14120.58</v>
      </c>
      <c r="P1164" t="n">
        <v>80.29000000000001</v>
      </c>
      <c r="Q1164" t="n">
        <v>197.76</v>
      </c>
      <c r="R1164" t="n">
        <v>30.34</v>
      </c>
      <c r="S1164" t="n">
        <v>25.4</v>
      </c>
      <c r="T1164" t="n">
        <v>1635.55</v>
      </c>
      <c r="U1164" t="n">
        <v>0.84</v>
      </c>
      <c r="V1164" t="n">
        <v>0.89</v>
      </c>
      <c r="W1164" t="n">
        <v>2.95</v>
      </c>
      <c r="X1164" t="n">
        <v>0.1</v>
      </c>
      <c r="Y1164" t="n">
        <v>1</v>
      </c>
      <c r="Z1164" t="n">
        <v>10</v>
      </c>
    </row>
    <row r="1165">
      <c r="A1165" t="n">
        <v>45</v>
      </c>
      <c r="B1165" t="n">
        <v>45</v>
      </c>
      <c r="C1165" t="inlineStr">
        <is>
          <t xml:space="preserve">CONCLUIDO	</t>
        </is>
      </c>
      <c r="D1165" t="n">
        <v>7.9369</v>
      </c>
      <c r="E1165" t="n">
        <v>12.6</v>
      </c>
      <c r="F1165" t="n">
        <v>10.49</v>
      </c>
      <c r="G1165" t="n">
        <v>104.88</v>
      </c>
      <c r="H1165" t="n">
        <v>1.91</v>
      </c>
      <c r="I1165" t="n">
        <v>6</v>
      </c>
      <c r="J1165" t="n">
        <v>112.91</v>
      </c>
      <c r="K1165" t="n">
        <v>39.72</v>
      </c>
      <c r="L1165" t="n">
        <v>12.25</v>
      </c>
      <c r="M1165" t="n">
        <v>3</v>
      </c>
      <c r="N1165" t="n">
        <v>15.95</v>
      </c>
      <c r="O1165" t="n">
        <v>14160.09</v>
      </c>
      <c r="P1165" t="n">
        <v>80.36</v>
      </c>
      <c r="Q1165" t="n">
        <v>197.75</v>
      </c>
      <c r="R1165" t="n">
        <v>30.45</v>
      </c>
      <c r="S1165" t="n">
        <v>25.4</v>
      </c>
      <c r="T1165" t="n">
        <v>1691.19</v>
      </c>
      <c r="U1165" t="n">
        <v>0.83</v>
      </c>
      <c r="V1165" t="n">
        <v>0.89</v>
      </c>
      <c r="W1165" t="n">
        <v>2.95</v>
      </c>
      <c r="X1165" t="n">
        <v>0.1</v>
      </c>
      <c r="Y1165" t="n">
        <v>1</v>
      </c>
      <c r="Z1165" t="n">
        <v>10</v>
      </c>
    </row>
    <row r="1166">
      <c r="A1166" t="n">
        <v>46</v>
      </c>
      <c r="B1166" t="n">
        <v>45</v>
      </c>
      <c r="C1166" t="inlineStr">
        <is>
          <t xml:space="preserve">CONCLUIDO	</t>
        </is>
      </c>
      <c r="D1166" t="n">
        <v>7.9414</v>
      </c>
      <c r="E1166" t="n">
        <v>12.59</v>
      </c>
      <c r="F1166" t="n">
        <v>10.48</v>
      </c>
      <c r="G1166" t="n">
        <v>104.81</v>
      </c>
      <c r="H1166" t="n">
        <v>1.95</v>
      </c>
      <c r="I1166" t="n">
        <v>6</v>
      </c>
      <c r="J1166" t="n">
        <v>113.24</v>
      </c>
      <c r="K1166" t="n">
        <v>39.72</v>
      </c>
      <c r="L1166" t="n">
        <v>12.5</v>
      </c>
      <c r="M1166" t="n">
        <v>2</v>
      </c>
      <c r="N1166" t="n">
        <v>16.02</v>
      </c>
      <c r="O1166" t="n">
        <v>14199.62</v>
      </c>
      <c r="P1166" t="n">
        <v>79.87</v>
      </c>
      <c r="Q1166" t="n">
        <v>197.77</v>
      </c>
      <c r="R1166" t="n">
        <v>30.11</v>
      </c>
      <c r="S1166" t="n">
        <v>25.4</v>
      </c>
      <c r="T1166" t="n">
        <v>1521.86</v>
      </c>
      <c r="U1166" t="n">
        <v>0.84</v>
      </c>
      <c r="V1166" t="n">
        <v>0.89</v>
      </c>
      <c r="W1166" t="n">
        <v>2.95</v>
      </c>
      <c r="X1166" t="n">
        <v>0.09</v>
      </c>
      <c r="Y1166" t="n">
        <v>1</v>
      </c>
      <c r="Z1166" t="n">
        <v>10</v>
      </c>
    </row>
    <row r="1167">
      <c r="A1167" t="n">
        <v>47</v>
      </c>
      <c r="B1167" t="n">
        <v>45</v>
      </c>
      <c r="C1167" t="inlineStr">
        <is>
          <t xml:space="preserve">CONCLUIDO	</t>
        </is>
      </c>
      <c r="D1167" t="n">
        <v>7.9379</v>
      </c>
      <c r="E1167" t="n">
        <v>12.6</v>
      </c>
      <c r="F1167" t="n">
        <v>10.49</v>
      </c>
      <c r="G1167" t="n">
        <v>104.86</v>
      </c>
      <c r="H1167" t="n">
        <v>1.98</v>
      </c>
      <c r="I1167" t="n">
        <v>6</v>
      </c>
      <c r="J1167" t="n">
        <v>113.56</v>
      </c>
      <c r="K1167" t="n">
        <v>39.72</v>
      </c>
      <c r="L1167" t="n">
        <v>12.75</v>
      </c>
      <c r="M1167" t="n">
        <v>2</v>
      </c>
      <c r="N1167" t="n">
        <v>16.09</v>
      </c>
      <c r="O1167" t="n">
        <v>14239.17</v>
      </c>
      <c r="P1167" t="n">
        <v>80.04000000000001</v>
      </c>
      <c r="Q1167" t="n">
        <v>197.8</v>
      </c>
      <c r="R1167" t="n">
        <v>30.23</v>
      </c>
      <c r="S1167" t="n">
        <v>25.4</v>
      </c>
      <c r="T1167" t="n">
        <v>1583.19</v>
      </c>
      <c r="U1167" t="n">
        <v>0.84</v>
      </c>
      <c r="V1167" t="n">
        <v>0.89</v>
      </c>
      <c r="W1167" t="n">
        <v>2.95</v>
      </c>
      <c r="X1167" t="n">
        <v>0.1</v>
      </c>
      <c r="Y1167" t="n">
        <v>1</v>
      </c>
      <c r="Z1167" t="n">
        <v>10</v>
      </c>
    </row>
    <row r="1168">
      <c r="A1168" t="n">
        <v>48</v>
      </c>
      <c r="B1168" t="n">
        <v>45</v>
      </c>
      <c r="C1168" t="inlineStr">
        <is>
          <t xml:space="preserve">CONCLUIDO	</t>
        </is>
      </c>
      <c r="D1168" t="n">
        <v>7.9355</v>
      </c>
      <c r="E1168" t="n">
        <v>12.6</v>
      </c>
      <c r="F1168" t="n">
        <v>10.49</v>
      </c>
      <c r="G1168" t="n">
        <v>104.9</v>
      </c>
      <c r="H1168" t="n">
        <v>2.01</v>
      </c>
      <c r="I1168" t="n">
        <v>6</v>
      </c>
      <c r="J1168" t="n">
        <v>113.88</v>
      </c>
      <c r="K1168" t="n">
        <v>39.72</v>
      </c>
      <c r="L1168" t="n">
        <v>13</v>
      </c>
      <c r="M1168" t="n">
        <v>1</v>
      </c>
      <c r="N1168" t="n">
        <v>16.16</v>
      </c>
      <c r="O1168" t="n">
        <v>14278.75</v>
      </c>
      <c r="P1168" t="n">
        <v>80.04000000000001</v>
      </c>
      <c r="Q1168" t="n">
        <v>197.75</v>
      </c>
      <c r="R1168" t="n">
        <v>30.4</v>
      </c>
      <c r="S1168" t="n">
        <v>25.4</v>
      </c>
      <c r="T1168" t="n">
        <v>1665.25</v>
      </c>
      <c r="U1168" t="n">
        <v>0.84</v>
      </c>
      <c r="V1168" t="n">
        <v>0.89</v>
      </c>
      <c r="W1168" t="n">
        <v>2.95</v>
      </c>
      <c r="X1168" t="n">
        <v>0.1</v>
      </c>
      <c r="Y1168" t="n">
        <v>1</v>
      </c>
      <c r="Z1168" t="n">
        <v>10</v>
      </c>
    </row>
    <row r="1169">
      <c r="A1169" t="n">
        <v>49</v>
      </c>
      <c r="B1169" t="n">
        <v>45</v>
      </c>
      <c r="C1169" t="inlineStr">
        <is>
          <t xml:space="preserve">CONCLUIDO	</t>
        </is>
      </c>
      <c r="D1169" t="n">
        <v>7.9344</v>
      </c>
      <c r="E1169" t="n">
        <v>12.6</v>
      </c>
      <c r="F1169" t="n">
        <v>10.49</v>
      </c>
      <c r="G1169" t="n">
        <v>104.92</v>
      </c>
      <c r="H1169" t="n">
        <v>2.05</v>
      </c>
      <c r="I1169" t="n">
        <v>6</v>
      </c>
      <c r="J1169" t="n">
        <v>114.2</v>
      </c>
      <c r="K1169" t="n">
        <v>39.72</v>
      </c>
      <c r="L1169" t="n">
        <v>13.25</v>
      </c>
      <c r="M1169" t="n">
        <v>0</v>
      </c>
      <c r="N1169" t="n">
        <v>16.23</v>
      </c>
      <c r="O1169" t="n">
        <v>14318.36</v>
      </c>
      <c r="P1169" t="n">
        <v>80.09</v>
      </c>
      <c r="Q1169" t="n">
        <v>197.75</v>
      </c>
      <c r="R1169" t="n">
        <v>30.42</v>
      </c>
      <c r="S1169" t="n">
        <v>25.4</v>
      </c>
      <c r="T1169" t="n">
        <v>1674.72</v>
      </c>
      <c r="U1169" t="n">
        <v>0.83</v>
      </c>
      <c r="V1169" t="n">
        <v>0.89</v>
      </c>
      <c r="W1169" t="n">
        <v>2.95</v>
      </c>
      <c r="X1169" t="n">
        <v>0.1</v>
      </c>
      <c r="Y1169" t="n">
        <v>1</v>
      </c>
      <c r="Z1169" t="n">
        <v>10</v>
      </c>
    </row>
    <row r="1170">
      <c r="A1170" t="n">
        <v>0</v>
      </c>
      <c r="B1170" t="n">
        <v>105</v>
      </c>
      <c r="C1170" t="inlineStr">
        <is>
          <t xml:space="preserve">CONCLUIDO	</t>
        </is>
      </c>
      <c r="D1170" t="n">
        <v>4.6638</v>
      </c>
      <c r="E1170" t="n">
        <v>21.44</v>
      </c>
      <c r="F1170" t="n">
        <v>13.24</v>
      </c>
      <c r="G1170" t="n">
        <v>5.72</v>
      </c>
      <c r="H1170" t="n">
        <v>0.09</v>
      </c>
      <c r="I1170" t="n">
        <v>139</v>
      </c>
      <c r="J1170" t="n">
        <v>204</v>
      </c>
      <c r="K1170" t="n">
        <v>55.27</v>
      </c>
      <c r="L1170" t="n">
        <v>1</v>
      </c>
      <c r="M1170" t="n">
        <v>137</v>
      </c>
      <c r="N1170" t="n">
        <v>42.72</v>
      </c>
      <c r="O1170" t="n">
        <v>25393.6</v>
      </c>
      <c r="P1170" t="n">
        <v>192.16</v>
      </c>
      <c r="Q1170" t="n">
        <v>198.15</v>
      </c>
      <c r="R1170" t="n">
        <v>115.9</v>
      </c>
      <c r="S1170" t="n">
        <v>25.4</v>
      </c>
      <c r="T1170" t="n">
        <v>43752.99</v>
      </c>
      <c r="U1170" t="n">
        <v>0.22</v>
      </c>
      <c r="V1170" t="n">
        <v>0.7</v>
      </c>
      <c r="W1170" t="n">
        <v>3.17</v>
      </c>
      <c r="X1170" t="n">
        <v>2.84</v>
      </c>
      <c r="Y1170" t="n">
        <v>1</v>
      </c>
      <c r="Z1170" t="n">
        <v>10</v>
      </c>
    </row>
    <row r="1171">
      <c r="A1171" t="n">
        <v>1</v>
      </c>
      <c r="B1171" t="n">
        <v>105</v>
      </c>
      <c r="C1171" t="inlineStr">
        <is>
          <t xml:space="preserve">CONCLUIDO	</t>
        </is>
      </c>
      <c r="D1171" t="n">
        <v>5.1726</v>
      </c>
      <c r="E1171" t="n">
        <v>19.33</v>
      </c>
      <c r="F1171" t="n">
        <v>12.51</v>
      </c>
      <c r="G1171" t="n">
        <v>7.15</v>
      </c>
      <c r="H1171" t="n">
        <v>0.11</v>
      </c>
      <c r="I1171" t="n">
        <v>105</v>
      </c>
      <c r="J1171" t="n">
        <v>204.39</v>
      </c>
      <c r="K1171" t="n">
        <v>55.27</v>
      </c>
      <c r="L1171" t="n">
        <v>1.25</v>
      </c>
      <c r="M1171" t="n">
        <v>103</v>
      </c>
      <c r="N1171" t="n">
        <v>42.87</v>
      </c>
      <c r="O1171" t="n">
        <v>25442.42</v>
      </c>
      <c r="P1171" t="n">
        <v>181.51</v>
      </c>
      <c r="Q1171" t="n">
        <v>197.95</v>
      </c>
      <c r="R1171" t="n">
        <v>93.42</v>
      </c>
      <c r="S1171" t="n">
        <v>25.4</v>
      </c>
      <c r="T1171" t="n">
        <v>32680.72</v>
      </c>
      <c r="U1171" t="n">
        <v>0.27</v>
      </c>
      <c r="V1171" t="n">
        <v>0.74</v>
      </c>
      <c r="W1171" t="n">
        <v>3.1</v>
      </c>
      <c r="X1171" t="n">
        <v>2.11</v>
      </c>
      <c r="Y1171" t="n">
        <v>1</v>
      </c>
      <c r="Z1171" t="n">
        <v>10</v>
      </c>
    </row>
    <row r="1172">
      <c r="A1172" t="n">
        <v>2</v>
      </c>
      <c r="B1172" t="n">
        <v>105</v>
      </c>
      <c r="C1172" t="inlineStr">
        <is>
          <t xml:space="preserve">CONCLUIDO	</t>
        </is>
      </c>
      <c r="D1172" t="n">
        <v>5.5196</v>
      </c>
      <c r="E1172" t="n">
        <v>18.12</v>
      </c>
      <c r="F1172" t="n">
        <v>12.11</v>
      </c>
      <c r="G1172" t="n">
        <v>8.539999999999999</v>
      </c>
      <c r="H1172" t="n">
        <v>0.13</v>
      </c>
      <c r="I1172" t="n">
        <v>85</v>
      </c>
      <c r="J1172" t="n">
        <v>204.79</v>
      </c>
      <c r="K1172" t="n">
        <v>55.27</v>
      </c>
      <c r="L1172" t="n">
        <v>1.5</v>
      </c>
      <c r="M1172" t="n">
        <v>83</v>
      </c>
      <c r="N1172" t="n">
        <v>43.02</v>
      </c>
      <c r="O1172" t="n">
        <v>25491.3</v>
      </c>
      <c r="P1172" t="n">
        <v>175.57</v>
      </c>
      <c r="Q1172" t="n">
        <v>197.99</v>
      </c>
      <c r="R1172" t="n">
        <v>80.81</v>
      </c>
      <c r="S1172" t="n">
        <v>25.4</v>
      </c>
      <c r="T1172" t="n">
        <v>26474.61</v>
      </c>
      <c r="U1172" t="n">
        <v>0.31</v>
      </c>
      <c r="V1172" t="n">
        <v>0.77</v>
      </c>
      <c r="W1172" t="n">
        <v>3.08</v>
      </c>
      <c r="X1172" t="n">
        <v>1.71</v>
      </c>
      <c r="Y1172" t="n">
        <v>1</v>
      </c>
      <c r="Z1172" t="n">
        <v>10</v>
      </c>
    </row>
    <row r="1173">
      <c r="A1173" t="n">
        <v>3</v>
      </c>
      <c r="B1173" t="n">
        <v>105</v>
      </c>
      <c r="C1173" t="inlineStr">
        <is>
          <t xml:space="preserve">CONCLUIDO	</t>
        </is>
      </c>
      <c r="D1173" t="n">
        <v>5.7931</v>
      </c>
      <c r="E1173" t="n">
        <v>17.26</v>
      </c>
      <c r="F1173" t="n">
        <v>11.82</v>
      </c>
      <c r="G1173" t="n">
        <v>9.99</v>
      </c>
      <c r="H1173" t="n">
        <v>0.15</v>
      </c>
      <c r="I1173" t="n">
        <v>71</v>
      </c>
      <c r="J1173" t="n">
        <v>205.18</v>
      </c>
      <c r="K1173" t="n">
        <v>55.27</v>
      </c>
      <c r="L1173" t="n">
        <v>1.75</v>
      </c>
      <c r="M1173" t="n">
        <v>69</v>
      </c>
      <c r="N1173" t="n">
        <v>43.16</v>
      </c>
      <c r="O1173" t="n">
        <v>25540.22</v>
      </c>
      <c r="P1173" t="n">
        <v>171.32</v>
      </c>
      <c r="Q1173" t="n">
        <v>197.89</v>
      </c>
      <c r="R1173" t="n">
        <v>71.48</v>
      </c>
      <c r="S1173" t="n">
        <v>25.4</v>
      </c>
      <c r="T1173" t="n">
        <v>21880.55</v>
      </c>
      <c r="U1173" t="n">
        <v>0.36</v>
      </c>
      <c r="V1173" t="n">
        <v>0.79</v>
      </c>
      <c r="W1173" t="n">
        <v>3.06</v>
      </c>
      <c r="X1173" t="n">
        <v>1.42</v>
      </c>
      <c r="Y1173" t="n">
        <v>1</v>
      </c>
      <c r="Z1173" t="n">
        <v>10</v>
      </c>
    </row>
    <row r="1174">
      <c r="A1174" t="n">
        <v>4</v>
      </c>
      <c r="B1174" t="n">
        <v>105</v>
      </c>
      <c r="C1174" t="inlineStr">
        <is>
          <t xml:space="preserve">CONCLUIDO	</t>
        </is>
      </c>
      <c r="D1174" t="n">
        <v>5.9904</v>
      </c>
      <c r="E1174" t="n">
        <v>16.69</v>
      </c>
      <c r="F1174" t="n">
        <v>11.61</v>
      </c>
      <c r="G1174" t="n">
        <v>11.24</v>
      </c>
      <c r="H1174" t="n">
        <v>0.17</v>
      </c>
      <c r="I1174" t="n">
        <v>62</v>
      </c>
      <c r="J1174" t="n">
        <v>205.58</v>
      </c>
      <c r="K1174" t="n">
        <v>55.27</v>
      </c>
      <c r="L1174" t="n">
        <v>2</v>
      </c>
      <c r="M1174" t="n">
        <v>60</v>
      </c>
      <c r="N1174" t="n">
        <v>43.31</v>
      </c>
      <c r="O1174" t="n">
        <v>25589.2</v>
      </c>
      <c r="P1174" t="n">
        <v>168.29</v>
      </c>
      <c r="Q1174" t="n">
        <v>197.81</v>
      </c>
      <c r="R1174" t="n">
        <v>65.17</v>
      </c>
      <c r="S1174" t="n">
        <v>25.4</v>
      </c>
      <c r="T1174" t="n">
        <v>18773.01</v>
      </c>
      <c r="U1174" t="n">
        <v>0.39</v>
      </c>
      <c r="V1174" t="n">
        <v>0.8</v>
      </c>
      <c r="W1174" t="n">
        <v>3.04</v>
      </c>
      <c r="X1174" t="n">
        <v>1.22</v>
      </c>
      <c r="Y1174" t="n">
        <v>1</v>
      </c>
      <c r="Z1174" t="n">
        <v>10</v>
      </c>
    </row>
    <row r="1175">
      <c r="A1175" t="n">
        <v>5</v>
      </c>
      <c r="B1175" t="n">
        <v>105</v>
      </c>
      <c r="C1175" t="inlineStr">
        <is>
          <t xml:space="preserve">CONCLUIDO	</t>
        </is>
      </c>
      <c r="D1175" t="n">
        <v>6.1623</v>
      </c>
      <c r="E1175" t="n">
        <v>16.23</v>
      </c>
      <c r="F1175" t="n">
        <v>11.47</v>
      </c>
      <c r="G1175" t="n">
        <v>12.75</v>
      </c>
      <c r="H1175" t="n">
        <v>0.19</v>
      </c>
      <c r="I1175" t="n">
        <v>54</v>
      </c>
      <c r="J1175" t="n">
        <v>205.98</v>
      </c>
      <c r="K1175" t="n">
        <v>55.27</v>
      </c>
      <c r="L1175" t="n">
        <v>2.25</v>
      </c>
      <c r="M1175" t="n">
        <v>52</v>
      </c>
      <c r="N1175" t="n">
        <v>43.46</v>
      </c>
      <c r="O1175" t="n">
        <v>25638.22</v>
      </c>
      <c r="P1175" t="n">
        <v>166.2</v>
      </c>
      <c r="Q1175" t="n">
        <v>197.9</v>
      </c>
      <c r="R1175" t="n">
        <v>60.77</v>
      </c>
      <c r="S1175" t="n">
        <v>25.4</v>
      </c>
      <c r="T1175" t="n">
        <v>16610.44</v>
      </c>
      <c r="U1175" t="n">
        <v>0.42</v>
      </c>
      <c r="V1175" t="n">
        <v>0.8100000000000001</v>
      </c>
      <c r="W1175" t="n">
        <v>3.03</v>
      </c>
      <c r="X1175" t="n">
        <v>1.08</v>
      </c>
      <c r="Y1175" t="n">
        <v>1</v>
      </c>
      <c r="Z1175" t="n">
        <v>10</v>
      </c>
    </row>
    <row r="1176">
      <c r="A1176" t="n">
        <v>6</v>
      </c>
      <c r="B1176" t="n">
        <v>105</v>
      </c>
      <c r="C1176" t="inlineStr">
        <is>
          <t xml:space="preserve">CONCLUIDO	</t>
        </is>
      </c>
      <c r="D1176" t="n">
        <v>6.2795</v>
      </c>
      <c r="E1176" t="n">
        <v>15.92</v>
      </c>
      <c r="F1176" t="n">
        <v>11.37</v>
      </c>
      <c r="G1176" t="n">
        <v>13.93</v>
      </c>
      <c r="H1176" t="n">
        <v>0.22</v>
      </c>
      <c r="I1176" t="n">
        <v>49</v>
      </c>
      <c r="J1176" t="n">
        <v>206.38</v>
      </c>
      <c r="K1176" t="n">
        <v>55.27</v>
      </c>
      <c r="L1176" t="n">
        <v>2.5</v>
      </c>
      <c r="M1176" t="n">
        <v>47</v>
      </c>
      <c r="N1176" t="n">
        <v>43.6</v>
      </c>
      <c r="O1176" t="n">
        <v>25687.3</v>
      </c>
      <c r="P1176" t="n">
        <v>164.62</v>
      </c>
      <c r="Q1176" t="n">
        <v>197.79</v>
      </c>
      <c r="R1176" t="n">
        <v>58.33</v>
      </c>
      <c r="S1176" t="n">
        <v>25.4</v>
      </c>
      <c r="T1176" t="n">
        <v>15417.32</v>
      </c>
      <c r="U1176" t="n">
        <v>0.44</v>
      </c>
      <c r="V1176" t="n">
        <v>0.82</v>
      </c>
      <c r="W1176" t="n">
        <v>3.01</v>
      </c>
      <c r="X1176" t="n">
        <v>0.98</v>
      </c>
      <c r="Y1176" t="n">
        <v>1</v>
      </c>
      <c r="Z1176" t="n">
        <v>10</v>
      </c>
    </row>
    <row r="1177">
      <c r="A1177" t="n">
        <v>7</v>
      </c>
      <c r="B1177" t="n">
        <v>105</v>
      </c>
      <c r="C1177" t="inlineStr">
        <is>
          <t xml:space="preserve">CONCLUIDO	</t>
        </is>
      </c>
      <c r="D1177" t="n">
        <v>6.4117</v>
      </c>
      <c r="E1177" t="n">
        <v>15.6</v>
      </c>
      <c r="F1177" t="n">
        <v>11.25</v>
      </c>
      <c r="G1177" t="n">
        <v>15.34</v>
      </c>
      <c r="H1177" t="n">
        <v>0.24</v>
      </c>
      <c r="I1177" t="n">
        <v>44</v>
      </c>
      <c r="J1177" t="n">
        <v>206.78</v>
      </c>
      <c r="K1177" t="n">
        <v>55.27</v>
      </c>
      <c r="L1177" t="n">
        <v>2.75</v>
      </c>
      <c r="M1177" t="n">
        <v>42</v>
      </c>
      <c r="N1177" t="n">
        <v>43.75</v>
      </c>
      <c r="O1177" t="n">
        <v>25736.42</v>
      </c>
      <c r="P1177" t="n">
        <v>162.68</v>
      </c>
      <c r="Q1177" t="n">
        <v>197.91</v>
      </c>
      <c r="R1177" t="n">
        <v>53.86</v>
      </c>
      <c r="S1177" t="n">
        <v>25.4</v>
      </c>
      <c r="T1177" t="n">
        <v>13207.63</v>
      </c>
      <c r="U1177" t="n">
        <v>0.47</v>
      </c>
      <c r="V1177" t="n">
        <v>0.83</v>
      </c>
      <c r="W1177" t="n">
        <v>3.01</v>
      </c>
      <c r="X1177" t="n">
        <v>0.85</v>
      </c>
      <c r="Y1177" t="n">
        <v>1</v>
      </c>
      <c r="Z1177" t="n">
        <v>10</v>
      </c>
    </row>
    <row r="1178">
      <c r="A1178" t="n">
        <v>8</v>
      </c>
      <c r="B1178" t="n">
        <v>105</v>
      </c>
      <c r="C1178" t="inlineStr">
        <is>
          <t xml:space="preserve">CONCLUIDO	</t>
        </is>
      </c>
      <c r="D1178" t="n">
        <v>6.4989</v>
      </c>
      <c r="E1178" t="n">
        <v>15.39</v>
      </c>
      <c r="F1178" t="n">
        <v>11.2</v>
      </c>
      <c r="G1178" t="n">
        <v>16.8</v>
      </c>
      <c r="H1178" t="n">
        <v>0.26</v>
      </c>
      <c r="I1178" t="n">
        <v>40</v>
      </c>
      <c r="J1178" t="n">
        <v>207.17</v>
      </c>
      <c r="K1178" t="n">
        <v>55.27</v>
      </c>
      <c r="L1178" t="n">
        <v>3</v>
      </c>
      <c r="M1178" t="n">
        <v>38</v>
      </c>
      <c r="N1178" t="n">
        <v>43.9</v>
      </c>
      <c r="O1178" t="n">
        <v>25785.6</v>
      </c>
      <c r="P1178" t="n">
        <v>161.92</v>
      </c>
      <c r="Q1178" t="n">
        <v>197.8</v>
      </c>
      <c r="R1178" t="n">
        <v>52.41</v>
      </c>
      <c r="S1178" t="n">
        <v>25.4</v>
      </c>
      <c r="T1178" t="n">
        <v>12500.48</v>
      </c>
      <c r="U1178" t="n">
        <v>0.48</v>
      </c>
      <c r="V1178" t="n">
        <v>0.83</v>
      </c>
      <c r="W1178" t="n">
        <v>3.01</v>
      </c>
      <c r="X1178" t="n">
        <v>0.8100000000000001</v>
      </c>
      <c r="Y1178" t="n">
        <v>1</v>
      </c>
      <c r="Z1178" t="n">
        <v>10</v>
      </c>
    </row>
    <row r="1179">
      <c r="A1179" t="n">
        <v>9</v>
      </c>
      <c r="B1179" t="n">
        <v>105</v>
      </c>
      <c r="C1179" t="inlineStr">
        <is>
          <t xml:space="preserve">CONCLUIDO	</t>
        </is>
      </c>
      <c r="D1179" t="n">
        <v>6.5897</v>
      </c>
      <c r="E1179" t="n">
        <v>15.18</v>
      </c>
      <c r="F1179" t="n">
        <v>11.11</v>
      </c>
      <c r="G1179" t="n">
        <v>18.02</v>
      </c>
      <c r="H1179" t="n">
        <v>0.28</v>
      </c>
      <c r="I1179" t="n">
        <v>37</v>
      </c>
      <c r="J1179" t="n">
        <v>207.57</v>
      </c>
      <c r="K1179" t="n">
        <v>55.27</v>
      </c>
      <c r="L1179" t="n">
        <v>3.25</v>
      </c>
      <c r="M1179" t="n">
        <v>35</v>
      </c>
      <c r="N1179" t="n">
        <v>44.05</v>
      </c>
      <c r="O1179" t="n">
        <v>25834.83</v>
      </c>
      <c r="P1179" t="n">
        <v>160.57</v>
      </c>
      <c r="Q1179" t="n">
        <v>197.85</v>
      </c>
      <c r="R1179" t="n">
        <v>49.51</v>
      </c>
      <c r="S1179" t="n">
        <v>25.4</v>
      </c>
      <c r="T1179" t="n">
        <v>11068.16</v>
      </c>
      <c r="U1179" t="n">
        <v>0.51</v>
      </c>
      <c r="V1179" t="n">
        <v>0.84</v>
      </c>
      <c r="W1179" t="n">
        <v>3</v>
      </c>
      <c r="X1179" t="n">
        <v>0.72</v>
      </c>
      <c r="Y1179" t="n">
        <v>1</v>
      </c>
      <c r="Z1179" t="n">
        <v>10</v>
      </c>
    </row>
    <row r="1180">
      <c r="A1180" t="n">
        <v>10</v>
      </c>
      <c r="B1180" t="n">
        <v>105</v>
      </c>
      <c r="C1180" t="inlineStr">
        <is>
          <t xml:space="preserve">CONCLUIDO	</t>
        </is>
      </c>
      <c r="D1180" t="n">
        <v>6.6681</v>
      </c>
      <c r="E1180" t="n">
        <v>15</v>
      </c>
      <c r="F1180" t="n">
        <v>11.05</v>
      </c>
      <c r="G1180" t="n">
        <v>19.51</v>
      </c>
      <c r="H1180" t="n">
        <v>0.3</v>
      </c>
      <c r="I1180" t="n">
        <v>34</v>
      </c>
      <c r="J1180" t="n">
        <v>207.97</v>
      </c>
      <c r="K1180" t="n">
        <v>55.27</v>
      </c>
      <c r="L1180" t="n">
        <v>3.5</v>
      </c>
      <c r="M1180" t="n">
        <v>32</v>
      </c>
      <c r="N1180" t="n">
        <v>44.2</v>
      </c>
      <c r="O1180" t="n">
        <v>25884.1</v>
      </c>
      <c r="P1180" t="n">
        <v>159.64</v>
      </c>
      <c r="Q1180" t="n">
        <v>197.78</v>
      </c>
      <c r="R1180" t="n">
        <v>48.04</v>
      </c>
      <c r="S1180" t="n">
        <v>25.4</v>
      </c>
      <c r="T1180" t="n">
        <v>10344.24</v>
      </c>
      <c r="U1180" t="n">
        <v>0.53</v>
      </c>
      <c r="V1180" t="n">
        <v>0.84</v>
      </c>
      <c r="W1180" t="n">
        <v>2.99</v>
      </c>
      <c r="X1180" t="n">
        <v>0.66</v>
      </c>
      <c r="Y1180" t="n">
        <v>1</v>
      </c>
      <c r="Z1180" t="n">
        <v>10</v>
      </c>
    </row>
    <row r="1181">
      <c r="A1181" t="n">
        <v>11</v>
      </c>
      <c r="B1181" t="n">
        <v>105</v>
      </c>
      <c r="C1181" t="inlineStr">
        <is>
          <t xml:space="preserve">CONCLUIDO	</t>
        </is>
      </c>
      <c r="D1181" t="n">
        <v>6.7145</v>
      </c>
      <c r="E1181" t="n">
        <v>14.89</v>
      </c>
      <c r="F1181" t="n">
        <v>11.03</v>
      </c>
      <c r="G1181" t="n">
        <v>20.68</v>
      </c>
      <c r="H1181" t="n">
        <v>0.32</v>
      </c>
      <c r="I1181" t="n">
        <v>32</v>
      </c>
      <c r="J1181" t="n">
        <v>208.37</v>
      </c>
      <c r="K1181" t="n">
        <v>55.27</v>
      </c>
      <c r="L1181" t="n">
        <v>3.75</v>
      </c>
      <c r="M1181" t="n">
        <v>30</v>
      </c>
      <c r="N1181" t="n">
        <v>44.35</v>
      </c>
      <c r="O1181" t="n">
        <v>25933.43</v>
      </c>
      <c r="P1181" t="n">
        <v>159.23</v>
      </c>
      <c r="Q1181" t="n">
        <v>197.88</v>
      </c>
      <c r="R1181" t="n">
        <v>47.33</v>
      </c>
      <c r="S1181" t="n">
        <v>25.4</v>
      </c>
      <c r="T1181" t="n">
        <v>10001.6</v>
      </c>
      <c r="U1181" t="n">
        <v>0.54</v>
      </c>
      <c r="V1181" t="n">
        <v>0.84</v>
      </c>
      <c r="W1181" t="n">
        <v>2.99</v>
      </c>
      <c r="X1181" t="n">
        <v>0.64</v>
      </c>
      <c r="Y1181" t="n">
        <v>1</v>
      </c>
      <c r="Z1181" t="n">
        <v>10</v>
      </c>
    </row>
    <row r="1182">
      <c r="A1182" t="n">
        <v>12</v>
      </c>
      <c r="B1182" t="n">
        <v>105</v>
      </c>
      <c r="C1182" t="inlineStr">
        <is>
          <t xml:space="preserve">CONCLUIDO	</t>
        </is>
      </c>
      <c r="D1182" t="n">
        <v>6.7837</v>
      </c>
      <c r="E1182" t="n">
        <v>14.74</v>
      </c>
      <c r="F1182" t="n">
        <v>10.96</v>
      </c>
      <c r="G1182" t="n">
        <v>21.92</v>
      </c>
      <c r="H1182" t="n">
        <v>0.34</v>
      </c>
      <c r="I1182" t="n">
        <v>30</v>
      </c>
      <c r="J1182" t="n">
        <v>208.77</v>
      </c>
      <c r="K1182" t="n">
        <v>55.27</v>
      </c>
      <c r="L1182" t="n">
        <v>4</v>
      </c>
      <c r="M1182" t="n">
        <v>28</v>
      </c>
      <c r="N1182" t="n">
        <v>44.5</v>
      </c>
      <c r="O1182" t="n">
        <v>25982.82</v>
      </c>
      <c r="P1182" t="n">
        <v>158.09</v>
      </c>
      <c r="Q1182" t="n">
        <v>197.77</v>
      </c>
      <c r="R1182" t="n">
        <v>45.07</v>
      </c>
      <c r="S1182" t="n">
        <v>25.4</v>
      </c>
      <c r="T1182" t="n">
        <v>8881.219999999999</v>
      </c>
      <c r="U1182" t="n">
        <v>0.5600000000000001</v>
      </c>
      <c r="V1182" t="n">
        <v>0.85</v>
      </c>
      <c r="W1182" t="n">
        <v>2.99</v>
      </c>
      <c r="X1182" t="n">
        <v>0.57</v>
      </c>
      <c r="Y1182" t="n">
        <v>1</v>
      </c>
      <c r="Z1182" t="n">
        <v>10</v>
      </c>
    </row>
    <row r="1183">
      <c r="A1183" t="n">
        <v>13</v>
      </c>
      <c r="B1183" t="n">
        <v>105</v>
      </c>
      <c r="C1183" t="inlineStr">
        <is>
          <t xml:space="preserve">CONCLUIDO	</t>
        </is>
      </c>
      <c r="D1183" t="n">
        <v>6.8315</v>
      </c>
      <c r="E1183" t="n">
        <v>14.64</v>
      </c>
      <c r="F1183" t="n">
        <v>10.94</v>
      </c>
      <c r="G1183" t="n">
        <v>23.44</v>
      </c>
      <c r="H1183" t="n">
        <v>0.36</v>
      </c>
      <c r="I1183" t="n">
        <v>28</v>
      </c>
      <c r="J1183" t="n">
        <v>209.17</v>
      </c>
      <c r="K1183" t="n">
        <v>55.27</v>
      </c>
      <c r="L1183" t="n">
        <v>4.25</v>
      </c>
      <c r="M1183" t="n">
        <v>26</v>
      </c>
      <c r="N1183" t="n">
        <v>44.65</v>
      </c>
      <c r="O1183" t="n">
        <v>26032.25</v>
      </c>
      <c r="P1183" t="n">
        <v>157.74</v>
      </c>
      <c r="Q1183" t="n">
        <v>197.78</v>
      </c>
      <c r="R1183" t="n">
        <v>44.24</v>
      </c>
      <c r="S1183" t="n">
        <v>25.4</v>
      </c>
      <c r="T1183" t="n">
        <v>8474.719999999999</v>
      </c>
      <c r="U1183" t="n">
        <v>0.57</v>
      </c>
      <c r="V1183" t="n">
        <v>0.85</v>
      </c>
      <c r="W1183" t="n">
        <v>2.99</v>
      </c>
      <c r="X1183" t="n">
        <v>0.55</v>
      </c>
      <c r="Y1183" t="n">
        <v>1</v>
      </c>
      <c r="Z1183" t="n">
        <v>10</v>
      </c>
    </row>
    <row r="1184">
      <c r="A1184" t="n">
        <v>14</v>
      </c>
      <c r="B1184" t="n">
        <v>105</v>
      </c>
      <c r="C1184" t="inlineStr">
        <is>
          <t xml:space="preserve">CONCLUIDO	</t>
        </is>
      </c>
      <c r="D1184" t="n">
        <v>6.8848</v>
      </c>
      <c r="E1184" t="n">
        <v>14.52</v>
      </c>
      <c r="F1184" t="n">
        <v>10.91</v>
      </c>
      <c r="G1184" t="n">
        <v>25.17</v>
      </c>
      <c r="H1184" t="n">
        <v>0.38</v>
      </c>
      <c r="I1184" t="n">
        <v>26</v>
      </c>
      <c r="J1184" t="n">
        <v>209.58</v>
      </c>
      <c r="K1184" t="n">
        <v>55.27</v>
      </c>
      <c r="L1184" t="n">
        <v>4.5</v>
      </c>
      <c r="M1184" t="n">
        <v>24</v>
      </c>
      <c r="N1184" t="n">
        <v>44.8</v>
      </c>
      <c r="O1184" t="n">
        <v>26081.73</v>
      </c>
      <c r="P1184" t="n">
        <v>157.1</v>
      </c>
      <c r="Q1184" t="n">
        <v>197.9</v>
      </c>
      <c r="R1184" t="n">
        <v>43.29</v>
      </c>
      <c r="S1184" t="n">
        <v>25.4</v>
      </c>
      <c r="T1184" t="n">
        <v>8008.82</v>
      </c>
      <c r="U1184" t="n">
        <v>0.59</v>
      </c>
      <c r="V1184" t="n">
        <v>0.85</v>
      </c>
      <c r="W1184" t="n">
        <v>2.98</v>
      </c>
      <c r="X1184" t="n">
        <v>0.51</v>
      </c>
      <c r="Y1184" t="n">
        <v>1</v>
      </c>
      <c r="Z1184" t="n">
        <v>10</v>
      </c>
    </row>
    <row r="1185">
      <c r="A1185" t="n">
        <v>15</v>
      </c>
      <c r="B1185" t="n">
        <v>105</v>
      </c>
      <c r="C1185" t="inlineStr">
        <is>
          <t xml:space="preserve">CONCLUIDO	</t>
        </is>
      </c>
      <c r="D1185" t="n">
        <v>6.9199</v>
      </c>
      <c r="E1185" t="n">
        <v>14.45</v>
      </c>
      <c r="F1185" t="n">
        <v>10.87</v>
      </c>
      <c r="G1185" t="n">
        <v>26.09</v>
      </c>
      <c r="H1185" t="n">
        <v>0.4</v>
      </c>
      <c r="I1185" t="n">
        <v>25</v>
      </c>
      <c r="J1185" t="n">
        <v>209.98</v>
      </c>
      <c r="K1185" t="n">
        <v>55.27</v>
      </c>
      <c r="L1185" t="n">
        <v>4.75</v>
      </c>
      <c r="M1185" t="n">
        <v>23</v>
      </c>
      <c r="N1185" t="n">
        <v>44.95</v>
      </c>
      <c r="O1185" t="n">
        <v>26131.27</v>
      </c>
      <c r="P1185" t="n">
        <v>156.62</v>
      </c>
      <c r="Q1185" t="n">
        <v>197.82</v>
      </c>
      <c r="R1185" t="n">
        <v>42.38</v>
      </c>
      <c r="S1185" t="n">
        <v>25.4</v>
      </c>
      <c r="T1185" t="n">
        <v>7562.49</v>
      </c>
      <c r="U1185" t="n">
        <v>0.6</v>
      </c>
      <c r="V1185" t="n">
        <v>0.86</v>
      </c>
      <c r="W1185" t="n">
        <v>2.98</v>
      </c>
      <c r="X1185" t="n">
        <v>0.48</v>
      </c>
      <c r="Y1185" t="n">
        <v>1</v>
      </c>
      <c r="Z1185" t="n">
        <v>10</v>
      </c>
    </row>
    <row r="1186">
      <c r="A1186" t="n">
        <v>16</v>
      </c>
      <c r="B1186" t="n">
        <v>105</v>
      </c>
      <c r="C1186" t="inlineStr">
        <is>
          <t xml:space="preserve">CONCLUIDO	</t>
        </is>
      </c>
      <c r="D1186" t="n">
        <v>6.9459</v>
      </c>
      <c r="E1186" t="n">
        <v>14.4</v>
      </c>
      <c r="F1186" t="n">
        <v>10.86</v>
      </c>
      <c r="G1186" t="n">
        <v>27.15</v>
      </c>
      <c r="H1186" t="n">
        <v>0.42</v>
      </c>
      <c r="I1186" t="n">
        <v>24</v>
      </c>
      <c r="J1186" t="n">
        <v>210.38</v>
      </c>
      <c r="K1186" t="n">
        <v>55.27</v>
      </c>
      <c r="L1186" t="n">
        <v>5</v>
      </c>
      <c r="M1186" t="n">
        <v>22</v>
      </c>
      <c r="N1186" t="n">
        <v>45.11</v>
      </c>
      <c r="O1186" t="n">
        <v>26180.86</v>
      </c>
      <c r="P1186" t="n">
        <v>156.35</v>
      </c>
      <c r="Q1186" t="n">
        <v>197.78</v>
      </c>
      <c r="R1186" t="n">
        <v>42.12</v>
      </c>
      <c r="S1186" t="n">
        <v>25.4</v>
      </c>
      <c r="T1186" t="n">
        <v>7438.2</v>
      </c>
      <c r="U1186" t="n">
        <v>0.6</v>
      </c>
      <c r="V1186" t="n">
        <v>0.86</v>
      </c>
      <c r="W1186" t="n">
        <v>2.97</v>
      </c>
      <c r="X1186" t="n">
        <v>0.47</v>
      </c>
      <c r="Y1186" t="n">
        <v>1</v>
      </c>
      <c r="Z1186" t="n">
        <v>10</v>
      </c>
    </row>
    <row r="1187">
      <c r="A1187" t="n">
        <v>17</v>
      </c>
      <c r="B1187" t="n">
        <v>105</v>
      </c>
      <c r="C1187" t="inlineStr">
        <is>
          <t xml:space="preserve">CONCLUIDO	</t>
        </is>
      </c>
      <c r="D1187" t="n">
        <v>6.9807</v>
      </c>
      <c r="E1187" t="n">
        <v>14.33</v>
      </c>
      <c r="F1187" t="n">
        <v>10.83</v>
      </c>
      <c r="G1187" t="n">
        <v>28.25</v>
      </c>
      <c r="H1187" t="n">
        <v>0.44</v>
      </c>
      <c r="I1187" t="n">
        <v>23</v>
      </c>
      <c r="J1187" t="n">
        <v>210.78</v>
      </c>
      <c r="K1187" t="n">
        <v>55.27</v>
      </c>
      <c r="L1187" t="n">
        <v>5.25</v>
      </c>
      <c r="M1187" t="n">
        <v>21</v>
      </c>
      <c r="N1187" t="n">
        <v>45.26</v>
      </c>
      <c r="O1187" t="n">
        <v>26230.5</v>
      </c>
      <c r="P1187" t="n">
        <v>155.78</v>
      </c>
      <c r="Q1187" t="n">
        <v>197.77</v>
      </c>
      <c r="R1187" t="n">
        <v>40.94</v>
      </c>
      <c r="S1187" t="n">
        <v>25.4</v>
      </c>
      <c r="T1187" t="n">
        <v>6850.67</v>
      </c>
      <c r="U1187" t="n">
        <v>0.62</v>
      </c>
      <c r="V1187" t="n">
        <v>0.86</v>
      </c>
      <c r="W1187" t="n">
        <v>2.98</v>
      </c>
      <c r="X1187" t="n">
        <v>0.44</v>
      </c>
      <c r="Y1187" t="n">
        <v>1</v>
      </c>
      <c r="Z1187" t="n">
        <v>10</v>
      </c>
    </row>
    <row r="1188">
      <c r="A1188" t="n">
        <v>18</v>
      </c>
      <c r="B1188" t="n">
        <v>105</v>
      </c>
      <c r="C1188" t="inlineStr">
        <is>
          <t xml:space="preserve">CONCLUIDO	</t>
        </is>
      </c>
      <c r="D1188" t="n">
        <v>7.0066</v>
      </c>
      <c r="E1188" t="n">
        <v>14.27</v>
      </c>
      <c r="F1188" t="n">
        <v>10.82</v>
      </c>
      <c r="G1188" t="n">
        <v>29.5</v>
      </c>
      <c r="H1188" t="n">
        <v>0.46</v>
      </c>
      <c r="I1188" t="n">
        <v>22</v>
      </c>
      <c r="J1188" t="n">
        <v>211.18</v>
      </c>
      <c r="K1188" t="n">
        <v>55.27</v>
      </c>
      <c r="L1188" t="n">
        <v>5.5</v>
      </c>
      <c r="M1188" t="n">
        <v>20</v>
      </c>
      <c r="N1188" t="n">
        <v>45.41</v>
      </c>
      <c r="O1188" t="n">
        <v>26280.2</v>
      </c>
      <c r="P1188" t="n">
        <v>155.53</v>
      </c>
      <c r="Q1188" t="n">
        <v>197.83</v>
      </c>
      <c r="R1188" t="n">
        <v>40.47</v>
      </c>
      <c r="S1188" t="n">
        <v>25.4</v>
      </c>
      <c r="T1188" t="n">
        <v>6619.84</v>
      </c>
      <c r="U1188" t="n">
        <v>0.63</v>
      </c>
      <c r="V1188" t="n">
        <v>0.86</v>
      </c>
      <c r="W1188" t="n">
        <v>2.98</v>
      </c>
      <c r="X1188" t="n">
        <v>0.42</v>
      </c>
      <c r="Y1188" t="n">
        <v>1</v>
      </c>
      <c r="Z1188" t="n">
        <v>10</v>
      </c>
    </row>
    <row r="1189">
      <c r="A1189" t="n">
        <v>19</v>
      </c>
      <c r="B1189" t="n">
        <v>105</v>
      </c>
      <c r="C1189" t="inlineStr">
        <is>
          <t xml:space="preserve">CONCLUIDO	</t>
        </is>
      </c>
      <c r="D1189" t="n">
        <v>7.0406</v>
      </c>
      <c r="E1189" t="n">
        <v>14.2</v>
      </c>
      <c r="F1189" t="n">
        <v>10.79</v>
      </c>
      <c r="G1189" t="n">
        <v>30.82</v>
      </c>
      <c r="H1189" t="n">
        <v>0.48</v>
      </c>
      <c r="I1189" t="n">
        <v>21</v>
      </c>
      <c r="J1189" t="n">
        <v>211.59</v>
      </c>
      <c r="K1189" t="n">
        <v>55.27</v>
      </c>
      <c r="L1189" t="n">
        <v>5.75</v>
      </c>
      <c r="M1189" t="n">
        <v>19</v>
      </c>
      <c r="N1189" t="n">
        <v>45.57</v>
      </c>
      <c r="O1189" t="n">
        <v>26329.94</v>
      </c>
      <c r="P1189" t="n">
        <v>154.99</v>
      </c>
      <c r="Q1189" t="n">
        <v>197.77</v>
      </c>
      <c r="R1189" t="n">
        <v>39.69</v>
      </c>
      <c r="S1189" t="n">
        <v>25.4</v>
      </c>
      <c r="T1189" t="n">
        <v>6235.63</v>
      </c>
      <c r="U1189" t="n">
        <v>0.64</v>
      </c>
      <c r="V1189" t="n">
        <v>0.86</v>
      </c>
      <c r="W1189" t="n">
        <v>2.97</v>
      </c>
      <c r="X1189" t="n">
        <v>0.4</v>
      </c>
      <c r="Y1189" t="n">
        <v>1</v>
      </c>
      <c r="Z1189" t="n">
        <v>10</v>
      </c>
    </row>
    <row r="1190">
      <c r="A1190" t="n">
        <v>20</v>
      </c>
      <c r="B1190" t="n">
        <v>105</v>
      </c>
      <c r="C1190" t="inlineStr">
        <is>
          <t xml:space="preserve">CONCLUIDO	</t>
        </is>
      </c>
      <c r="D1190" t="n">
        <v>7.0757</v>
      </c>
      <c r="E1190" t="n">
        <v>14.13</v>
      </c>
      <c r="F1190" t="n">
        <v>10.76</v>
      </c>
      <c r="G1190" t="n">
        <v>32.27</v>
      </c>
      <c r="H1190" t="n">
        <v>0.5</v>
      </c>
      <c r="I1190" t="n">
        <v>20</v>
      </c>
      <c r="J1190" t="n">
        <v>211.99</v>
      </c>
      <c r="K1190" t="n">
        <v>55.27</v>
      </c>
      <c r="L1190" t="n">
        <v>6</v>
      </c>
      <c r="M1190" t="n">
        <v>18</v>
      </c>
      <c r="N1190" t="n">
        <v>45.72</v>
      </c>
      <c r="O1190" t="n">
        <v>26379.74</v>
      </c>
      <c r="P1190" t="n">
        <v>154.51</v>
      </c>
      <c r="Q1190" t="n">
        <v>197.79</v>
      </c>
      <c r="R1190" t="n">
        <v>38.74</v>
      </c>
      <c r="S1190" t="n">
        <v>25.4</v>
      </c>
      <c r="T1190" t="n">
        <v>5763.61</v>
      </c>
      <c r="U1190" t="n">
        <v>0.66</v>
      </c>
      <c r="V1190" t="n">
        <v>0.87</v>
      </c>
      <c r="W1190" t="n">
        <v>2.97</v>
      </c>
      <c r="X1190" t="n">
        <v>0.37</v>
      </c>
      <c r="Y1190" t="n">
        <v>1</v>
      </c>
      <c r="Z1190" t="n">
        <v>10</v>
      </c>
    </row>
    <row r="1191">
      <c r="A1191" t="n">
        <v>21</v>
      </c>
      <c r="B1191" t="n">
        <v>105</v>
      </c>
      <c r="C1191" t="inlineStr">
        <is>
          <t xml:space="preserve">CONCLUIDO	</t>
        </is>
      </c>
      <c r="D1191" t="n">
        <v>7.1017</v>
      </c>
      <c r="E1191" t="n">
        <v>14.08</v>
      </c>
      <c r="F1191" t="n">
        <v>10.75</v>
      </c>
      <c r="G1191" t="n">
        <v>33.93</v>
      </c>
      <c r="H1191" t="n">
        <v>0.52</v>
      </c>
      <c r="I1191" t="n">
        <v>19</v>
      </c>
      <c r="J1191" t="n">
        <v>212.4</v>
      </c>
      <c r="K1191" t="n">
        <v>55.27</v>
      </c>
      <c r="L1191" t="n">
        <v>6.25</v>
      </c>
      <c r="M1191" t="n">
        <v>17</v>
      </c>
      <c r="N1191" t="n">
        <v>45.87</v>
      </c>
      <c r="O1191" t="n">
        <v>26429.59</v>
      </c>
      <c r="P1191" t="n">
        <v>154.3</v>
      </c>
      <c r="Q1191" t="n">
        <v>197.83</v>
      </c>
      <c r="R1191" t="n">
        <v>38.43</v>
      </c>
      <c r="S1191" t="n">
        <v>25.4</v>
      </c>
      <c r="T1191" t="n">
        <v>5615.83</v>
      </c>
      <c r="U1191" t="n">
        <v>0.66</v>
      </c>
      <c r="V1191" t="n">
        <v>0.87</v>
      </c>
      <c r="W1191" t="n">
        <v>2.97</v>
      </c>
      <c r="X1191" t="n">
        <v>0.35</v>
      </c>
      <c r="Y1191" t="n">
        <v>1</v>
      </c>
      <c r="Z1191" t="n">
        <v>10</v>
      </c>
    </row>
    <row r="1192">
      <c r="A1192" t="n">
        <v>22</v>
      </c>
      <c r="B1192" t="n">
        <v>105</v>
      </c>
      <c r="C1192" t="inlineStr">
        <is>
          <t xml:space="preserve">CONCLUIDO	</t>
        </is>
      </c>
      <c r="D1192" t="n">
        <v>7.1339</v>
      </c>
      <c r="E1192" t="n">
        <v>14.02</v>
      </c>
      <c r="F1192" t="n">
        <v>10.72</v>
      </c>
      <c r="G1192" t="n">
        <v>35.74</v>
      </c>
      <c r="H1192" t="n">
        <v>0.54</v>
      </c>
      <c r="I1192" t="n">
        <v>18</v>
      </c>
      <c r="J1192" t="n">
        <v>212.8</v>
      </c>
      <c r="K1192" t="n">
        <v>55.27</v>
      </c>
      <c r="L1192" t="n">
        <v>6.5</v>
      </c>
      <c r="M1192" t="n">
        <v>16</v>
      </c>
      <c r="N1192" t="n">
        <v>46.03</v>
      </c>
      <c r="O1192" t="n">
        <v>26479.5</v>
      </c>
      <c r="P1192" t="n">
        <v>153.75</v>
      </c>
      <c r="Q1192" t="n">
        <v>197.76</v>
      </c>
      <c r="R1192" t="n">
        <v>37.79</v>
      </c>
      <c r="S1192" t="n">
        <v>25.4</v>
      </c>
      <c r="T1192" t="n">
        <v>5299.5</v>
      </c>
      <c r="U1192" t="n">
        <v>0.67</v>
      </c>
      <c r="V1192" t="n">
        <v>0.87</v>
      </c>
      <c r="W1192" t="n">
        <v>2.96</v>
      </c>
      <c r="X1192" t="n">
        <v>0.33</v>
      </c>
      <c r="Y1192" t="n">
        <v>1</v>
      </c>
      <c r="Z1192" t="n">
        <v>10</v>
      </c>
    </row>
    <row r="1193">
      <c r="A1193" t="n">
        <v>23</v>
      </c>
      <c r="B1193" t="n">
        <v>105</v>
      </c>
      <c r="C1193" t="inlineStr">
        <is>
          <t xml:space="preserve">CONCLUIDO	</t>
        </is>
      </c>
      <c r="D1193" t="n">
        <v>7.1317</v>
      </c>
      <c r="E1193" t="n">
        <v>14.02</v>
      </c>
      <c r="F1193" t="n">
        <v>10.73</v>
      </c>
      <c r="G1193" t="n">
        <v>35.76</v>
      </c>
      <c r="H1193" t="n">
        <v>0.5600000000000001</v>
      </c>
      <c r="I1193" t="n">
        <v>18</v>
      </c>
      <c r="J1193" t="n">
        <v>213.21</v>
      </c>
      <c r="K1193" t="n">
        <v>55.27</v>
      </c>
      <c r="L1193" t="n">
        <v>6.75</v>
      </c>
      <c r="M1193" t="n">
        <v>16</v>
      </c>
      <c r="N1193" t="n">
        <v>46.18</v>
      </c>
      <c r="O1193" t="n">
        <v>26529.46</v>
      </c>
      <c r="P1193" t="n">
        <v>153.86</v>
      </c>
      <c r="Q1193" t="n">
        <v>197.83</v>
      </c>
      <c r="R1193" t="n">
        <v>37.82</v>
      </c>
      <c r="S1193" t="n">
        <v>25.4</v>
      </c>
      <c r="T1193" t="n">
        <v>5316.26</v>
      </c>
      <c r="U1193" t="n">
        <v>0.67</v>
      </c>
      <c r="V1193" t="n">
        <v>0.87</v>
      </c>
      <c r="W1193" t="n">
        <v>2.97</v>
      </c>
      <c r="X1193" t="n">
        <v>0.34</v>
      </c>
      <c r="Y1193" t="n">
        <v>1</v>
      </c>
      <c r="Z1193" t="n">
        <v>10</v>
      </c>
    </row>
    <row r="1194">
      <c r="A1194" t="n">
        <v>24</v>
      </c>
      <c r="B1194" t="n">
        <v>105</v>
      </c>
      <c r="C1194" t="inlineStr">
        <is>
          <t xml:space="preserve">CONCLUIDO	</t>
        </is>
      </c>
      <c r="D1194" t="n">
        <v>7.1508</v>
      </c>
      <c r="E1194" t="n">
        <v>13.98</v>
      </c>
      <c r="F1194" t="n">
        <v>10.73</v>
      </c>
      <c r="G1194" t="n">
        <v>37.87</v>
      </c>
      <c r="H1194" t="n">
        <v>0.58</v>
      </c>
      <c r="I1194" t="n">
        <v>17</v>
      </c>
      <c r="J1194" t="n">
        <v>213.61</v>
      </c>
      <c r="K1194" t="n">
        <v>55.27</v>
      </c>
      <c r="L1194" t="n">
        <v>7</v>
      </c>
      <c r="M1194" t="n">
        <v>15</v>
      </c>
      <c r="N1194" t="n">
        <v>46.34</v>
      </c>
      <c r="O1194" t="n">
        <v>26579.47</v>
      </c>
      <c r="P1194" t="n">
        <v>153.65</v>
      </c>
      <c r="Q1194" t="n">
        <v>197.86</v>
      </c>
      <c r="R1194" t="n">
        <v>37.87</v>
      </c>
      <c r="S1194" t="n">
        <v>25.4</v>
      </c>
      <c r="T1194" t="n">
        <v>5346.63</v>
      </c>
      <c r="U1194" t="n">
        <v>0.67</v>
      </c>
      <c r="V1194" t="n">
        <v>0.87</v>
      </c>
      <c r="W1194" t="n">
        <v>2.97</v>
      </c>
      <c r="X1194" t="n">
        <v>0.34</v>
      </c>
      <c r="Y1194" t="n">
        <v>1</v>
      </c>
      <c r="Z1194" t="n">
        <v>10</v>
      </c>
    </row>
    <row r="1195">
      <c r="A1195" t="n">
        <v>25</v>
      </c>
      <c r="B1195" t="n">
        <v>105</v>
      </c>
      <c r="C1195" t="inlineStr">
        <is>
          <t xml:space="preserve">CONCLUIDO	</t>
        </is>
      </c>
      <c r="D1195" t="n">
        <v>7.1593</v>
      </c>
      <c r="E1195" t="n">
        <v>13.97</v>
      </c>
      <c r="F1195" t="n">
        <v>10.71</v>
      </c>
      <c r="G1195" t="n">
        <v>37.81</v>
      </c>
      <c r="H1195" t="n">
        <v>0.6</v>
      </c>
      <c r="I1195" t="n">
        <v>17</v>
      </c>
      <c r="J1195" t="n">
        <v>214.02</v>
      </c>
      <c r="K1195" t="n">
        <v>55.27</v>
      </c>
      <c r="L1195" t="n">
        <v>7.25</v>
      </c>
      <c r="M1195" t="n">
        <v>15</v>
      </c>
      <c r="N1195" t="n">
        <v>46.49</v>
      </c>
      <c r="O1195" t="n">
        <v>26629.54</v>
      </c>
      <c r="P1195" t="n">
        <v>153.45</v>
      </c>
      <c r="Q1195" t="n">
        <v>197.75</v>
      </c>
      <c r="R1195" t="n">
        <v>37.67</v>
      </c>
      <c r="S1195" t="n">
        <v>25.4</v>
      </c>
      <c r="T1195" t="n">
        <v>5247.23</v>
      </c>
      <c r="U1195" t="n">
        <v>0.67</v>
      </c>
      <c r="V1195" t="n">
        <v>0.87</v>
      </c>
      <c r="W1195" t="n">
        <v>2.96</v>
      </c>
      <c r="X1195" t="n">
        <v>0.32</v>
      </c>
      <c r="Y1195" t="n">
        <v>1</v>
      </c>
      <c r="Z1195" t="n">
        <v>10</v>
      </c>
    </row>
    <row r="1196">
      <c r="A1196" t="n">
        <v>26</v>
      </c>
      <c r="B1196" t="n">
        <v>105</v>
      </c>
      <c r="C1196" t="inlineStr">
        <is>
          <t xml:space="preserve">CONCLUIDO	</t>
        </is>
      </c>
      <c r="D1196" t="n">
        <v>7.1911</v>
      </c>
      <c r="E1196" t="n">
        <v>13.91</v>
      </c>
      <c r="F1196" t="n">
        <v>10.69</v>
      </c>
      <c r="G1196" t="n">
        <v>40.1</v>
      </c>
      <c r="H1196" t="n">
        <v>0.62</v>
      </c>
      <c r="I1196" t="n">
        <v>16</v>
      </c>
      <c r="J1196" t="n">
        <v>214.42</v>
      </c>
      <c r="K1196" t="n">
        <v>55.27</v>
      </c>
      <c r="L1196" t="n">
        <v>7.5</v>
      </c>
      <c r="M1196" t="n">
        <v>14</v>
      </c>
      <c r="N1196" t="n">
        <v>46.65</v>
      </c>
      <c r="O1196" t="n">
        <v>26679.66</v>
      </c>
      <c r="P1196" t="n">
        <v>153.11</v>
      </c>
      <c r="Q1196" t="n">
        <v>197.81</v>
      </c>
      <c r="R1196" t="n">
        <v>36.67</v>
      </c>
      <c r="S1196" t="n">
        <v>25.4</v>
      </c>
      <c r="T1196" t="n">
        <v>4750</v>
      </c>
      <c r="U1196" t="n">
        <v>0.6899999999999999</v>
      </c>
      <c r="V1196" t="n">
        <v>0.87</v>
      </c>
      <c r="W1196" t="n">
        <v>2.97</v>
      </c>
      <c r="X1196" t="n">
        <v>0.3</v>
      </c>
      <c r="Y1196" t="n">
        <v>1</v>
      </c>
      <c r="Z1196" t="n">
        <v>10</v>
      </c>
    </row>
    <row r="1197">
      <c r="A1197" t="n">
        <v>27</v>
      </c>
      <c r="B1197" t="n">
        <v>105</v>
      </c>
      <c r="C1197" t="inlineStr">
        <is>
          <t xml:space="preserve">CONCLUIDO	</t>
        </is>
      </c>
      <c r="D1197" t="n">
        <v>7.1922</v>
      </c>
      <c r="E1197" t="n">
        <v>13.9</v>
      </c>
      <c r="F1197" t="n">
        <v>10.69</v>
      </c>
      <c r="G1197" t="n">
        <v>40.09</v>
      </c>
      <c r="H1197" t="n">
        <v>0.64</v>
      </c>
      <c r="I1197" t="n">
        <v>16</v>
      </c>
      <c r="J1197" t="n">
        <v>214.83</v>
      </c>
      <c r="K1197" t="n">
        <v>55.27</v>
      </c>
      <c r="L1197" t="n">
        <v>7.75</v>
      </c>
      <c r="M1197" t="n">
        <v>14</v>
      </c>
      <c r="N1197" t="n">
        <v>46.81</v>
      </c>
      <c r="O1197" t="n">
        <v>26729.83</v>
      </c>
      <c r="P1197" t="n">
        <v>153</v>
      </c>
      <c r="Q1197" t="n">
        <v>197.8</v>
      </c>
      <c r="R1197" t="n">
        <v>36.69</v>
      </c>
      <c r="S1197" t="n">
        <v>25.4</v>
      </c>
      <c r="T1197" t="n">
        <v>4762.1</v>
      </c>
      <c r="U1197" t="n">
        <v>0.6899999999999999</v>
      </c>
      <c r="V1197" t="n">
        <v>0.87</v>
      </c>
      <c r="W1197" t="n">
        <v>2.96</v>
      </c>
      <c r="X1197" t="n">
        <v>0.3</v>
      </c>
      <c r="Y1197" t="n">
        <v>1</v>
      </c>
      <c r="Z1197" t="n">
        <v>10</v>
      </c>
    </row>
    <row r="1198">
      <c r="A1198" t="n">
        <v>28</v>
      </c>
      <c r="B1198" t="n">
        <v>105</v>
      </c>
      <c r="C1198" t="inlineStr">
        <is>
          <t xml:space="preserve">CONCLUIDO	</t>
        </is>
      </c>
      <c r="D1198" t="n">
        <v>7.222</v>
      </c>
      <c r="E1198" t="n">
        <v>13.85</v>
      </c>
      <c r="F1198" t="n">
        <v>10.67</v>
      </c>
      <c r="G1198" t="n">
        <v>42.69</v>
      </c>
      <c r="H1198" t="n">
        <v>0.66</v>
      </c>
      <c r="I1198" t="n">
        <v>15</v>
      </c>
      <c r="J1198" t="n">
        <v>215.24</v>
      </c>
      <c r="K1198" t="n">
        <v>55.27</v>
      </c>
      <c r="L1198" t="n">
        <v>8</v>
      </c>
      <c r="M1198" t="n">
        <v>13</v>
      </c>
      <c r="N1198" t="n">
        <v>46.97</v>
      </c>
      <c r="O1198" t="n">
        <v>26780.06</v>
      </c>
      <c r="P1198" t="n">
        <v>152.71</v>
      </c>
      <c r="Q1198" t="n">
        <v>197.77</v>
      </c>
      <c r="R1198" t="n">
        <v>36.21</v>
      </c>
      <c r="S1198" t="n">
        <v>25.4</v>
      </c>
      <c r="T1198" t="n">
        <v>4523.88</v>
      </c>
      <c r="U1198" t="n">
        <v>0.7</v>
      </c>
      <c r="V1198" t="n">
        <v>0.87</v>
      </c>
      <c r="W1198" t="n">
        <v>2.96</v>
      </c>
      <c r="X1198" t="n">
        <v>0.28</v>
      </c>
      <c r="Y1198" t="n">
        <v>1</v>
      </c>
      <c r="Z1198" t="n">
        <v>10</v>
      </c>
    </row>
    <row r="1199">
      <c r="A1199" t="n">
        <v>29</v>
      </c>
      <c r="B1199" t="n">
        <v>105</v>
      </c>
      <c r="C1199" t="inlineStr">
        <is>
          <t xml:space="preserve">CONCLUIDO	</t>
        </is>
      </c>
      <c r="D1199" t="n">
        <v>7.2266</v>
      </c>
      <c r="E1199" t="n">
        <v>13.84</v>
      </c>
      <c r="F1199" t="n">
        <v>10.66</v>
      </c>
      <c r="G1199" t="n">
        <v>42.66</v>
      </c>
      <c r="H1199" t="n">
        <v>0.68</v>
      </c>
      <c r="I1199" t="n">
        <v>15</v>
      </c>
      <c r="J1199" t="n">
        <v>215.65</v>
      </c>
      <c r="K1199" t="n">
        <v>55.27</v>
      </c>
      <c r="L1199" t="n">
        <v>8.25</v>
      </c>
      <c r="M1199" t="n">
        <v>13</v>
      </c>
      <c r="N1199" t="n">
        <v>47.12</v>
      </c>
      <c r="O1199" t="n">
        <v>26830.34</v>
      </c>
      <c r="P1199" t="n">
        <v>152.41</v>
      </c>
      <c r="Q1199" t="n">
        <v>197.8</v>
      </c>
      <c r="R1199" t="n">
        <v>35.93</v>
      </c>
      <c r="S1199" t="n">
        <v>25.4</v>
      </c>
      <c r="T1199" t="n">
        <v>4384.58</v>
      </c>
      <c r="U1199" t="n">
        <v>0.71</v>
      </c>
      <c r="V1199" t="n">
        <v>0.87</v>
      </c>
      <c r="W1199" t="n">
        <v>2.96</v>
      </c>
      <c r="X1199" t="n">
        <v>0.27</v>
      </c>
      <c r="Y1199" t="n">
        <v>1</v>
      </c>
      <c r="Z1199" t="n">
        <v>10</v>
      </c>
    </row>
    <row r="1200">
      <c r="A1200" t="n">
        <v>30</v>
      </c>
      <c r="B1200" t="n">
        <v>105</v>
      </c>
      <c r="C1200" t="inlineStr">
        <is>
          <t xml:space="preserve">CONCLUIDO	</t>
        </is>
      </c>
      <c r="D1200" t="n">
        <v>7.2572</v>
      </c>
      <c r="E1200" t="n">
        <v>13.78</v>
      </c>
      <c r="F1200" t="n">
        <v>10.65</v>
      </c>
      <c r="G1200" t="n">
        <v>45.63</v>
      </c>
      <c r="H1200" t="n">
        <v>0.7</v>
      </c>
      <c r="I1200" t="n">
        <v>14</v>
      </c>
      <c r="J1200" t="n">
        <v>216.05</v>
      </c>
      <c r="K1200" t="n">
        <v>55.27</v>
      </c>
      <c r="L1200" t="n">
        <v>8.5</v>
      </c>
      <c r="M1200" t="n">
        <v>12</v>
      </c>
      <c r="N1200" t="n">
        <v>47.28</v>
      </c>
      <c r="O1200" t="n">
        <v>26880.68</v>
      </c>
      <c r="P1200" t="n">
        <v>152.11</v>
      </c>
      <c r="Q1200" t="n">
        <v>197.81</v>
      </c>
      <c r="R1200" t="n">
        <v>35.37</v>
      </c>
      <c r="S1200" t="n">
        <v>25.4</v>
      </c>
      <c r="T1200" t="n">
        <v>4111.79</v>
      </c>
      <c r="U1200" t="n">
        <v>0.72</v>
      </c>
      <c r="V1200" t="n">
        <v>0.87</v>
      </c>
      <c r="W1200" t="n">
        <v>2.96</v>
      </c>
      <c r="X1200" t="n">
        <v>0.26</v>
      </c>
      <c r="Y1200" t="n">
        <v>1</v>
      </c>
      <c r="Z1200" t="n">
        <v>10</v>
      </c>
    </row>
    <row r="1201">
      <c r="A1201" t="n">
        <v>31</v>
      </c>
      <c r="B1201" t="n">
        <v>105</v>
      </c>
      <c r="C1201" t="inlineStr">
        <is>
          <t xml:space="preserve">CONCLUIDO	</t>
        </is>
      </c>
      <c r="D1201" t="n">
        <v>7.2532</v>
      </c>
      <c r="E1201" t="n">
        <v>13.79</v>
      </c>
      <c r="F1201" t="n">
        <v>10.65</v>
      </c>
      <c r="G1201" t="n">
        <v>45.66</v>
      </c>
      <c r="H1201" t="n">
        <v>0.72</v>
      </c>
      <c r="I1201" t="n">
        <v>14</v>
      </c>
      <c r="J1201" t="n">
        <v>216.46</v>
      </c>
      <c r="K1201" t="n">
        <v>55.27</v>
      </c>
      <c r="L1201" t="n">
        <v>8.75</v>
      </c>
      <c r="M1201" t="n">
        <v>12</v>
      </c>
      <c r="N1201" t="n">
        <v>47.44</v>
      </c>
      <c r="O1201" t="n">
        <v>26931.07</v>
      </c>
      <c r="P1201" t="n">
        <v>152.16</v>
      </c>
      <c r="Q1201" t="n">
        <v>197.81</v>
      </c>
      <c r="R1201" t="n">
        <v>35.52</v>
      </c>
      <c r="S1201" t="n">
        <v>25.4</v>
      </c>
      <c r="T1201" t="n">
        <v>4188.44</v>
      </c>
      <c r="U1201" t="n">
        <v>0.71</v>
      </c>
      <c r="V1201" t="n">
        <v>0.87</v>
      </c>
      <c r="W1201" t="n">
        <v>2.96</v>
      </c>
      <c r="X1201" t="n">
        <v>0.26</v>
      </c>
      <c r="Y1201" t="n">
        <v>1</v>
      </c>
      <c r="Z1201" t="n">
        <v>10</v>
      </c>
    </row>
    <row r="1202">
      <c r="A1202" t="n">
        <v>32</v>
      </c>
      <c r="B1202" t="n">
        <v>105</v>
      </c>
      <c r="C1202" t="inlineStr">
        <is>
          <t xml:space="preserve">CONCLUIDO	</t>
        </is>
      </c>
      <c r="D1202" t="n">
        <v>7.25</v>
      </c>
      <c r="E1202" t="n">
        <v>13.79</v>
      </c>
      <c r="F1202" t="n">
        <v>10.66</v>
      </c>
      <c r="G1202" t="n">
        <v>45.69</v>
      </c>
      <c r="H1202" t="n">
        <v>0.74</v>
      </c>
      <c r="I1202" t="n">
        <v>14</v>
      </c>
      <c r="J1202" t="n">
        <v>216.87</v>
      </c>
      <c r="K1202" t="n">
        <v>55.27</v>
      </c>
      <c r="L1202" t="n">
        <v>9</v>
      </c>
      <c r="M1202" t="n">
        <v>12</v>
      </c>
      <c r="N1202" t="n">
        <v>47.6</v>
      </c>
      <c r="O1202" t="n">
        <v>26981.51</v>
      </c>
      <c r="P1202" t="n">
        <v>151.97</v>
      </c>
      <c r="Q1202" t="n">
        <v>197.75</v>
      </c>
      <c r="R1202" t="n">
        <v>35.84</v>
      </c>
      <c r="S1202" t="n">
        <v>25.4</v>
      </c>
      <c r="T1202" t="n">
        <v>4347.5</v>
      </c>
      <c r="U1202" t="n">
        <v>0.71</v>
      </c>
      <c r="V1202" t="n">
        <v>0.87</v>
      </c>
      <c r="W1202" t="n">
        <v>2.96</v>
      </c>
      <c r="X1202" t="n">
        <v>0.27</v>
      </c>
      <c r="Y1202" t="n">
        <v>1</v>
      </c>
      <c r="Z1202" t="n">
        <v>10</v>
      </c>
    </row>
    <row r="1203">
      <c r="A1203" t="n">
        <v>33</v>
      </c>
      <c r="B1203" t="n">
        <v>105</v>
      </c>
      <c r="C1203" t="inlineStr">
        <is>
          <t xml:space="preserve">CONCLUIDO	</t>
        </is>
      </c>
      <c r="D1203" t="n">
        <v>7.2841</v>
      </c>
      <c r="E1203" t="n">
        <v>13.73</v>
      </c>
      <c r="F1203" t="n">
        <v>10.64</v>
      </c>
      <c r="G1203" t="n">
        <v>49.09</v>
      </c>
      <c r="H1203" t="n">
        <v>0.76</v>
      </c>
      <c r="I1203" t="n">
        <v>13</v>
      </c>
      <c r="J1203" t="n">
        <v>217.28</v>
      </c>
      <c r="K1203" t="n">
        <v>55.27</v>
      </c>
      <c r="L1203" t="n">
        <v>9.25</v>
      </c>
      <c r="M1203" t="n">
        <v>11</v>
      </c>
      <c r="N1203" t="n">
        <v>47.76</v>
      </c>
      <c r="O1203" t="n">
        <v>27032.02</v>
      </c>
      <c r="P1203" t="n">
        <v>151.85</v>
      </c>
      <c r="Q1203" t="n">
        <v>197.78</v>
      </c>
      <c r="R1203" t="n">
        <v>35.12</v>
      </c>
      <c r="S1203" t="n">
        <v>25.4</v>
      </c>
      <c r="T1203" t="n">
        <v>3990.93</v>
      </c>
      <c r="U1203" t="n">
        <v>0.72</v>
      </c>
      <c r="V1203" t="n">
        <v>0.87</v>
      </c>
      <c r="W1203" t="n">
        <v>2.96</v>
      </c>
      <c r="X1203" t="n">
        <v>0.25</v>
      </c>
      <c r="Y1203" t="n">
        <v>1</v>
      </c>
      <c r="Z1203" t="n">
        <v>10</v>
      </c>
    </row>
    <row r="1204">
      <c r="A1204" t="n">
        <v>34</v>
      </c>
      <c r="B1204" t="n">
        <v>105</v>
      </c>
      <c r="C1204" t="inlineStr">
        <is>
          <t xml:space="preserve">CONCLUIDO	</t>
        </is>
      </c>
      <c r="D1204" t="n">
        <v>7.2928</v>
      </c>
      <c r="E1204" t="n">
        <v>13.71</v>
      </c>
      <c r="F1204" t="n">
        <v>10.62</v>
      </c>
      <c r="G1204" t="n">
        <v>49.02</v>
      </c>
      <c r="H1204" t="n">
        <v>0.78</v>
      </c>
      <c r="I1204" t="n">
        <v>13</v>
      </c>
      <c r="J1204" t="n">
        <v>217.69</v>
      </c>
      <c r="K1204" t="n">
        <v>55.27</v>
      </c>
      <c r="L1204" t="n">
        <v>9.5</v>
      </c>
      <c r="M1204" t="n">
        <v>11</v>
      </c>
      <c r="N1204" t="n">
        <v>47.92</v>
      </c>
      <c r="O1204" t="n">
        <v>27082.57</v>
      </c>
      <c r="P1204" t="n">
        <v>151.5</v>
      </c>
      <c r="Q1204" t="n">
        <v>197.77</v>
      </c>
      <c r="R1204" t="n">
        <v>34.56</v>
      </c>
      <c r="S1204" t="n">
        <v>25.4</v>
      </c>
      <c r="T1204" t="n">
        <v>3709.67</v>
      </c>
      <c r="U1204" t="n">
        <v>0.73</v>
      </c>
      <c r="V1204" t="n">
        <v>0.88</v>
      </c>
      <c r="W1204" t="n">
        <v>2.96</v>
      </c>
      <c r="X1204" t="n">
        <v>0.23</v>
      </c>
      <c r="Y1204" t="n">
        <v>1</v>
      </c>
      <c r="Z1204" t="n">
        <v>10</v>
      </c>
    </row>
    <row r="1205">
      <c r="A1205" t="n">
        <v>35</v>
      </c>
      <c r="B1205" t="n">
        <v>105</v>
      </c>
      <c r="C1205" t="inlineStr">
        <is>
          <t xml:space="preserve">CONCLUIDO	</t>
        </is>
      </c>
      <c r="D1205" t="n">
        <v>7.2898</v>
      </c>
      <c r="E1205" t="n">
        <v>13.72</v>
      </c>
      <c r="F1205" t="n">
        <v>10.63</v>
      </c>
      <c r="G1205" t="n">
        <v>49.04</v>
      </c>
      <c r="H1205" t="n">
        <v>0.79</v>
      </c>
      <c r="I1205" t="n">
        <v>13</v>
      </c>
      <c r="J1205" t="n">
        <v>218.1</v>
      </c>
      <c r="K1205" t="n">
        <v>55.27</v>
      </c>
      <c r="L1205" t="n">
        <v>9.75</v>
      </c>
      <c r="M1205" t="n">
        <v>11</v>
      </c>
      <c r="N1205" t="n">
        <v>48.08</v>
      </c>
      <c r="O1205" t="n">
        <v>27133.18</v>
      </c>
      <c r="P1205" t="n">
        <v>151.31</v>
      </c>
      <c r="Q1205" t="n">
        <v>197.79</v>
      </c>
      <c r="R1205" t="n">
        <v>34.72</v>
      </c>
      <c r="S1205" t="n">
        <v>25.4</v>
      </c>
      <c r="T1205" t="n">
        <v>3792.64</v>
      </c>
      <c r="U1205" t="n">
        <v>0.73</v>
      </c>
      <c r="V1205" t="n">
        <v>0.88</v>
      </c>
      <c r="W1205" t="n">
        <v>2.96</v>
      </c>
      <c r="X1205" t="n">
        <v>0.23</v>
      </c>
      <c r="Y1205" t="n">
        <v>1</v>
      </c>
      <c r="Z1205" t="n">
        <v>10</v>
      </c>
    </row>
    <row r="1206">
      <c r="A1206" t="n">
        <v>36</v>
      </c>
      <c r="B1206" t="n">
        <v>105</v>
      </c>
      <c r="C1206" t="inlineStr">
        <is>
          <t xml:space="preserve">CONCLUIDO	</t>
        </is>
      </c>
      <c r="D1206" t="n">
        <v>7.3214</v>
      </c>
      <c r="E1206" t="n">
        <v>13.66</v>
      </c>
      <c r="F1206" t="n">
        <v>10.61</v>
      </c>
      <c r="G1206" t="n">
        <v>53.04</v>
      </c>
      <c r="H1206" t="n">
        <v>0.8100000000000001</v>
      </c>
      <c r="I1206" t="n">
        <v>12</v>
      </c>
      <c r="J1206" t="n">
        <v>218.51</v>
      </c>
      <c r="K1206" t="n">
        <v>55.27</v>
      </c>
      <c r="L1206" t="n">
        <v>10</v>
      </c>
      <c r="M1206" t="n">
        <v>10</v>
      </c>
      <c r="N1206" t="n">
        <v>48.24</v>
      </c>
      <c r="O1206" t="n">
        <v>27183.85</v>
      </c>
      <c r="P1206" t="n">
        <v>151.04</v>
      </c>
      <c r="Q1206" t="n">
        <v>197.77</v>
      </c>
      <c r="R1206" t="n">
        <v>34.22</v>
      </c>
      <c r="S1206" t="n">
        <v>25.4</v>
      </c>
      <c r="T1206" t="n">
        <v>3545.68</v>
      </c>
      <c r="U1206" t="n">
        <v>0.74</v>
      </c>
      <c r="V1206" t="n">
        <v>0.88</v>
      </c>
      <c r="W1206" t="n">
        <v>2.96</v>
      </c>
      <c r="X1206" t="n">
        <v>0.22</v>
      </c>
      <c r="Y1206" t="n">
        <v>1</v>
      </c>
      <c r="Z1206" t="n">
        <v>10</v>
      </c>
    </row>
    <row r="1207">
      <c r="A1207" t="n">
        <v>37</v>
      </c>
      <c r="B1207" t="n">
        <v>105</v>
      </c>
      <c r="C1207" t="inlineStr">
        <is>
          <t xml:space="preserve">CONCLUIDO	</t>
        </is>
      </c>
      <c r="D1207" t="n">
        <v>7.3184</v>
      </c>
      <c r="E1207" t="n">
        <v>13.66</v>
      </c>
      <c r="F1207" t="n">
        <v>10.61</v>
      </c>
      <c r="G1207" t="n">
        <v>53.06</v>
      </c>
      <c r="H1207" t="n">
        <v>0.83</v>
      </c>
      <c r="I1207" t="n">
        <v>12</v>
      </c>
      <c r="J1207" t="n">
        <v>218.92</v>
      </c>
      <c r="K1207" t="n">
        <v>55.27</v>
      </c>
      <c r="L1207" t="n">
        <v>10.25</v>
      </c>
      <c r="M1207" t="n">
        <v>10</v>
      </c>
      <c r="N1207" t="n">
        <v>48.4</v>
      </c>
      <c r="O1207" t="n">
        <v>27234.57</v>
      </c>
      <c r="P1207" t="n">
        <v>151.07</v>
      </c>
      <c r="Q1207" t="n">
        <v>197.76</v>
      </c>
      <c r="R1207" t="n">
        <v>34.21</v>
      </c>
      <c r="S1207" t="n">
        <v>25.4</v>
      </c>
      <c r="T1207" t="n">
        <v>3539.43</v>
      </c>
      <c r="U1207" t="n">
        <v>0.74</v>
      </c>
      <c r="V1207" t="n">
        <v>0.88</v>
      </c>
      <c r="W1207" t="n">
        <v>2.96</v>
      </c>
      <c r="X1207" t="n">
        <v>0.22</v>
      </c>
      <c r="Y1207" t="n">
        <v>1</v>
      </c>
      <c r="Z1207" t="n">
        <v>10</v>
      </c>
    </row>
    <row r="1208">
      <c r="A1208" t="n">
        <v>38</v>
      </c>
      <c r="B1208" t="n">
        <v>105</v>
      </c>
      <c r="C1208" t="inlineStr">
        <is>
          <t xml:space="preserve">CONCLUIDO	</t>
        </is>
      </c>
      <c r="D1208" t="n">
        <v>7.3238</v>
      </c>
      <c r="E1208" t="n">
        <v>13.65</v>
      </c>
      <c r="F1208" t="n">
        <v>10.6</v>
      </c>
      <c r="G1208" t="n">
        <v>53.01</v>
      </c>
      <c r="H1208" t="n">
        <v>0.85</v>
      </c>
      <c r="I1208" t="n">
        <v>12</v>
      </c>
      <c r="J1208" t="n">
        <v>219.33</v>
      </c>
      <c r="K1208" t="n">
        <v>55.27</v>
      </c>
      <c r="L1208" t="n">
        <v>10.5</v>
      </c>
      <c r="M1208" t="n">
        <v>10</v>
      </c>
      <c r="N1208" t="n">
        <v>48.56</v>
      </c>
      <c r="O1208" t="n">
        <v>27285.35</v>
      </c>
      <c r="P1208" t="n">
        <v>150.67</v>
      </c>
      <c r="Q1208" t="n">
        <v>197.75</v>
      </c>
      <c r="R1208" t="n">
        <v>34.03</v>
      </c>
      <c r="S1208" t="n">
        <v>25.4</v>
      </c>
      <c r="T1208" t="n">
        <v>3448.9</v>
      </c>
      <c r="U1208" t="n">
        <v>0.75</v>
      </c>
      <c r="V1208" t="n">
        <v>0.88</v>
      </c>
      <c r="W1208" t="n">
        <v>2.96</v>
      </c>
      <c r="X1208" t="n">
        <v>0.21</v>
      </c>
      <c r="Y1208" t="n">
        <v>1</v>
      </c>
      <c r="Z1208" t="n">
        <v>10</v>
      </c>
    </row>
    <row r="1209">
      <c r="A1209" t="n">
        <v>39</v>
      </c>
      <c r="B1209" t="n">
        <v>105</v>
      </c>
      <c r="C1209" t="inlineStr">
        <is>
          <t xml:space="preserve">CONCLUIDO	</t>
        </is>
      </c>
      <c r="D1209" t="n">
        <v>7.3486</v>
      </c>
      <c r="E1209" t="n">
        <v>13.61</v>
      </c>
      <c r="F1209" t="n">
        <v>10.6</v>
      </c>
      <c r="G1209" t="n">
        <v>57.8</v>
      </c>
      <c r="H1209" t="n">
        <v>0.87</v>
      </c>
      <c r="I1209" t="n">
        <v>11</v>
      </c>
      <c r="J1209" t="n">
        <v>219.75</v>
      </c>
      <c r="K1209" t="n">
        <v>55.27</v>
      </c>
      <c r="L1209" t="n">
        <v>10.75</v>
      </c>
      <c r="M1209" t="n">
        <v>9</v>
      </c>
      <c r="N1209" t="n">
        <v>48.72</v>
      </c>
      <c r="O1209" t="n">
        <v>27336.19</v>
      </c>
      <c r="P1209" t="n">
        <v>150.32</v>
      </c>
      <c r="Q1209" t="n">
        <v>197.77</v>
      </c>
      <c r="R1209" t="n">
        <v>33.77</v>
      </c>
      <c r="S1209" t="n">
        <v>25.4</v>
      </c>
      <c r="T1209" t="n">
        <v>3323.64</v>
      </c>
      <c r="U1209" t="n">
        <v>0.75</v>
      </c>
      <c r="V1209" t="n">
        <v>0.88</v>
      </c>
      <c r="W1209" t="n">
        <v>2.96</v>
      </c>
      <c r="X1209" t="n">
        <v>0.21</v>
      </c>
      <c r="Y1209" t="n">
        <v>1</v>
      </c>
      <c r="Z1209" t="n">
        <v>10</v>
      </c>
    </row>
    <row r="1210">
      <c r="A1210" t="n">
        <v>40</v>
      </c>
      <c r="B1210" t="n">
        <v>105</v>
      </c>
      <c r="C1210" t="inlineStr">
        <is>
          <t xml:space="preserve">CONCLUIDO	</t>
        </is>
      </c>
      <c r="D1210" t="n">
        <v>7.3547</v>
      </c>
      <c r="E1210" t="n">
        <v>13.6</v>
      </c>
      <c r="F1210" t="n">
        <v>10.59</v>
      </c>
      <c r="G1210" t="n">
        <v>57.74</v>
      </c>
      <c r="H1210" t="n">
        <v>0.89</v>
      </c>
      <c r="I1210" t="n">
        <v>11</v>
      </c>
      <c r="J1210" t="n">
        <v>220.16</v>
      </c>
      <c r="K1210" t="n">
        <v>55.27</v>
      </c>
      <c r="L1210" t="n">
        <v>11</v>
      </c>
      <c r="M1210" t="n">
        <v>9</v>
      </c>
      <c r="N1210" t="n">
        <v>48.89</v>
      </c>
      <c r="O1210" t="n">
        <v>27387.08</v>
      </c>
      <c r="P1210" t="n">
        <v>150.28</v>
      </c>
      <c r="Q1210" t="n">
        <v>197.78</v>
      </c>
      <c r="R1210" t="n">
        <v>33.39</v>
      </c>
      <c r="S1210" t="n">
        <v>25.4</v>
      </c>
      <c r="T1210" t="n">
        <v>3133.94</v>
      </c>
      <c r="U1210" t="n">
        <v>0.76</v>
      </c>
      <c r="V1210" t="n">
        <v>0.88</v>
      </c>
      <c r="W1210" t="n">
        <v>2.96</v>
      </c>
      <c r="X1210" t="n">
        <v>0.2</v>
      </c>
      <c r="Y1210" t="n">
        <v>1</v>
      </c>
      <c r="Z1210" t="n">
        <v>10</v>
      </c>
    </row>
    <row r="1211">
      <c r="A1211" t="n">
        <v>41</v>
      </c>
      <c r="B1211" t="n">
        <v>105</v>
      </c>
      <c r="C1211" t="inlineStr">
        <is>
          <t xml:space="preserve">CONCLUIDO	</t>
        </is>
      </c>
      <c r="D1211" t="n">
        <v>7.3585</v>
      </c>
      <c r="E1211" t="n">
        <v>13.59</v>
      </c>
      <c r="F1211" t="n">
        <v>10.58</v>
      </c>
      <c r="G1211" t="n">
        <v>57.7</v>
      </c>
      <c r="H1211" t="n">
        <v>0.91</v>
      </c>
      <c r="I1211" t="n">
        <v>11</v>
      </c>
      <c r="J1211" t="n">
        <v>220.57</v>
      </c>
      <c r="K1211" t="n">
        <v>55.27</v>
      </c>
      <c r="L1211" t="n">
        <v>11.25</v>
      </c>
      <c r="M1211" t="n">
        <v>9</v>
      </c>
      <c r="N1211" t="n">
        <v>49.05</v>
      </c>
      <c r="O1211" t="n">
        <v>27438.03</v>
      </c>
      <c r="P1211" t="n">
        <v>150.07</v>
      </c>
      <c r="Q1211" t="n">
        <v>197.76</v>
      </c>
      <c r="R1211" t="n">
        <v>33.4</v>
      </c>
      <c r="S1211" t="n">
        <v>25.4</v>
      </c>
      <c r="T1211" t="n">
        <v>3142.22</v>
      </c>
      <c r="U1211" t="n">
        <v>0.76</v>
      </c>
      <c r="V1211" t="n">
        <v>0.88</v>
      </c>
      <c r="W1211" t="n">
        <v>2.95</v>
      </c>
      <c r="X1211" t="n">
        <v>0.19</v>
      </c>
      <c r="Y1211" t="n">
        <v>1</v>
      </c>
      <c r="Z1211" t="n">
        <v>10</v>
      </c>
    </row>
    <row r="1212">
      <c r="A1212" t="n">
        <v>42</v>
      </c>
      <c r="B1212" t="n">
        <v>105</v>
      </c>
      <c r="C1212" t="inlineStr">
        <is>
          <t xml:space="preserve">CONCLUIDO	</t>
        </is>
      </c>
      <c r="D1212" t="n">
        <v>7.3529</v>
      </c>
      <c r="E1212" t="n">
        <v>13.6</v>
      </c>
      <c r="F1212" t="n">
        <v>10.59</v>
      </c>
      <c r="G1212" t="n">
        <v>57.76</v>
      </c>
      <c r="H1212" t="n">
        <v>0.92</v>
      </c>
      <c r="I1212" t="n">
        <v>11</v>
      </c>
      <c r="J1212" t="n">
        <v>220.99</v>
      </c>
      <c r="K1212" t="n">
        <v>55.27</v>
      </c>
      <c r="L1212" t="n">
        <v>11.5</v>
      </c>
      <c r="M1212" t="n">
        <v>9</v>
      </c>
      <c r="N1212" t="n">
        <v>49.21</v>
      </c>
      <c r="O1212" t="n">
        <v>27489.03</v>
      </c>
      <c r="P1212" t="n">
        <v>150.41</v>
      </c>
      <c r="Q1212" t="n">
        <v>197.76</v>
      </c>
      <c r="R1212" t="n">
        <v>33.64</v>
      </c>
      <c r="S1212" t="n">
        <v>25.4</v>
      </c>
      <c r="T1212" t="n">
        <v>3261.66</v>
      </c>
      <c r="U1212" t="n">
        <v>0.75</v>
      </c>
      <c r="V1212" t="n">
        <v>0.88</v>
      </c>
      <c r="W1212" t="n">
        <v>2.95</v>
      </c>
      <c r="X1212" t="n">
        <v>0.2</v>
      </c>
      <c r="Y1212" t="n">
        <v>1</v>
      </c>
      <c r="Z1212" t="n">
        <v>10</v>
      </c>
    </row>
    <row r="1213">
      <c r="A1213" t="n">
        <v>43</v>
      </c>
      <c r="B1213" t="n">
        <v>105</v>
      </c>
      <c r="C1213" t="inlineStr">
        <is>
          <t xml:space="preserve">CONCLUIDO	</t>
        </is>
      </c>
      <c r="D1213" t="n">
        <v>7.3573</v>
      </c>
      <c r="E1213" t="n">
        <v>13.59</v>
      </c>
      <c r="F1213" t="n">
        <v>10.58</v>
      </c>
      <c r="G1213" t="n">
        <v>57.72</v>
      </c>
      <c r="H1213" t="n">
        <v>0.9399999999999999</v>
      </c>
      <c r="I1213" t="n">
        <v>11</v>
      </c>
      <c r="J1213" t="n">
        <v>221.4</v>
      </c>
      <c r="K1213" t="n">
        <v>55.27</v>
      </c>
      <c r="L1213" t="n">
        <v>11.75</v>
      </c>
      <c r="M1213" t="n">
        <v>9</v>
      </c>
      <c r="N1213" t="n">
        <v>49.38</v>
      </c>
      <c r="O1213" t="n">
        <v>27540.09</v>
      </c>
      <c r="P1213" t="n">
        <v>149.93</v>
      </c>
      <c r="Q1213" t="n">
        <v>197.8</v>
      </c>
      <c r="R1213" t="n">
        <v>33.24</v>
      </c>
      <c r="S1213" t="n">
        <v>25.4</v>
      </c>
      <c r="T1213" t="n">
        <v>3059.76</v>
      </c>
      <c r="U1213" t="n">
        <v>0.76</v>
      </c>
      <c r="V1213" t="n">
        <v>0.88</v>
      </c>
      <c r="W1213" t="n">
        <v>2.96</v>
      </c>
      <c r="X1213" t="n">
        <v>0.19</v>
      </c>
      <c r="Y1213" t="n">
        <v>1</v>
      </c>
      <c r="Z1213" t="n">
        <v>10</v>
      </c>
    </row>
    <row r="1214">
      <c r="A1214" t="n">
        <v>44</v>
      </c>
      <c r="B1214" t="n">
        <v>105</v>
      </c>
      <c r="C1214" t="inlineStr">
        <is>
          <t xml:space="preserve">CONCLUIDO	</t>
        </is>
      </c>
      <c r="D1214" t="n">
        <v>7.3886</v>
      </c>
      <c r="E1214" t="n">
        <v>13.53</v>
      </c>
      <c r="F1214" t="n">
        <v>10.56</v>
      </c>
      <c r="G1214" t="n">
        <v>63.38</v>
      </c>
      <c r="H1214" t="n">
        <v>0.96</v>
      </c>
      <c r="I1214" t="n">
        <v>10</v>
      </c>
      <c r="J1214" t="n">
        <v>221.81</v>
      </c>
      <c r="K1214" t="n">
        <v>55.27</v>
      </c>
      <c r="L1214" t="n">
        <v>12</v>
      </c>
      <c r="M1214" t="n">
        <v>8</v>
      </c>
      <c r="N1214" t="n">
        <v>49.54</v>
      </c>
      <c r="O1214" t="n">
        <v>27591.21</v>
      </c>
      <c r="P1214" t="n">
        <v>149.71</v>
      </c>
      <c r="Q1214" t="n">
        <v>197.8</v>
      </c>
      <c r="R1214" t="n">
        <v>32.75</v>
      </c>
      <c r="S1214" t="n">
        <v>25.4</v>
      </c>
      <c r="T1214" t="n">
        <v>2822.72</v>
      </c>
      <c r="U1214" t="n">
        <v>0.78</v>
      </c>
      <c r="V1214" t="n">
        <v>0.88</v>
      </c>
      <c r="W1214" t="n">
        <v>2.96</v>
      </c>
      <c r="X1214" t="n">
        <v>0.17</v>
      </c>
      <c r="Y1214" t="n">
        <v>1</v>
      </c>
      <c r="Z1214" t="n">
        <v>10</v>
      </c>
    </row>
    <row r="1215">
      <c r="A1215" t="n">
        <v>45</v>
      </c>
      <c r="B1215" t="n">
        <v>105</v>
      </c>
      <c r="C1215" t="inlineStr">
        <is>
          <t xml:space="preserve">CONCLUIDO	</t>
        </is>
      </c>
      <c r="D1215" t="n">
        <v>7.3879</v>
      </c>
      <c r="E1215" t="n">
        <v>13.54</v>
      </c>
      <c r="F1215" t="n">
        <v>10.57</v>
      </c>
      <c r="G1215" t="n">
        <v>63.39</v>
      </c>
      <c r="H1215" t="n">
        <v>0.98</v>
      </c>
      <c r="I1215" t="n">
        <v>10</v>
      </c>
      <c r="J1215" t="n">
        <v>222.23</v>
      </c>
      <c r="K1215" t="n">
        <v>55.27</v>
      </c>
      <c r="L1215" t="n">
        <v>12.25</v>
      </c>
      <c r="M1215" t="n">
        <v>8</v>
      </c>
      <c r="N1215" t="n">
        <v>49.71</v>
      </c>
      <c r="O1215" t="n">
        <v>27642.51</v>
      </c>
      <c r="P1215" t="n">
        <v>149.86</v>
      </c>
      <c r="Q1215" t="n">
        <v>197.75</v>
      </c>
      <c r="R1215" t="n">
        <v>32.81</v>
      </c>
      <c r="S1215" t="n">
        <v>25.4</v>
      </c>
      <c r="T1215" t="n">
        <v>2850.79</v>
      </c>
      <c r="U1215" t="n">
        <v>0.77</v>
      </c>
      <c r="V1215" t="n">
        <v>0.88</v>
      </c>
      <c r="W1215" t="n">
        <v>2.96</v>
      </c>
      <c r="X1215" t="n">
        <v>0.18</v>
      </c>
      <c r="Y1215" t="n">
        <v>1</v>
      </c>
      <c r="Z1215" t="n">
        <v>10</v>
      </c>
    </row>
    <row r="1216">
      <c r="A1216" t="n">
        <v>46</v>
      </c>
      <c r="B1216" t="n">
        <v>105</v>
      </c>
      <c r="C1216" t="inlineStr">
        <is>
          <t xml:space="preserve">CONCLUIDO	</t>
        </is>
      </c>
      <c r="D1216" t="n">
        <v>7.3902</v>
      </c>
      <c r="E1216" t="n">
        <v>13.53</v>
      </c>
      <c r="F1216" t="n">
        <v>10.56</v>
      </c>
      <c r="G1216" t="n">
        <v>63.37</v>
      </c>
      <c r="H1216" t="n">
        <v>1</v>
      </c>
      <c r="I1216" t="n">
        <v>10</v>
      </c>
      <c r="J1216" t="n">
        <v>222.65</v>
      </c>
      <c r="K1216" t="n">
        <v>55.27</v>
      </c>
      <c r="L1216" t="n">
        <v>12.5</v>
      </c>
      <c r="M1216" t="n">
        <v>8</v>
      </c>
      <c r="N1216" t="n">
        <v>49.87</v>
      </c>
      <c r="O1216" t="n">
        <v>27693.75</v>
      </c>
      <c r="P1216" t="n">
        <v>149.71</v>
      </c>
      <c r="Q1216" t="n">
        <v>197.78</v>
      </c>
      <c r="R1216" t="n">
        <v>32.63</v>
      </c>
      <c r="S1216" t="n">
        <v>25.4</v>
      </c>
      <c r="T1216" t="n">
        <v>2763.35</v>
      </c>
      <c r="U1216" t="n">
        <v>0.78</v>
      </c>
      <c r="V1216" t="n">
        <v>0.88</v>
      </c>
      <c r="W1216" t="n">
        <v>2.95</v>
      </c>
      <c r="X1216" t="n">
        <v>0.17</v>
      </c>
      <c r="Y1216" t="n">
        <v>1</v>
      </c>
      <c r="Z1216" t="n">
        <v>10</v>
      </c>
    </row>
    <row r="1217">
      <c r="A1217" t="n">
        <v>47</v>
      </c>
      <c r="B1217" t="n">
        <v>105</v>
      </c>
      <c r="C1217" t="inlineStr">
        <is>
          <t xml:space="preserve">CONCLUIDO	</t>
        </is>
      </c>
      <c r="D1217" t="n">
        <v>7.3899</v>
      </c>
      <c r="E1217" t="n">
        <v>13.53</v>
      </c>
      <c r="F1217" t="n">
        <v>10.56</v>
      </c>
      <c r="G1217" t="n">
        <v>63.37</v>
      </c>
      <c r="H1217" t="n">
        <v>1.02</v>
      </c>
      <c r="I1217" t="n">
        <v>10</v>
      </c>
      <c r="J1217" t="n">
        <v>223.06</v>
      </c>
      <c r="K1217" t="n">
        <v>55.27</v>
      </c>
      <c r="L1217" t="n">
        <v>12.75</v>
      </c>
      <c r="M1217" t="n">
        <v>8</v>
      </c>
      <c r="N1217" t="n">
        <v>50.04</v>
      </c>
      <c r="O1217" t="n">
        <v>27745.04</v>
      </c>
      <c r="P1217" t="n">
        <v>149.54</v>
      </c>
      <c r="Q1217" t="n">
        <v>197.76</v>
      </c>
      <c r="R1217" t="n">
        <v>32.76</v>
      </c>
      <c r="S1217" t="n">
        <v>25.4</v>
      </c>
      <c r="T1217" t="n">
        <v>2824.05</v>
      </c>
      <c r="U1217" t="n">
        <v>0.78</v>
      </c>
      <c r="V1217" t="n">
        <v>0.88</v>
      </c>
      <c r="W1217" t="n">
        <v>2.95</v>
      </c>
      <c r="X1217" t="n">
        <v>0.17</v>
      </c>
      <c r="Y1217" t="n">
        <v>1</v>
      </c>
      <c r="Z1217" t="n">
        <v>10</v>
      </c>
    </row>
    <row r="1218">
      <c r="A1218" t="n">
        <v>48</v>
      </c>
      <c r="B1218" t="n">
        <v>105</v>
      </c>
      <c r="C1218" t="inlineStr">
        <is>
          <t xml:space="preserve">CONCLUIDO	</t>
        </is>
      </c>
      <c r="D1218" t="n">
        <v>7.3873</v>
      </c>
      <c r="E1218" t="n">
        <v>13.54</v>
      </c>
      <c r="F1218" t="n">
        <v>10.57</v>
      </c>
      <c r="G1218" t="n">
        <v>63.4</v>
      </c>
      <c r="H1218" t="n">
        <v>1.03</v>
      </c>
      <c r="I1218" t="n">
        <v>10</v>
      </c>
      <c r="J1218" t="n">
        <v>223.48</v>
      </c>
      <c r="K1218" t="n">
        <v>55.27</v>
      </c>
      <c r="L1218" t="n">
        <v>13</v>
      </c>
      <c r="M1218" t="n">
        <v>8</v>
      </c>
      <c r="N1218" t="n">
        <v>50.21</v>
      </c>
      <c r="O1218" t="n">
        <v>27796.39</v>
      </c>
      <c r="P1218" t="n">
        <v>149.5</v>
      </c>
      <c r="Q1218" t="n">
        <v>197.82</v>
      </c>
      <c r="R1218" t="n">
        <v>32.82</v>
      </c>
      <c r="S1218" t="n">
        <v>25.4</v>
      </c>
      <c r="T1218" t="n">
        <v>2856.9</v>
      </c>
      <c r="U1218" t="n">
        <v>0.77</v>
      </c>
      <c r="V1218" t="n">
        <v>0.88</v>
      </c>
      <c r="W1218" t="n">
        <v>2.96</v>
      </c>
      <c r="X1218" t="n">
        <v>0.18</v>
      </c>
      <c r="Y1218" t="n">
        <v>1</v>
      </c>
      <c r="Z1218" t="n">
        <v>10</v>
      </c>
    </row>
    <row r="1219">
      <c r="A1219" t="n">
        <v>49</v>
      </c>
      <c r="B1219" t="n">
        <v>105</v>
      </c>
      <c r="C1219" t="inlineStr">
        <is>
          <t xml:space="preserve">CONCLUIDO	</t>
        </is>
      </c>
      <c r="D1219" t="n">
        <v>7.3878</v>
      </c>
      <c r="E1219" t="n">
        <v>13.54</v>
      </c>
      <c r="F1219" t="n">
        <v>10.57</v>
      </c>
      <c r="G1219" t="n">
        <v>63.39</v>
      </c>
      <c r="H1219" t="n">
        <v>1.05</v>
      </c>
      <c r="I1219" t="n">
        <v>10</v>
      </c>
      <c r="J1219" t="n">
        <v>223.89</v>
      </c>
      <c r="K1219" t="n">
        <v>55.27</v>
      </c>
      <c r="L1219" t="n">
        <v>13.25</v>
      </c>
      <c r="M1219" t="n">
        <v>8</v>
      </c>
      <c r="N1219" t="n">
        <v>50.37</v>
      </c>
      <c r="O1219" t="n">
        <v>27847.8</v>
      </c>
      <c r="P1219" t="n">
        <v>148.99</v>
      </c>
      <c r="Q1219" t="n">
        <v>197.8</v>
      </c>
      <c r="R1219" t="n">
        <v>32.95</v>
      </c>
      <c r="S1219" t="n">
        <v>25.4</v>
      </c>
      <c r="T1219" t="n">
        <v>2919.48</v>
      </c>
      <c r="U1219" t="n">
        <v>0.77</v>
      </c>
      <c r="V1219" t="n">
        <v>0.88</v>
      </c>
      <c r="W1219" t="n">
        <v>2.95</v>
      </c>
      <c r="X1219" t="n">
        <v>0.17</v>
      </c>
      <c r="Y1219" t="n">
        <v>1</v>
      </c>
      <c r="Z1219" t="n">
        <v>10</v>
      </c>
    </row>
    <row r="1220">
      <c r="A1220" t="n">
        <v>50</v>
      </c>
      <c r="B1220" t="n">
        <v>105</v>
      </c>
      <c r="C1220" t="inlineStr">
        <is>
          <t xml:space="preserve">CONCLUIDO	</t>
        </is>
      </c>
      <c r="D1220" t="n">
        <v>7.4152</v>
      </c>
      <c r="E1220" t="n">
        <v>13.49</v>
      </c>
      <c r="F1220" t="n">
        <v>10.56</v>
      </c>
      <c r="G1220" t="n">
        <v>70.37</v>
      </c>
      <c r="H1220" t="n">
        <v>1.07</v>
      </c>
      <c r="I1220" t="n">
        <v>9</v>
      </c>
      <c r="J1220" t="n">
        <v>224.31</v>
      </c>
      <c r="K1220" t="n">
        <v>55.27</v>
      </c>
      <c r="L1220" t="n">
        <v>13.5</v>
      </c>
      <c r="M1220" t="n">
        <v>7</v>
      </c>
      <c r="N1220" t="n">
        <v>50.54</v>
      </c>
      <c r="O1220" t="n">
        <v>27899.27</v>
      </c>
      <c r="P1220" t="n">
        <v>148.97</v>
      </c>
      <c r="Q1220" t="n">
        <v>197.81</v>
      </c>
      <c r="R1220" t="n">
        <v>32.39</v>
      </c>
      <c r="S1220" t="n">
        <v>25.4</v>
      </c>
      <c r="T1220" t="n">
        <v>2647.77</v>
      </c>
      <c r="U1220" t="n">
        <v>0.78</v>
      </c>
      <c r="V1220" t="n">
        <v>0.88</v>
      </c>
      <c r="W1220" t="n">
        <v>2.96</v>
      </c>
      <c r="X1220" t="n">
        <v>0.17</v>
      </c>
      <c r="Y1220" t="n">
        <v>1</v>
      </c>
      <c r="Z1220" t="n">
        <v>10</v>
      </c>
    </row>
    <row r="1221">
      <c r="A1221" t="n">
        <v>51</v>
      </c>
      <c r="B1221" t="n">
        <v>105</v>
      </c>
      <c r="C1221" t="inlineStr">
        <is>
          <t xml:space="preserve">CONCLUIDO	</t>
        </is>
      </c>
      <c r="D1221" t="n">
        <v>7.4143</v>
      </c>
      <c r="E1221" t="n">
        <v>13.49</v>
      </c>
      <c r="F1221" t="n">
        <v>10.56</v>
      </c>
      <c r="G1221" t="n">
        <v>70.39</v>
      </c>
      <c r="H1221" t="n">
        <v>1.09</v>
      </c>
      <c r="I1221" t="n">
        <v>9</v>
      </c>
      <c r="J1221" t="n">
        <v>224.73</v>
      </c>
      <c r="K1221" t="n">
        <v>55.27</v>
      </c>
      <c r="L1221" t="n">
        <v>13.75</v>
      </c>
      <c r="M1221" t="n">
        <v>7</v>
      </c>
      <c r="N1221" t="n">
        <v>50.71</v>
      </c>
      <c r="O1221" t="n">
        <v>27950.8</v>
      </c>
      <c r="P1221" t="n">
        <v>149.07</v>
      </c>
      <c r="Q1221" t="n">
        <v>197.75</v>
      </c>
      <c r="R1221" t="n">
        <v>32.59</v>
      </c>
      <c r="S1221" t="n">
        <v>25.4</v>
      </c>
      <c r="T1221" t="n">
        <v>2746.04</v>
      </c>
      <c r="U1221" t="n">
        <v>0.78</v>
      </c>
      <c r="V1221" t="n">
        <v>0.88</v>
      </c>
      <c r="W1221" t="n">
        <v>2.96</v>
      </c>
      <c r="X1221" t="n">
        <v>0.17</v>
      </c>
      <c r="Y1221" t="n">
        <v>1</v>
      </c>
      <c r="Z1221" t="n">
        <v>10</v>
      </c>
    </row>
    <row r="1222">
      <c r="A1222" t="n">
        <v>52</v>
      </c>
      <c r="B1222" t="n">
        <v>105</v>
      </c>
      <c r="C1222" t="inlineStr">
        <is>
          <t xml:space="preserve">CONCLUIDO	</t>
        </is>
      </c>
      <c r="D1222" t="n">
        <v>7.4167</v>
      </c>
      <c r="E1222" t="n">
        <v>13.48</v>
      </c>
      <c r="F1222" t="n">
        <v>10.55</v>
      </c>
      <c r="G1222" t="n">
        <v>70.36</v>
      </c>
      <c r="H1222" t="n">
        <v>1.11</v>
      </c>
      <c r="I1222" t="n">
        <v>9</v>
      </c>
      <c r="J1222" t="n">
        <v>225.15</v>
      </c>
      <c r="K1222" t="n">
        <v>55.27</v>
      </c>
      <c r="L1222" t="n">
        <v>14</v>
      </c>
      <c r="M1222" t="n">
        <v>7</v>
      </c>
      <c r="N1222" t="n">
        <v>50.88</v>
      </c>
      <c r="O1222" t="n">
        <v>28002.38</v>
      </c>
      <c r="P1222" t="n">
        <v>149.02</v>
      </c>
      <c r="Q1222" t="n">
        <v>197.79</v>
      </c>
      <c r="R1222" t="n">
        <v>32.48</v>
      </c>
      <c r="S1222" t="n">
        <v>25.4</v>
      </c>
      <c r="T1222" t="n">
        <v>2691.95</v>
      </c>
      <c r="U1222" t="n">
        <v>0.78</v>
      </c>
      <c r="V1222" t="n">
        <v>0.88</v>
      </c>
      <c r="W1222" t="n">
        <v>2.95</v>
      </c>
      <c r="X1222" t="n">
        <v>0.16</v>
      </c>
      <c r="Y1222" t="n">
        <v>1</v>
      </c>
      <c r="Z1222" t="n">
        <v>10</v>
      </c>
    </row>
    <row r="1223">
      <c r="A1223" t="n">
        <v>53</v>
      </c>
      <c r="B1223" t="n">
        <v>105</v>
      </c>
      <c r="C1223" t="inlineStr">
        <is>
          <t xml:space="preserve">CONCLUIDO	</t>
        </is>
      </c>
      <c r="D1223" t="n">
        <v>7.4156</v>
      </c>
      <c r="E1223" t="n">
        <v>13.48</v>
      </c>
      <c r="F1223" t="n">
        <v>10.56</v>
      </c>
      <c r="G1223" t="n">
        <v>70.37</v>
      </c>
      <c r="H1223" t="n">
        <v>1.12</v>
      </c>
      <c r="I1223" t="n">
        <v>9</v>
      </c>
      <c r="J1223" t="n">
        <v>225.57</v>
      </c>
      <c r="K1223" t="n">
        <v>55.27</v>
      </c>
      <c r="L1223" t="n">
        <v>14.25</v>
      </c>
      <c r="M1223" t="n">
        <v>7</v>
      </c>
      <c r="N1223" t="n">
        <v>51.04</v>
      </c>
      <c r="O1223" t="n">
        <v>28054.03</v>
      </c>
      <c r="P1223" t="n">
        <v>149.05</v>
      </c>
      <c r="Q1223" t="n">
        <v>197.75</v>
      </c>
      <c r="R1223" t="n">
        <v>32.4</v>
      </c>
      <c r="S1223" t="n">
        <v>25.4</v>
      </c>
      <c r="T1223" t="n">
        <v>2652.1</v>
      </c>
      <c r="U1223" t="n">
        <v>0.78</v>
      </c>
      <c r="V1223" t="n">
        <v>0.88</v>
      </c>
      <c r="W1223" t="n">
        <v>2.96</v>
      </c>
      <c r="X1223" t="n">
        <v>0.17</v>
      </c>
      <c r="Y1223" t="n">
        <v>1</v>
      </c>
      <c r="Z1223" t="n">
        <v>10</v>
      </c>
    </row>
    <row r="1224">
      <c r="A1224" t="n">
        <v>54</v>
      </c>
      <c r="B1224" t="n">
        <v>105</v>
      </c>
      <c r="C1224" t="inlineStr">
        <is>
          <t xml:space="preserve">CONCLUIDO	</t>
        </is>
      </c>
      <c r="D1224" t="n">
        <v>7.417</v>
      </c>
      <c r="E1224" t="n">
        <v>13.48</v>
      </c>
      <c r="F1224" t="n">
        <v>10.55</v>
      </c>
      <c r="G1224" t="n">
        <v>70.34999999999999</v>
      </c>
      <c r="H1224" t="n">
        <v>1.14</v>
      </c>
      <c r="I1224" t="n">
        <v>9</v>
      </c>
      <c r="J1224" t="n">
        <v>225.99</v>
      </c>
      <c r="K1224" t="n">
        <v>55.27</v>
      </c>
      <c r="L1224" t="n">
        <v>14.5</v>
      </c>
      <c r="M1224" t="n">
        <v>7</v>
      </c>
      <c r="N1224" t="n">
        <v>51.21</v>
      </c>
      <c r="O1224" t="n">
        <v>28105.73</v>
      </c>
      <c r="P1224" t="n">
        <v>148.81</v>
      </c>
      <c r="Q1224" t="n">
        <v>197.75</v>
      </c>
      <c r="R1224" t="n">
        <v>32.46</v>
      </c>
      <c r="S1224" t="n">
        <v>25.4</v>
      </c>
      <c r="T1224" t="n">
        <v>2683.28</v>
      </c>
      <c r="U1224" t="n">
        <v>0.78</v>
      </c>
      <c r="V1224" t="n">
        <v>0.88</v>
      </c>
      <c r="W1224" t="n">
        <v>2.95</v>
      </c>
      <c r="X1224" t="n">
        <v>0.16</v>
      </c>
      <c r="Y1224" t="n">
        <v>1</v>
      </c>
      <c r="Z1224" t="n">
        <v>10</v>
      </c>
    </row>
    <row r="1225">
      <c r="A1225" t="n">
        <v>55</v>
      </c>
      <c r="B1225" t="n">
        <v>105</v>
      </c>
      <c r="C1225" t="inlineStr">
        <is>
          <t xml:space="preserve">CONCLUIDO	</t>
        </is>
      </c>
      <c r="D1225" t="n">
        <v>7.4164</v>
      </c>
      <c r="E1225" t="n">
        <v>13.48</v>
      </c>
      <c r="F1225" t="n">
        <v>10.55</v>
      </c>
      <c r="G1225" t="n">
        <v>70.36</v>
      </c>
      <c r="H1225" t="n">
        <v>1.16</v>
      </c>
      <c r="I1225" t="n">
        <v>9</v>
      </c>
      <c r="J1225" t="n">
        <v>226.41</v>
      </c>
      <c r="K1225" t="n">
        <v>55.27</v>
      </c>
      <c r="L1225" t="n">
        <v>14.75</v>
      </c>
      <c r="M1225" t="n">
        <v>7</v>
      </c>
      <c r="N1225" t="n">
        <v>51.38</v>
      </c>
      <c r="O1225" t="n">
        <v>28157.49</v>
      </c>
      <c r="P1225" t="n">
        <v>148.72</v>
      </c>
      <c r="Q1225" t="n">
        <v>197.76</v>
      </c>
      <c r="R1225" t="n">
        <v>32.49</v>
      </c>
      <c r="S1225" t="n">
        <v>25.4</v>
      </c>
      <c r="T1225" t="n">
        <v>2697.81</v>
      </c>
      <c r="U1225" t="n">
        <v>0.78</v>
      </c>
      <c r="V1225" t="n">
        <v>0.88</v>
      </c>
      <c r="W1225" t="n">
        <v>2.95</v>
      </c>
      <c r="X1225" t="n">
        <v>0.16</v>
      </c>
      <c r="Y1225" t="n">
        <v>1</v>
      </c>
      <c r="Z1225" t="n">
        <v>10</v>
      </c>
    </row>
    <row r="1226">
      <c r="A1226" t="n">
        <v>56</v>
      </c>
      <c r="B1226" t="n">
        <v>105</v>
      </c>
      <c r="C1226" t="inlineStr">
        <is>
          <t xml:space="preserve">CONCLUIDO	</t>
        </is>
      </c>
      <c r="D1226" t="n">
        <v>7.4212</v>
      </c>
      <c r="E1226" t="n">
        <v>13.48</v>
      </c>
      <c r="F1226" t="n">
        <v>10.55</v>
      </c>
      <c r="G1226" t="n">
        <v>70.3</v>
      </c>
      <c r="H1226" t="n">
        <v>1.18</v>
      </c>
      <c r="I1226" t="n">
        <v>9</v>
      </c>
      <c r="J1226" t="n">
        <v>226.83</v>
      </c>
      <c r="K1226" t="n">
        <v>55.27</v>
      </c>
      <c r="L1226" t="n">
        <v>15</v>
      </c>
      <c r="M1226" t="n">
        <v>7</v>
      </c>
      <c r="N1226" t="n">
        <v>51.55</v>
      </c>
      <c r="O1226" t="n">
        <v>28209.31</v>
      </c>
      <c r="P1226" t="n">
        <v>148.44</v>
      </c>
      <c r="Q1226" t="n">
        <v>197.79</v>
      </c>
      <c r="R1226" t="n">
        <v>32.24</v>
      </c>
      <c r="S1226" t="n">
        <v>25.4</v>
      </c>
      <c r="T1226" t="n">
        <v>2572.86</v>
      </c>
      <c r="U1226" t="n">
        <v>0.79</v>
      </c>
      <c r="V1226" t="n">
        <v>0.88</v>
      </c>
      <c r="W1226" t="n">
        <v>2.95</v>
      </c>
      <c r="X1226" t="n">
        <v>0.15</v>
      </c>
      <c r="Y1226" t="n">
        <v>1</v>
      </c>
      <c r="Z1226" t="n">
        <v>10</v>
      </c>
    </row>
    <row r="1227">
      <c r="A1227" t="n">
        <v>57</v>
      </c>
      <c r="B1227" t="n">
        <v>105</v>
      </c>
      <c r="C1227" t="inlineStr">
        <is>
          <t xml:space="preserve">CONCLUIDO	</t>
        </is>
      </c>
      <c r="D1227" t="n">
        <v>7.4556</v>
      </c>
      <c r="E1227" t="n">
        <v>13.41</v>
      </c>
      <c r="F1227" t="n">
        <v>10.52</v>
      </c>
      <c r="G1227" t="n">
        <v>78.93000000000001</v>
      </c>
      <c r="H1227" t="n">
        <v>1.19</v>
      </c>
      <c r="I1227" t="n">
        <v>8</v>
      </c>
      <c r="J1227" t="n">
        <v>227.25</v>
      </c>
      <c r="K1227" t="n">
        <v>55.27</v>
      </c>
      <c r="L1227" t="n">
        <v>15.25</v>
      </c>
      <c r="M1227" t="n">
        <v>6</v>
      </c>
      <c r="N1227" t="n">
        <v>51.72</v>
      </c>
      <c r="O1227" t="n">
        <v>28261.2</v>
      </c>
      <c r="P1227" t="n">
        <v>148.03</v>
      </c>
      <c r="Q1227" t="n">
        <v>197.82</v>
      </c>
      <c r="R1227" t="n">
        <v>31.57</v>
      </c>
      <c r="S1227" t="n">
        <v>25.4</v>
      </c>
      <c r="T1227" t="n">
        <v>2243.36</v>
      </c>
      <c r="U1227" t="n">
        <v>0.8</v>
      </c>
      <c r="V1227" t="n">
        <v>0.88</v>
      </c>
      <c r="W1227" t="n">
        <v>2.95</v>
      </c>
      <c r="X1227" t="n">
        <v>0.13</v>
      </c>
      <c r="Y1227" t="n">
        <v>1</v>
      </c>
      <c r="Z1227" t="n">
        <v>10</v>
      </c>
    </row>
    <row r="1228">
      <c r="A1228" t="n">
        <v>58</v>
      </c>
      <c r="B1228" t="n">
        <v>105</v>
      </c>
      <c r="C1228" t="inlineStr">
        <is>
          <t xml:space="preserve">CONCLUIDO	</t>
        </is>
      </c>
      <c r="D1228" t="n">
        <v>7.4556</v>
      </c>
      <c r="E1228" t="n">
        <v>13.41</v>
      </c>
      <c r="F1228" t="n">
        <v>10.52</v>
      </c>
      <c r="G1228" t="n">
        <v>78.93000000000001</v>
      </c>
      <c r="H1228" t="n">
        <v>1.21</v>
      </c>
      <c r="I1228" t="n">
        <v>8</v>
      </c>
      <c r="J1228" t="n">
        <v>227.67</v>
      </c>
      <c r="K1228" t="n">
        <v>55.27</v>
      </c>
      <c r="L1228" t="n">
        <v>15.5</v>
      </c>
      <c r="M1228" t="n">
        <v>6</v>
      </c>
      <c r="N1228" t="n">
        <v>51.9</v>
      </c>
      <c r="O1228" t="n">
        <v>28313.14</v>
      </c>
      <c r="P1228" t="n">
        <v>148.03</v>
      </c>
      <c r="Q1228" t="n">
        <v>197.76</v>
      </c>
      <c r="R1228" t="n">
        <v>31.48</v>
      </c>
      <c r="S1228" t="n">
        <v>25.4</v>
      </c>
      <c r="T1228" t="n">
        <v>2194.9</v>
      </c>
      <c r="U1228" t="n">
        <v>0.8100000000000001</v>
      </c>
      <c r="V1228" t="n">
        <v>0.88</v>
      </c>
      <c r="W1228" t="n">
        <v>2.95</v>
      </c>
      <c r="X1228" t="n">
        <v>0.13</v>
      </c>
      <c r="Y1228" t="n">
        <v>1</v>
      </c>
      <c r="Z1228" t="n">
        <v>10</v>
      </c>
    </row>
    <row r="1229">
      <c r="A1229" t="n">
        <v>59</v>
      </c>
      <c r="B1229" t="n">
        <v>105</v>
      </c>
      <c r="C1229" t="inlineStr">
        <is>
          <t xml:space="preserve">CONCLUIDO	</t>
        </is>
      </c>
      <c r="D1229" t="n">
        <v>7.4591</v>
      </c>
      <c r="E1229" t="n">
        <v>13.41</v>
      </c>
      <c r="F1229" t="n">
        <v>10.52</v>
      </c>
      <c r="G1229" t="n">
        <v>78.88</v>
      </c>
      <c r="H1229" t="n">
        <v>1.23</v>
      </c>
      <c r="I1229" t="n">
        <v>8</v>
      </c>
      <c r="J1229" t="n">
        <v>228.09</v>
      </c>
      <c r="K1229" t="n">
        <v>55.27</v>
      </c>
      <c r="L1229" t="n">
        <v>15.75</v>
      </c>
      <c r="M1229" t="n">
        <v>6</v>
      </c>
      <c r="N1229" t="n">
        <v>52.07</v>
      </c>
      <c r="O1229" t="n">
        <v>28365.14</v>
      </c>
      <c r="P1229" t="n">
        <v>147.99</v>
      </c>
      <c r="Q1229" t="n">
        <v>197.77</v>
      </c>
      <c r="R1229" t="n">
        <v>31.37</v>
      </c>
      <c r="S1229" t="n">
        <v>25.4</v>
      </c>
      <c r="T1229" t="n">
        <v>2140.67</v>
      </c>
      <c r="U1229" t="n">
        <v>0.8100000000000001</v>
      </c>
      <c r="V1229" t="n">
        <v>0.88</v>
      </c>
      <c r="W1229" t="n">
        <v>2.95</v>
      </c>
      <c r="X1229" t="n">
        <v>0.13</v>
      </c>
      <c r="Y1229" t="n">
        <v>1</v>
      </c>
      <c r="Z1229" t="n">
        <v>10</v>
      </c>
    </row>
    <row r="1230">
      <c r="A1230" t="n">
        <v>60</v>
      </c>
      <c r="B1230" t="n">
        <v>105</v>
      </c>
      <c r="C1230" t="inlineStr">
        <is>
          <t xml:space="preserve">CONCLUIDO	</t>
        </is>
      </c>
      <c r="D1230" t="n">
        <v>7.4542</v>
      </c>
      <c r="E1230" t="n">
        <v>13.42</v>
      </c>
      <c r="F1230" t="n">
        <v>10.53</v>
      </c>
      <c r="G1230" t="n">
        <v>78.95</v>
      </c>
      <c r="H1230" t="n">
        <v>1.24</v>
      </c>
      <c r="I1230" t="n">
        <v>8</v>
      </c>
      <c r="J1230" t="n">
        <v>228.51</v>
      </c>
      <c r="K1230" t="n">
        <v>55.27</v>
      </c>
      <c r="L1230" t="n">
        <v>16</v>
      </c>
      <c r="M1230" t="n">
        <v>6</v>
      </c>
      <c r="N1230" t="n">
        <v>52.24</v>
      </c>
      <c r="O1230" t="n">
        <v>28417.2</v>
      </c>
      <c r="P1230" t="n">
        <v>148.2</v>
      </c>
      <c r="Q1230" t="n">
        <v>197.76</v>
      </c>
      <c r="R1230" t="n">
        <v>31.57</v>
      </c>
      <c r="S1230" t="n">
        <v>25.4</v>
      </c>
      <c r="T1230" t="n">
        <v>2240.26</v>
      </c>
      <c r="U1230" t="n">
        <v>0.8</v>
      </c>
      <c r="V1230" t="n">
        <v>0.88</v>
      </c>
      <c r="W1230" t="n">
        <v>2.95</v>
      </c>
      <c r="X1230" t="n">
        <v>0.14</v>
      </c>
      <c r="Y1230" t="n">
        <v>1</v>
      </c>
      <c r="Z1230" t="n">
        <v>10</v>
      </c>
    </row>
    <row r="1231">
      <c r="A1231" t="n">
        <v>61</v>
      </c>
      <c r="B1231" t="n">
        <v>105</v>
      </c>
      <c r="C1231" t="inlineStr">
        <is>
          <t xml:space="preserve">CONCLUIDO	</t>
        </is>
      </c>
      <c r="D1231" t="n">
        <v>7.4557</v>
      </c>
      <c r="E1231" t="n">
        <v>13.41</v>
      </c>
      <c r="F1231" t="n">
        <v>10.52</v>
      </c>
      <c r="G1231" t="n">
        <v>78.92</v>
      </c>
      <c r="H1231" t="n">
        <v>1.26</v>
      </c>
      <c r="I1231" t="n">
        <v>8</v>
      </c>
      <c r="J1231" t="n">
        <v>228.93</v>
      </c>
      <c r="K1231" t="n">
        <v>55.27</v>
      </c>
      <c r="L1231" t="n">
        <v>16.25</v>
      </c>
      <c r="M1231" t="n">
        <v>6</v>
      </c>
      <c r="N1231" t="n">
        <v>52.41</v>
      </c>
      <c r="O1231" t="n">
        <v>28469.32</v>
      </c>
      <c r="P1231" t="n">
        <v>148.14</v>
      </c>
      <c r="Q1231" t="n">
        <v>197.82</v>
      </c>
      <c r="R1231" t="n">
        <v>31.58</v>
      </c>
      <c r="S1231" t="n">
        <v>25.4</v>
      </c>
      <c r="T1231" t="n">
        <v>2246.12</v>
      </c>
      <c r="U1231" t="n">
        <v>0.8</v>
      </c>
      <c r="V1231" t="n">
        <v>0.88</v>
      </c>
      <c r="W1231" t="n">
        <v>2.95</v>
      </c>
      <c r="X1231" t="n">
        <v>0.13</v>
      </c>
      <c r="Y1231" t="n">
        <v>1</v>
      </c>
      <c r="Z1231" t="n">
        <v>10</v>
      </c>
    </row>
    <row r="1232">
      <c r="A1232" t="n">
        <v>62</v>
      </c>
      <c r="B1232" t="n">
        <v>105</v>
      </c>
      <c r="C1232" t="inlineStr">
        <is>
          <t xml:space="preserve">CONCLUIDO	</t>
        </is>
      </c>
      <c r="D1232" t="n">
        <v>7.4588</v>
      </c>
      <c r="E1232" t="n">
        <v>13.41</v>
      </c>
      <c r="F1232" t="n">
        <v>10.52</v>
      </c>
      <c r="G1232" t="n">
        <v>78.88</v>
      </c>
      <c r="H1232" t="n">
        <v>1.28</v>
      </c>
      <c r="I1232" t="n">
        <v>8</v>
      </c>
      <c r="J1232" t="n">
        <v>229.36</v>
      </c>
      <c r="K1232" t="n">
        <v>55.27</v>
      </c>
      <c r="L1232" t="n">
        <v>16.5</v>
      </c>
      <c r="M1232" t="n">
        <v>6</v>
      </c>
      <c r="N1232" t="n">
        <v>52.58</v>
      </c>
      <c r="O1232" t="n">
        <v>28521.51</v>
      </c>
      <c r="P1232" t="n">
        <v>147.85</v>
      </c>
      <c r="Q1232" t="n">
        <v>197.75</v>
      </c>
      <c r="R1232" t="n">
        <v>31.3</v>
      </c>
      <c r="S1232" t="n">
        <v>25.4</v>
      </c>
      <c r="T1232" t="n">
        <v>2106.38</v>
      </c>
      <c r="U1232" t="n">
        <v>0.8100000000000001</v>
      </c>
      <c r="V1232" t="n">
        <v>0.88</v>
      </c>
      <c r="W1232" t="n">
        <v>2.95</v>
      </c>
      <c r="X1232" t="n">
        <v>0.13</v>
      </c>
      <c r="Y1232" t="n">
        <v>1</v>
      </c>
      <c r="Z1232" t="n">
        <v>10</v>
      </c>
    </row>
    <row r="1233">
      <c r="A1233" t="n">
        <v>63</v>
      </c>
      <c r="B1233" t="n">
        <v>105</v>
      </c>
      <c r="C1233" t="inlineStr">
        <is>
          <t xml:space="preserve">CONCLUIDO	</t>
        </is>
      </c>
      <c r="D1233" t="n">
        <v>7.453</v>
      </c>
      <c r="E1233" t="n">
        <v>13.42</v>
      </c>
      <c r="F1233" t="n">
        <v>10.53</v>
      </c>
      <c r="G1233" t="n">
        <v>78.95999999999999</v>
      </c>
      <c r="H1233" t="n">
        <v>1.3</v>
      </c>
      <c r="I1233" t="n">
        <v>8</v>
      </c>
      <c r="J1233" t="n">
        <v>229.78</v>
      </c>
      <c r="K1233" t="n">
        <v>55.27</v>
      </c>
      <c r="L1233" t="n">
        <v>16.75</v>
      </c>
      <c r="M1233" t="n">
        <v>6</v>
      </c>
      <c r="N1233" t="n">
        <v>52.76</v>
      </c>
      <c r="O1233" t="n">
        <v>28573.75</v>
      </c>
      <c r="P1233" t="n">
        <v>147.9</v>
      </c>
      <c r="Q1233" t="n">
        <v>197.77</v>
      </c>
      <c r="R1233" t="n">
        <v>31.65</v>
      </c>
      <c r="S1233" t="n">
        <v>25.4</v>
      </c>
      <c r="T1233" t="n">
        <v>2282.58</v>
      </c>
      <c r="U1233" t="n">
        <v>0.8</v>
      </c>
      <c r="V1233" t="n">
        <v>0.88</v>
      </c>
      <c r="W1233" t="n">
        <v>2.95</v>
      </c>
      <c r="X1233" t="n">
        <v>0.14</v>
      </c>
      <c r="Y1233" t="n">
        <v>1</v>
      </c>
      <c r="Z1233" t="n">
        <v>10</v>
      </c>
    </row>
    <row r="1234">
      <c r="A1234" t="n">
        <v>64</v>
      </c>
      <c r="B1234" t="n">
        <v>105</v>
      </c>
      <c r="C1234" t="inlineStr">
        <is>
          <t xml:space="preserve">CONCLUIDO	</t>
        </is>
      </c>
      <c r="D1234" t="n">
        <v>7.4551</v>
      </c>
      <c r="E1234" t="n">
        <v>13.41</v>
      </c>
      <c r="F1234" t="n">
        <v>10.52</v>
      </c>
      <c r="G1234" t="n">
        <v>78.93000000000001</v>
      </c>
      <c r="H1234" t="n">
        <v>1.31</v>
      </c>
      <c r="I1234" t="n">
        <v>8</v>
      </c>
      <c r="J1234" t="n">
        <v>230.2</v>
      </c>
      <c r="K1234" t="n">
        <v>55.27</v>
      </c>
      <c r="L1234" t="n">
        <v>17</v>
      </c>
      <c r="M1234" t="n">
        <v>6</v>
      </c>
      <c r="N1234" t="n">
        <v>52.93</v>
      </c>
      <c r="O1234" t="n">
        <v>28626.06</v>
      </c>
      <c r="P1234" t="n">
        <v>147.78</v>
      </c>
      <c r="Q1234" t="n">
        <v>197.77</v>
      </c>
      <c r="R1234" t="n">
        <v>31.64</v>
      </c>
      <c r="S1234" t="n">
        <v>25.4</v>
      </c>
      <c r="T1234" t="n">
        <v>2273.63</v>
      </c>
      <c r="U1234" t="n">
        <v>0.8</v>
      </c>
      <c r="V1234" t="n">
        <v>0.88</v>
      </c>
      <c r="W1234" t="n">
        <v>2.95</v>
      </c>
      <c r="X1234" t="n">
        <v>0.13</v>
      </c>
      <c r="Y1234" t="n">
        <v>1</v>
      </c>
      <c r="Z1234" t="n">
        <v>10</v>
      </c>
    </row>
    <row r="1235">
      <c r="A1235" t="n">
        <v>65</v>
      </c>
      <c r="B1235" t="n">
        <v>105</v>
      </c>
      <c r="C1235" t="inlineStr">
        <is>
          <t xml:space="preserve">CONCLUIDO	</t>
        </is>
      </c>
      <c r="D1235" t="n">
        <v>7.4568</v>
      </c>
      <c r="E1235" t="n">
        <v>13.41</v>
      </c>
      <c r="F1235" t="n">
        <v>10.52</v>
      </c>
      <c r="G1235" t="n">
        <v>78.91</v>
      </c>
      <c r="H1235" t="n">
        <v>1.33</v>
      </c>
      <c r="I1235" t="n">
        <v>8</v>
      </c>
      <c r="J1235" t="n">
        <v>230.63</v>
      </c>
      <c r="K1235" t="n">
        <v>55.27</v>
      </c>
      <c r="L1235" t="n">
        <v>17.25</v>
      </c>
      <c r="M1235" t="n">
        <v>6</v>
      </c>
      <c r="N1235" t="n">
        <v>53.11</v>
      </c>
      <c r="O1235" t="n">
        <v>28678.42</v>
      </c>
      <c r="P1235" t="n">
        <v>147.33</v>
      </c>
      <c r="Q1235" t="n">
        <v>197.75</v>
      </c>
      <c r="R1235" t="n">
        <v>31.53</v>
      </c>
      <c r="S1235" t="n">
        <v>25.4</v>
      </c>
      <c r="T1235" t="n">
        <v>2221.26</v>
      </c>
      <c r="U1235" t="n">
        <v>0.8100000000000001</v>
      </c>
      <c r="V1235" t="n">
        <v>0.88</v>
      </c>
      <c r="W1235" t="n">
        <v>2.95</v>
      </c>
      <c r="X1235" t="n">
        <v>0.13</v>
      </c>
      <c r="Y1235" t="n">
        <v>1</v>
      </c>
      <c r="Z1235" t="n">
        <v>10</v>
      </c>
    </row>
    <row r="1236">
      <c r="A1236" t="n">
        <v>66</v>
      </c>
      <c r="B1236" t="n">
        <v>105</v>
      </c>
      <c r="C1236" t="inlineStr">
        <is>
          <t xml:space="preserve">CONCLUIDO	</t>
        </is>
      </c>
      <c r="D1236" t="n">
        <v>7.4485</v>
      </c>
      <c r="E1236" t="n">
        <v>13.43</v>
      </c>
      <c r="F1236" t="n">
        <v>10.54</v>
      </c>
      <c r="G1236" t="n">
        <v>79.02</v>
      </c>
      <c r="H1236" t="n">
        <v>1.35</v>
      </c>
      <c r="I1236" t="n">
        <v>8</v>
      </c>
      <c r="J1236" t="n">
        <v>231.05</v>
      </c>
      <c r="K1236" t="n">
        <v>55.27</v>
      </c>
      <c r="L1236" t="n">
        <v>17.5</v>
      </c>
      <c r="M1236" t="n">
        <v>6</v>
      </c>
      <c r="N1236" t="n">
        <v>53.28</v>
      </c>
      <c r="O1236" t="n">
        <v>28730.85</v>
      </c>
      <c r="P1236" t="n">
        <v>147.26</v>
      </c>
      <c r="Q1236" t="n">
        <v>197.75</v>
      </c>
      <c r="R1236" t="n">
        <v>31.91</v>
      </c>
      <c r="S1236" t="n">
        <v>25.4</v>
      </c>
      <c r="T1236" t="n">
        <v>2413.42</v>
      </c>
      <c r="U1236" t="n">
        <v>0.8</v>
      </c>
      <c r="V1236" t="n">
        <v>0.88</v>
      </c>
      <c r="W1236" t="n">
        <v>2.95</v>
      </c>
      <c r="X1236" t="n">
        <v>0.15</v>
      </c>
      <c r="Y1236" t="n">
        <v>1</v>
      </c>
      <c r="Z1236" t="n">
        <v>10</v>
      </c>
    </row>
    <row r="1237">
      <c r="A1237" t="n">
        <v>67</v>
      </c>
      <c r="B1237" t="n">
        <v>105</v>
      </c>
      <c r="C1237" t="inlineStr">
        <is>
          <t xml:space="preserve">CONCLUIDO	</t>
        </is>
      </c>
      <c r="D1237" t="n">
        <v>7.4877</v>
      </c>
      <c r="E1237" t="n">
        <v>13.36</v>
      </c>
      <c r="F1237" t="n">
        <v>10.51</v>
      </c>
      <c r="G1237" t="n">
        <v>90.06</v>
      </c>
      <c r="H1237" t="n">
        <v>1.36</v>
      </c>
      <c r="I1237" t="n">
        <v>7</v>
      </c>
      <c r="J1237" t="n">
        <v>231.48</v>
      </c>
      <c r="K1237" t="n">
        <v>55.27</v>
      </c>
      <c r="L1237" t="n">
        <v>17.75</v>
      </c>
      <c r="M1237" t="n">
        <v>5</v>
      </c>
      <c r="N1237" t="n">
        <v>53.46</v>
      </c>
      <c r="O1237" t="n">
        <v>28783.34</v>
      </c>
      <c r="P1237" t="n">
        <v>147.16</v>
      </c>
      <c r="Q1237" t="n">
        <v>197.77</v>
      </c>
      <c r="R1237" t="n">
        <v>31</v>
      </c>
      <c r="S1237" t="n">
        <v>25.4</v>
      </c>
      <c r="T1237" t="n">
        <v>1958.86</v>
      </c>
      <c r="U1237" t="n">
        <v>0.82</v>
      </c>
      <c r="V1237" t="n">
        <v>0.89</v>
      </c>
      <c r="W1237" t="n">
        <v>2.95</v>
      </c>
      <c r="X1237" t="n">
        <v>0.12</v>
      </c>
      <c r="Y1237" t="n">
        <v>1</v>
      </c>
      <c r="Z1237" t="n">
        <v>10</v>
      </c>
    </row>
    <row r="1238">
      <c r="A1238" t="n">
        <v>68</v>
      </c>
      <c r="B1238" t="n">
        <v>105</v>
      </c>
      <c r="C1238" t="inlineStr">
        <is>
          <t xml:space="preserve">CONCLUIDO	</t>
        </is>
      </c>
      <c r="D1238" t="n">
        <v>7.4843</v>
      </c>
      <c r="E1238" t="n">
        <v>13.36</v>
      </c>
      <c r="F1238" t="n">
        <v>10.51</v>
      </c>
      <c r="G1238" t="n">
        <v>90.11</v>
      </c>
      <c r="H1238" t="n">
        <v>1.38</v>
      </c>
      <c r="I1238" t="n">
        <v>7</v>
      </c>
      <c r="J1238" t="n">
        <v>231.91</v>
      </c>
      <c r="K1238" t="n">
        <v>55.27</v>
      </c>
      <c r="L1238" t="n">
        <v>18</v>
      </c>
      <c r="M1238" t="n">
        <v>5</v>
      </c>
      <c r="N1238" t="n">
        <v>53.63</v>
      </c>
      <c r="O1238" t="n">
        <v>28835.89</v>
      </c>
      <c r="P1238" t="n">
        <v>147.44</v>
      </c>
      <c r="Q1238" t="n">
        <v>197.75</v>
      </c>
      <c r="R1238" t="n">
        <v>31.19</v>
      </c>
      <c r="S1238" t="n">
        <v>25.4</v>
      </c>
      <c r="T1238" t="n">
        <v>2053.97</v>
      </c>
      <c r="U1238" t="n">
        <v>0.8100000000000001</v>
      </c>
      <c r="V1238" t="n">
        <v>0.89</v>
      </c>
      <c r="W1238" t="n">
        <v>2.95</v>
      </c>
      <c r="X1238" t="n">
        <v>0.12</v>
      </c>
      <c r="Y1238" t="n">
        <v>1</v>
      </c>
      <c r="Z1238" t="n">
        <v>10</v>
      </c>
    </row>
    <row r="1239">
      <c r="A1239" t="n">
        <v>69</v>
      </c>
      <c r="B1239" t="n">
        <v>105</v>
      </c>
      <c r="C1239" t="inlineStr">
        <is>
          <t xml:space="preserve">CONCLUIDO	</t>
        </is>
      </c>
      <c r="D1239" t="n">
        <v>7.4874</v>
      </c>
      <c r="E1239" t="n">
        <v>13.36</v>
      </c>
      <c r="F1239" t="n">
        <v>10.51</v>
      </c>
      <c r="G1239" t="n">
        <v>90.06</v>
      </c>
      <c r="H1239" t="n">
        <v>1.4</v>
      </c>
      <c r="I1239" t="n">
        <v>7</v>
      </c>
      <c r="J1239" t="n">
        <v>232.33</v>
      </c>
      <c r="K1239" t="n">
        <v>55.27</v>
      </c>
      <c r="L1239" t="n">
        <v>18.25</v>
      </c>
      <c r="M1239" t="n">
        <v>5</v>
      </c>
      <c r="N1239" t="n">
        <v>53.81</v>
      </c>
      <c r="O1239" t="n">
        <v>28888.51</v>
      </c>
      <c r="P1239" t="n">
        <v>147.41</v>
      </c>
      <c r="Q1239" t="n">
        <v>197.75</v>
      </c>
      <c r="R1239" t="n">
        <v>31.08</v>
      </c>
      <c r="S1239" t="n">
        <v>25.4</v>
      </c>
      <c r="T1239" t="n">
        <v>1998.62</v>
      </c>
      <c r="U1239" t="n">
        <v>0.82</v>
      </c>
      <c r="V1239" t="n">
        <v>0.89</v>
      </c>
      <c r="W1239" t="n">
        <v>2.95</v>
      </c>
      <c r="X1239" t="n">
        <v>0.12</v>
      </c>
      <c r="Y1239" t="n">
        <v>1</v>
      </c>
      <c r="Z1239" t="n">
        <v>10</v>
      </c>
    </row>
    <row r="1240">
      <c r="A1240" t="n">
        <v>70</v>
      </c>
      <c r="B1240" t="n">
        <v>105</v>
      </c>
      <c r="C1240" t="inlineStr">
        <is>
          <t xml:space="preserve">CONCLUIDO	</t>
        </is>
      </c>
      <c r="D1240" t="n">
        <v>7.4908</v>
      </c>
      <c r="E1240" t="n">
        <v>13.35</v>
      </c>
      <c r="F1240" t="n">
        <v>10.5</v>
      </c>
      <c r="G1240" t="n">
        <v>90.01000000000001</v>
      </c>
      <c r="H1240" t="n">
        <v>1.41</v>
      </c>
      <c r="I1240" t="n">
        <v>7</v>
      </c>
      <c r="J1240" t="n">
        <v>232.76</v>
      </c>
      <c r="K1240" t="n">
        <v>55.27</v>
      </c>
      <c r="L1240" t="n">
        <v>18.5</v>
      </c>
      <c r="M1240" t="n">
        <v>5</v>
      </c>
      <c r="N1240" t="n">
        <v>53.99</v>
      </c>
      <c r="O1240" t="n">
        <v>28941.18</v>
      </c>
      <c r="P1240" t="n">
        <v>147.27</v>
      </c>
      <c r="Q1240" t="n">
        <v>197.75</v>
      </c>
      <c r="R1240" t="n">
        <v>30.86</v>
      </c>
      <c r="S1240" t="n">
        <v>25.4</v>
      </c>
      <c r="T1240" t="n">
        <v>1889.68</v>
      </c>
      <c r="U1240" t="n">
        <v>0.82</v>
      </c>
      <c r="V1240" t="n">
        <v>0.89</v>
      </c>
      <c r="W1240" t="n">
        <v>2.95</v>
      </c>
      <c r="X1240" t="n">
        <v>0.11</v>
      </c>
      <c r="Y1240" t="n">
        <v>1</v>
      </c>
      <c r="Z1240" t="n">
        <v>10</v>
      </c>
    </row>
    <row r="1241">
      <c r="A1241" t="n">
        <v>71</v>
      </c>
      <c r="B1241" t="n">
        <v>105</v>
      </c>
      <c r="C1241" t="inlineStr">
        <is>
          <t xml:space="preserve">CONCLUIDO	</t>
        </is>
      </c>
      <c r="D1241" t="n">
        <v>7.4878</v>
      </c>
      <c r="E1241" t="n">
        <v>13.36</v>
      </c>
      <c r="F1241" t="n">
        <v>10.51</v>
      </c>
      <c r="G1241" t="n">
        <v>90.05</v>
      </c>
      <c r="H1241" t="n">
        <v>1.43</v>
      </c>
      <c r="I1241" t="n">
        <v>7</v>
      </c>
      <c r="J1241" t="n">
        <v>233.19</v>
      </c>
      <c r="K1241" t="n">
        <v>55.27</v>
      </c>
      <c r="L1241" t="n">
        <v>18.75</v>
      </c>
      <c r="M1241" t="n">
        <v>5</v>
      </c>
      <c r="N1241" t="n">
        <v>54.17</v>
      </c>
      <c r="O1241" t="n">
        <v>28993.92</v>
      </c>
      <c r="P1241" t="n">
        <v>147.36</v>
      </c>
      <c r="Q1241" t="n">
        <v>197.75</v>
      </c>
      <c r="R1241" t="n">
        <v>31.06</v>
      </c>
      <c r="S1241" t="n">
        <v>25.4</v>
      </c>
      <c r="T1241" t="n">
        <v>1992.6</v>
      </c>
      <c r="U1241" t="n">
        <v>0.82</v>
      </c>
      <c r="V1241" t="n">
        <v>0.89</v>
      </c>
      <c r="W1241" t="n">
        <v>2.95</v>
      </c>
      <c r="X1241" t="n">
        <v>0.12</v>
      </c>
      <c r="Y1241" t="n">
        <v>1</v>
      </c>
      <c r="Z1241" t="n">
        <v>10</v>
      </c>
    </row>
    <row r="1242">
      <c r="A1242" t="n">
        <v>72</v>
      </c>
      <c r="B1242" t="n">
        <v>105</v>
      </c>
      <c r="C1242" t="inlineStr">
        <is>
          <t xml:space="preserve">CONCLUIDO	</t>
        </is>
      </c>
      <c r="D1242" t="n">
        <v>7.4846</v>
      </c>
      <c r="E1242" t="n">
        <v>13.36</v>
      </c>
      <c r="F1242" t="n">
        <v>10.51</v>
      </c>
      <c r="G1242" t="n">
        <v>90.09999999999999</v>
      </c>
      <c r="H1242" t="n">
        <v>1.45</v>
      </c>
      <c r="I1242" t="n">
        <v>7</v>
      </c>
      <c r="J1242" t="n">
        <v>233.62</v>
      </c>
      <c r="K1242" t="n">
        <v>55.27</v>
      </c>
      <c r="L1242" t="n">
        <v>19</v>
      </c>
      <c r="M1242" t="n">
        <v>5</v>
      </c>
      <c r="N1242" t="n">
        <v>54.34</v>
      </c>
      <c r="O1242" t="n">
        <v>29046.73</v>
      </c>
      <c r="P1242" t="n">
        <v>147.41</v>
      </c>
      <c r="Q1242" t="n">
        <v>197.75</v>
      </c>
      <c r="R1242" t="n">
        <v>31.22</v>
      </c>
      <c r="S1242" t="n">
        <v>25.4</v>
      </c>
      <c r="T1242" t="n">
        <v>2072.88</v>
      </c>
      <c r="U1242" t="n">
        <v>0.8100000000000001</v>
      </c>
      <c r="V1242" t="n">
        <v>0.89</v>
      </c>
      <c r="W1242" t="n">
        <v>2.95</v>
      </c>
      <c r="X1242" t="n">
        <v>0.12</v>
      </c>
      <c r="Y1242" t="n">
        <v>1</v>
      </c>
      <c r="Z1242" t="n">
        <v>10</v>
      </c>
    </row>
    <row r="1243">
      <c r="A1243" t="n">
        <v>73</v>
      </c>
      <c r="B1243" t="n">
        <v>105</v>
      </c>
      <c r="C1243" t="inlineStr">
        <is>
          <t xml:space="preserve">CONCLUIDO	</t>
        </is>
      </c>
      <c r="D1243" t="n">
        <v>7.4878</v>
      </c>
      <c r="E1243" t="n">
        <v>13.36</v>
      </c>
      <c r="F1243" t="n">
        <v>10.51</v>
      </c>
      <c r="G1243" t="n">
        <v>90.05</v>
      </c>
      <c r="H1243" t="n">
        <v>1.46</v>
      </c>
      <c r="I1243" t="n">
        <v>7</v>
      </c>
      <c r="J1243" t="n">
        <v>234.04</v>
      </c>
      <c r="K1243" t="n">
        <v>55.27</v>
      </c>
      <c r="L1243" t="n">
        <v>19.25</v>
      </c>
      <c r="M1243" t="n">
        <v>5</v>
      </c>
      <c r="N1243" t="n">
        <v>54.52</v>
      </c>
      <c r="O1243" t="n">
        <v>29099.59</v>
      </c>
      <c r="P1243" t="n">
        <v>147.18</v>
      </c>
      <c r="Q1243" t="n">
        <v>197.75</v>
      </c>
      <c r="R1243" t="n">
        <v>31.05</v>
      </c>
      <c r="S1243" t="n">
        <v>25.4</v>
      </c>
      <c r="T1243" t="n">
        <v>1985.55</v>
      </c>
      <c r="U1243" t="n">
        <v>0.82</v>
      </c>
      <c r="V1243" t="n">
        <v>0.89</v>
      </c>
      <c r="W1243" t="n">
        <v>2.95</v>
      </c>
      <c r="X1243" t="n">
        <v>0.12</v>
      </c>
      <c r="Y1243" t="n">
        <v>1</v>
      </c>
      <c r="Z1243" t="n">
        <v>10</v>
      </c>
    </row>
    <row r="1244">
      <c r="A1244" t="n">
        <v>74</v>
      </c>
      <c r="B1244" t="n">
        <v>105</v>
      </c>
      <c r="C1244" t="inlineStr">
        <is>
          <t xml:space="preserve">CONCLUIDO	</t>
        </is>
      </c>
      <c r="D1244" t="n">
        <v>7.4877</v>
      </c>
      <c r="E1244" t="n">
        <v>13.36</v>
      </c>
      <c r="F1244" t="n">
        <v>10.51</v>
      </c>
      <c r="G1244" t="n">
        <v>90.06</v>
      </c>
      <c r="H1244" t="n">
        <v>1.48</v>
      </c>
      <c r="I1244" t="n">
        <v>7</v>
      </c>
      <c r="J1244" t="n">
        <v>234.47</v>
      </c>
      <c r="K1244" t="n">
        <v>55.27</v>
      </c>
      <c r="L1244" t="n">
        <v>19.5</v>
      </c>
      <c r="M1244" t="n">
        <v>5</v>
      </c>
      <c r="N1244" t="n">
        <v>54.7</v>
      </c>
      <c r="O1244" t="n">
        <v>29152.52</v>
      </c>
      <c r="P1244" t="n">
        <v>147.01</v>
      </c>
      <c r="Q1244" t="n">
        <v>197.75</v>
      </c>
      <c r="R1244" t="n">
        <v>31.02</v>
      </c>
      <c r="S1244" t="n">
        <v>25.4</v>
      </c>
      <c r="T1244" t="n">
        <v>1972.54</v>
      </c>
      <c r="U1244" t="n">
        <v>0.82</v>
      </c>
      <c r="V1244" t="n">
        <v>0.89</v>
      </c>
      <c r="W1244" t="n">
        <v>2.95</v>
      </c>
      <c r="X1244" t="n">
        <v>0.12</v>
      </c>
      <c r="Y1244" t="n">
        <v>1</v>
      </c>
      <c r="Z1244" t="n">
        <v>10</v>
      </c>
    </row>
    <row r="1245">
      <c r="A1245" t="n">
        <v>75</v>
      </c>
      <c r="B1245" t="n">
        <v>105</v>
      </c>
      <c r="C1245" t="inlineStr">
        <is>
          <t xml:space="preserve">CONCLUIDO	</t>
        </is>
      </c>
      <c r="D1245" t="n">
        <v>7.4864</v>
      </c>
      <c r="E1245" t="n">
        <v>13.36</v>
      </c>
      <c r="F1245" t="n">
        <v>10.51</v>
      </c>
      <c r="G1245" t="n">
        <v>90.08</v>
      </c>
      <c r="H1245" t="n">
        <v>1.49</v>
      </c>
      <c r="I1245" t="n">
        <v>7</v>
      </c>
      <c r="J1245" t="n">
        <v>234.9</v>
      </c>
      <c r="K1245" t="n">
        <v>55.27</v>
      </c>
      <c r="L1245" t="n">
        <v>19.75</v>
      </c>
      <c r="M1245" t="n">
        <v>5</v>
      </c>
      <c r="N1245" t="n">
        <v>54.88</v>
      </c>
      <c r="O1245" t="n">
        <v>29205.51</v>
      </c>
      <c r="P1245" t="n">
        <v>146.81</v>
      </c>
      <c r="Q1245" t="n">
        <v>197.75</v>
      </c>
      <c r="R1245" t="n">
        <v>31.11</v>
      </c>
      <c r="S1245" t="n">
        <v>25.4</v>
      </c>
      <c r="T1245" t="n">
        <v>2015.67</v>
      </c>
      <c r="U1245" t="n">
        <v>0.82</v>
      </c>
      <c r="V1245" t="n">
        <v>0.89</v>
      </c>
      <c r="W1245" t="n">
        <v>2.95</v>
      </c>
      <c r="X1245" t="n">
        <v>0.12</v>
      </c>
      <c r="Y1245" t="n">
        <v>1</v>
      </c>
      <c r="Z1245" t="n">
        <v>10</v>
      </c>
    </row>
    <row r="1246">
      <c r="A1246" t="n">
        <v>76</v>
      </c>
      <c r="B1246" t="n">
        <v>105</v>
      </c>
      <c r="C1246" t="inlineStr">
        <is>
          <t xml:space="preserve">CONCLUIDO	</t>
        </is>
      </c>
      <c r="D1246" t="n">
        <v>7.481</v>
      </c>
      <c r="E1246" t="n">
        <v>13.37</v>
      </c>
      <c r="F1246" t="n">
        <v>10.52</v>
      </c>
      <c r="G1246" t="n">
        <v>90.16</v>
      </c>
      <c r="H1246" t="n">
        <v>1.51</v>
      </c>
      <c r="I1246" t="n">
        <v>7</v>
      </c>
      <c r="J1246" t="n">
        <v>235.33</v>
      </c>
      <c r="K1246" t="n">
        <v>55.27</v>
      </c>
      <c r="L1246" t="n">
        <v>20</v>
      </c>
      <c r="M1246" t="n">
        <v>5</v>
      </c>
      <c r="N1246" t="n">
        <v>55.06</v>
      </c>
      <c r="O1246" t="n">
        <v>29258.57</v>
      </c>
      <c r="P1246" t="n">
        <v>146.68</v>
      </c>
      <c r="Q1246" t="n">
        <v>197.76</v>
      </c>
      <c r="R1246" t="n">
        <v>31.38</v>
      </c>
      <c r="S1246" t="n">
        <v>25.4</v>
      </c>
      <c r="T1246" t="n">
        <v>2149.44</v>
      </c>
      <c r="U1246" t="n">
        <v>0.8100000000000001</v>
      </c>
      <c r="V1246" t="n">
        <v>0.88</v>
      </c>
      <c r="W1246" t="n">
        <v>2.95</v>
      </c>
      <c r="X1246" t="n">
        <v>0.13</v>
      </c>
      <c r="Y1246" t="n">
        <v>1</v>
      </c>
      <c r="Z1246" t="n">
        <v>10</v>
      </c>
    </row>
    <row r="1247">
      <c r="A1247" t="n">
        <v>77</v>
      </c>
      <c r="B1247" t="n">
        <v>105</v>
      </c>
      <c r="C1247" t="inlineStr">
        <is>
          <t xml:space="preserve">CONCLUIDO	</t>
        </is>
      </c>
      <c r="D1247" t="n">
        <v>7.4825</v>
      </c>
      <c r="E1247" t="n">
        <v>13.36</v>
      </c>
      <c r="F1247" t="n">
        <v>10.52</v>
      </c>
      <c r="G1247" t="n">
        <v>90.14</v>
      </c>
      <c r="H1247" t="n">
        <v>1.53</v>
      </c>
      <c r="I1247" t="n">
        <v>7</v>
      </c>
      <c r="J1247" t="n">
        <v>235.76</v>
      </c>
      <c r="K1247" t="n">
        <v>55.27</v>
      </c>
      <c r="L1247" t="n">
        <v>20.25</v>
      </c>
      <c r="M1247" t="n">
        <v>5</v>
      </c>
      <c r="N1247" t="n">
        <v>55.24</v>
      </c>
      <c r="O1247" t="n">
        <v>29311.69</v>
      </c>
      <c r="P1247" t="n">
        <v>146.52</v>
      </c>
      <c r="Q1247" t="n">
        <v>197.75</v>
      </c>
      <c r="R1247" t="n">
        <v>31.24</v>
      </c>
      <c r="S1247" t="n">
        <v>25.4</v>
      </c>
      <c r="T1247" t="n">
        <v>2083.02</v>
      </c>
      <c r="U1247" t="n">
        <v>0.8100000000000001</v>
      </c>
      <c r="V1247" t="n">
        <v>0.88</v>
      </c>
      <c r="W1247" t="n">
        <v>2.95</v>
      </c>
      <c r="X1247" t="n">
        <v>0.13</v>
      </c>
      <c r="Y1247" t="n">
        <v>1</v>
      </c>
      <c r="Z1247" t="n">
        <v>10</v>
      </c>
    </row>
    <row r="1248">
      <c r="A1248" t="n">
        <v>78</v>
      </c>
      <c r="B1248" t="n">
        <v>105</v>
      </c>
      <c r="C1248" t="inlineStr">
        <is>
          <t xml:space="preserve">CONCLUIDO	</t>
        </is>
      </c>
      <c r="D1248" t="n">
        <v>7.4827</v>
      </c>
      <c r="E1248" t="n">
        <v>13.36</v>
      </c>
      <c r="F1248" t="n">
        <v>10.52</v>
      </c>
      <c r="G1248" t="n">
        <v>90.13</v>
      </c>
      <c r="H1248" t="n">
        <v>1.54</v>
      </c>
      <c r="I1248" t="n">
        <v>7</v>
      </c>
      <c r="J1248" t="n">
        <v>236.2</v>
      </c>
      <c r="K1248" t="n">
        <v>55.27</v>
      </c>
      <c r="L1248" t="n">
        <v>20.5</v>
      </c>
      <c r="M1248" t="n">
        <v>5</v>
      </c>
      <c r="N1248" t="n">
        <v>55.42</v>
      </c>
      <c r="O1248" t="n">
        <v>29364.87</v>
      </c>
      <c r="P1248" t="n">
        <v>146.22</v>
      </c>
      <c r="Q1248" t="n">
        <v>197.75</v>
      </c>
      <c r="R1248" t="n">
        <v>31.26</v>
      </c>
      <c r="S1248" t="n">
        <v>25.4</v>
      </c>
      <c r="T1248" t="n">
        <v>2088.64</v>
      </c>
      <c r="U1248" t="n">
        <v>0.8100000000000001</v>
      </c>
      <c r="V1248" t="n">
        <v>0.88</v>
      </c>
      <c r="W1248" t="n">
        <v>2.95</v>
      </c>
      <c r="X1248" t="n">
        <v>0.13</v>
      </c>
      <c r="Y1248" t="n">
        <v>1</v>
      </c>
      <c r="Z1248" t="n">
        <v>10</v>
      </c>
    </row>
    <row r="1249">
      <c r="A1249" t="n">
        <v>79</v>
      </c>
      <c r="B1249" t="n">
        <v>105</v>
      </c>
      <c r="C1249" t="inlineStr">
        <is>
          <t xml:space="preserve">CONCLUIDO	</t>
        </is>
      </c>
      <c r="D1249" t="n">
        <v>7.4871</v>
      </c>
      <c r="E1249" t="n">
        <v>13.36</v>
      </c>
      <c r="F1249" t="n">
        <v>10.51</v>
      </c>
      <c r="G1249" t="n">
        <v>90.06999999999999</v>
      </c>
      <c r="H1249" t="n">
        <v>1.56</v>
      </c>
      <c r="I1249" t="n">
        <v>7</v>
      </c>
      <c r="J1249" t="n">
        <v>236.63</v>
      </c>
      <c r="K1249" t="n">
        <v>55.27</v>
      </c>
      <c r="L1249" t="n">
        <v>20.75</v>
      </c>
      <c r="M1249" t="n">
        <v>5</v>
      </c>
      <c r="N1249" t="n">
        <v>55.6</v>
      </c>
      <c r="O1249" t="n">
        <v>29418.12</v>
      </c>
      <c r="P1249" t="n">
        <v>145.84</v>
      </c>
      <c r="Q1249" t="n">
        <v>197.83</v>
      </c>
      <c r="R1249" t="n">
        <v>31.07</v>
      </c>
      <c r="S1249" t="n">
        <v>25.4</v>
      </c>
      <c r="T1249" t="n">
        <v>1996.6</v>
      </c>
      <c r="U1249" t="n">
        <v>0.82</v>
      </c>
      <c r="V1249" t="n">
        <v>0.89</v>
      </c>
      <c r="W1249" t="n">
        <v>2.95</v>
      </c>
      <c r="X1249" t="n">
        <v>0.12</v>
      </c>
      <c r="Y1249" t="n">
        <v>1</v>
      </c>
      <c r="Z1249" t="n">
        <v>10</v>
      </c>
    </row>
    <row r="1250">
      <c r="A1250" t="n">
        <v>80</v>
      </c>
      <c r="B1250" t="n">
        <v>105</v>
      </c>
      <c r="C1250" t="inlineStr">
        <is>
          <t xml:space="preserve">CONCLUIDO	</t>
        </is>
      </c>
      <c r="D1250" t="n">
        <v>7.5208</v>
      </c>
      <c r="E1250" t="n">
        <v>13.3</v>
      </c>
      <c r="F1250" t="n">
        <v>10.49</v>
      </c>
      <c r="G1250" t="n">
        <v>104.88</v>
      </c>
      <c r="H1250" t="n">
        <v>1.58</v>
      </c>
      <c r="I1250" t="n">
        <v>6</v>
      </c>
      <c r="J1250" t="n">
        <v>237.06</v>
      </c>
      <c r="K1250" t="n">
        <v>55.27</v>
      </c>
      <c r="L1250" t="n">
        <v>21</v>
      </c>
      <c r="M1250" t="n">
        <v>4</v>
      </c>
      <c r="N1250" t="n">
        <v>55.79</v>
      </c>
      <c r="O1250" t="n">
        <v>29471.44</v>
      </c>
      <c r="P1250" t="n">
        <v>145.53</v>
      </c>
      <c r="Q1250" t="n">
        <v>197.75</v>
      </c>
      <c r="R1250" t="n">
        <v>30.42</v>
      </c>
      <c r="S1250" t="n">
        <v>25.4</v>
      </c>
      <c r="T1250" t="n">
        <v>1678.45</v>
      </c>
      <c r="U1250" t="n">
        <v>0.83</v>
      </c>
      <c r="V1250" t="n">
        <v>0.89</v>
      </c>
      <c r="W1250" t="n">
        <v>2.95</v>
      </c>
      <c r="X1250" t="n">
        <v>0.1</v>
      </c>
      <c r="Y1250" t="n">
        <v>1</v>
      </c>
      <c r="Z1250" t="n">
        <v>10</v>
      </c>
    </row>
    <row r="1251">
      <c r="A1251" t="n">
        <v>81</v>
      </c>
      <c r="B1251" t="n">
        <v>105</v>
      </c>
      <c r="C1251" t="inlineStr">
        <is>
          <t xml:space="preserve">CONCLUIDO	</t>
        </is>
      </c>
      <c r="D1251" t="n">
        <v>7.5238</v>
      </c>
      <c r="E1251" t="n">
        <v>13.29</v>
      </c>
      <c r="F1251" t="n">
        <v>10.48</v>
      </c>
      <c r="G1251" t="n">
        <v>104.83</v>
      </c>
      <c r="H1251" t="n">
        <v>1.59</v>
      </c>
      <c r="I1251" t="n">
        <v>6</v>
      </c>
      <c r="J1251" t="n">
        <v>237.49</v>
      </c>
      <c r="K1251" t="n">
        <v>55.27</v>
      </c>
      <c r="L1251" t="n">
        <v>21.25</v>
      </c>
      <c r="M1251" t="n">
        <v>4</v>
      </c>
      <c r="N1251" t="n">
        <v>55.97</v>
      </c>
      <c r="O1251" t="n">
        <v>29524.81</v>
      </c>
      <c r="P1251" t="n">
        <v>145.51</v>
      </c>
      <c r="Q1251" t="n">
        <v>197.76</v>
      </c>
      <c r="R1251" t="n">
        <v>30.25</v>
      </c>
      <c r="S1251" t="n">
        <v>25.4</v>
      </c>
      <c r="T1251" t="n">
        <v>1592.76</v>
      </c>
      <c r="U1251" t="n">
        <v>0.84</v>
      </c>
      <c r="V1251" t="n">
        <v>0.89</v>
      </c>
      <c r="W1251" t="n">
        <v>2.95</v>
      </c>
      <c r="X1251" t="n">
        <v>0.09</v>
      </c>
      <c r="Y1251" t="n">
        <v>1</v>
      </c>
      <c r="Z1251" t="n">
        <v>10</v>
      </c>
    </row>
    <row r="1252">
      <c r="A1252" t="n">
        <v>82</v>
      </c>
      <c r="B1252" t="n">
        <v>105</v>
      </c>
      <c r="C1252" t="inlineStr">
        <is>
          <t xml:space="preserve">CONCLUIDO	</t>
        </is>
      </c>
      <c r="D1252" t="n">
        <v>7.5221</v>
      </c>
      <c r="E1252" t="n">
        <v>13.29</v>
      </c>
      <c r="F1252" t="n">
        <v>10.49</v>
      </c>
      <c r="G1252" t="n">
        <v>104.86</v>
      </c>
      <c r="H1252" t="n">
        <v>1.61</v>
      </c>
      <c r="I1252" t="n">
        <v>6</v>
      </c>
      <c r="J1252" t="n">
        <v>237.93</v>
      </c>
      <c r="K1252" t="n">
        <v>55.27</v>
      </c>
      <c r="L1252" t="n">
        <v>21.5</v>
      </c>
      <c r="M1252" t="n">
        <v>4</v>
      </c>
      <c r="N1252" t="n">
        <v>56.15</v>
      </c>
      <c r="O1252" t="n">
        <v>29578.26</v>
      </c>
      <c r="P1252" t="n">
        <v>145.62</v>
      </c>
      <c r="Q1252" t="n">
        <v>197.75</v>
      </c>
      <c r="R1252" t="n">
        <v>30.32</v>
      </c>
      <c r="S1252" t="n">
        <v>25.4</v>
      </c>
      <c r="T1252" t="n">
        <v>1627.87</v>
      </c>
      <c r="U1252" t="n">
        <v>0.84</v>
      </c>
      <c r="V1252" t="n">
        <v>0.89</v>
      </c>
      <c r="W1252" t="n">
        <v>2.95</v>
      </c>
      <c r="X1252" t="n">
        <v>0.1</v>
      </c>
      <c r="Y1252" t="n">
        <v>1</v>
      </c>
      <c r="Z1252" t="n">
        <v>10</v>
      </c>
    </row>
    <row r="1253">
      <c r="A1253" t="n">
        <v>83</v>
      </c>
      <c r="B1253" t="n">
        <v>105</v>
      </c>
      <c r="C1253" t="inlineStr">
        <is>
          <t xml:space="preserve">CONCLUIDO	</t>
        </is>
      </c>
      <c r="D1253" t="n">
        <v>7.5216</v>
      </c>
      <c r="E1253" t="n">
        <v>13.3</v>
      </c>
      <c r="F1253" t="n">
        <v>10.49</v>
      </c>
      <c r="G1253" t="n">
        <v>104.87</v>
      </c>
      <c r="H1253" t="n">
        <v>1.62</v>
      </c>
      <c r="I1253" t="n">
        <v>6</v>
      </c>
      <c r="J1253" t="n">
        <v>238.36</v>
      </c>
      <c r="K1253" t="n">
        <v>55.27</v>
      </c>
      <c r="L1253" t="n">
        <v>21.75</v>
      </c>
      <c r="M1253" t="n">
        <v>4</v>
      </c>
      <c r="N1253" t="n">
        <v>56.34</v>
      </c>
      <c r="O1253" t="n">
        <v>29631.77</v>
      </c>
      <c r="P1253" t="n">
        <v>145.73</v>
      </c>
      <c r="Q1253" t="n">
        <v>197.82</v>
      </c>
      <c r="R1253" t="n">
        <v>30.38</v>
      </c>
      <c r="S1253" t="n">
        <v>25.4</v>
      </c>
      <c r="T1253" t="n">
        <v>1655</v>
      </c>
      <c r="U1253" t="n">
        <v>0.84</v>
      </c>
      <c r="V1253" t="n">
        <v>0.89</v>
      </c>
      <c r="W1253" t="n">
        <v>2.95</v>
      </c>
      <c r="X1253" t="n">
        <v>0.1</v>
      </c>
      <c r="Y1253" t="n">
        <v>1</v>
      </c>
      <c r="Z1253" t="n">
        <v>10</v>
      </c>
    </row>
    <row r="1254">
      <c r="A1254" t="n">
        <v>84</v>
      </c>
      <c r="B1254" t="n">
        <v>105</v>
      </c>
      <c r="C1254" t="inlineStr">
        <is>
          <t xml:space="preserve">CONCLUIDO	</t>
        </is>
      </c>
      <c r="D1254" t="n">
        <v>7.5216</v>
      </c>
      <c r="E1254" t="n">
        <v>13.3</v>
      </c>
      <c r="F1254" t="n">
        <v>10.49</v>
      </c>
      <c r="G1254" t="n">
        <v>104.87</v>
      </c>
      <c r="H1254" t="n">
        <v>1.64</v>
      </c>
      <c r="I1254" t="n">
        <v>6</v>
      </c>
      <c r="J1254" t="n">
        <v>238.79</v>
      </c>
      <c r="K1254" t="n">
        <v>55.27</v>
      </c>
      <c r="L1254" t="n">
        <v>22</v>
      </c>
      <c r="M1254" t="n">
        <v>4</v>
      </c>
      <c r="N1254" t="n">
        <v>56.52</v>
      </c>
      <c r="O1254" t="n">
        <v>29685.34</v>
      </c>
      <c r="P1254" t="n">
        <v>146.03</v>
      </c>
      <c r="Q1254" t="n">
        <v>197.75</v>
      </c>
      <c r="R1254" t="n">
        <v>30.33</v>
      </c>
      <c r="S1254" t="n">
        <v>25.4</v>
      </c>
      <c r="T1254" t="n">
        <v>1632.63</v>
      </c>
      <c r="U1254" t="n">
        <v>0.84</v>
      </c>
      <c r="V1254" t="n">
        <v>0.89</v>
      </c>
      <c r="W1254" t="n">
        <v>2.95</v>
      </c>
      <c r="X1254" t="n">
        <v>0.1</v>
      </c>
      <c r="Y1254" t="n">
        <v>1</v>
      </c>
      <c r="Z1254" t="n">
        <v>10</v>
      </c>
    </row>
    <row r="1255">
      <c r="A1255" t="n">
        <v>85</v>
      </c>
      <c r="B1255" t="n">
        <v>105</v>
      </c>
      <c r="C1255" t="inlineStr">
        <is>
          <t xml:space="preserve">CONCLUIDO	</t>
        </is>
      </c>
      <c r="D1255" t="n">
        <v>7.5205</v>
      </c>
      <c r="E1255" t="n">
        <v>13.3</v>
      </c>
      <c r="F1255" t="n">
        <v>10.49</v>
      </c>
      <c r="G1255" t="n">
        <v>104.89</v>
      </c>
      <c r="H1255" t="n">
        <v>1.65</v>
      </c>
      <c r="I1255" t="n">
        <v>6</v>
      </c>
      <c r="J1255" t="n">
        <v>239.23</v>
      </c>
      <c r="K1255" t="n">
        <v>55.27</v>
      </c>
      <c r="L1255" t="n">
        <v>22.25</v>
      </c>
      <c r="M1255" t="n">
        <v>4</v>
      </c>
      <c r="N1255" t="n">
        <v>56.71</v>
      </c>
      <c r="O1255" t="n">
        <v>29738.98</v>
      </c>
      <c r="P1255" t="n">
        <v>146.24</v>
      </c>
      <c r="Q1255" t="n">
        <v>197.75</v>
      </c>
      <c r="R1255" t="n">
        <v>30.45</v>
      </c>
      <c r="S1255" t="n">
        <v>25.4</v>
      </c>
      <c r="T1255" t="n">
        <v>1692.43</v>
      </c>
      <c r="U1255" t="n">
        <v>0.83</v>
      </c>
      <c r="V1255" t="n">
        <v>0.89</v>
      </c>
      <c r="W1255" t="n">
        <v>2.95</v>
      </c>
      <c r="X1255" t="n">
        <v>0.1</v>
      </c>
      <c r="Y1255" t="n">
        <v>1</v>
      </c>
      <c r="Z1255" t="n">
        <v>10</v>
      </c>
    </row>
    <row r="1256">
      <c r="A1256" t="n">
        <v>86</v>
      </c>
      <c r="B1256" t="n">
        <v>105</v>
      </c>
      <c r="C1256" t="inlineStr">
        <is>
          <t xml:space="preserve">CONCLUIDO	</t>
        </is>
      </c>
      <c r="D1256" t="n">
        <v>7.5235</v>
      </c>
      <c r="E1256" t="n">
        <v>13.29</v>
      </c>
      <c r="F1256" t="n">
        <v>10.48</v>
      </c>
      <c r="G1256" t="n">
        <v>104.84</v>
      </c>
      <c r="H1256" t="n">
        <v>1.67</v>
      </c>
      <c r="I1256" t="n">
        <v>6</v>
      </c>
      <c r="J1256" t="n">
        <v>239.66</v>
      </c>
      <c r="K1256" t="n">
        <v>55.27</v>
      </c>
      <c r="L1256" t="n">
        <v>22.5</v>
      </c>
      <c r="M1256" t="n">
        <v>4</v>
      </c>
      <c r="N1256" t="n">
        <v>56.89</v>
      </c>
      <c r="O1256" t="n">
        <v>29792.69</v>
      </c>
      <c r="P1256" t="n">
        <v>146.09</v>
      </c>
      <c r="Q1256" t="n">
        <v>197.76</v>
      </c>
      <c r="R1256" t="n">
        <v>30.3</v>
      </c>
      <c r="S1256" t="n">
        <v>25.4</v>
      </c>
      <c r="T1256" t="n">
        <v>1616.42</v>
      </c>
      <c r="U1256" t="n">
        <v>0.84</v>
      </c>
      <c r="V1256" t="n">
        <v>0.89</v>
      </c>
      <c r="W1256" t="n">
        <v>2.95</v>
      </c>
      <c r="X1256" t="n">
        <v>0.09</v>
      </c>
      <c r="Y1256" t="n">
        <v>1</v>
      </c>
      <c r="Z1256" t="n">
        <v>10</v>
      </c>
    </row>
    <row r="1257">
      <c r="A1257" t="n">
        <v>87</v>
      </c>
      <c r="B1257" t="n">
        <v>105</v>
      </c>
      <c r="C1257" t="inlineStr">
        <is>
          <t xml:space="preserve">CONCLUIDO	</t>
        </is>
      </c>
      <c r="D1257" t="n">
        <v>7.5257</v>
      </c>
      <c r="E1257" t="n">
        <v>13.29</v>
      </c>
      <c r="F1257" t="n">
        <v>10.48</v>
      </c>
      <c r="G1257" t="n">
        <v>104.8</v>
      </c>
      <c r="H1257" t="n">
        <v>1.69</v>
      </c>
      <c r="I1257" t="n">
        <v>6</v>
      </c>
      <c r="J1257" t="n">
        <v>240.1</v>
      </c>
      <c r="K1257" t="n">
        <v>55.27</v>
      </c>
      <c r="L1257" t="n">
        <v>22.75</v>
      </c>
      <c r="M1257" t="n">
        <v>4</v>
      </c>
      <c r="N1257" t="n">
        <v>57.08</v>
      </c>
      <c r="O1257" t="n">
        <v>29846.46</v>
      </c>
      <c r="P1257" t="n">
        <v>145.93</v>
      </c>
      <c r="Q1257" t="n">
        <v>197.78</v>
      </c>
      <c r="R1257" t="n">
        <v>30.16</v>
      </c>
      <c r="S1257" t="n">
        <v>25.4</v>
      </c>
      <c r="T1257" t="n">
        <v>1544.82</v>
      </c>
      <c r="U1257" t="n">
        <v>0.84</v>
      </c>
      <c r="V1257" t="n">
        <v>0.89</v>
      </c>
      <c r="W1257" t="n">
        <v>2.95</v>
      </c>
      <c r="X1257" t="n">
        <v>0.09</v>
      </c>
      <c r="Y1257" t="n">
        <v>1</v>
      </c>
      <c r="Z1257" t="n">
        <v>10</v>
      </c>
    </row>
    <row r="1258">
      <c r="A1258" t="n">
        <v>88</v>
      </c>
      <c r="B1258" t="n">
        <v>105</v>
      </c>
      <c r="C1258" t="inlineStr">
        <is>
          <t xml:space="preserve">CONCLUIDO	</t>
        </is>
      </c>
      <c r="D1258" t="n">
        <v>7.5234</v>
      </c>
      <c r="E1258" t="n">
        <v>13.29</v>
      </c>
      <c r="F1258" t="n">
        <v>10.48</v>
      </c>
      <c r="G1258" t="n">
        <v>104.84</v>
      </c>
      <c r="H1258" t="n">
        <v>1.7</v>
      </c>
      <c r="I1258" t="n">
        <v>6</v>
      </c>
      <c r="J1258" t="n">
        <v>240.54</v>
      </c>
      <c r="K1258" t="n">
        <v>55.27</v>
      </c>
      <c r="L1258" t="n">
        <v>23</v>
      </c>
      <c r="M1258" t="n">
        <v>4</v>
      </c>
      <c r="N1258" t="n">
        <v>57.26</v>
      </c>
      <c r="O1258" t="n">
        <v>29900.43</v>
      </c>
      <c r="P1258" t="n">
        <v>146.07</v>
      </c>
      <c r="Q1258" t="n">
        <v>197.75</v>
      </c>
      <c r="R1258" t="n">
        <v>30.35</v>
      </c>
      <c r="S1258" t="n">
        <v>25.4</v>
      </c>
      <c r="T1258" t="n">
        <v>1639.74</v>
      </c>
      <c r="U1258" t="n">
        <v>0.84</v>
      </c>
      <c r="V1258" t="n">
        <v>0.89</v>
      </c>
      <c r="W1258" t="n">
        <v>2.95</v>
      </c>
      <c r="X1258" t="n">
        <v>0.09</v>
      </c>
      <c r="Y1258" t="n">
        <v>1</v>
      </c>
      <c r="Z1258" t="n">
        <v>10</v>
      </c>
    </row>
    <row r="1259">
      <c r="A1259" t="n">
        <v>89</v>
      </c>
      <c r="B1259" t="n">
        <v>105</v>
      </c>
      <c r="C1259" t="inlineStr">
        <is>
          <t xml:space="preserve">CONCLUIDO	</t>
        </is>
      </c>
      <c r="D1259" t="n">
        <v>7.5232</v>
      </c>
      <c r="E1259" t="n">
        <v>13.29</v>
      </c>
      <c r="F1259" t="n">
        <v>10.48</v>
      </c>
      <c r="G1259" t="n">
        <v>104.84</v>
      </c>
      <c r="H1259" t="n">
        <v>1.72</v>
      </c>
      <c r="I1259" t="n">
        <v>6</v>
      </c>
      <c r="J1259" t="n">
        <v>240.97</v>
      </c>
      <c r="K1259" t="n">
        <v>55.27</v>
      </c>
      <c r="L1259" t="n">
        <v>23.25</v>
      </c>
      <c r="M1259" t="n">
        <v>4</v>
      </c>
      <c r="N1259" t="n">
        <v>57.45</v>
      </c>
      <c r="O1259" t="n">
        <v>29954.34</v>
      </c>
      <c r="P1259" t="n">
        <v>146.05</v>
      </c>
      <c r="Q1259" t="n">
        <v>197.76</v>
      </c>
      <c r="R1259" t="n">
        <v>30.35</v>
      </c>
      <c r="S1259" t="n">
        <v>25.4</v>
      </c>
      <c r="T1259" t="n">
        <v>1638.82</v>
      </c>
      <c r="U1259" t="n">
        <v>0.84</v>
      </c>
      <c r="V1259" t="n">
        <v>0.89</v>
      </c>
      <c r="W1259" t="n">
        <v>2.95</v>
      </c>
      <c r="X1259" t="n">
        <v>0.09</v>
      </c>
      <c r="Y1259" t="n">
        <v>1</v>
      </c>
      <c r="Z1259" t="n">
        <v>10</v>
      </c>
    </row>
    <row r="1260">
      <c r="A1260" t="n">
        <v>90</v>
      </c>
      <c r="B1260" t="n">
        <v>105</v>
      </c>
      <c r="C1260" t="inlineStr">
        <is>
          <t xml:space="preserve">CONCLUIDO	</t>
        </is>
      </c>
      <c r="D1260" t="n">
        <v>7.5213</v>
      </c>
      <c r="E1260" t="n">
        <v>13.3</v>
      </c>
      <c r="F1260" t="n">
        <v>10.49</v>
      </c>
      <c r="G1260" t="n">
        <v>104.88</v>
      </c>
      <c r="H1260" t="n">
        <v>1.73</v>
      </c>
      <c r="I1260" t="n">
        <v>6</v>
      </c>
      <c r="J1260" t="n">
        <v>241.41</v>
      </c>
      <c r="K1260" t="n">
        <v>55.27</v>
      </c>
      <c r="L1260" t="n">
        <v>23.5</v>
      </c>
      <c r="M1260" t="n">
        <v>4</v>
      </c>
      <c r="N1260" t="n">
        <v>57.64</v>
      </c>
      <c r="O1260" t="n">
        <v>30008.32</v>
      </c>
      <c r="P1260" t="n">
        <v>145.92</v>
      </c>
      <c r="Q1260" t="n">
        <v>197.75</v>
      </c>
      <c r="R1260" t="n">
        <v>30.43</v>
      </c>
      <c r="S1260" t="n">
        <v>25.4</v>
      </c>
      <c r="T1260" t="n">
        <v>1681.23</v>
      </c>
      <c r="U1260" t="n">
        <v>0.83</v>
      </c>
      <c r="V1260" t="n">
        <v>0.89</v>
      </c>
      <c r="W1260" t="n">
        <v>2.95</v>
      </c>
      <c r="X1260" t="n">
        <v>0.1</v>
      </c>
      <c r="Y1260" t="n">
        <v>1</v>
      </c>
      <c r="Z1260" t="n">
        <v>10</v>
      </c>
    </row>
    <row r="1261">
      <c r="A1261" t="n">
        <v>91</v>
      </c>
      <c r="B1261" t="n">
        <v>105</v>
      </c>
      <c r="C1261" t="inlineStr">
        <is>
          <t xml:space="preserve">CONCLUIDO	</t>
        </is>
      </c>
      <c r="D1261" t="n">
        <v>7.5218</v>
      </c>
      <c r="E1261" t="n">
        <v>13.29</v>
      </c>
      <c r="F1261" t="n">
        <v>10.49</v>
      </c>
      <c r="G1261" t="n">
        <v>104.87</v>
      </c>
      <c r="H1261" t="n">
        <v>1.75</v>
      </c>
      <c r="I1261" t="n">
        <v>6</v>
      </c>
      <c r="J1261" t="n">
        <v>241.85</v>
      </c>
      <c r="K1261" t="n">
        <v>55.27</v>
      </c>
      <c r="L1261" t="n">
        <v>23.75</v>
      </c>
      <c r="M1261" t="n">
        <v>4</v>
      </c>
      <c r="N1261" t="n">
        <v>57.83</v>
      </c>
      <c r="O1261" t="n">
        <v>30062.36</v>
      </c>
      <c r="P1261" t="n">
        <v>145.88</v>
      </c>
      <c r="Q1261" t="n">
        <v>197.76</v>
      </c>
      <c r="R1261" t="n">
        <v>30.41</v>
      </c>
      <c r="S1261" t="n">
        <v>25.4</v>
      </c>
      <c r="T1261" t="n">
        <v>1670.74</v>
      </c>
      <c r="U1261" t="n">
        <v>0.84</v>
      </c>
      <c r="V1261" t="n">
        <v>0.89</v>
      </c>
      <c r="W1261" t="n">
        <v>2.95</v>
      </c>
      <c r="X1261" t="n">
        <v>0.1</v>
      </c>
      <c r="Y1261" t="n">
        <v>1</v>
      </c>
      <c r="Z1261" t="n">
        <v>10</v>
      </c>
    </row>
    <row r="1262">
      <c r="A1262" t="n">
        <v>92</v>
      </c>
      <c r="B1262" t="n">
        <v>105</v>
      </c>
      <c r="C1262" t="inlineStr">
        <is>
          <t xml:space="preserve">CONCLUIDO	</t>
        </is>
      </c>
      <c r="D1262" t="n">
        <v>7.5223</v>
      </c>
      <c r="E1262" t="n">
        <v>13.29</v>
      </c>
      <c r="F1262" t="n">
        <v>10.49</v>
      </c>
      <c r="G1262" t="n">
        <v>104.86</v>
      </c>
      <c r="H1262" t="n">
        <v>1.76</v>
      </c>
      <c r="I1262" t="n">
        <v>6</v>
      </c>
      <c r="J1262" t="n">
        <v>242.29</v>
      </c>
      <c r="K1262" t="n">
        <v>55.27</v>
      </c>
      <c r="L1262" t="n">
        <v>24</v>
      </c>
      <c r="M1262" t="n">
        <v>4</v>
      </c>
      <c r="N1262" t="n">
        <v>58.02</v>
      </c>
      <c r="O1262" t="n">
        <v>30116.47</v>
      </c>
      <c r="P1262" t="n">
        <v>145.74</v>
      </c>
      <c r="Q1262" t="n">
        <v>197.75</v>
      </c>
      <c r="R1262" t="n">
        <v>30.36</v>
      </c>
      <c r="S1262" t="n">
        <v>25.4</v>
      </c>
      <c r="T1262" t="n">
        <v>1647.55</v>
      </c>
      <c r="U1262" t="n">
        <v>0.84</v>
      </c>
      <c r="V1262" t="n">
        <v>0.89</v>
      </c>
      <c r="W1262" t="n">
        <v>2.95</v>
      </c>
      <c r="X1262" t="n">
        <v>0.1</v>
      </c>
      <c r="Y1262" t="n">
        <v>1</v>
      </c>
      <c r="Z1262" t="n">
        <v>10</v>
      </c>
    </row>
    <row r="1263">
      <c r="A1263" t="n">
        <v>93</v>
      </c>
      <c r="B1263" t="n">
        <v>105</v>
      </c>
      <c r="C1263" t="inlineStr">
        <is>
          <t xml:space="preserve">CONCLUIDO	</t>
        </is>
      </c>
      <c r="D1263" t="n">
        <v>7.5205</v>
      </c>
      <c r="E1263" t="n">
        <v>13.3</v>
      </c>
      <c r="F1263" t="n">
        <v>10.49</v>
      </c>
      <c r="G1263" t="n">
        <v>104.89</v>
      </c>
      <c r="H1263" t="n">
        <v>1.78</v>
      </c>
      <c r="I1263" t="n">
        <v>6</v>
      </c>
      <c r="J1263" t="n">
        <v>242.73</v>
      </c>
      <c r="K1263" t="n">
        <v>55.27</v>
      </c>
      <c r="L1263" t="n">
        <v>24.25</v>
      </c>
      <c r="M1263" t="n">
        <v>4</v>
      </c>
      <c r="N1263" t="n">
        <v>58.21</v>
      </c>
      <c r="O1263" t="n">
        <v>30170.65</v>
      </c>
      <c r="P1263" t="n">
        <v>145.61</v>
      </c>
      <c r="Q1263" t="n">
        <v>197.75</v>
      </c>
      <c r="R1263" t="n">
        <v>30.46</v>
      </c>
      <c r="S1263" t="n">
        <v>25.4</v>
      </c>
      <c r="T1263" t="n">
        <v>1697.86</v>
      </c>
      <c r="U1263" t="n">
        <v>0.83</v>
      </c>
      <c r="V1263" t="n">
        <v>0.89</v>
      </c>
      <c r="W1263" t="n">
        <v>2.95</v>
      </c>
      <c r="X1263" t="n">
        <v>0.1</v>
      </c>
      <c r="Y1263" t="n">
        <v>1</v>
      </c>
      <c r="Z1263" t="n">
        <v>10</v>
      </c>
    </row>
    <row r="1264">
      <c r="A1264" t="n">
        <v>94</v>
      </c>
      <c r="B1264" t="n">
        <v>105</v>
      </c>
      <c r="C1264" t="inlineStr">
        <is>
          <t xml:space="preserve">CONCLUIDO	</t>
        </is>
      </c>
      <c r="D1264" t="n">
        <v>7.5248</v>
      </c>
      <c r="E1264" t="n">
        <v>13.29</v>
      </c>
      <c r="F1264" t="n">
        <v>10.48</v>
      </c>
      <c r="G1264" t="n">
        <v>104.81</v>
      </c>
      <c r="H1264" t="n">
        <v>1.79</v>
      </c>
      <c r="I1264" t="n">
        <v>6</v>
      </c>
      <c r="J1264" t="n">
        <v>243.17</v>
      </c>
      <c r="K1264" t="n">
        <v>55.27</v>
      </c>
      <c r="L1264" t="n">
        <v>24.5</v>
      </c>
      <c r="M1264" t="n">
        <v>4</v>
      </c>
      <c r="N1264" t="n">
        <v>58.4</v>
      </c>
      <c r="O1264" t="n">
        <v>30224.9</v>
      </c>
      <c r="P1264" t="n">
        <v>145.25</v>
      </c>
      <c r="Q1264" t="n">
        <v>197.77</v>
      </c>
      <c r="R1264" t="n">
        <v>30.3</v>
      </c>
      <c r="S1264" t="n">
        <v>25.4</v>
      </c>
      <c r="T1264" t="n">
        <v>1614.17</v>
      </c>
      <c r="U1264" t="n">
        <v>0.84</v>
      </c>
      <c r="V1264" t="n">
        <v>0.89</v>
      </c>
      <c r="W1264" t="n">
        <v>2.95</v>
      </c>
      <c r="X1264" t="n">
        <v>0.09</v>
      </c>
      <c r="Y1264" t="n">
        <v>1</v>
      </c>
      <c r="Z1264" t="n">
        <v>10</v>
      </c>
    </row>
    <row r="1265">
      <c r="A1265" t="n">
        <v>95</v>
      </c>
      <c r="B1265" t="n">
        <v>105</v>
      </c>
      <c r="C1265" t="inlineStr">
        <is>
          <t xml:space="preserve">CONCLUIDO	</t>
        </is>
      </c>
      <c r="D1265" t="n">
        <v>7.5234</v>
      </c>
      <c r="E1265" t="n">
        <v>13.29</v>
      </c>
      <c r="F1265" t="n">
        <v>10.48</v>
      </c>
      <c r="G1265" t="n">
        <v>104.84</v>
      </c>
      <c r="H1265" t="n">
        <v>1.81</v>
      </c>
      <c r="I1265" t="n">
        <v>6</v>
      </c>
      <c r="J1265" t="n">
        <v>243.61</v>
      </c>
      <c r="K1265" t="n">
        <v>55.27</v>
      </c>
      <c r="L1265" t="n">
        <v>24.75</v>
      </c>
      <c r="M1265" t="n">
        <v>4</v>
      </c>
      <c r="N1265" t="n">
        <v>58.59</v>
      </c>
      <c r="O1265" t="n">
        <v>30279.22</v>
      </c>
      <c r="P1265" t="n">
        <v>145.11</v>
      </c>
      <c r="Q1265" t="n">
        <v>197.75</v>
      </c>
      <c r="R1265" t="n">
        <v>30.31</v>
      </c>
      <c r="S1265" t="n">
        <v>25.4</v>
      </c>
      <c r="T1265" t="n">
        <v>1620.97</v>
      </c>
      <c r="U1265" t="n">
        <v>0.84</v>
      </c>
      <c r="V1265" t="n">
        <v>0.89</v>
      </c>
      <c r="W1265" t="n">
        <v>2.95</v>
      </c>
      <c r="X1265" t="n">
        <v>0.09</v>
      </c>
      <c r="Y1265" t="n">
        <v>1</v>
      </c>
      <c r="Z1265" t="n">
        <v>10</v>
      </c>
    </row>
    <row r="1266">
      <c r="A1266" t="n">
        <v>96</v>
      </c>
      <c r="B1266" t="n">
        <v>105</v>
      </c>
      <c r="C1266" t="inlineStr">
        <is>
          <t xml:space="preserve">CONCLUIDO	</t>
        </is>
      </c>
      <c r="D1266" t="n">
        <v>7.5218</v>
      </c>
      <c r="E1266" t="n">
        <v>13.29</v>
      </c>
      <c r="F1266" t="n">
        <v>10.49</v>
      </c>
      <c r="G1266" t="n">
        <v>104.87</v>
      </c>
      <c r="H1266" t="n">
        <v>1.82</v>
      </c>
      <c r="I1266" t="n">
        <v>6</v>
      </c>
      <c r="J1266" t="n">
        <v>244.05</v>
      </c>
      <c r="K1266" t="n">
        <v>55.27</v>
      </c>
      <c r="L1266" t="n">
        <v>25</v>
      </c>
      <c r="M1266" t="n">
        <v>4</v>
      </c>
      <c r="N1266" t="n">
        <v>58.78</v>
      </c>
      <c r="O1266" t="n">
        <v>30333.61</v>
      </c>
      <c r="P1266" t="n">
        <v>144.92</v>
      </c>
      <c r="Q1266" t="n">
        <v>197.75</v>
      </c>
      <c r="R1266" t="n">
        <v>30.4</v>
      </c>
      <c r="S1266" t="n">
        <v>25.4</v>
      </c>
      <c r="T1266" t="n">
        <v>1664.13</v>
      </c>
      <c r="U1266" t="n">
        <v>0.84</v>
      </c>
      <c r="V1266" t="n">
        <v>0.89</v>
      </c>
      <c r="W1266" t="n">
        <v>2.95</v>
      </c>
      <c r="X1266" t="n">
        <v>0.1</v>
      </c>
      <c r="Y1266" t="n">
        <v>1</v>
      </c>
      <c r="Z1266" t="n">
        <v>10</v>
      </c>
    </row>
    <row r="1267">
      <c r="A1267" t="n">
        <v>97</v>
      </c>
      <c r="B1267" t="n">
        <v>105</v>
      </c>
      <c r="C1267" t="inlineStr">
        <is>
          <t xml:space="preserve">CONCLUIDO	</t>
        </is>
      </c>
      <c r="D1267" t="n">
        <v>7.5237</v>
      </c>
      <c r="E1267" t="n">
        <v>13.29</v>
      </c>
      <c r="F1267" t="n">
        <v>10.48</v>
      </c>
      <c r="G1267" t="n">
        <v>104.83</v>
      </c>
      <c r="H1267" t="n">
        <v>1.84</v>
      </c>
      <c r="I1267" t="n">
        <v>6</v>
      </c>
      <c r="J1267" t="n">
        <v>244.49</v>
      </c>
      <c r="K1267" t="n">
        <v>55.27</v>
      </c>
      <c r="L1267" t="n">
        <v>25.25</v>
      </c>
      <c r="M1267" t="n">
        <v>4</v>
      </c>
      <c r="N1267" t="n">
        <v>58.97</v>
      </c>
      <c r="O1267" t="n">
        <v>30388.06</v>
      </c>
      <c r="P1267" t="n">
        <v>144.58</v>
      </c>
      <c r="Q1267" t="n">
        <v>197.75</v>
      </c>
      <c r="R1267" t="n">
        <v>30.28</v>
      </c>
      <c r="S1267" t="n">
        <v>25.4</v>
      </c>
      <c r="T1267" t="n">
        <v>1603.97</v>
      </c>
      <c r="U1267" t="n">
        <v>0.84</v>
      </c>
      <c r="V1267" t="n">
        <v>0.89</v>
      </c>
      <c r="W1267" t="n">
        <v>2.95</v>
      </c>
      <c r="X1267" t="n">
        <v>0.09</v>
      </c>
      <c r="Y1267" t="n">
        <v>1</v>
      </c>
      <c r="Z1267" t="n">
        <v>10</v>
      </c>
    </row>
    <row r="1268">
      <c r="A1268" t="n">
        <v>98</v>
      </c>
      <c r="B1268" t="n">
        <v>105</v>
      </c>
      <c r="C1268" t="inlineStr">
        <is>
          <t xml:space="preserve">CONCLUIDO	</t>
        </is>
      </c>
      <c r="D1268" t="n">
        <v>7.5186</v>
      </c>
      <c r="E1268" t="n">
        <v>13.3</v>
      </c>
      <c r="F1268" t="n">
        <v>10.49</v>
      </c>
      <c r="G1268" t="n">
        <v>104.92</v>
      </c>
      <c r="H1268" t="n">
        <v>1.85</v>
      </c>
      <c r="I1268" t="n">
        <v>6</v>
      </c>
      <c r="J1268" t="n">
        <v>244.93</v>
      </c>
      <c r="K1268" t="n">
        <v>55.27</v>
      </c>
      <c r="L1268" t="n">
        <v>25.5</v>
      </c>
      <c r="M1268" t="n">
        <v>4</v>
      </c>
      <c r="N1268" t="n">
        <v>59.16</v>
      </c>
      <c r="O1268" t="n">
        <v>30442.58</v>
      </c>
      <c r="P1268" t="n">
        <v>144.32</v>
      </c>
      <c r="Q1268" t="n">
        <v>197.77</v>
      </c>
      <c r="R1268" t="n">
        <v>30.58</v>
      </c>
      <c r="S1268" t="n">
        <v>25.4</v>
      </c>
      <c r="T1268" t="n">
        <v>1755.28</v>
      </c>
      <c r="U1268" t="n">
        <v>0.83</v>
      </c>
      <c r="V1268" t="n">
        <v>0.89</v>
      </c>
      <c r="W1268" t="n">
        <v>2.95</v>
      </c>
      <c r="X1268" t="n">
        <v>0.1</v>
      </c>
      <c r="Y1268" t="n">
        <v>1</v>
      </c>
      <c r="Z1268" t="n">
        <v>10</v>
      </c>
    </row>
    <row r="1269">
      <c r="A1269" t="n">
        <v>99</v>
      </c>
      <c r="B1269" t="n">
        <v>105</v>
      </c>
      <c r="C1269" t="inlineStr">
        <is>
          <t xml:space="preserve">CONCLUIDO	</t>
        </is>
      </c>
      <c r="D1269" t="n">
        <v>7.5524</v>
      </c>
      <c r="E1269" t="n">
        <v>13.24</v>
      </c>
      <c r="F1269" t="n">
        <v>10.47</v>
      </c>
      <c r="G1269" t="n">
        <v>125.68</v>
      </c>
      <c r="H1269" t="n">
        <v>1.87</v>
      </c>
      <c r="I1269" t="n">
        <v>5</v>
      </c>
      <c r="J1269" t="n">
        <v>245.38</v>
      </c>
      <c r="K1269" t="n">
        <v>55.27</v>
      </c>
      <c r="L1269" t="n">
        <v>25.75</v>
      </c>
      <c r="M1269" t="n">
        <v>3</v>
      </c>
      <c r="N1269" t="n">
        <v>59.35</v>
      </c>
      <c r="O1269" t="n">
        <v>30497.18</v>
      </c>
      <c r="P1269" t="n">
        <v>143.77</v>
      </c>
      <c r="Q1269" t="n">
        <v>197.78</v>
      </c>
      <c r="R1269" t="n">
        <v>30.03</v>
      </c>
      <c r="S1269" t="n">
        <v>25.4</v>
      </c>
      <c r="T1269" t="n">
        <v>1484.49</v>
      </c>
      <c r="U1269" t="n">
        <v>0.85</v>
      </c>
      <c r="V1269" t="n">
        <v>0.89</v>
      </c>
      <c r="W1269" t="n">
        <v>2.95</v>
      </c>
      <c r="X1269" t="n">
        <v>0.08</v>
      </c>
      <c r="Y1269" t="n">
        <v>1</v>
      </c>
      <c r="Z1269" t="n">
        <v>10</v>
      </c>
    </row>
    <row r="1270">
      <c r="A1270" t="n">
        <v>100</v>
      </c>
      <c r="B1270" t="n">
        <v>105</v>
      </c>
      <c r="C1270" t="inlineStr">
        <is>
          <t xml:space="preserve">CONCLUIDO	</t>
        </is>
      </c>
      <c r="D1270" t="n">
        <v>7.5511</v>
      </c>
      <c r="E1270" t="n">
        <v>13.24</v>
      </c>
      <c r="F1270" t="n">
        <v>10.48</v>
      </c>
      <c r="G1270" t="n">
        <v>125.71</v>
      </c>
      <c r="H1270" t="n">
        <v>1.88</v>
      </c>
      <c r="I1270" t="n">
        <v>5</v>
      </c>
      <c r="J1270" t="n">
        <v>245.82</v>
      </c>
      <c r="K1270" t="n">
        <v>55.27</v>
      </c>
      <c r="L1270" t="n">
        <v>26</v>
      </c>
      <c r="M1270" t="n">
        <v>3</v>
      </c>
      <c r="N1270" t="n">
        <v>59.55</v>
      </c>
      <c r="O1270" t="n">
        <v>30551.84</v>
      </c>
      <c r="P1270" t="n">
        <v>144.11</v>
      </c>
      <c r="Q1270" t="n">
        <v>197.78</v>
      </c>
      <c r="R1270" t="n">
        <v>29.98</v>
      </c>
      <c r="S1270" t="n">
        <v>25.4</v>
      </c>
      <c r="T1270" t="n">
        <v>1461.07</v>
      </c>
      <c r="U1270" t="n">
        <v>0.85</v>
      </c>
      <c r="V1270" t="n">
        <v>0.89</v>
      </c>
      <c r="W1270" t="n">
        <v>2.95</v>
      </c>
      <c r="X1270" t="n">
        <v>0.09</v>
      </c>
      <c r="Y1270" t="n">
        <v>1</v>
      </c>
      <c r="Z1270" t="n">
        <v>10</v>
      </c>
    </row>
    <row r="1271">
      <c r="A1271" t="n">
        <v>101</v>
      </c>
      <c r="B1271" t="n">
        <v>105</v>
      </c>
      <c r="C1271" t="inlineStr">
        <is>
          <t xml:space="preserve">CONCLUIDO	</t>
        </is>
      </c>
      <c r="D1271" t="n">
        <v>7.5502</v>
      </c>
      <c r="E1271" t="n">
        <v>13.24</v>
      </c>
      <c r="F1271" t="n">
        <v>10.48</v>
      </c>
      <c r="G1271" t="n">
        <v>125.73</v>
      </c>
      <c r="H1271" t="n">
        <v>1.9</v>
      </c>
      <c r="I1271" t="n">
        <v>5</v>
      </c>
      <c r="J1271" t="n">
        <v>246.26</v>
      </c>
      <c r="K1271" t="n">
        <v>55.27</v>
      </c>
      <c r="L1271" t="n">
        <v>26.25</v>
      </c>
      <c r="M1271" t="n">
        <v>3</v>
      </c>
      <c r="N1271" t="n">
        <v>59.74</v>
      </c>
      <c r="O1271" t="n">
        <v>30606.57</v>
      </c>
      <c r="P1271" t="n">
        <v>144.3</v>
      </c>
      <c r="Q1271" t="n">
        <v>197.75</v>
      </c>
      <c r="R1271" t="n">
        <v>30.2</v>
      </c>
      <c r="S1271" t="n">
        <v>25.4</v>
      </c>
      <c r="T1271" t="n">
        <v>1570.31</v>
      </c>
      <c r="U1271" t="n">
        <v>0.84</v>
      </c>
      <c r="V1271" t="n">
        <v>0.89</v>
      </c>
      <c r="W1271" t="n">
        <v>2.95</v>
      </c>
      <c r="X1271" t="n">
        <v>0.09</v>
      </c>
      <c r="Y1271" t="n">
        <v>1</v>
      </c>
      <c r="Z1271" t="n">
        <v>10</v>
      </c>
    </row>
    <row r="1272">
      <c r="A1272" t="n">
        <v>102</v>
      </c>
      <c r="B1272" t="n">
        <v>105</v>
      </c>
      <c r="C1272" t="inlineStr">
        <is>
          <t xml:space="preserve">CONCLUIDO	</t>
        </is>
      </c>
      <c r="D1272" t="n">
        <v>7.5486</v>
      </c>
      <c r="E1272" t="n">
        <v>13.25</v>
      </c>
      <c r="F1272" t="n">
        <v>10.48</v>
      </c>
      <c r="G1272" t="n">
        <v>125.76</v>
      </c>
      <c r="H1272" t="n">
        <v>1.91</v>
      </c>
      <c r="I1272" t="n">
        <v>5</v>
      </c>
      <c r="J1272" t="n">
        <v>246.71</v>
      </c>
      <c r="K1272" t="n">
        <v>55.27</v>
      </c>
      <c r="L1272" t="n">
        <v>26.5</v>
      </c>
      <c r="M1272" t="n">
        <v>3</v>
      </c>
      <c r="N1272" t="n">
        <v>59.93</v>
      </c>
      <c r="O1272" t="n">
        <v>30661.38</v>
      </c>
      <c r="P1272" t="n">
        <v>144.53</v>
      </c>
      <c r="Q1272" t="n">
        <v>197.76</v>
      </c>
      <c r="R1272" t="n">
        <v>30.16</v>
      </c>
      <c r="S1272" t="n">
        <v>25.4</v>
      </c>
      <c r="T1272" t="n">
        <v>1549.8</v>
      </c>
      <c r="U1272" t="n">
        <v>0.84</v>
      </c>
      <c r="V1272" t="n">
        <v>0.89</v>
      </c>
      <c r="W1272" t="n">
        <v>2.95</v>
      </c>
      <c r="X1272" t="n">
        <v>0.09</v>
      </c>
      <c r="Y1272" t="n">
        <v>1</v>
      </c>
      <c r="Z1272" t="n">
        <v>10</v>
      </c>
    </row>
    <row r="1273">
      <c r="A1273" t="n">
        <v>103</v>
      </c>
      <c r="B1273" t="n">
        <v>105</v>
      </c>
      <c r="C1273" t="inlineStr">
        <is>
          <t xml:space="preserve">CONCLUIDO	</t>
        </is>
      </c>
      <c r="D1273" t="n">
        <v>7.551</v>
      </c>
      <c r="E1273" t="n">
        <v>13.24</v>
      </c>
      <c r="F1273" t="n">
        <v>10.48</v>
      </c>
      <c r="G1273" t="n">
        <v>125.71</v>
      </c>
      <c r="H1273" t="n">
        <v>1.93</v>
      </c>
      <c r="I1273" t="n">
        <v>5</v>
      </c>
      <c r="J1273" t="n">
        <v>247.15</v>
      </c>
      <c r="K1273" t="n">
        <v>55.27</v>
      </c>
      <c r="L1273" t="n">
        <v>26.75</v>
      </c>
      <c r="M1273" t="n">
        <v>3</v>
      </c>
      <c r="N1273" t="n">
        <v>60.13</v>
      </c>
      <c r="O1273" t="n">
        <v>30716.25</v>
      </c>
      <c r="P1273" t="n">
        <v>144.51</v>
      </c>
      <c r="Q1273" t="n">
        <v>197.79</v>
      </c>
      <c r="R1273" t="n">
        <v>30.07</v>
      </c>
      <c r="S1273" t="n">
        <v>25.4</v>
      </c>
      <c r="T1273" t="n">
        <v>1508.26</v>
      </c>
      <c r="U1273" t="n">
        <v>0.84</v>
      </c>
      <c r="V1273" t="n">
        <v>0.89</v>
      </c>
      <c r="W1273" t="n">
        <v>2.95</v>
      </c>
      <c r="X1273" t="n">
        <v>0.09</v>
      </c>
      <c r="Y1273" t="n">
        <v>1</v>
      </c>
      <c r="Z1273" t="n">
        <v>10</v>
      </c>
    </row>
    <row r="1274">
      <c r="A1274" t="n">
        <v>104</v>
      </c>
      <c r="B1274" t="n">
        <v>105</v>
      </c>
      <c r="C1274" t="inlineStr">
        <is>
          <t xml:space="preserve">CONCLUIDO	</t>
        </is>
      </c>
      <c r="D1274" t="n">
        <v>7.5548</v>
      </c>
      <c r="E1274" t="n">
        <v>13.24</v>
      </c>
      <c r="F1274" t="n">
        <v>10.47</v>
      </c>
      <c r="G1274" t="n">
        <v>125.63</v>
      </c>
      <c r="H1274" t="n">
        <v>1.94</v>
      </c>
      <c r="I1274" t="n">
        <v>5</v>
      </c>
      <c r="J1274" t="n">
        <v>247.6</v>
      </c>
      <c r="K1274" t="n">
        <v>55.27</v>
      </c>
      <c r="L1274" t="n">
        <v>27</v>
      </c>
      <c r="M1274" t="n">
        <v>3</v>
      </c>
      <c r="N1274" t="n">
        <v>60.33</v>
      </c>
      <c r="O1274" t="n">
        <v>30771.2</v>
      </c>
      <c r="P1274" t="n">
        <v>144.53</v>
      </c>
      <c r="Q1274" t="n">
        <v>197.75</v>
      </c>
      <c r="R1274" t="n">
        <v>29.93</v>
      </c>
      <c r="S1274" t="n">
        <v>25.4</v>
      </c>
      <c r="T1274" t="n">
        <v>1436.88</v>
      </c>
      <c r="U1274" t="n">
        <v>0.85</v>
      </c>
      <c r="V1274" t="n">
        <v>0.89</v>
      </c>
      <c r="W1274" t="n">
        <v>2.95</v>
      </c>
      <c r="X1274" t="n">
        <v>0.08</v>
      </c>
      <c r="Y1274" t="n">
        <v>1</v>
      </c>
      <c r="Z1274" t="n">
        <v>10</v>
      </c>
    </row>
    <row r="1275">
      <c r="A1275" t="n">
        <v>105</v>
      </c>
      <c r="B1275" t="n">
        <v>105</v>
      </c>
      <c r="C1275" t="inlineStr">
        <is>
          <t xml:space="preserve">CONCLUIDO	</t>
        </is>
      </c>
      <c r="D1275" t="n">
        <v>7.553</v>
      </c>
      <c r="E1275" t="n">
        <v>13.24</v>
      </c>
      <c r="F1275" t="n">
        <v>10.47</v>
      </c>
      <c r="G1275" t="n">
        <v>125.67</v>
      </c>
      <c r="H1275" t="n">
        <v>1.95</v>
      </c>
      <c r="I1275" t="n">
        <v>5</v>
      </c>
      <c r="J1275" t="n">
        <v>248.04</v>
      </c>
      <c r="K1275" t="n">
        <v>55.27</v>
      </c>
      <c r="L1275" t="n">
        <v>27.25</v>
      </c>
      <c r="M1275" t="n">
        <v>3</v>
      </c>
      <c r="N1275" t="n">
        <v>60.52</v>
      </c>
      <c r="O1275" t="n">
        <v>30826.21</v>
      </c>
      <c r="P1275" t="n">
        <v>144.69</v>
      </c>
      <c r="Q1275" t="n">
        <v>197.78</v>
      </c>
      <c r="R1275" t="n">
        <v>29.95</v>
      </c>
      <c r="S1275" t="n">
        <v>25.4</v>
      </c>
      <c r="T1275" t="n">
        <v>1446.33</v>
      </c>
      <c r="U1275" t="n">
        <v>0.85</v>
      </c>
      <c r="V1275" t="n">
        <v>0.89</v>
      </c>
      <c r="W1275" t="n">
        <v>2.95</v>
      </c>
      <c r="X1275" t="n">
        <v>0.08</v>
      </c>
      <c r="Y1275" t="n">
        <v>1</v>
      </c>
      <c r="Z1275" t="n">
        <v>10</v>
      </c>
    </row>
    <row r="1276">
      <c r="A1276" t="n">
        <v>106</v>
      </c>
      <c r="B1276" t="n">
        <v>105</v>
      </c>
      <c r="C1276" t="inlineStr">
        <is>
          <t xml:space="preserve">CONCLUIDO	</t>
        </is>
      </c>
      <c r="D1276" t="n">
        <v>7.5538</v>
      </c>
      <c r="E1276" t="n">
        <v>13.24</v>
      </c>
      <c r="F1276" t="n">
        <v>10.47</v>
      </c>
      <c r="G1276" t="n">
        <v>125.65</v>
      </c>
      <c r="H1276" t="n">
        <v>1.97</v>
      </c>
      <c r="I1276" t="n">
        <v>5</v>
      </c>
      <c r="J1276" t="n">
        <v>248.49</v>
      </c>
      <c r="K1276" t="n">
        <v>55.27</v>
      </c>
      <c r="L1276" t="n">
        <v>27.5</v>
      </c>
      <c r="M1276" t="n">
        <v>3</v>
      </c>
      <c r="N1276" t="n">
        <v>60.72</v>
      </c>
      <c r="O1276" t="n">
        <v>30881.3</v>
      </c>
      <c r="P1276" t="n">
        <v>144.78</v>
      </c>
      <c r="Q1276" t="n">
        <v>197.79</v>
      </c>
      <c r="R1276" t="n">
        <v>29.94</v>
      </c>
      <c r="S1276" t="n">
        <v>25.4</v>
      </c>
      <c r="T1276" t="n">
        <v>1443.37</v>
      </c>
      <c r="U1276" t="n">
        <v>0.85</v>
      </c>
      <c r="V1276" t="n">
        <v>0.89</v>
      </c>
      <c r="W1276" t="n">
        <v>2.95</v>
      </c>
      <c r="X1276" t="n">
        <v>0.08</v>
      </c>
      <c r="Y1276" t="n">
        <v>1</v>
      </c>
      <c r="Z1276" t="n">
        <v>10</v>
      </c>
    </row>
    <row r="1277">
      <c r="A1277" t="n">
        <v>107</v>
      </c>
      <c r="B1277" t="n">
        <v>105</v>
      </c>
      <c r="C1277" t="inlineStr">
        <is>
          <t xml:space="preserve">CONCLUIDO	</t>
        </is>
      </c>
      <c r="D1277" t="n">
        <v>7.5586</v>
      </c>
      <c r="E1277" t="n">
        <v>13.23</v>
      </c>
      <c r="F1277" t="n">
        <v>10.46</v>
      </c>
      <c r="G1277" t="n">
        <v>125.55</v>
      </c>
      <c r="H1277" t="n">
        <v>1.98</v>
      </c>
      <c r="I1277" t="n">
        <v>5</v>
      </c>
      <c r="J1277" t="n">
        <v>248.94</v>
      </c>
      <c r="K1277" t="n">
        <v>55.27</v>
      </c>
      <c r="L1277" t="n">
        <v>27.75</v>
      </c>
      <c r="M1277" t="n">
        <v>3</v>
      </c>
      <c r="N1277" t="n">
        <v>60.92</v>
      </c>
      <c r="O1277" t="n">
        <v>30936.46</v>
      </c>
      <c r="P1277" t="n">
        <v>144.64</v>
      </c>
      <c r="Q1277" t="n">
        <v>197.76</v>
      </c>
      <c r="R1277" t="n">
        <v>29.67</v>
      </c>
      <c r="S1277" t="n">
        <v>25.4</v>
      </c>
      <c r="T1277" t="n">
        <v>1308.51</v>
      </c>
      <c r="U1277" t="n">
        <v>0.86</v>
      </c>
      <c r="V1277" t="n">
        <v>0.89</v>
      </c>
      <c r="W1277" t="n">
        <v>2.94</v>
      </c>
      <c r="X1277" t="n">
        <v>0.07000000000000001</v>
      </c>
      <c r="Y1277" t="n">
        <v>1</v>
      </c>
      <c r="Z1277" t="n">
        <v>10</v>
      </c>
    </row>
    <row r="1278">
      <c r="A1278" t="n">
        <v>108</v>
      </c>
      <c r="B1278" t="n">
        <v>105</v>
      </c>
      <c r="C1278" t="inlineStr">
        <is>
          <t xml:space="preserve">CONCLUIDO	</t>
        </is>
      </c>
      <c r="D1278" t="n">
        <v>7.5554</v>
      </c>
      <c r="E1278" t="n">
        <v>13.24</v>
      </c>
      <c r="F1278" t="n">
        <v>10.47</v>
      </c>
      <c r="G1278" t="n">
        <v>125.62</v>
      </c>
      <c r="H1278" t="n">
        <v>2</v>
      </c>
      <c r="I1278" t="n">
        <v>5</v>
      </c>
      <c r="J1278" t="n">
        <v>249.39</v>
      </c>
      <c r="K1278" t="n">
        <v>55.27</v>
      </c>
      <c r="L1278" t="n">
        <v>28</v>
      </c>
      <c r="M1278" t="n">
        <v>3</v>
      </c>
      <c r="N1278" t="n">
        <v>61.11</v>
      </c>
      <c r="O1278" t="n">
        <v>30991.69</v>
      </c>
      <c r="P1278" t="n">
        <v>144.79</v>
      </c>
      <c r="Q1278" t="n">
        <v>197.75</v>
      </c>
      <c r="R1278" t="n">
        <v>29.78</v>
      </c>
      <c r="S1278" t="n">
        <v>25.4</v>
      </c>
      <c r="T1278" t="n">
        <v>1361.76</v>
      </c>
      <c r="U1278" t="n">
        <v>0.85</v>
      </c>
      <c r="V1278" t="n">
        <v>0.89</v>
      </c>
      <c r="W1278" t="n">
        <v>2.95</v>
      </c>
      <c r="X1278" t="n">
        <v>0.08</v>
      </c>
      <c r="Y1278" t="n">
        <v>1</v>
      </c>
      <c r="Z1278" t="n">
        <v>10</v>
      </c>
    </row>
    <row r="1279">
      <c r="A1279" t="n">
        <v>109</v>
      </c>
      <c r="B1279" t="n">
        <v>105</v>
      </c>
      <c r="C1279" t="inlineStr">
        <is>
          <t xml:space="preserve">CONCLUIDO	</t>
        </is>
      </c>
      <c r="D1279" t="n">
        <v>7.5548</v>
      </c>
      <c r="E1279" t="n">
        <v>13.24</v>
      </c>
      <c r="F1279" t="n">
        <v>10.47</v>
      </c>
      <c r="G1279" t="n">
        <v>125.63</v>
      </c>
      <c r="H1279" t="n">
        <v>2.01</v>
      </c>
      <c r="I1279" t="n">
        <v>5</v>
      </c>
      <c r="J1279" t="n">
        <v>249.83</v>
      </c>
      <c r="K1279" t="n">
        <v>55.27</v>
      </c>
      <c r="L1279" t="n">
        <v>28.25</v>
      </c>
      <c r="M1279" t="n">
        <v>3</v>
      </c>
      <c r="N1279" t="n">
        <v>61.31</v>
      </c>
      <c r="O1279" t="n">
        <v>31047</v>
      </c>
      <c r="P1279" t="n">
        <v>144.82</v>
      </c>
      <c r="Q1279" t="n">
        <v>197.75</v>
      </c>
      <c r="R1279" t="n">
        <v>29.84</v>
      </c>
      <c r="S1279" t="n">
        <v>25.4</v>
      </c>
      <c r="T1279" t="n">
        <v>1390.34</v>
      </c>
      <c r="U1279" t="n">
        <v>0.85</v>
      </c>
      <c r="V1279" t="n">
        <v>0.89</v>
      </c>
      <c r="W1279" t="n">
        <v>2.95</v>
      </c>
      <c r="X1279" t="n">
        <v>0.08</v>
      </c>
      <c r="Y1279" t="n">
        <v>1</v>
      </c>
      <c r="Z1279" t="n">
        <v>10</v>
      </c>
    </row>
    <row r="1280">
      <c r="A1280" t="n">
        <v>110</v>
      </c>
      <c r="B1280" t="n">
        <v>105</v>
      </c>
      <c r="C1280" t="inlineStr">
        <is>
          <t xml:space="preserve">CONCLUIDO	</t>
        </is>
      </c>
      <c r="D1280" t="n">
        <v>7.5533</v>
      </c>
      <c r="E1280" t="n">
        <v>13.24</v>
      </c>
      <c r="F1280" t="n">
        <v>10.47</v>
      </c>
      <c r="G1280" t="n">
        <v>125.66</v>
      </c>
      <c r="H1280" t="n">
        <v>2.03</v>
      </c>
      <c r="I1280" t="n">
        <v>5</v>
      </c>
      <c r="J1280" t="n">
        <v>250.28</v>
      </c>
      <c r="K1280" t="n">
        <v>55.27</v>
      </c>
      <c r="L1280" t="n">
        <v>28.5</v>
      </c>
      <c r="M1280" t="n">
        <v>3</v>
      </c>
      <c r="N1280" t="n">
        <v>61.51</v>
      </c>
      <c r="O1280" t="n">
        <v>31102.37</v>
      </c>
      <c r="P1280" t="n">
        <v>144.94</v>
      </c>
      <c r="Q1280" t="n">
        <v>197.79</v>
      </c>
      <c r="R1280" t="n">
        <v>29.92</v>
      </c>
      <c r="S1280" t="n">
        <v>25.4</v>
      </c>
      <c r="T1280" t="n">
        <v>1428.78</v>
      </c>
      <c r="U1280" t="n">
        <v>0.85</v>
      </c>
      <c r="V1280" t="n">
        <v>0.89</v>
      </c>
      <c r="W1280" t="n">
        <v>2.95</v>
      </c>
      <c r="X1280" t="n">
        <v>0.08</v>
      </c>
      <c r="Y1280" t="n">
        <v>1</v>
      </c>
      <c r="Z1280" t="n">
        <v>10</v>
      </c>
    </row>
    <row r="1281">
      <c r="A1281" t="n">
        <v>111</v>
      </c>
      <c r="B1281" t="n">
        <v>105</v>
      </c>
      <c r="C1281" t="inlineStr">
        <is>
          <t xml:space="preserve">CONCLUIDO	</t>
        </is>
      </c>
      <c r="D1281" t="n">
        <v>7.5541</v>
      </c>
      <c r="E1281" t="n">
        <v>13.24</v>
      </c>
      <c r="F1281" t="n">
        <v>10.47</v>
      </c>
      <c r="G1281" t="n">
        <v>125.64</v>
      </c>
      <c r="H1281" t="n">
        <v>2.04</v>
      </c>
      <c r="I1281" t="n">
        <v>5</v>
      </c>
      <c r="J1281" t="n">
        <v>250.73</v>
      </c>
      <c r="K1281" t="n">
        <v>55.27</v>
      </c>
      <c r="L1281" t="n">
        <v>28.75</v>
      </c>
      <c r="M1281" t="n">
        <v>3</v>
      </c>
      <c r="N1281" t="n">
        <v>61.71</v>
      </c>
      <c r="O1281" t="n">
        <v>31157.82</v>
      </c>
      <c r="P1281" t="n">
        <v>144.85</v>
      </c>
      <c r="Q1281" t="n">
        <v>197.75</v>
      </c>
      <c r="R1281" t="n">
        <v>29.95</v>
      </c>
      <c r="S1281" t="n">
        <v>25.4</v>
      </c>
      <c r="T1281" t="n">
        <v>1444.22</v>
      </c>
      <c r="U1281" t="n">
        <v>0.85</v>
      </c>
      <c r="V1281" t="n">
        <v>0.89</v>
      </c>
      <c r="W1281" t="n">
        <v>2.95</v>
      </c>
      <c r="X1281" t="n">
        <v>0.08</v>
      </c>
      <c r="Y1281" t="n">
        <v>1</v>
      </c>
      <c r="Z1281" t="n">
        <v>10</v>
      </c>
    </row>
    <row r="1282">
      <c r="A1282" t="n">
        <v>112</v>
      </c>
      <c r="B1282" t="n">
        <v>105</v>
      </c>
      <c r="C1282" t="inlineStr">
        <is>
          <t xml:space="preserve">CONCLUIDO	</t>
        </is>
      </c>
      <c r="D1282" t="n">
        <v>7.5551</v>
      </c>
      <c r="E1282" t="n">
        <v>13.24</v>
      </c>
      <c r="F1282" t="n">
        <v>10.47</v>
      </c>
      <c r="G1282" t="n">
        <v>125.62</v>
      </c>
      <c r="H1282" t="n">
        <v>2.05</v>
      </c>
      <c r="I1282" t="n">
        <v>5</v>
      </c>
      <c r="J1282" t="n">
        <v>251.18</v>
      </c>
      <c r="K1282" t="n">
        <v>55.27</v>
      </c>
      <c r="L1282" t="n">
        <v>29</v>
      </c>
      <c r="M1282" t="n">
        <v>3</v>
      </c>
      <c r="N1282" t="n">
        <v>61.91</v>
      </c>
      <c r="O1282" t="n">
        <v>31213.35</v>
      </c>
      <c r="P1282" t="n">
        <v>144.79</v>
      </c>
      <c r="Q1282" t="n">
        <v>197.77</v>
      </c>
      <c r="R1282" t="n">
        <v>29.88</v>
      </c>
      <c r="S1282" t="n">
        <v>25.4</v>
      </c>
      <c r="T1282" t="n">
        <v>1410.45</v>
      </c>
      <c r="U1282" t="n">
        <v>0.85</v>
      </c>
      <c r="V1282" t="n">
        <v>0.89</v>
      </c>
      <c r="W1282" t="n">
        <v>2.95</v>
      </c>
      <c r="X1282" t="n">
        <v>0.08</v>
      </c>
      <c r="Y1282" t="n">
        <v>1</v>
      </c>
      <c r="Z1282" t="n">
        <v>10</v>
      </c>
    </row>
    <row r="1283">
      <c r="A1283" t="n">
        <v>113</v>
      </c>
      <c r="B1283" t="n">
        <v>105</v>
      </c>
      <c r="C1283" t="inlineStr">
        <is>
          <t xml:space="preserve">CONCLUIDO	</t>
        </is>
      </c>
      <c r="D1283" t="n">
        <v>7.5552</v>
      </c>
      <c r="E1283" t="n">
        <v>13.24</v>
      </c>
      <c r="F1283" t="n">
        <v>10.47</v>
      </c>
      <c r="G1283" t="n">
        <v>125.62</v>
      </c>
      <c r="H1283" t="n">
        <v>2.07</v>
      </c>
      <c r="I1283" t="n">
        <v>5</v>
      </c>
      <c r="J1283" t="n">
        <v>251.63</v>
      </c>
      <c r="K1283" t="n">
        <v>55.27</v>
      </c>
      <c r="L1283" t="n">
        <v>29.25</v>
      </c>
      <c r="M1283" t="n">
        <v>3</v>
      </c>
      <c r="N1283" t="n">
        <v>62.11</v>
      </c>
      <c r="O1283" t="n">
        <v>31268.94</v>
      </c>
      <c r="P1283" t="n">
        <v>144.73</v>
      </c>
      <c r="Q1283" t="n">
        <v>197.77</v>
      </c>
      <c r="R1283" t="n">
        <v>29.84</v>
      </c>
      <c r="S1283" t="n">
        <v>25.4</v>
      </c>
      <c r="T1283" t="n">
        <v>1391.5</v>
      </c>
      <c r="U1283" t="n">
        <v>0.85</v>
      </c>
      <c r="V1283" t="n">
        <v>0.89</v>
      </c>
      <c r="W1283" t="n">
        <v>2.95</v>
      </c>
      <c r="X1283" t="n">
        <v>0.08</v>
      </c>
      <c r="Y1283" t="n">
        <v>1</v>
      </c>
      <c r="Z1283" t="n">
        <v>10</v>
      </c>
    </row>
    <row r="1284">
      <c r="A1284" t="n">
        <v>114</v>
      </c>
      <c r="B1284" t="n">
        <v>105</v>
      </c>
      <c r="C1284" t="inlineStr">
        <is>
          <t xml:space="preserve">CONCLUIDO	</t>
        </is>
      </c>
      <c r="D1284" t="n">
        <v>7.5556</v>
      </c>
      <c r="E1284" t="n">
        <v>13.24</v>
      </c>
      <c r="F1284" t="n">
        <v>10.47</v>
      </c>
      <c r="G1284" t="n">
        <v>125.61</v>
      </c>
      <c r="H1284" t="n">
        <v>2.08</v>
      </c>
      <c r="I1284" t="n">
        <v>5</v>
      </c>
      <c r="J1284" t="n">
        <v>252.08</v>
      </c>
      <c r="K1284" t="n">
        <v>55.27</v>
      </c>
      <c r="L1284" t="n">
        <v>29.5</v>
      </c>
      <c r="M1284" t="n">
        <v>3</v>
      </c>
      <c r="N1284" t="n">
        <v>62.31</v>
      </c>
      <c r="O1284" t="n">
        <v>31324.61</v>
      </c>
      <c r="P1284" t="n">
        <v>144.7</v>
      </c>
      <c r="Q1284" t="n">
        <v>197.75</v>
      </c>
      <c r="R1284" t="n">
        <v>29.87</v>
      </c>
      <c r="S1284" t="n">
        <v>25.4</v>
      </c>
      <c r="T1284" t="n">
        <v>1405.52</v>
      </c>
      <c r="U1284" t="n">
        <v>0.85</v>
      </c>
      <c r="V1284" t="n">
        <v>0.89</v>
      </c>
      <c r="W1284" t="n">
        <v>2.95</v>
      </c>
      <c r="X1284" t="n">
        <v>0.08</v>
      </c>
      <c r="Y1284" t="n">
        <v>1</v>
      </c>
      <c r="Z1284" t="n">
        <v>10</v>
      </c>
    </row>
    <row r="1285">
      <c r="A1285" t="n">
        <v>115</v>
      </c>
      <c r="B1285" t="n">
        <v>105</v>
      </c>
      <c r="C1285" t="inlineStr">
        <is>
          <t xml:space="preserve">CONCLUIDO	</t>
        </is>
      </c>
      <c r="D1285" t="n">
        <v>7.5562</v>
      </c>
      <c r="E1285" t="n">
        <v>13.23</v>
      </c>
      <c r="F1285" t="n">
        <v>10.47</v>
      </c>
      <c r="G1285" t="n">
        <v>125.6</v>
      </c>
      <c r="H1285" t="n">
        <v>2.1</v>
      </c>
      <c r="I1285" t="n">
        <v>5</v>
      </c>
      <c r="J1285" t="n">
        <v>252.54</v>
      </c>
      <c r="K1285" t="n">
        <v>55.27</v>
      </c>
      <c r="L1285" t="n">
        <v>29.75</v>
      </c>
      <c r="M1285" t="n">
        <v>3</v>
      </c>
      <c r="N1285" t="n">
        <v>62.51</v>
      </c>
      <c r="O1285" t="n">
        <v>31380.35</v>
      </c>
      <c r="P1285" t="n">
        <v>144.58</v>
      </c>
      <c r="Q1285" t="n">
        <v>197.75</v>
      </c>
      <c r="R1285" t="n">
        <v>29.72</v>
      </c>
      <c r="S1285" t="n">
        <v>25.4</v>
      </c>
      <c r="T1285" t="n">
        <v>1329.56</v>
      </c>
      <c r="U1285" t="n">
        <v>0.85</v>
      </c>
      <c r="V1285" t="n">
        <v>0.89</v>
      </c>
      <c r="W1285" t="n">
        <v>2.95</v>
      </c>
      <c r="X1285" t="n">
        <v>0.08</v>
      </c>
      <c r="Y1285" t="n">
        <v>1</v>
      </c>
      <c r="Z1285" t="n">
        <v>10</v>
      </c>
    </row>
    <row r="1286">
      <c r="A1286" t="n">
        <v>116</v>
      </c>
      <c r="B1286" t="n">
        <v>105</v>
      </c>
      <c r="C1286" t="inlineStr">
        <is>
          <t xml:space="preserve">CONCLUIDO	</t>
        </is>
      </c>
      <c r="D1286" t="n">
        <v>7.5559</v>
      </c>
      <c r="E1286" t="n">
        <v>13.23</v>
      </c>
      <c r="F1286" t="n">
        <v>10.47</v>
      </c>
      <c r="G1286" t="n">
        <v>125.61</v>
      </c>
      <c r="H1286" t="n">
        <v>2.11</v>
      </c>
      <c r="I1286" t="n">
        <v>5</v>
      </c>
      <c r="J1286" t="n">
        <v>252.99</v>
      </c>
      <c r="K1286" t="n">
        <v>55.27</v>
      </c>
      <c r="L1286" t="n">
        <v>30</v>
      </c>
      <c r="M1286" t="n">
        <v>3</v>
      </c>
      <c r="N1286" t="n">
        <v>62.72</v>
      </c>
      <c r="O1286" t="n">
        <v>31436.17</v>
      </c>
      <c r="P1286" t="n">
        <v>144.44</v>
      </c>
      <c r="Q1286" t="n">
        <v>197.75</v>
      </c>
      <c r="R1286" t="n">
        <v>29.8</v>
      </c>
      <c r="S1286" t="n">
        <v>25.4</v>
      </c>
      <c r="T1286" t="n">
        <v>1370.28</v>
      </c>
      <c r="U1286" t="n">
        <v>0.85</v>
      </c>
      <c r="V1286" t="n">
        <v>0.89</v>
      </c>
      <c r="W1286" t="n">
        <v>2.95</v>
      </c>
      <c r="X1286" t="n">
        <v>0.08</v>
      </c>
      <c r="Y1286" t="n">
        <v>1</v>
      </c>
      <c r="Z1286" t="n">
        <v>10</v>
      </c>
    </row>
    <row r="1287">
      <c r="A1287" t="n">
        <v>117</v>
      </c>
      <c r="B1287" t="n">
        <v>105</v>
      </c>
      <c r="C1287" t="inlineStr">
        <is>
          <t xml:space="preserve">CONCLUIDO	</t>
        </is>
      </c>
      <c r="D1287" t="n">
        <v>7.5589</v>
      </c>
      <c r="E1287" t="n">
        <v>13.23</v>
      </c>
      <c r="F1287" t="n">
        <v>10.46</v>
      </c>
      <c r="G1287" t="n">
        <v>125.54</v>
      </c>
      <c r="H1287" t="n">
        <v>2.12</v>
      </c>
      <c r="I1287" t="n">
        <v>5</v>
      </c>
      <c r="J1287" t="n">
        <v>253.44</v>
      </c>
      <c r="K1287" t="n">
        <v>55.27</v>
      </c>
      <c r="L1287" t="n">
        <v>30.25</v>
      </c>
      <c r="M1287" t="n">
        <v>3</v>
      </c>
      <c r="N1287" t="n">
        <v>62.92</v>
      </c>
      <c r="O1287" t="n">
        <v>31492.06</v>
      </c>
      <c r="P1287" t="n">
        <v>144.22</v>
      </c>
      <c r="Q1287" t="n">
        <v>197.75</v>
      </c>
      <c r="R1287" t="n">
        <v>29.61</v>
      </c>
      <c r="S1287" t="n">
        <v>25.4</v>
      </c>
      <c r="T1287" t="n">
        <v>1275.77</v>
      </c>
      <c r="U1287" t="n">
        <v>0.86</v>
      </c>
      <c r="V1287" t="n">
        <v>0.89</v>
      </c>
      <c r="W1287" t="n">
        <v>2.95</v>
      </c>
      <c r="X1287" t="n">
        <v>0.07000000000000001</v>
      </c>
      <c r="Y1287" t="n">
        <v>1</v>
      </c>
      <c r="Z1287" t="n">
        <v>10</v>
      </c>
    </row>
    <row r="1288">
      <c r="A1288" t="n">
        <v>118</v>
      </c>
      <c r="B1288" t="n">
        <v>105</v>
      </c>
      <c r="C1288" t="inlineStr">
        <is>
          <t xml:space="preserve">CONCLUIDO	</t>
        </is>
      </c>
      <c r="D1288" t="n">
        <v>7.5578</v>
      </c>
      <c r="E1288" t="n">
        <v>13.23</v>
      </c>
      <c r="F1288" t="n">
        <v>10.46</v>
      </c>
      <c r="G1288" t="n">
        <v>125.57</v>
      </c>
      <c r="H1288" t="n">
        <v>2.14</v>
      </c>
      <c r="I1288" t="n">
        <v>5</v>
      </c>
      <c r="J1288" t="n">
        <v>253.9</v>
      </c>
      <c r="K1288" t="n">
        <v>55.27</v>
      </c>
      <c r="L1288" t="n">
        <v>30.5</v>
      </c>
      <c r="M1288" t="n">
        <v>3</v>
      </c>
      <c r="N1288" t="n">
        <v>63.12</v>
      </c>
      <c r="O1288" t="n">
        <v>31548.03</v>
      </c>
      <c r="P1288" t="n">
        <v>144.12</v>
      </c>
      <c r="Q1288" t="n">
        <v>197.75</v>
      </c>
      <c r="R1288" t="n">
        <v>29.69</v>
      </c>
      <c r="S1288" t="n">
        <v>25.4</v>
      </c>
      <c r="T1288" t="n">
        <v>1314.16</v>
      </c>
      <c r="U1288" t="n">
        <v>0.86</v>
      </c>
      <c r="V1288" t="n">
        <v>0.89</v>
      </c>
      <c r="W1288" t="n">
        <v>2.95</v>
      </c>
      <c r="X1288" t="n">
        <v>0.07000000000000001</v>
      </c>
      <c r="Y1288" t="n">
        <v>1</v>
      </c>
      <c r="Z1288" t="n">
        <v>10</v>
      </c>
    </row>
    <row r="1289">
      <c r="A1289" t="n">
        <v>119</v>
      </c>
      <c r="B1289" t="n">
        <v>105</v>
      </c>
      <c r="C1289" t="inlineStr">
        <is>
          <t xml:space="preserve">CONCLUIDO	</t>
        </is>
      </c>
      <c r="D1289" t="n">
        <v>7.5573</v>
      </c>
      <c r="E1289" t="n">
        <v>13.23</v>
      </c>
      <c r="F1289" t="n">
        <v>10.46</v>
      </c>
      <c r="G1289" t="n">
        <v>125.58</v>
      </c>
      <c r="H1289" t="n">
        <v>2.15</v>
      </c>
      <c r="I1289" t="n">
        <v>5</v>
      </c>
      <c r="J1289" t="n">
        <v>254.35</v>
      </c>
      <c r="K1289" t="n">
        <v>55.27</v>
      </c>
      <c r="L1289" t="n">
        <v>30.75</v>
      </c>
      <c r="M1289" t="n">
        <v>3</v>
      </c>
      <c r="N1289" t="n">
        <v>63.33</v>
      </c>
      <c r="O1289" t="n">
        <v>31604.07</v>
      </c>
      <c r="P1289" t="n">
        <v>144.09</v>
      </c>
      <c r="Q1289" t="n">
        <v>197.75</v>
      </c>
      <c r="R1289" t="n">
        <v>29.67</v>
      </c>
      <c r="S1289" t="n">
        <v>25.4</v>
      </c>
      <c r="T1289" t="n">
        <v>1303.61</v>
      </c>
      <c r="U1289" t="n">
        <v>0.86</v>
      </c>
      <c r="V1289" t="n">
        <v>0.89</v>
      </c>
      <c r="W1289" t="n">
        <v>2.95</v>
      </c>
      <c r="X1289" t="n">
        <v>0.07000000000000001</v>
      </c>
      <c r="Y1289" t="n">
        <v>1</v>
      </c>
      <c r="Z1289" t="n">
        <v>10</v>
      </c>
    </row>
    <row r="1290">
      <c r="A1290" t="n">
        <v>120</v>
      </c>
      <c r="B1290" t="n">
        <v>105</v>
      </c>
      <c r="C1290" t="inlineStr">
        <is>
          <t xml:space="preserve">CONCLUIDO	</t>
        </is>
      </c>
      <c r="D1290" t="n">
        <v>7.5603</v>
      </c>
      <c r="E1290" t="n">
        <v>13.23</v>
      </c>
      <c r="F1290" t="n">
        <v>10.46</v>
      </c>
      <c r="G1290" t="n">
        <v>125.51</v>
      </c>
      <c r="H1290" t="n">
        <v>2.16</v>
      </c>
      <c r="I1290" t="n">
        <v>5</v>
      </c>
      <c r="J1290" t="n">
        <v>254.81</v>
      </c>
      <c r="K1290" t="n">
        <v>55.27</v>
      </c>
      <c r="L1290" t="n">
        <v>31</v>
      </c>
      <c r="M1290" t="n">
        <v>3</v>
      </c>
      <c r="N1290" t="n">
        <v>63.53</v>
      </c>
      <c r="O1290" t="n">
        <v>31660.19</v>
      </c>
      <c r="P1290" t="n">
        <v>143.76</v>
      </c>
      <c r="Q1290" t="n">
        <v>197.75</v>
      </c>
      <c r="R1290" t="n">
        <v>29.48</v>
      </c>
      <c r="S1290" t="n">
        <v>25.4</v>
      </c>
      <c r="T1290" t="n">
        <v>1213.5</v>
      </c>
      <c r="U1290" t="n">
        <v>0.86</v>
      </c>
      <c r="V1290" t="n">
        <v>0.89</v>
      </c>
      <c r="W1290" t="n">
        <v>2.95</v>
      </c>
      <c r="X1290" t="n">
        <v>0.07000000000000001</v>
      </c>
      <c r="Y1290" t="n">
        <v>1</v>
      </c>
      <c r="Z1290" t="n">
        <v>10</v>
      </c>
    </row>
    <row r="1291">
      <c r="A1291" t="n">
        <v>121</v>
      </c>
      <c r="B1291" t="n">
        <v>105</v>
      </c>
      <c r="C1291" t="inlineStr">
        <is>
          <t xml:space="preserve">CONCLUIDO	</t>
        </is>
      </c>
      <c r="D1291" t="n">
        <v>7.5575</v>
      </c>
      <c r="E1291" t="n">
        <v>13.23</v>
      </c>
      <c r="F1291" t="n">
        <v>10.46</v>
      </c>
      <c r="G1291" t="n">
        <v>125.57</v>
      </c>
      <c r="H1291" t="n">
        <v>2.18</v>
      </c>
      <c r="I1291" t="n">
        <v>5</v>
      </c>
      <c r="J1291" t="n">
        <v>255.26</v>
      </c>
      <c r="K1291" t="n">
        <v>55.27</v>
      </c>
      <c r="L1291" t="n">
        <v>31.25</v>
      </c>
      <c r="M1291" t="n">
        <v>3</v>
      </c>
      <c r="N1291" t="n">
        <v>63.74</v>
      </c>
      <c r="O1291" t="n">
        <v>31716.38</v>
      </c>
      <c r="P1291" t="n">
        <v>143.75</v>
      </c>
      <c r="Q1291" t="n">
        <v>197.75</v>
      </c>
      <c r="R1291" t="n">
        <v>29.61</v>
      </c>
      <c r="S1291" t="n">
        <v>25.4</v>
      </c>
      <c r="T1291" t="n">
        <v>1276</v>
      </c>
      <c r="U1291" t="n">
        <v>0.86</v>
      </c>
      <c r="V1291" t="n">
        <v>0.89</v>
      </c>
      <c r="W1291" t="n">
        <v>2.95</v>
      </c>
      <c r="X1291" t="n">
        <v>0.07000000000000001</v>
      </c>
      <c r="Y1291" t="n">
        <v>1</v>
      </c>
      <c r="Z1291" t="n">
        <v>10</v>
      </c>
    </row>
    <row r="1292">
      <c r="A1292" t="n">
        <v>122</v>
      </c>
      <c r="B1292" t="n">
        <v>105</v>
      </c>
      <c r="C1292" t="inlineStr">
        <is>
          <t xml:space="preserve">CONCLUIDO	</t>
        </is>
      </c>
      <c r="D1292" t="n">
        <v>7.5586</v>
      </c>
      <c r="E1292" t="n">
        <v>13.23</v>
      </c>
      <c r="F1292" t="n">
        <v>10.46</v>
      </c>
      <c r="G1292" t="n">
        <v>125.55</v>
      </c>
      <c r="H1292" t="n">
        <v>2.19</v>
      </c>
      <c r="I1292" t="n">
        <v>5</v>
      </c>
      <c r="J1292" t="n">
        <v>255.72</v>
      </c>
      <c r="K1292" t="n">
        <v>55.27</v>
      </c>
      <c r="L1292" t="n">
        <v>31.5</v>
      </c>
      <c r="M1292" t="n">
        <v>3</v>
      </c>
      <c r="N1292" t="n">
        <v>63.95</v>
      </c>
      <c r="O1292" t="n">
        <v>31772.65</v>
      </c>
      <c r="P1292" t="n">
        <v>143.27</v>
      </c>
      <c r="Q1292" t="n">
        <v>197.75</v>
      </c>
      <c r="R1292" t="n">
        <v>29.62</v>
      </c>
      <c r="S1292" t="n">
        <v>25.4</v>
      </c>
      <c r="T1292" t="n">
        <v>1282.19</v>
      </c>
      <c r="U1292" t="n">
        <v>0.86</v>
      </c>
      <c r="V1292" t="n">
        <v>0.89</v>
      </c>
      <c r="W1292" t="n">
        <v>2.95</v>
      </c>
      <c r="X1292" t="n">
        <v>0.07000000000000001</v>
      </c>
      <c r="Y1292" t="n">
        <v>1</v>
      </c>
      <c r="Z1292" t="n">
        <v>10</v>
      </c>
    </row>
    <row r="1293">
      <c r="A1293" t="n">
        <v>123</v>
      </c>
      <c r="B1293" t="n">
        <v>105</v>
      </c>
      <c r="C1293" t="inlineStr">
        <is>
          <t xml:space="preserve">CONCLUIDO	</t>
        </is>
      </c>
      <c r="D1293" t="n">
        <v>7.5605</v>
      </c>
      <c r="E1293" t="n">
        <v>13.23</v>
      </c>
      <c r="F1293" t="n">
        <v>10.46</v>
      </c>
      <c r="G1293" t="n">
        <v>125.51</v>
      </c>
      <c r="H1293" t="n">
        <v>2.21</v>
      </c>
      <c r="I1293" t="n">
        <v>5</v>
      </c>
      <c r="J1293" t="n">
        <v>256.17</v>
      </c>
      <c r="K1293" t="n">
        <v>55.27</v>
      </c>
      <c r="L1293" t="n">
        <v>31.75</v>
      </c>
      <c r="M1293" t="n">
        <v>3</v>
      </c>
      <c r="N1293" t="n">
        <v>64.15000000000001</v>
      </c>
      <c r="O1293" t="n">
        <v>31829</v>
      </c>
      <c r="P1293" t="n">
        <v>142.95</v>
      </c>
      <c r="Q1293" t="n">
        <v>197.75</v>
      </c>
      <c r="R1293" t="n">
        <v>29.55</v>
      </c>
      <c r="S1293" t="n">
        <v>25.4</v>
      </c>
      <c r="T1293" t="n">
        <v>1246.07</v>
      </c>
      <c r="U1293" t="n">
        <v>0.86</v>
      </c>
      <c r="V1293" t="n">
        <v>0.89</v>
      </c>
      <c r="W1293" t="n">
        <v>2.95</v>
      </c>
      <c r="X1293" t="n">
        <v>0.07000000000000001</v>
      </c>
      <c r="Y1293" t="n">
        <v>1</v>
      </c>
      <c r="Z1293" t="n">
        <v>10</v>
      </c>
    </row>
    <row r="1294">
      <c r="A1294" t="n">
        <v>124</v>
      </c>
      <c r="B1294" t="n">
        <v>105</v>
      </c>
      <c r="C1294" t="inlineStr">
        <is>
          <t xml:space="preserve">CONCLUIDO	</t>
        </is>
      </c>
      <c r="D1294" t="n">
        <v>7.557</v>
      </c>
      <c r="E1294" t="n">
        <v>13.23</v>
      </c>
      <c r="F1294" t="n">
        <v>10.47</v>
      </c>
      <c r="G1294" t="n">
        <v>125.58</v>
      </c>
      <c r="H1294" t="n">
        <v>2.22</v>
      </c>
      <c r="I1294" t="n">
        <v>5</v>
      </c>
      <c r="J1294" t="n">
        <v>256.63</v>
      </c>
      <c r="K1294" t="n">
        <v>55.27</v>
      </c>
      <c r="L1294" t="n">
        <v>32</v>
      </c>
      <c r="M1294" t="n">
        <v>3</v>
      </c>
      <c r="N1294" t="n">
        <v>64.36</v>
      </c>
      <c r="O1294" t="n">
        <v>31885.42</v>
      </c>
      <c r="P1294" t="n">
        <v>142.83</v>
      </c>
      <c r="Q1294" t="n">
        <v>197.75</v>
      </c>
      <c r="R1294" t="n">
        <v>29.67</v>
      </c>
      <c r="S1294" t="n">
        <v>25.4</v>
      </c>
      <c r="T1294" t="n">
        <v>1308.13</v>
      </c>
      <c r="U1294" t="n">
        <v>0.86</v>
      </c>
      <c r="V1294" t="n">
        <v>0.89</v>
      </c>
      <c r="W1294" t="n">
        <v>2.95</v>
      </c>
      <c r="X1294" t="n">
        <v>0.08</v>
      </c>
      <c r="Y1294" t="n">
        <v>1</v>
      </c>
      <c r="Z1294" t="n">
        <v>10</v>
      </c>
    </row>
    <row r="1295">
      <c r="A1295" t="n">
        <v>125</v>
      </c>
      <c r="B1295" t="n">
        <v>105</v>
      </c>
      <c r="C1295" t="inlineStr">
        <is>
          <t xml:space="preserve">CONCLUIDO	</t>
        </is>
      </c>
      <c r="D1295" t="n">
        <v>7.5562</v>
      </c>
      <c r="E1295" t="n">
        <v>13.23</v>
      </c>
      <c r="F1295" t="n">
        <v>10.47</v>
      </c>
      <c r="G1295" t="n">
        <v>125.6</v>
      </c>
      <c r="H1295" t="n">
        <v>2.23</v>
      </c>
      <c r="I1295" t="n">
        <v>5</v>
      </c>
      <c r="J1295" t="n">
        <v>257.09</v>
      </c>
      <c r="K1295" t="n">
        <v>55.27</v>
      </c>
      <c r="L1295" t="n">
        <v>32.25</v>
      </c>
      <c r="M1295" t="n">
        <v>3</v>
      </c>
      <c r="N1295" t="n">
        <v>64.56999999999999</v>
      </c>
      <c r="O1295" t="n">
        <v>31942.05</v>
      </c>
      <c r="P1295" t="n">
        <v>142.73</v>
      </c>
      <c r="Q1295" t="n">
        <v>197.75</v>
      </c>
      <c r="R1295" t="n">
        <v>29.86</v>
      </c>
      <c r="S1295" t="n">
        <v>25.4</v>
      </c>
      <c r="T1295" t="n">
        <v>1401.62</v>
      </c>
      <c r="U1295" t="n">
        <v>0.85</v>
      </c>
      <c r="V1295" t="n">
        <v>0.89</v>
      </c>
      <c r="W1295" t="n">
        <v>2.94</v>
      </c>
      <c r="X1295" t="n">
        <v>0.08</v>
      </c>
      <c r="Y1295" t="n">
        <v>1</v>
      </c>
      <c r="Z1295" t="n">
        <v>10</v>
      </c>
    </row>
    <row r="1296">
      <c r="A1296" t="n">
        <v>126</v>
      </c>
      <c r="B1296" t="n">
        <v>105</v>
      </c>
      <c r="C1296" t="inlineStr">
        <is>
          <t xml:space="preserve">CONCLUIDO	</t>
        </is>
      </c>
      <c r="D1296" t="n">
        <v>7.5552</v>
      </c>
      <c r="E1296" t="n">
        <v>13.24</v>
      </c>
      <c r="F1296" t="n">
        <v>10.47</v>
      </c>
      <c r="G1296" t="n">
        <v>125.62</v>
      </c>
      <c r="H1296" t="n">
        <v>2.25</v>
      </c>
      <c r="I1296" t="n">
        <v>5</v>
      </c>
      <c r="J1296" t="n">
        <v>257.55</v>
      </c>
      <c r="K1296" t="n">
        <v>55.27</v>
      </c>
      <c r="L1296" t="n">
        <v>32.5</v>
      </c>
      <c r="M1296" t="n">
        <v>3</v>
      </c>
      <c r="N1296" t="n">
        <v>64.78</v>
      </c>
      <c r="O1296" t="n">
        <v>31998.63</v>
      </c>
      <c r="P1296" t="n">
        <v>142.66</v>
      </c>
      <c r="Q1296" t="n">
        <v>197.75</v>
      </c>
      <c r="R1296" t="n">
        <v>29.87</v>
      </c>
      <c r="S1296" t="n">
        <v>25.4</v>
      </c>
      <c r="T1296" t="n">
        <v>1403.65</v>
      </c>
      <c r="U1296" t="n">
        <v>0.85</v>
      </c>
      <c r="V1296" t="n">
        <v>0.89</v>
      </c>
      <c r="W1296" t="n">
        <v>2.95</v>
      </c>
      <c r="X1296" t="n">
        <v>0.08</v>
      </c>
      <c r="Y1296" t="n">
        <v>1</v>
      </c>
      <c r="Z1296" t="n">
        <v>10</v>
      </c>
    </row>
    <row r="1297">
      <c r="A1297" t="n">
        <v>127</v>
      </c>
      <c r="B1297" t="n">
        <v>105</v>
      </c>
      <c r="C1297" t="inlineStr">
        <is>
          <t xml:space="preserve">CONCLUIDO	</t>
        </is>
      </c>
      <c r="D1297" t="n">
        <v>7.5572</v>
      </c>
      <c r="E1297" t="n">
        <v>13.23</v>
      </c>
      <c r="F1297" t="n">
        <v>10.46</v>
      </c>
      <c r="G1297" t="n">
        <v>125.58</v>
      </c>
      <c r="H1297" t="n">
        <v>2.26</v>
      </c>
      <c r="I1297" t="n">
        <v>5</v>
      </c>
      <c r="J1297" t="n">
        <v>258.01</v>
      </c>
      <c r="K1297" t="n">
        <v>55.27</v>
      </c>
      <c r="L1297" t="n">
        <v>32.75</v>
      </c>
      <c r="M1297" t="n">
        <v>3</v>
      </c>
      <c r="N1297" t="n">
        <v>64.98999999999999</v>
      </c>
      <c r="O1297" t="n">
        <v>32055.29</v>
      </c>
      <c r="P1297" t="n">
        <v>142.42</v>
      </c>
      <c r="Q1297" t="n">
        <v>197.75</v>
      </c>
      <c r="R1297" t="n">
        <v>29.77</v>
      </c>
      <c r="S1297" t="n">
        <v>25.4</v>
      </c>
      <c r="T1297" t="n">
        <v>1354.57</v>
      </c>
      <c r="U1297" t="n">
        <v>0.85</v>
      </c>
      <c r="V1297" t="n">
        <v>0.89</v>
      </c>
      <c r="W1297" t="n">
        <v>2.94</v>
      </c>
      <c r="X1297" t="n">
        <v>0.08</v>
      </c>
      <c r="Y1297" t="n">
        <v>1</v>
      </c>
      <c r="Z1297" t="n">
        <v>10</v>
      </c>
    </row>
    <row r="1298">
      <c r="A1298" t="n">
        <v>128</v>
      </c>
      <c r="B1298" t="n">
        <v>105</v>
      </c>
      <c r="C1298" t="inlineStr">
        <is>
          <t xml:space="preserve">CONCLUIDO	</t>
        </is>
      </c>
      <c r="D1298" t="n">
        <v>7.5556</v>
      </c>
      <c r="E1298" t="n">
        <v>13.24</v>
      </c>
      <c r="F1298" t="n">
        <v>10.47</v>
      </c>
      <c r="G1298" t="n">
        <v>125.61</v>
      </c>
      <c r="H1298" t="n">
        <v>2.27</v>
      </c>
      <c r="I1298" t="n">
        <v>5</v>
      </c>
      <c r="J1298" t="n">
        <v>258.47</v>
      </c>
      <c r="K1298" t="n">
        <v>55.27</v>
      </c>
      <c r="L1298" t="n">
        <v>33</v>
      </c>
      <c r="M1298" t="n">
        <v>3</v>
      </c>
      <c r="N1298" t="n">
        <v>65.2</v>
      </c>
      <c r="O1298" t="n">
        <v>32112.02</v>
      </c>
      <c r="P1298" t="n">
        <v>142.13</v>
      </c>
      <c r="Q1298" t="n">
        <v>197.75</v>
      </c>
      <c r="R1298" t="n">
        <v>29.8</v>
      </c>
      <c r="S1298" t="n">
        <v>25.4</v>
      </c>
      <c r="T1298" t="n">
        <v>1370.32</v>
      </c>
      <c r="U1298" t="n">
        <v>0.85</v>
      </c>
      <c r="V1298" t="n">
        <v>0.89</v>
      </c>
      <c r="W1298" t="n">
        <v>2.95</v>
      </c>
      <c r="X1298" t="n">
        <v>0.08</v>
      </c>
      <c r="Y1298" t="n">
        <v>1</v>
      </c>
      <c r="Z1298" t="n">
        <v>10</v>
      </c>
    </row>
    <row r="1299">
      <c r="A1299" t="n">
        <v>129</v>
      </c>
      <c r="B1299" t="n">
        <v>105</v>
      </c>
      <c r="C1299" t="inlineStr">
        <is>
          <t xml:space="preserve">CONCLUIDO	</t>
        </is>
      </c>
      <c r="D1299" t="n">
        <v>7.5549</v>
      </c>
      <c r="E1299" t="n">
        <v>13.24</v>
      </c>
      <c r="F1299" t="n">
        <v>10.47</v>
      </c>
      <c r="G1299" t="n">
        <v>125.63</v>
      </c>
      <c r="H1299" t="n">
        <v>2.28</v>
      </c>
      <c r="I1299" t="n">
        <v>5</v>
      </c>
      <c r="J1299" t="n">
        <v>258.93</v>
      </c>
      <c r="K1299" t="n">
        <v>55.27</v>
      </c>
      <c r="L1299" t="n">
        <v>33.25</v>
      </c>
      <c r="M1299" t="n">
        <v>3</v>
      </c>
      <c r="N1299" t="n">
        <v>65.41</v>
      </c>
      <c r="O1299" t="n">
        <v>32168.84</v>
      </c>
      <c r="P1299" t="n">
        <v>141.9</v>
      </c>
      <c r="Q1299" t="n">
        <v>197.8</v>
      </c>
      <c r="R1299" t="n">
        <v>29.78</v>
      </c>
      <c r="S1299" t="n">
        <v>25.4</v>
      </c>
      <c r="T1299" t="n">
        <v>1358.61</v>
      </c>
      <c r="U1299" t="n">
        <v>0.85</v>
      </c>
      <c r="V1299" t="n">
        <v>0.89</v>
      </c>
      <c r="W1299" t="n">
        <v>2.95</v>
      </c>
      <c r="X1299" t="n">
        <v>0.08</v>
      </c>
      <c r="Y1299" t="n">
        <v>1</v>
      </c>
      <c r="Z1299" t="n">
        <v>10</v>
      </c>
    </row>
    <row r="1300">
      <c r="A1300" t="n">
        <v>130</v>
      </c>
      <c r="B1300" t="n">
        <v>105</v>
      </c>
      <c r="C1300" t="inlineStr">
        <is>
          <t xml:space="preserve">CONCLUIDO	</t>
        </is>
      </c>
      <c r="D1300" t="n">
        <v>7.5568</v>
      </c>
      <c r="E1300" t="n">
        <v>13.23</v>
      </c>
      <c r="F1300" t="n">
        <v>10.47</v>
      </c>
      <c r="G1300" t="n">
        <v>125.59</v>
      </c>
      <c r="H1300" t="n">
        <v>2.3</v>
      </c>
      <c r="I1300" t="n">
        <v>5</v>
      </c>
      <c r="J1300" t="n">
        <v>259.39</v>
      </c>
      <c r="K1300" t="n">
        <v>55.27</v>
      </c>
      <c r="L1300" t="n">
        <v>33.5</v>
      </c>
      <c r="M1300" t="n">
        <v>3</v>
      </c>
      <c r="N1300" t="n">
        <v>65.62</v>
      </c>
      <c r="O1300" t="n">
        <v>32225.73</v>
      </c>
      <c r="P1300" t="n">
        <v>141.78</v>
      </c>
      <c r="Q1300" t="n">
        <v>197.75</v>
      </c>
      <c r="R1300" t="n">
        <v>29.76</v>
      </c>
      <c r="S1300" t="n">
        <v>25.4</v>
      </c>
      <c r="T1300" t="n">
        <v>1349.7</v>
      </c>
      <c r="U1300" t="n">
        <v>0.85</v>
      </c>
      <c r="V1300" t="n">
        <v>0.89</v>
      </c>
      <c r="W1300" t="n">
        <v>2.95</v>
      </c>
      <c r="X1300" t="n">
        <v>0.08</v>
      </c>
      <c r="Y1300" t="n">
        <v>1</v>
      </c>
      <c r="Z1300" t="n">
        <v>10</v>
      </c>
    </row>
    <row r="1301">
      <c r="A1301" t="n">
        <v>131</v>
      </c>
      <c r="B1301" t="n">
        <v>105</v>
      </c>
      <c r="C1301" t="inlineStr">
        <is>
          <t xml:space="preserve">CONCLUIDO	</t>
        </is>
      </c>
      <c r="D1301" t="n">
        <v>7.5933</v>
      </c>
      <c r="E1301" t="n">
        <v>13.17</v>
      </c>
      <c r="F1301" t="n">
        <v>10.44</v>
      </c>
      <c r="G1301" t="n">
        <v>156.64</v>
      </c>
      <c r="H1301" t="n">
        <v>2.31</v>
      </c>
      <c r="I1301" t="n">
        <v>4</v>
      </c>
      <c r="J1301" t="n">
        <v>259.85</v>
      </c>
      <c r="K1301" t="n">
        <v>55.27</v>
      </c>
      <c r="L1301" t="n">
        <v>33.75</v>
      </c>
      <c r="M1301" t="n">
        <v>2</v>
      </c>
      <c r="N1301" t="n">
        <v>65.83</v>
      </c>
      <c r="O1301" t="n">
        <v>32282.7</v>
      </c>
      <c r="P1301" t="n">
        <v>141.22</v>
      </c>
      <c r="Q1301" t="n">
        <v>197.75</v>
      </c>
      <c r="R1301" t="n">
        <v>29.05</v>
      </c>
      <c r="S1301" t="n">
        <v>25.4</v>
      </c>
      <c r="T1301" t="n">
        <v>1000.69</v>
      </c>
      <c r="U1301" t="n">
        <v>0.87</v>
      </c>
      <c r="V1301" t="n">
        <v>0.89</v>
      </c>
      <c r="W1301" t="n">
        <v>2.94</v>
      </c>
      <c r="X1301" t="n">
        <v>0.05</v>
      </c>
      <c r="Y1301" t="n">
        <v>1</v>
      </c>
      <c r="Z1301" t="n">
        <v>10</v>
      </c>
    </row>
    <row r="1302">
      <c r="A1302" t="n">
        <v>132</v>
      </c>
      <c r="B1302" t="n">
        <v>105</v>
      </c>
      <c r="C1302" t="inlineStr">
        <is>
          <t xml:space="preserve">CONCLUIDO	</t>
        </is>
      </c>
      <c r="D1302" t="n">
        <v>7.594</v>
      </c>
      <c r="E1302" t="n">
        <v>13.17</v>
      </c>
      <c r="F1302" t="n">
        <v>10.44</v>
      </c>
      <c r="G1302" t="n">
        <v>156.62</v>
      </c>
      <c r="H1302" t="n">
        <v>2.32</v>
      </c>
      <c r="I1302" t="n">
        <v>4</v>
      </c>
      <c r="J1302" t="n">
        <v>260.32</v>
      </c>
      <c r="K1302" t="n">
        <v>55.27</v>
      </c>
      <c r="L1302" t="n">
        <v>34</v>
      </c>
      <c r="M1302" t="n">
        <v>2</v>
      </c>
      <c r="N1302" t="n">
        <v>66.04000000000001</v>
      </c>
      <c r="O1302" t="n">
        <v>32339.75</v>
      </c>
      <c r="P1302" t="n">
        <v>141.42</v>
      </c>
      <c r="Q1302" t="n">
        <v>197.75</v>
      </c>
      <c r="R1302" t="n">
        <v>28.99</v>
      </c>
      <c r="S1302" t="n">
        <v>25.4</v>
      </c>
      <c r="T1302" t="n">
        <v>973.46</v>
      </c>
      <c r="U1302" t="n">
        <v>0.88</v>
      </c>
      <c r="V1302" t="n">
        <v>0.89</v>
      </c>
      <c r="W1302" t="n">
        <v>2.94</v>
      </c>
      <c r="X1302" t="n">
        <v>0.05</v>
      </c>
      <c r="Y1302" t="n">
        <v>1</v>
      </c>
      <c r="Z1302" t="n">
        <v>10</v>
      </c>
    </row>
    <row r="1303">
      <c r="A1303" t="n">
        <v>133</v>
      </c>
      <c r="B1303" t="n">
        <v>105</v>
      </c>
      <c r="C1303" t="inlineStr">
        <is>
          <t xml:space="preserve">CONCLUIDO	</t>
        </is>
      </c>
      <c r="D1303" t="n">
        <v>7.594</v>
      </c>
      <c r="E1303" t="n">
        <v>13.17</v>
      </c>
      <c r="F1303" t="n">
        <v>10.44</v>
      </c>
      <c r="G1303" t="n">
        <v>156.62</v>
      </c>
      <c r="H1303" t="n">
        <v>2.34</v>
      </c>
      <c r="I1303" t="n">
        <v>4</v>
      </c>
      <c r="J1303" t="n">
        <v>260.78</v>
      </c>
      <c r="K1303" t="n">
        <v>55.27</v>
      </c>
      <c r="L1303" t="n">
        <v>34.25</v>
      </c>
      <c r="M1303" t="n">
        <v>2</v>
      </c>
      <c r="N1303" t="n">
        <v>66.26000000000001</v>
      </c>
      <c r="O1303" t="n">
        <v>32396.88</v>
      </c>
      <c r="P1303" t="n">
        <v>141.64</v>
      </c>
      <c r="Q1303" t="n">
        <v>197.75</v>
      </c>
      <c r="R1303" t="n">
        <v>28.94</v>
      </c>
      <c r="S1303" t="n">
        <v>25.4</v>
      </c>
      <c r="T1303" t="n">
        <v>947.97</v>
      </c>
      <c r="U1303" t="n">
        <v>0.88</v>
      </c>
      <c r="V1303" t="n">
        <v>0.89</v>
      </c>
      <c r="W1303" t="n">
        <v>2.94</v>
      </c>
      <c r="X1303" t="n">
        <v>0.05</v>
      </c>
      <c r="Y1303" t="n">
        <v>1</v>
      </c>
      <c r="Z1303" t="n">
        <v>10</v>
      </c>
    </row>
    <row r="1304">
      <c r="A1304" t="n">
        <v>134</v>
      </c>
      <c r="B1304" t="n">
        <v>105</v>
      </c>
      <c r="C1304" t="inlineStr">
        <is>
          <t xml:space="preserve">CONCLUIDO	</t>
        </is>
      </c>
      <c r="D1304" t="n">
        <v>7.5925</v>
      </c>
      <c r="E1304" t="n">
        <v>13.17</v>
      </c>
      <c r="F1304" t="n">
        <v>10.44</v>
      </c>
      <c r="G1304" t="n">
        <v>156.66</v>
      </c>
      <c r="H1304" t="n">
        <v>2.35</v>
      </c>
      <c r="I1304" t="n">
        <v>4</v>
      </c>
      <c r="J1304" t="n">
        <v>261.24</v>
      </c>
      <c r="K1304" t="n">
        <v>55.27</v>
      </c>
      <c r="L1304" t="n">
        <v>34.5</v>
      </c>
      <c r="M1304" t="n">
        <v>2</v>
      </c>
      <c r="N1304" t="n">
        <v>66.47</v>
      </c>
      <c r="O1304" t="n">
        <v>32454.09</v>
      </c>
      <c r="P1304" t="n">
        <v>141.86</v>
      </c>
      <c r="Q1304" t="n">
        <v>197.75</v>
      </c>
      <c r="R1304" t="n">
        <v>29.08</v>
      </c>
      <c r="S1304" t="n">
        <v>25.4</v>
      </c>
      <c r="T1304" t="n">
        <v>1013.79</v>
      </c>
      <c r="U1304" t="n">
        <v>0.87</v>
      </c>
      <c r="V1304" t="n">
        <v>0.89</v>
      </c>
      <c r="W1304" t="n">
        <v>2.94</v>
      </c>
      <c r="X1304" t="n">
        <v>0.05</v>
      </c>
      <c r="Y1304" t="n">
        <v>1</v>
      </c>
      <c r="Z1304" t="n">
        <v>10</v>
      </c>
    </row>
    <row r="1305">
      <c r="A1305" t="n">
        <v>135</v>
      </c>
      <c r="B1305" t="n">
        <v>105</v>
      </c>
      <c r="C1305" t="inlineStr">
        <is>
          <t xml:space="preserve">CONCLUIDO	</t>
        </is>
      </c>
      <c r="D1305" t="n">
        <v>7.5922</v>
      </c>
      <c r="E1305" t="n">
        <v>13.17</v>
      </c>
      <c r="F1305" t="n">
        <v>10.44</v>
      </c>
      <c r="G1305" t="n">
        <v>156.67</v>
      </c>
      <c r="H1305" t="n">
        <v>2.36</v>
      </c>
      <c r="I1305" t="n">
        <v>4</v>
      </c>
      <c r="J1305" t="n">
        <v>261.71</v>
      </c>
      <c r="K1305" t="n">
        <v>55.27</v>
      </c>
      <c r="L1305" t="n">
        <v>34.75</v>
      </c>
      <c r="M1305" t="n">
        <v>2</v>
      </c>
      <c r="N1305" t="n">
        <v>66.68000000000001</v>
      </c>
      <c r="O1305" t="n">
        <v>32511.38</v>
      </c>
      <c r="P1305" t="n">
        <v>142.04</v>
      </c>
      <c r="Q1305" t="n">
        <v>197.75</v>
      </c>
      <c r="R1305" t="n">
        <v>29.05</v>
      </c>
      <c r="S1305" t="n">
        <v>25.4</v>
      </c>
      <c r="T1305" t="n">
        <v>1003.46</v>
      </c>
      <c r="U1305" t="n">
        <v>0.87</v>
      </c>
      <c r="V1305" t="n">
        <v>0.89</v>
      </c>
      <c r="W1305" t="n">
        <v>2.95</v>
      </c>
      <c r="X1305" t="n">
        <v>0.05</v>
      </c>
      <c r="Y1305" t="n">
        <v>1</v>
      </c>
      <c r="Z1305" t="n">
        <v>10</v>
      </c>
    </row>
    <row r="1306">
      <c r="A1306" t="n">
        <v>136</v>
      </c>
      <c r="B1306" t="n">
        <v>105</v>
      </c>
      <c r="C1306" t="inlineStr">
        <is>
          <t xml:space="preserve">CONCLUIDO	</t>
        </is>
      </c>
      <c r="D1306" t="n">
        <v>7.5922</v>
      </c>
      <c r="E1306" t="n">
        <v>13.17</v>
      </c>
      <c r="F1306" t="n">
        <v>10.44</v>
      </c>
      <c r="G1306" t="n">
        <v>156.67</v>
      </c>
      <c r="H1306" t="n">
        <v>2.38</v>
      </c>
      <c r="I1306" t="n">
        <v>4</v>
      </c>
      <c r="J1306" t="n">
        <v>262.17</v>
      </c>
      <c r="K1306" t="n">
        <v>55.27</v>
      </c>
      <c r="L1306" t="n">
        <v>35</v>
      </c>
      <c r="M1306" t="n">
        <v>2</v>
      </c>
      <c r="N1306" t="n">
        <v>66.90000000000001</v>
      </c>
      <c r="O1306" t="n">
        <v>32568.76</v>
      </c>
      <c r="P1306" t="n">
        <v>142.19</v>
      </c>
      <c r="Q1306" t="n">
        <v>197.75</v>
      </c>
      <c r="R1306" t="n">
        <v>29.02</v>
      </c>
      <c r="S1306" t="n">
        <v>25.4</v>
      </c>
      <c r="T1306" t="n">
        <v>987.88</v>
      </c>
      <c r="U1306" t="n">
        <v>0.88</v>
      </c>
      <c r="V1306" t="n">
        <v>0.89</v>
      </c>
      <c r="W1306" t="n">
        <v>2.95</v>
      </c>
      <c r="X1306" t="n">
        <v>0.05</v>
      </c>
      <c r="Y1306" t="n">
        <v>1</v>
      </c>
      <c r="Z1306" t="n">
        <v>10</v>
      </c>
    </row>
    <row r="1307">
      <c r="A1307" t="n">
        <v>137</v>
      </c>
      <c r="B1307" t="n">
        <v>105</v>
      </c>
      <c r="C1307" t="inlineStr">
        <is>
          <t xml:space="preserve">CONCLUIDO	</t>
        </is>
      </c>
      <c r="D1307" t="n">
        <v>7.5925</v>
      </c>
      <c r="E1307" t="n">
        <v>13.17</v>
      </c>
      <c r="F1307" t="n">
        <v>10.44</v>
      </c>
      <c r="G1307" t="n">
        <v>156.66</v>
      </c>
      <c r="H1307" t="n">
        <v>2.39</v>
      </c>
      <c r="I1307" t="n">
        <v>4</v>
      </c>
      <c r="J1307" t="n">
        <v>262.64</v>
      </c>
      <c r="K1307" t="n">
        <v>55.27</v>
      </c>
      <c r="L1307" t="n">
        <v>35.25</v>
      </c>
      <c r="M1307" t="n">
        <v>2</v>
      </c>
      <c r="N1307" t="n">
        <v>67.12</v>
      </c>
      <c r="O1307" t="n">
        <v>32626.21</v>
      </c>
      <c r="P1307" t="n">
        <v>142.39</v>
      </c>
      <c r="Q1307" t="n">
        <v>197.75</v>
      </c>
      <c r="R1307" t="n">
        <v>29.07</v>
      </c>
      <c r="S1307" t="n">
        <v>25.4</v>
      </c>
      <c r="T1307" t="n">
        <v>1012.91</v>
      </c>
      <c r="U1307" t="n">
        <v>0.87</v>
      </c>
      <c r="V1307" t="n">
        <v>0.89</v>
      </c>
      <c r="W1307" t="n">
        <v>2.94</v>
      </c>
      <c r="X1307" t="n">
        <v>0.05</v>
      </c>
      <c r="Y1307" t="n">
        <v>1</v>
      </c>
      <c r="Z1307" t="n">
        <v>10</v>
      </c>
    </row>
    <row r="1308">
      <c r="A1308" t="n">
        <v>138</v>
      </c>
      <c r="B1308" t="n">
        <v>105</v>
      </c>
      <c r="C1308" t="inlineStr">
        <is>
          <t xml:space="preserve">CONCLUIDO	</t>
        </is>
      </c>
      <c r="D1308" t="n">
        <v>7.5927</v>
      </c>
      <c r="E1308" t="n">
        <v>13.17</v>
      </c>
      <c r="F1308" t="n">
        <v>10.44</v>
      </c>
      <c r="G1308" t="n">
        <v>156.65</v>
      </c>
      <c r="H1308" t="n">
        <v>2.4</v>
      </c>
      <c r="I1308" t="n">
        <v>4</v>
      </c>
      <c r="J1308" t="n">
        <v>263.1</v>
      </c>
      <c r="K1308" t="n">
        <v>55.27</v>
      </c>
      <c r="L1308" t="n">
        <v>35.5</v>
      </c>
      <c r="M1308" t="n">
        <v>2</v>
      </c>
      <c r="N1308" t="n">
        <v>67.33</v>
      </c>
      <c r="O1308" t="n">
        <v>32683.74</v>
      </c>
      <c r="P1308" t="n">
        <v>142.51</v>
      </c>
      <c r="Q1308" t="n">
        <v>197.75</v>
      </c>
      <c r="R1308" t="n">
        <v>29.06</v>
      </c>
      <c r="S1308" t="n">
        <v>25.4</v>
      </c>
      <c r="T1308" t="n">
        <v>1006.83</v>
      </c>
      <c r="U1308" t="n">
        <v>0.87</v>
      </c>
      <c r="V1308" t="n">
        <v>0.89</v>
      </c>
      <c r="W1308" t="n">
        <v>2.94</v>
      </c>
      <c r="X1308" t="n">
        <v>0.05</v>
      </c>
      <c r="Y1308" t="n">
        <v>1</v>
      </c>
      <c r="Z1308" t="n">
        <v>10</v>
      </c>
    </row>
    <row r="1309">
      <c r="A1309" t="n">
        <v>139</v>
      </c>
      <c r="B1309" t="n">
        <v>105</v>
      </c>
      <c r="C1309" t="inlineStr">
        <is>
          <t xml:space="preserve">CONCLUIDO	</t>
        </is>
      </c>
      <c r="D1309" t="n">
        <v>7.5921</v>
      </c>
      <c r="E1309" t="n">
        <v>13.17</v>
      </c>
      <c r="F1309" t="n">
        <v>10.44</v>
      </c>
      <c r="G1309" t="n">
        <v>156.67</v>
      </c>
      <c r="H1309" t="n">
        <v>2.41</v>
      </c>
      <c r="I1309" t="n">
        <v>4</v>
      </c>
      <c r="J1309" t="n">
        <v>263.57</v>
      </c>
      <c r="K1309" t="n">
        <v>55.27</v>
      </c>
      <c r="L1309" t="n">
        <v>35.75</v>
      </c>
      <c r="M1309" t="n">
        <v>2</v>
      </c>
      <c r="N1309" t="n">
        <v>67.55</v>
      </c>
      <c r="O1309" t="n">
        <v>32741.36</v>
      </c>
      <c r="P1309" t="n">
        <v>142.57</v>
      </c>
      <c r="Q1309" t="n">
        <v>197.75</v>
      </c>
      <c r="R1309" t="n">
        <v>29.05</v>
      </c>
      <c r="S1309" t="n">
        <v>25.4</v>
      </c>
      <c r="T1309" t="n">
        <v>1002.32</v>
      </c>
      <c r="U1309" t="n">
        <v>0.87</v>
      </c>
      <c r="V1309" t="n">
        <v>0.89</v>
      </c>
      <c r="W1309" t="n">
        <v>2.95</v>
      </c>
      <c r="X1309" t="n">
        <v>0.06</v>
      </c>
      <c r="Y1309" t="n">
        <v>1</v>
      </c>
      <c r="Z1309" t="n">
        <v>10</v>
      </c>
    </row>
    <row r="1310">
      <c r="A1310" t="n">
        <v>140</v>
      </c>
      <c r="B1310" t="n">
        <v>105</v>
      </c>
      <c r="C1310" t="inlineStr">
        <is>
          <t xml:space="preserve">CONCLUIDO	</t>
        </is>
      </c>
      <c r="D1310" t="n">
        <v>7.5919</v>
      </c>
      <c r="E1310" t="n">
        <v>13.17</v>
      </c>
      <c r="F1310" t="n">
        <v>10.45</v>
      </c>
      <c r="G1310" t="n">
        <v>156.68</v>
      </c>
      <c r="H1310" t="n">
        <v>2.43</v>
      </c>
      <c r="I1310" t="n">
        <v>4</v>
      </c>
      <c r="J1310" t="n">
        <v>264.04</v>
      </c>
      <c r="K1310" t="n">
        <v>55.27</v>
      </c>
      <c r="L1310" t="n">
        <v>36</v>
      </c>
      <c r="M1310" t="n">
        <v>2</v>
      </c>
      <c r="N1310" t="n">
        <v>67.77</v>
      </c>
      <c r="O1310" t="n">
        <v>32799.06</v>
      </c>
      <c r="P1310" t="n">
        <v>142.71</v>
      </c>
      <c r="Q1310" t="n">
        <v>197.75</v>
      </c>
      <c r="R1310" t="n">
        <v>29.16</v>
      </c>
      <c r="S1310" t="n">
        <v>25.4</v>
      </c>
      <c r="T1310" t="n">
        <v>1057.43</v>
      </c>
      <c r="U1310" t="n">
        <v>0.87</v>
      </c>
      <c r="V1310" t="n">
        <v>0.89</v>
      </c>
      <c r="W1310" t="n">
        <v>2.94</v>
      </c>
      <c r="X1310" t="n">
        <v>0.06</v>
      </c>
      <c r="Y1310" t="n">
        <v>1</v>
      </c>
      <c r="Z1310" t="n">
        <v>10</v>
      </c>
    </row>
    <row r="1311">
      <c r="A1311" t="n">
        <v>141</v>
      </c>
      <c r="B1311" t="n">
        <v>105</v>
      </c>
      <c r="C1311" t="inlineStr">
        <is>
          <t xml:space="preserve">CONCLUIDO	</t>
        </is>
      </c>
      <c r="D1311" t="n">
        <v>7.5897</v>
      </c>
      <c r="E1311" t="n">
        <v>13.18</v>
      </c>
      <c r="F1311" t="n">
        <v>10.45</v>
      </c>
      <c r="G1311" t="n">
        <v>156.73</v>
      </c>
      <c r="H1311" t="n">
        <v>2.44</v>
      </c>
      <c r="I1311" t="n">
        <v>4</v>
      </c>
      <c r="J1311" t="n">
        <v>264.51</v>
      </c>
      <c r="K1311" t="n">
        <v>55.27</v>
      </c>
      <c r="L1311" t="n">
        <v>36.25</v>
      </c>
      <c r="M1311" t="n">
        <v>2</v>
      </c>
      <c r="N1311" t="n">
        <v>67.98999999999999</v>
      </c>
      <c r="O1311" t="n">
        <v>32856.84</v>
      </c>
      <c r="P1311" t="n">
        <v>142.87</v>
      </c>
      <c r="Q1311" t="n">
        <v>197.75</v>
      </c>
      <c r="R1311" t="n">
        <v>29.26</v>
      </c>
      <c r="S1311" t="n">
        <v>25.4</v>
      </c>
      <c r="T1311" t="n">
        <v>1104.89</v>
      </c>
      <c r="U1311" t="n">
        <v>0.87</v>
      </c>
      <c r="V1311" t="n">
        <v>0.89</v>
      </c>
      <c r="W1311" t="n">
        <v>2.94</v>
      </c>
      <c r="X1311" t="n">
        <v>0.06</v>
      </c>
      <c r="Y1311" t="n">
        <v>1</v>
      </c>
      <c r="Z1311" t="n">
        <v>10</v>
      </c>
    </row>
    <row r="1312">
      <c r="A1312" t="n">
        <v>142</v>
      </c>
      <c r="B1312" t="n">
        <v>105</v>
      </c>
      <c r="C1312" t="inlineStr">
        <is>
          <t xml:space="preserve">CONCLUIDO	</t>
        </is>
      </c>
      <c r="D1312" t="n">
        <v>7.5898</v>
      </c>
      <c r="E1312" t="n">
        <v>13.18</v>
      </c>
      <c r="F1312" t="n">
        <v>10.45</v>
      </c>
      <c r="G1312" t="n">
        <v>156.73</v>
      </c>
      <c r="H1312" t="n">
        <v>2.45</v>
      </c>
      <c r="I1312" t="n">
        <v>4</v>
      </c>
      <c r="J1312" t="n">
        <v>264.98</v>
      </c>
      <c r="K1312" t="n">
        <v>55.27</v>
      </c>
      <c r="L1312" t="n">
        <v>36.5</v>
      </c>
      <c r="M1312" t="n">
        <v>2</v>
      </c>
      <c r="N1312" t="n">
        <v>68.2</v>
      </c>
      <c r="O1312" t="n">
        <v>32914.7</v>
      </c>
      <c r="P1312" t="n">
        <v>142.86</v>
      </c>
      <c r="Q1312" t="n">
        <v>197.75</v>
      </c>
      <c r="R1312" t="n">
        <v>29.29</v>
      </c>
      <c r="S1312" t="n">
        <v>25.4</v>
      </c>
      <c r="T1312" t="n">
        <v>1122.22</v>
      </c>
      <c r="U1312" t="n">
        <v>0.87</v>
      </c>
      <c r="V1312" t="n">
        <v>0.89</v>
      </c>
      <c r="W1312" t="n">
        <v>2.94</v>
      </c>
      <c r="X1312" t="n">
        <v>0.06</v>
      </c>
      <c r="Y1312" t="n">
        <v>1</v>
      </c>
      <c r="Z1312" t="n">
        <v>10</v>
      </c>
    </row>
    <row r="1313">
      <c r="A1313" t="n">
        <v>143</v>
      </c>
      <c r="B1313" t="n">
        <v>105</v>
      </c>
      <c r="C1313" t="inlineStr">
        <is>
          <t xml:space="preserve">CONCLUIDO	</t>
        </is>
      </c>
      <c r="D1313" t="n">
        <v>7.5932</v>
      </c>
      <c r="E1313" t="n">
        <v>13.17</v>
      </c>
      <c r="F1313" t="n">
        <v>10.44</v>
      </c>
      <c r="G1313" t="n">
        <v>156.64</v>
      </c>
      <c r="H1313" t="n">
        <v>2.46</v>
      </c>
      <c r="I1313" t="n">
        <v>4</v>
      </c>
      <c r="J1313" t="n">
        <v>265.45</v>
      </c>
      <c r="K1313" t="n">
        <v>55.27</v>
      </c>
      <c r="L1313" t="n">
        <v>36.75</v>
      </c>
      <c r="M1313" t="n">
        <v>2</v>
      </c>
      <c r="N1313" t="n">
        <v>68.42</v>
      </c>
      <c r="O1313" t="n">
        <v>32972.65</v>
      </c>
      <c r="P1313" t="n">
        <v>142.74</v>
      </c>
      <c r="Q1313" t="n">
        <v>197.75</v>
      </c>
      <c r="R1313" t="n">
        <v>29.06</v>
      </c>
      <c r="S1313" t="n">
        <v>25.4</v>
      </c>
      <c r="T1313" t="n">
        <v>1006.64</v>
      </c>
      <c r="U1313" t="n">
        <v>0.87</v>
      </c>
      <c r="V1313" t="n">
        <v>0.89</v>
      </c>
      <c r="W1313" t="n">
        <v>2.94</v>
      </c>
      <c r="X1313" t="n">
        <v>0.05</v>
      </c>
      <c r="Y1313" t="n">
        <v>1</v>
      </c>
      <c r="Z1313" t="n">
        <v>10</v>
      </c>
    </row>
    <row r="1314">
      <c r="A1314" t="n">
        <v>144</v>
      </c>
      <c r="B1314" t="n">
        <v>105</v>
      </c>
      <c r="C1314" t="inlineStr">
        <is>
          <t xml:space="preserve">CONCLUIDO	</t>
        </is>
      </c>
      <c r="D1314" t="n">
        <v>7.594</v>
      </c>
      <c r="E1314" t="n">
        <v>13.17</v>
      </c>
      <c r="F1314" t="n">
        <v>10.44</v>
      </c>
      <c r="G1314" t="n">
        <v>156.62</v>
      </c>
      <c r="H1314" t="n">
        <v>2.48</v>
      </c>
      <c r="I1314" t="n">
        <v>4</v>
      </c>
      <c r="J1314" t="n">
        <v>265.92</v>
      </c>
      <c r="K1314" t="n">
        <v>55.27</v>
      </c>
      <c r="L1314" t="n">
        <v>37</v>
      </c>
      <c r="M1314" t="n">
        <v>2</v>
      </c>
      <c r="N1314" t="n">
        <v>68.65000000000001</v>
      </c>
      <c r="O1314" t="n">
        <v>33030.68</v>
      </c>
      <c r="P1314" t="n">
        <v>142.78</v>
      </c>
      <c r="Q1314" t="n">
        <v>197.75</v>
      </c>
      <c r="R1314" t="n">
        <v>28.97</v>
      </c>
      <c r="S1314" t="n">
        <v>25.4</v>
      </c>
      <c r="T1314" t="n">
        <v>960.45</v>
      </c>
      <c r="U1314" t="n">
        <v>0.88</v>
      </c>
      <c r="V1314" t="n">
        <v>0.89</v>
      </c>
      <c r="W1314" t="n">
        <v>2.94</v>
      </c>
      <c r="X1314" t="n">
        <v>0.05</v>
      </c>
      <c r="Y1314" t="n">
        <v>1</v>
      </c>
      <c r="Z1314" t="n">
        <v>10</v>
      </c>
    </row>
    <row r="1315">
      <c r="A1315" t="n">
        <v>145</v>
      </c>
      <c r="B1315" t="n">
        <v>105</v>
      </c>
      <c r="C1315" t="inlineStr">
        <is>
          <t xml:space="preserve">CONCLUIDO	</t>
        </is>
      </c>
      <c r="D1315" t="n">
        <v>7.5929</v>
      </c>
      <c r="E1315" t="n">
        <v>13.17</v>
      </c>
      <c r="F1315" t="n">
        <v>10.44</v>
      </c>
      <c r="G1315" t="n">
        <v>156.65</v>
      </c>
      <c r="H1315" t="n">
        <v>2.49</v>
      </c>
      <c r="I1315" t="n">
        <v>4</v>
      </c>
      <c r="J1315" t="n">
        <v>266.39</v>
      </c>
      <c r="K1315" t="n">
        <v>55.27</v>
      </c>
      <c r="L1315" t="n">
        <v>37.25</v>
      </c>
      <c r="M1315" t="n">
        <v>2</v>
      </c>
      <c r="N1315" t="n">
        <v>68.87</v>
      </c>
      <c r="O1315" t="n">
        <v>33088.79</v>
      </c>
      <c r="P1315" t="n">
        <v>142.76</v>
      </c>
      <c r="Q1315" t="n">
        <v>197.75</v>
      </c>
      <c r="R1315" t="n">
        <v>29.01</v>
      </c>
      <c r="S1315" t="n">
        <v>25.4</v>
      </c>
      <c r="T1315" t="n">
        <v>978.92</v>
      </c>
      <c r="U1315" t="n">
        <v>0.88</v>
      </c>
      <c r="V1315" t="n">
        <v>0.89</v>
      </c>
      <c r="W1315" t="n">
        <v>2.95</v>
      </c>
      <c r="X1315" t="n">
        <v>0.05</v>
      </c>
      <c r="Y1315" t="n">
        <v>1</v>
      </c>
      <c r="Z1315" t="n">
        <v>10</v>
      </c>
    </row>
    <row r="1316">
      <c r="A1316" t="n">
        <v>146</v>
      </c>
      <c r="B1316" t="n">
        <v>105</v>
      </c>
      <c r="C1316" t="inlineStr">
        <is>
          <t xml:space="preserve">CONCLUIDO	</t>
        </is>
      </c>
      <c r="D1316" t="n">
        <v>7.5929</v>
      </c>
      <c r="E1316" t="n">
        <v>13.17</v>
      </c>
      <c r="F1316" t="n">
        <v>10.44</v>
      </c>
      <c r="G1316" t="n">
        <v>156.65</v>
      </c>
      <c r="H1316" t="n">
        <v>2.5</v>
      </c>
      <c r="I1316" t="n">
        <v>4</v>
      </c>
      <c r="J1316" t="n">
        <v>266.86</v>
      </c>
      <c r="K1316" t="n">
        <v>55.27</v>
      </c>
      <c r="L1316" t="n">
        <v>37.5</v>
      </c>
      <c r="M1316" t="n">
        <v>2</v>
      </c>
      <c r="N1316" t="n">
        <v>69.09</v>
      </c>
      <c r="O1316" t="n">
        <v>33146.99</v>
      </c>
      <c r="P1316" t="n">
        <v>142.83</v>
      </c>
      <c r="Q1316" t="n">
        <v>197.75</v>
      </c>
      <c r="R1316" t="n">
        <v>29.02</v>
      </c>
      <c r="S1316" t="n">
        <v>25.4</v>
      </c>
      <c r="T1316" t="n">
        <v>985.46</v>
      </c>
      <c r="U1316" t="n">
        <v>0.88</v>
      </c>
      <c r="V1316" t="n">
        <v>0.89</v>
      </c>
      <c r="W1316" t="n">
        <v>2.95</v>
      </c>
      <c r="X1316" t="n">
        <v>0.05</v>
      </c>
      <c r="Y1316" t="n">
        <v>1</v>
      </c>
      <c r="Z1316" t="n">
        <v>10</v>
      </c>
    </row>
    <row r="1317">
      <c r="A1317" t="n">
        <v>147</v>
      </c>
      <c r="B1317" t="n">
        <v>105</v>
      </c>
      <c r="C1317" t="inlineStr">
        <is>
          <t xml:space="preserve">CONCLUIDO	</t>
        </is>
      </c>
      <c r="D1317" t="n">
        <v>7.5927</v>
      </c>
      <c r="E1317" t="n">
        <v>13.17</v>
      </c>
      <c r="F1317" t="n">
        <v>10.44</v>
      </c>
      <c r="G1317" t="n">
        <v>156.65</v>
      </c>
      <c r="H1317" t="n">
        <v>2.51</v>
      </c>
      <c r="I1317" t="n">
        <v>4</v>
      </c>
      <c r="J1317" t="n">
        <v>267.33</v>
      </c>
      <c r="K1317" t="n">
        <v>55.27</v>
      </c>
      <c r="L1317" t="n">
        <v>37.75</v>
      </c>
      <c r="M1317" t="n">
        <v>2</v>
      </c>
      <c r="N1317" t="n">
        <v>69.31</v>
      </c>
      <c r="O1317" t="n">
        <v>33205.27</v>
      </c>
      <c r="P1317" t="n">
        <v>142.88</v>
      </c>
      <c r="Q1317" t="n">
        <v>197.75</v>
      </c>
      <c r="R1317" t="n">
        <v>29.04</v>
      </c>
      <c r="S1317" t="n">
        <v>25.4</v>
      </c>
      <c r="T1317" t="n">
        <v>994.54</v>
      </c>
      <c r="U1317" t="n">
        <v>0.87</v>
      </c>
      <c r="V1317" t="n">
        <v>0.89</v>
      </c>
      <c r="W1317" t="n">
        <v>2.95</v>
      </c>
      <c r="X1317" t="n">
        <v>0.05</v>
      </c>
      <c r="Y1317" t="n">
        <v>1</v>
      </c>
      <c r="Z1317" t="n">
        <v>10</v>
      </c>
    </row>
    <row r="1318">
      <c r="A1318" t="n">
        <v>148</v>
      </c>
      <c r="B1318" t="n">
        <v>105</v>
      </c>
      <c r="C1318" t="inlineStr">
        <is>
          <t xml:space="preserve">CONCLUIDO	</t>
        </is>
      </c>
      <c r="D1318" t="n">
        <v>7.5911</v>
      </c>
      <c r="E1318" t="n">
        <v>13.17</v>
      </c>
      <c r="F1318" t="n">
        <v>10.45</v>
      </c>
      <c r="G1318" t="n">
        <v>156.7</v>
      </c>
      <c r="H1318" t="n">
        <v>2.53</v>
      </c>
      <c r="I1318" t="n">
        <v>4</v>
      </c>
      <c r="J1318" t="n">
        <v>267.81</v>
      </c>
      <c r="K1318" t="n">
        <v>55.27</v>
      </c>
      <c r="L1318" t="n">
        <v>38</v>
      </c>
      <c r="M1318" t="n">
        <v>2</v>
      </c>
      <c r="N1318" t="n">
        <v>69.53</v>
      </c>
      <c r="O1318" t="n">
        <v>33263.64</v>
      </c>
      <c r="P1318" t="n">
        <v>142.86</v>
      </c>
      <c r="Q1318" t="n">
        <v>197.75</v>
      </c>
      <c r="R1318" t="n">
        <v>29.15</v>
      </c>
      <c r="S1318" t="n">
        <v>25.4</v>
      </c>
      <c r="T1318" t="n">
        <v>1048.62</v>
      </c>
      <c r="U1318" t="n">
        <v>0.87</v>
      </c>
      <c r="V1318" t="n">
        <v>0.89</v>
      </c>
      <c r="W1318" t="n">
        <v>2.94</v>
      </c>
      <c r="X1318" t="n">
        <v>0.06</v>
      </c>
      <c r="Y1318" t="n">
        <v>1</v>
      </c>
      <c r="Z1318" t="n">
        <v>10</v>
      </c>
    </row>
    <row r="1319">
      <c r="A1319" t="n">
        <v>149</v>
      </c>
      <c r="B1319" t="n">
        <v>105</v>
      </c>
      <c r="C1319" t="inlineStr">
        <is>
          <t xml:space="preserve">CONCLUIDO	</t>
        </is>
      </c>
      <c r="D1319" t="n">
        <v>7.5913</v>
      </c>
      <c r="E1319" t="n">
        <v>13.17</v>
      </c>
      <c r="F1319" t="n">
        <v>10.45</v>
      </c>
      <c r="G1319" t="n">
        <v>156.69</v>
      </c>
      <c r="H1319" t="n">
        <v>2.54</v>
      </c>
      <c r="I1319" t="n">
        <v>4</v>
      </c>
      <c r="J1319" t="n">
        <v>268.28</v>
      </c>
      <c r="K1319" t="n">
        <v>55.27</v>
      </c>
      <c r="L1319" t="n">
        <v>38.25</v>
      </c>
      <c r="M1319" t="n">
        <v>2</v>
      </c>
      <c r="N1319" t="n">
        <v>69.76000000000001</v>
      </c>
      <c r="O1319" t="n">
        <v>33322.09</v>
      </c>
      <c r="P1319" t="n">
        <v>142.94</v>
      </c>
      <c r="Q1319" t="n">
        <v>197.79</v>
      </c>
      <c r="R1319" t="n">
        <v>29.19</v>
      </c>
      <c r="S1319" t="n">
        <v>25.4</v>
      </c>
      <c r="T1319" t="n">
        <v>1073.05</v>
      </c>
      <c r="U1319" t="n">
        <v>0.87</v>
      </c>
      <c r="V1319" t="n">
        <v>0.89</v>
      </c>
      <c r="W1319" t="n">
        <v>2.94</v>
      </c>
      <c r="X1319" t="n">
        <v>0.06</v>
      </c>
      <c r="Y1319" t="n">
        <v>1</v>
      </c>
      <c r="Z1319" t="n">
        <v>10</v>
      </c>
    </row>
    <row r="1320">
      <c r="A1320" t="n">
        <v>150</v>
      </c>
      <c r="B1320" t="n">
        <v>105</v>
      </c>
      <c r="C1320" t="inlineStr">
        <is>
          <t xml:space="preserve">CONCLUIDO	</t>
        </is>
      </c>
      <c r="D1320" t="n">
        <v>7.5919</v>
      </c>
      <c r="E1320" t="n">
        <v>13.17</v>
      </c>
      <c r="F1320" t="n">
        <v>10.45</v>
      </c>
      <c r="G1320" t="n">
        <v>156.68</v>
      </c>
      <c r="H1320" t="n">
        <v>2.55</v>
      </c>
      <c r="I1320" t="n">
        <v>4</v>
      </c>
      <c r="J1320" t="n">
        <v>268.75</v>
      </c>
      <c r="K1320" t="n">
        <v>55.27</v>
      </c>
      <c r="L1320" t="n">
        <v>38.5</v>
      </c>
      <c r="M1320" t="n">
        <v>2</v>
      </c>
      <c r="N1320" t="n">
        <v>69.98</v>
      </c>
      <c r="O1320" t="n">
        <v>33380.63</v>
      </c>
      <c r="P1320" t="n">
        <v>142.92</v>
      </c>
      <c r="Q1320" t="n">
        <v>197.76</v>
      </c>
      <c r="R1320" t="n">
        <v>29.1</v>
      </c>
      <c r="S1320" t="n">
        <v>25.4</v>
      </c>
      <c r="T1320" t="n">
        <v>1025.1</v>
      </c>
      <c r="U1320" t="n">
        <v>0.87</v>
      </c>
      <c r="V1320" t="n">
        <v>0.89</v>
      </c>
      <c r="W1320" t="n">
        <v>2.94</v>
      </c>
      <c r="X1320" t="n">
        <v>0.06</v>
      </c>
      <c r="Y1320" t="n">
        <v>1</v>
      </c>
      <c r="Z1320" t="n">
        <v>10</v>
      </c>
    </row>
    <row r="1321">
      <c r="A1321" t="n">
        <v>151</v>
      </c>
      <c r="B1321" t="n">
        <v>105</v>
      </c>
      <c r="C1321" t="inlineStr">
        <is>
          <t xml:space="preserve">CONCLUIDO	</t>
        </is>
      </c>
      <c r="D1321" t="n">
        <v>7.5917</v>
      </c>
      <c r="E1321" t="n">
        <v>13.17</v>
      </c>
      <c r="F1321" t="n">
        <v>10.45</v>
      </c>
      <c r="G1321" t="n">
        <v>156.68</v>
      </c>
      <c r="H1321" t="n">
        <v>2.56</v>
      </c>
      <c r="I1321" t="n">
        <v>4</v>
      </c>
      <c r="J1321" t="n">
        <v>269.23</v>
      </c>
      <c r="K1321" t="n">
        <v>55.27</v>
      </c>
      <c r="L1321" t="n">
        <v>38.75</v>
      </c>
      <c r="M1321" t="n">
        <v>2</v>
      </c>
      <c r="N1321" t="n">
        <v>70.20999999999999</v>
      </c>
      <c r="O1321" t="n">
        <v>33439.25</v>
      </c>
      <c r="P1321" t="n">
        <v>142.92</v>
      </c>
      <c r="Q1321" t="n">
        <v>197.76</v>
      </c>
      <c r="R1321" t="n">
        <v>29.05</v>
      </c>
      <c r="S1321" t="n">
        <v>25.4</v>
      </c>
      <c r="T1321" t="n">
        <v>1002.04</v>
      </c>
      <c r="U1321" t="n">
        <v>0.87</v>
      </c>
      <c r="V1321" t="n">
        <v>0.89</v>
      </c>
      <c r="W1321" t="n">
        <v>2.95</v>
      </c>
      <c r="X1321" t="n">
        <v>0.06</v>
      </c>
      <c r="Y1321" t="n">
        <v>1</v>
      </c>
      <c r="Z1321" t="n">
        <v>10</v>
      </c>
    </row>
    <row r="1322">
      <c r="A1322" t="n">
        <v>152</v>
      </c>
      <c r="B1322" t="n">
        <v>105</v>
      </c>
      <c r="C1322" t="inlineStr">
        <is>
          <t xml:space="preserve">CONCLUIDO	</t>
        </is>
      </c>
      <c r="D1322" t="n">
        <v>7.5925</v>
      </c>
      <c r="E1322" t="n">
        <v>13.17</v>
      </c>
      <c r="F1322" t="n">
        <v>10.44</v>
      </c>
      <c r="G1322" t="n">
        <v>156.66</v>
      </c>
      <c r="H1322" t="n">
        <v>2.57</v>
      </c>
      <c r="I1322" t="n">
        <v>4</v>
      </c>
      <c r="J1322" t="n">
        <v>269.71</v>
      </c>
      <c r="K1322" t="n">
        <v>55.27</v>
      </c>
      <c r="L1322" t="n">
        <v>39</v>
      </c>
      <c r="M1322" t="n">
        <v>2</v>
      </c>
      <c r="N1322" t="n">
        <v>70.43000000000001</v>
      </c>
      <c r="O1322" t="n">
        <v>33497.96</v>
      </c>
      <c r="P1322" t="n">
        <v>142.9</v>
      </c>
      <c r="Q1322" t="n">
        <v>197.77</v>
      </c>
      <c r="R1322" t="n">
        <v>29.04</v>
      </c>
      <c r="S1322" t="n">
        <v>25.4</v>
      </c>
      <c r="T1322" t="n">
        <v>995.72</v>
      </c>
      <c r="U1322" t="n">
        <v>0.87</v>
      </c>
      <c r="V1322" t="n">
        <v>0.89</v>
      </c>
      <c r="W1322" t="n">
        <v>2.95</v>
      </c>
      <c r="X1322" t="n">
        <v>0.05</v>
      </c>
      <c r="Y1322" t="n">
        <v>1</v>
      </c>
      <c r="Z1322" t="n">
        <v>10</v>
      </c>
    </row>
    <row r="1323">
      <c r="A1323" t="n">
        <v>153</v>
      </c>
      <c r="B1323" t="n">
        <v>105</v>
      </c>
      <c r="C1323" t="inlineStr">
        <is>
          <t xml:space="preserve">CONCLUIDO	</t>
        </is>
      </c>
      <c r="D1323" t="n">
        <v>7.5922</v>
      </c>
      <c r="E1323" t="n">
        <v>13.17</v>
      </c>
      <c r="F1323" t="n">
        <v>10.44</v>
      </c>
      <c r="G1323" t="n">
        <v>156.67</v>
      </c>
      <c r="H1323" t="n">
        <v>2.59</v>
      </c>
      <c r="I1323" t="n">
        <v>4</v>
      </c>
      <c r="J1323" t="n">
        <v>270.18</v>
      </c>
      <c r="K1323" t="n">
        <v>55.27</v>
      </c>
      <c r="L1323" t="n">
        <v>39.25</v>
      </c>
      <c r="M1323" t="n">
        <v>2</v>
      </c>
      <c r="N1323" t="n">
        <v>70.66</v>
      </c>
      <c r="O1323" t="n">
        <v>33556.76</v>
      </c>
      <c r="P1323" t="n">
        <v>142.96</v>
      </c>
      <c r="Q1323" t="n">
        <v>197.75</v>
      </c>
      <c r="R1323" t="n">
        <v>29.04</v>
      </c>
      <c r="S1323" t="n">
        <v>25.4</v>
      </c>
      <c r="T1323" t="n">
        <v>994.47</v>
      </c>
      <c r="U1323" t="n">
        <v>0.87</v>
      </c>
      <c r="V1323" t="n">
        <v>0.89</v>
      </c>
      <c r="W1323" t="n">
        <v>2.95</v>
      </c>
      <c r="X1323" t="n">
        <v>0.05</v>
      </c>
      <c r="Y1323" t="n">
        <v>1</v>
      </c>
      <c r="Z1323" t="n">
        <v>10</v>
      </c>
    </row>
    <row r="1324">
      <c r="A1324" t="n">
        <v>154</v>
      </c>
      <c r="B1324" t="n">
        <v>105</v>
      </c>
      <c r="C1324" t="inlineStr">
        <is>
          <t xml:space="preserve">CONCLUIDO	</t>
        </is>
      </c>
      <c r="D1324" t="n">
        <v>7.5921</v>
      </c>
      <c r="E1324" t="n">
        <v>13.17</v>
      </c>
      <c r="F1324" t="n">
        <v>10.44</v>
      </c>
      <c r="G1324" t="n">
        <v>156.67</v>
      </c>
      <c r="H1324" t="n">
        <v>2.6</v>
      </c>
      <c r="I1324" t="n">
        <v>4</v>
      </c>
      <c r="J1324" t="n">
        <v>270.66</v>
      </c>
      <c r="K1324" t="n">
        <v>55.27</v>
      </c>
      <c r="L1324" t="n">
        <v>39.5</v>
      </c>
      <c r="M1324" t="n">
        <v>2</v>
      </c>
      <c r="N1324" t="n">
        <v>70.89</v>
      </c>
      <c r="O1324" t="n">
        <v>33615.65</v>
      </c>
      <c r="P1324" t="n">
        <v>142.98</v>
      </c>
      <c r="Q1324" t="n">
        <v>197.75</v>
      </c>
      <c r="R1324" t="n">
        <v>29.06</v>
      </c>
      <c r="S1324" t="n">
        <v>25.4</v>
      </c>
      <c r="T1324" t="n">
        <v>1004.43</v>
      </c>
      <c r="U1324" t="n">
        <v>0.87</v>
      </c>
      <c r="V1324" t="n">
        <v>0.89</v>
      </c>
      <c r="W1324" t="n">
        <v>2.95</v>
      </c>
      <c r="X1324" t="n">
        <v>0.06</v>
      </c>
      <c r="Y1324" t="n">
        <v>1</v>
      </c>
      <c r="Z1324" t="n">
        <v>10</v>
      </c>
    </row>
    <row r="1325">
      <c r="A1325" t="n">
        <v>155</v>
      </c>
      <c r="B1325" t="n">
        <v>105</v>
      </c>
      <c r="C1325" t="inlineStr">
        <is>
          <t xml:space="preserve">CONCLUIDO	</t>
        </is>
      </c>
      <c r="D1325" t="n">
        <v>7.5898</v>
      </c>
      <c r="E1325" t="n">
        <v>13.18</v>
      </c>
      <c r="F1325" t="n">
        <v>10.45</v>
      </c>
      <c r="G1325" t="n">
        <v>156.73</v>
      </c>
      <c r="H1325" t="n">
        <v>2.61</v>
      </c>
      <c r="I1325" t="n">
        <v>4</v>
      </c>
      <c r="J1325" t="n">
        <v>271.14</v>
      </c>
      <c r="K1325" t="n">
        <v>55.27</v>
      </c>
      <c r="L1325" t="n">
        <v>39.75</v>
      </c>
      <c r="M1325" t="n">
        <v>2</v>
      </c>
      <c r="N1325" t="n">
        <v>71.12</v>
      </c>
      <c r="O1325" t="n">
        <v>33674.62</v>
      </c>
      <c r="P1325" t="n">
        <v>142.99</v>
      </c>
      <c r="Q1325" t="n">
        <v>197.75</v>
      </c>
      <c r="R1325" t="n">
        <v>29.17</v>
      </c>
      <c r="S1325" t="n">
        <v>25.4</v>
      </c>
      <c r="T1325" t="n">
        <v>1061.88</v>
      </c>
      <c r="U1325" t="n">
        <v>0.87</v>
      </c>
      <c r="V1325" t="n">
        <v>0.89</v>
      </c>
      <c r="W1325" t="n">
        <v>2.95</v>
      </c>
      <c r="X1325" t="n">
        <v>0.06</v>
      </c>
      <c r="Y1325" t="n">
        <v>1</v>
      </c>
      <c r="Z1325" t="n">
        <v>10</v>
      </c>
    </row>
    <row r="1326">
      <c r="A1326" t="n">
        <v>156</v>
      </c>
      <c r="B1326" t="n">
        <v>105</v>
      </c>
      <c r="C1326" t="inlineStr">
        <is>
          <t xml:space="preserve">CONCLUIDO	</t>
        </is>
      </c>
      <c r="D1326" t="n">
        <v>7.5913</v>
      </c>
      <c r="E1326" t="n">
        <v>13.17</v>
      </c>
      <c r="F1326" t="n">
        <v>10.45</v>
      </c>
      <c r="G1326" t="n">
        <v>156.69</v>
      </c>
      <c r="H1326" t="n">
        <v>2.62</v>
      </c>
      <c r="I1326" t="n">
        <v>4</v>
      </c>
      <c r="J1326" t="n">
        <v>271.62</v>
      </c>
      <c r="K1326" t="n">
        <v>55.27</v>
      </c>
      <c r="L1326" t="n">
        <v>40</v>
      </c>
      <c r="M1326" t="n">
        <v>2</v>
      </c>
      <c r="N1326" t="n">
        <v>71.34999999999999</v>
      </c>
      <c r="O1326" t="n">
        <v>33733.68</v>
      </c>
      <c r="P1326" t="n">
        <v>142.87</v>
      </c>
      <c r="Q1326" t="n">
        <v>197.75</v>
      </c>
      <c r="R1326" t="n">
        <v>29.15</v>
      </c>
      <c r="S1326" t="n">
        <v>25.4</v>
      </c>
      <c r="T1326" t="n">
        <v>1048.72</v>
      </c>
      <c r="U1326" t="n">
        <v>0.87</v>
      </c>
      <c r="V1326" t="n">
        <v>0.89</v>
      </c>
      <c r="W1326" t="n">
        <v>2.94</v>
      </c>
      <c r="X1326" t="n">
        <v>0.06</v>
      </c>
      <c r="Y1326" t="n">
        <v>1</v>
      </c>
      <c r="Z1326" t="n">
        <v>10</v>
      </c>
    </row>
    <row r="1327">
      <c r="A1327" t="n">
        <v>0</v>
      </c>
      <c r="B1327" t="n">
        <v>60</v>
      </c>
      <c r="C1327" t="inlineStr">
        <is>
          <t xml:space="preserve">CONCLUIDO	</t>
        </is>
      </c>
      <c r="D1327" t="n">
        <v>5.9413</v>
      </c>
      <c r="E1327" t="n">
        <v>16.83</v>
      </c>
      <c r="F1327" t="n">
        <v>12.3</v>
      </c>
      <c r="G1327" t="n">
        <v>7.85</v>
      </c>
      <c r="H1327" t="n">
        <v>0.14</v>
      </c>
      <c r="I1327" t="n">
        <v>94</v>
      </c>
      <c r="J1327" t="n">
        <v>124.63</v>
      </c>
      <c r="K1327" t="n">
        <v>45</v>
      </c>
      <c r="L1327" t="n">
        <v>1</v>
      </c>
      <c r="M1327" t="n">
        <v>92</v>
      </c>
      <c r="N1327" t="n">
        <v>18.64</v>
      </c>
      <c r="O1327" t="n">
        <v>15605.44</v>
      </c>
      <c r="P1327" t="n">
        <v>129.83</v>
      </c>
      <c r="Q1327" t="n">
        <v>198.07</v>
      </c>
      <c r="R1327" t="n">
        <v>86.56</v>
      </c>
      <c r="S1327" t="n">
        <v>25.4</v>
      </c>
      <c r="T1327" t="n">
        <v>29304.23</v>
      </c>
      <c r="U1327" t="n">
        <v>0.29</v>
      </c>
      <c r="V1327" t="n">
        <v>0.76</v>
      </c>
      <c r="W1327" t="n">
        <v>3.09</v>
      </c>
      <c r="X1327" t="n">
        <v>1.9</v>
      </c>
      <c r="Y1327" t="n">
        <v>1</v>
      </c>
      <c r="Z1327" t="n">
        <v>10</v>
      </c>
    </row>
    <row r="1328">
      <c r="A1328" t="n">
        <v>1</v>
      </c>
      <c r="B1328" t="n">
        <v>60</v>
      </c>
      <c r="C1328" t="inlineStr">
        <is>
          <t xml:space="preserve">CONCLUIDO	</t>
        </is>
      </c>
      <c r="D1328" t="n">
        <v>6.3069</v>
      </c>
      <c r="E1328" t="n">
        <v>15.86</v>
      </c>
      <c r="F1328" t="n">
        <v>11.86</v>
      </c>
      <c r="G1328" t="n">
        <v>9.75</v>
      </c>
      <c r="H1328" t="n">
        <v>0.18</v>
      </c>
      <c r="I1328" t="n">
        <v>73</v>
      </c>
      <c r="J1328" t="n">
        <v>124.96</v>
      </c>
      <c r="K1328" t="n">
        <v>45</v>
      </c>
      <c r="L1328" t="n">
        <v>1.25</v>
      </c>
      <c r="M1328" t="n">
        <v>71</v>
      </c>
      <c r="N1328" t="n">
        <v>18.71</v>
      </c>
      <c r="O1328" t="n">
        <v>15645.96</v>
      </c>
      <c r="P1328" t="n">
        <v>125.01</v>
      </c>
      <c r="Q1328" t="n">
        <v>198.02</v>
      </c>
      <c r="R1328" t="n">
        <v>72.65000000000001</v>
      </c>
      <c r="S1328" t="n">
        <v>25.4</v>
      </c>
      <c r="T1328" t="n">
        <v>22454.26</v>
      </c>
      <c r="U1328" t="n">
        <v>0.35</v>
      </c>
      <c r="V1328" t="n">
        <v>0.79</v>
      </c>
      <c r="W1328" t="n">
        <v>3.07</v>
      </c>
      <c r="X1328" t="n">
        <v>1.46</v>
      </c>
      <c r="Y1328" t="n">
        <v>1</v>
      </c>
      <c r="Z1328" t="n">
        <v>10</v>
      </c>
    </row>
    <row r="1329">
      <c r="A1329" t="n">
        <v>2</v>
      </c>
      <c r="B1329" t="n">
        <v>60</v>
      </c>
      <c r="C1329" t="inlineStr">
        <is>
          <t xml:space="preserve">CONCLUIDO	</t>
        </is>
      </c>
      <c r="D1329" t="n">
        <v>6.5563</v>
      </c>
      <c r="E1329" t="n">
        <v>15.25</v>
      </c>
      <c r="F1329" t="n">
        <v>11.59</v>
      </c>
      <c r="G1329" t="n">
        <v>11.59</v>
      </c>
      <c r="H1329" t="n">
        <v>0.21</v>
      </c>
      <c r="I1329" t="n">
        <v>60</v>
      </c>
      <c r="J1329" t="n">
        <v>125.29</v>
      </c>
      <c r="K1329" t="n">
        <v>45</v>
      </c>
      <c r="L1329" t="n">
        <v>1.5</v>
      </c>
      <c r="M1329" t="n">
        <v>58</v>
      </c>
      <c r="N1329" t="n">
        <v>18.79</v>
      </c>
      <c r="O1329" t="n">
        <v>15686.51</v>
      </c>
      <c r="P1329" t="n">
        <v>121.9</v>
      </c>
      <c r="Q1329" t="n">
        <v>197.99</v>
      </c>
      <c r="R1329" t="n">
        <v>64.41</v>
      </c>
      <c r="S1329" t="n">
        <v>25.4</v>
      </c>
      <c r="T1329" t="n">
        <v>18400.01</v>
      </c>
      <c r="U1329" t="n">
        <v>0.39</v>
      </c>
      <c r="V1329" t="n">
        <v>0.8</v>
      </c>
      <c r="W1329" t="n">
        <v>3.04</v>
      </c>
      <c r="X1329" t="n">
        <v>1.19</v>
      </c>
      <c r="Y1329" t="n">
        <v>1</v>
      </c>
      <c r="Z1329" t="n">
        <v>10</v>
      </c>
    </row>
    <row r="1330">
      <c r="A1330" t="n">
        <v>3</v>
      </c>
      <c r="B1330" t="n">
        <v>60</v>
      </c>
      <c r="C1330" t="inlineStr">
        <is>
          <t xml:space="preserve">CONCLUIDO	</t>
        </is>
      </c>
      <c r="D1330" t="n">
        <v>6.7597</v>
      </c>
      <c r="E1330" t="n">
        <v>14.79</v>
      </c>
      <c r="F1330" t="n">
        <v>11.38</v>
      </c>
      <c r="G1330" t="n">
        <v>13.66</v>
      </c>
      <c r="H1330" t="n">
        <v>0.25</v>
      </c>
      <c r="I1330" t="n">
        <v>50</v>
      </c>
      <c r="J1330" t="n">
        <v>125.62</v>
      </c>
      <c r="K1330" t="n">
        <v>45</v>
      </c>
      <c r="L1330" t="n">
        <v>1.75</v>
      </c>
      <c r="M1330" t="n">
        <v>48</v>
      </c>
      <c r="N1330" t="n">
        <v>18.87</v>
      </c>
      <c r="O1330" t="n">
        <v>15727.09</v>
      </c>
      <c r="P1330" t="n">
        <v>119.53</v>
      </c>
      <c r="Q1330" t="n">
        <v>197.9</v>
      </c>
      <c r="R1330" t="n">
        <v>58.34</v>
      </c>
      <c r="S1330" t="n">
        <v>25.4</v>
      </c>
      <c r="T1330" t="n">
        <v>15416.64</v>
      </c>
      <c r="U1330" t="n">
        <v>0.44</v>
      </c>
      <c r="V1330" t="n">
        <v>0.82</v>
      </c>
      <c r="W1330" t="n">
        <v>3.02</v>
      </c>
      <c r="X1330" t="n">
        <v>0.99</v>
      </c>
      <c r="Y1330" t="n">
        <v>1</v>
      </c>
      <c r="Z1330" t="n">
        <v>10</v>
      </c>
    </row>
    <row r="1331">
      <c r="A1331" t="n">
        <v>4</v>
      </c>
      <c r="B1331" t="n">
        <v>60</v>
      </c>
      <c r="C1331" t="inlineStr">
        <is>
          <t xml:space="preserve">CONCLUIDO	</t>
        </is>
      </c>
      <c r="D1331" t="n">
        <v>6.8886</v>
      </c>
      <c r="E1331" t="n">
        <v>14.52</v>
      </c>
      <c r="F1331" t="n">
        <v>11.26</v>
      </c>
      <c r="G1331" t="n">
        <v>15.35</v>
      </c>
      <c r="H1331" t="n">
        <v>0.28</v>
      </c>
      <c r="I1331" t="n">
        <v>44</v>
      </c>
      <c r="J1331" t="n">
        <v>125.95</v>
      </c>
      <c r="K1331" t="n">
        <v>45</v>
      </c>
      <c r="L1331" t="n">
        <v>2</v>
      </c>
      <c r="M1331" t="n">
        <v>42</v>
      </c>
      <c r="N1331" t="n">
        <v>18.95</v>
      </c>
      <c r="O1331" t="n">
        <v>15767.7</v>
      </c>
      <c r="P1331" t="n">
        <v>117.96</v>
      </c>
      <c r="Q1331" t="n">
        <v>197.9</v>
      </c>
      <c r="R1331" t="n">
        <v>54.02</v>
      </c>
      <c r="S1331" t="n">
        <v>25.4</v>
      </c>
      <c r="T1331" t="n">
        <v>13288.11</v>
      </c>
      <c r="U1331" t="n">
        <v>0.47</v>
      </c>
      <c r="V1331" t="n">
        <v>0.83</v>
      </c>
      <c r="W1331" t="n">
        <v>3.02</v>
      </c>
      <c r="X1331" t="n">
        <v>0.87</v>
      </c>
      <c r="Y1331" t="n">
        <v>1</v>
      </c>
      <c r="Z1331" t="n">
        <v>10</v>
      </c>
    </row>
    <row r="1332">
      <c r="A1332" t="n">
        <v>5</v>
      </c>
      <c r="B1332" t="n">
        <v>60</v>
      </c>
      <c r="C1332" t="inlineStr">
        <is>
          <t xml:space="preserve">CONCLUIDO	</t>
        </is>
      </c>
      <c r="D1332" t="n">
        <v>7.0322</v>
      </c>
      <c r="E1332" t="n">
        <v>14.22</v>
      </c>
      <c r="F1332" t="n">
        <v>11.12</v>
      </c>
      <c r="G1332" t="n">
        <v>17.55</v>
      </c>
      <c r="H1332" t="n">
        <v>0.31</v>
      </c>
      <c r="I1332" t="n">
        <v>38</v>
      </c>
      <c r="J1332" t="n">
        <v>126.28</v>
      </c>
      <c r="K1332" t="n">
        <v>45</v>
      </c>
      <c r="L1332" t="n">
        <v>2.25</v>
      </c>
      <c r="M1332" t="n">
        <v>36</v>
      </c>
      <c r="N1332" t="n">
        <v>19.03</v>
      </c>
      <c r="O1332" t="n">
        <v>15808.34</v>
      </c>
      <c r="P1332" t="n">
        <v>116.25</v>
      </c>
      <c r="Q1332" t="n">
        <v>197.81</v>
      </c>
      <c r="R1332" t="n">
        <v>50.05</v>
      </c>
      <c r="S1332" t="n">
        <v>25.4</v>
      </c>
      <c r="T1332" t="n">
        <v>11332.42</v>
      </c>
      <c r="U1332" t="n">
        <v>0.51</v>
      </c>
      <c r="V1332" t="n">
        <v>0.84</v>
      </c>
      <c r="W1332" t="n">
        <v>3</v>
      </c>
      <c r="X1332" t="n">
        <v>0.73</v>
      </c>
      <c r="Y1332" t="n">
        <v>1</v>
      </c>
      <c r="Z1332" t="n">
        <v>10</v>
      </c>
    </row>
    <row r="1333">
      <c r="A1333" t="n">
        <v>6</v>
      </c>
      <c r="B1333" t="n">
        <v>60</v>
      </c>
      <c r="C1333" t="inlineStr">
        <is>
          <t xml:space="preserve">CONCLUIDO	</t>
        </is>
      </c>
      <c r="D1333" t="n">
        <v>7.0908</v>
      </c>
      <c r="E1333" t="n">
        <v>14.1</v>
      </c>
      <c r="F1333" t="n">
        <v>11.08</v>
      </c>
      <c r="G1333" t="n">
        <v>18.99</v>
      </c>
      <c r="H1333" t="n">
        <v>0.35</v>
      </c>
      <c r="I1333" t="n">
        <v>35</v>
      </c>
      <c r="J1333" t="n">
        <v>126.61</v>
      </c>
      <c r="K1333" t="n">
        <v>45</v>
      </c>
      <c r="L1333" t="n">
        <v>2.5</v>
      </c>
      <c r="M1333" t="n">
        <v>33</v>
      </c>
      <c r="N1333" t="n">
        <v>19.11</v>
      </c>
      <c r="O1333" t="n">
        <v>15849</v>
      </c>
      <c r="P1333" t="n">
        <v>115.67</v>
      </c>
      <c r="Q1333" t="n">
        <v>197.78</v>
      </c>
      <c r="R1333" t="n">
        <v>48.48</v>
      </c>
      <c r="S1333" t="n">
        <v>25.4</v>
      </c>
      <c r="T1333" t="n">
        <v>10561.83</v>
      </c>
      <c r="U1333" t="n">
        <v>0.52</v>
      </c>
      <c r="V1333" t="n">
        <v>0.84</v>
      </c>
      <c r="W1333" t="n">
        <v>3</v>
      </c>
      <c r="X1333" t="n">
        <v>0.68</v>
      </c>
      <c r="Y1333" t="n">
        <v>1</v>
      </c>
      <c r="Z1333" t="n">
        <v>10</v>
      </c>
    </row>
    <row r="1334">
      <c r="A1334" t="n">
        <v>7</v>
      </c>
      <c r="B1334" t="n">
        <v>60</v>
      </c>
      <c r="C1334" t="inlineStr">
        <is>
          <t xml:space="preserve">CONCLUIDO	</t>
        </is>
      </c>
      <c r="D1334" t="n">
        <v>7.1862</v>
      </c>
      <c r="E1334" t="n">
        <v>13.92</v>
      </c>
      <c r="F1334" t="n">
        <v>10.99</v>
      </c>
      <c r="G1334" t="n">
        <v>21.27</v>
      </c>
      <c r="H1334" t="n">
        <v>0.38</v>
      </c>
      <c r="I1334" t="n">
        <v>31</v>
      </c>
      <c r="J1334" t="n">
        <v>126.94</v>
      </c>
      <c r="K1334" t="n">
        <v>45</v>
      </c>
      <c r="L1334" t="n">
        <v>2.75</v>
      </c>
      <c r="M1334" t="n">
        <v>29</v>
      </c>
      <c r="N1334" t="n">
        <v>19.19</v>
      </c>
      <c r="O1334" t="n">
        <v>15889.69</v>
      </c>
      <c r="P1334" t="n">
        <v>114.58</v>
      </c>
      <c r="Q1334" t="n">
        <v>197.86</v>
      </c>
      <c r="R1334" t="n">
        <v>46.11</v>
      </c>
      <c r="S1334" t="n">
        <v>25.4</v>
      </c>
      <c r="T1334" t="n">
        <v>9398.1</v>
      </c>
      <c r="U1334" t="n">
        <v>0.55</v>
      </c>
      <c r="V1334" t="n">
        <v>0.85</v>
      </c>
      <c r="W1334" t="n">
        <v>2.99</v>
      </c>
      <c r="X1334" t="n">
        <v>0.6</v>
      </c>
      <c r="Y1334" t="n">
        <v>1</v>
      </c>
      <c r="Z1334" t="n">
        <v>10</v>
      </c>
    </row>
    <row r="1335">
      <c r="A1335" t="n">
        <v>8</v>
      </c>
      <c r="B1335" t="n">
        <v>60</v>
      </c>
      <c r="C1335" t="inlineStr">
        <is>
          <t xml:space="preserve">CONCLUIDO	</t>
        </is>
      </c>
      <c r="D1335" t="n">
        <v>7.2315</v>
      </c>
      <c r="E1335" t="n">
        <v>13.83</v>
      </c>
      <c r="F1335" t="n">
        <v>10.96</v>
      </c>
      <c r="G1335" t="n">
        <v>22.67</v>
      </c>
      <c r="H1335" t="n">
        <v>0.42</v>
      </c>
      <c r="I1335" t="n">
        <v>29</v>
      </c>
      <c r="J1335" t="n">
        <v>127.27</v>
      </c>
      <c r="K1335" t="n">
        <v>45</v>
      </c>
      <c r="L1335" t="n">
        <v>3</v>
      </c>
      <c r="M1335" t="n">
        <v>27</v>
      </c>
      <c r="N1335" t="n">
        <v>19.27</v>
      </c>
      <c r="O1335" t="n">
        <v>15930.42</v>
      </c>
      <c r="P1335" t="n">
        <v>113.95</v>
      </c>
      <c r="Q1335" t="n">
        <v>197.81</v>
      </c>
      <c r="R1335" t="n">
        <v>44.78</v>
      </c>
      <c r="S1335" t="n">
        <v>25.4</v>
      </c>
      <c r="T1335" t="n">
        <v>8740.67</v>
      </c>
      <c r="U1335" t="n">
        <v>0.57</v>
      </c>
      <c r="V1335" t="n">
        <v>0.85</v>
      </c>
      <c r="W1335" t="n">
        <v>2.99</v>
      </c>
      <c r="X1335" t="n">
        <v>0.5600000000000001</v>
      </c>
      <c r="Y1335" t="n">
        <v>1</v>
      </c>
      <c r="Z1335" t="n">
        <v>10</v>
      </c>
    </row>
    <row r="1336">
      <c r="A1336" t="n">
        <v>9</v>
      </c>
      <c r="B1336" t="n">
        <v>60</v>
      </c>
      <c r="C1336" t="inlineStr">
        <is>
          <t xml:space="preserve">CONCLUIDO	</t>
        </is>
      </c>
      <c r="D1336" t="n">
        <v>7.2975</v>
      </c>
      <c r="E1336" t="n">
        <v>13.7</v>
      </c>
      <c r="F1336" t="n">
        <v>10.91</v>
      </c>
      <c r="G1336" t="n">
        <v>25.17</v>
      </c>
      <c r="H1336" t="n">
        <v>0.45</v>
      </c>
      <c r="I1336" t="n">
        <v>26</v>
      </c>
      <c r="J1336" t="n">
        <v>127.6</v>
      </c>
      <c r="K1336" t="n">
        <v>45</v>
      </c>
      <c r="L1336" t="n">
        <v>3.25</v>
      </c>
      <c r="M1336" t="n">
        <v>24</v>
      </c>
      <c r="N1336" t="n">
        <v>19.35</v>
      </c>
      <c r="O1336" t="n">
        <v>15971.17</v>
      </c>
      <c r="P1336" t="n">
        <v>113.19</v>
      </c>
      <c r="Q1336" t="n">
        <v>197.85</v>
      </c>
      <c r="R1336" t="n">
        <v>43.33</v>
      </c>
      <c r="S1336" t="n">
        <v>25.4</v>
      </c>
      <c r="T1336" t="n">
        <v>8032.52</v>
      </c>
      <c r="U1336" t="n">
        <v>0.59</v>
      </c>
      <c r="V1336" t="n">
        <v>0.85</v>
      </c>
      <c r="W1336" t="n">
        <v>2.98</v>
      </c>
      <c r="X1336" t="n">
        <v>0.51</v>
      </c>
      <c r="Y1336" t="n">
        <v>1</v>
      </c>
      <c r="Z1336" t="n">
        <v>10</v>
      </c>
    </row>
    <row r="1337">
      <c r="A1337" t="n">
        <v>10</v>
      </c>
      <c r="B1337" t="n">
        <v>60</v>
      </c>
      <c r="C1337" t="inlineStr">
        <is>
          <t xml:space="preserve">CONCLUIDO	</t>
        </is>
      </c>
      <c r="D1337" t="n">
        <v>7.3626</v>
      </c>
      <c r="E1337" t="n">
        <v>13.58</v>
      </c>
      <c r="F1337" t="n">
        <v>10.84</v>
      </c>
      <c r="G1337" t="n">
        <v>27.09</v>
      </c>
      <c r="H1337" t="n">
        <v>0.48</v>
      </c>
      <c r="I1337" t="n">
        <v>24</v>
      </c>
      <c r="J1337" t="n">
        <v>127.93</v>
      </c>
      <c r="K1337" t="n">
        <v>45</v>
      </c>
      <c r="L1337" t="n">
        <v>3.5</v>
      </c>
      <c r="M1337" t="n">
        <v>22</v>
      </c>
      <c r="N1337" t="n">
        <v>19.43</v>
      </c>
      <c r="O1337" t="n">
        <v>16011.95</v>
      </c>
      <c r="P1337" t="n">
        <v>112.26</v>
      </c>
      <c r="Q1337" t="n">
        <v>197.84</v>
      </c>
      <c r="R1337" t="n">
        <v>41.28</v>
      </c>
      <c r="S1337" t="n">
        <v>25.4</v>
      </c>
      <c r="T1337" t="n">
        <v>7013.69</v>
      </c>
      <c r="U1337" t="n">
        <v>0.62</v>
      </c>
      <c r="V1337" t="n">
        <v>0.86</v>
      </c>
      <c r="W1337" t="n">
        <v>2.97</v>
      </c>
      <c r="X1337" t="n">
        <v>0.44</v>
      </c>
      <c r="Y1337" t="n">
        <v>1</v>
      </c>
      <c r="Z1337" t="n">
        <v>10</v>
      </c>
    </row>
    <row r="1338">
      <c r="A1338" t="n">
        <v>11</v>
      </c>
      <c r="B1338" t="n">
        <v>60</v>
      </c>
      <c r="C1338" t="inlineStr">
        <is>
          <t xml:space="preserve">CONCLUIDO	</t>
        </is>
      </c>
      <c r="D1338" t="n">
        <v>7.3763</v>
      </c>
      <c r="E1338" t="n">
        <v>13.56</v>
      </c>
      <c r="F1338" t="n">
        <v>10.84</v>
      </c>
      <c r="G1338" t="n">
        <v>28.27</v>
      </c>
      <c r="H1338" t="n">
        <v>0.52</v>
      </c>
      <c r="I1338" t="n">
        <v>23</v>
      </c>
      <c r="J1338" t="n">
        <v>128.26</v>
      </c>
      <c r="K1338" t="n">
        <v>45</v>
      </c>
      <c r="L1338" t="n">
        <v>3.75</v>
      </c>
      <c r="M1338" t="n">
        <v>21</v>
      </c>
      <c r="N1338" t="n">
        <v>19.51</v>
      </c>
      <c r="O1338" t="n">
        <v>16052.76</v>
      </c>
      <c r="P1338" t="n">
        <v>112.07</v>
      </c>
      <c r="Q1338" t="n">
        <v>197.81</v>
      </c>
      <c r="R1338" t="n">
        <v>41.23</v>
      </c>
      <c r="S1338" t="n">
        <v>25.4</v>
      </c>
      <c r="T1338" t="n">
        <v>6993.68</v>
      </c>
      <c r="U1338" t="n">
        <v>0.62</v>
      </c>
      <c r="V1338" t="n">
        <v>0.86</v>
      </c>
      <c r="W1338" t="n">
        <v>2.98</v>
      </c>
      <c r="X1338" t="n">
        <v>0.45</v>
      </c>
      <c r="Y1338" t="n">
        <v>1</v>
      </c>
      <c r="Z1338" t="n">
        <v>10</v>
      </c>
    </row>
    <row r="1339">
      <c r="A1339" t="n">
        <v>12</v>
      </c>
      <c r="B1339" t="n">
        <v>60</v>
      </c>
      <c r="C1339" t="inlineStr">
        <is>
          <t xml:space="preserve">CONCLUIDO	</t>
        </is>
      </c>
      <c r="D1339" t="n">
        <v>7.4247</v>
      </c>
      <c r="E1339" t="n">
        <v>13.47</v>
      </c>
      <c r="F1339" t="n">
        <v>10.8</v>
      </c>
      <c r="G1339" t="n">
        <v>30.86</v>
      </c>
      <c r="H1339" t="n">
        <v>0.55</v>
      </c>
      <c r="I1339" t="n">
        <v>21</v>
      </c>
      <c r="J1339" t="n">
        <v>128.59</v>
      </c>
      <c r="K1339" t="n">
        <v>45</v>
      </c>
      <c r="L1339" t="n">
        <v>4</v>
      </c>
      <c r="M1339" t="n">
        <v>19</v>
      </c>
      <c r="N1339" t="n">
        <v>19.59</v>
      </c>
      <c r="O1339" t="n">
        <v>16093.6</v>
      </c>
      <c r="P1339" t="n">
        <v>111.44</v>
      </c>
      <c r="Q1339" t="n">
        <v>197.75</v>
      </c>
      <c r="R1339" t="n">
        <v>40.05</v>
      </c>
      <c r="S1339" t="n">
        <v>25.4</v>
      </c>
      <c r="T1339" t="n">
        <v>6418.08</v>
      </c>
      <c r="U1339" t="n">
        <v>0.63</v>
      </c>
      <c r="V1339" t="n">
        <v>0.86</v>
      </c>
      <c r="W1339" t="n">
        <v>2.98</v>
      </c>
      <c r="X1339" t="n">
        <v>0.41</v>
      </c>
      <c r="Y1339" t="n">
        <v>1</v>
      </c>
      <c r="Z1339" t="n">
        <v>10</v>
      </c>
    </row>
    <row r="1340">
      <c r="A1340" t="n">
        <v>13</v>
      </c>
      <c r="B1340" t="n">
        <v>60</v>
      </c>
      <c r="C1340" t="inlineStr">
        <is>
          <t xml:space="preserve">CONCLUIDO	</t>
        </is>
      </c>
      <c r="D1340" t="n">
        <v>7.4511</v>
      </c>
      <c r="E1340" t="n">
        <v>13.42</v>
      </c>
      <c r="F1340" t="n">
        <v>10.78</v>
      </c>
      <c r="G1340" t="n">
        <v>32.33</v>
      </c>
      <c r="H1340" t="n">
        <v>0.58</v>
      </c>
      <c r="I1340" t="n">
        <v>20</v>
      </c>
      <c r="J1340" t="n">
        <v>128.92</v>
      </c>
      <c r="K1340" t="n">
        <v>45</v>
      </c>
      <c r="L1340" t="n">
        <v>4.25</v>
      </c>
      <c r="M1340" t="n">
        <v>18</v>
      </c>
      <c r="N1340" t="n">
        <v>19.68</v>
      </c>
      <c r="O1340" t="n">
        <v>16134.46</v>
      </c>
      <c r="P1340" t="n">
        <v>111.13</v>
      </c>
      <c r="Q1340" t="n">
        <v>197.83</v>
      </c>
      <c r="R1340" t="n">
        <v>39.18</v>
      </c>
      <c r="S1340" t="n">
        <v>25.4</v>
      </c>
      <c r="T1340" t="n">
        <v>5986.73</v>
      </c>
      <c r="U1340" t="n">
        <v>0.65</v>
      </c>
      <c r="V1340" t="n">
        <v>0.86</v>
      </c>
      <c r="W1340" t="n">
        <v>2.98</v>
      </c>
      <c r="X1340" t="n">
        <v>0.39</v>
      </c>
      <c r="Y1340" t="n">
        <v>1</v>
      </c>
      <c r="Z1340" t="n">
        <v>10</v>
      </c>
    </row>
    <row r="1341">
      <c r="A1341" t="n">
        <v>14</v>
      </c>
      <c r="B1341" t="n">
        <v>60</v>
      </c>
      <c r="C1341" t="inlineStr">
        <is>
          <t xml:space="preserve">CONCLUIDO	</t>
        </is>
      </c>
      <c r="D1341" t="n">
        <v>7.4776</v>
      </c>
      <c r="E1341" t="n">
        <v>13.37</v>
      </c>
      <c r="F1341" t="n">
        <v>10.76</v>
      </c>
      <c r="G1341" t="n">
        <v>33.96</v>
      </c>
      <c r="H1341" t="n">
        <v>0.62</v>
      </c>
      <c r="I1341" t="n">
        <v>19</v>
      </c>
      <c r="J1341" t="n">
        <v>129.25</v>
      </c>
      <c r="K1341" t="n">
        <v>45</v>
      </c>
      <c r="L1341" t="n">
        <v>4.5</v>
      </c>
      <c r="M1341" t="n">
        <v>17</v>
      </c>
      <c r="N1341" t="n">
        <v>19.76</v>
      </c>
      <c r="O1341" t="n">
        <v>16175.36</v>
      </c>
      <c r="P1341" t="n">
        <v>110.68</v>
      </c>
      <c r="Q1341" t="n">
        <v>197.78</v>
      </c>
      <c r="R1341" t="n">
        <v>38.67</v>
      </c>
      <c r="S1341" t="n">
        <v>25.4</v>
      </c>
      <c r="T1341" t="n">
        <v>5738.24</v>
      </c>
      <c r="U1341" t="n">
        <v>0.66</v>
      </c>
      <c r="V1341" t="n">
        <v>0.87</v>
      </c>
      <c r="W1341" t="n">
        <v>2.97</v>
      </c>
      <c r="X1341" t="n">
        <v>0.37</v>
      </c>
      <c r="Y1341" t="n">
        <v>1</v>
      </c>
      <c r="Z1341" t="n">
        <v>10</v>
      </c>
    </row>
    <row r="1342">
      <c r="A1342" t="n">
        <v>15</v>
      </c>
      <c r="B1342" t="n">
        <v>60</v>
      </c>
      <c r="C1342" t="inlineStr">
        <is>
          <t xml:space="preserve">CONCLUIDO	</t>
        </is>
      </c>
      <c r="D1342" t="n">
        <v>7.5055</v>
      </c>
      <c r="E1342" t="n">
        <v>13.32</v>
      </c>
      <c r="F1342" t="n">
        <v>10.73</v>
      </c>
      <c r="G1342" t="n">
        <v>35.77</v>
      </c>
      <c r="H1342" t="n">
        <v>0.65</v>
      </c>
      <c r="I1342" t="n">
        <v>18</v>
      </c>
      <c r="J1342" t="n">
        <v>129.59</v>
      </c>
      <c r="K1342" t="n">
        <v>45</v>
      </c>
      <c r="L1342" t="n">
        <v>4.75</v>
      </c>
      <c r="M1342" t="n">
        <v>16</v>
      </c>
      <c r="N1342" t="n">
        <v>19.84</v>
      </c>
      <c r="O1342" t="n">
        <v>16216.29</v>
      </c>
      <c r="P1342" t="n">
        <v>110.12</v>
      </c>
      <c r="Q1342" t="n">
        <v>197.79</v>
      </c>
      <c r="R1342" t="n">
        <v>37.9</v>
      </c>
      <c r="S1342" t="n">
        <v>25.4</v>
      </c>
      <c r="T1342" t="n">
        <v>5355.06</v>
      </c>
      <c r="U1342" t="n">
        <v>0.67</v>
      </c>
      <c r="V1342" t="n">
        <v>0.87</v>
      </c>
      <c r="W1342" t="n">
        <v>2.97</v>
      </c>
      <c r="X1342" t="n">
        <v>0.34</v>
      </c>
      <c r="Y1342" t="n">
        <v>1</v>
      </c>
      <c r="Z1342" t="n">
        <v>10</v>
      </c>
    </row>
    <row r="1343">
      <c r="A1343" t="n">
        <v>16</v>
      </c>
      <c r="B1343" t="n">
        <v>60</v>
      </c>
      <c r="C1343" t="inlineStr">
        <is>
          <t xml:space="preserve">CONCLUIDO	</t>
        </is>
      </c>
      <c r="D1343" t="n">
        <v>7.5227</v>
      </c>
      <c r="E1343" t="n">
        <v>13.29</v>
      </c>
      <c r="F1343" t="n">
        <v>10.73</v>
      </c>
      <c r="G1343" t="n">
        <v>37.86</v>
      </c>
      <c r="H1343" t="n">
        <v>0.68</v>
      </c>
      <c r="I1343" t="n">
        <v>17</v>
      </c>
      <c r="J1343" t="n">
        <v>129.92</v>
      </c>
      <c r="K1343" t="n">
        <v>45</v>
      </c>
      <c r="L1343" t="n">
        <v>5</v>
      </c>
      <c r="M1343" t="n">
        <v>15</v>
      </c>
      <c r="N1343" t="n">
        <v>19.92</v>
      </c>
      <c r="O1343" t="n">
        <v>16257.24</v>
      </c>
      <c r="P1343" t="n">
        <v>109.67</v>
      </c>
      <c r="Q1343" t="n">
        <v>197.81</v>
      </c>
      <c r="R1343" t="n">
        <v>37.92</v>
      </c>
      <c r="S1343" t="n">
        <v>25.4</v>
      </c>
      <c r="T1343" t="n">
        <v>5372.71</v>
      </c>
      <c r="U1343" t="n">
        <v>0.67</v>
      </c>
      <c r="V1343" t="n">
        <v>0.87</v>
      </c>
      <c r="W1343" t="n">
        <v>2.96</v>
      </c>
      <c r="X1343" t="n">
        <v>0.33</v>
      </c>
      <c r="Y1343" t="n">
        <v>1</v>
      </c>
      <c r="Z1343" t="n">
        <v>10</v>
      </c>
    </row>
    <row r="1344">
      <c r="A1344" t="n">
        <v>17</v>
      </c>
      <c r="B1344" t="n">
        <v>60</v>
      </c>
      <c r="C1344" t="inlineStr">
        <is>
          <t xml:space="preserve">CONCLUIDO	</t>
        </is>
      </c>
      <c r="D1344" t="n">
        <v>7.5624</v>
      </c>
      <c r="E1344" t="n">
        <v>13.22</v>
      </c>
      <c r="F1344" t="n">
        <v>10.68</v>
      </c>
      <c r="G1344" t="n">
        <v>40.06</v>
      </c>
      <c r="H1344" t="n">
        <v>0.71</v>
      </c>
      <c r="I1344" t="n">
        <v>16</v>
      </c>
      <c r="J1344" t="n">
        <v>130.25</v>
      </c>
      <c r="K1344" t="n">
        <v>45</v>
      </c>
      <c r="L1344" t="n">
        <v>5.25</v>
      </c>
      <c r="M1344" t="n">
        <v>14</v>
      </c>
      <c r="N1344" t="n">
        <v>20</v>
      </c>
      <c r="O1344" t="n">
        <v>16298.23</v>
      </c>
      <c r="P1344" t="n">
        <v>109.1</v>
      </c>
      <c r="Q1344" t="n">
        <v>197.79</v>
      </c>
      <c r="R1344" t="n">
        <v>36.5</v>
      </c>
      <c r="S1344" t="n">
        <v>25.4</v>
      </c>
      <c r="T1344" t="n">
        <v>4663.98</v>
      </c>
      <c r="U1344" t="n">
        <v>0.7</v>
      </c>
      <c r="V1344" t="n">
        <v>0.87</v>
      </c>
      <c r="W1344" t="n">
        <v>2.96</v>
      </c>
      <c r="X1344" t="n">
        <v>0.29</v>
      </c>
      <c r="Y1344" t="n">
        <v>1</v>
      </c>
      <c r="Z1344" t="n">
        <v>10</v>
      </c>
    </row>
    <row r="1345">
      <c r="A1345" t="n">
        <v>18</v>
      </c>
      <c r="B1345" t="n">
        <v>60</v>
      </c>
      <c r="C1345" t="inlineStr">
        <is>
          <t xml:space="preserve">CONCLUIDO	</t>
        </is>
      </c>
      <c r="D1345" t="n">
        <v>7.5587</v>
      </c>
      <c r="E1345" t="n">
        <v>13.23</v>
      </c>
      <c r="F1345" t="n">
        <v>10.69</v>
      </c>
      <c r="G1345" t="n">
        <v>40.08</v>
      </c>
      <c r="H1345" t="n">
        <v>0.74</v>
      </c>
      <c r="I1345" t="n">
        <v>16</v>
      </c>
      <c r="J1345" t="n">
        <v>130.58</v>
      </c>
      <c r="K1345" t="n">
        <v>45</v>
      </c>
      <c r="L1345" t="n">
        <v>5.5</v>
      </c>
      <c r="M1345" t="n">
        <v>14</v>
      </c>
      <c r="N1345" t="n">
        <v>20.09</v>
      </c>
      <c r="O1345" t="n">
        <v>16339.24</v>
      </c>
      <c r="P1345" t="n">
        <v>109.01</v>
      </c>
      <c r="Q1345" t="n">
        <v>197.81</v>
      </c>
      <c r="R1345" t="n">
        <v>36.76</v>
      </c>
      <c r="S1345" t="n">
        <v>25.4</v>
      </c>
      <c r="T1345" t="n">
        <v>4798.51</v>
      </c>
      <c r="U1345" t="n">
        <v>0.6899999999999999</v>
      </c>
      <c r="V1345" t="n">
        <v>0.87</v>
      </c>
      <c r="W1345" t="n">
        <v>2.96</v>
      </c>
      <c r="X1345" t="n">
        <v>0.3</v>
      </c>
      <c r="Y1345" t="n">
        <v>1</v>
      </c>
      <c r="Z1345" t="n">
        <v>10</v>
      </c>
    </row>
    <row r="1346">
      <c r="A1346" t="n">
        <v>19</v>
      </c>
      <c r="B1346" t="n">
        <v>60</v>
      </c>
      <c r="C1346" t="inlineStr">
        <is>
          <t xml:space="preserve">CONCLUIDO	</t>
        </is>
      </c>
      <c r="D1346" t="n">
        <v>7.5866</v>
      </c>
      <c r="E1346" t="n">
        <v>13.18</v>
      </c>
      <c r="F1346" t="n">
        <v>10.67</v>
      </c>
      <c r="G1346" t="n">
        <v>42.66</v>
      </c>
      <c r="H1346" t="n">
        <v>0.78</v>
      </c>
      <c r="I1346" t="n">
        <v>15</v>
      </c>
      <c r="J1346" t="n">
        <v>130.92</v>
      </c>
      <c r="K1346" t="n">
        <v>45</v>
      </c>
      <c r="L1346" t="n">
        <v>5.75</v>
      </c>
      <c r="M1346" t="n">
        <v>13</v>
      </c>
      <c r="N1346" t="n">
        <v>20.17</v>
      </c>
      <c r="O1346" t="n">
        <v>16380.29</v>
      </c>
      <c r="P1346" t="n">
        <v>108.51</v>
      </c>
      <c r="Q1346" t="n">
        <v>197.78</v>
      </c>
      <c r="R1346" t="n">
        <v>35.94</v>
      </c>
      <c r="S1346" t="n">
        <v>25.4</v>
      </c>
      <c r="T1346" t="n">
        <v>4390.01</v>
      </c>
      <c r="U1346" t="n">
        <v>0.71</v>
      </c>
      <c r="V1346" t="n">
        <v>0.87</v>
      </c>
      <c r="W1346" t="n">
        <v>2.96</v>
      </c>
      <c r="X1346" t="n">
        <v>0.27</v>
      </c>
      <c r="Y1346" t="n">
        <v>1</v>
      </c>
      <c r="Z1346" t="n">
        <v>10</v>
      </c>
    </row>
    <row r="1347">
      <c r="A1347" t="n">
        <v>20</v>
      </c>
      <c r="B1347" t="n">
        <v>60</v>
      </c>
      <c r="C1347" t="inlineStr">
        <is>
          <t xml:space="preserve">CONCLUIDO	</t>
        </is>
      </c>
      <c r="D1347" t="n">
        <v>7.6153</v>
      </c>
      <c r="E1347" t="n">
        <v>13.13</v>
      </c>
      <c r="F1347" t="n">
        <v>10.64</v>
      </c>
      <c r="G1347" t="n">
        <v>45.61</v>
      </c>
      <c r="H1347" t="n">
        <v>0.8100000000000001</v>
      </c>
      <c r="I1347" t="n">
        <v>14</v>
      </c>
      <c r="J1347" t="n">
        <v>131.25</v>
      </c>
      <c r="K1347" t="n">
        <v>45</v>
      </c>
      <c r="L1347" t="n">
        <v>6</v>
      </c>
      <c r="M1347" t="n">
        <v>12</v>
      </c>
      <c r="N1347" t="n">
        <v>20.25</v>
      </c>
      <c r="O1347" t="n">
        <v>16421.36</v>
      </c>
      <c r="P1347" t="n">
        <v>108.02</v>
      </c>
      <c r="Q1347" t="n">
        <v>197.78</v>
      </c>
      <c r="R1347" t="n">
        <v>35.33</v>
      </c>
      <c r="S1347" t="n">
        <v>25.4</v>
      </c>
      <c r="T1347" t="n">
        <v>4089.81</v>
      </c>
      <c r="U1347" t="n">
        <v>0.72</v>
      </c>
      <c r="V1347" t="n">
        <v>0.87</v>
      </c>
      <c r="W1347" t="n">
        <v>2.96</v>
      </c>
      <c r="X1347" t="n">
        <v>0.25</v>
      </c>
      <c r="Y1347" t="n">
        <v>1</v>
      </c>
      <c r="Z1347" t="n">
        <v>10</v>
      </c>
    </row>
    <row r="1348">
      <c r="A1348" t="n">
        <v>21</v>
      </c>
      <c r="B1348" t="n">
        <v>60</v>
      </c>
      <c r="C1348" t="inlineStr">
        <is>
          <t xml:space="preserve">CONCLUIDO	</t>
        </is>
      </c>
      <c r="D1348" t="n">
        <v>7.6105</v>
      </c>
      <c r="E1348" t="n">
        <v>13.14</v>
      </c>
      <c r="F1348" t="n">
        <v>10.65</v>
      </c>
      <c r="G1348" t="n">
        <v>45.64</v>
      </c>
      <c r="H1348" t="n">
        <v>0.84</v>
      </c>
      <c r="I1348" t="n">
        <v>14</v>
      </c>
      <c r="J1348" t="n">
        <v>131.58</v>
      </c>
      <c r="K1348" t="n">
        <v>45</v>
      </c>
      <c r="L1348" t="n">
        <v>6.25</v>
      </c>
      <c r="M1348" t="n">
        <v>12</v>
      </c>
      <c r="N1348" t="n">
        <v>20.34</v>
      </c>
      <c r="O1348" t="n">
        <v>16462.46</v>
      </c>
      <c r="P1348" t="n">
        <v>107.85</v>
      </c>
      <c r="Q1348" t="n">
        <v>197.85</v>
      </c>
      <c r="R1348" t="n">
        <v>35.52</v>
      </c>
      <c r="S1348" t="n">
        <v>25.4</v>
      </c>
      <c r="T1348" t="n">
        <v>4185.67</v>
      </c>
      <c r="U1348" t="n">
        <v>0.72</v>
      </c>
      <c r="V1348" t="n">
        <v>0.87</v>
      </c>
      <c r="W1348" t="n">
        <v>2.96</v>
      </c>
      <c r="X1348" t="n">
        <v>0.26</v>
      </c>
      <c r="Y1348" t="n">
        <v>1</v>
      </c>
      <c r="Z1348" t="n">
        <v>10</v>
      </c>
    </row>
    <row r="1349">
      <c r="A1349" t="n">
        <v>22</v>
      </c>
      <c r="B1349" t="n">
        <v>60</v>
      </c>
      <c r="C1349" t="inlineStr">
        <is>
          <t xml:space="preserve">CONCLUIDO	</t>
        </is>
      </c>
      <c r="D1349" t="n">
        <v>7.6384</v>
      </c>
      <c r="E1349" t="n">
        <v>13.09</v>
      </c>
      <c r="F1349" t="n">
        <v>10.63</v>
      </c>
      <c r="G1349" t="n">
        <v>49.05</v>
      </c>
      <c r="H1349" t="n">
        <v>0.87</v>
      </c>
      <c r="I1349" t="n">
        <v>13</v>
      </c>
      <c r="J1349" t="n">
        <v>131.92</v>
      </c>
      <c r="K1349" t="n">
        <v>45</v>
      </c>
      <c r="L1349" t="n">
        <v>6.5</v>
      </c>
      <c r="M1349" t="n">
        <v>11</v>
      </c>
      <c r="N1349" t="n">
        <v>20.42</v>
      </c>
      <c r="O1349" t="n">
        <v>16503.6</v>
      </c>
      <c r="P1349" t="n">
        <v>107.53</v>
      </c>
      <c r="Q1349" t="n">
        <v>197.76</v>
      </c>
      <c r="R1349" t="n">
        <v>34.78</v>
      </c>
      <c r="S1349" t="n">
        <v>25.4</v>
      </c>
      <c r="T1349" t="n">
        <v>3821.37</v>
      </c>
      <c r="U1349" t="n">
        <v>0.73</v>
      </c>
      <c r="V1349" t="n">
        <v>0.88</v>
      </c>
      <c r="W1349" t="n">
        <v>2.96</v>
      </c>
      <c r="X1349" t="n">
        <v>0.24</v>
      </c>
      <c r="Y1349" t="n">
        <v>1</v>
      </c>
      <c r="Z1349" t="n">
        <v>10</v>
      </c>
    </row>
    <row r="1350">
      <c r="A1350" t="n">
        <v>23</v>
      </c>
      <c r="B1350" t="n">
        <v>60</v>
      </c>
      <c r="C1350" t="inlineStr">
        <is>
          <t xml:space="preserve">CONCLUIDO	</t>
        </is>
      </c>
      <c r="D1350" t="n">
        <v>7.644</v>
      </c>
      <c r="E1350" t="n">
        <v>13.08</v>
      </c>
      <c r="F1350" t="n">
        <v>10.62</v>
      </c>
      <c r="G1350" t="n">
        <v>49.01</v>
      </c>
      <c r="H1350" t="n">
        <v>0.9</v>
      </c>
      <c r="I1350" t="n">
        <v>13</v>
      </c>
      <c r="J1350" t="n">
        <v>132.25</v>
      </c>
      <c r="K1350" t="n">
        <v>45</v>
      </c>
      <c r="L1350" t="n">
        <v>6.75</v>
      </c>
      <c r="M1350" t="n">
        <v>11</v>
      </c>
      <c r="N1350" t="n">
        <v>20.5</v>
      </c>
      <c r="O1350" t="n">
        <v>16544.76</v>
      </c>
      <c r="P1350" t="n">
        <v>107.19</v>
      </c>
      <c r="Q1350" t="n">
        <v>197.77</v>
      </c>
      <c r="R1350" t="n">
        <v>34.51</v>
      </c>
      <c r="S1350" t="n">
        <v>25.4</v>
      </c>
      <c r="T1350" t="n">
        <v>3688.26</v>
      </c>
      <c r="U1350" t="n">
        <v>0.74</v>
      </c>
      <c r="V1350" t="n">
        <v>0.88</v>
      </c>
      <c r="W1350" t="n">
        <v>2.96</v>
      </c>
      <c r="X1350" t="n">
        <v>0.23</v>
      </c>
      <c r="Y1350" t="n">
        <v>1</v>
      </c>
      <c r="Z1350" t="n">
        <v>10</v>
      </c>
    </row>
    <row r="1351">
      <c r="A1351" t="n">
        <v>24</v>
      </c>
      <c r="B1351" t="n">
        <v>60</v>
      </c>
      <c r="C1351" t="inlineStr">
        <is>
          <t xml:space="preserve">CONCLUIDO	</t>
        </is>
      </c>
      <c r="D1351" t="n">
        <v>7.6599</v>
      </c>
      <c r="E1351" t="n">
        <v>13.06</v>
      </c>
      <c r="F1351" t="n">
        <v>10.62</v>
      </c>
      <c r="G1351" t="n">
        <v>53.08</v>
      </c>
      <c r="H1351" t="n">
        <v>0.93</v>
      </c>
      <c r="I1351" t="n">
        <v>12</v>
      </c>
      <c r="J1351" t="n">
        <v>132.58</v>
      </c>
      <c r="K1351" t="n">
        <v>45</v>
      </c>
      <c r="L1351" t="n">
        <v>7</v>
      </c>
      <c r="M1351" t="n">
        <v>10</v>
      </c>
      <c r="N1351" t="n">
        <v>20.59</v>
      </c>
      <c r="O1351" t="n">
        <v>16585.95</v>
      </c>
      <c r="P1351" t="n">
        <v>106.78</v>
      </c>
      <c r="Q1351" t="n">
        <v>197.79</v>
      </c>
      <c r="R1351" t="n">
        <v>34.29</v>
      </c>
      <c r="S1351" t="n">
        <v>25.4</v>
      </c>
      <c r="T1351" t="n">
        <v>3579.56</v>
      </c>
      <c r="U1351" t="n">
        <v>0.74</v>
      </c>
      <c r="V1351" t="n">
        <v>0.88</v>
      </c>
      <c r="W1351" t="n">
        <v>2.96</v>
      </c>
      <c r="X1351" t="n">
        <v>0.23</v>
      </c>
      <c r="Y1351" t="n">
        <v>1</v>
      </c>
      <c r="Z1351" t="n">
        <v>10</v>
      </c>
    </row>
    <row r="1352">
      <c r="A1352" t="n">
        <v>25</v>
      </c>
      <c r="B1352" t="n">
        <v>60</v>
      </c>
      <c r="C1352" t="inlineStr">
        <is>
          <t xml:space="preserve">CONCLUIDO	</t>
        </is>
      </c>
      <c r="D1352" t="n">
        <v>7.6635</v>
      </c>
      <c r="E1352" t="n">
        <v>13.05</v>
      </c>
      <c r="F1352" t="n">
        <v>10.61</v>
      </c>
      <c r="G1352" t="n">
        <v>53.05</v>
      </c>
      <c r="H1352" t="n">
        <v>0.96</v>
      </c>
      <c r="I1352" t="n">
        <v>12</v>
      </c>
      <c r="J1352" t="n">
        <v>132.92</v>
      </c>
      <c r="K1352" t="n">
        <v>45</v>
      </c>
      <c r="L1352" t="n">
        <v>7.25</v>
      </c>
      <c r="M1352" t="n">
        <v>10</v>
      </c>
      <c r="N1352" t="n">
        <v>20.67</v>
      </c>
      <c r="O1352" t="n">
        <v>16627.17</v>
      </c>
      <c r="P1352" t="n">
        <v>106.55</v>
      </c>
      <c r="Q1352" t="n">
        <v>197.75</v>
      </c>
      <c r="R1352" t="n">
        <v>34.33</v>
      </c>
      <c r="S1352" t="n">
        <v>25.4</v>
      </c>
      <c r="T1352" t="n">
        <v>3601.71</v>
      </c>
      <c r="U1352" t="n">
        <v>0.74</v>
      </c>
      <c r="V1352" t="n">
        <v>0.88</v>
      </c>
      <c r="W1352" t="n">
        <v>2.96</v>
      </c>
      <c r="X1352" t="n">
        <v>0.22</v>
      </c>
      <c r="Y1352" t="n">
        <v>1</v>
      </c>
      <c r="Z1352" t="n">
        <v>10</v>
      </c>
    </row>
    <row r="1353">
      <c r="A1353" t="n">
        <v>26</v>
      </c>
      <c r="B1353" t="n">
        <v>60</v>
      </c>
      <c r="C1353" t="inlineStr">
        <is>
          <t xml:space="preserve">CONCLUIDO	</t>
        </is>
      </c>
      <c r="D1353" t="n">
        <v>7.6619</v>
      </c>
      <c r="E1353" t="n">
        <v>13.05</v>
      </c>
      <c r="F1353" t="n">
        <v>10.61</v>
      </c>
      <c r="G1353" t="n">
        <v>53.06</v>
      </c>
      <c r="H1353" t="n">
        <v>0.99</v>
      </c>
      <c r="I1353" t="n">
        <v>12</v>
      </c>
      <c r="J1353" t="n">
        <v>133.25</v>
      </c>
      <c r="K1353" t="n">
        <v>45</v>
      </c>
      <c r="L1353" t="n">
        <v>7.5</v>
      </c>
      <c r="M1353" t="n">
        <v>10</v>
      </c>
      <c r="N1353" t="n">
        <v>20.76</v>
      </c>
      <c r="O1353" t="n">
        <v>16668.43</v>
      </c>
      <c r="P1353" t="n">
        <v>106.05</v>
      </c>
      <c r="Q1353" t="n">
        <v>197.77</v>
      </c>
      <c r="R1353" t="n">
        <v>34.34</v>
      </c>
      <c r="S1353" t="n">
        <v>25.4</v>
      </c>
      <c r="T1353" t="n">
        <v>3605.95</v>
      </c>
      <c r="U1353" t="n">
        <v>0.74</v>
      </c>
      <c r="V1353" t="n">
        <v>0.88</v>
      </c>
      <c r="W1353" t="n">
        <v>2.96</v>
      </c>
      <c r="X1353" t="n">
        <v>0.22</v>
      </c>
      <c r="Y1353" t="n">
        <v>1</v>
      </c>
      <c r="Z1353" t="n">
        <v>10</v>
      </c>
    </row>
    <row r="1354">
      <c r="A1354" t="n">
        <v>27</v>
      </c>
      <c r="B1354" t="n">
        <v>60</v>
      </c>
      <c r="C1354" t="inlineStr">
        <is>
          <t xml:space="preserve">CONCLUIDO	</t>
        </is>
      </c>
      <c r="D1354" t="n">
        <v>7.6941</v>
      </c>
      <c r="E1354" t="n">
        <v>13</v>
      </c>
      <c r="F1354" t="n">
        <v>10.58</v>
      </c>
      <c r="G1354" t="n">
        <v>57.73</v>
      </c>
      <c r="H1354" t="n">
        <v>1.03</v>
      </c>
      <c r="I1354" t="n">
        <v>11</v>
      </c>
      <c r="J1354" t="n">
        <v>133.59</v>
      </c>
      <c r="K1354" t="n">
        <v>45</v>
      </c>
      <c r="L1354" t="n">
        <v>7.75</v>
      </c>
      <c r="M1354" t="n">
        <v>9</v>
      </c>
      <c r="N1354" t="n">
        <v>20.84</v>
      </c>
      <c r="O1354" t="n">
        <v>16709.71</v>
      </c>
      <c r="P1354" t="n">
        <v>105.63</v>
      </c>
      <c r="Q1354" t="n">
        <v>197.77</v>
      </c>
      <c r="R1354" t="n">
        <v>33.41</v>
      </c>
      <c r="S1354" t="n">
        <v>25.4</v>
      </c>
      <c r="T1354" t="n">
        <v>3144.57</v>
      </c>
      <c r="U1354" t="n">
        <v>0.76</v>
      </c>
      <c r="V1354" t="n">
        <v>0.88</v>
      </c>
      <c r="W1354" t="n">
        <v>2.96</v>
      </c>
      <c r="X1354" t="n">
        <v>0.19</v>
      </c>
      <c r="Y1354" t="n">
        <v>1</v>
      </c>
      <c r="Z1354" t="n">
        <v>10</v>
      </c>
    </row>
    <row r="1355">
      <c r="A1355" t="n">
        <v>28</v>
      </c>
      <c r="B1355" t="n">
        <v>60</v>
      </c>
      <c r="C1355" t="inlineStr">
        <is>
          <t xml:space="preserve">CONCLUIDO	</t>
        </is>
      </c>
      <c r="D1355" t="n">
        <v>7.6913</v>
      </c>
      <c r="E1355" t="n">
        <v>13</v>
      </c>
      <c r="F1355" t="n">
        <v>10.59</v>
      </c>
      <c r="G1355" t="n">
        <v>57.75</v>
      </c>
      <c r="H1355" t="n">
        <v>1.06</v>
      </c>
      <c r="I1355" t="n">
        <v>11</v>
      </c>
      <c r="J1355" t="n">
        <v>133.92</v>
      </c>
      <c r="K1355" t="n">
        <v>45</v>
      </c>
      <c r="L1355" t="n">
        <v>8</v>
      </c>
      <c r="M1355" t="n">
        <v>9</v>
      </c>
      <c r="N1355" t="n">
        <v>20.93</v>
      </c>
      <c r="O1355" t="n">
        <v>16751.02</v>
      </c>
      <c r="P1355" t="n">
        <v>105.62</v>
      </c>
      <c r="Q1355" t="n">
        <v>197.78</v>
      </c>
      <c r="R1355" t="n">
        <v>33.54</v>
      </c>
      <c r="S1355" t="n">
        <v>25.4</v>
      </c>
      <c r="T1355" t="n">
        <v>3212.06</v>
      </c>
      <c r="U1355" t="n">
        <v>0.76</v>
      </c>
      <c r="V1355" t="n">
        <v>0.88</v>
      </c>
      <c r="W1355" t="n">
        <v>2.96</v>
      </c>
      <c r="X1355" t="n">
        <v>0.2</v>
      </c>
      <c r="Y1355" t="n">
        <v>1</v>
      </c>
      <c r="Z1355" t="n">
        <v>10</v>
      </c>
    </row>
    <row r="1356">
      <c r="A1356" t="n">
        <v>29</v>
      </c>
      <c r="B1356" t="n">
        <v>60</v>
      </c>
      <c r="C1356" t="inlineStr">
        <is>
          <t xml:space="preserve">CONCLUIDO	</t>
        </is>
      </c>
      <c r="D1356" t="n">
        <v>7.6961</v>
      </c>
      <c r="E1356" t="n">
        <v>12.99</v>
      </c>
      <c r="F1356" t="n">
        <v>10.58</v>
      </c>
      <c r="G1356" t="n">
        <v>57.71</v>
      </c>
      <c r="H1356" t="n">
        <v>1.09</v>
      </c>
      <c r="I1356" t="n">
        <v>11</v>
      </c>
      <c r="J1356" t="n">
        <v>134.26</v>
      </c>
      <c r="K1356" t="n">
        <v>45</v>
      </c>
      <c r="L1356" t="n">
        <v>8.25</v>
      </c>
      <c r="M1356" t="n">
        <v>9</v>
      </c>
      <c r="N1356" t="n">
        <v>21.01</v>
      </c>
      <c r="O1356" t="n">
        <v>16792.37</v>
      </c>
      <c r="P1356" t="n">
        <v>105.22</v>
      </c>
      <c r="Q1356" t="n">
        <v>197.79</v>
      </c>
      <c r="R1356" t="n">
        <v>33.22</v>
      </c>
      <c r="S1356" t="n">
        <v>25.4</v>
      </c>
      <c r="T1356" t="n">
        <v>3051.84</v>
      </c>
      <c r="U1356" t="n">
        <v>0.76</v>
      </c>
      <c r="V1356" t="n">
        <v>0.88</v>
      </c>
      <c r="W1356" t="n">
        <v>2.96</v>
      </c>
      <c r="X1356" t="n">
        <v>0.19</v>
      </c>
      <c r="Y1356" t="n">
        <v>1</v>
      </c>
      <c r="Z1356" t="n">
        <v>10</v>
      </c>
    </row>
    <row r="1357">
      <c r="A1357" t="n">
        <v>30</v>
      </c>
      <c r="B1357" t="n">
        <v>60</v>
      </c>
      <c r="C1357" t="inlineStr">
        <is>
          <t xml:space="preserve">CONCLUIDO	</t>
        </is>
      </c>
      <c r="D1357" t="n">
        <v>7.7187</v>
      </c>
      <c r="E1357" t="n">
        <v>12.96</v>
      </c>
      <c r="F1357" t="n">
        <v>10.57</v>
      </c>
      <c r="G1357" t="n">
        <v>63.41</v>
      </c>
      <c r="H1357" t="n">
        <v>1.12</v>
      </c>
      <c r="I1357" t="n">
        <v>10</v>
      </c>
      <c r="J1357" t="n">
        <v>134.59</v>
      </c>
      <c r="K1357" t="n">
        <v>45</v>
      </c>
      <c r="L1357" t="n">
        <v>8.5</v>
      </c>
      <c r="M1357" t="n">
        <v>8</v>
      </c>
      <c r="N1357" t="n">
        <v>21.1</v>
      </c>
      <c r="O1357" t="n">
        <v>16833.86</v>
      </c>
      <c r="P1357" t="n">
        <v>105</v>
      </c>
      <c r="Q1357" t="n">
        <v>197.76</v>
      </c>
      <c r="R1357" t="n">
        <v>32.82</v>
      </c>
      <c r="S1357" t="n">
        <v>25.4</v>
      </c>
      <c r="T1357" t="n">
        <v>2854.34</v>
      </c>
      <c r="U1357" t="n">
        <v>0.77</v>
      </c>
      <c r="V1357" t="n">
        <v>0.88</v>
      </c>
      <c r="W1357" t="n">
        <v>2.96</v>
      </c>
      <c r="X1357" t="n">
        <v>0.18</v>
      </c>
      <c r="Y1357" t="n">
        <v>1</v>
      </c>
      <c r="Z1357" t="n">
        <v>10</v>
      </c>
    </row>
    <row r="1358">
      <c r="A1358" t="n">
        <v>31</v>
      </c>
      <c r="B1358" t="n">
        <v>60</v>
      </c>
      <c r="C1358" t="inlineStr">
        <is>
          <t xml:space="preserve">CONCLUIDO	</t>
        </is>
      </c>
      <c r="D1358" t="n">
        <v>7.7258</v>
      </c>
      <c r="E1358" t="n">
        <v>12.94</v>
      </c>
      <c r="F1358" t="n">
        <v>10.56</v>
      </c>
      <c r="G1358" t="n">
        <v>63.34</v>
      </c>
      <c r="H1358" t="n">
        <v>1.15</v>
      </c>
      <c r="I1358" t="n">
        <v>10</v>
      </c>
      <c r="J1358" t="n">
        <v>134.93</v>
      </c>
      <c r="K1358" t="n">
        <v>45</v>
      </c>
      <c r="L1358" t="n">
        <v>8.75</v>
      </c>
      <c r="M1358" t="n">
        <v>8</v>
      </c>
      <c r="N1358" t="n">
        <v>21.18</v>
      </c>
      <c r="O1358" t="n">
        <v>16875.27</v>
      </c>
      <c r="P1358" t="n">
        <v>104.82</v>
      </c>
      <c r="Q1358" t="n">
        <v>197.77</v>
      </c>
      <c r="R1358" t="n">
        <v>32.62</v>
      </c>
      <c r="S1358" t="n">
        <v>25.4</v>
      </c>
      <c r="T1358" t="n">
        <v>2757.78</v>
      </c>
      <c r="U1358" t="n">
        <v>0.78</v>
      </c>
      <c r="V1358" t="n">
        <v>0.88</v>
      </c>
      <c r="W1358" t="n">
        <v>2.95</v>
      </c>
      <c r="X1358" t="n">
        <v>0.17</v>
      </c>
      <c r="Y1358" t="n">
        <v>1</v>
      </c>
      <c r="Z1358" t="n">
        <v>10</v>
      </c>
    </row>
    <row r="1359">
      <c r="A1359" t="n">
        <v>32</v>
      </c>
      <c r="B1359" t="n">
        <v>60</v>
      </c>
      <c r="C1359" t="inlineStr">
        <is>
          <t xml:space="preserve">CONCLUIDO	</t>
        </is>
      </c>
      <c r="D1359" t="n">
        <v>7.7199</v>
      </c>
      <c r="E1359" t="n">
        <v>12.95</v>
      </c>
      <c r="F1359" t="n">
        <v>10.57</v>
      </c>
      <c r="G1359" t="n">
        <v>63.39</v>
      </c>
      <c r="H1359" t="n">
        <v>1.18</v>
      </c>
      <c r="I1359" t="n">
        <v>10</v>
      </c>
      <c r="J1359" t="n">
        <v>135.27</v>
      </c>
      <c r="K1359" t="n">
        <v>45</v>
      </c>
      <c r="L1359" t="n">
        <v>9</v>
      </c>
      <c r="M1359" t="n">
        <v>8</v>
      </c>
      <c r="N1359" t="n">
        <v>21.27</v>
      </c>
      <c r="O1359" t="n">
        <v>16916.71</v>
      </c>
      <c r="P1359" t="n">
        <v>104.59</v>
      </c>
      <c r="Q1359" t="n">
        <v>197.76</v>
      </c>
      <c r="R1359" t="n">
        <v>32.93</v>
      </c>
      <c r="S1359" t="n">
        <v>25.4</v>
      </c>
      <c r="T1359" t="n">
        <v>2909.03</v>
      </c>
      <c r="U1359" t="n">
        <v>0.77</v>
      </c>
      <c r="V1359" t="n">
        <v>0.88</v>
      </c>
      <c r="W1359" t="n">
        <v>2.95</v>
      </c>
      <c r="X1359" t="n">
        <v>0.18</v>
      </c>
      <c r="Y1359" t="n">
        <v>1</v>
      </c>
      <c r="Z1359" t="n">
        <v>10</v>
      </c>
    </row>
    <row r="1360">
      <c r="A1360" t="n">
        <v>33</v>
      </c>
      <c r="B1360" t="n">
        <v>60</v>
      </c>
      <c r="C1360" t="inlineStr">
        <is>
          <t xml:space="preserve">CONCLUIDO	</t>
        </is>
      </c>
      <c r="D1360" t="n">
        <v>7.7488</v>
      </c>
      <c r="E1360" t="n">
        <v>12.91</v>
      </c>
      <c r="F1360" t="n">
        <v>10.54</v>
      </c>
      <c r="G1360" t="n">
        <v>70.29000000000001</v>
      </c>
      <c r="H1360" t="n">
        <v>1.21</v>
      </c>
      <c r="I1360" t="n">
        <v>9</v>
      </c>
      <c r="J1360" t="n">
        <v>135.6</v>
      </c>
      <c r="K1360" t="n">
        <v>45</v>
      </c>
      <c r="L1360" t="n">
        <v>9.25</v>
      </c>
      <c r="M1360" t="n">
        <v>7</v>
      </c>
      <c r="N1360" t="n">
        <v>21.35</v>
      </c>
      <c r="O1360" t="n">
        <v>16958.17</v>
      </c>
      <c r="P1360" t="n">
        <v>103.45</v>
      </c>
      <c r="Q1360" t="n">
        <v>197.77</v>
      </c>
      <c r="R1360" t="n">
        <v>32.09</v>
      </c>
      <c r="S1360" t="n">
        <v>25.4</v>
      </c>
      <c r="T1360" t="n">
        <v>2493.61</v>
      </c>
      <c r="U1360" t="n">
        <v>0.79</v>
      </c>
      <c r="V1360" t="n">
        <v>0.88</v>
      </c>
      <c r="W1360" t="n">
        <v>2.95</v>
      </c>
      <c r="X1360" t="n">
        <v>0.15</v>
      </c>
      <c r="Y1360" t="n">
        <v>1</v>
      </c>
      <c r="Z1360" t="n">
        <v>10</v>
      </c>
    </row>
    <row r="1361">
      <c r="A1361" t="n">
        <v>34</v>
      </c>
      <c r="B1361" t="n">
        <v>60</v>
      </c>
      <c r="C1361" t="inlineStr">
        <is>
          <t xml:space="preserve">CONCLUIDO	</t>
        </is>
      </c>
      <c r="D1361" t="n">
        <v>7.7381</v>
      </c>
      <c r="E1361" t="n">
        <v>12.92</v>
      </c>
      <c r="F1361" t="n">
        <v>10.56</v>
      </c>
      <c r="G1361" t="n">
        <v>70.41</v>
      </c>
      <c r="H1361" t="n">
        <v>1.24</v>
      </c>
      <c r="I1361" t="n">
        <v>9</v>
      </c>
      <c r="J1361" t="n">
        <v>135.94</v>
      </c>
      <c r="K1361" t="n">
        <v>45</v>
      </c>
      <c r="L1361" t="n">
        <v>9.5</v>
      </c>
      <c r="M1361" t="n">
        <v>7</v>
      </c>
      <c r="N1361" t="n">
        <v>21.44</v>
      </c>
      <c r="O1361" t="n">
        <v>16999.67</v>
      </c>
      <c r="P1361" t="n">
        <v>103.82</v>
      </c>
      <c r="Q1361" t="n">
        <v>197.76</v>
      </c>
      <c r="R1361" t="n">
        <v>32.66</v>
      </c>
      <c r="S1361" t="n">
        <v>25.4</v>
      </c>
      <c r="T1361" t="n">
        <v>2783.35</v>
      </c>
      <c r="U1361" t="n">
        <v>0.78</v>
      </c>
      <c r="V1361" t="n">
        <v>0.88</v>
      </c>
      <c r="W1361" t="n">
        <v>2.96</v>
      </c>
      <c r="X1361" t="n">
        <v>0.17</v>
      </c>
      <c r="Y1361" t="n">
        <v>1</v>
      </c>
      <c r="Z1361" t="n">
        <v>10</v>
      </c>
    </row>
    <row r="1362">
      <c r="A1362" t="n">
        <v>35</v>
      </c>
      <c r="B1362" t="n">
        <v>60</v>
      </c>
      <c r="C1362" t="inlineStr">
        <is>
          <t xml:space="preserve">CONCLUIDO	</t>
        </is>
      </c>
      <c r="D1362" t="n">
        <v>7.7418</v>
      </c>
      <c r="E1362" t="n">
        <v>12.92</v>
      </c>
      <c r="F1362" t="n">
        <v>10.55</v>
      </c>
      <c r="G1362" t="n">
        <v>70.36</v>
      </c>
      <c r="H1362" t="n">
        <v>1.26</v>
      </c>
      <c r="I1362" t="n">
        <v>9</v>
      </c>
      <c r="J1362" t="n">
        <v>136.27</v>
      </c>
      <c r="K1362" t="n">
        <v>45</v>
      </c>
      <c r="L1362" t="n">
        <v>9.75</v>
      </c>
      <c r="M1362" t="n">
        <v>7</v>
      </c>
      <c r="N1362" t="n">
        <v>21.53</v>
      </c>
      <c r="O1362" t="n">
        <v>17041.2</v>
      </c>
      <c r="P1362" t="n">
        <v>103.71</v>
      </c>
      <c r="Q1362" t="n">
        <v>197.78</v>
      </c>
      <c r="R1362" t="n">
        <v>32.43</v>
      </c>
      <c r="S1362" t="n">
        <v>25.4</v>
      </c>
      <c r="T1362" t="n">
        <v>2667.78</v>
      </c>
      <c r="U1362" t="n">
        <v>0.78</v>
      </c>
      <c r="V1362" t="n">
        <v>0.88</v>
      </c>
      <c r="W1362" t="n">
        <v>2.96</v>
      </c>
      <c r="X1362" t="n">
        <v>0.16</v>
      </c>
      <c r="Y1362" t="n">
        <v>1</v>
      </c>
      <c r="Z1362" t="n">
        <v>10</v>
      </c>
    </row>
    <row r="1363">
      <c r="A1363" t="n">
        <v>36</v>
      </c>
      <c r="B1363" t="n">
        <v>60</v>
      </c>
      <c r="C1363" t="inlineStr">
        <is>
          <t xml:space="preserve">CONCLUIDO	</t>
        </is>
      </c>
      <c r="D1363" t="n">
        <v>7.7463</v>
      </c>
      <c r="E1363" t="n">
        <v>12.91</v>
      </c>
      <c r="F1363" t="n">
        <v>10.55</v>
      </c>
      <c r="G1363" t="n">
        <v>70.31</v>
      </c>
      <c r="H1363" t="n">
        <v>1.29</v>
      </c>
      <c r="I1363" t="n">
        <v>9</v>
      </c>
      <c r="J1363" t="n">
        <v>136.61</v>
      </c>
      <c r="K1363" t="n">
        <v>45</v>
      </c>
      <c r="L1363" t="n">
        <v>10</v>
      </c>
      <c r="M1363" t="n">
        <v>7</v>
      </c>
      <c r="N1363" t="n">
        <v>21.61</v>
      </c>
      <c r="O1363" t="n">
        <v>17082.76</v>
      </c>
      <c r="P1363" t="n">
        <v>103.24</v>
      </c>
      <c r="Q1363" t="n">
        <v>197.75</v>
      </c>
      <c r="R1363" t="n">
        <v>32.29</v>
      </c>
      <c r="S1363" t="n">
        <v>25.4</v>
      </c>
      <c r="T1363" t="n">
        <v>2595.34</v>
      </c>
      <c r="U1363" t="n">
        <v>0.79</v>
      </c>
      <c r="V1363" t="n">
        <v>0.88</v>
      </c>
      <c r="W1363" t="n">
        <v>2.95</v>
      </c>
      <c r="X1363" t="n">
        <v>0.16</v>
      </c>
      <c r="Y1363" t="n">
        <v>1</v>
      </c>
      <c r="Z1363" t="n">
        <v>10</v>
      </c>
    </row>
    <row r="1364">
      <c r="A1364" t="n">
        <v>37</v>
      </c>
      <c r="B1364" t="n">
        <v>60</v>
      </c>
      <c r="C1364" t="inlineStr">
        <is>
          <t xml:space="preserve">CONCLUIDO	</t>
        </is>
      </c>
      <c r="D1364" t="n">
        <v>7.7426</v>
      </c>
      <c r="E1364" t="n">
        <v>12.92</v>
      </c>
      <c r="F1364" t="n">
        <v>10.55</v>
      </c>
      <c r="G1364" t="n">
        <v>70.36</v>
      </c>
      <c r="H1364" t="n">
        <v>1.32</v>
      </c>
      <c r="I1364" t="n">
        <v>9</v>
      </c>
      <c r="J1364" t="n">
        <v>136.95</v>
      </c>
      <c r="K1364" t="n">
        <v>45</v>
      </c>
      <c r="L1364" t="n">
        <v>10.25</v>
      </c>
      <c r="M1364" t="n">
        <v>7</v>
      </c>
      <c r="N1364" t="n">
        <v>21.7</v>
      </c>
      <c r="O1364" t="n">
        <v>17124.35</v>
      </c>
      <c r="P1364" t="n">
        <v>103.09</v>
      </c>
      <c r="Q1364" t="n">
        <v>197.77</v>
      </c>
      <c r="R1364" t="n">
        <v>32.52</v>
      </c>
      <c r="S1364" t="n">
        <v>25.4</v>
      </c>
      <c r="T1364" t="n">
        <v>2710.83</v>
      </c>
      <c r="U1364" t="n">
        <v>0.78</v>
      </c>
      <c r="V1364" t="n">
        <v>0.88</v>
      </c>
      <c r="W1364" t="n">
        <v>2.95</v>
      </c>
      <c r="X1364" t="n">
        <v>0.16</v>
      </c>
      <c r="Y1364" t="n">
        <v>1</v>
      </c>
      <c r="Z1364" t="n">
        <v>10</v>
      </c>
    </row>
    <row r="1365">
      <c r="A1365" t="n">
        <v>38</v>
      </c>
      <c r="B1365" t="n">
        <v>60</v>
      </c>
      <c r="C1365" t="inlineStr">
        <is>
          <t xml:space="preserve">CONCLUIDO	</t>
        </is>
      </c>
      <c r="D1365" t="n">
        <v>7.773</v>
      </c>
      <c r="E1365" t="n">
        <v>12.86</v>
      </c>
      <c r="F1365" t="n">
        <v>10.53</v>
      </c>
      <c r="G1365" t="n">
        <v>78.95999999999999</v>
      </c>
      <c r="H1365" t="n">
        <v>1.35</v>
      </c>
      <c r="I1365" t="n">
        <v>8</v>
      </c>
      <c r="J1365" t="n">
        <v>137.29</v>
      </c>
      <c r="K1365" t="n">
        <v>45</v>
      </c>
      <c r="L1365" t="n">
        <v>10.5</v>
      </c>
      <c r="M1365" t="n">
        <v>6</v>
      </c>
      <c r="N1365" t="n">
        <v>21.79</v>
      </c>
      <c r="O1365" t="n">
        <v>17165.97</v>
      </c>
      <c r="P1365" t="n">
        <v>102.46</v>
      </c>
      <c r="Q1365" t="n">
        <v>197.77</v>
      </c>
      <c r="R1365" t="n">
        <v>31.73</v>
      </c>
      <c r="S1365" t="n">
        <v>25.4</v>
      </c>
      <c r="T1365" t="n">
        <v>2322.76</v>
      </c>
      <c r="U1365" t="n">
        <v>0.8</v>
      </c>
      <c r="V1365" t="n">
        <v>0.88</v>
      </c>
      <c r="W1365" t="n">
        <v>2.95</v>
      </c>
      <c r="X1365" t="n">
        <v>0.14</v>
      </c>
      <c r="Y1365" t="n">
        <v>1</v>
      </c>
      <c r="Z1365" t="n">
        <v>10</v>
      </c>
    </row>
    <row r="1366">
      <c r="A1366" t="n">
        <v>39</v>
      </c>
      <c r="B1366" t="n">
        <v>60</v>
      </c>
      <c r="C1366" t="inlineStr">
        <is>
          <t xml:space="preserve">CONCLUIDO	</t>
        </is>
      </c>
      <c r="D1366" t="n">
        <v>7.7782</v>
      </c>
      <c r="E1366" t="n">
        <v>12.86</v>
      </c>
      <c r="F1366" t="n">
        <v>10.52</v>
      </c>
      <c r="G1366" t="n">
        <v>78.90000000000001</v>
      </c>
      <c r="H1366" t="n">
        <v>1.38</v>
      </c>
      <c r="I1366" t="n">
        <v>8</v>
      </c>
      <c r="J1366" t="n">
        <v>137.62</v>
      </c>
      <c r="K1366" t="n">
        <v>45</v>
      </c>
      <c r="L1366" t="n">
        <v>10.75</v>
      </c>
      <c r="M1366" t="n">
        <v>6</v>
      </c>
      <c r="N1366" t="n">
        <v>21.88</v>
      </c>
      <c r="O1366" t="n">
        <v>17207.62</v>
      </c>
      <c r="P1366" t="n">
        <v>102.29</v>
      </c>
      <c r="Q1366" t="n">
        <v>197.75</v>
      </c>
      <c r="R1366" t="n">
        <v>31.41</v>
      </c>
      <c r="S1366" t="n">
        <v>25.4</v>
      </c>
      <c r="T1366" t="n">
        <v>2159.97</v>
      </c>
      <c r="U1366" t="n">
        <v>0.8100000000000001</v>
      </c>
      <c r="V1366" t="n">
        <v>0.88</v>
      </c>
      <c r="W1366" t="n">
        <v>2.95</v>
      </c>
      <c r="X1366" t="n">
        <v>0.13</v>
      </c>
      <c r="Y1366" t="n">
        <v>1</v>
      </c>
      <c r="Z1366" t="n">
        <v>10</v>
      </c>
    </row>
    <row r="1367">
      <c r="A1367" t="n">
        <v>40</v>
      </c>
      <c r="B1367" t="n">
        <v>60</v>
      </c>
      <c r="C1367" t="inlineStr">
        <is>
          <t xml:space="preserve">CONCLUIDO	</t>
        </is>
      </c>
      <c r="D1367" t="n">
        <v>7.7734</v>
      </c>
      <c r="E1367" t="n">
        <v>12.86</v>
      </c>
      <c r="F1367" t="n">
        <v>10.53</v>
      </c>
      <c r="G1367" t="n">
        <v>78.95999999999999</v>
      </c>
      <c r="H1367" t="n">
        <v>1.41</v>
      </c>
      <c r="I1367" t="n">
        <v>8</v>
      </c>
      <c r="J1367" t="n">
        <v>137.96</v>
      </c>
      <c r="K1367" t="n">
        <v>45</v>
      </c>
      <c r="L1367" t="n">
        <v>11</v>
      </c>
      <c r="M1367" t="n">
        <v>6</v>
      </c>
      <c r="N1367" t="n">
        <v>21.96</v>
      </c>
      <c r="O1367" t="n">
        <v>17249.3</v>
      </c>
      <c r="P1367" t="n">
        <v>102.36</v>
      </c>
      <c r="Q1367" t="n">
        <v>197.76</v>
      </c>
      <c r="R1367" t="n">
        <v>31.63</v>
      </c>
      <c r="S1367" t="n">
        <v>25.4</v>
      </c>
      <c r="T1367" t="n">
        <v>2271.82</v>
      </c>
      <c r="U1367" t="n">
        <v>0.8</v>
      </c>
      <c r="V1367" t="n">
        <v>0.88</v>
      </c>
      <c r="W1367" t="n">
        <v>2.95</v>
      </c>
      <c r="X1367" t="n">
        <v>0.14</v>
      </c>
      <c r="Y1367" t="n">
        <v>1</v>
      </c>
      <c r="Z1367" t="n">
        <v>10</v>
      </c>
    </row>
    <row r="1368">
      <c r="A1368" t="n">
        <v>41</v>
      </c>
      <c r="B1368" t="n">
        <v>60</v>
      </c>
      <c r="C1368" t="inlineStr">
        <is>
          <t xml:space="preserve">CONCLUIDO	</t>
        </is>
      </c>
      <c r="D1368" t="n">
        <v>7.7762</v>
      </c>
      <c r="E1368" t="n">
        <v>12.86</v>
      </c>
      <c r="F1368" t="n">
        <v>10.52</v>
      </c>
      <c r="G1368" t="n">
        <v>78.92</v>
      </c>
      <c r="H1368" t="n">
        <v>1.44</v>
      </c>
      <c r="I1368" t="n">
        <v>8</v>
      </c>
      <c r="J1368" t="n">
        <v>138.3</v>
      </c>
      <c r="K1368" t="n">
        <v>45</v>
      </c>
      <c r="L1368" t="n">
        <v>11.25</v>
      </c>
      <c r="M1368" t="n">
        <v>6</v>
      </c>
      <c r="N1368" t="n">
        <v>22.05</v>
      </c>
      <c r="O1368" t="n">
        <v>17291.02</v>
      </c>
      <c r="P1368" t="n">
        <v>102.03</v>
      </c>
      <c r="Q1368" t="n">
        <v>197.77</v>
      </c>
      <c r="R1368" t="n">
        <v>31.51</v>
      </c>
      <c r="S1368" t="n">
        <v>25.4</v>
      </c>
      <c r="T1368" t="n">
        <v>2213.07</v>
      </c>
      <c r="U1368" t="n">
        <v>0.8100000000000001</v>
      </c>
      <c r="V1368" t="n">
        <v>0.88</v>
      </c>
      <c r="W1368" t="n">
        <v>2.95</v>
      </c>
      <c r="X1368" t="n">
        <v>0.13</v>
      </c>
      <c r="Y1368" t="n">
        <v>1</v>
      </c>
      <c r="Z1368" t="n">
        <v>10</v>
      </c>
    </row>
    <row r="1369">
      <c r="A1369" t="n">
        <v>42</v>
      </c>
      <c r="B1369" t="n">
        <v>60</v>
      </c>
      <c r="C1369" t="inlineStr">
        <is>
          <t xml:space="preserve">CONCLUIDO	</t>
        </is>
      </c>
      <c r="D1369" t="n">
        <v>7.7735</v>
      </c>
      <c r="E1369" t="n">
        <v>12.86</v>
      </c>
      <c r="F1369" t="n">
        <v>10.53</v>
      </c>
      <c r="G1369" t="n">
        <v>78.95999999999999</v>
      </c>
      <c r="H1369" t="n">
        <v>1.47</v>
      </c>
      <c r="I1369" t="n">
        <v>8</v>
      </c>
      <c r="J1369" t="n">
        <v>138.64</v>
      </c>
      <c r="K1369" t="n">
        <v>45</v>
      </c>
      <c r="L1369" t="n">
        <v>11.5</v>
      </c>
      <c r="M1369" t="n">
        <v>6</v>
      </c>
      <c r="N1369" t="n">
        <v>22.14</v>
      </c>
      <c r="O1369" t="n">
        <v>17332.76</v>
      </c>
      <c r="P1369" t="n">
        <v>101.83</v>
      </c>
      <c r="Q1369" t="n">
        <v>197.76</v>
      </c>
      <c r="R1369" t="n">
        <v>31.67</v>
      </c>
      <c r="S1369" t="n">
        <v>25.4</v>
      </c>
      <c r="T1369" t="n">
        <v>2290.48</v>
      </c>
      <c r="U1369" t="n">
        <v>0.8</v>
      </c>
      <c r="V1369" t="n">
        <v>0.88</v>
      </c>
      <c r="W1369" t="n">
        <v>2.95</v>
      </c>
      <c r="X1369" t="n">
        <v>0.14</v>
      </c>
      <c r="Y1369" t="n">
        <v>1</v>
      </c>
      <c r="Z1369" t="n">
        <v>10</v>
      </c>
    </row>
    <row r="1370">
      <c r="A1370" t="n">
        <v>43</v>
      </c>
      <c r="B1370" t="n">
        <v>60</v>
      </c>
      <c r="C1370" t="inlineStr">
        <is>
          <t xml:space="preserve">CONCLUIDO	</t>
        </is>
      </c>
      <c r="D1370" t="n">
        <v>7.775</v>
      </c>
      <c r="E1370" t="n">
        <v>12.86</v>
      </c>
      <c r="F1370" t="n">
        <v>10.53</v>
      </c>
      <c r="G1370" t="n">
        <v>78.94</v>
      </c>
      <c r="H1370" t="n">
        <v>1.5</v>
      </c>
      <c r="I1370" t="n">
        <v>8</v>
      </c>
      <c r="J1370" t="n">
        <v>138.98</v>
      </c>
      <c r="K1370" t="n">
        <v>45</v>
      </c>
      <c r="L1370" t="n">
        <v>11.75</v>
      </c>
      <c r="M1370" t="n">
        <v>6</v>
      </c>
      <c r="N1370" t="n">
        <v>22.23</v>
      </c>
      <c r="O1370" t="n">
        <v>17374.54</v>
      </c>
      <c r="P1370" t="n">
        <v>101.27</v>
      </c>
      <c r="Q1370" t="n">
        <v>197.76</v>
      </c>
      <c r="R1370" t="n">
        <v>31.45</v>
      </c>
      <c r="S1370" t="n">
        <v>25.4</v>
      </c>
      <c r="T1370" t="n">
        <v>2181.01</v>
      </c>
      <c r="U1370" t="n">
        <v>0.8100000000000001</v>
      </c>
      <c r="V1370" t="n">
        <v>0.88</v>
      </c>
      <c r="W1370" t="n">
        <v>2.96</v>
      </c>
      <c r="X1370" t="n">
        <v>0.14</v>
      </c>
      <c r="Y1370" t="n">
        <v>1</v>
      </c>
      <c r="Z1370" t="n">
        <v>10</v>
      </c>
    </row>
    <row r="1371">
      <c r="A1371" t="n">
        <v>44</v>
      </c>
      <c r="B1371" t="n">
        <v>60</v>
      </c>
      <c r="C1371" t="inlineStr">
        <is>
          <t xml:space="preserve">CONCLUIDO	</t>
        </is>
      </c>
      <c r="D1371" t="n">
        <v>7.8005</v>
      </c>
      <c r="E1371" t="n">
        <v>12.82</v>
      </c>
      <c r="F1371" t="n">
        <v>10.51</v>
      </c>
      <c r="G1371" t="n">
        <v>90.06999999999999</v>
      </c>
      <c r="H1371" t="n">
        <v>1.52</v>
      </c>
      <c r="I1371" t="n">
        <v>7</v>
      </c>
      <c r="J1371" t="n">
        <v>139.32</v>
      </c>
      <c r="K1371" t="n">
        <v>45</v>
      </c>
      <c r="L1371" t="n">
        <v>12</v>
      </c>
      <c r="M1371" t="n">
        <v>5</v>
      </c>
      <c r="N1371" t="n">
        <v>22.32</v>
      </c>
      <c r="O1371" t="n">
        <v>17416.34</v>
      </c>
      <c r="P1371" t="n">
        <v>100.52</v>
      </c>
      <c r="Q1371" t="n">
        <v>197.78</v>
      </c>
      <c r="R1371" t="n">
        <v>31.09</v>
      </c>
      <c r="S1371" t="n">
        <v>25.4</v>
      </c>
      <c r="T1371" t="n">
        <v>2007.81</v>
      </c>
      <c r="U1371" t="n">
        <v>0.82</v>
      </c>
      <c r="V1371" t="n">
        <v>0.89</v>
      </c>
      <c r="W1371" t="n">
        <v>2.95</v>
      </c>
      <c r="X1371" t="n">
        <v>0.12</v>
      </c>
      <c r="Y1371" t="n">
        <v>1</v>
      </c>
      <c r="Z1371" t="n">
        <v>10</v>
      </c>
    </row>
    <row r="1372">
      <c r="A1372" t="n">
        <v>45</v>
      </c>
      <c r="B1372" t="n">
        <v>60</v>
      </c>
      <c r="C1372" t="inlineStr">
        <is>
          <t xml:space="preserve">CONCLUIDO	</t>
        </is>
      </c>
      <c r="D1372" t="n">
        <v>7.8023</v>
      </c>
      <c r="E1372" t="n">
        <v>12.82</v>
      </c>
      <c r="F1372" t="n">
        <v>10.51</v>
      </c>
      <c r="G1372" t="n">
        <v>90.05</v>
      </c>
      <c r="H1372" t="n">
        <v>1.55</v>
      </c>
      <c r="I1372" t="n">
        <v>7</v>
      </c>
      <c r="J1372" t="n">
        <v>139.66</v>
      </c>
      <c r="K1372" t="n">
        <v>45</v>
      </c>
      <c r="L1372" t="n">
        <v>12.25</v>
      </c>
      <c r="M1372" t="n">
        <v>5</v>
      </c>
      <c r="N1372" t="n">
        <v>22.41</v>
      </c>
      <c r="O1372" t="n">
        <v>17458.18</v>
      </c>
      <c r="P1372" t="n">
        <v>100.92</v>
      </c>
      <c r="Q1372" t="n">
        <v>197.75</v>
      </c>
      <c r="R1372" t="n">
        <v>31.03</v>
      </c>
      <c r="S1372" t="n">
        <v>25.4</v>
      </c>
      <c r="T1372" t="n">
        <v>1973.62</v>
      </c>
      <c r="U1372" t="n">
        <v>0.82</v>
      </c>
      <c r="V1372" t="n">
        <v>0.89</v>
      </c>
      <c r="W1372" t="n">
        <v>2.95</v>
      </c>
      <c r="X1372" t="n">
        <v>0.12</v>
      </c>
      <c r="Y1372" t="n">
        <v>1</v>
      </c>
      <c r="Z1372" t="n">
        <v>10</v>
      </c>
    </row>
    <row r="1373">
      <c r="A1373" t="n">
        <v>46</v>
      </c>
      <c r="B1373" t="n">
        <v>60</v>
      </c>
      <c r="C1373" t="inlineStr">
        <is>
          <t xml:space="preserve">CONCLUIDO	</t>
        </is>
      </c>
      <c r="D1373" t="n">
        <v>7.799</v>
      </c>
      <c r="E1373" t="n">
        <v>12.82</v>
      </c>
      <c r="F1373" t="n">
        <v>10.51</v>
      </c>
      <c r="G1373" t="n">
        <v>90.09999999999999</v>
      </c>
      <c r="H1373" t="n">
        <v>1.58</v>
      </c>
      <c r="I1373" t="n">
        <v>7</v>
      </c>
      <c r="J1373" t="n">
        <v>140</v>
      </c>
      <c r="K1373" t="n">
        <v>45</v>
      </c>
      <c r="L1373" t="n">
        <v>12.5</v>
      </c>
      <c r="M1373" t="n">
        <v>5</v>
      </c>
      <c r="N1373" t="n">
        <v>22.5</v>
      </c>
      <c r="O1373" t="n">
        <v>17500.05</v>
      </c>
      <c r="P1373" t="n">
        <v>101.05</v>
      </c>
      <c r="Q1373" t="n">
        <v>197.79</v>
      </c>
      <c r="R1373" t="n">
        <v>31.09</v>
      </c>
      <c r="S1373" t="n">
        <v>25.4</v>
      </c>
      <c r="T1373" t="n">
        <v>2004.24</v>
      </c>
      <c r="U1373" t="n">
        <v>0.82</v>
      </c>
      <c r="V1373" t="n">
        <v>0.89</v>
      </c>
      <c r="W1373" t="n">
        <v>2.95</v>
      </c>
      <c r="X1373" t="n">
        <v>0.12</v>
      </c>
      <c r="Y1373" t="n">
        <v>1</v>
      </c>
      <c r="Z1373" t="n">
        <v>10</v>
      </c>
    </row>
    <row r="1374">
      <c r="A1374" t="n">
        <v>47</v>
      </c>
      <c r="B1374" t="n">
        <v>60</v>
      </c>
      <c r="C1374" t="inlineStr">
        <is>
          <t xml:space="preserve">CONCLUIDO	</t>
        </is>
      </c>
      <c r="D1374" t="n">
        <v>7.8003</v>
      </c>
      <c r="E1374" t="n">
        <v>12.82</v>
      </c>
      <c r="F1374" t="n">
        <v>10.51</v>
      </c>
      <c r="G1374" t="n">
        <v>90.08</v>
      </c>
      <c r="H1374" t="n">
        <v>1.61</v>
      </c>
      <c r="I1374" t="n">
        <v>7</v>
      </c>
      <c r="J1374" t="n">
        <v>140.33</v>
      </c>
      <c r="K1374" t="n">
        <v>45</v>
      </c>
      <c r="L1374" t="n">
        <v>12.75</v>
      </c>
      <c r="M1374" t="n">
        <v>5</v>
      </c>
      <c r="N1374" t="n">
        <v>22.59</v>
      </c>
      <c r="O1374" t="n">
        <v>17541.95</v>
      </c>
      <c r="P1374" t="n">
        <v>100.72</v>
      </c>
      <c r="Q1374" t="n">
        <v>197.78</v>
      </c>
      <c r="R1374" t="n">
        <v>31.09</v>
      </c>
      <c r="S1374" t="n">
        <v>25.4</v>
      </c>
      <c r="T1374" t="n">
        <v>2008.1</v>
      </c>
      <c r="U1374" t="n">
        <v>0.82</v>
      </c>
      <c r="V1374" t="n">
        <v>0.89</v>
      </c>
      <c r="W1374" t="n">
        <v>2.95</v>
      </c>
      <c r="X1374" t="n">
        <v>0.12</v>
      </c>
      <c r="Y1374" t="n">
        <v>1</v>
      </c>
      <c r="Z1374" t="n">
        <v>10</v>
      </c>
    </row>
    <row r="1375">
      <c r="A1375" t="n">
        <v>48</v>
      </c>
      <c r="B1375" t="n">
        <v>60</v>
      </c>
      <c r="C1375" t="inlineStr">
        <is>
          <t xml:space="preserve">CONCLUIDO	</t>
        </is>
      </c>
      <c r="D1375" t="n">
        <v>7.7958</v>
      </c>
      <c r="E1375" t="n">
        <v>12.83</v>
      </c>
      <c r="F1375" t="n">
        <v>10.52</v>
      </c>
      <c r="G1375" t="n">
        <v>90.14</v>
      </c>
      <c r="H1375" t="n">
        <v>1.63</v>
      </c>
      <c r="I1375" t="n">
        <v>7</v>
      </c>
      <c r="J1375" t="n">
        <v>140.67</v>
      </c>
      <c r="K1375" t="n">
        <v>45</v>
      </c>
      <c r="L1375" t="n">
        <v>13</v>
      </c>
      <c r="M1375" t="n">
        <v>5</v>
      </c>
      <c r="N1375" t="n">
        <v>22.68</v>
      </c>
      <c r="O1375" t="n">
        <v>17583.88</v>
      </c>
      <c r="P1375" t="n">
        <v>100.7</v>
      </c>
      <c r="Q1375" t="n">
        <v>197.76</v>
      </c>
      <c r="R1375" t="n">
        <v>31.29</v>
      </c>
      <c r="S1375" t="n">
        <v>25.4</v>
      </c>
      <c r="T1375" t="n">
        <v>2108.13</v>
      </c>
      <c r="U1375" t="n">
        <v>0.8100000000000001</v>
      </c>
      <c r="V1375" t="n">
        <v>0.88</v>
      </c>
      <c r="W1375" t="n">
        <v>2.95</v>
      </c>
      <c r="X1375" t="n">
        <v>0.13</v>
      </c>
      <c r="Y1375" t="n">
        <v>1</v>
      </c>
      <c r="Z1375" t="n">
        <v>10</v>
      </c>
    </row>
    <row r="1376">
      <c r="A1376" t="n">
        <v>49</v>
      </c>
      <c r="B1376" t="n">
        <v>60</v>
      </c>
      <c r="C1376" t="inlineStr">
        <is>
          <t xml:space="preserve">CONCLUIDO	</t>
        </is>
      </c>
      <c r="D1376" t="n">
        <v>7.7998</v>
      </c>
      <c r="E1376" t="n">
        <v>12.82</v>
      </c>
      <c r="F1376" t="n">
        <v>10.51</v>
      </c>
      <c r="G1376" t="n">
        <v>90.08</v>
      </c>
      <c r="H1376" t="n">
        <v>1.66</v>
      </c>
      <c r="I1376" t="n">
        <v>7</v>
      </c>
      <c r="J1376" t="n">
        <v>141.02</v>
      </c>
      <c r="K1376" t="n">
        <v>45</v>
      </c>
      <c r="L1376" t="n">
        <v>13.25</v>
      </c>
      <c r="M1376" t="n">
        <v>5</v>
      </c>
      <c r="N1376" t="n">
        <v>22.77</v>
      </c>
      <c r="O1376" t="n">
        <v>17625.85</v>
      </c>
      <c r="P1376" t="n">
        <v>100.01</v>
      </c>
      <c r="Q1376" t="n">
        <v>197.75</v>
      </c>
      <c r="R1376" t="n">
        <v>31.12</v>
      </c>
      <c r="S1376" t="n">
        <v>25.4</v>
      </c>
      <c r="T1376" t="n">
        <v>2022.31</v>
      </c>
      <c r="U1376" t="n">
        <v>0.82</v>
      </c>
      <c r="V1376" t="n">
        <v>0.89</v>
      </c>
      <c r="W1376" t="n">
        <v>2.95</v>
      </c>
      <c r="X1376" t="n">
        <v>0.12</v>
      </c>
      <c r="Y1376" t="n">
        <v>1</v>
      </c>
      <c r="Z1376" t="n">
        <v>10</v>
      </c>
    </row>
    <row r="1377">
      <c r="A1377" t="n">
        <v>50</v>
      </c>
      <c r="B1377" t="n">
        <v>60</v>
      </c>
      <c r="C1377" t="inlineStr">
        <is>
          <t xml:space="preserve">CONCLUIDO	</t>
        </is>
      </c>
      <c r="D1377" t="n">
        <v>7.7968</v>
      </c>
      <c r="E1377" t="n">
        <v>12.83</v>
      </c>
      <c r="F1377" t="n">
        <v>10.51</v>
      </c>
      <c r="G1377" t="n">
        <v>90.13</v>
      </c>
      <c r="H1377" t="n">
        <v>1.69</v>
      </c>
      <c r="I1377" t="n">
        <v>7</v>
      </c>
      <c r="J1377" t="n">
        <v>141.36</v>
      </c>
      <c r="K1377" t="n">
        <v>45</v>
      </c>
      <c r="L1377" t="n">
        <v>13.5</v>
      </c>
      <c r="M1377" t="n">
        <v>5</v>
      </c>
      <c r="N1377" t="n">
        <v>22.86</v>
      </c>
      <c r="O1377" t="n">
        <v>17667.84</v>
      </c>
      <c r="P1377" t="n">
        <v>99.56</v>
      </c>
      <c r="Q1377" t="n">
        <v>197.76</v>
      </c>
      <c r="R1377" t="n">
        <v>31.33</v>
      </c>
      <c r="S1377" t="n">
        <v>25.4</v>
      </c>
      <c r="T1377" t="n">
        <v>2124.77</v>
      </c>
      <c r="U1377" t="n">
        <v>0.8100000000000001</v>
      </c>
      <c r="V1377" t="n">
        <v>0.88</v>
      </c>
      <c r="W1377" t="n">
        <v>2.95</v>
      </c>
      <c r="X1377" t="n">
        <v>0.12</v>
      </c>
      <c r="Y1377" t="n">
        <v>1</v>
      </c>
      <c r="Z1377" t="n">
        <v>10</v>
      </c>
    </row>
    <row r="1378">
      <c r="A1378" t="n">
        <v>51</v>
      </c>
      <c r="B1378" t="n">
        <v>60</v>
      </c>
      <c r="C1378" t="inlineStr">
        <is>
          <t xml:space="preserve">CONCLUIDO	</t>
        </is>
      </c>
      <c r="D1378" t="n">
        <v>7.7963</v>
      </c>
      <c r="E1378" t="n">
        <v>12.83</v>
      </c>
      <c r="F1378" t="n">
        <v>10.52</v>
      </c>
      <c r="G1378" t="n">
        <v>90.13</v>
      </c>
      <c r="H1378" t="n">
        <v>1.72</v>
      </c>
      <c r="I1378" t="n">
        <v>7</v>
      </c>
      <c r="J1378" t="n">
        <v>141.7</v>
      </c>
      <c r="K1378" t="n">
        <v>45</v>
      </c>
      <c r="L1378" t="n">
        <v>13.75</v>
      </c>
      <c r="M1378" t="n">
        <v>5</v>
      </c>
      <c r="N1378" t="n">
        <v>22.95</v>
      </c>
      <c r="O1378" t="n">
        <v>17709.87</v>
      </c>
      <c r="P1378" t="n">
        <v>99.09999999999999</v>
      </c>
      <c r="Q1378" t="n">
        <v>197.79</v>
      </c>
      <c r="R1378" t="n">
        <v>31.26</v>
      </c>
      <c r="S1378" t="n">
        <v>25.4</v>
      </c>
      <c r="T1378" t="n">
        <v>2092.83</v>
      </c>
      <c r="U1378" t="n">
        <v>0.8100000000000001</v>
      </c>
      <c r="V1378" t="n">
        <v>0.88</v>
      </c>
      <c r="W1378" t="n">
        <v>2.95</v>
      </c>
      <c r="X1378" t="n">
        <v>0.13</v>
      </c>
      <c r="Y1378" t="n">
        <v>1</v>
      </c>
      <c r="Z1378" t="n">
        <v>10</v>
      </c>
    </row>
    <row r="1379">
      <c r="A1379" t="n">
        <v>52</v>
      </c>
      <c r="B1379" t="n">
        <v>60</v>
      </c>
      <c r="C1379" t="inlineStr">
        <is>
          <t xml:space="preserve">CONCLUIDO	</t>
        </is>
      </c>
      <c r="D1379" t="n">
        <v>7.8008</v>
      </c>
      <c r="E1379" t="n">
        <v>12.82</v>
      </c>
      <c r="F1379" t="n">
        <v>10.51</v>
      </c>
      <c r="G1379" t="n">
        <v>90.06999999999999</v>
      </c>
      <c r="H1379" t="n">
        <v>1.74</v>
      </c>
      <c r="I1379" t="n">
        <v>7</v>
      </c>
      <c r="J1379" t="n">
        <v>142.04</v>
      </c>
      <c r="K1379" t="n">
        <v>45</v>
      </c>
      <c r="L1379" t="n">
        <v>14</v>
      </c>
      <c r="M1379" t="n">
        <v>5</v>
      </c>
      <c r="N1379" t="n">
        <v>23.04</v>
      </c>
      <c r="O1379" t="n">
        <v>17751.93</v>
      </c>
      <c r="P1379" t="n">
        <v>98.48</v>
      </c>
      <c r="Q1379" t="n">
        <v>197.75</v>
      </c>
      <c r="R1379" t="n">
        <v>31.13</v>
      </c>
      <c r="S1379" t="n">
        <v>25.4</v>
      </c>
      <c r="T1379" t="n">
        <v>2026.59</v>
      </c>
      <c r="U1379" t="n">
        <v>0.82</v>
      </c>
      <c r="V1379" t="n">
        <v>0.89</v>
      </c>
      <c r="W1379" t="n">
        <v>2.95</v>
      </c>
      <c r="X1379" t="n">
        <v>0.12</v>
      </c>
      <c r="Y1379" t="n">
        <v>1</v>
      </c>
      <c r="Z1379" t="n">
        <v>10</v>
      </c>
    </row>
    <row r="1380">
      <c r="A1380" t="n">
        <v>53</v>
      </c>
      <c r="B1380" t="n">
        <v>60</v>
      </c>
      <c r="C1380" t="inlineStr">
        <is>
          <t xml:space="preserve">CONCLUIDO	</t>
        </is>
      </c>
      <c r="D1380" t="n">
        <v>7.83</v>
      </c>
      <c r="E1380" t="n">
        <v>12.77</v>
      </c>
      <c r="F1380" t="n">
        <v>10.49</v>
      </c>
      <c r="G1380" t="n">
        <v>104.86</v>
      </c>
      <c r="H1380" t="n">
        <v>1.77</v>
      </c>
      <c r="I1380" t="n">
        <v>6</v>
      </c>
      <c r="J1380" t="n">
        <v>142.38</v>
      </c>
      <c r="K1380" t="n">
        <v>45</v>
      </c>
      <c r="L1380" t="n">
        <v>14.25</v>
      </c>
      <c r="M1380" t="n">
        <v>4</v>
      </c>
      <c r="N1380" t="n">
        <v>23.13</v>
      </c>
      <c r="O1380" t="n">
        <v>17794.02</v>
      </c>
      <c r="P1380" t="n">
        <v>98.01000000000001</v>
      </c>
      <c r="Q1380" t="n">
        <v>197.76</v>
      </c>
      <c r="R1380" t="n">
        <v>30.27</v>
      </c>
      <c r="S1380" t="n">
        <v>25.4</v>
      </c>
      <c r="T1380" t="n">
        <v>1602.64</v>
      </c>
      <c r="U1380" t="n">
        <v>0.84</v>
      </c>
      <c r="V1380" t="n">
        <v>0.89</v>
      </c>
      <c r="W1380" t="n">
        <v>2.95</v>
      </c>
      <c r="X1380" t="n">
        <v>0.1</v>
      </c>
      <c r="Y1380" t="n">
        <v>1</v>
      </c>
      <c r="Z1380" t="n">
        <v>10</v>
      </c>
    </row>
    <row r="1381">
      <c r="A1381" t="n">
        <v>54</v>
      </c>
      <c r="B1381" t="n">
        <v>60</v>
      </c>
      <c r="C1381" t="inlineStr">
        <is>
          <t xml:space="preserve">CONCLUIDO	</t>
        </is>
      </c>
      <c r="D1381" t="n">
        <v>7.8305</v>
      </c>
      <c r="E1381" t="n">
        <v>12.77</v>
      </c>
      <c r="F1381" t="n">
        <v>10.48</v>
      </c>
      <c r="G1381" t="n">
        <v>104.85</v>
      </c>
      <c r="H1381" t="n">
        <v>1.8</v>
      </c>
      <c r="I1381" t="n">
        <v>6</v>
      </c>
      <c r="J1381" t="n">
        <v>142.72</v>
      </c>
      <c r="K1381" t="n">
        <v>45</v>
      </c>
      <c r="L1381" t="n">
        <v>14.5</v>
      </c>
      <c r="M1381" t="n">
        <v>4</v>
      </c>
      <c r="N1381" t="n">
        <v>23.22</v>
      </c>
      <c r="O1381" t="n">
        <v>17836.15</v>
      </c>
      <c r="P1381" t="n">
        <v>98.06</v>
      </c>
      <c r="Q1381" t="n">
        <v>197.76</v>
      </c>
      <c r="R1381" t="n">
        <v>30.32</v>
      </c>
      <c r="S1381" t="n">
        <v>25.4</v>
      </c>
      <c r="T1381" t="n">
        <v>1627.99</v>
      </c>
      <c r="U1381" t="n">
        <v>0.84</v>
      </c>
      <c r="V1381" t="n">
        <v>0.89</v>
      </c>
      <c r="W1381" t="n">
        <v>2.95</v>
      </c>
      <c r="X1381" t="n">
        <v>0.1</v>
      </c>
      <c r="Y1381" t="n">
        <v>1</v>
      </c>
      <c r="Z1381" t="n">
        <v>10</v>
      </c>
    </row>
    <row r="1382">
      <c r="A1382" t="n">
        <v>55</v>
      </c>
      <c r="B1382" t="n">
        <v>60</v>
      </c>
      <c r="C1382" t="inlineStr">
        <is>
          <t xml:space="preserve">CONCLUIDO	</t>
        </is>
      </c>
      <c r="D1382" t="n">
        <v>7.8317</v>
      </c>
      <c r="E1382" t="n">
        <v>12.77</v>
      </c>
      <c r="F1382" t="n">
        <v>10.48</v>
      </c>
      <c r="G1382" t="n">
        <v>104.83</v>
      </c>
      <c r="H1382" t="n">
        <v>1.82</v>
      </c>
      <c r="I1382" t="n">
        <v>6</v>
      </c>
      <c r="J1382" t="n">
        <v>143.06</v>
      </c>
      <c r="K1382" t="n">
        <v>45</v>
      </c>
      <c r="L1382" t="n">
        <v>14.75</v>
      </c>
      <c r="M1382" t="n">
        <v>4</v>
      </c>
      <c r="N1382" t="n">
        <v>23.31</v>
      </c>
      <c r="O1382" t="n">
        <v>17878.3</v>
      </c>
      <c r="P1382" t="n">
        <v>98.28</v>
      </c>
      <c r="Q1382" t="n">
        <v>197.75</v>
      </c>
      <c r="R1382" t="n">
        <v>30.38</v>
      </c>
      <c r="S1382" t="n">
        <v>25.4</v>
      </c>
      <c r="T1382" t="n">
        <v>1653.77</v>
      </c>
      <c r="U1382" t="n">
        <v>0.84</v>
      </c>
      <c r="V1382" t="n">
        <v>0.89</v>
      </c>
      <c r="W1382" t="n">
        <v>2.95</v>
      </c>
      <c r="X1382" t="n">
        <v>0.09</v>
      </c>
      <c r="Y1382" t="n">
        <v>1</v>
      </c>
      <c r="Z1382" t="n">
        <v>10</v>
      </c>
    </row>
    <row r="1383">
      <c r="A1383" t="n">
        <v>56</v>
      </c>
      <c r="B1383" t="n">
        <v>60</v>
      </c>
      <c r="C1383" t="inlineStr">
        <is>
          <t xml:space="preserve">CONCLUIDO	</t>
        </is>
      </c>
      <c r="D1383" t="n">
        <v>7.8295</v>
      </c>
      <c r="E1383" t="n">
        <v>12.77</v>
      </c>
      <c r="F1383" t="n">
        <v>10.49</v>
      </c>
      <c r="G1383" t="n">
        <v>104.87</v>
      </c>
      <c r="H1383" t="n">
        <v>1.85</v>
      </c>
      <c r="I1383" t="n">
        <v>6</v>
      </c>
      <c r="J1383" t="n">
        <v>143.4</v>
      </c>
      <c r="K1383" t="n">
        <v>45</v>
      </c>
      <c r="L1383" t="n">
        <v>15</v>
      </c>
      <c r="M1383" t="n">
        <v>4</v>
      </c>
      <c r="N1383" t="n">
        <v>23.41</v>
      </c>
      <c r="O1383" t="n">
        <v>17920.49</v>
      </c>
      <c r="P1383" t="n">
        <v>98.47</v>
      </c>
      <c r="Q1383" t="n">
        <v>197.76</v>
      </c>
      <c r="R1383" t="n">
        <v>30.43</v>
      </c>
      <c r="S1383" t="n">
        <v>25.4</v>
      </c>
      <c r="T1383" t="n">
        <v>1682.39</v>
      </c>
      <c r="U1383" t="n">
        <v>0.83</v>
      </c>
      <c r="V1383" t="n">
        <v>0.89</v>
      </c>
      <c r="W1383" t="n">
        <v>2.95</v>
      </c>
      <c r="X1383" t="n">
        <v>0.1</v>
      </c>
      <c r="Y1383" t="n">
        <v>1</v>
      </c>
      <c r="Z1383" t="n">
        <v>10</v>
      </c>
    </row>
    <row r="1384">
      <c r="A1384" t="n">
        <v>57</v>
      </c>
      <c r="B1384" t="n">
        <v>60</v>
      </c>
      <c r="C1384" t="inlineStr">
        <is>
          <t xml:space="preserve">CONCLUIDO	</t>
        </is>
      </c>
      <c r="D1384" t="n">
        <v>7.8315</v>
      </c>
      <c r="E1384" t="n">
        <v>12.77</v>
      </c>
      <c r="F1384" t="n">
        <v>10.48</v>
      </c>
      <c r="G1384" t="n">
        <v>104.83</v>
      </c>
      <c r="H1384" t="n">
        <v>1.88</v>
      </c>
      <c r="I1384" t="n">
        <v>6</v>
      </c>
      <c r="J1384" t="n">
        <v>143.75</v>
      </c>
      <c r="K1384" t="n">
        <v>45</v>
      </c>
      <c r="L1384" t="n">
        <v>15.25</v>
      </c>
      <c r="M1384" t="n">
        <v>4</v>
      </c>
      <c r="N1384" t="n">
        <v>23.5</v>
      </c>
      <c r="O1384" t="n">
        <v>17962.71</v>
      </c>
      <c r="P1384" t="n">
        <v>98.09</v>
      </c>
      <c r="Q1384" t="n">
        <v>197.77</v>
      </c>
      <c r="R1384" t="n">
        <v>30.21</v>
      </c>
      <c r="S1384" t="n">
        <v>25.4</v>
      </c>
      <c r="T1384" t="n">
        <v>1571.89</v>
      </c>
      <c r="U1384" t="n">
        <v>0.84</v>
      </c>
      <c r="V1384" t="n">
        <v>0.89</v>
      </c>
      <c r="W1384" t="n">
        <v>2.95</v>
      </c>
      <c r="X1384" t="n">
        <v>0.09</v>
      </c>
      <c r="Y1384" t="n">
        <v>1</v>
      </c>
      <c r="Z1384" t="n">
        <v>10</v>
      </c>
    </row>
    <row r="1385">
      <c r="A1385" t="n">
        <v>58</v>
      </c>
      <c r="B1385" t="n">
        <v>60</v>
      </c>
      <c r="C1385" t="inlineStr">
        <is>
          <t xml:space="preserve">CONCLUIDO	</t>
        </is>
      </c>
      <c r="D1385" t="n">
        <v>7.8315</v>
      </c>
      <c r="E1385" t="n">
        <v>12.77</v>
      </c>
      <c r="F1385" t="n">
        <v>10.48</v>
      </c>
      <c r="G1385" t="n">
        <v>104.83</v>
      </c>
      <c r="H1385" t="n">
        <v>1.9</v>
      </c>
      <c r="I1385" t="n">
        <v>6</v>
      </c>
      <c r="J1385" t="n">
        <v>144.09</v>
      </c>
      <c r="K1385" t="n">
        <v>45</v>
      </c>
      <c r="L1385" t="n">
        <v>15.5</v>
      </c>
      <c r="M1385" t="n">
        <v>4</v>
      </c>
      <c r="N1385" t="n">
        <v>23.59</v>
      </c>
      <c r="O1385" t="n">
        <v>18004.96</v>
      </c>
      <c r="P1385" t="n">
        <v>97.98999999999999</v>
      </c>
      <c r="Q1385" t="n">
        <v>197.75</v>
      </c>
      <c r="R1385" t="n">
        <v>30.36</v>
      </c>
      <c r="S1385" t="n">
        <v>25.4</v>
      </c>
      <c r="T1385" t="n">
        <v>1648.17</v>
      </c>
      <c r="U1385" t="n">
        <v>0.84</v>
      </c>
      <c r="V1385" t="n">
        <v>0.89</v>
      </c>
      <c r="W1385" t="n">
        <v>2.95</v>
      </c>
      <c r="X1385" t="n">
        <v>0.09</v>
      </c>
      <c r="Y1385" t="n">
        <v>1</v>
      </c>
      <c r="Z1385" t="n">
        <v>10</v>
      </c>
    </row>
    <row r="1386">
      <c r="A1386" t="n">
        <v>59</v>
      </c>
      <c r="B1386" t="n">
        <v>60</v>
      </c>
      <c r="C1386" t="inlineStr">
        <is>
          <t xml:space="preserve">CONCLUIDO	</t>
        </is>
      </c>
      <c r="D1386" t="n">
        <v>7.8305</v>
      </c>
      <c r="E1386" t="n">
        <v>12.77</v>
      </c>
      <c r="F1386" t="n">
        <v>10.48</v>
      </c>
      <c r="G1386" t="n">
        <v>104.85</v>
      </c>
      <c r="H1386" t="n">
        <v>1.93</v>
      </c>
      <c r="I1386" t="n">
        <v>6</v>
      </c>
      <c r="J1386" t="n">
        <v>144.43</v>
      </c>
      <c r="K1386" t="n">
        <v>45</v>
      </c>
      <c r="L1386" t="n">
        <v>15.75</v>
      </c>
      <c r="M1386" t="n">
        <v>4</v>
      </c>
      <c r="N1386" t="n">
        <v>23.68</v>
      </c>
      <c r="O1386" t="n">
        <v>18047.25</v>
      </c>
      <c r="P1386" t="n">
        <v>97.7</v>
      </c>
      <c r="Q1386" t="n">
        <v>197.77</v>
      </c>
      <c r="R1386" t="n">
        <v>30.4</v>
      </c>
      <c r="S1386" t="n">
        <v>25.4</v>
      </c>
      <c r="T1386" t="n">
        <v>1667.72</v>
      </c>
      <c r="U1386" t="n">
        <v>0.84</v>
      </c>
      <c r="V1386" t="n">
        <v>0.89</v>
      </c>
      <c r="W1386" t="n">
        <v>2.95</v>
      </c>
      <c r="X1386" t="n">
        <v>0.1</v>
      </c>
      <c r="Y1386" t="n">
        <v>1</v>
      </c>
      <c r="Z1386" t="n">
        <v>10</v>
      </c>
    </row>
    <row r="1387">
      <c r="A1387" t="n">
        <v>60</v>
      </c>
      <c r="B1387" t="n">
        <v>60</v>
      </c>
      <c r="C1387" t="inlineStr">
        <is>
          <t xml:space="preserve">CONCLUIDO	</t>
        </is>
      </c>
      <c r="D1387" t="n">
        <v>7.8276</v>
      </c>
      <c r="E1387" t="n">
        <v>12.78</v>
      </c>
      <c r="F1387" t="n">
        <v>10.49</v>
      </c>
      <c r="G1387" t="n">
        <v>104.9</v>
      </c>
      <c r="H1387" t="n">
        <v>1.96</v>
      </c>
      <c r="I1387" t="n">
        <v>6</v>
      </c>
      <c r="J1387" t="n">
        <v>144.77</v>
      </c>
      <c r="K1387" t="n">
        <v>45</v>
      </c>
      <c r="L1387" t="n">
        <v>16</v>
      </c>
      <c r="M1387" t="n">
        <v>4</v>
      </c>
      <c r="N1387" t="n">
        <v>23.78</v>
      </c>
      <c r="O1387" t="n">
        <v>18089.56</v>
      </c>
      <c r="P1387" t="n">
        <v>97.39</v>
      </c>
      <c r="Q1387" t="n">
        <v>197.76</v>
      </c>
      <c r="R1387" t="n">
        <v>30.45</v>
      </c>
      <c r="S1387" t="n">
        <v>25.4</v>
      </c>
      <c r="T1387" t="n">
        <v>1692.59</v>
      </c>
      <c r="U1387" t="n">
        <v>0.83</v>
      </c>
      <c r="V1387" t="n">
        <v>0.89</v>
      </c>
      <c r="W1387" t="n">
        <v>2.95</v>
      </c>
      <c r="X1387" t="n">
        <v>0.1</v>
      </c>
      <c r="Y1387" t="n">
        <v>1</v>
      </c>
      <c r="Z1387" t="n">
        <v>10</v>
      </c>
    </row>
    <row r="1388">
      <c r="A1388" t="n">
        <v>61</v>
      </c>
      <c r="B1388" t="n">
        <v>60</v>
      </c>
      <c r="C1388" t="inlineStr">
        <is>
          <t xml:space="preserve">CONCLUIDO	</t>
        </is>
      </c>
      <c r="D1388" t="n">
        <v>7.8334</v>
      </c>
      <c r="E1388" t="n">
        <v>12.77</v>
      </c>
      <c r="F1388" t="n">
        <v>10.48</v>
      </c>
      <c r="G1388" t="n">
        <v>104.8</v>
      </c>
      <c r="H1388" t="n">
        <v>1.98</v>
      </c>
      <c r="I1388" t="n">
        <v>6</v>
      </c>
      <c r="J1388" t="n">
        <v>145.12</v>
      </c>
      <c r="K1388" t="n">
        <v>45</v>
      </c>
      <c r="L1388" t="n">
        <v>16.25</v>
      </c>
      <c r="M1388" t="n">
        <v>4</v>
      </c>
      <c r="N1388" t="n">
        <v>23.87</v>
      </c>
      <c r="O1388" t="n">
        <v>18131.91</v>
      </c>
      <c r="P1388" t="n">
        <v>96.63</v>
      </c>
      <c r="Q1388" t="n">
        <v>197.76</v>
      </c>
      <c r="R1388" t="n">
        <v>30.23</v>
      </c>
      <c r="S1388" t="n">
        <v>25.4</v>
      </c>
      <c r="T1388" t="n">
        <v>1583.3</v>
      </c>
      <c r="U1388" t="n">
        <v>0.84</v>
      </c>
      <c r="V1388" t="n">
        <v>0.89</v>
      </c>
      <c r="W1388" t="n">
        <v>2.95</v>
      </c>
      <c r="X1388" t="n">
        <v>0.09</v>
      </c>
      <c r="Y1388" t="n">
        <v>1</v>
      </c>
      <c r="Z1388" t="n">
        <v>10</v>
      </c>
    </row>
    <row r="1389">
      <c r="A1389" t="n">
        <v>62</v>
      </c>
      <c r="B1389" t="n">
        <v>60</v>
      </c>
      <c r="C1389" t="inlineStr">
        <is>
          <t xml:space="preserve">CONCLUIDO	</t>
        </is>
      </c>
      <c r="D1389" t="n">
        <v>7.8303</v>
      </c>
      <c r="E1389" t="n">
        <v>12.77</v>
      </c>
      <c r="F1389" t="n">
        <v>10.49</v>
      </c>
      <c r="G1389" t="n">
        <v>104.85</v>
      </c>
      <c r="H1389" t="n">
        <v>2.01</v>
      </c>
      <c r="I1389" t="n">
        <v>6</v>
      </c>
      <c r="J1389" t="n">
        <v>145.46</v>
      </c>
      <c r="K1389" t="n">
        <v>45</v>
      </c>
      <c r="L1389" t="n">
        <v>16.5</v>
      </c>
      <c r="M1389" t="n">
        <v>4</v>
      </c>
      <c r="N1389" t="n">
        <v>23.96</v>
      </c>
      <c r="O1389" t="n">
        <v>18174.29</v>
      </c>
      <c r="P1389" t="n">
        <v>96.34</v>
      </c>
      <c r="Q1389" t="n">
        <v>197.75</v>
      </c>
      <c r="R1389" t="n">
        <v>30.39</v>
      </c>
      <c r="S1389" t="n">
        <v>25.4</v>
      </c>
      <c r="T1389" t="n">
        <v>1662.21</v>
      </c>
      <c r="U1389" t="n">
        <v>0.84</v>
      </c>
      <c r="V1389" t="n">
        <v>0.89</v>
      </c>
      <c r="W1389" t="n">
        <v>2.95</v>
      </c>
      <c r="X1389" t="n">
        <v>0.1</v>
      </c>
      <c r="Y1389" t="n">
        <v>1</v>
      </c>
      <c r="Z1389" t="n">
        <v>10</v>
      </c>
    </row>
    <row r="1390">
      <c r="A1390" t="n">
        <v>63</v>
      </c>
      <c r="B1390" t="n">
        <v>60</v>
      </c>
      <c r="C1390" t="inlineStr">
        <is>
          <t xml:space="preserve">CONCLUIDO	</t>
        </is>
      </c>
      <c r="D1390" t="n">
        <v>7.8309</v>
      </c>
      <c r="E1390" t="n">
        <v>12.77</v>
      </c>
      <c r="F1390" t="n">
        <v>10.48</v>
      </c>
      <c r="G1390" t="n">
        <v>104.84</v>
      </c>
      <c r="H1390" t="n">
        <v>2.03</v>
      </c>
      <c r="I1390" t="n">
        <v>6</v>
      </c>
      <c r="J1390" t="n">
        <v>145.81</v>
      </c>
      <c r="K1390" t="n">
        <v>45</v>
      </c>
      <c r="L1390" t="n">
        <v>16.75</v>
      </c>
      <c r="M1390" t="n">
        <v>4</v>
      </c>
      <c r="N1390" t="n">
        <v>24.06</v>
      </c>
      <c r="O1390" t="n">
        <v>18216.71</v>
      </c>
      <c r="P1390" t="n">
        <v>95.58</v>
      </c>
      <c r="Q1390" t="n">
        <v>197.76</v>
      </c>
      <c r="R1390" t="n">
        <v>30.43</v>
      </c>
      <c r="S1390" t="n">
        <v>25.4</v>
      </c>
      <c r="T1390" t="n">
        <v>1679.09</v>
      </c>
      <c r="U1390" t="n">
        <v>0.83</v>
      </c>
      <c r="V1390" t="n">
        <v>0.89</v>
      </c>
      <c r="W1390" t="n">
        <v>2.95</v>
      </c>
      <c r="X1390" t="n">
        <v>0.09</v>
      </c>
      <c r="Y1390" t="n">
        <v>1</v>
      </c>
      <c r="Z1390" t="n">
        <v>10</v>
      </c>
    </row>
    <row r="1391">
      <c r="A1391" t="n">
        <v>64</v>
      </c>
      <c r="B1391" t="n">
        <v>60</v>
      </c>
      <c r="C1391" t="inlineStr">
        <is>
          <t xml:space="preserve">CONCLUIDO	</t>
        </is>
      </c>
      <c r="D1391" t="n">
        <v>7.8512</v>
      </c>
      <c r="E1391" t="n">
        <v>12.74</v>
      </c>
      <c r="F1391" t="n">
        <v>10.48</v>
      </c>
      <c r="G1391" t="n">
        <v>125.72</v>
      </c>
      <c r="H1391" t="n">
        <v>2.06</v>
      </c>
      <c r="I1391" t="n">
        <v>5</v>
      </c>
      <c r="J1391" t="n">
        <v>146.15</v>
      </c>
      <c r="K1391" t="n">
        <v>45</v>
      </c>
      <c r="L1391" t="n">
        <v>17</v>
      </c>
      <c r="M1391" t="n">
        <v>3</v>
      </c>
      <c r="N1391" t="n">
        <v>24.15</v>
      </c>
      <c r="O1391" t="n">
        <v>18259.16</v>
      </c>
      <c r="P1391" t="n">
        <v>94.83</v>
      </c>
      <c r="Q1391" t="n">
        <v>197.75</v>
      </c>
      <c r="R1391" t="n">
        <v>30.08</v>
      </c>
      <c r="S1391" t="n">
        <v>25.4</v>
      </c>
      <c r="T1391" t="n">
        <v>1510.93</v>
      </c>
      <c r="U1391" t="n">
        <v>0.84</v>
      </c>
      <c r="V1391" t="n">
        <v>0.89</v>
      </c>
      <c r="W1391" t="n">
        <v>2.95</v>
      </c>
      <c r="X1391" t="n">
        <v>0.09</v>
      </c>
      <c r="Y1391" t="n">
        <v>1</v>
      </c>
      <c r="Z1391" t="n">
        <v>10</v>
      </c>
    </row>
    <row r="1392">
      <c r="A1392" t="n">
        <v>65</v>
      </c>
      <c r="B1392" t="n">
        <v>60</v>
      </c>
      <c r="C1392" t="inlineStr">
        <is>
          <t xml:space="preserve">CONCLUIDO	</t>
        </is>
      </c>
      <c r="D1392" t="n">
        <v>7.85</v>
      </c>
      <c r="E1392" t="n">
        <v>12.74</v>
      </c>
      <c r="F1392" t="n">
        <v>10.48</v>
      </c>
      <c r="G1392" t="n">
        <v>125.75</v>
      </c>
      <c r="H1392" t="n">
        <v>2.08</v>
      </c>
      <c r="I1392" t="n">
        <v>5</v>
      </c>
      <c r="J1392" t="n">
        <v>146.49</v>
      </c>
      <c r="K1392" t="n">
        <v>45</v>
      </c>
      <c r="L1392" t="n">
        <v>17.25</v>
      </c>
      <c r="M1392" t="n">
        <v>3</v>
      </c>
      <c r="N1392" t="n">
        <v>24.25</v>
      </c>
      <c r="O1392" t="n">
        <v>18301.64</v>
      </c>
      <c r="P1392" t="n">
        <v>95.18000000000001</v>
      </c>
      <c r="Q1392" t="n">
        <v>197.75</v>
      </c>
      <c r="R1392" t="n">
        <v>30.23</v>
      </c>
      <c r="S1392" t="n">
        <v>25.4</v>
      </c>
      <c r="T1392" t="n">
        <v>1583.56</v>
      </c>
      <c r="U1392" t="n">
        <v>0.84</v>
      </c>
      <c r="V1392" t="n">
        <v>0.89</v>
      </c>
      <c r="W1392" t="n">
        <v>2.95</v>
      </c>
      <c r="X1392" t="n">
        <v>0.09</v>
      </c>
      <c r="Y1392" t="n">
        <v>1</v>
      </c>
      <c r="Z1392" t="n">
        <v>10</v>
      </c>
    </row>
    <row r="1393">
      <c r="A1393" t="n">
        <v>66</v>
      </c>
      <c r="B1393" t="n">
        <v>60</v>
      </c>
      <c r="C1393" t="inlineStr">
        <is>
          <t xml:space="preserve">CONCLUIDO	</t>
        </is>
      </c>
      <c r="D1393" t="n">
        <v>7.8529</v>
      </c>
      <c r="E1393" t="n">
        <v>12.73</v>
      </c>
      <c r="F1393" t="n">
        <v>10.47</v>
      </c>
      <c r="G1393" t="n">
        <v>125.69</v>
      </c>
      <c r="H1393" t="n">
        <v>2.11</v>
      </c>
      <c r="I1393" t="n">
        <v>5</v>
      </c>
      <c r="J1393" t="n">
        <v>146.84</v>
      </c>
      <c r="K1393" t="n">
        <v>45</v>
      </c>
      <c r="L1393" t="n">
        <v>17.5</v>
      </c>
      <c r="M1393" t="n">
        <v>3</v>
      </c>
      <c r="N1393" t="n">
        <v>24.34</v>
      </c>
      <c r="O1393" t="n">
        <v>18344.15</v>
      </c>
      <c r="P1393" t="n">
        <v>95.15000000000001</v>
      </c>
      <c r="Q1393" t="n">
        <v>197.76</v>
      </c>
      <c r="R1393" t="n">
        <v>30.05</v>
      </c>
      <c r="S1393" t="n">
        <v>25.4</v>
      </c>
      <c r="T1393" t="n">
        <v>1494.83</v>
      </c>
      <c r="U1393" t="n">
        <v>0.85</v>
      </c>
      <c r="V1393" t="n">
        <v>0.89</v>
      </c>
      <c r="W1393" t="n">
        <v>2.95</v>
      </c>
      <c r="X1393" t="n">
        <v>0.08</v>
      </c>
      <c r="Y1393" t="n">
        <v>1</v>
      </c>
      <c r="Z1393" t="n">
        <v>10</v>
      </c>
    </row>
    <row r="1394">
      <c r="A1394" t="n">
        <v>67</v>
      </c>
      <c r="B1394" t="n">
        <v>60</v>
      </c>
      <c r="C1394" t="inlineStr">
        <is>
          <t xml:space="preserve">CONCLUIDO	</t>
        </is>
      </c>
      <c r="D1394" t="n">
        <v>7.8544</v>
      </c>
      <c r="E1394" t="n">
        <v>12.73</v>
      </c>
      <c r="F1394" t="n">
        <v>10.47</v>
      </c>
      <c r="G1394" t="n">
        <v>125.66</v>
      </c>
      <c r="H1394" t="n">
        <v>2.13</v>
      </c>
      <c r="I1394" t="n">
        <v>5</v>
      </c>
      <c r="J1394" t="n">
        <v>147.18</v>
      </c>
      <c r="K1394" t="n">
        <v>45</v>
      </c>
      <c r="L1394" t="n">
        <v>17.75</v>
      </c>
      <c r="M1394" t="n">
        <v>3</v>
      </c>
      <c r="N1394" t="n">
        <v>24.44</v>
      </c>
      <c r="O1394" t="n">
        <v>18386.69</v>
      </c>
      <c r="P1394" t="n">
        <v>95.09</v>
      </c>
      <c r="Q1394" t="n">
        <v>197.75</v>
      </c>
      <c r="R1394" t="n">
        <v>29.93</v>
      </c>
      <c r="S1394" t="n">
        <v>25.4</v>
      </c>
      <c r="T1394" t="n">
        <v>1435.37</v>
      </c>
      <c r="U1394" t="n">
        <v>0.85</v>
      </c>
      <c r="V1394" t="n">
        <v>0.89</v>
      </c>
      <c r="W1394" t="n">
        <v>2.95</v>
      </c>
      <c r="X1394" t="n">
        <v>0.08</v>
      </c>
      <c r="Y1394" t="n">
        <v>1</v>
      </c>
      <c r="Z1394" t="n">
        <v>10</v>
      </c>
    </row>
    <row r="1395">
      <c r="A1395" t="n">
        <v>68</v>
      </c>
      <c r="B1395" t="n">
        <v>60</v>
      </c>
      <c r="C1395" t="inlineStr">
        <is>
          <t xml:space="preserve">CONCLUIDO	</t>
        </is>
      </c>
      <c r="D1395" t="n">
        <v>7.8567</v>
      </c>
      <c r="E1395" t="n">
        <v>12.73</v>
      </c>
      <c r="F1395" t="n">
        <v>10.47</v>
      </c>
      <c r="G1395" t="n">
        <v>125.62</v>
      </c>
      <c r="H1395" t="n">
        <v>2.16</v>
      </c>
      <c r="I1395" t="n">
        <v>5</v>
      </c>
      <c r="J1395" t="n">
        <v>147.53</v>
      </c>
      <c r="K1395" t="n">
        <v>45</v>
      </c>
      <c r="L1395" t="n">
        <v>18</v>
      </c>
      <c r="M1395" t="n">
        <v>3</v>
      </c>
      <c r="N1395" t="n">
        <v>24.53</v>
      </c>
      <c r="O1395" t="n">
        <v>18429.27</v>
      </c>
      <c r="P1395" t="n">
        <v>95.09</v>
      </c>
      <c r="Q1395" t="n">
        <v>197.77</v>
      </c>
      <c r="R1395" t="n">
        <v>29.79</v>
      </c>
      <c r="S1395" t="n">
        <v>25.4</v>
      </c>
      <c r="T1395" t="n">
        <v>1365.49</v>
      </c>
      <c r="U1395" t="n">
        <v>0.85</v>
      </c>
      <c r="V1395" t="n">
        <v>0.89</v>
      </c>
      <c r="W1395" t="n">
        <v>2.95</v>
      </c>
      <c r="X1395" t="n">
        <v>0.08</v>
      </c>
      <c r="Y1395" t="n">
        <v>1</v>
      </c>
      <c r="Z1395" t="n">
        <v>10</v>
      </c>
    </row>
    <row r="1396">
      <c r="A1396" t="n">
        <v>69</v>
      </c>
      <c r="B1396" t="n">
        <v>60</v>
      </c>
      <c r="C1396" t="inlineStr">
        <is>
          <t xml:space="preserve">CONCLUIDO	</t>
        </is>
      </c>
      <c r="D1396" t="n">
        <v>7.8549</v>
      </c>
      <c r="E1396" t="n">
        <v>12.73</v>
      </c>
      <c r="F1396" t="n">
        <v>10.47</v>
      </c>
      <c r="G1396" t="n">
        <v>125.65</v>
      </c>
      <c r="H1396" t="n">
        <v>2.18</v>
      </c>
      <c r="I1396" t="n">
        <v>5</v>
      </c>
      <c r="J1396" t="n">
        <v>147.87</v>
      </c>
      <c r="K1396" t="n">
        <v>45</v>
      </c>
      <c r="L1396" t="n">
        <v>18.25</v>
      </c>
      <c r="M1396" t="n">
        <v>3</v>
      </c>
      <c r="N1396" t="n">
        <v>24.63</v>
      </c>
      <c r="O1396" t="n">
        <v>18471.89</v>
      </c>
      <c r="P1396" t="n">
        <v>95.08</v>
      </c>
      <c r="Q1396" t="n">
        <v>197.75</v>
      </c>
      <c r="R1396" t="n">
        <v>29.84</v>
      </c>
      <c r="S1396" t="n">
        <v>25.4</v>
      </c>
      <c r="T1396" t="n">
        <v>1391.98</v>
      </c>
      <c r="U1396" t="n">
        <v>0.85</v>
      </c>
      <c r="V1396" t="n">
        <v>0.89</v>
      </c>
      <c r="W1396" t="n">
        <v>2.95</v>
      </c>
      <c r="X1396" t="n">
        <v>0.08</v>
      </c>
      <c r="Y1396" t="n">
        <v>1</v>
      </c>
      <c r="Z1396" t="n">
        <v>10</v>
      </c>
    </row>
    <row r="1397">
      <c r="A1397" t="n">
        <v>70</v>
      </c>
      <c r="B1397" t="n">
        <v>60</v>
      </c>
      <c r="C1397" t="inlineStr">
        <is>
          <t xml:space="preserve">CONCLUIDO	</t>
        </is>
      </c>
      <c r="D1397" t="n">
        <v>7.8579</v>
      </c>
      <c r="E1397" t="n">
        <v>12.73</v>
      </c>
      <c r="F1397" t="n">
        <v>10.47</v>
      </c>
      <c r="G1397" t="n">
        <v>125.59</v>
      </c>
      <c r="H1397" t="n">
        <v>2.21</v>
      </c>
      <c r="I1397" t="n">
        <v>5</v>
      </c>
      <c r="J1397" t="n">
        <v>148.22</v>
      </c>
      <c r="K1397" t="n">
        <v>45</v>
      </c>
      <c r="L1397" t="n">
        <v>18.5</v>
      </c>
      <c r="M1397" t="n">
        <v>3</v>
      </c>
      <c r="N1397" t="n">
        <v>24.72</v>
      </c>
      <c r="O1397" t="n">
        <v>18514.53</v>
      </c>
      <c r="P1397" t="n">
        <v>94.95999999999999</v>
      </c>
      <c r="Q1397" t="n">
        <v>197.76</v>
      </c>
      <c r="R1397" t="n">
        <v>29.83</v>
      </c>
      <c r="S1397" t="n">
        <v>25.4</v>
      </c>
      <c r="T1397" t="n">
        <v>1387.08</v>
      </c>
      <c r="U1397" t="n">
        <v>0.85</v>
      </c>
      <c r="V1397" t="n">
        <v>0.89</v>
      </c>
      <c r="W1397" t="n">
        <v>2.94</v>
      </c>
      <c r="X1397" t="n">
        <v>0.08</v>
      </c>
      <c r="Y1397" t="n">
        <v>1</v>
      </c>
      <c r="Z1397" t="n">
        <v>10</v>
      </c>
    </row>
    <row r="1398">
      <c r="A1398" t="n">
        <v>71</v>
      </c>
      <c r="B1398" t="n">
        <v>60</v>
      </c>
      <c r="C1398" t="inlineStr">
        <is>
          <t xml:space="preserve">CONCLUIDO	</t>
        </is>
      </c>
      <c r="D1398" t="n">
        <v>7.8558</v>
      </c>
      <c r="E1398" t="n">
        <v>12.73</v>
      </c>
      <c r="F1398" t="n">
        <v>10.47</v>
      </c>
      <c r="G1398" t="n">
        <v>125.63</v>
      </c>
      <c r="H1398" t="n">
        <v>2.23</v>
      </c>
      <c r="I1398" t="n">
        <v>5</v>
      </c>
      <c r="J1398" t="n">
        <v>148.57</v>
      </c>
      <c r="K1398" t="n">
        <v>45</v>
      </c>
      <c r="L1398" t="n">
        <v>18.75</v>
      </c>
      <c r="M1398" t="n">
        <v>3</v>
      </c>
      <c r="N1398" t="n">
        <v>24.82</v>
      </c>
      <c r="O1398" t="n">
        <v>18557.21</v>
      </c>
      <c r="P1398" t="n">
        <v>94.62</v>
      </c>
      <c r="Q1398" t="n">
        <v>197.77</v>
      </c>
      <c r="R1398" t="n">
        <v>29.83</v>
      </c>
      <c r="S1398" t="n">
        <v>25.4</v>
      </c>
      <c r="T1398" t="n">
        <v>1384.61</v>
      </c>
      <c r="U1398" t="n">
        <v>0.85</v>
      </c>
      <c r="V1398" t="n">
        <v>0.89</v>
      </c>
      <c r="W1398" t="n">
        <v>2.95</v>
      </c>
      <c r="X1398" t="n">
        <v>0.08</v>
      </c>
      <c r="Y1398" t="n">
        <v>1</v>
      </c>
      <c r="Z1398" t="n">
        <v>10</v>
      </c>
    </row>
    <row r="1399">
      <c r="A1399" t="n">
        <v>72</v>
      </c>
      <c r="B1399" t="n">
        <v>60</v>
      </c>
      <c r="C1399" t="inlineStr">
        <is>
          <t xml:space="preserve">CONCLUIDO	</t>
        </is>
      </c>
      <c r="D1399" t="n">
        <v>7.8556</v>
      </c>
      <c r="E1399" t="n">
        <v>12.73</v>
      </c>
      <c r="F1399" t="n">
        <v>10.47</v>
      </c>
      <c r="G1399" t="n">
        <v>125.64</v>
      </c>
      <c r="H1399" t="n">
        <v>2.26</v>
      </c>
      <c r="I1399" t="n">
        <v>5</v>
      </c>
      <c r="J1399" t="n">
        <v>148.91</v>
      </c>
      <c r="K1399" t="n">
        <v>45</v>
      </c>
      <c r="L1399" t="n">
        <v>19</v>
      </c>
      <c r="M1399" t="n">
        <v>2</v>
      </c>
      <c r="N1399" t="n">
        <v>24.92</v>
      </c>
      <c r="O1399" t="n">
        <v>18599.92</v>
      </c>
      <c r="P1399" t="n">
        <v>94.52</v>
      </c>
      <c r="Q1399" t="n">
        <v>197.78</v>
      </c>
      <c r="R1399" t="n">
        <v>29.82</v>
      </c>
      <c r="S1399" t="n">
        <v>25.4</v>
      </c>
      <c r="T1399" t="n">
        <v>1383.11</v>
      </c>
      <c r="U1399" t="n">
        <v>0.85</v>
      </c>
      <c r="V1399" t="n">
        <v>0.89</v>
      </c>
      <c r="W1399" t="n">
        <v>2.95</v>
      </c>
      <c r="X1399" t="n">
        <v>0.08</v>
      </c>
      <c r="Y1399" t="n">
        <v>1</v>
      </c>
      <c r="Z1399" t="n">
        <v>10</v>
      </c>
    </row>
    <row r="1400">
      <c r="A1400" t="n">
        <v>73</v>
      </c>
      <c r="B1400" t="n">
        <v>60</v>
      </c>
      <c r="C1400" t="inlineStr">
        <is>
          <t xml:space="preserve">CONCLUIDO	</t>
        </is>
      </c>
      <c r="D1400" t="n">
        <v>7.8575</v>
      </c>
      <c r="E1400" t="n">
        <v>12.73</v>
      </c>
      <c r="F1400" t="n">
        <v>10.47</v>
      </c>
      <c r="G1400" t="n">
        <v>125.6</v>
      </c>
      <c r="H1400" t="n">
        <v>2.28</v>
      </c>
      <c r="I1400" t="n">
        <v>5</v>
      </c>
      <c r="J1400" t="n">
        <v>149.26</v>
      </c>
      <c r="K1400" t="n">
        <v>45</v>
      </c>
      <c r="L1400" t="n">
        <v>19.25</v>
      </c>
      <c r="M1400" t="n">
        <v>2</v>
      </c>
      <c r="N1400" t="n">
        <v>25.01</v>
      </c>
      <c r="O1400" t="n">
        <v>18642.66</v>
      </c>
      <c r="P1400" t="n">
        <v>94.34</v>
      </c>
      <c r="Q1400" t="n">
        <v>197.78</v>
      </c>
      <c r="R1400" t="n">
        <v>29.74</v>
      </c>
      <c r="S1400" t="n">
        <v>25.4</v>
      </c>
      <c r="T1400" t="n">
        <v>1341.17</v>
      </c>
      <c r="U1400" t="n">
        <v>0.85</v>
      </c>
      <c r="V1400" t="n">
        <v>0.89</v>
      </c>
      <c r="W1400" t="n">
        <v>2.95</v>
      </c>
      <c r="X1400" t="n">
        <v>0.08</v>
      </c>
      <c r="Y1400" t="n">
        <v>1</v>
      </c>
      <c r="Z1400" t="n">
        <v>10</v>
      </c>
    </row>
    <row r="1401">
      <c r="A1401" t="n">
        <v>74</v>
      </c>
      <c r="B1401" t="n">
        <v>60</v>
      </c>
      <c r="C1401" t="inlineStr">
        <is>
          <t xml:space="preserve">CONCLUIDO	</t>
        </is>
      </c>
      <c r="D1401" t="n">
        <v>7.8585</v>
      </c>
      <c r="E1401" t="n">
        <v>12.72</v>
      </c>
      <c r="F1401" t="n">
        <v>10.46</v>
      </c>
      <c r="G1401" t="n">
        <v>125.58</v>
      </c>
      <c r="H1401" t="n">
        <v>2.31</v>
      </c>
      <c r="I1401" t="n">
        <v>5</v>
      </c>
      <c r="J1401" t="n">
        <v>149.61</v>
      </c>
      <c r="K1401" t="n">
        <v>45</v>
      </c>
      <c r="L1401" t="n">
        <v>19.5</v>
      </c>
      <c r="M1401" t="n">
        <v>2</v>
      </c>
      <c r="N1401" t="n">
        <v>25.11</v>
      </c>
      <c r="O1401" t="n">
        <v>18685.44</v>
      </c>
      <c r="P1401" t="n">
        <v>94.17</v>
      </c>
      <c r="Q1401" t="n">
        <v>197.78</v>
      </c>
      <c r="R1401" t="n">
        <v>29.67</v>
      </c>
      <c r="S1401" t="n">
        <v>25.4</v>
      </c>
      <c r="T1401" t="n">
        <v>1307.76</v>
      </c>
      <c r="U1401" t="n">
        <v>0.86</v>
      </c>
      <c r="V1401" t="n">
        <v>0.89</v>
      </c>
      <c r="W1401" t="n">
        <v>2.95</v>
      </c>
      <c r="X1401" t="n">
        <v>0.07000000000000001</v>
      </c>
      <c r="Y1401" t="n">
        <v>1</v>
      </c>
      <c r="Z1401" t="n">
        <v>10</v>
      </c>
    </row>
    <row r="1402">
      <c r="A1402" t="n">
        <v>75</v>
      </c>
      <c r="B1402" t="n">
        <v>60</v>
      </c>
      <c r="C1402" t="inlineStr">
        <is>
          <t xml:space="preserve">CONCLUIDO	</t>
        </is>
      </c>
      <c r="D1402" t="n">
        <v>7.8558</v>
      </c>
      <c r="E1402" t="n">
        <v>12.73</v>
      </c>
      <c r="F1402" t="n">
        <v>10.47</v>
      </c>
      <c r="G1402" t="n">
        <v>125.63</v>
      </c>
      <c r="H1402" t="n">
        <v>2.33</v>
      </c>
      <c r="I1402" t="n">
        <v>5</v>
      </c>
      <c r="J1402" t="n">
        <v>149.95</v>
      </c>
      <c r="K1402" t="n">
        <v>45</v>
      </c>
      <c r="L1402" t="n">
        <v>19.75</v>
      </c>
      <c r="M1402" t="n">
        <v>2</v>
      </c>
      <c r="N1402" t="n">
        <v>25.21</v>
      </c>
      <c r="O1402" t="n">
        <v>18728.26</v>
      </c>
      <c r="P1402" t="n">
        <v>93.95999999999999</v>
      </c>
      <c r="Q1402" t="n">
        <v>197.78</v>
      </c>
      <c r="R1402" t="n">
        <v>29.87</v>
      </c>
      <c r="S1402" t="n">
        <v>25.4</v>
      </c>
      <c r="T1402" t="n">
        <v>1406.45</v>
      </c>
      <c r="U1402" t="n">
        <v>0.85</v>
      </c>
      <c r="V1402" t="n">
        <v>0.89</v>
      </c>
      <c r="W1402" t="n">
        <v>2.95</v>
      </c>
      <c r="X1402" t="n">
        <v>0.08</v>
      </c>
      <c r="Y1402" t="n">
        <v>1</v>
      </c>
      <c r="Z1402" t="n">
        <v>10</v>
      </c>
    </row>
    <row r="1403">
      <c r="A1403" t="n">
        <v>76</v>
      </c>
      <c r="B1403" t="n">
        <v>60</v>
      </c>
      <c r="C1403" t="inlineStr">
        <is>
          <t xml:space="preserve">CONCLUIDO	</t>
        </is>
      </c>
      <c r="D1403" t="n">
        <v>7.8549</v>
      </c>
      <c r="E1403" t="n">
        <v>12.73</v>
      </c>
      <c r="F1403" t="n">
        <v>10.47</v>
      </c>
      <c r="G1403" t="n">
        <v>125.65</v>
      </c>
      <c r="H1403" t="n">
        <v>2.36</v>
      </c>
      <c r="I1403" t="n">
        <v>5</v>
      </c>
      <c r="J1403" t="n">
        <v>150.3</v>
      </c>
      <c r="K1403" t="n">
        <v>45</v>
      </c>
      <c r="L1403" t="n">
        <v>20</v>
      </c>
      <c r="M1403" t="n">
        <v>2</v>
      </c>
      <c r="N1403" t="n">
        <v>25.3</v>
      </c>
      <c r="O1403" t="n">
        <v>18771.1</v>
      </c>
      <c r="P1403" t="n">
        <v>93.8</v>
      </c>
      <c r="Q1403" t="n">
        <v>197.81</v>
      </c>
      <c r="R1403" t="n">
        <v>29.83</v>
      </c>
      <c r="S1403" t="n">
        <v>25.4</v>
      </c>
      <c r="T1403" t="n">
        <v>1385.29</v>
      </c>
      <c r="U1403" t="n">
        <v>0.85</v>
      </c>
      <c r="V1403" t="n">
        <v>0.89</v>
      </c>
      <c r="W1403" t="n">
        <v>2.95</v>
      </c>
      <c r="X1403" t="n">
        <v>0.08</v>
      </c>
      <c r="Y1403" t="n">
        <v>1</v>
      </c>
      <c r="Z1403" t="n">
        <v>10</v>
      </c>
    </row>
    <row r="1404">
      <c r="A1404" t="n">
        <v>77</v>
      </c>
      <c r="B1404" t="n">
        <v>60</v>
      </c>
      <c r="C1404" t="inlineStr">
        <is>
          <t xml:space="preserve">CONCLUIDO	</t>
        </is>
      </c>
      <c r="D1404" t="n">
        <v>7.8532</v>
      </c>
      <c r="E1404" t="n">
        <v>12.73</v>
      </c>
      <c r="F1404" t="n">
        <v>10.47</v>
      </c>
      <c r="G1404" t="n">
        <v>125.68</v>
      </c>
      <c r="H1404" t="n">
        <v>2.38</v>
      </c>
      <c r="I1404" t="n">
        <v>5</v>
      </c>
      <c r="J1404" t="n">
        <v>150.65</v>
      </c>
      <c r="K1404" t="n">
        <v>45</v>
      </c>
      <c r="L1404" t="n">
        <v>20.25</v>
      </c>
      <c r="M1404" t="n">
        <v>0</v>
      </c>
      <c r="N1404" t="n">
        <v>25.4</v>
      </c>
      <c r="O1404" t="n">
        <v>18813.98</v>
      </c>
      <c r="P1404" t="n">
        <v>93.92</v>
      </c>
      <c r="Q1404" t="n">
        <v>197.78</v>
      </c>
      <c r="R1404" t="n">
        <v>29.82</v>
      </c>
      <c r="S1404" t="n">
        <v>25.4</v>
      </c>
      <c r="T1404" t="n">
        <v>1381.23</v>
      </c>
      <c r="U1404" t="n">
        <v>0.85</v>
      </c>
      <c r="V1404" t="n">
        <v>0.89</v>
      </c>
      <c r="W1404" t="n">
        <v>2.95</v>
      </c>
      <c r="X1404" t="n">
        <v>0.08</v>
      </c>
      <c r="Y1404" t="n">
        <v>1</v>
      </c>
      <c r="Z1404" t="n">
        <v>10</v>
      </c>
    </row>
    <row r="1405">
      <c r="A1405" t="n">
        <v>0</v>
      </c>
      <c r="B1405" t="n">
        <v>135</v>
      </c>
      <c r="C1405" t="inlineStr">
        <is>
          <t xml:space="preserve">CONCLUIDO	</t>
        </is>
      </c>
      <c r="D1405" t="n">
        <v>3.9306</v>
      </c>
      <c r="E1405" t="n">
        <v>25.44</v>
      </c>
      <c r="F1405" t="n">
        <v>13.94</v>
      </c>
      <c r="G1405" t="n">
        <v>4.89</v>
      </c>
      <c r="H1405" t="n">
        <v>0.07000000000000001</v>
      </c>
      <c r="I1405" t="n">
        <v>171</v>
      </c>
      <c r="J1405" t="n">
        <v>263.32</v>
      </c>
      <c r="K1405" t="n">
        <v>59.89</v>
      </c>
      <c r="L1405" t="n">
        <v>1</v>
      </c>
      <c r="M1405" t="n">
        <v>169</v>
      </c>
      <c r="N1405" t="n">
        <v>67.43000000000001</v>
      </c>
      <c r="O1405" t="n">
        <v>32710.1</v>
      </c>
      <c r="P1405" t="n">
        <v>237.48</v>
      </c>
      <c r="Q1405" t="n">
        <v>198.29</v>
      </c>
      <c r="R1405" t="n">
        <v>137.41</v>
      </c>
      <c r="S1405" t="n">
        <v>25.4</v>
      </c>
      <c r="T1405" t="n">
        <v>54344.37</v>
      </c>
      <c r="U1405" t="n">
        <v>0.18</v>
      </c>
      <c r="V1405" t="n">
        <v>0.67</v>
      </c>
      <c r="W1405" t="n">
        <v>3.23</v>
      </c>
      <c r="X1405" t="n">
        <v>3.54</v>
      </c>
      <c r="Y1405" t="n">
        <v>1</v>
      </c>
      <c r="Z1405" t="n">
        <v>10</v>
      </c>
    </row>
    <row r="1406">
      <c r="A1406" t="n">
        <v>1</v>
      </c>
      <c r="B1406" t="n">
        <v>135</v>
      </c>
      <c r="C1406" t="inlineStr">
        <is>
          <t xml:space="preserve">CONCLUIDO	</t>
        </is>
      </c>
      <c r="D1406" t="n">
        <v>4.4771</v>
      </c>
      <c r="E1406" t="n">
        <v>22.34</v>
      </c>
      <c r="F1406" t="n">
        <v>13.01</v>
      </c>
      <c r="G1406" t="n">
        <v>6.1</v>
      </c>
      <c r="H1406" t="n">
        <v>0.08</v>
      </c>
      <c r="I1406" t="n">
        <v>128</v>
      </c>
      <c r="J1406" t="n">
        <v>263.79</v>
      </c>
      <c r="K1406" t="n">
        <v>59.89</v>
      </c>
      <c r="L1406" t="n">
        <v>1.25</v>
      </c>
      <c r="M1406" t="n">
        <v>126</v>
      </c>
      <c r="N1406" t="n">
        <v>67.65000000000001</v>
      </c>
      <c r="O1406" t="n">
        <v>32767.75</v>
      </c>
      <c r="P1406" t="n">
        <v>221.63</v>
      </c>
      <c r="Q1406" t="n">
        <v>198.07</v>
      </c>
      <c r="R1406" t="n">
        <v>108.75</v>
      </c>
      <c r="S1406" t="n">
        <v>25.4</v>
      </c>
      <c r="T1406" t="n">
        <v>40230.82</v>
      </c>
      <c r="U1406" t="n">
        <v>0.23</v>
      </c>
      <c r="V1406" t="n">
        <v>0.72</v>
      </c>
      <c r="W1406" t="n">
        <v>3.15</v>
      </c>
      <c r="X1406" t="n">
        <v>2.61</v>
      </c>
      <c r="Y1406" t="n">
        <v>1</v>
      </c>
      <c r="Z1406" t="n">
        <v>10</v>
      </c>
    </row>
    <row r="1407">
      <c r="A1407" t="n">
        <v>2</v>
      </c>
      <c r="B1407" t="n">
        <v>135</v>
      </c>
      <c r="C1407" t="inlineStr">
        <is>
          <t xml:space="preserve">CONCLUIDO	</t>
        </is>
      </c>
      <c r="D1407" t="n">
        <v>4.8693</v>
      </c>
      <c r="E1407" t="n">
        <v>20.54</v>
      </c>
      <c r="F1407" t="n">
        <v>12.48</v>
      </c>
      <c r="G1407" t="n">
        <v>7.27</v>
      </c>
      <c r="H1407" t="n">
        <v>0.1</v>
      </c>
      <c r="I1407" t="n">
        <v>103</v>
      </c>
      <c r="J1407" t="n">
        <v>264.25</v>
      </c>
      <c r="K1407" t="n">
        <v>59.89</v>
      </c>
      <c r="L1407" t="n">
        <v>1.5</v>
      </c>
      <c r="M1407" t="n">
        <v>101</v>
      </c>
      <c r="N1407" t="n">
        <v>67.87</v>
      </c>
      <c r="O1407" t="n">
        <v>32825.49</v>
      </c>
      <c r="P1407" t="n">
        <v>212.53</v>
      </c>
      <c r="Q1407" t="n">
        <v>198.04</v>
      </c>
      <c r="R1407" t="n">
        <v>92.48999999999999</v>
      </c>
      <c r="S1407" t="n">
        <v>25.4</v>
      </c>
      <c r="T1407" t="n">
        <v>32225.29</v>
      </c>
      <c r="U1407" t="n">
        <v>0.27</v>
      </c>
      <c r="V1407" t="n">
        <v>0.75</v>
      </c>
      <c r="W1407" t="n">
        <v>3.1</v>
      </c>
      <c r="X1407" t="n">
        <v>2.08</v>
      </c>
      <c r="Y1407" t="n">
        <v>1</v>
      </c>
      <c r="Z1407" t="n">
        <v>10</v>
      </c>
    </row>
    <row r="1408">
      <c r="A1408" t="n">
        <v>3</v>
      </c>
      <c r="B1408" t="n">
        <v>135</v>
      </c>
      <c r="C1408" t="inlineStr">
        <is>
          <t xml:space="preserve">CONCLUIDO	</t>
        </is>
      </c>
      <c r="D1408" t="n">
        <v>5.1754</v>
      </c>
      <c r="E1408" t="n">
        <v>19.32</v>
      </c>
      <c r="F1408" t="n">
        <v>12.12</v>
      </c>
      <c r="G1408" t="n">
        <v>8.460000000000001</v>
      </c>
      <c r="H1408" t="n">
        <v>0.12</v>
      </c>
      <c r="I1408" t="n">
        <v>86</v>
      </c>
      <c r="J1408" t="n">
        <v>264.72</v>
      </c>
      <c r="K1408" t="n">
        <v>59.89</v>
      </c>
      <c r="L1408" t="n">
        <v>1.75</v>
      </c>
      <c r="M1408" t="n">
        <v>84</v>
      </c>
      <c r="N1408" t="n">
        <v>68.09</v>
      </c>
      <c r="O1408" t="n">
        <v>32883.31</v>
      </c>
      <c r="P1408" t="n">
        <v>206.47</v>
      </c>
      <c r="Q1408" t="n">
        <v>198.02</v>
      </c>
      <c r="R1408" t="n">
        <v>81.09999999999999</v>
      </c>
      <c r="S1408" t="n">
        <v>25.4</v>
      </c>
      <c r="T1408" t="n">
        <v>26614.38</v>
      </c>
      <c r="U1408" t="n">
        <v>0.31</v>
      </c>
      <c r="V1408" t="n">
        <v>0.77</v>
      </c>
      <c r="W1408" t="n">
        <v>3.08</v>
      </c>
      <c r="X1408" t="n">
        <v>1.73</v>
      </c>
      <c r="Y1408" t="n">
        <v>1</v>
      </c>
      <c r="Z1408" t="n">
        <v>10</v>
      </c>
    </row>
    <row r="1409">
      <c r="A1409" t="n">
        <v>4</v>
      </c>
      <c r="B1409" t="n">
        <v>135</v>
      </c>
      <c r="C1409" t="inlineStr">
        <is>
          <t xml:space="preserve">CONCLUIDO	</t>
        </is>
      </c>
      <c r="D1409" t="n">
        <v>5.4102</v>
      </c>
      <c r="E1409" t="n">
        <v>18.48</v>
      </c>
      <c r="F1409" t="n">
        <v>11.89</v>
      </c>
      <c r="G1409" t="n">
        <v>9.640000000000001</v>
      </c>
      <c r="H1409" t="n">
        <v>0.13</v>
      </c>
      <c r="I1409" t="n">
        <v>74</v>
      </c>
      <c r="J1409" t="n">
        <v>265.19</v>
      </c>
      <c r="K1409" t="n">
        <v>59.89</v>
      </c>
      <c r="L1409" t="n">
        <v>2</v>
      </c>
      <c r="M1409" t="n">
        <v>72</v>
      </c>
      <c r="N1409" t="n">
        <v>68.31</v>
      </c>
      <c r="O1409" t="n">
        <v>32941.21</v>
      </c>
      <c r="P1409" t="n">
        <v>202.54</v>
      </c>
      <c r="Q1409" t="n">
        <v>197.81</v>
      </c>
      <c r="R1409" t="n">
        <v>73.98</v>
      </c>
      <c r="S1409" t="n">
        <v>25.4</v>
      </c>
      <c r="T1409" t="n">
        <v>23116.44</v>
      </c>
      <c r="U1409" t="n">
        <v>0.34</v>
      </c>
      <c r="V1409" t="n">
        <v>0.78</v>
      </c>
      <c r="W1409" t="n">
        <v>3.06</v>
      </c>
      <c r="X1409" t="n">
        <v>1.5</v>
      </c>
      <c r="Y1409" t="n">
        <v>1</v>
      </c>
      <c r="Z1409" t="n">
        <v>10</v>
      </c>
    </row>
    <row r="1410">
      <c r="A1410" t="n">
        <v>5</v>
      </c>
      <c r="B1410" t="n">
        <v>135</v>
      </c>
      <c r="C1410" t="inlineStr">
        <is>
          <t xml:space="preserve">CONCLUIDO	</t>
        </is>
      </c>
      <c r="D1410" t="n">
        <v>5.6125</v>
      </c>
      <c r="E1410" t="n">
        <v>17.82</v>
      </c>
      <c r="F1410" t="n">
        <v>11.68</v>
      </c>
      <c r="G1410" t="n">
        <v>10.78</v>
      </c>
      <c r="H1410" t="n">
        <v>0.15</v>
      </c>
      <c r="I1410" t="n">
        <v>65</v>
      </c>
      <c r="J1410" t="n">
        <v>265.66</v>
      </c>
      <c r="K1410" t="n">
        <v>59.89</v>
      </c>
      <c r="L1410" t="n">
        <v>2.25</v>
      </c>
      <c r="M1410" t="n">
        <v>63</v>
      </c>
      <c r="N1410" t="n">
        <v>68.53</v>
      </c>
      <c r="O1410" t="n">
        <v>32999.19</v>
      </c>
      <c r="P1410" t="n">
        <v>198.89</v>
      </c>
      <c r="Q1410" t="n">
        <v>197.86</v>
      </c>
      <c r="R1410" t="n">
        <v>67.56</v>
      </c>
      <c r="S1410" t="n">
        <v>25.4</v>
      </c>
      <c r="T1410" t="n">
        <v>19948.99</v>
      </c>
      <c r="U1410" t="n">
        <v>0.38</v>
      </c>
      <c r="V1410" t="n">
        <v>0.8</v>
      </c>
      <c r="W1410" t="n">
        <v>3.04</v>
      </c>
      <c r="X1410" t="n">
        <v>1.28</v>
      </c>
      <c r="Y1410" t="n">
        <v>1</v>
      </c>
      <c r="Z1410" t="n">
        <v>10</v>
      </c>
    </row>
    <row r="1411">
      <c r="A1411" t="n">
        <v>6</v>
      </c>
      <c r="B1411" t="n">
        <v>135</v>
      </c>
      <c r="C1411" t="inlineStr">
        <is>
          <t xml:space="preserve">CONCLUIDO	</t>
        </is>
      </c>
      <c r="D1411" t="n">
        <v>5.7669</v>
      </c>
      <c r="E1411" t="n">
        <v>17.34</v>
      </c>
      <c r="F1411" t="n">
        <v>11.55</v>
      </c>
      <c r="G1411" t="n">
        <v>11.95</v>
      </c>
      <c r="H1411" t="n">
        <v>0.17</v>
      </c>
      <c r="I1411" t="n">
        <v>58</v>
      </c>
      <c r="J1411" t="n">
        <v>266.13</v>
      </c>
      <c r="K1411" t="n">
        <v>59.89</v>
      </c>
      <c r="L1411" t="n">
        <v>2.5</v>
      </c>
      <c r="M1411" t="n">
        <v>56</v>
      </c>
      <c r="N1411" t="n">
        <v>68.75</v>
      </c>
      <c r="O1411" t="n">
        <v>33057.26</v>
      </c>
      <c r="P1411" t="n">
        <v>196.78</v>
      </c>
      <c r="Q1411" t="n">
        <v>197.95</v>
      </c>
      <c r="R1411" t="n">
        <v>63.5</v>
      </c>
      <c r="S1411" t="n">
        <v>25.4</v>
      </c>
      <c r="T1411" t="n">
        <v>17957.44</v>
      </c>
      <c r="U1411" t="n">
        <v>0.4</v>
      </c>
      <c r="V1411" t="n">
        <v>0.8100000000000001</v>
      </c>
      <c r="W1411" t="n">
        <v>3.04</v>
      </c>
      <c r="X1411" t="n">
        <v>1.16</v>
      </c>
      <c r="Y1411" t="n">
        <v>1</v>
      </c>
      <c r="Z1411" t="n">
        <v>10</v>
      </c>
    </row>
    <row r="1412">
      <c r="A1412" t="n">
        <v>7</v>
      </c>
      <c r="B1412" t="n">
        <v>135</v>
      </c>
      <c r="C1412" t="inlineStr">
        <is>
          <t xml:space="preserve">CONCLUIDO	</t>
        </is>
      </c>
      <c r="D1412" t="n">
        <v>5.9153</v>
      </c>
      <c r="E1412" t="n">
        <v>16.91</v>
      </c>
      <c r="F1412" t="n">
        <v>11.42</v>
      </c>
      <c r="G1412" t="n">
        <v>13.18</v>
      </c>
      <c r="H1412" t="n">
        <v>0.18</v>
      </c>
      <c r="I1412" t="n">
        <v>52</v>
      </c>
      <c r="J1412" t="n">
        <v>266.6</v>
      </c>
      <c r="K1412" t="n">
        <v>59.89</v>
      </c>
      <c r="L1412" t="n">
        <v>2.75</v>
      </c>
      <c r="M1412" t="n">
        <v>50</v>
      </c>
      <c r="N1412" t="n">
        <v>68.97</v>
      </c>
      <c r="O1412" t="n">
        <v>33115.41</v>
      </c>
      <c r="P1412" t="n">
        <v>194.49</v>
      </c>
      <c r="Q1412" t="n">
        <v>197.81</v>
      </c>
      <c r="R1412" t="n">
        <v>59.68</v>
      </c>
      <c r="S1412" t="n">
        <v>25.4</v>
      </c>
      <c r="T1412" t="n">
        <v>16075.28</v>
      </c>
      <c r="U1412" t="n">
        <v>0.43</v>
      </c>
      <c r="V1412" t="n">
        <v>0.8100000000000001</v>
      </c>
      <c r="W1412" t="n">
        <v>3.02</v>
      </c>
      <c r="X1412" t="n">
        <v>1.03</v>
      </c>
      <c r="Y1412" t="n">
        <v>1</v>
      </c>
      <c r="Z1412" t="n">
        <v>10</v>
      </c>
    </row>
    <row r="1413">
      <c r="A1413" t="n">
        <v>8</v>
      </c>
      <c r="B1413" t="n">
        <v>135</v>
      </c>
      <c r="C1413" t="inlineStr">
        <is>
          <t xml:space="preserve">CONCLUIDO	</t>
        </is>
      </c>
      <c r="D1413" t="n">
        <v>6.0426</v>
      </c>
      <c r="E1413" t="n">
        <v>16.55</v>
      </c>
      <c r="F1413" t="n">
        <v>11.32</v>
      </c>
      <c r="G1413" t="n">
        <v>14.45</v>
      </c>
      <c r="H1413" t="n">
        <v>0.2</v>
      </c>
      <c r="I1413" t="n">
        <v>47</v>
      </c>
      <c r="J1413" t="n">
        <v>267.08</v>
      </c>
      <c r="K1413" t="n">
        <v>59.89</v>
      </c>
      <c r="L1413" t="n">
        <v>3</v>
      </c>
      <c r="M1413" t="n">
        <v>45</v>
      </c>
      <c r="N1413" t="n">
        <v>69.19</v>
      </c>
      <c r="O1413" t="n">
        <v>33173.65</v>
      </c>
      <c r="P1413" t="n">
        <v>192.73</v>
      </c>
      <c r="Q1413" t="n">
        <v>197.91</v>
      </c>
      <c r="R1413" t="n">
        <v>56.31</v>
      </c>
      <c r="S1413" t="n">
        <v>25.4</v>
      </c>
      <c r="T1413" t="n">
        <v>14418.27</v>
      </c>
      <c r="U1413" t="n">
        <v>0.45</v>
      </c>
      <c r="V1413" t="n">
        <v>0.82</v>
      </c>
      <c r="W1413" t="n">
        <v>3.01</v>
      </c>
      <c r="X1413" t="n">
        <v>0.93</v>
      </c>
      <c r="Y1413" t="n">
        <v>1</v>
      </c>
      <c r="Z1413" t="n">
        <v>10</v>
      </c>
    </row>
    <row r="1414">
      <c r="A1414" t="n">
        <v>9</v>
      </c>
      <c r="B1414" t="n">
        <v>135</v>
      </c>
      <c r="C1414" t="inlineStr">
        <is>
          <t xml:space="preserve">CONCLUIDO	</t>
        </is>
      </c>
      <c r="D1414" t="n">
        <v>6.1211</v>
      </c>
      <c r="E1414" t="n">
        <v>16.34</v>
      </c>
      <c r="F1414" t="n">
        <v>11.26</v>
      </c>
      <c r="G1414" t="n">
        <v>15.35</v>
      </c>
      <c r="H1414" t="n">
        <v>0.22</v>
      </c>
      <c r="I1414" t="n">
        <v>44</v>
      </c>
      <c r="J1414" t="n">
        <v>267.55</v>
      </c>
      <c r="K1414" t="n">
        <v>59.89</v>
      </c>
      <c r="L1414" t="n">
        <v>3.25</v>
      </c>
      <c r="M1414" t="n">
        <v>42</v>
      </c>
      <c r="N1414" t="n">
        <v>69.41</v>
      </c>
      <c r="O1414" t="n">
        <v>33231.97</v>
      </c>
      <c r="P1414" t="n">
        <v>191.63</v>
      </c>
      <c r="Q1414" t="n">
        <v>197.92</v>
      </c>
      <c r="R1414" t="n">
        <v>54.06</v>
      </c>
      <c r="S1414" t="n">
        <v>25.4</v>
      </c>
      <c r="T1414" t="n">
        <v>13307.52</v>
      </c>
      <c r="U1414" t="n">
        <v>0.47</v>
      </c>
      <c r="V1414" t="n">
        <v>0.83</v>
      </c>
      <c r="W1414" t="n">
        <v>3.02</v>
      </c>
      <c r="X1414" t="n">
        <v>0.87</v>
      </c>
      <c r="Y1414" t="n">
        <v>1</v>
      </c>
      <c r="Z1414" t="n">
        <v>10</v>
      </c>
    </row>
    <row r="1415">
      <c r="A1415" t="n">
        <v>10</v>
      </c>
      <c r="B1415" t="n">
        <v>135</v>
      </c>
      <c r="C1415" t="inlineStr">
        <is>
          <t xml:space="preserve">CONCLUIDO	</t>
        </is>
      </c>
      <c r="D1415" t="n">
        <v>6.2272</v>
      </c>
      <c r="E1415" t="n">
        <v>16.06</v>
      </c>
      <c r="F1415" t="n">
        <v>11.18</v>
      </c>
      <c r="G1415" t="n">
        <v>16.77</v>
      </c>
      <c r="H1415" t="n">
        <v>0.23</v>
      </c>
      <c r="I1415" t="n">
        <v>40</v>
      </c>
      <c r="J1415" t="n">
        <v>268.02</v>
      </c>
      <c r="K1415" t="n">
        <v>59.89</v>
      </c>
      <c r="L1415" t="n">
        <v>3.5</v>
      </c>
      <c r="M1415" t="n">
        <v>38</v>
      </c>
      <c r="N1415" t="n">
        <v>69.64</v>
      </c>
      <c r="O1415" t="n">
        <v>33290.38</v>
      </c>
      <c r="P1415" t="n">
        <v>190.33</v>
      </c>
      <c r="Q1415" t="n">
        <v>197.85</v>
      </c>
      <c r="R1415" t="n">
        <v>52.04</v>
      </c>
      <c r="S1415" t="n">
        <v>25.4</v>
      </c>
      <c r="T1415" t="n">
        <v>12313.94</v>
      </c>
      <c r="U1415" t="n">
        <v>0.49</v>
      </c>
      <c r="V1415" t="n">
        <v>0.83</v>
      </c>
      <c r="W1415" t="n">
        <v>3</v>
      </c>
      <c r="X1415" t="n">
        <v>0.79</v>
      </c>
      <c r="Y1415" t="n">
        <v>1</v>
      </c>
      <c r="Z1415" t="n">
        <v>10</v>
      </c>
    </row>
    <row r="1416">
      <c r="A1416" t="n">
        <v>11</v>
      </c>
      <c r="B1416" t="n">
        <v>135</v>
      </c>
      <c r="C1416" t="inlineStr">
        <is>
          <t xml:space="preserve">CONCLUIDO	</t>
        </is>
      </c>
      <c r="D1416" t="n">
        <v>6.2795</v>
      </c>
      <c r="E1416" t="n">
        <v>15.92</v>
      </c>
      <c r="F1416" t="n">
        <v>11.15</v>
      </c>
      <c r="G1416" t="n">
        <v>17.61</v>
      </c>
      <c r="H1416" t="n">
        <v>0.25</v>
      </c>
      <c r="I1416" t="n">
        <v>38</v>
      </c>
      <c r="J1416" t="n">
        <v>268.5</v>
      </c>
      <c r="K1416" t="n">
        <v>59.89</v>
      </c>
      <c r="L1416" t="n">
        <v>3.75</v>
      </c>
      <c r="M1416" t="n">
        <v>36</v>
      </c>
      <c r="N1416" t="n">
        <v>69.86</v>
      </c>
      <c r="O1416" t="n">
        <v>33348.87</v>
      </c>
      <c r="P1416" t="n">
        <v>189.82</v>
      </c>
      <c r="Q1416" t="n">
        <v>197.84</v>
      </c>
      <c r="R1416" t="n">
        <v>50.86</v>
      </c>
      <c r="S1416" t="n">
        <v>25.4</v>
      </c>
      <c r="T1416" t="n">
        <v>11734.33</v>
      </c>
      <c r="U1416" t="n">
        <v>0.5</v>
      </c>
      <c r="V1416" t="n">
        <v>0.83</v>
      </c>
      <c r="W1416" t="n">
        <v>3.01</v>
      </c>
      <c r="X1416" t="n">
        <v>0.76</v>
      </c>
      <c r="Y1416" t="n">
        <v>1</v>
      </c>
      <c r="Z1416" t="n">
        <v>10</v>
      </c>
    </row>
    <row r="1417">
      <c r="A1417" t="n">
        <v>12</v>
      </c>
      <c r="B1417" t="n">
        <v>135</v>
      </c>
      <c r="C1417" t="inlineStr">
        <is>
          <t xml:space="preserve">CONCLUIDO	</t>
        </is>
      </c>
      <c r="D1417" t="n">
        <v>6.371</v>
      </c>
      <c r="E1417" t="n">
        <v>15.7</v>
      </c>
      <c r="F1417" t="n">
        <v>11.07</v>
      </c>
      <c r="G1417" t="n">
        <v>18.98</v>
      </c>
      <c r="H1417" t="n">
        <v>0.26</v>
      </c>
      <c r="I1417" t="n">
        <v>35</v>
      </c>
      <c r="J1417" t="n">
        <v>268.97</v>
      </c>
      <c r="K1417" t="n">
        <v>59.89</v>
      </c>
      <c r="L1417" t="n">
        <v>4</v>
      </c>
      <c r="M1417" t="n">
        <v>33</v>
      </c>
      <c r="N1417" t="n">
        <v>70.09</v>
      </c>
      <c r="O1417" t="n">
        <v>33407.45</v>
      </c>
      <c r="P1417" t="n">
        <v>188.44</v>
      </c>
      <c r="Q1417" t="n">
        <v>197.83</v>
      </c>
      <c r="R1417" t="n">
        <v>48.82</v>
      </c>
      <c r="S1417" t="n">
        <v>25.4</v>
      </c>
      <c r="T1417" t="n">
        <v>10730.45</v>
      </c>
      <c r="U1417" t="n">
        <v>0.52</v>
      </c>
      <c r="V1417" t="n">
        <v>0.84</v>
      </c>
      <c r="W1417" t="n">
        <v>2.99</v>
      </c>
      <c r="X1417" t="n">
        <v>0.68</v>
      </c>
      <c r="Y1417" t="n">
        <v>1</v>
      </c>
      <c r="Z1417" t="n">
        <v>10</v>
      </c>
    </row>
    <row r="1418">
      <c r="A1418" t="n">
        <v>13</v>
      </c>
      <c r="B1418" t="n">
        <v>135</v>
      </c>
      <c r="C1418" t="inlineStr">
        <is>
          <t xml:space="preserve">CONCLUIDO	</t>
        </is>
      </c>
      <c r="D1418" t="n">
        <v>6.4285</v>
      </c>
      <c r="E1418" t="n">
        <v>15.56</v>
      </c>
      <c r="F1418" t="n">
        <v>11.03</v>
      </c>
      <c r="G1418" t="n">
        <v>20.06</v>
      </c>
      <c r="H1418" t="n">
        <v>0.28</v>
      </c>
      <c r="I1418" t="n">
        <v>33</v>
      </c>
      <c r="J1418" t="n">
        <v>269.45</v>
      </c>
      <c r="K1418" t="n">
        <v>59.89</v>
      </c>
      <c r="L1418" t="n">
        <v>4.25</v>
      </c>
      <c r="M1418" t="n">
        <v>31</v>
      </c>
      <c r="N1418" t="n">
        <v>70.31</v>
      </c>
      <c r="O1418" t="n">
        <v>33466.11</v>
      </c>
      <c r="P1418" t="n">
        <v>187.75</v>
      </c>
      <c r="Q1418" t="n">
        <v>197.86</v>
      </c>
      <c r="R1418" t="n">
        <v>47.45</v>
      </c>
      <c r="S1418" t="n">
        <v>25.4</v>
      </c>
      <c r="T1418" t="n">
        <v>10055.4</v>
      </c>
      <c r="U1418" t="n">
        <v>0.54</v>
      </c>
      <c r="V1418" t="n">
        <v>0.84</v>
      </c>
      <c r="W1418" t="n">
        <v>2.99</v>
      </c>
      <c r="X1418" t="n">
        <v>0.64</v>
      </c>
      <c r="Y1418" t="n">
        <v>1</v>
      </c>
      <c r="Z1418" t="n">
        <v>10</v>
      </c>
    </row>
    <row r="1419">
      <c r="A1419" t="n">
        <v>14</v>
      </c>
      <c r="B1419" t="n">
        <v>135</v>
      </c>
      <c r="C1419" t="inlineStr">
        <is>
          <t xml:space="preserve">CONCLUIDO	</t>
        </is>
      </c>
      <c r="D1419" t="n">
        <v>6.492</v>
      </c>
      <c r="E1419" t="n">
        <v>15.4</v>
      </c>
      <c r="F1419" t="n">
        <v>10.98</v>
      </c>
      <c r="G1419" t="n">
        <v>21.26</v>
      </c>
      <c r="H1419" t="n">
        <v>0.3</v>
      </c>
      <c r="I1419" t="n">
        <v>31</v>
      </c>
      <c r="J1419" t="n">
        <v>269.92</v>
      </c>
      <c r="K1419" t="n">
        <v>59.89</v>
      </c>
      <c r="L1419" t="n">
        <v>4.5</v>
      </c>
      <c r="M1419" t="n">
        <v>29</v>
      </c>
      <c r="N1419" t="n">
        <v>70.54000000000001</v>
      </c>
      <c r="O1419" t="n">
        <v>33524.86</v>
      </c>
      <c r="P1419" t="n">
        <v>186.88</v>
      </c>
      <c r="Q1419" t="n">
        <v>197.82</v>
      </c>
      <c r="R1419" t="n">
        <v>45.53</v>
      </c>
      <c r="S1419" t="n">
        <v>25.4</v>
      </c>
      <c r="T1419" t="n">
        <v>9105.23</v>
      </c>
      <c r="U1419" t="n">
        <v>0.5600000000000001</v>
      </c>
      <c r="V1419" t="n">
        <v>0.85</v>
      </c>
      <c r="W1419" t="n">
        <v>2.99</v>
      </c>
      <c r="X1419" t="n">
        <v>0.59</v>
      </c>
      <c r="Y1419" t="n">
        <v>1</v>
      </c>
      <c r="Z1419" t="n">
        <v>10</v>
      </c>
    </row>
    <row r="1420">
      <c r="A1420" t="n">
        <v>15</v>
      </c>
      <c r="B1420" t="n">
        <v>135</v>
      </c>
      <c r="C1420" t="inlineStr">
        <is>
          <t xml:space="preserve">CONCLUIDO	</t>
        </is>
      </c>
      <c r="D1420" t="n">
        <v>6.5174</v>
      </c>
      <c r="E1420" t="n">
        <v>15.34</v>
      </c>
      <c r="F1420" t="n">
        <v>10.97</v>
      </c>
      <c r="G1420" t="n">
        <v>21.95</v>
      </c>
      <c r="H1420" t="n">
        <v>0.31</v>
      </c>
      <c r="I1420" t="n">
        <v>30</v>
      </c>
      <c r="J1420" t="n">
        <v>270.4</v>
      </c>
      <c r="K1420" t="n">
        <v>59.89</v>
      </c>
      <c r="L1420" t="n">
        <v>4.75</v>
      </c>
      <c r="M1420" t="n">
        <v>28</v>
      </c>
      <c r="N1420" t="n">
        <v>70.76000000000001</v>
      </c>
      <c r="O1420" t="n">
        <v>33583.7</v>
      </c>
      <c r="P1420" t="n">
        <v>186.65</v>
      </c>
      <c r="Q1420" t="n">
        <v>197.87</v>
      </c>
      <c r="R1420" t="n">
        <v>45.16</v>
      </c>
      <c r="S1420" t="n">
        <v>25.4</v>
      </c>
      <c r="T1420" t="n">
        <v>8927.66</v>
      </c>
      <c r="U1420" t="n">
        <v>0.5600000000000001</v>
      </c>
      <c r="V1420" t="n">
        <v>0.85</v>
      </c>
      <c r="W1420" t="n">
        <v>3</v>
      </c>
      <c r="X1420" t="n">
        <v>0.58</v>
      </c>
      <c r="Y1420" t="n">
        <v>1</v>
      </c>
      <c r="Z1420" t="n">
        <v>10</v>
      </c>
    </row>
    <row r="1421">
      <c r="A1421" t="n">
        <v>16</v>
      </c>
      <c r="B1421" t="n">
        <v>135</v>
      </c>
      <c r="C1421" t="inlineStr">
        <is>
          <t xml:space="preserve">CONCLUIDO	</t>
        </is>
      </c>
      <c r="D1421" t="n">
        <v>6.5761</v>
      </c>
      <c r="E1421" t="n">
        <v>15.21</v>
      </c>
      <c r="F1421" t="n">
        <v>10.94</v>
      </c>
      <c r="G1421" t="n">
        <v>23.44</v>
      </c>
      <c r="H1421" t="n">
        <v>0.33</v>
      </c>
      <c r="I1421" t="n">
        <v>28</v>
      </c>
      <c r="J1421" t="n">
        <v>270.88</v>
      </c>
      <c r="K1421" t="n">
        <v>59.89</v>
      </c>
      <c r="L1421" t="n">
        <v>5</v>
      </c>
      <c r="M1421" t="n">
        <v>26</v>
      </c>
      <c r="N1421" t="n">
        <v>70.98999999999999</v>
      </c>
      <c r="O1421" t="n">
        <v>33642.62</v>
      </c>
      <c r="P1421" t="n">
        <v>186.06</v>
      </c>
      <c r="Q1421" t="n">
        <v>197.8</v>
      </c>
      <c r="R1421" t="n">
        <v>44.41</v>
      </c>
      <c r="S1421" t="n">
        <v>25.4</v>
      </c>
      <c r="T1421" t="n">
        <v>8558.870000000001</v>
      </c>
      <c r="U1421" t="n">
        <v>0.57</v>
      </c>
      <c r="V1421" t="n">
        <v>0.85</v>
      </c>
      <c r="W1421" t="n">
        <v>2.98</v>
      </c>
      <c r="X1421" t="n">
        <v>0.55</v>
      </c>
      <c r="Y1421" t="n">
        <v>1</v>
      </c>
      <c r="Z1421" t="n">
        <v>10</v>
      </c>
    </row>
    <row r="1422">
      <c r="A1422" t="n">
        <v>17</v>
      </c>
      <c r="B1422" t="n">
        <v>135</v>
      </c>
      <c r="C1422" t="inlineStr">
        <is>
          <t xml:space="preserve">CONCLUIDO	</t>
        </is>
      </c>
      <c r="D1422" t="n">
        <v>6.6102</v>
      </c>
      <c r="E1422" t="n">
        <v>15.13</v>
      </c>
      <c r="F1422" t="n">
        <v>10.91</v>
      </c>
      <c r="G1422" t="n">
        <v>24.24</v>
      </c>
      <c r="H1422" t="n">
        <v>0.34</v>
      </c>
      <c r="I1422" t="n">
        <v>27</v>
      </c>
      <c r="J1422" t="n">
        <v>271.36</v>
      </c>
      <c r="K1422" t="n">
        <v>59.89</v>
      </c>
      <c r="L1422" t="n">
        <v>5.25</v>
      </c>
      <c r="M1422" t="n">
        <v>25</v>
      </c>
      <c r="N1422" t="n">
        <v>71.22</v>
      </c>
      <c r="O1422" t="n">
        <v>33701.64</v>
      </c>
      <c r="P1422" t="n">
        <v>185.51</v>
      </c>
      <c r="Q1422" t="n">
        <v>197.82</v>
      </c>
      <c r="R1422" t="n">
        <v>43.69</v>
      </c>
      <c r="S1422" t="n">
        <v>25.4</v>
      </c>
      <c r="T1422" t="n">
        <v>8206.08</v>
      </c>
      <c r="U1422" t="n">
        <v>0.58</v>
      </c>
      <c r="V1422" t="n">
        <v>0.85</v>
      </c>
      <c r="W1422" t="n">
        <v>2.98</v>
      </c>
      <c r="X1422" t="n">
        <v>0.52</v>
      </c>
      <c r="Y1422" t="n">
        <v>1</v>
      </c>
      <c r="Z1422" t="n">
        <v>10</v>
      </c>
    </row>
    <row r="1423">
      <c r="A1423" t="n">
        <v>18</v>
      </c>
      <c r="B1423" t="n">
        <v>135</v>
      </c>
      <c r="C1423" t="inlineStr">
        <is>
          <t xml:space="preserve">CONCLUIDO	</t>
        </is>
      </c>
      <c r="D1423" t="n">
        <v>6.6401</v>
      </c>
      <c r="E1423" t="n">
        <v>15.06</v>
      </c>
      <c r="F1423" t="n">
        <v>10.89</v>
      </c>
      <c r="G1423" t="n">
        <v>25.14</v>
      </c>
      <c r="H1423" t="n">
        <v>0.36</v>
      </c>
      <c r="I1423" t="n">
        <v>26</v>
      </c>
      <c r="J1423" t="n">
        <v>271.84</v>
      </c>
      <c r="K1423" t="n">
        <v>59.89</v>
      </c>
      <c r="L1423" t="n">
        <v>5.5</v>
      </c>
      <c r="M1423" t="n">
        <v>24</v>
      </c>
      <c r="N1423" t="n">
        <v>71.45</v>
      </c>
      <c r="O1423" t="n">
        <v>33760.74</v>
      </c>
      <c r="P1423" t="n">
        <v>185.12</v>
      </c>
      <c r="Q1423" t="n">
        <v>197.84</v>
      </c>
      <c r="R1423" t="n">
        <v>42.99</v>
      </c>
      <c r="S1423" t="n">
        <v>25.4</v>
      </c>
      <c r="T1423" t="n">
        <v>7860.41</v>
      </c>
      <c r="U1423" t="n">
        <v>0.59</v>
      </c>
      <c r="V1423" t="n">
        <v>0.85</v>
      </c>
      <c r="W1423" t="n">
        <v>2.98</v>
      </c>
      <c r="X1423" t="n">
        <v>0.5</v>
      </c>
      <c r="Y1423" t="n">
        <v>1</v>
      </c>
      <c r="Z1423" t="n">
        <v>10</v>
      </c>
    </row>
    <row r="1424">
      <c r="A1424" t="n">
        <v>19</v>
      </c>
      <c r="B1424" t="n">
        <v>135</v>
      </c>
      <c r="C1424" t="inlineStr">
        <is>
          <t xml:space="preserve">CONCLUIDO	</t>
        </is>
      </c>
      <c r="D1424" t="n">
        <v>6.7104</v>
      </c>
      <c r="E1424" t="n">
        <v>14.9</v>
      </c>
      <c r="F1424" t="n">
        <v>10.84</v>
      </c>
      <c r="G1424" t="n">
        <v>27.09</v>
      </c>
      <c r="H1424" t="n">
        <v>0.38</v>
      </c>
      <c r="I1424" t="n">
        <v>24</v>
      </c>
      <c r="J1424" t="n">
        <v>272.32</v>
      </c>
      <c r="K1424" t="n">
        <v>59.89</v>
      </c>
      <c r="L1424" t="n">
        <v>5.75</v>
      </c>
      <c r="M1424" t="n">
        <v>22</v>
      </c>
      <c r="N1424" t="n">
        <v>71.68000000000001</v>
      </c>
      <c r="O1424" t="n">
        <v>33820.05</v>
      </c>
      <c r="P1424" t="n">
        <v>184.21</v>
      </c>
      <c r="Q1424" t="n">
        <v>197.78</v>
      </c>
      <c r="R1424" t="n">
        <v>41.26</v>
      </c>
      <c r="S1424" t="n">
        <v>25.4</v>
      </c>
      <c r="T1424" t="n">
        <v>7006.02</v>
      </c>
      <c r="U1424" t="n">
        <v>0.62</v>
      </c>
      <c r="V1424" t="n">
        <v>0.86</v>
      </c>
      <c r="W1424" t="n">
        <v>2.97</v>
      </c>
      <c r="X1424" t="n">
        <v>0.44</v>
      </c>
      <c r="Y1424" t="n">
        <v>1</v>
      </c>
      <c r="Z1424" t="n">
        <v>10</v>
      </c>
    </row>
    <row r="1425">
      <c r="A1425" t="n">
        <v>20</v>
      </c>
      <c r="B1425" t="n">
        <v>135</v>
      </c>
      <c r="C1425" t="inlineStr">
        <is>
          <t xml:space="preserve">CONCLUIDO	</t>
        </is>
      </c>
      <c r="D1425" t="n">
        <v>6.7239</v>
      </c>
      <c r="E1425" t="n">
        <v>14.87</v>
      </c>
      <c r="F1425" t="n">
        <v>10.86</v>
      </c>
      <c r="G1425" t="n">
        <v>28.32</v>
      </c>
      <c r="H1425" t="n">
        <v>0.39</v>
      </c>
      <c r="I1425" t="n">
        <v>23</v>
      </c>
      <c r="J1425" t="n">
        <v>272.8</v>
      </c>
      <c r="K1425" t="n">
        <v>59.89</v>
      </c>
      <c r="L1425" t="n">
        <v>6</v>
      </c>
      <c r="M1425" t="n">
        <v>21</v>
      </c>
      <c r="N1425" t="n">
        <v>71.91</v>
      </c>
      <c r="O1425" t="n">
        <v>33879.33</v>
      </c>
      <c r="P1425" t="n">
        <v>184.47</v>
      </c>
      <c r="Q1425" t="n">
        <v>197.83</v>
      </c>
      <c r="R1425" t="n">
        <v>41.79</v>
      </c>
      <c r="S1425" t="n">
        <v>25.4</v>
      </c>
      <c r="T1425" t="n">
        <v>7278.36</v>
      </c>
      <c r="U1425" t="n">
        <v>0.61</v>
      </c>
      <c r="V1425" t="n">
        <v>0.86</v>
      </c>
      <c r="W1425" t="n">
        <v>2.98</v>
      </c>
      <c r="X1425" t="n">
        <v>0.46</v>
      </c>
      <c r="Y1425" t="n">
        <v>1</v>
      </c>
      <c r="Z1425" t="n">
        <v>10</v>
      </c>
    </row>
    <row r="1426">
      <c r="A1426" t="n">
        <v>21</v>
      </c>
      <c r="B1426" t="n">
        <v>135</v>
      </c>
      <c r="C1426" t="inlineStr">
        <is>
          <t xml:space="preserve">CONCLUIDO	</t>
        </is>
      </c>
      <c r="D1426" t="n">
        <v>6.7344</v>
      </c>
      <c r="E1426" t="n">
        <v>14.85</v>
      </c>
      <c r="F1426" t="n">
        <v>10.83</v>
      </c>
      <c r="G1426" t="n">
        <v>28.26</v>
      </c>
      <c r="H1426" t="n">
        <v>0.41</v>
      </c>
      <c r="I1426" t="n">
        <v>23</v>
      </c>
      <c r="J1426" t="n">
        <v>273.28</v>
      </c>
      <c r="K1426" t="n">
        <v>59.89</v>
      </c>
      <c r="L1426" t="n">
        <v>6.25</v>
      </c>
      <c r="M1426" t="n">
        <v>21</v>
      </c>
      <c r="N1426" t="n">
        <v>72.14</v>
      </c>
      <c r="O1426" t="n">
        <v>33938.7</v>
      </c>
      <c r="P1426" t="n">
        <v>184.06</v>
      </c>
      <c r="Q1426" t="n">
        <v>197.75</v>
      </c>
      <c r="R1426" t="n">
        <v>40.96</v>
      </c>
      <c r="S1426" t="n">
        <v>25.4</v>
      </c>
      <c r="T1426" t="n">
        <v>6862.11</v>
      </c>
      <c r="U1426" t="n">
        <v>0.62</v>
      </c>
      <c r="V1426" t="n">
        <v>0.86</v>
      </c>
      <c r="W1426" t="n">
        <v>2.98</v>
      </c>
      <c r="X1426" t="n">
        <v>0.44</v>
      </c>
      <c r="Y1426" t="n">
        <v>1</v>
      </c>
      <c r="Z1426" t="n">
        <v>10</v>
      </c>
    </row>
    <row r="1427">
      <c r="A1427" t="n">
        <v>22</v>
      </c>
      <c r="B1427" t="n">
        <v>135</v>
      </c>
      <c r="C1427" t="inlineStr">
        <is>
          <t xml:space="preserve">CONCLUIDO	</t>
        </is>
      </c>
      <c r="D1427" t="n">
        <v>6.7642</v>
      </c>
      <c r="E1427" t="n">
        <v>14.78</v>
      </c>
      <c r="F1427" t="n">
        <v>10.82</v>
      </c>
      <c r="G1427" t="n">
        <v>29.5</v>
      </c>
      <c r="H1427" t="n">
        <v>0.42</v>
      </c>
      <c r="I1427" t="n">
        <v>22</v>
      </c>
      <c r="J1427" t="n">
        <v>273.76</v>
      </c>
      <c r="K1427" t="n">
        <v>59.89</v>
      </c>
      <c r="L1427" t="n">
        <v>6.5</v>
      </c>
      <c r="M1427" t="n">
        <v>20</v>
      </c>
      <c r="N1427" t="n">
        <v>72.37</v>
      </c>
      <c r="O1427" t="n">
        <v>33998.16</v>
      </c>
      <c r="P1427" t="n">
        <v>183.89</v>
      </c>
      <c r="Q1427" t="n">
        <v>197.85</v>
      </c>
      <c r="R1427" t="n">
        <v>40.52</v>
      </c>
      <c r="S1427" t="n">
        <v>25.4</v>
      </c>
      <c r="T1427" t="n">
        <v>6648.42</v>
      </c>
      <c r="U1427" t="n">
        <v>0.63</v>
      </c>
      <c r="V1427" t="n">
        <v>0.86</v>
      </c>
      <c r="W1427" t="n">
        <v>2.98</v>
      </c>
      <c r="X1427" t="n">
        <v>0.43</v>
      </c>
      <c r="Y1427" t="n">
        <v>1</v>
      </c>
      <c r="Z1427" t="n">
        <v>10</v>
      </c>
    </row>
    <row r="1428">
      <c r="A1428" t="n">
        <v>23</v>
      </c>
      <c r="B1428" t="n">
        <v>135</v>
      </c>
      <c r="C1428" t="inlineStr">
        <is>
          <t xml:space="preserve">CONCLUIDO	</t>
        </is>
      </c>
      <c r="D1428" t="n">
        <v>6.7966</v>
      </c>
      <c r="E1428" t="n">
        <v>14.71</v>
      </c>
      <c r="F1428" t="n">
        <v>10.8</v>
      </c>
      <c r="G1428" t="n">
        <v>30.85</v>
      </c>
      <c r="H1428" t="n">
        <v>0.44</v>
      </c>
      <c r="I1428" t="n">
        <v>21</v>
      </c>
      <c r="J1428" t="n">
        <v>274.24</v>
      </c>
      <c r="K1428" t="n">
        <v>59.89</v>
      </c>
      <c r="L1428" t="n">
        <v>6.75</v>
      </c>
      <c r="M1428" t="n">
        <v>19</v>
      </c>
      <c r="N1428" t="n">
        <v>72.61</v>
      </c>
      <c r="O1428" t="n">
        <v>34057.71</v>
      </c>
      <c r="P1428" t="n">
        <v>183.54</v>
      </c>
      <c r="Q1428" t="n">
        <v>197.76</v>
      </c>
      <c r="R1428" t="n">
        <v>39.84</v>
      </c>
      <c r="S1428" t="n">
        <v>25.4</v>
      </c>
      <c r="T1428" t="n">
        <v>6310.09</v>
      </c>
      <c r="U1428" t="n">
        <v>0.64</v>
      </c>
      <c r="V1428" t="n">
        <v>0.86</v>
      </c>
      <c r="W1428" t="n">
        <v>2.98</v>
      </c>
      <c r="X1428" t="n">
        <v>0.41</v>
      </c>
      <c r="Y1428" t="n">
        <v>1</v>
      </c>
      <c r="Z1428" t="n">
        <v>10</v>
      </c>
    </row>
    <row r="1429">
      <c r="A1429" t="n">
        <v>24</v>
      </c>
      <c r="B1429" t="n">
        <v>135</v>
      </c>
      <c r="C1429" t="inlineStr">
        <is>
          <t xml:space="preserve">CONCLUIDO	</t>
        </is>
      </c>
      <c r="D1429" t="n">
        <v>6.8292</v>
      </c>
      <c r="E1429" t="n">
        <v>14.64</v>
      </c>
      <c r="F1429" t="n">
        <v>10.78</v>
      </c>
      <c r="G1429" t="n">
        <v>32.34</v>
      </c>
      <c r="H1429" t="n">
        <v>0.45</v>
      </c>
      <c r="I1429" t="n">
        <v>20</v>
      </c>
      <c r="J1429" t="n">
        <v>274.73</v>
      </c>
      <c r="K1429" t="n">
        <v>59.89</v>
      </c>
      <c r="L1429" t="n">
        <v>7</v>
      </c>
      <c r="M1429" t="n">
        <v>18</v>
      </c>
      <c r="N1429" t="n">
        <v>72.84</v>
      </c>
      <c r="O1429" t="n">
        <v>34117.35</v>
      </c>
      <c r="P1429" t="n">
        <v>183.21</v>
      </c>
      <c r="Q1429" t="n">
        <v>197.78</v>
      </c>
      <c r="R1429" t="n">
        <v>39.17</v>
      </c>
      <c r="S1429" t="n">
        <v>25.4</v>
      </c>
      <c r="T1429" t="n">
        <v>5980.14</v>
      </c>
      <c r="U1429" t="n">
        <v>0.65</v>
      </c>
      <c r="V1429" t="n">
        <v>0.86</v>
      </c>
      <c r="W1429" t="n">
        <v>2.98</v>
      </c>
      <c r="X1429" t="n">
        <v>0.39</v>
      </c>
      <c r="Y1429" t="n">
        <v>1</v>
      </c>
      <c r="Z1429" t="n">
        <v>10</v>
      </c>
    </row>
    <row r="1430">
      <c r="A1430" t="n">
        <v>25</v>
      </c>
      <c r="B1430" t="n">
        <v>135</v>
      </c>
      <c r="C1430" t="inlineStr">
        <is>
          <t xml:space="preserve">CONCLUIDO	</t>
        </is>
      </c>
      <c r="D1430" t="n">
        <v>6.8357</v>
      </c>
      <c r="E1430" t="n">
        <v>14.63</v>
      </c>
      <c r="F1430" t="n">
        <v>10.77</v>
      </c>
      <c r="G1430" t="n">
        <v>32.3</v>
      </c>
      <c r="H1430" t="n">
        <v>0.47</v>
      </c>
      <c r="I1430" t="n">
        <v>20</v>
      </c>
      <c r="J1430" t="n">
        <v>275.21</v>
      </c>
      <c r="K1430" t="n">
        <v>59.89</v>
      </c>
      <c r="L1430" t="n">
        <v>7.25</v>
      </c>
      <c r="M1430" t="n">
        <v>18</v>
      </c>
      <c r="N1430" t="n">
        <v>73.08</v>
      </c>
      <c r="O1430" t="n">
        <v>34177.09</v>
      </c>
      <c r="P1430" t="n">
        <v>182.82</v>
      </c>
      <c r="Q1430" t="n">
        <v>197.79</v>
      </c>
      <c r="R1430" t="n">
        <v>39.11</v>
      </c>
      <c r="S1430" t="n">
        <v>25.4</v>
      </c>
      <c r="T1430" t="n">
        <v>5952.51</v>
      </c>
      <c r="U1430" t="n">
        <v>0.65</v>
      </c>
      <c r="V1430" t="n">
        <v>0.86</v>
      </c>
      <c r="W1430" t="n">
        <v>2.97</v>
      </c>
      <c r="X1430" t="n">
        <v>0.37</v>
      </c>
      <c r="Y1430" t="n">
        <v>1</v>
      </c>
      <c r="Z1430" t="n">
        <v>10</v>
      </c>
    </row>
    <row r="1431">
      <c r="A1431" t="n">
        <v>26</v>
      </c>
      <c r="B1431" t="n">
        <v>135</v>
      </c>
      <c r="C1431" t="inlineStr">
        <is>
          <t xml:space="preserve">CONCLUIDO	</t>
        </is>
      </c>
      <c r="D1431" t="n">
        <v>6.8685</v>
      </c>
      <c r="E1431" t="n">
        <v>14.56</v>
      </c>
      <c r="F1431" t="n">
        <v>10.75</v>
      </c>
      <c r="G1431" t="n">
        <v>33.93</v>
      </c>
      <c r="H1431" t="n">
        <v>0.48</v>
      </c>
      <c r="I1431" t="n">
        <v>19</v>
      </c>
      <c r="J1431" t="n">
        <v>275.7</v>
      </c>
      <c r="K1431" t="n">
        <v>59.89</v>
      </c>
      <c r="L1431" t="n">
        <v>7.5</v>
      </c>
      <c r="M1431" t="n">
        <v>17</v>
      </c>
      <c r="N1431" t="n">
        <v>73.31</v>
      </c>
      <c r="O1431" t="n">
        <v>34236.91</v>
      </c>
      <c r="P1431" t="n">
        <v>182.66</v>
      </c>
      <c r="Q1431" t="n">
        <v>197.81</v>
      </c>
      <c r="R1431" t="n">
        <v>38.61</v>
      </c>
      <c r="S1431" t="n">
        <v>25.4</v>
      </c>
      <c r="T1431" t="n">
        <v>5704.98</v>
      </c>
      <c r="U1431" t="n">
        <v>0.66</v>
      </c>
      <c r="V1431" t="n">
        <v>0.87</v>
      </c>
      <c r="W1431" t="n">
        <v>2.96</v>
      </c>
      <c r="X1431" t="n">
        <v>0.35</v>
      </c>
      <c r="Y1431" t="n">
        <v>1</v>
      </c>
      <c r="Z1431" t="n">
        <v>10</v>
      </c>
    </row>
    <row r="1432">
      <c r="A1432" t="n">
        <v>27</v>
      </c>
      <c r="B1432" t="n">
        <v>135</v>
      </c>
      <c r="C1432" t="inlineStr">
        <is>
          <t xml:space="preserve">CONCLUIDO	</t>
        </is>
      </c>
      <c r="D1432" t="n">
        <v>6.9003</v>
      </c>
      <c r="E1432" t="n">
        <v>14.49</v>
      </c>
      <c r="F1432" t="n">
        <v>10.73</v>
      </c>
      <c r="G1432" t="n">
        <v>35.76</v>
      </c>
      <c r="H1432" t="n">
        <v>0.5</v>
      </c>
      <c r="I1432" t="n">
        <v>18</v>
      </c>
      <c r="J1432" t="n">
        <v>276.18</v>
      </c>
      <c r="K1432" t="n">
        <v>59.89</v>
      </c>
      <c r="L1432" t="n">
        <v>7.75</v>
      </c>
      <c r="M1432" t="n">
        <v>16</v>
      </c>
      <c r="N1432" t="n">
        <v>73.55</v>
      </c>
      <c r="O1432" t="n">
        <v>34296.82</v>
      </c>
      <c r="P1432" t="n">
        <v>182.21</v>
      </c>
      <c r="Q1432" t="n">
        <v>197.83</v>
      </c>
      <c r="R1432" t="n">
        <v>37.88</v>
      </c>
      <c r="S1432" t="n">
        <v>25.4</v>
      </c>
      <c r="T1432" t="n">
        <v>5346.14</v>
      </c>
      <c r="U1432" t="n">
        <v>0.67</v>
      </c>
      <c r="V1432" t="n">
        <v>0.87</v>
      </c>
      <c r="W1432" t="n">
        <v>2.97</v>
      </c>
      <c r="X1432" t="n">
        <v>0.34</v>
      </c>
      <c r="Y1432" t="n">
        <v>1</v>
      </c>
      <c r="Z1432" t="n">
        <v>10</v>
      </c>
    </row>
    <row r="1433">
      <c r="A1433" t="n">
        <v>28</v>
      </c>
      <c r="B1433" t="n">
        <v>135</v>
      </c>
      <c r="C1433" t="inlineStr">
        <is>
          <t xml:space="preserve">CONCLUIDO	</t>
        </is>
      </c>
      <c r="D1433" t="n">
        <v>6.9017</v>
      </c>
      <c r="E1433" t="n">
        <v>14.49</v>
      </c>
      <c r="F1433" t="n">
        <v>10.73</v>
      </c>
      <c r="G1433" t="n">
        <v>35.75</v>
      </c>
      <c r="H1433" t="n">
        <v>0.51</v>
      </c>
      <c r="I1433" t="n">
        <v>18</v>
      </c>
      <c r="J1433" t="n">
        <v>276.67</v>
      </c>
      <c r="K1433" t="n">
        <v>59.89</v>
      </c>
      <c r="L1433" t="n">
        <v>8</v>
      </c>
      <c r="M1433" t="n">
        <v>16</v>
      </c>
      <c r="N1433" t="n">
        <v>73.78</v>
      </c>
      <c r="O1433" t="n">
        <v>34356.83</v>
      </c>
      <c r="P1433" t="n">
        <v>182.23</v>
      </c>
      <c r="Q1433" t="n">
        <v>197.81</v>
      </c>
      <c r="R1433" t="n">
        <v>37.8</v>
      </c>
      <c r="S1433" t="n">
        <v>25.4</v>
      </c>
      <c r="T1433" t="n">
        <v>5305.36</v>
      </c>
      <c r="U1433" t="n">
        <v>0.67</v>
      </c>
      <c r="V1433" t="n">
        <v>0.87</v>
      </c>
      <c r="W1433" t="n">
        <v>2.97</v>
      </c>
      <c r="X1433" t="n">
        <v>0.33</v>
      </c>
      <c r="Y1433" t="n">
        <v>1</v>
      </c>
      <c r="Z1433" t="n">
        <v>10</v>
      </c>
    </row>
    <row r="1434">
      <c r="A1434" t="n">
        <v>29</v>
      </c>
      <c r="B1434" t="n">
        <v>135</v>
      </c>
      <c r="C1434" t="inlineStr">
        <is>
          <t xml:space="preserve">CONCLUIDO	</t>
        </is>
      </c>
      <c r="D1434" t="n">
        <v>6.9288</v>
      </c>
      <c r="E1434" t="n">
        <v>14.43</v>
      </c>
      <c r="F1434" t="n">
        <v>10.72</v>
      </c>
      <c r="G1434" t="n">
        <v>37.84</v>
      </c>
      <c r="H1434" t="n">
        <v>0.53</v>
      </c>
      <c r="I1434" t="n">
        <v>17</v>
      </c>
      <c r="J1434" t="n">
        <v>277.16</v>
      </c>
      <c r="K1434" t="n">
        <v>59.89</v>
      </c>
      <c r="L1434" t="n">
        <v>8.25</v>
      </c>
      <c r="M1434" t="n">
        <v>15</v>
      </c>
      <c r="N1434" t="n">
        <v>74.02</v>
      </c>
      <c r="O1434" t="n">
        <v>34416.93</v>
      </c>
      <c r="P1434" t="n">
        <v>181.95</v>
      </c>
      <c r="Q1434" t="n">
        <v>197.77</v>
      </c>
      <c r="R1434" t="n">
        <v>37.39</v>
      </c>
      <c r="S1434" t="n">
        <v>25.4</v>
      </c>
      <c r="T1434" t="n">
        <v>5106.32</v>
      </c>
      <c r="U1434" t="n">
        <v>0.68</v>
      </c>
      <c r="V1434" t="n">
        <v>0.87</v>
      </c>
      <c r="W1434" t="n">
        <v>2.97</v>
      </c>
      <c r="X1434" t="n">
        <v>0.33</v>
      </c>
      <c r="Y1434" t="n">
        <v>1</v>
      </c>
      <c r="Z1434" t="n">
        <v>10</v>
      </c>
    </row>
    <row r="1435">
      <c r="A1435" t="n">
        <v>30</v>
      </c>
      <c r="B1435" t="n">
        <v>135</v>
      </c>
      <c r="C1435" t="inlineStr">
        <is>
          <t xml:space="preserve">CONCLUIDO	</t>
        </is>
      </c>
      <c r="D1435" t="n">
        <v>6.9247</v>
      </c>
      <c r="E1435" t="n">
        <v>14.44</v>
      </c>
      <c r="F1435" t="n">
        <v>10.73</v>
      </c>
      <c r="G1435" t="n">
        <v>37.87</v>
      </c>
      <c r="H1435" t="n">
        <v>0.55</v>
      </c>
      <c r="I1435" t="n">
        <v>17</v>
      </c>
      <c r="J1435" t="n">
        <v>277.65</v>
      </c>
      <c r="K1435" t="n">
        <v>59.89</v>
      </c>
      <c r="L1435" t="n">
        <v>8.5</v>
      </c>
      <c r="M1435" t="n">
        <v>15</v>
      </c>
      <c r="N1435" t="n">
        <v>74.26000000000001</v>
      </c>
      <c r="O1435" t="n">
        <v>34477.13</v>
      </c>
      <c r="P1435" t="n">
        <v>182.18</v>
      </c>
      <c r="Q1435" t="n">
        <v>197.76</v>
      </c>
      <c r="R1435" t="n">
        <v>37.85</v>
      </c>
      <c r="S1435" t="n">
        <v>25.4</v>
      </c>
      <c r="T1435" t="n">
        <v>5337.84</v>
      </c>
      <c r="U1435" t="n">
        <v>0.67</v>
      </c>
      <c r="V1435" t="n">
        <v>0.87</v>
      </c>
      <c r="W1435" t="n">
        <v>2.97</v>
      </c>
      <c r="X1435" t="n">
        <v>0.34</v>
      </c>
      <c r="Y1435" t="n">
        <v>1</v>
      </c>
      <c r="Z1435" t="n">
        <v>10</v>
      </c>
    </row>
    <row r="1436">
      <c r="A1436" t="n">
        <v>31</v>
      </c>
      <c r="B1436" t="n">
        <v>135</v>
      </c>
      <c r="C1436" t="inlineStr">
        <is>
          <t xml:space="preserve">CONCLUIDO	</t>
        </is>
      </c>
      <c r="D1436" t="n">
        <v>6.97</v>
      </c>
      <c r="E1436" t="n">
        <v>14.35</v>
      </c>
      <c r="F1436" t="n">
        <v>10.69</v>
      </c>
      <c r="G1436" t="n">
        <v>40.07</v>
      </c>
      <c r="H1436" t="n">
        <v>0.5600000000000001</v>
      </c>
      <c r="I1436" t="n">
        <v>16</v>
      </c>
      <c r="J1436" t="n">
        <v>278.13</v>
      </c>
      <c r="K1436" t="n">
        <v>59.89</v>
      </c>
      <c r="L1436" t="n">
        <v>8.75</v>
      </c>
      <c r="M1436" t="n">
        <v>14</v>
      </c>
      <c r="N1436" t="n">
        <v>74.5</v>
      </c>
      <c r="O1436" t="n">
        <v>34537.41</v>
      </c>
      <c r="P1436" t="n">
        <v>181.43</v>
      </c>
      <c r="Q1436" t="n">
        <v>197.84</v>
      </c>
      <c r="R1436" t="n">
        <v>36.33</v>
      </c>
      <c r="S1436" t="n">
        <v>25.4</v>
      </c>
      <c r="T1436" t="n">
        <v>4579.22</v>
      </c>
      <c r="U1436" t="n">
        <v>0.7</v>
      </c>
      <c r="V1436" t="n">
        <v>0.87</v>
      </c>
      <c r="W1436" t="n">
        <v>2.97</v>
      </c>
      <c r="X1436" t="n">
        <v>0.29</v>
      </c>
      <c r="Y1436" t="n">
        <v>1</v>
      </c>
      <c r="Z1436" t="n">
        <v>10</v>
      </c>
    </row>
    <row r="1437">
      <c r="A1437" t="n">
        <v>32</v>
      </c>
      <c r="B1437" t="n">
        <v>135</v>
      </c>
      <c r="C1437" t="inlineStr">
        <is>
          <t xml:space="preserve">CONCLUIDO	</t>
        </is>
      </c>
      <c r="D1437" t="n">
        <v>6.963</v>
      </c>
      <c r="E1437" t="n">
        <v>14.36</v>
      </c>
      <c r="F1437" t="n">
        <v>10.7</v>
      </c>
      <c r="G1437" t="n">
        <v>40.12</v>
      </c>
      <c r="H1437" t="n">
        <v>0.58</v>
      </c>
      <c r="I1437" t="n">
        <v>16</v>
      </c>
      <c r="J1437" t="n">
        <v>278.62</v>
      </c>
      <c r="K1437" t="n">
        <v>59.89</v>
      </c>
      <c r="L1437" t="n">
        <v>9</v>
      </c>
      <c r="M1437" t="n">
        <v>14</v>
      </c>
      <c r="N1437" t="n">
        <v>74.73999999999999</v>
      </c>
      <c r="O1437" t="n">
        <v>34597.8</v>
      </c>
      <c r="P1437" t="n">
        <v>181.7</v>
      </c>
      <c r="Q1437" t="n">
        <v>197.78</v>
      </c>
      <c r="R1437" t="n">
        <v>36.86</v>
      </c>
      <c r="S1437" t="n">
        <v>25.4</v>
      </c>
      <c r="T1437" t="n">
        <v>4846.31</v>
      </c>
      <c r="U1437" t="n">
        <v>0.6899999999999999</v>
      </c>
      <c r="V1437" t="n">
        <v>0.87</v>
      </c>
      <c r="W1437" t="n">
        <v>2.97</v>
      </c>
      <c r="X1437" t="n">
        <v>0.31</v>
      </c>
      <c r="Y1437" t="n">
        <v>1</v>
      </c>
      <c r="Z1437" t="n">
        <v>10</v>
      </c>
    </row>
    <row r="1438">
      <c r="A1438" t="n">
        <v>33</v>
      </c>
      <c r="B1438" t="n">
        <v>135</v>
      </c>
      <c r="C1438" t="inlineStr">
        <is>
          <t xml:space="preserve">CONCLUIDO	</t>
        </is>
      </c>
      <c r="D1438" t="n">
        <v>7.0039</v>
      </c>
      <c r="E1438" t="n">
        <v>14.28</v>
      </c>
      <c r="F1438" t="n">
        <v>10.67</v>
      </c>
      <c r="G1438" t="n">
        <v>42.67</v>
      </c>
      <c r="H1438" t="n">
        <v>0.59</v>
      </c>
      <c r="I1438" t="n">
        <v>15</v>
      </c>
      <c r="J1438" t="n">
        <v>279.11</v>
      </c>
      <c r="K1438" t="n">
        <v>59.89</v>
      </c>
      <c r="L1438" t="n">
        <v>9.25</v>
      </c>
      <c r="M1438" t="n">
        <v>13</v>
      </c>
      <c r="N1438" t="n">
        <v>74.98</v>
      </c>
      <c r="O1438" t="n">
        <v>34658.27</v>
      </c>
      <c r="P1438" t="n">
        <v>181.08</v>
      </c>
      <c r="Q1438" t="n">
        <v>197.79</v>
      </c>
      <c r="R1438" t="n">
        <v>35.94</v>
      </c>
      <c r="S1438" t="n">
        <v>25.4</v>
      </c>
      <c r="T1438" t="n">
        <v>4392.59</v>
      </c>
      <c r="U1438" t="n">
        <v>0.71</v>
      </c>
      <c r="V1438" t="n">
        <v>0.87</v>
      </c>
      <c r="W1438" t="n">
        <v>2.96</v>
      </c>
      <c r="X1438" t="n">
        <v>0.28</v>
      </c>
      <c r="Y1438" t="n">
        <v>1</v>
      </c>
      <c r="Z1438" t="n">
        <v>10</v>
      </c>
    </row>
    <row r="1439">
      <c r="A1439" t="n">
        <v>34</v>
      </c>
      <c r="B1439" t="n">
        <v>135</v>
      </c>
      <c r="C1439" t="inlineStr">
        <is>
          <t xml:space="preserve">CONCLUIDO	</t>
        </is>
      </c>
      <c r="D1439" t="n">
        <v>6.9987</v>
      </c>
      <c r="E1439" t="n">
        <v>14.29</v>
      </c>
      <c r="F1439" t="n">
        <v>10.68</v>
      </c>
      <c r="G1439" t="n">
        <v>42.71</v>
      </c>
      <c r="H1439" t="n">
        <v>0.6</v>
      </c>
      <c r="I1439" t="n">
        <v>15</v>
      </c>
      <c r="J1439" t="n">
        <v>279.61</v>
      </c>
      <c r="K1439" t="n">
        <v>59.89</v>
      </c>
      <c r="L1439" t="n">
        <v>9.5</v>
      </c>
      <c r="M1439" t="n">
        <v>13</v>
      </c>
      <c r="N1439" t="n">
        <v>75.22</v>
      </c>
      <c r="O1439" t="n">
        <v>34718.84</v>
      </c>
      <c r="P1439" t="n">
        <v>181.32</v>
      </c>
      <c r="Q1439" t="n">
        <v>197.75</v>
      </c>
      <c r="R1439" t="n">
        <v>36.23</v>
      </c>
      <c r="S1439" t="n">
        <v>25.4</v>
      </c>
      <c r="T1439" t="n">
        <v>4535.64</v>
      </c>
      <c r="U1439" t="n">
        <v>0.7</v>
      </c>
      <c r="V1439" t="n">
        <v>0.87</v>
      </c>
      <c r="W1439" t="n">
        <v>2.97</v>
      </c>
      <c r="X1439" t="n">
        <v>0.29</v>
      </c>
      <c r="Y1439" t="n">
        <v>1</v>
      </c>
      <c r="Z1439" t="n">
        <v>10</v>
      </c>
    </row>
    <row r="1440">
      <c r="A1440" t="n">
        <v>35</v>
      </c>
      <c r="B1440" t="n">
        <v>135</v>
      </c>
      <c r="C1440" t="inlineStr">
        <is>
          <t xml:space="preserve">CONCLUIDO	</t>
        </is>
      </c>
      <c r="D1440" t="n">
        <v>7.0018</v>
      </c>
      <c r="E1440" t="n">
        <v>14.28</v>
      </c>
      <c r="F1440" t="n">
        <v>10.67</v>
      </c>
      <c r="G1440" t="n">
        <v>42.68</v>
      </c>
      <c r="H1440" t="n">
        <v>0.62</v>
      </c>
      <c r="I1440" t="n">
        <v>15</v>
      </c>
      <c r="J1440" t="n">
        <v>280.1</v>
      </c>
      <c r="K1440" t="n">
        <v>59.89</v>
      </c>
      <c r="L1440" t="n">
        <v>9.75</v>
      </c>
      <c r="M1440" t="n">
        <v>13</v>
      </c>
      <c r="N1440" t="n">
        <v>75.45999999999999</v>
      </c>
      <c r="O1440" t="n">
        <v>34779.51</v>
      </c>
      <c r="P1440" t="n">
        <v>181.1</v>
      </c>
      <c r="Q1440" t="n">
        <v>197.78</v>
      </c>
      <c r="R1440" t="n">
        <v>36</v>
      </c>
      <c r="S1440" t="n">
        <v>25.4</v>
      </c>
      <c r="T1440" t="n">
        <v>4419.05</v>
      </c>
      <c r="U1440" t="n">
        <v>0.71</v>
      </c>
      <c r="V1440" t="n">
        <v>0.87</v>
      </c>
      <c r="W1440" t="n">
        <v>2.97</v>
      </c>
      <c r="X1440" t="n">
        <v>0.28</v>
      </c>
      <c r="Y1440" t="n">
        <v>1</v>
      </c>
      <c r="Z1440" t="n">
        <v>10</v>
      </c>
    </row>
    <row r="1441">
      <c r="A1441" t="n">
        <v>36</v>
      </c>
      <c r="B1441" t="n">
        <v>135</v>
      </c>
      <c r="C1441" t="inlineStr">
        <is>
          <t xml:space="preserve">CONCLUIDO	</t>
        </is>
      </c>
      <c r="D1441" t="n">
        <v>7.0407</v>
      </c>
      <c r="E1441" t="n">
        <v>14.2</v>
      </c>
      <c r="F1441" t="n">
        <v>10.64</v>
      </c>
      <c r="G1441" t="n">
        <v>45.61</v>
      </c>
      <c r="H1441" t="n">
        <v>0.63</v>
      </c>
      <c r="I1441" t="n">
        <v>14</v>
      </c>
      <c r="J1441" t="n">
        <v>280.59</v>
      </c>
      <c r="K1441" t="n">
        <v>59.89</v>
      </c>
      <c r="L1441" t="n">
        <v>10</v>
      </c>
      <c r="M1441" t="n">
        <v>12</v>
      </c>
      <c r="N1441" t="n">
        <v>75.7</v>
      </c>
      <c r="O1441" t="n">
        <v>34840.27</v>
      </c>
      <c r="P1441" t="n">
        <v>180.61</v>
      </c>
      <c r="Q1441" t="n">
        <v>197.77</v>
      </c>
      <c r="R1441" t="n">
        <v>35.22</v>
      </c>
      <c r="S1441" t="n">
        <v>25.4</v>
      </c>
      <c r="T1441" t="n">
        <v>4033.85</v>
      </c>
      <c r="U1441" t="n">
        <v>0.72</v>
      </c>
      <c r="V1441" t="n">
        <v>0.87</v>
      </c>
      <c r="W1441" t="n">
        <v>2.96</v>
      </c>
      <c r="X1441" t="n">
        <v>0.25</v>
      </c>
      <c r="Y1441" t="n">
        <v>1</v>
      </c>
      <c r="Z1441" t="n">
        <v>10</v>
      </c>
    </row>
    <row r="1442">
      <c r="A1442" t="n">
        <v>37</v>
      </c>
      <c r="B1442" t="n">
        <v>135</v>
      </c>
      <c r="C1442" t="inlineStr">
        <is>
          <t xml:space="preserve">CONCLUIDO	</t>
        </is>
      </c>
      <c r="D1442" t="n">
        <v>7.0391</v>
      </c>
      <c r="E1442" t="n">
        <v>14.21</v>
      </c>
      <c r="F1442" t="n">
        <v>10.65</v>
      </c>
      <c r="G1442" t="n">
        <v>45.62</v>
      </c>
      <c r="H1442" t="n">
        <v>0.65</v>
      </c>
      <c r="I1442" t="n">
        <v>14</v>
      </c>
      <c r="J1442" t="n">
        <v>281.08</v>
      </c>
      <c r="K1442" t="n">
        <v>59.89</v>
      </c>
      <c r="L1442" t="n">
        <v>10.25</v>
      </c>
      <c r="M1442" t="n">
        <v>12</v>
      </c>
      <c r="N1442" t="n">
        <v>75.95</v>
      </c>
      <c r="O1442" t="n">
        <v>34901.13</v>
      </c>
      <c r="P1442" t="n">
        <v>180.73</v>
      </c>
      <c r="Q1442" t="n">
        <v>197.77</v>
      </c>
      <c r="R1442" t="n">
        <v>35.32</v>
      </c>
      <c r="S1442" t="n">
        <v>25.4</v>
      </c>
      <c r="T1442" t="n">
        <v>4085.02</v>
      </c>
      <c r="U1442" t="n">
        <v>0.72</v>
      </c>
      <c r="V1442" t="n">
        <v>0.87</v>
      </c>
      <c r="W1442" t="n">
        <v>2.96</v>
      </c>
      <c r="X1442" t="n">
        <v>0.25</v>
      </c>
      <c r="Y1442" t="n">
        <v>1</v>
      </c>
      <c r="Z1442" t="n">
        <v>10</v>
      </c>
    </row>
    <row r="1443">
      <c r="A1443" t="n">
        <v>38</v>
      </c>
      <c r="B1443" t="n">
        <v>135</v>
      </c>
      <c r="C1443" t="inlineStr">
        <is>
          <t xml:space="preserve">CONCLUIDO	</t>
        </is>
      </c>
      <c r="D1443" t="n">
        <v>7.0383</v>
      </c>
      <c r="E1443" t="n">
        <v>14.21</v>
      </c>
      <c r="F1443" t="n">
        <v>10.65</v>
      </c>
      <c r="G1443" t="n">
        <v>45.63</v>
      </c>
      <c r="H1443" t="n">
        <v>0.66</v>
      </c>
      <c r="I1443" t="n">
        <v>14</v>
      </c>
      <c r="J1443" t="n">
        <v>281.58</v>
      </c>
      <c r="K1443" t="n">
        <v>59.89</v>
      </c>
      <c r="L1443" t="n">
        <v>10.5</v>
      </c>
      <c r="M1443" t="n">
        <v>12</v>
      </c>
      <c r="N1443" t="n">
        <v>76.19</v>
      </c>
      <c r="O1443" t="n">
        <v>34962.08</v>
      </c>
      <c r="P1443" t="n">
        <v>180.66</v>
      </c>
      <c r="Q1443" t="n">
        <v>197.76</v>
      </c>
      <c r="R1443" t="n">
        <v>35.41</v>
      </c>
      <c r="S1443" t="n">
        <v>25.4</v>
      </c>
      <c r="T1443" t="n">
        <v>4132.29</v>
      </c>
      <c r="U1443" t="n">
        <v>0.72</v>
      </c>
      <c r="V1443" t="n">
        <v>0.87</v>
      </c>
      <c r="W1443" t="n">
        <v>2.96</v>
      </c>
      <c r="X1443" t="n">
        <v>0.26</v>
      </c>
      <c r="Y1443" t="n">
        <v>1</v>
      </c>
      <c r="Z1443" t="n">
        <v>10</v>
      </c>
    </row>
    <row r="1444">
      <c r="A1444" t="n">
        <v>39</v>
      </c>
      <c r="B1444" t="n">
        <v>135</v>
      </c>
      <c r="C1444" t="inlineStr">
        <is>
          <t xml:space="preserve">CONCLUIDO	</t>
        </is>
      </c>
      <c r="D1444" t="n">
        <v>7.0674</v>
      </c>
      <c r="E1444" t="n">
        <v>14.15</v>
      </c>
      <c r="F1444" t="n">
        <v>10.64</v>
      </c>
      <c r="G1444" t="n">
        <v>49.1</v>
      </c>
      <c r="H1444" t="n">
        <v>0.68</v>
      </c>
      <c r="I1444" t="n">
        <v>13</v>
      </c>
      <c r="J1444" t="n">
        <v>282.07</v>
      </c>
      <c r="K1444" t="n">
        <v>59.89</v>
      </c>
      <c r="L1444" t="n">
        <v>10.75</v>
      </c>
      <c r="M1444" t="n">
        <v>11</v>
      </c>
      <c r="N1444" t="n">
        <v>76.44</v>
      </c>
      <c r="O1444" t="n">
        <v>35023.13</v>
      </c>
      <c r="P1444" t="n">
        <v>180.36</v>
      </c>
      <c r="Q1444" t="n">
        <v>197.78</v>
      </c>
      <c r="R1444" t="n">
        <v>35.28</v>
      </c>
      <c r="S1444" t="n">
        <v>25.4</v>
      </c>
      <c r="T1444" t="n">
        <v>4070.7</v>
      </c>
      <c r="U1444" t="n">
        <v>0.72</v>
      </c>
      <c r="V1444" t="n">
        <v>0.87</v>
      </c>
      <c r="W1444" t="n">
        <v>2.96</v>
      </c>
      <c r="X1444" t="n">
        <v>0.25</v>
      </c>
      <c r="Y1444" t="n">
        <v>1</v>
      </c>
      <c r="Z1444" t="n">
        <v>10</v>
      </c>
    </row>
    <row r="1445">
      <c r="A1445" t="n">
        <v>40</v>
      </c>
      <c r="B1445" t="n">
        <v>135</v>
      </c>
      <c r="C1445" t="inlineStr">
        <is>
          <t xml:space="preserve">CONCLUIDO	</t>
        </is>
      </c>
      <c r="D1445" t="n">
        <v>7.0692</v>
      </c>
      <c r="E1445" t="n">
        <v>14.15</v>
      </c>
      <c r="F1445" t="n">
        <v>10.64</v>
      </c>
      <c r="G1445" t="n">
        <v>49.09</v>
      </c>
      <c r="H1445" t="n">
        <v>0.6899999999999999</v>
      </c>
      <c r="I1445" t="n">
        <v>13</v>
      </c>
      <c r="J1445" t="n">
        <v>282.57</v>
      </c>
      <c r="K1445" t="n">
        <v>59.89</v>
      </c>
      <c r="L1445" t="n">
        <v>11</v>
      </c>
      <c r="M1445" t="n">
        <v>11</v>
      </c>
      <c r="N1445" t="n">
        <v>76.68000000000001</v>
      </c>
      <c r="O1445" t="n">
        <v>35084.28</v>
      </c>
      <c r="P1445" t="n">
        <v>180.61</v>
      </c>
      <c r="Q1445" t="n">
        <v>197.8</v>
      </c>
      <c r="R1445" t="n">
        <v>35.1</v>
      </c>
      <c r="S1445" t="n">
        <v>25.4</v>
      </c>
      <c r="T1445" t="n">
        <v>3979.9</v>
      </c>
      <c r="U1445" t="n">
        <v>0.72</v>
      </c>
      <c r="V1445" t="n">
        <v>0.87</v>
      </c>
      <c r="W1445" t="n">
        <v>2.96</v>
      </c>
      <c r="X1445" t="n">
        <v>0.24</v>
      </c>
      <c r="Y1445" t="n">
        <v>1</v>
      </c>
      <c r="Z1445" t="n">
        <v>10</v>
      </c>
    </row>
    <row r="1446">
      <c r="A1446" t="n">
        <v>41</v>
      </c>
      <c r="B1446" t="n">
        <v>135</v>
      </c>
      <c r="C1446" t="inlineStr">
        <is>
          <t xml:space="preserve">CONCLUIDO	</t>
        </is>
      </c>
      <c r="D1446" t="n">
        <v>7.0721</v>
      </c>
      <c r="E1446" t="n">
        <v>14.14</v>
      </c>
      <c r="F1446" t="n">
        <v>10.63</v>
      </c>
      <c r="G1446" t="n">
        <v>49.06</v>
      </c>
      <c r="H1446" t="n">
        <v>0.71</v>
      </c>
      <c r="I1446" t="n">
        <v>13</v>
      </c>
      <c r="J1446" t="n">
        <v>283.06</v>
      </c>
      <c r="K1446" t="n">
        <v>59.89</v>
      </c>
      <c r="L1446" t="n">
        <v>11.25</v>
      </c>
      <c r="M1446" t="n">
        <v>11</v>
      </c>
      <c r="N1446" t="n">
        <v>76.93000000000001</v>
      </c>
      <c r="O1446" t="n">
        <v>35145.53</v>
      </c>
      <c r="P1446" t="n">
        <v>180.49</v>
      </c>
      <c r="Q1446" t="n">
        <v>197.77</v>
      </c>
      <c r="R1446" t="n">
        <v>34.74</v>
      </c>
      <c r="S1446" t="n">
        <v>25.4</v>
      </c>
      <c r="T1446" t="n">
        <v>3803</v>
      </c>
      <c r="U1446" t="n">
        <v>0.73</v>
      </c>
      <c r="V1446" t="n">
        <v>0.88</v>
      </c>
      <c r="W1446" t="n">
        <v>2.96</v>
      </c>
      <c r="X1446" t="n">
        <v>0.24</v>
      </c>
      <c r="Y1446" t="n">
        <v>1</v>
      </c>
      <c r="Z1446" t="n">
        <v>10</v>
      </c>
    </row>
    <row r="1447">
      <c r="A1447" t="n">
        <v>42</v>
      </c>
      <c r="B1447" t="n">
        <v>135</v>
      </c>
      <c r="C1447" t="inlineStr">
        <is>
          <t xml:space="preserve">CONCLUIDO	</t>
        </is>
      </c>
      <c r="D1447" t="n">
        <v>7.071</v>
      </c>
      <c r="E1447" t="n">
        <v>14.14</v>
      </c>
      <c r="F1447" t="n">
        <v>10.63</v>
      </c>
      <c r="G1447" t="n">
        <v>49.07</v>
      </c>
      <c r="H1447" t="n">
        <v>0.72</v>
      </c>
      <c r="I1447" t="n">
        <v>13</v>
      </c>
      <c r="J1447" t="n">
        <v>283.56</v>
      </c>
      <c r="K1447" t="n">
        <v>59.89</v>
      </c>
      <c r="L1447" t="n">
        <v>11.5</v>
      </c>
      <c r="M1447" t="n">
        <v>11</v>
      </c>
      <c r="N1447" t="n">
        <v>77.18000000000001</v>
      </c>
      <c r="O1447" t="n">
        <v>35206.88</v>
      </c>
      <c r="P1447" t="n">
        <v>180.41</v>
      </c>
      <c r="Q1447" t="n">
        <v>197.75</v>
      </c>
      <c r="R1447" t="n">
        <v>34.89</v>
      </c>
      <c r="S1447" t="n">
        <v>25.4</v>
      </c>
      <c r="T1447" t="n">
        <v>3875.48</v>
      </c>
      <c r="U1447" t="n">
        <v>0.73</v>
      </c>
      <c r="V1447" t="n">
        <v>0.88</v>
      </c>
      <c r="W1447" t="n">
        <v>2.96</v>
      </c>
      <c r="X1447" t="n">
        <v>0.24</v>
      </c>
      <c r="Y1447" t="n">
        <v>1</v>
      </c>
      <c r="Z1447" t="n">
        <v>10</v>
      </c>
    </row>
    <row r="1448">
      <c r="A1448" t="n">
        <v>43</v>
      </c>
      <c r="B1448" t="n">
        <v>135</v>
      </c>
      <c r="C1448" t="inlineStr">
        <is>
          <t xml:space="preserve">CONCLUIDO	</t>
        </is>
      </c>
      <c r="D1448" t="n">
        <v>7.1028</v>
      </c>
      <c r="E1448" t="n">
        <v>14.08</v>
      </c>
      <c r="F1448" t="n">
        <v>10.62</v>
      </c>
      <c r="G1448" t="n">
        <v>53.1</v>
      </c>
      <c r="H1448" t="n">
        <v>0.74</v>
      </c>
      <c r="I1448" t="n">
        <v>12</v>
      </c>
      <c r="J1448" t="n">
        <v>284.06</v>
      </c>
      <c r="K1448" t="n">
        <v>59.89</v>
      </c>
      <c r="L1448" t="n">
        <v>11.75</v>
      </c>
      <c r="M1448" t="n">
        <v>10</v>
      </c>
      <c r="N1448" t="n">
        <v>77.42</v>
      </c>
      <c r="O1448" t="n">
        <v>35268.32</v>
      </c>
      <c r="P1448" t="n">
        <v>180.06</v>
      </c>
      <c r="Q1448" t="n">
        <v>197.75</v>
      </c>
      <c r="R1448" t="n">
        <v>34.43</v>
      </c>
      <c r="S1448" t="n">
        <v>25.4</v>
      </c>
      <c r="T1448" t="n">
        <v>3650.03</v>
      </c>
      <c r="U1448" t="n">
        <v>0.74</v>
      </c>
      <c r="V1448" t="n">
        <v>0.88</v>
      </c>
      <c r="W1448" t="n">
        <v>2.96</v>
      </c>
      <c r="X1448" t="n">
        <v>0.23</v>
      </c>
      <c r="Y1448" t="n">
        <v>1</v>
      </c>
      <c r="Z1448" t="n">
        <v>10</v>
      </c>
    </row>
    <row r="1449">
      <c r="A1449" t="n">
        <v>44</v>
      </c>
      <c r="B1449" t="n">
        <v>135</v>
      </c>
      <c r="C1449" t="inlineStr">
        <is>
          <t xml:space="preserve">CONCLUIDO	</t>
        </is>
      </c>
      <c r="D1449" t="n">
        <v>7.1047</v>
      </c>
      <c r="E1449" t="n">
        <v>14.08</v>
      </c>
      <c r="F1449" t="n">
        <v>10.62</v>
      </c>
      <c r="G1449" t="n">
        <v>53.08</v>
      </c>
      <c r="H1449" t="n">
        <v>0.75</v>
      </c>
      <c r="I1449" t="n">
        <v>12</v>
      </c>
      <c r="J1449" t="n">
        <v>284.56</v>
      </c>
      <c r="K1449" t="n">
        <v>59.89</v>
      </c>
      <c r="L1449" t="n">
        <v>12</v>
      </c>
      <c r="M1449" t="n">
        <v>10</v>
      </c>
      <c r="N1449" t="n">
        <v>77.67</v>
      </c>
      <c r="O1449" t="n">
        <v>35329.87</v>
      </c>
      <c r="P1449" t="n">
        <v>180.01</v>
      </c>
      <c r="Q1449" t="n">
        <v>197.78</v>
      </c>
      <c r="R1449" t="n">
        <v>34.26</v>
      </c>
      <c r="S1449" t="n">
        <v>25.4</v>
      </c>
      <c r="T1449" t="n">
        <v>3563.85</v>
      </c>
      <c r="U1449" t="n">
        <v>0.74</v>
      </c>
      <c r="V1449" t="n">
        <v>0.88</v>
      </c>
      <c r="W1449" t="n">
        <v>2.96</v>
      </c>
      <c r="X1449" t="n">
        <v>0.22</v>
      </c>
      <c r="Y1449" t="n">
        <v>1</v>
      </c>
      <c r="Z1449" t="n">
        <v>10</v>
      </c>
    </row>
    <row r="1450">
      <c r="A1450" t="n">
        <v>45</v>
      </c>
      <c r="B1450" t="n">
        <v>135</v>
      </c>
      <c r="C1450" t="inlineStr">
        <is>
          <t xml:space="preserve">CONCLUIDO	</t>
        </is>
      </c>
      <c r="D1450" t="n">
        <v>7.1054</v>
      </c>
      <c r="E1450" t="n">
        <v>14.07</v>
      </c>
      <c r="F1450" t="n">
        <v>10.61</v>
      </c>
      <c r="G1450" t="n">
        <v>53.07</v>
      </c>
      <c r="H1450" t="n">
        <v>0.77</v>
      </c>
      <c r="I1450" t="n">
        <v>12</v>
      </c>
      <c r="J1450" t="n">
        <v>285.06</v>
      </c>
      <c r="K1450" t="n">
        <v>59.89</v>
      </c>
      <c r="L1450" t="n">
        <v>12.25</v>
      </c>
      <c r="M1450" t="n">
        <v>10</v>
      </c>
      <c r="N1450" t="n">
        <v>77.92</v>
      </c>
      <c r="O1450" t="n">
        <v>35391.51</v>
      </c>
      <c r="P1450" t="n">
        <v>180.09</v>
      </c>
      <c r="Q1450" t="n">
        <v>197.77</v>
      </c>
      <c r="R1450" t="n">
        <v>34.26</v>
      </c>
      <c r="S1450" t="n">
        <v>25.4</v>
      </c>
      <c r="T1450" t="n">
        <v>3563.7</v>
      </c>
      <c r="U1450" t="n">
        <v>0.74</v>
      </c>
      <c r="V1450" t="n">
        <v>0.88</v>
      </c>
      <c r="W1450" t="n">
        <v>2.96</v>
      </c>
      <c r="X1450" t="n">
        <v>0.22</v>
      </c>
      <c r="Y1450" t="n">
        <v>1</v>
      </c>
      <c r="Z1450" t="n">
        <v>10</v>
      </c>
    </row>
    <row r="1451">
      <c r="A1451" t="n">
        <v>46</v>
      </c>
      <c r="B1451" t="n">
        <v>135</v>
      </c>
      <c r="C1451" t="inlineStr">
        <is>
          <t xml:space="preserve">CONCLUIDO	</t>
        </is>
      </c>
      <c r="D1451" t="n">
        <v>7.11</v>
      </c>
      <c r="E1451" t="n">
        <v>14.06</v>
      </c>
      <c r="F1451" t="n">
        <v>10.61</v>
      </c>
      <c r="G1451" t="n">
        <v>53.02</v>
      </c>
      <c r="H1451" t="n">
        <v>0.78</v>
      </c>
      <c r="I1451" t="n">
        <v>12</v>
      </c>
      <c r="J1451" t="n">
        <v>285.56</v>
      </c>
      <c r="K1451" t="n">
        <v>59.89</v>
      </c>
      <c r="L1451" t="n">
        <v>12.5</v>
      </c>
      <c r="M1451" t="n">
        <v>10</v>
      </c>
      <c r="N1451" t="n">
        <v>78.17</v>
      </c>
      <c r="O1451" t="n">
        <v>35453.26</v>
      </c>
      <c r="P1451" t="n">
        <v>179.8</v>
      </c>
      <c r="Q1451" t="n">
        <v>197.78</v>
      </c>
      <c r="R1451" t="n">
        <v>34.09</v>
      </c>
      <c r="S1451" t="n">
        <v>25.4</v>
      </c>
      <c r="T1451" t="n">
        <v>3480.5</v>
      </c>
      <c r="U1451" t="n">
        <v>0.75</v>
      </c>
      <c r="V1451" t="n">
        <v>0.88</v>
      </c>
      <c r="W1451" t="n">
        <v>2.96</v>
      </c>
      <c r="X1451" t="n">
        <v>0.21</v>
      </c>
      <c r="Y1451" t="n">
        <v>1</v>
      </c>
      <c r="Z1451" t="n">
        <v>10</v>
      </c>
    </row>
    <row r="1452">
      <c r="A1452" t="n">
        <v>47</v>
      </c>
      <c r="B1452" t="n">
        <v>135</v>
      </c>
      <c r="C1452" t="inlineStr">
        <is>
          <t xml:space="preserve">CONCLUIDO	</t>
        </is>
      </c>
      <c r="D1452" t="n">
        <v>7.1045</v>
      </c>
      <c r="E1452" t="n">
        <v>14.08</v>
      </c>
      <c r="F1452" t="n">
        <v>10.62</v>
      </c>
      <c r="G1452" t="n">
        <v>53.08</v>
      </c>
      <c r="H1452" t="n">
        <v>0.79</v>
      </c>
      <c r="I1452" t="n">
        <v>12</v>
      </c>
      <c r="J1452" t="n">
        <v>286.06</v>
      </c>
      <c r="K1452" t="n">
        <v>59.89</v>
      </c>
      <c r="L1452" t="n">
        <v>12.75</v>
      </c>
      <c r="M1452" t="n">
        <v>10</v>
      </c>
      <c r="N1452" t="n">
        <v>78.42</v>
      </c>
      <c r="O1452" t="n">
        <v>35515.1</v>
      </c>
      <c r="P1452" t="n">
        <v>179.8</v>
      </c>
      <c r="Q1452" t="n">
        <v>197.83</v>
      </c>
      <c r="R1452" t="n">
        <v>34.34</v>
      </c>
      <c r="S1452" t="n">
        <v>25.4</v>
      </c>
      <c r="T1452" t="n">
        <v>3607.1</v>
      </c>
      <c r="U1452" t="n">
        <v>0.74</v>
      </c>
      <c r="V1452" t="n">
        <v>0.88</v>
      </c>
      <c r="W1452" t="n">
        <v>2.96</v>
      </c>
      <c r="X1452" t="n">
        <v>0.22</v>
      </c>
      <c r="Y1452" t="n">
        <v>1</v>
      </c>
      <c r="Z1452" t="n">
        <v>10</v>
      </c>
    </row>
    <row r="1453">
      <c r="A1453" t="n">
        <v>48</v>
      </c>
      <c r="B1453" t="n">
        <v>135</v>
      </c>
      <c r="C1453" t="inlineStr">
        <is>
          <t xml:space="preserve">CONCLUIDO	</t>
        </is>
      </c>
      <c r="D1453" t="n">
        <v>7.1487</v>
      </c>
      <c r="E1453" t="n">
        <v>13.99</v>
      </c>
      <c r="F1453" t="n">
        <v>10.58</v>
      </c>
      <c r="G1453" t="n">
        <v>57.71</v>
      </c>
      <c r="H1453" t="n">
        <v>0.8100000000000001</v>
      </c>
      <c r="I1453" t="n">
        <v>11</v>
      </c>
      <c r="J1453" t="n">
        <v>286.56</v>
      </c>
      <c r="K1453" t="n">
        <v>59.89</v>
      </c>
      <c r="L1453" t="n">
        <v>13</v>
      </c>
      <c r="M1453" t="n">
        <v>9</v>
      </c>
      <c r="N1453" t="n">
        <v>78.68000000000001</v>
      </c>
      <c r="O1453" t="n">
        <v>35577.18</v>
      </c>
      <c r="P1453" t="n">
        <v>179.24</v>
      </c>
      <c r="Q1453" t="n">
        <v>197.76</v>
      </c>
      <c r="R1453" t="n">
        <v>33.24</v>
      </c>
      <c r="S1453" t="n">
        <v>25.4</v>
      </c>
      <c r="T1453" t="n">
        <v>3062.31</v>
      </c>
      <c r="U1453" t="n">
        <v>0.76</v>
      </c>
      <c r="V1453" t="n">
        <v>0.88</v>
      </c>
      <c r="W1453" t="n">
        <v>2.96</v>
      </c>
      <c r="X1453" t="n">
        <v>0.19</v>
      </c>
      <c r="Y1453" t="n">
        <v>1</v>
      </c>
      <c r="Z1453" t="n">
        <v>10</v>
      </c>
    </row>
    <row r="1454">
      <c r="A1454" t="n">
        <v>49</v>
      </c>
      <c r="B1454" t="n">
        <v>135</v>
      </c>
      <c r="C1454" t="inlineStr">
        <is>
          <t xml:space="preserve">CONCLUIDO	</t>
        </is>
      </c>
      <c r="D1454" t="n">
        <v>7.1441</v>
      </c>
      <c r="E1454" t="n">
        <v>14</v>
      </c>
      <c r="F1454" t="n">
        <v>10.59</v>
      </c>
      <c r="G1454" t="n">
        <v>57.75</v>
      </c>
      <c r="H1454" t="n">
        <v>0.82</v>
      </c>
      <c r="I1454" t="n">
        <v>11</v>
      </c>
      <c r="J1454" t="n">
        <v>287.07</v>
      </c>
      <c r="K1454" t="n">
        <v>59.89</v>
      </c>
      <c r="L1454" t="n">
        <v>13.25</v>
      </c>
      <c r="M1454" t="n">
        <v>9</v>
      </c>
      <c r="N1454" t="n">
        <v>78.93000000000001</v>
      </c>
      <c r="O1454" t="n">
        <v>35639.23</v>
      </c>
      <c r="P1454" t="n">
        <v>179.4</v>
      </c>
      <c r="Q1454" t="n">
        <v>197.81</v>
      </c>
      <c r="R1454" t="n">
        <v>33.4</v>
      </c>
      <c r="S1454" t="n">
        <v>25.4</v>
      </c>
      <c r="T1454" t="n">
        <v>3138.92</v>
      </c>
      <c r="U1454" t="n">
        <v>0.76</v>
      </c>
      <c r="V1454" t="n">
        <v>0.88</v>
      </c>
      <c r="W1454" t="n">
        <v>2.96</v>
      </c>
      <c r="X1454" t="n">
        <v>0.2</v>
      </c>
      <c r="Y1454" t="n">
        <v>1</v>
      </c>
      <c r="Z1454" t="n">
        <v>10</v>
      </c>
    </row>
    <row r="1455">
      <c r="A1455" t="n">
        <v>50</v>
      </c>
      <c r="B1455" t="n">
        <v>135</v>
      </c>
      <c r="C1455" t="inlineStr">
        <is>
          <t xml:space="preserve">CONCLUIDO	</t>
        </is>
      </c>
      <c r="D1455" t="n">
        <v>7.1498</v>
      </c>
      <c r="E1455" t="n">
        <v>13.99</v>
      </c>
      <c r="F1455" t="n">
        <v>10.58</v>
      </c>
      <c r="G1455" t="n">
        <v>57.69</v>
      </c>
      <c r="H1455" t="n">
        <v>0.84</v>
      </c>
      <c r="I1455" t="n">
        <v>11</v>
      </c>
      <c r="J1455" t="n">
        <v>287.57</v>
      </c>
      <c r="K1455" t="n">
        <v>59.89</v>
      </c>
      <c r="L1455" t="n">
        <v>13.5</v>
      </c>
      <c r="M1455" t="n">
        <v>9</v>
      </c>
      <c r="N1455" t="n">
        <v>79.18000000000001</v>
      </c>
      <c r="O1455" t="n">
        <v>35701.38</v>
      </c>
      <c r="P1455" t="n">
        <v>179.27</v>
      </c>
      <c r="Q1455" t="n">
        <v>197.75</v>
      </c>
      <c r="R1455" t="n">
        <v>33.21</v>
      </c>
      <c r="S1455" t="n">
        <v>25.4</v>
      </c>
      <c r="T1455" t="n">
        <v>3045.76</v>
      </c>
      <c r="U1455" t="n">
        <v>0.76</v>
      </c>
      <c r="V1455" t="n">
        <v>0.88</v>
      </c>
      <c r="W1455" t="n">
        <v>2.96</v>
      </c>
      <c r="X1455" t="n">
        <v>0.19</v>
      </c>
      <c r="Y1455" t="n">
        <v>1</v>
      </c>
      <c r="Z1455" t="n">
        <v>10</v>
      </c>
    </row>
    <row r="1456">
      <c r="A1456" t="n">
        <v>51</v>
      </c>
      <c r="B1456" t="n">
        <v>135</v>
      </c>
      <c r="C1456" t="inlineStr">
        <is>
          <t xml:space="preserve">CONCLUIDO	</t>
        </is>
      </c>
      <c r="D1456" t="n">
        <v>7.1437</v>
      </c>
      <c r="E1456" t="n">
        <v>14</v>
      </c>
      <c r="F1456" t="n">
        <v>10.59</v>
      </c>
      <c r="G1456" t="n">
        <v>57.76</v>
      </c>
      <c r="H1456" t="n">
        <v>0.85</v>
      </c>
      <c r="I1456" t="n">
        <v>11</v>
      </c>
      <c r="J1456" t="n">
        <v>288.08</v>
      </c>
      <c r="K1456" t="n">
        <v>59.89</v>
      </c>
      <c r="L1456" t="n">
        <v>13.75</v>
      </c>
      <c r="M1456" t="n">
        <v>9</v>
      </c>
      <c r="N1456" t="n">
        <v>79.44</v>
      </c>
      <c r="O1456" t="n">
        <v>35763.64</v>
      </c>
      <c r="P1456" t="n">
        <v>179.68</v>
      </c>
      <c r="Q1456" t="n">
        <v>197.75</v>
      </c>
      <c r="R1456" t="n">
        <v>33.65</v>
      </c>
      <c r="S1456" t="n">
        <v>25.4</v>
      </c>
      <c r="T1456" t="n">
        <v>3268.19</v>
      </c>
      <c r="U1456" t="n">
        <v>0.75</v>
      </c>
      <c r="V1456" t="n">
        <v>0.88</v>
      </c>
      <c r="W1456" t="n">
        <v>2.96</v>
      </c>
      <c r="X1456" t="n">
        <v>0.2</v>
      </c>
      <c r="Y1456" t="n">
        <v>1</v>
      </c>
      <c r="Z1456" t="n">
        <v>10</v>
      </c>
    </row>
    <row r="1457">
      <c r="A1457" t="n">
        <v>52</v>
      </c>
      <c r="B1457" t="n">
        <v>135</v>
      </c>
      <c r="C1457" t="inlineStr">
        <is>
          <t xml:space="preserve">CONCLUIDO	</t>
        </is>
      </c>
      <c r="D1457" t="n">
        <v>7.1461</v>
      </c>
      <c r="E1457" t="n">
        <v>13.99</v>
      </c>
      <c r="F1457" t="n">
        <v>10.58</v>
      </c>
      <c r="G1457" t="n">
        <v>57.73</v>
      </c>
      <c r="H1457" t="n">
        <v>0.86</v>
      </c>
      <c r="I1457" t="n">
        <v>11</v>
      </c>
      <c r="J1457" t="n">
        <v>288.58</v>
      </c>
      <c r="K1457" t="n">
        <v>59.89</v>
      </c>
      <c r="L1457" t="n">
        <v>14</v>
      </c>
      <c r="M1457" t="n">
        <v>9</v>
      </c>
      <c r="N1457" t="n">
        <v>79.69</v>
      </c>
      <c r="O1457" t="n">
        <v>35826</v>
      </c>
      <c r="P1457" t="n">
        <v>179.39</v>
      </c>
      <c r="Q1457" t="n">
        <v>197.79</v>
      </c>
      <c r="R1457" t="n">
        <v>33.38</v>
      </c>
      <c r="S1457" t="n">
        <v>25.4</v>
      </c>
      <c r="T1457" t="n">
        <v>3129.52</v>
      </c>
      <c r="U1457" t="n">
        <v>0.76</v>
      </c>
      <c r="V1457" t="n">
        <v>0.88</v>
      </c>
      <c r="W1457" t="n">
        <v>2.96</v>
      </c>
      <c r="X1457" t="n">
        <v>0.19</v>
      </c>
      <c r="Y1457" t="n">
        <v>1</v>
      </c>
      <c r="Z1457" t="n">
        <v>10</v>
      </c>
    </row>
    <row r="1458">
      <c r="A1458" t="n">
        <v>53</v>
      </c>
      <c r="B1458" t="n">
        <v>135</v>
      </c>
      <c r="C1458" t="inlineStr">
        <is>
          <t xml:space="preserve">CONCLUIDO	</t>
        </is>
      </c>
      <c r="D1458" t="n">
        <v>7.1818</v>
      </c>
      <c r="E1458" t="n">
        <v>13.92</v>
      </c>
      <c r="F1458" t="n">
        <v>10.57</v>
      </c>
      <c r="G1458" t="n">
        <v>63.39</v>
      </c>
      <c r="H1458" t="n">
        <v>0.88</v>
      </c>
      <c r="I1458" t="n">
        <v>10</v>
      </c>
      <c r="J1458" t="n">
        <v>289.09</v>
      </c>
      <c r="K1458" t="n">
        <v>59.89</v>
      </c>
      <c r="L1458" t="n">
        <v>14.25</v>
      </c>
      <c r="M1458" t="n">
        <v>8</v>
      </c>
      <c r="N1458" t="n">
        <v>79.95</v>
      </c>
      <c r="O1458" t="n">
        <v>35888.47</v>
      </c>
      <c r="P1458" t="n">
        <v>179.02</v>
      </c>
      <c r="Q1458" t="n">
        <v>197.78</v>
      </c>
      <c r="R1458" t="n">
        <v>32.77</v>
      </c>
      <c r="S1458" t="n">
        <v>25.4</v>
      </c>
      <c r="T1458" t="n">
        <v>2833.06</v>
      </c>
      <c r="U1458" t="n">
        <v>0.77</v>
      </c>
      <c r="V1458" t="n">
        <v>0.88</v>
      </c>
      <c r="W1458" t="n">
        <v>2.96</v>
      </c>
      <c r="X1458" t="n">
        <v>0.17</v>
      </c>
      <c r="Y1458" t="n">
        <v>1</v>
      </c>
      <c r="Z1458" t="n">
        <v>10</v>
      </c>
    </row>
    <row r="1459">
      <c r="A1459" t="n">
        <v>54</v>
      </c>
      <c r="B1459" t="n">
        <v>135</v>
      </c>
      <c r="C1459" t="inlineStr">
        <is>
          <t xml:space="preserve">CONCLUIDO	</t>
        </is>
      </c>
      <c r="D1459" t="n">
        <v>7.1818</v>
      </c>
      <c r="E1459" t="n">
        <v>13.92</v>
      </c>
      <c r="F1459" t="n">
        <v>10.57</v>
      </c>
      <c r="G1459" t="n">
        <v>63.39</v>
      </c>
      <c r="H1459" t="n">
        <v>0.89</v>
      </c>
      <c r="I1459" t="n">
        <v>10</v>
      </c>
      <c r="J1459" t="n">
        <v>289.6</v>
      </c>
      <c r="K1459" t="n">
        <v>59.89</v>
      </c>
      <c r="L1459" t="n">
        <v>14.5</v>
      </c>
      <c r="M1459" t="n">
        <v>8</v>
      </c>
      <c r="N1459" t="n">
        <v>80.20999999999999</v>
      </c>
      <c r="O1459" t="n">
        <v>35951.04</v>
      </c>
      <c r="P1459" t="n">
        <v>179.12</v>
      </c>
      <c r="Q1459" t="n">
        <v>197.8</v>
      </c>
      <c r="R1459" t="n">
        <v>32.85</v>
      </c>
      <c r="S1459" t="n">
        <v>25.4</v>
      </c>
      <c r="T1459" t="n">
        <v>2873.04</v>
      </c>
      <c r="U1459" t="n">
        <v>0.77</v>
      </c>
      <c r="V1459" t="n">
        <v>0.88</v>
      </c>
      <c r="W1459" t="n">
        <v>2.95</v>
      </c>
      <c r="X1459" t="n">
        <v>0.17</v>
      </c>
      <c r="Y1459" t="n">
        <v>1</v>
      </c>
      <c r="Z1459" t="n">
        <v>10</v>
      </c>
    </row>
    <row r="1460">
      <c r="A1460" t="n">
        <v>55</v>
      </c>
      <c r="B1460" t="n">
        <v>135</v>
      </c>
      <c r="C1460" t="inlineStr">
        <is>
          <t xml:space="preserve">CONCLUIDO	</t>
        </is>
      </c>
      <c r="D1460" t="n">
        <v>7.1841</v>
      </c>
      <c r="E1460" t="n">
        <v>13.92</v>
      </c>
      <c r="F1460" t="n">
        <v>10.56</v>
      </c>
      <c r="G1460" t="n">
        <v>63.37</v>
      </c>
      <c r="H1460" t="n">
        <v>0.91</v>
      </c>
      <c r="I1460" t="n">
        <v>10</v>
      </c>
      <c r="J1460" t="n">
        <v>290.1</v>
      </c>
      <c r="K1460" t="n">
        <v>59.89</v>
      </c>
      <c r="L1460" t="n">
        <v>14.75</v>
      </c>
      <c r="M1460" t="n">
        <v>8</v>
      </c>
      <c r="N1460" t="n">
        <v>80.47</v>
      </c>
      <c r="O1460" t="n">
        <v>36013.72</v>
      </c>
      <c r="P1460" t="n">
        <v>179.23</v>
      </c>
      <c r="Q1460" t="n">
        <v>197.77</v>
      </c>
      <c r="R1460" t="n">
        <v>32.66</v>
      </c>
      <c r="S1460" t="n">
        <v>25.4</v>
      </c>
      <c r="T1460" t="n">
        <v>2776.64</v>
      </c>
      <c r="U1460" t="n">
        <v>0.78</v>
      </c>
      <c r="V1460" t="n">
        <v>0.88</v>
      </c>
      <c r="W1460" t="n">
        <v>2.96</v>
      </c>
      <c r="X1460" t="n">
        <v>0.17</v>
      </c>
      <c r="Y1460" t="n">
        <v>1</v>
      </c>
      <c r="Z1460" t="n">
        <v>10</v>
      </c>
    </row>
    <row r="1461">
      <c r="A1461" t="n">
        <v>56</v>
      </c>
      <c r="B1461" t="n">
        <v>135</v>
      </c>
      <c r="C1461" t="inlineStr">
        <is>
          <t xml:space="preserve">CONCLUIDO	</t>
        </is>
      </c>
      <c r="D1461" t="n">
        <v>7.183</v>
      </c>
      <c r="E1461" t="n">
        <v>13.92</v>
      </c>
      <c r="F1461" t="n">
        <v>10.56</v>
      </c>
      <c r="G1461" t="n">
        <v>63.38</v>
      </c>
      <c r="H1461" t="n">
        <v>0.92</v>
      </c>
      <c r="I1461" t="n">
        <v>10</v>
      </c>
      <c r="J1461" t="n">
        <v>290.61</v>
      </c>
      <c r="K1461" t="n">
        <v>59.89</v>
      </c>
      <c r="L1461" t="n">
        <v>15</v>
      </c>
      <c r="M1461" t="n">
        <v>8</v>
      </c>
      <c r="N1461" t="n">
        <v>80.73</v>
      </c>
      <c r="O1461" t="n">
        <v>36076.5</v>
      </c>
      <c r="P1461" t="n">
        <v>179.26</v>
      </c>
      <c r="Q1461" t="n">
        <v>197.75</v>
      </c>
      <c r="R1461" t="n">
        <v>32.68</v>
      </c>
      <c r="S1461" t="n">
        <v>25.4</v>
      </c>
      <c r="T1461" t="n">
        <v>2784.22</v>
      </c>
      <c r="U1461" t="n">
        <v>0.78</v>
      </c>
      <c r="V1461" t="n">
        <v>0.88</v>
      </c>
      <c r="W1461" t="n">
        <v>2.96</v>
      </c>
      <c r="X1461" t="n">
        <v>0.17</v>
      </c>
      <c r="Y1461" t="n">
        <v>1</v>
      </c>
      <c r="Z1461" t="n">
        <v>10</v>
      </c>
    </row>
    <row r="1462">
      <c r="A1462" t="n">
        <v>57</v>
      </c>
      <c r="B1462" t="n">
        <v>135</v>
      </c>
      <c r="C1462" t="inlineStr">
        <is>
          <t xml:space="preserve">CONCLUIDO	</t>
        </is>
      </c>
      <c r="D1462" t="n">
        <v>7.1845</v>
      </c>
      <c r="E1462" t="n">
        <v>13.92</v>
      </c>
      <c r="F1462" t="n">
        <v>10.56</v>
      </c>
      <c r="G1462" t="n">
        <v>63.36</v>
      </c>
      <c r="H1462" t="n">
        <v>0.93</v>
      </c>
      <c r="I1462" t="n">
        <v>10</v>
      </c>
      <c r="J1462" t="n">
        <v>291.12</v>
      </c>
      <c r="K1462" t="n">
        <v>59.89</v>
      </c>
      <c r="L1462" t="n">
        <v>15.25</v>
      </c>
      <c r="M1462" t="n">
        <v>8</v>
      </c>
      <c r="N1462" t="n">
        <v>80.98999999999999</v>
      </c>
      <c r="O1462" t="n">
        <v>36139.39</v>
      </c>
      <c r="P1462" t="n">
        <v>179.09</v>
      </c>
      <c r="Q1462" t="n">
        <v>197.75</v>
      </c>
      <c r="R1462" t="n">
        <v>32.73</v>
      </c>
      <c r="S1462" t="n">
        <v>25.4</v>
      </c>
      <c r="T1462" t="n">
        <v>2811.67</v>
      </c>
      <c r="U1462" t="n">
        <v>0.78</v>
      </c>
      <c r="V1462" t="n">
        <v>0.88</v>
      </c>
      <c r="W1462" t="n">
        <v>2.95</v>
      </c>
      <c r="X1462" t="n">
        <v>0.17</v>
      </c>
      <c r="Y1462" t="n">
        <v>1</v>
      </c>
      <c r="Z1462" t="n">
        <v>10</v>
      </c>
    </row>
    <row r="1463">
      <c r="A1463" t="n">
        <v>58</v>
      </c>
      <c r="B1463" t="n">
        <v>135</v>
      </c>
      <c r="C1463" t="inlineStr">
        <is>
          <t xml:space="preserve">CONCLUIDO	</t>
        </is>
      </c>
      <c r="D1463" t="n">
        <v>7.1799</v>
      </c>
      <c r="E1463" t="n">
        <v>13.93</v>
      </c>
      <c r="F1463" t="n">
        <v>10.57</v>
      </c>
      <c r="G1463" t="n">
        <v>63.41</v>
      </c>
      <c r="H1463" t="n">
        <v>0.95</v>
      </c>
      <c r="I1463" t="n">
        <v>10</v>
      </c>
      <c r="J1463" t="n">
        <v>291.63</v>
      </c>
      <c r="K1463" t="n">
        <v>59.89</v>
      </c>
      <c r="L1463" t="n">
        <v>15.5</v>
      </c>
      <c r="M1463" t="n">
        <v>8</v>
      </c>
      <c r="N1463" t="n">
        <v>81.25</v>
      </c>
      <c r="O1463" t="n">
        <v>36202.38</v>
      </c>
      <c r="P1463" t="n">
        <v>179.21</v>
      </c>
      <c r="Q1463" t="n">
        <v>197.75</v>
      </c>
      <c r="R1463" t="n">
        <v>32.92</v>
      </c>
      <c r="S1463" t="n">
        <v>25.4</v>
      </c>
      <c r="T1463" t="n">
        <v>2904.22</v>
      </c>
      <c r="U1463" t="n">
        <v>0.77</v>
      </c>
      <c r="V1463" t="n">
        <v>0.88</v>
      </c>
      <c r="W1463" t="n">
        <v>2.96</v>
      </c>
      <c r="X1463" t="n">
        <v>0.18</v>
      </c>
      <c r="Y1463" t="n">
        <v>1</v>
      </c>
      <c r="Z1463" t="n">
        <v>10</v>
      </c>
    </row>
    <row r="1464">
      <c r="A1464" t="n">
        <v>59</v>
      </c>
      <c r="B1464" t="n">
        <v>135</v>
      </c>
      <c r="C1464" t="inlineStr">
        <is>
          <t xml:space="preserve">CONCLUIDO	</t>
        </is>
      </c>
      <c r="D1464" t="n">
        <v>7.1843</v>
      </c>
      <c r="E1464" t="n">
        <v>13.92</v>
      </c>
      <c r="F1464" t="n">
        <v>10.56</v>
      </c>
      <c r="G1464" t="n">
        <v>63.36</v>
      </c>
      <c r="H1464" t="n">
        <v>0.96</v>
      </c>
      <c r="I1464" t="n">
        <v>10</v>
      </c>
      <c r="J1464" t="n">
        <v>292.15</v>
      </c>
      <c r="K1464" t="n">
        <v>59.89</v>
      </c>
      <c r="L1464" t="n">
        <v>15.75</v>
      </c>
      <c r="M1464" t="n">
        <v>8</v>
      </c>
      <c r="N1464" t="n">
        <v>81.51000000000001</v>
      </c>
      <c r="O1464" t="n">
        <v>36265.48</v>
      </c>
      <c r="P1464" t="n">
        <v>178.9</v>
      </c>
      <c r="Q1464" t="n">
        <v>197.77</v>
      </c>
      <c r="R1464" t="n">
        <v>32.76</v>
      </c>
      <c r="S1464" t="n">
        <v>25.4</v>
      </c>
      <c r="T1464" t="n">
        <v>2827.85</v>
      </c>
      <c r="U1464" t="n">
        <v>0.78</v>
      </c>
      <c r="V1464" t="n">
        <v>0.88</v>
      </c>
      <c r="W1464" t="n">
        <v>2.95</v>
      </c>
      <c r="X1464" t="n">
        <v>0.17</v>
      </c>
      <c r="Y1464" t="n">
        <v>1</v>
      </c>
      <c r="Z1464" t="n">
        <v>10</v>
      </c>
    </row>
    <row r="1465">
      <c r="A1465" t="n">
        <v>60</v>
      </c>
      <c r="B1465" t="n">
        <v>135</v>
      </c>
      <c r="C1465" t="inlineStr">
        <is>
          <t xml:space="preserve">CONCLUIDO	</t>
        </is>
      </c>
      <c r="D1465" t="n">
        <v>7.2186</v>
      </c>
      <c r="E1465" t="n">
        <v>13.85</v>
      </c>
      <c r="F1465" t="n">
        <v>10.54</v>
      </c>
      <c r="G1465" t="n">
        <v>70.3</v>
      </c>
      <c r="H1465" t="n">
        <v>0.97</v>
      </c>
      <c r="I1465" t="n">
        <v>9</v>
      </c>
      <c r="J1465" t="n">
        <v>292.66</v>
      </c>
      <c r="K1465" t="n">
        <v>59.89</v>
      </c>
      <c r="L1465" t="n">
        <v>16</v>
      </c>
      <c r="M1465" t="n">
        <v>7</v>
      </c>
      <c r="N1465" t="n">
        <v>81.77</v>
      </c>
      <c r="O1465" t="n">
        <v>36328.69</v>
      </c>
      <c r="P1465" t="n">
        <v>178.32</v>
      </c>
      <c r="Q1465" t="n">
        <v>197.76</v>
      </c>
      <c r="R1465" t="n">
        <v>32.07</v>
      </c>
      <c r="S1465" t="n">
        <v>25.4</v>
      </c>
      <c r="T1465" t="n">
        <v>2487.9</v>
      </c>
      <c r="U1465" t="n">
        <v>0.79</v>
      </c>
      <c r="V1465" t="n">
        <v>0.88</v>
      </c>
      <c r="W1465" t="n">
        <v>2.96</v>
      </c>
      <c r="X1465" t="n">
        <v>0.15</v>
      </c>
      <c r="Y1465" t="n">
        <v>1</v>
      </c>
      <c r="Z1465" t="n">
        <v>10</v>
      </c>
    </row>
    <row r="1466">
      <c r="A1466" t="n">
        <v>61</v>
      </c>
      <c r="B1466" t="n">
        <v>135</v>
      </c>
      <c r="C1466" t="inlineStr">
        <is>
          <t xml:space="preserve">CONCLUIDO	</t>
        </is>
      </c>
      <c r="D1466" t="n">
        <v>7.2123</v>
      </c>
      <c r="E1466" t="n">
        <v>13.87</v>
      </c>
      <c r="F1466" t="n">
        <v>10.56</v>
      </c>
      <c r="G1466" t="n">
        <v>70.38</v>
      </c>
      <c r="H1466" t="n">
        <v>0.99</v>
      </c>
      <c r="I1466" t="n">
        <v>9</v>
      </c>
      <c r="J1466" t="n">
        <v>293.17</v>
      </c>
      <c r="K1466" t="n">
        <v>59.89</v>
      </c>
      <c r="L1466" t="n">
        <v>16.25</v>
      </c>
      <c r="M1466" t="n">
        <v>7</v>
      </c>
      <c r="N1466" t="n">
        <v>82.03</v>
      </c>
      <c r="O1466" t="n">
        <v>36392.01</v>
      </c>
      <c r="P1466" t="n">
        <v>178.76</v>
      </c>
      <c r="Q1466" t="n">
        <v>197.76</v>
      </c>
      <c r="R1466" t="n">
        <v>32.48</v>
      </c>
      <c r="S1466" t="n">
        <v>25.4</v>
      </c>
      <c r="T1466" t="n">
        <v>2690.55</v>
      </c>
      <c r="U1466" t="n">
        <v>0.78</v>
      </c>
      <c r="V1466" t="n">
        <v>0.88</v>
      </c>
      <c r="W1466" t="n">
        <v>2.96</v>
      </c>
      <c r="X1466" t="n">
        <v>0.17</v>
      </c>
      <c r="Y1466" t="n">
        <v>1</v>
      </c>
      <c r="Z1466" t="n">
        <v>10</v>
      </c>
    </row>
    <row r="1467">
      <c r="A1467" t="n">
        <v>62</v>
      </c>
      <c r="B1467" t="n">
        <v>135</v>
      </c>
      <c r="C1467" t="inlineStr">
        <is>
          <t xml:space="preserve">CONCLUIDO	</t>
        </is>
      </c>
      <c r="D1467" t="n">
        <v>7.2131</v>
      </c>
      <c r="E1467" t="n">
        <v>13.86</v>
      </c>
      <c r="F1467" t="n">
        <v>10.56</v>
      </c>
      <c r="G1467" t="n">
        <v>70.37</v>
      </c>
      <c r="H1467" t="n">
        <v>1</v>
      </c>
      <c r="I1467" t="n">
        <v>9</v>
      </c>
      <c r="J1467" t="n">
        <v>293.69</v>
      </c>
      <c r="K1467" t="n">
        <v>59.89</v>
      </c>
      <c r="L1467" t="n">
        <v>16.5</v>
      </c>
      <c r="M1467" t="n">
        <v>7</v>
      </c>
      <c r="N1467" t="n">
        <v>82.3</v>
      </c>
      <c r="O1467" t="n">
        <v>36455.44</v>
      </c>
      <c r="P1467" t="n">
        <v>178.89</v>
      </c>
      <c r="Q1467" t="n">
        <v>197.79</v>
      </c>
      <c r="R1467" t="n">
        <v>32.61</v>
      </c>
      <c r="S1467" t="n">
        <v>25.4</v>
      </c>
      <c r="T1467" t="n">
        <v>2757.99</v>
      </c>
      <c r="U1467" t="n">
        <v>0.78</v>
      </c>
      <c r="V1467" t="n">
        <v>0.88</v>
      </c>
      <c r="W1467" t="n">
        <v>2.95</v>
      </c>
      <c r="X1467" t="n">
        <v>0.17</v>
      </c>
      <c r="Y1467" t="n">
        <v>1</v>
      </c>
      <c r="Z1467" t="n">
        <v>10</v>
      </c>
    </row>
    <row r="1468">
      <c r="A1468" t="n">
        <v>63</v>
      </c>
      <c r="B1468" t="n">
        <v>135</v>
      </c>
      <c r="C1468" t="inlineStr">
        <is>
          <t xml:space="preserve">CONCLUIDO	</t>
        </is>
      </c>
      <c r="D1468" t="n">
        <v>7.2159</v>
      </c>
      <c r="E1468" t="n">
        <v>13.86</v>
      </c>
      <c r="F1468" t="n">
        <v>10.55</v>
      </c>
      <c r="G1468" t="n">
        <v>70.34</v>
      </c>
      <c r="H1468" t="n">
        <v>1.01</v>
      </c>
      <c r="I1468" t="n">
        <v>9</v>
      </c>
      <c r="J1468" t="n">
        <v>294.2</v>
      </c>
      <c r="K1468" t="n">
        <v>59.89</v>
      </c>
      <c r="L1468" t="n">
        <v>16.75</v>
      </c>
      <c r="M1468" t="n">
        <v>7</v>
      </c>
      <c r="N1468" t="n">
        <v>82.56</v>
      </c>
      <c r="O1468" t="n">
        <v>36518.97</v>
      </c>
      <c r="P1468" t="n">
        <v>178.84</v>
      </c>
      <c r="Q1468" t="n">
        <v>197.75</v>
      </c>
      <c r="R1468" t="n">
        <v>32.38</v>
      </c>
      <c r="S1468" t="n">
        <v>25.4</v>
      </c>
      <c r="T1468" t="n">
        <v>2640.95</v>
      </c>
      <c r="U1468" t="n">
        <v>0.78</v>
      </c>
      <c r="V1468" t="n">
        <v>0.88</v>
      </c>
      <c r="W1468" t="n">
        <v>2.95</v>
      </c>
      <c r="X1468" t="n">
        <v>0.16</v>
      </c>
      <c r="Y1468" t="n">
        <v>1</v>
      </c>
      <c r="Z1468" t="n">
        <v>10</v>
      </c>
    </row>
    <row r="1469">
      <c r="A1469" t="n">
        <v>64</v>
      </c>
      <c r="B1469" t="n">
        <v>135</v>
      </c>
      <c r="C1469" t="inlineStr">
        <is>
          <t xml:space="preserve">CONCLUIDO	</t>
        </is>
      </c>
      <c r="D1469" t="n">
        <v>7.2141</v>
      </c>
      <c r="E1469" t="n">
        <v>13.86</v>
      </c>
      <c r="F1469" t="n">
        <v>10.55</v>
      </c>
      <c r="G1469" t="n">
        <v>70.36</v>
      </c>
      <c r="H1469" t="n">
        <v>1.03</v>
      </c>
      <c r="I1469" t="n">
        <v>9</v>
      </c>
      <c r="J1469" t="n">
        <v>294.72</v>
      </c>
      <c r="K1469" t="n">
        <v>59.89</v>
      </c>
      <c r="L1469" t="n">
        <v>17</v>
      </c>
      <c r="M1469" t="n">
        <v>7</v>
      </c>
      <c r="N1469" t="n">
        <v>82.83</v>
      </c>
      <c r="O1469" t="n">
        <v>36582.62</v>
      </c>
      <c r="P1469" t="n">
        <v>179</v>
      </c>
      <c r="Q1469" t="n">
        <v>197.75</v>
      </c>
      <c r="R1469" t="n">
        <v>32.43</v>
      </c>
      <c r="S1469" t="n">
        <v>25.4</v>
      </c>
      <c r="T1469" t="n">
        <v>2663.99</v>
      </c>
      <c r="U1469" t="n">
        <v>0.78</v>
      </c>
      <c r="V1469" t="n">
        <v>0.88</v>
      </c>
      <c r="W1469" t="n">
        <v>2.95</v>
      </c>
      <c r="X1469" t="n">
        <v>0.16</v>
      </c>
      <c r="Y1469" t="n">
        <v>1</v>
      </c>
      <c r="Z1469" t="n">
        <v>10</v>
      </c>
    </row>
    <row r="1470">
      <c r="A1470" t="n">
        <v>65</v>
      </c>
      <c r="B1470" t="n">
        <v>135</v>
      </c>
      <c r="C1470" t="inlineStr">
        <is>
          <t xml:space="preserve">CONCLUIDO	</t>
        </is>
      </c>
      <c r="D1470" t="n">
        <v>7.2192</v>
      </c>
      <c r="E1470" t="n">
        <v>13.85</v>
      </c>
      <c r="F1470" t="n">
        <v>10.54</v>
      </c>
      <c r="G1470" t="n">
        <v>70.29000000000001</v>
      </c>
      <c r="H1470" t="n">
        <v>1.04</v>
      </c>
      <c r="I1470" t="n">
        <v>9</v>
      </c>
      <c r="J1470" t="n">
        <v>295.23</v>
      </c>
      <c r="K1470" t="n">
        <v>59.89</v>
      </c>
      <c r="L1470" t="n">
        <v>17.25</v>
      </c>
      <c r="M1470" t="n">
        <v>7</v>
      </c>
      <c r="N1470" t="n">
        <v>83.09999999999999</v>
      </c>
      <c r="O1470" t="n">
        <v>36646.38</v>
      </c>
      <c r="P1470" t="n">
        <v>178.76</v>
      </c>
      <c r="Q1470" t="n">
        <v>197.75</v>
      </c>
      <c r="R1470" t="n">
        <v>32.18</v>
      </c>
      <c r="S1470" t="n">
        <v>25.4</v>
      </c>
      <c r="T1470" t="n">
        <v>2539.58</v>
      </c>
      <c r="U1470" t="n">
        <v>0.79</v>
      </c>
      <c r="V1470" t="n">
        <v>0.88</v>
      </c>
      <c r="W1470" t="n">
        <v>2.95</v>
      </c>
      <c r="X1470" t="n">
        <v>0.15</v>
      </c>
      <c r="Y1470" t="n">
        <v>1</v>
      </c>
      <c r="Z1470" t="n">
        <v>10</v>
      </c>
    </row>
    <row r="1471">
      <c r="A1471" t="n">
        <v>66</v>
      </c>
      <c r="B1471" t="n">
        <v>135</v>
      </c>
      <c r="C1471" t="inlineStr">
        <is>
          <t xml:space="preserve">CONCLUIDO	</t>
        </is>
      </c>
      <c r="D1471" t="n">
        <v>7.2152</v>
      </c>
      <c r="E1471" t="n">
        <v>13.86</v>
      </c>
      <c r="F1471" t="n">
        <v>10.55</v>
      </c>
      <c r="G1471" t="n">
        <v>70.34</v>
      </c>
      <c r="H1471" t="n">
        <v>1.05</v>
      </c>
      <c r="I1471" t="n">
        <v>9</v>
      </c>
      <c r="J1471" t="n">
        <v>295.75</v>
      </c>
      <c r="K1471" t="n">
        <v>59.89</v>
      </c>
      <c r="L1471" t="n">
        <v>17.5</v>
      </c>
      <c r="M1471" t="n">
        <v>7</v>
      </c>
      <c r="N1471" t="n">
        <v>83.36</v>
      </c>
      <c r="O1471" t="n">
        <v>36710.24</v>
      </c>
      <c r="P1471" t="n">
        <v>178.84</v>
      </c>
      <c r="Q1471" t="n">
        <v>197.76</v>
      </c>
      <c r="R1471" t="n">
        <v>32.47</v>
      </c>
      <c r="S1471" t="n">
        <v>25.4</v>
      </c>
      <c r="T1471" t="n">
        <v>2684.45</v>
      </c>
      <c r="U1471" t="n">
        <v>0.78</v>
      </c>
      <c r="V1471" t="n">
        <v>0.88</v>
      </c>
      <c r="W1471" t="n">
        <v>2.95</v>
      </c>
      <c r="X1471" t="n">
        <v>0.16</v>
      </c>
      <c r="Y1471" t="n">
        <v>1</v>
      </c>
      <c r="Z1471" t="n">
        <v>10</v>
      </c>
    </row>
    <row r="1472">
      <c r="A1472" t="n">
        <v>67</v>
      </c>
      <c r="B1472" t="n">
        <v>135</v>
      </c>
      <c r="C1472" t="inlineStr">
        <is>
          <t xml:space="preserve">CONCLUIDO	</t>
        </is>
      </c>
      <c r="D1472" t="n">
        <v>7.215</v>
      </c>
      <c r="E1472" t="n">
        <v>13.86</v>
      </c>
      <c r="F1472" t="n">
        <v>10.55</v>
      </c>
      <c r="G1472" t="n">
        <v>70.34999999999999</v>
      </c>
      <c r="H1472" t="n">
        <v>1.07</v>
      </c>
      <c r="I1472" t="n">
        <v>9</v>
      </c>
      <c r="J1472" t="n">
        <v>296.27</v>
      </c>
      <c r="K1472" t="n">
        <v>59.89</v>
      </c>
      <c r="L1472" t="n">
        <v>17.75</v>
      </c>
      <c r="M1472" t="n">
        <v>7</v>
      </c>
      <c r="N1472" t="n">
        <v>83.63</v>
      </c>
      <c r="O1472" t="n">
        <v>36774.22</v>
      </c>
      <c r="P1472" t="n">
        <v>178.81</v>
      </c>
      <c r="Q1472" t="n">
        <v>197.75</v>
      </c>
      <c r="R1472" t="n">
        <v>32.51</v>
      </c>
      <c r="S1472" t="n">
        <v>25.4</v>
      </c>
      <c r="T1472" t="n">
        <v>2704.89</v>
      </c>
      <c r="U1472" t="n">
        <v>0.78</v>
      </c>
      <c r="V1472" t="n">
        <v>0.88</v>
      </c>
      <c r="W1472" t="n">
        <v>2.95</v>
      </c>
      <c r="X1472" t="n">
        <v>0.16</v>
      </c>
      <c r="Y1472" t="n">
        <v>1</v>
      </c>
      <c r="Z1472" t="n">
        <v>10</v>
      </c>
    </row>
    <row r="1473">
      <c r="A1473" t="n">
        <v>68</v>
      </c>
      <c r="B1473" t="n">
        <v>135</v>
      </c>
      <c r="C1473" t="inlineStr">
        <is>
          <t xml:space="preserve">CONCLUIDO	</t>
        </is>
      </c>
      <c r="D1473" t="n">
        <v>7.2167</v>
      </c>
      <c r="E1473" t="n">
        <v>13.86</v>
      </c>
      <c r="F1473" t="n">
        <v>10.55</v>
      </c>
      <c r="G1473" t="n">
        <v>70.31999999999999</v>
      </c>
      <c r="H1473" t="n">
        <v>1.08</v>
      </c>
      <c r="I1473" t="n">
        <v>9</v>
      </c>
      <c r="J1473" t="n">
        <v>296.79</v>
      </c>
      <c r="K1473" t="n">
        <v>59.89</v>
      </c>
      <c r="L1473" t="n">
        <v>18</v>
      </c>
      <c r="M1473" t="n">
        <v>7</v>
      </c>
      <c r="N1473" t="n">
        <v>83.90000000000001</v>
      </c>
      <c r="O1473" t="n">
        <v>36838.32</v>
      </c>
      <c r="P1473" t="n">
        <v>178.69</v>
      </c>
      <c r="Q1473" t="n">
        <v>197.83</v>
      </c>
      <c r="R1473" t="n">
        <v>32.37</v>
      </c>
      <c r="S1473" t="n">
        <v>25.4</v>
      </c>
      <c r="T1473" t="n">
        <v>2634.61</v>
      </c>
      <c r="U1473" t="n">
        <v>0.78</v>
      </c>
      <c r="V1473" t="n">
        <v>0.88</v>
      </c>
      <c r="W1473" t="n">
        <v>2.95</v>
      </c>
      <c r="X1473" t="n">
        <v>0.16</v>
      </c>
      <c r="Y1473" t="n">
        <v>1</v>
      </c>
      <c r="Z1473" t="n">
        <v>10</v>
      </c>
    </row>
    <row r="1474">
      <c r="A1474" t="n">
        <v>69</v>
      </c>
      <c r="B1474" t="n">
        <v>135</v>
      </c>
      <c r="C1474" t="inlineStr">
        <is>
          <t xml:space="preserve">CONCLUIDO	</t>
        </is>
      </c>
      <c r="D1474" t="n">
        <v>7.2548</v>
      </c>
      <c r="E1474" t="n">
        <v>13.78</v>
      </c>
      <c r="F1474" t="n">
        <v>10.53</v>
      </c>
      <c r="G1474" t="n">
        <v>78.95</v>
      </c>
      <c r="H1474" t="n">
        <v>1.09</v>
      </c>
      <c r="I1474" t="n">
        <v>8</v>
      </c>
      <c r="J1474" t="n">
        <v>297.31</v>
      </c>
      <c r="K1474" t="n">
        <v>59.89</v>
      </c>
      <c r="L1474" t="n">
        <v>18.25</v>
      </c>
      <c r="M1474" t="n">
        <v>6</v>
      </c>
      <c r="N1474" t="n">
        <v>84.17</v>
      </c>
      <c r="O1474" t="n">
        <v>36902.52</v>
      </c>
      <c r="P1474" t="n">
        <v>178.17</v>
      </c>
      <c r="Q1474" t="n">
        <v>197.75</v>
      </c>
      <c r="R1474" t="n">
        <v>31.66</v>
      </c>
      <c r="S1474" t="n">
        <v>25.4</v>
      </c>
      <c r="T1474" t="n">
        <v>2287.63</v>
      </c>
      <c r="U1474" t="n">
        <v>0.8</v>
      </c>
      <c r="V1474" t="n">
        <v>0.88</v>
      </c>
      <c r="W1474" t="n">
        <v>2.95</v>
      </c>
      <c r="X1474" t="n">
        <v>0.14</v>
      </c>
      <c r="Y1474" t="n">
        <v>1</v>
      </c>
      <c r="Z1474" t="n">
        <v>10</v>
      </c>
    </row>
    <row r="1475">
      <c r="A1475" t="n">
        <v>70</v>
      </c>
      <c r="B1475" t="n">
        <v>135</v>
      </c>
      <c r="C1475" t="inlineStr">
        <is>
          <t xml:space="preserve">CONCLUIDO	</t>
        </is>
      </c>
      <c r="D1475" t="n">
        <v>7.2563</v>
      </c>
      <c r="E1475" t="n">
        <v>13.78</v>
      </c>
      <c r="F1475" t="n">
        <v>10.52</v>
      </c>
      <c r="G1475" t="n">
        <v>78.93000000000001</v>
      </c>
      <c r="H1475" t="n">
        <v>1.11</v>
      </c>
      <c r="I1475" t="n">
        <v>8</v>
      </c>
      <c r="J1475" t="n">
        <v>297.83</v>
      </c>
      <c r="K1475" t="n">
        <v>59.89</v>
      </c>
      <c r="L1475" t="n">
        <v>18.5</v>
      </c>
      <c r="M1475" t="n">
        <v>6</v>
      </c>
      <c r="N1475" t="n">
        <v>84.45</v>
      </c>
      <c r="O1475" t="n">
        <v>36966.84</v>
      </c>
      <c r="P1475" t="n">
        <v>178.26</v>
      </c>
      <c r="Q1475" t="n">
        <v>197.76</v>
      </c>
      <c r="R1475" t="n">
        <v>31.52</v>
      </c>
      <c r="S1475" t="n">
        <v>25.4</v>
      </c>
      <c r="T1475" t="n">
        <v>2215.86</v>
      </c>
      <c r="U1475" t="n">
        <v>0.8100000000000001</v>
      </c>
      <c r="V1475" t="n">
        <v>0.88</v>
      </c>
      <c r="W1475" t="n">
        <v>2.95</v>
      </c>
      <c r="X1475" t="n">
        <v>0.13</v>
      </c>
      <c r="Y1475" t="n">
        <v>1</v>
      </c>
      <c r="Z1475" t="n">
        <v>10</v>
      </c>
    </row>
    <row r="1476">
      <c r="A1476" t="n">
        <v>71</v>
      </c>
      <c r="B1476" t="n">
        <v>135</v>
      </c>
      <c r="C1476" t="inlineStr">
        <is>
          <t xml:space="preserve">CONCLUIDO	</t>
        </is>
      </c>
      <c r="D1476" t="n">
        <v>7.2591</v>
      </c>
      <c r="E1476" t="n">
        <v>13.78</v>
      </c>
      <c r="F1476" t="n">
        <v>10.52</v>
      </c>
      <c r="G1476" t="n">
        <v>78.89</v>
      </c>
      <c r="H1476" t="n">
        <v>1.12</v>
      </c>
      <c r="I1476" t="n">
        <v>8</v>
      </c>
      <c r="J1476" t="n">
        <v>298.35</v>
      </c>
      <c r="K1476" t="n">
        <v>59.89</v>
      </c>
      <c r="L1476" t="n">
        <v>18.75</v>
      </c>
      <c r="M1476" t="n">
        <v>6</v>
      </c>
      <c r="N1476" t="n">
        <v>84.72</v>
      </c>
      <c r="O1476" t="n">
        <v>37031.27</v>
      </c>
      <c r="P1476" t="n">
        <v>178.25</v>
      </c>
      <c r="Q1476" t="n">
        <v>197.75</v>
      </c>
      <c r="R1476" t="n">
        <v>31.48</v>
      </c>
      <c r="S1476" t="n">
        <v>25.4</v>
      </c>
      <c r="T1476" t="n">
        <v>2198.2</v>
      </c>
      <c r="U1476" t="n">
        <v>0.8100000000000001</v>
      </c>
      <c r="V1476" t="n">
        <v>0.88</v>
      </c>
      <c r="W1476" t="n">
        <v>2.95</v>
      </c>
      <c r="X1476" t="n">
        <v>0.13</v>
      </c>
      <c r="Y1476" t="n">
        <v>1</v>
      </c>
      <c r="Z1476" t="n">
        <v>10</v>
      </c>
    </row>
    <row r="1477">
      <c r="A1477" t="n">
        <v>72</v>
      </c>
      <c r="B1477" t="n">
        <v>135</v>
      </c>
      <c r="C1477" t="inlineStr">
        <is>
          <t xml:space="preserve">CONCLUIDO	</t>
        </is>
      </c>
      <c r="D1477" t="n">
        <v>7.2592</v>
      </c>
      <c r="E1477" t="n">
        <v>13.78</v>
      </c>
      <c r="F1477" t="n">
        <v>10.52</v>
      </c>
      <c r="G1477" t="n">
        <v>78.89</v>
      </c>
      <c r="H1477" t="n">
        <v>1.13</v>
      </c>
      <c r="I1477" t="n">
        <v>8</v>
      </c>
      <c r="J1477" t="n">
        <v>298.88</v>
      </c>
      <c r="K1477" t="n">
        <v>59.89</v>
      </c>
      <c r="L1477" t="n">
        <v>19</v>
      </c>
      <c r="M1477" t="n">
        <v>6</v>
      </c>
      <c r="N1477" t="n">
        <v>84.98999999999999</v>
      </c>
      <c r="O1477" t="n">
        <v>37095.82</v>
      </c>
      <c r="P1477" t="n">
        <v>178.34</v>
      </c>
      <c r="Q1477" t="n">
        <v>197.8</v>
      </c>
      <c r="R1477" t="n">
        <v>31.38</v>
      </c>
      <c r="S1477" t="n">
        <v>25.4</v>
      </c>
      <c r="T1477" t="n">
        <v>2143.81</v>
      </c>
      <c r="U1477" t="n">
        <v>0.8100000000000001</v>
      </c>
      <c r="V1477" t="n">
        <v>0.88</v>
      </c>
      <c r="W1477" t="n">
        <v>2.95</v>
      </c>
      <c r="X1477" t="n">
        <v>0.13</v>
      </c>
      <c r="Y1477" t="n">
        <v>1</v>
      </c>
      <c r="Z1477" t="n">
        <v>10</v>
      </c>
    </row>
    <row r="1478">
      <c r="A1478" t="n">
        <v>73</v>
      </c>
      <c r="B1478" t="n">
        <v>135</v>
      </c>
      <c r="C1478" t="inlineStr">
        <is>
          <t xml:space="preserve">CONCLUIDO	</t>
        </is>
      </c>
      <c r="D1478" t="n">
        <v>7.255</v>
      </c>
      <c r="E1478" t="n">
        <v>13.78</v>
      </c>
      <c r="F1478" t="n">
        <v>10.53</v>
      </c>
      <c r="G1478" t="n">
        <v>78.95</v>
      </c>
      <c r="H1478" t="n">
        <v>1.15</v>
      </c>
      <c r="I1478" t="n">
        <v>8</v>
      </c>
      <c r="J1478" t="n">
        <v>299.4</v>
      </c>
      <c r="K1478" t="n">
        <v>59.89</v>
      </c>
      <c r="L1478" t="n">
        <v>19.25</v>
      </c>
      <c r="M1478" t="n">
        <v>6</v>
      </c>
      <c r="N1478" t="n">
        <v>85.27</v>
      </c>
      <c r="O1478" t="n">
        <v>37160.49</v>
      </c>
      <c r="P1478" t="n">
        <v>178.6</v>
      </c>
      <c r="Q1478" t="n">
        <v>197.76</v>
      </c>
      <c r="R1478" t="n">
        <v>31.7</v>
      </c>
      <c r="S1478" t="n">
        <v>25.4</v>
      </c>
      <c r="T1478" t="n">
        <v>2305.53</v>
      </c>
      <c r="U1478" t="n">
        <v>0.8</v>
      </c>
      <c r="V1478" t="n">
        <v>0.88</v>
      </c>
      <c r="W1478" t="n">
        <v>2.95</v>
      </c>
      <c r="X1478" t="n">
        <v>0.14</v>
      </c>
      <c r="Y1478" t="n">
        <v>1</v>
      </c>
      <c r="Z1478" t="n">
        <v>10</v>
      </c>
    </row>
    <row r="1479">
      <c r="A1479" t="n">
        <v>74</v>
      </c>
      <c r="B1479" t="n">
        <v>135</v>
      </c>
      <c r="C1479" t="inlineStr">
        <is>
          <t xml:space="preserve">CONCLUIDO	</t>
        </is>
      </c>
      <c r="D1479" t="n">
        <v>7.2562</v>
      </c>
      <c r="E1479" t="n">
        <v>13.78</v>
      </c>
      <c r="F1479" t="n">
        <v>10.52</v>
      </c>
      <c r="G1479" t="n">
        <v>78.93000000000001</v>
      </c>
      <c r="H1479" t="n">
        <v>1.16</v>
      </c>
      <c r="I1479" t="n">
        <v>8</v>
      </c>
      <c r="J1479" t="n">
        <v>299.93</v>
      </c>
      <c r="K1479" t="n">
        <v>59.89</v>
      </c>
      <c r="L1479" t="n">
        <v>19.5</v>
      </c>
      <c r="M1479" t="n">
        <v>6</v>
      </c>
      <c r="N1479" t="n">
        <v>85.54000000000001</v>
      </c>
      <c r="O1479" t="n">
        <v>37225.39</v>
      </c>
      <c r="P1479" t="n">
        <v>178.61</v>
      </c>
      <c r="Q1479" t="n">
        <v>197.78</v>
      </c>
      <c r="R1479" t="n">
        <v>31.61</v>
      </c>
      <c r="S1479" t="n">
        <v>25.4</v>
      </c>
      <c r="T1479" t="n">
        <v>2259.05</v>
      </c>
      <c r="U1479" t="n">
        <v>0.8</v>
      </c>
      <c r="V1479" t="n">
        <v>0.88</v>
      </c>
      <c r="W1479" t="n">
        <v>2.95</v>
      </c>
      <c r="X1479" t="n">
        <v>0.13</v>
      </c>
      <c r="Y1479" t="n">
        <v>1</v>
      </c>
      <c r="Z1479" t="n">
        <v>10</v>
      </c>
    </row>
    <row r="1480">
      <c r="A1480" t="n">
        <v>75</v>
      </c>
      <c r="B1480" t="n">
        <v>135</v>
      </c>
      <c r="C1480" t="inlineStr">
        <is>
          <t xml:space="preserve">CONCLUIDO	</t>
        </is>
      </c>
      <c r="D1480" t="n">
        <v>7.2566</v>
      </c>
      <c r="E1480" t="n">
        <v>13.78</v>
      </c>
      <c r="F1480" t="n">
        <v>10.52</v>
      </c>
      <c r="G1480" t="n">
        <v>78.92</v>
      </c>
      <c r="H1480" t="n">
        <v>1.17</v>
      </c>
      <c r="I1480" t="n">
        <v>8</v>
      </c>
      <c r="J1480" t="n">
        <v>300.45</v>
      </c>
      <c r="K1480" t="n">
        <v>59.89</v>
      </c>
      <c r="L1480" t="n">
        <v>19.75</v>
      </c>
      <c r="M1480" t="n">
        <v>6</v>
      </c>
      <c r="N1480" t="n">
        <v>85.81999999999999</v>
      </c>
      <c r="O1480" t="n">
        <v>37290.29</v>
      </c>
      <c r="P1480" t="n">
        <v>178.53</v>
      </c>
      <c r="Q1480" t="n">
        <v>197.76</v>
      </c>
      <c r="R1480" t="n">
        <v>31.5</v>
      </c>
      <c r="S1480" t="n">
        <v>25.4</v>
      </c>
      <c r="T1480" t="n">
        <v>2205.93</v>
      </c>
      <c r="U1480" t="n">
        <v>0.8100000000000001</v>
      </c>
      <c r="V1480" t="n">
        <v>0.88</v>
      </c>
      <c r="W1480" t="n">
        <v>2.95</v>
      </c>
      <c r="X1480" t="n">
        <v>0.13</v>
      </c>
      <c r="Y1480" t="n">
        <v>1</v>
      </c>
      <c r="Z1480" t="n">
        <v>10</v>
      </c>
    </row>
    <row r="1481">
      <c r="A1481" t="n">
        <v>76</v>
      </c>
      <c r="B1481" t="n">
        <v>135</v>
      </c>
      <c r="C1481" t="inlineStr">
        <is>
          <t xml:space="preserve">CONCLUIDO	</t>
        </is>
      </c>
      <c r="D1481" t="n">
        <v>7.2585</v>
      </c>
      <c r="E1481" t="n">
        <v>13.78</v>
      </c>
      <c r="F1481" t="n">
        <v>10.52</v>
      </c>
      <c r="G1481" t="n">
        <v>78.90000000000001</v>
      </c>
      <c r="H1481" t="n">
        <v>1.18</v>
      </c>
      <c r="I1481" t="n">
        <v>8</v>
      </c>
      <c r="J1481" t="n">
        <v>300.98</v>
      </c>
      <c r="K1481" t="n">
        <v>59.89</v>
      </c>
      <c r="L1481" t="n">
        <v>20</v>
      </c>
      <c r="M1481" t="n">
        <v>6</v>
      </c>
      <c r="N1481" t="n">
        <v>86.09</v>
      </c>
      <c r="O1481" t="n">
        <v>37355.31</v>
      </c>
      <c r="P1481" t="n">
        <v>178.44</v>
      </c>
      <c r="Q1481" t="n">
        <v>197.76</v>
      </c>
      <c r="R1481" t="n">
        <v>31.33</v>
      </c>
      <c r="S1481" t="n">
        <v>25.4</v>
      </c>
      <c r="T1481" t="n">
        <v>2122.41</v>
      </c>
      <c r="U1481" t="n">
        <v>0.8100000000000001</v>
      </c>
      <c r="V1481" t="n">
        <v>0.88</v>
      </c>
      <c r="W1481" t="n">
        <v>2.95</v>
      </c>
      <c r="X1481" t="n">
        <v>0.13</v>
      </c>
      <c r="Y1481" t="n">
        <v>1</v>
      </c>
      <c r="Z1481" t="n">
        <v>10</v>
      </c>
    </row>
    <row r="1482">
      <c r="A1482" t="n">
        <v>77</v>
      </c>
      <c r="B1482" t="n">
        <v>135</v>
      </c>
      <c r="C1482" t="inlineStr">
        <is>
          <t xml:space="preserve">CONCLUIDO	</t>
        </is>
      </c>
      <c r="D1482" t="n">
        <v>7.2529</v>
      </c>
      <c r="E1482" t="n">
        <v>13.79</v>
      </c>
      <c r="F1482" t="n">
        <v>10.53</v>
      </c>
      <c r="G1482" t="n">
        <v>78.97</v>
      </c>
      <c r="H1482" t="n">
        <v>1.2</v>
      </c>
      <c r="I1482" t="n">
        <v>8</v>
      </c>
      <c r="J1482" t="n">
        <v>301.51</v>
      </c>
      <c r="K1482" t="n">
        <v>59.89</v>
      </c>
      <c r="L1482" t="n">
        <v>20.25</v>
      </c>
      <c r="M1482" t="n">
        <v>6</v>
      </c>
      <c r="N1482" t="n">
        <v>86.37</v>
      </c>
      <c r="O1482" t="n">
        <v>37420.44</v>
      </c>
      <c r="P1482" t="n">
        <v>178.61</v>
      </c>
      <c r="Q1482" t="n">
        <v>197.76</v>
      </c>
      <c r="R1482" t="n">
        <v>31.68</v>
      </c>
      <c r="S1482" t="n">
        <v>25.4</v>
      </c>
      <c r="T1482" t="n">
        <v>2295.59</v>
      </c>
      <c r="U1482" t="n">
        <v>0.8</v>
      </c>
      <c r="V1482" t="n">
        <v>0.88</v>
      </c>
      <c r="W1482" t="n">
        <v>2.95</v>
      </c>
      <c r="X1482" t="n">
        <v>0.14</v>
      </c>
      <c r="Y1482" t="n">
        <v>1</v>
      </c>
      <c r="Z1482" t="n">
        <v>10</v>
      </c>
    </row>
    <row r="1483">
      <c r="A1483" t="n">
        <v>78</v>
      </c>
      <c r="B1483" t="n">
        <v>135</v>
      </c>
      <c r="C1483" t="inlineStr">
        <is>
          <t xml:space="preserve">CONCLUIDO	</t>
        </is>
      </c>
      <c r="D1483" t="n">
        <v>7.2548</v>
      </c>
      <c r="E1483" t="n">
        <v>13.78</v>
      </c>
      <c r="F1483" t="n">
        <v>10.53</v>
      </c>
      <c r="G1483" t="n">
        <v>78.95</v>
      </c>
      <c r="H1483" t="n">
        <v>1.21</v>
      </c>
      <c r="I1483" t="n">
        <v>8</v>
      </c>
      <c r="J1483" t="n">
        <v>302.04</v>
      </c>
      <c r="K1483" t="n">
        <v>59.89</v>
      </c>
      <c r="L1483" t="n">
        <v>20.5</v>
      </c>
      <c r="M1483" t="n">
        <v>6</v>
      </c>
      <c r="N1483" t="n">
        <v>86.65000000000001</v>
      </c>
      <c r="O1483" t="n">
        <v>37485.7</v>
      </c>
      <c r="P1483" t="n">
        <v>178.58</v>
      </c>
      <c r="Q1483" t="n">
        <v>197.77</v>
      </c>
      <c r="R1483" t="n">
        <v>31.61</v>
      </c>
      <c r="S1483" t="n">
        <v>25.4</v>
      </c>
      <c r="T1483" t="n">
        <v>2258.79</v>
      </c>
      <c r="U1483" t="n">
        <v>0.8</v>
      </c>
      <c r="V1483" t="n">
        <v>0.88</v>
      </c>
      <c r="W1483" t="n">
        <v>2.95</v>
      </c>
      <c r="X1483" t="n">
        <v>0.14</v>
      </c>
      <c r="Y1483" t="n">
        <v>1</v>
      </c>
      <c r="Z1483" t="n">
        <v>10</v>
      </c>
    </row>
    <row r="1484">
      <c r="A1484" t="n">
        <v>79</v>
      </c>
      <c r="B1484" t="n">
        <v>135</v>
      </c>
      <c r="C1484" t="inlineStr">
        <is>
          <t xml:space="preserve">CONCLUIDO	</t>
        </is>
      </c>
      <c r="D1484" t="n">
        <v>7.2586</v>
      </c>
      <c r="E1484" t="n">
        <v>13.78</v>
      </c>
      <c r="F1484" t="n">
        <v>10.52</v>
      </c>
      <c r="G1484" t="n">
        <v>78.89</v>
      </c>
      <c r="H1484" t="n">
        <v>1.22</v>
      </c>
      <c r="I1484" t="n">
        <v>8</v>
      </c>
      <c r="J1484" t="n">
        <v>302.57</v>
      </c>
      <c r="K1484" t="n">
        <v>59.89</v>
      </c>
      <c r="L1484" t="n">
        <v>20.75</v>
      </c>
      <c r="M1484" t="n">
        <v>6</v>
      </c>
      <c r="N1484" t="n">
        <v>86.93000000000001</v>
      </c>
      <c r="O1484" t="n">
        <v>37551.07</v>
      </c>
      <c r="P1484" t="n">
        <v>178.18</v>
      </c>
      <c r="Q1484" t="n">
        <v>197.77</v>
      </c>
      <c r="R1484" t="n">
        <v>31.38</v>
      </c>
      <c r="S1484" t="n">
        <v>25.4</v>
      </c>
      <c r="T1484" t="n">
        <v>2146.95</v>
      </c>
      <c r="U1484" t="n">
        <v>0.8100000000000001</v>
      </c>
      <c r="V1484" t="n">
        <v>0.88</v>
      </c>
      <c r="W1484" t="n">
        <v>2.95</v>
      </c>
      <c r="X1484" t="n">
        <v>0.13</v>
      </c>
      <c r="Y1484" t="n">
        <v>1</v>
      </c>
      <c r="Z1484" t="n">
        <v>10</v>
      </c>
    </row>
    <row r="1485">
      <c r="A1485" t="n">
        <v>80</v>
      </c>
      <c r="B1485" t="n">
        <v>135</v>
      </c>
      <c r="C1485" t="inlineStr">
        <is>
          <t xml:space="preserve">CONCLUIDO	</t>
        </is>
      </c>
      <c r="D1485" t="n">
        <v>7.2529</v>
      </c>
      <c r="E1485" t="n">
        <v>13.79</v>
      </c>
      <c r="F1485" t="n">
        <v>10.53</v>
      </c>
      <c r="G1485" t="n">
        <v>78.97</v>
      </c>
      <c r="H1485" t="n">
        <v>1.23</v>
      </c>
      <c r="I1485" t="n">
        <v>8</v>
      </c>
      <c r="J1485" t="n">
        <v>303.1</v>
      </c>
      <c r="K1485" t="n">
        <v>59.89</v>
      </c>
      <c r="L1485" t="n">
        <v>21</v>
      </c>
      <c r="M1485" t="n">
        <v>6</v>
      </c>
      <c r="N1485" t="n">
        <v>87.20999999999999</v>
      </c>
      <c r="O1485" t="n">
        <v>37616.56</v>
      </c>
      <c r="P1485" t="n">
        <v>178.18</v>
      </c>
      <c r="Q1485" t="n">
        <v>197.75</v>
      </c>
      <c r="R1485" t="n">
        <v>31.72</v>
      </c>
      <c r="S1485" t="n">
        <v>25.4</v>
      </c>
      <c r="T1485" t="n">
        <v>2316</v>
      </c>
      <c r="U1485" t="n">
        <v>0.8</v>
      </c>
      <c r="V1485" t="n">
        <v>0.88</v>
      </c>
      <c r="W1485" t="n">
        <v>2.95</v>
      </c>
      <c r="X1485" t="n">
        <v>0.14</v>
      </c>
      <c r="Y1485" t="n">
        <v>1</v>
      </c>
      <c r="Z1485" t="n">
        <v>10</v>
      </c>
    </row>
    <row r="1486">
      <c r="A1486" t="n">
        <v>81</v>
      </c>
      <c r="B1486" t="n">
        <v>135</v>
      </c>
      <c r="C1486" t="inlineStr">
        <is>
          <t xml:space="preserve">CONCLUIDO	</t>
        </is>
      </c>
      <c r="D1486" t="n">
        <v>7.2901</v>
      </c>
      <c r="E1486" t="n">
        <v>13.72</v>
      </c>
      <c r="F1486" t="n">
        <v>10.51</v>
      </c>
      <c r="G1486" t="n">
        <v>90.09</v>
      </c>
      <c r="H1486" t="n">
        <v>1.25</v>
      </c>
      <c r="I1486" t="n">
        <v>7</v>
      </c>
      <c r="J1486" t="n">
        <v>303.63</v>
      </c>
      <c r="K1486" t="n">
        <v>59.89</v>
      </c>
      <c r="L1486" t="n">
        <v>21.25</v>
      </c>
      <c r="M1486" t="n">
        <v>5</v>
      </c>
      <c r="N1486" t="n">
        <v>87.48999999999999</v>
      </c>
      <c r="O1486" t="n">
        <v>37682.17</v>
      </c>
      <c r="P1486" t="n">
        <v>177.78</v>
      </c>
      <c r="Q1486" t="n">
        <v>197.76</v>
      </c>
      <c r="R1486" t="n">
        <v>31.14</v>
      </c>
      <c r="S1486" t="n">
        <v>25.4</v>
      </c>
      <c r="T1486" t="n">
        <v>2033.09</v>
      </c>
      <c r="U1486" t="n">
        <v>0.82</v>
      </c>
      <c r="V1486" t="n">
        <v>0.89</v>
      </c>
      <c r="W1486" t="n">
        <v>2.95</v>
      </c>
      <c r="X1486" t="n">
        <v>0.12</v>
      </c>
      <c r="Y1486" t="n">
        <v>1</v>
      </c>
      <c r="Z1486" t="n">
        <v>10</v>
      </c>
    </row>
    <row r="1487">
      <c r="A1487" t="n">
        <v>82</v>
      </c>
      <c r="B1487" t="n">
        <v>135</v>
      </c>
      <c r="C1487" t="inlineStr">
        <is>
          <t xml:space="preserve">CONCLUIDO	</t>
        </is>
      </c>
      <c r="D1487" t="n">
        <v>7.2911</v>
      </c>
      <c r="E1487" t="n">
        <v>13.72</v>
      </c>
      <c r="F1487" t="n">
        <v>10.51</v>
      </c>
      <c r="G1487" t="n">
        <v>90.06999999999999</v>
      </c>
      <c r="H1487" t="n">
        <v>1.26</v>
      </c>
      <c r="I1487" t="n">
        <v>7</v>
      </c>
      <c r="J1487" t="n">
        <v>304.16</v>
      </c>
      <c r="K1487" t="n">
        <v>59.89</v>
      </c>
      <c r="L1487" t="n">
        <v>21.5</v>
      </c>
      <c r="M1487" t="n">
        <v>5</v>
      </c>
      <c r="N1487" t="n">
        <v>87.78</v>
      </c>
      <c r="O1487" t="n">
        <v>37747.91</v>
      </c>
      <c r="P1487" t="n">
        <v>178.12</v>
      </c>
      <c r="Q1487" t="n">
        <v>197.76</v>
      </c>
      <c r="R1487" t="n">
        <v>31.02</v>
      </c>
      <c r="S1487" t="n">
        <v>25.4</v>
      </c>
      <c r="T1487" t="n">
        <v>1969.91</v>
      </c>
      <c r="U1487" t="n">
        <v>0.82</v>
      </c>
      <c r="V1487" t="n">
        <v>0.89</v>
      </c>
      <c r="W1487" t="n">
        <v>2.95</v>
      </c>
      <c r="X1487" t="n">
        <v>0.12</v>
      </c>
      <c r="Y1487" t="n">
        <v>1</v>
      </c>
      <c r="Z1487" t="n">
        <v>10</v>
      </c>
    </row>
    <row r="1488">
      <c r="A1488" t="n">
        <v>83</v>
      </c>
      <c r="B1488" t="n">
        <v>135</v>
      </c>
      <c r="C1488" t="inlineStr">
        <is>
          <t xml:space="preserve">CONCLUIDO	</t>
        </is>
      </c>
      <c r="D1488" t="n">
        <v>7.2919</v>
      </c>
      <c r="E1488" t="n">
        <v>13.71</v>
      </c>
      <c r="F1488" t="n">
        <v>10.51</v>
      </c>
      <c r="G1488" t="n">
        <v>90.06</v>
      </c>
      <c r="H1488" t="n">
        <v>1.27</v>
      </c>
      <c r="I1488" t="n">
        <v>7</v>
      </c>
      <c r="J1488" t="n">
        <v>304.7</v>
      </c>
      <c r="K1488" t="n">
        <v>59.89</v>
      </c>
      <c r="L1488" t="n">
        <v>21.75</v>
      </c>
      <c r="M1488" t="n">
        <v>5</v>
      </c>
      <c r="N1488" t="n">
        <v>88.06</v>
      </c>
      <c r="O1488" t="n">
        <v>37813.76</v>
      </c>
      <c r="P1488" t="n">
        <v>178.32</v>
      </c>
      <c r="Q1488" t="n">
        <v>197.76</v>
      </c>
      <c r="R1488" t="n">
        <v>31.09</v>
      </c>
      <c r="S1488" t="n">
        <v>25.4</v>
      </c>
      <c r="T1488" t="n">
        <v>2005.38</v>
      </c>
      <c r="U1488" t="n">
        <v>0.82</v>
      </c>
      <c r="V1488" t="n">
        <v>0.89</v>
      </c>
      <c r="W1488" t="n">
        <v>2.95</v>
      </c>
      <c r="X1488" t="n">
        <v>0.12</v>
      </c>
      <c r="Y1488" t="n">
        <v>1</v>
      </c>
      <c r="Z1488" t="n">
        <v>10</v>
      </c>
    </row>
    <row r="1489">
      <c r="A1489" t="n">
        <v>84</v>
      </c>
      <c r="B1489" t="n">
        <v>135</v>
      </c>
      <c r="C1489" t="inlineStr">
        <is>
          <t xml:space="preserve">CONCLUIDO	</t>
        </is>
      </c>
      <c r="D1489" t="n">
        <v>7.2872</v>
      </c>
      <c r="E1489" t="n">
        <v>13.72</v>
      </c>
      <c r="F1489" t="n">
        <v>10.52</v>
      </c>
      <c r="G1489" t="n">
        <v>90.14</v>
      </c>
      <c r="H1489" t="n">
        <v>1.28</v>
      </c>
      <c r="I1489" t="n">
        <v>7</v>
      </c>
      <c r="J1489" t="n">
        <v>305.23</v>
      </c>
      <c r="K1489" t="n">
        <v>59.89</v>
      </c>
      <c r="L1489" t="n">
        <v>22</v>
      </c>
      <c r="M1489" t="n">
        <v>5</v>
      </c>
      <c r="N1489" t="n">
        <v>88.34999999999999</v>
      </c>
      <c r="O1489" t="n">
        <v>37879.74</v>
      </c>
      <c r="P1489" t="n">
        <v>178.6</v>
      </c>
      <c r="Q1489" t="n">
        <v>197.76</v>
      </c>
      <c r="R1489" t="n">
        <v>31.2</v>
      </c>
      <c r="S1489" t="n">
        <v>25.4</v>
      </c>
      <c r="T1489" t="n">
        <v>2061.67</v>
      </c>
      <c r="U1489" t="n">
        <v>0.8100000000000001</v>
      </c>
      <c r="V1489" t="n">
        <v>0.88</v>
      </c>
      <c r="W1489" t="n">
        <v>2.95</v>
      </c>
      <c r="X1489" t="n">
        <v>0.13</v>
      </c>
      <c r="Y1489" t="n">
        <v>1</v>
      </c>
      <c r="Z1489" t="n">
        <v>10</v>
      </c>
    </row>
    <row r="1490">
      <c r="A1490" t="n">
        <v>85</v>
      </c>
      <c r="B1490" t="n">
        <v>135</v>
      </c>
      <c r="C1490" t="inlineStr">
        <is>
          <t xml:space="preserve">CONCLUIDO	</t>
        </is>
      </c>
      <c r="D1490" t="n">
        <v>7.2913</v>
      </c>
      <c r="E1490" t="n">
        <v>13.72</v>
      </c>
      <c r="F1490" t="n">
        <v>10.51</v>
      </c>
      <c r="G1490" t="n">
        <v>90.06999999999999</v>
      </c>
      <c r="H1490" t="n">
        <v>1.3</v>
      </c>
      <c r="I1490" t="n">
        <v>7</v>
      </c>
      <c r="J1490" t="n">
        <v>305.77</v>
      </c>
      <c r="K1490" t="n">
        <v>59.89</v>
      </c>
      <c r="L1490" t="n">
        <v>22.25</v>
      </c>
      <c r="M1490" t="n">
        <v>5</v>
      </c>
      <c r="N1490" t="n">
        <v>88.63</v>
      </c>
      <c r="O1490" t="n">
        <v>37945.85</v>
      </c>
      <c r="P1490" t="n">
        <v>178.57</v>
      </c>
      <c r="Q1490" t="n">
        <v>197.77</v>
      </c>
      <c r="R1490" t="n">
        <v>31</v>
      </c>
      <c r="S1490" t="n">
        <v>25.4</v>
      </c>
      <c r="T1490" t="n">
        <v>1959.03</v>
      </c>
      <c r="U1490" t="n">
        <v>0.82</v>
      </c>
      <c r="V1490" t="n">
        <v>0.89</v>
      </c>
      <c r="W1490" t="n">
        <v>2.95</v>
      </c>
      <c r="X1490" t="n">
        <v>0.12</v>
      </c>
      <c r="Y1490" t="n">
        <v>1</v>
      </c>
      <c r="Z1490" t="n">
        <v>10</v>
      </c>
    </row>
    <row r="1491">
      <c r="A1491" t="n">
        <v>86</v>
      </c>
      <c r="B1491" t="n">
        <v>135</v>
      </c>
      <c r="C1491" t="inlineStr">
        <is>
          <t xml:space="preserve">CONCLUIDO	</t>
        </is>
      </c>
      <c r="D1491" t="n">
        <v>7.2948</v>
      </c>
      <c r="E1491" t="n">
        <v>13.71</v>
      </c>
      <c r="F1491" t="n">
        <v>10.5</v>
      </c>
      <c r="G1491" t="n">
        <v>90.01000000000001</v>
      </c>
      <c r="H1491" t="n">
        <v>1.31</v>
      </c>
      <c r="I1491" t="n">
        <v>7</v>
      </c>
      <c r="J1491" t="n">
        <v>306.31</v>
      </c>
      <c r="K1491" t="n">
        <v>59.89</v>
      </c>
      <c r="L1491" t="n">
        <v>22.5</v>
      </c>
      <c r="M1491" t="n">
        <v>5</v>
      </c>
      <c r="N1491" t="n">
        <v>88.92</v>
      </c>
      <c r="O1491" t="n">
        <v>38012.07</v>
      </c>
      <c r="P1491" t="n">
        <v>178.45</v>
      </c>
      <c r="Q1491" t="n">
        <v>197.77</v>
      </c>
      <c r="R1491" t="n">
        <v>30.85</v>
      </c>
      <c r="S1491" t="n">
        <v>25.4</v>
      </c>
      <c r="T1491" t="n">
        <v>1885.59</v>
      </c>
      <c r="U1491" t="n">
        <v>0.82</v>
      </c>
      <c r="V1491" t="n">
        <v>0.89</v>
      </c>
      <c r="W1491" t="n">
        <v>2.95</v>
      </c>
      <c r="X1491" t="n">
        <v>0.11</v>
      </c>
      <c r="Y1491" t="n">
        <v>1</v>
      </c>
      <c r="Z1491" t="n">
        <v>10</v>
      </c>
    </row>
    <row r="1492">
      <c r="A1492" t="n">
        <v>87</v>
      </c>
      <c r="B1492" t="n">
        <v>135</v>
      </c>
      <c r="C1492" t="inlineStr">
        <is>
          <t xml:space="preserve">CONCLUIDO	</t>
        </is>
      </c>
      <c r="D1492" t="n">
        <v>7.2923</v>
      </c>
      <c r="E1492" t="n">
        <v>13.71</v>
      </c>
      <c r="F1492" t="n">
        <v>10.51</v>
      </c>
      <c r="G1492" t="n">
        <v>90.05</v>
      </c>
      <c r="H1492" t="n">
        <v>1.32</v>
      </c>
      <c r="I1492" t="n">
        <v>7</v>
      </c>
      <c r="J1492" t="n">
        <v>306.84</v>
      </c>
      <c r="K1492" t="n">
        <v>59.89</v>
      </c>
      <c r="L1492" t="n">
        <v>22.75</v>
      </c>
      <c r="M1492" t="n">
        <v>5</v>
      </c>
      <c r="N1492" t="n">
        <v>89.20999999999999</v>
      </c>
      <c r="O1492" t="n">
        <v>38078.42</v>
      </c>
      <c r="P1492" t="n">
        <v>178.6</v>
      </c>
      <c r="Q1492" t="n">
        <v>197.76</v>
      </c>
      <c r="R1492" t="n">
        <v>31.01</v>
      </c>
      <c r="S1492" t="n">
        <v>25.4</v>
      </c>
      <c r="T1492" t="n">
        <v>1966.36</v>
      </c>
      <c r="U1492" t="n">
        <v>0.82</v>
      </c>
      <c r="V1492" t="n">
        <v>0.89</v>
      </c>
      <c r="W1492" t="n">
        <v>2.95</v>
      </c>
      <c r="X1492" t="n">
        <v>0.12</v>
      </c>
      <c r="Y1492" t="n">
        <v>1</v>
      </c>
      <c r="Z1492" t="n">
        <v>10</v>
      </c>
    </row>
    <row r="1493">
      <c r="A1493" t="n">
        <v>88</v>
      </c>
      <c r="B1493" t="n">
        <v>135</v>
      </c>
      <c r="C1493" t="inlineStr">
        <is>
          <t xml:space="preserve">CONCLUIDO	</t>
        </is>
      </c>
      <c r="D1493" t="n">
        <v>7.2905</v>
      </c>
      <c r="E1493" t="n">
        <v>13.72</v>
      </c>
      <c r="F1493" t="n">
        <v>10.51</v>
      </c>
      <c r="G1493" t="n">
        <v>90.08</v>
      </c>
      <c r="H1493" t="n">
        <v>1.33</v>
      </c>
      <c r="I1493" t="n">
        <v>7</v>
      </c>
      <c r="J1493" t="n">
        <v>307.38</v>
      </c>
      <c r="K1493" t="n">
        <v>59.89</v>
      </c>
      <c r="L1493" t="n">
        <v>23</v>
      </c>
      <c r="M1493" t="n">
        <v>5</v>
      </c>
      <c r="N1493" t="n">
        <v>89.5</v>
      </c>
      <c r="O1493" t="n">
        <v>38144.9</v>
      </c>
      <c r="P1493" t="n">
        <v>178.73</v>
      </c>
      <c r="Q1493" t="n">
        <v>197.76</v>
      </c>
      <c r="R1493" t="n">
        <v>31.11</v>
      </c>
      <c r="S1493" t="n">
        <v>25.4</v>
      </c>
      <c r="T1493" t="n">
        <v>2013.56</v>
      </c>
      <c r="U1493" t="n">
        <v>0.82</v>
      </c>
      <c r="V1493" t="n">
        <v>0.89</v>
      </c>
      <c r="W1493" t="n">
        <v>2.95</v>
      </c>
      <c r="X1493" t="n">
        <v>0.12</v>
      </c>
      <c r="Y1493" t="n">
        <v>1</v>
      </c>
      <c r="Z1493" t="n">
        <v>10</v>
      </c>
    </row>
    <row r="1494">
      <c r="A1494" t="n">
        <v>89</v>
      </c>
      <c r="B1494" t="n">
        <v>135</v>
      </c>
      <c r="C1494" t="inlineStr">
        <is>
          <t xml:space="preserve">CONCLUIDO	</t>
        </is>
      </c>
      <c r="D1494" t="n">
        <v>7.2882</v>
      </c>
      <c r="E1494" t="n">
        <v>13.72</v>
      </c>
      <c r="F1494" t="n">
        <v>10.51</v>
      </c>
      <c r="G1494" t="n">
        <v>90.12</v>
      </c>
      <c r="H1494" t="n">
        <v>1.35</v>
      </c>
      <c r="I1494" t="n">
        <v>7</v>
      </c>
      <c r="J1494" t="n">
        <v>307.92</v>
      </c>
      <c r="K1494" t="n">
        <v>59.89</v>
      </c>
      <c r="L1494" t="n">
        <v>23.25</v>
      </c>
      <c r="M1494" t="n">
        <v>5</v>
      </c>
      <c r="N1494" t="n">
        <v>89.79000000000001</v>
      </c>
      <c r="O1494" t="n">
        <v>38211.5</v>
      </c>
      <c r="P1494" t="n">
        <v>178.87</v>
      </c>
      <c r="Q1494" t="n">
        <v>197.75</v>
      </c>
      <c r="R1494" t="n">
        <v>31.29</v>
      </c>
      <c r="S1494" t="n">
        <v>25.4</v>
      </c>
      <c r="T1494" t="n">
        <v>2106.5</v>
      </c>
      <c r="U1494" t="n">
        <v>0.8100000000000001</v>
      </c>
      <c r="V1494" t="n">
        <v>0.89</v>
      </c>
      <c r="W1494" t="n">
        <v>2.95</v>
      </c>
      <c r="X1494" t="n">
        <v>0.12</v>
      </c>
      <c r="Y1494" t="n">
        <v>1</v>
      </c>
      <c r="Z1494" t="n">
        <v>10</v>
      </c>
    </row>
    <row r="1495">
      <c r="A1495" t="n">
        <v>90</v>
      </c>
      <c r="B1495" t="n">
        <v>135</v>
      </c>
      <c r="C1495" t="inlineStr">
        <is>
          <t xml:space="preserve">CONCLUIDO	</t>
        </is>
      </c>
      <c r="D1495" t="n">
        <v>7.292</v>
      </c>
      <c r="E1495" t="n">
        <v>13.71</v>
      </c>
      <c r="F1495" t="n">
        <v>10.51</v>
      </c>
      <c r="G1495" t="n">
        <v>90.06</v>
      </c>
      <c r="H1495" t="n">
        <v>1.36</v>
      </c>
      <c r="I1495" t="n">
        <v>7</v>
      </c>
      <c r="J1495" t="n">
        <v>308.46</v>
      </c>
      <c r="K1495" t="n">
        <v>59.89</v>
      </c>
      <c r="L1495" t="n">
        <v>23.5</v>
      </c>
      <c r="M1495" t="n">
        <v>5</v>
      </c>
      <c r="N1495" t="n">
        <v>90.08</v>
      </c>
      <c r="O1495" t="n">
        <v>38278.23</v>
      </c>
      <c r="P1495" t="n">
        <v>178.63</v>
      </c>
      <c r="Q1495" t="n">
        <v>197.8</v>
      </c>
      <c r="R1495" t="n">
        <v>31.03</v>
      </c>
      <c r="S1495" t="n">
        <v>25.4</v>
      </c>
      <c r="T1495" t="n">
        <v>1973.72</v>
      </c>
      <c r="U1495" t="n">
        <v>0.82</v>
      </c>
      <c r="V1495" t="n">
        <v>0.89</v>
      </c>
      <c r="W1495" t="n">
        <v>2.95</v>
      </c>
      <c r="X1495" t="n">
        <v>0.12</v>
      </c>
      <c r="Y1495" t="n">
        <v>1</v>
      </c>
      <c r="Z1495" t="n">
        <v>10</v>
      </c>
    </row>
    <row r="1496">
      <c r="A1496" t="n">
        <v>91</v>
      </c>
      <c r="B1496" t="n">
        <v>135</v>
      </c>
      <c r="C1496" t="inlineStr">
        <is>
          <t xml:space="preserve">CONCLUIDO	</t>
        </is>
      </c>
      <c r="D1496" t="n">
        <v>7.2916</v>
      </c>
      <c r="E1496" t="n">
        <v>13.71</v>
      </c>
      <c r="F1496" t="n">
        <v>10.51</v>
      </c>
      <c r="G1496" t="n">
        <v>90.06</v>
      </c>
      <c r="H1496" t="n">
        <v>1.37</v>
      </c>
      <c r="I1496" t="n">
        <v>7</v>
      </c>
      <c r="J1496" t="n">
        <v>309.01</v>
      </c>
      <c r="K1496" t="n">
        <v>59.89</v>
      </c>
      <c r="L1496" t="n">
        <v>23.75</v>
      </c>
      <c r="M1496" t="n">
        <v>5</v>
      </c>
      <c r="N1496" t="n">
        <v>90.37</v>
      </c>
      <c r="O1496" t="n">
        <v>38345.09</v>
      </c>
      <c r="P1496" t="n">
        <v>178.53</v>
      </c>
      <c r="Q1496" t="n">
        <v>197.75</v>
      </c>
      <c r="R1496" t="n">
        <v>31.05</v>
      </c>
      <c r="S1496" t="n">
        <v>25.4</v>
      </c>
      <c r="T1496" t="n">
        <v>1987.78</v>
      </c>
      <c r="U1496" t="n">
        <v>0.82</v>
      </c>
      <c r="V1496" t="n">
        <v>0.89</v>
      </c>
      <c r="W1496" t="n">
        <v>2.95</v>
      </c>
      <c r="X1496" t="n">
        <v>0.12</v>
      </c>
      <c r="Y1496" t="n">
        <v>1</v>
      </c>
      <c r="Z1496" t="n">
        <v>10</v>
      </c>
    </row>
    <row r="1497">
      <c r="A1497" t="n">
        <v>92</v>
      </c>
      <c r="B1497" t="n">
        <v>135</v>
      </c>
      <c r="C1497" t="inlineStr">
        <is>
          <t xml:space="preserve">CONCLUIDO	</t>
        </is>
      </c>
      <c r="D1497" t="n">
        <v>7.2898</v>
      </c>
      <c r="E1497" t="n">
        <v>13.72</v>
      </c>
      <c r="F1497" t="n">
        <v>10.51</v>
      </c>
      <c r="G1497" t="n">
        <v>90.09</v>
      </c>
      <c r="H1497" t="n">
        <v>1.38</v>
      </c>
      <c r="I1497" t="n">
        <v>7</v>
      </c>
      <c r="J1497" t="n">
        <v>309.55</v>
      </c>
      <c r="K1497" t="n">
        <v>59.89</v>
      </c>
      <c r="L1497" t="n">
        <v>24</v>
      </c>
      <c r="M1497" t="n">
        <v>5</v>
      </c>
      <c r="N1497" t="n">
        <v>90.66</v>
      </c>
      <c r="O1497" t="n">
        <v>38412.07</v>
      </c>
      <c r="P1497" t="n">
        <v>178.47</v>
      </c>
      <c r="Q1497" t="n">
        <v>197.76</v>
      </c>
      <c r="R1497" t="n">
        <v>31.11</v>
      </c>
      <c r="S1497" t="n">
        <v>25.4</v>
      </c>
      <c r="T1497" t="n">
        <v>2017.58</v>
      </c>
      <c r="U1497" t="n">
        <v>0.82</v>
      </c>
      <c r="V1497" t="n">
        <v>0.89</v>
      </c>
      <c r="W1497" t="n">
        <v>2.95</v>
      </c>
      <c r="X1497" t="n">
        <v>0.12</v>
      </c>
      <c r="Y1497" t="n">
        <v>1</v>
      </c>
      <c r="Z1497" t="n">
        <v>10</v>
      </c>
    </row>
    <row r="1498">
      <c r="A1498" t="n">
        <v>93</v>
      </c>
      <c r="B1498" t="n">
        <v>135</v>
      </c>
      <c r="C1498" t="inlineStr">
        <is>
          <t xml:space="preserve">CONCLUIDO	</t>
        </is>
      </c>
      <c r="D1498" t="n">
        <v>7.2891</v>
      </c>
      <c r="E1498" t="n">
        <v>13.72</v>
      </c>
      <c r="F1498" t="n">
        <v>10.51</v>
      </c>
      <c r="G1498" t="n">
        <v>90.09999999999999</v>
      </c>
      <c r="H1498" t="n">
        <v>1.39</v>
      </c>
      <c r="I1498" t="n">
        <v>7</v>
      </c>
      <c r="J1498" t="n">
        <v>310.09</v>
      </c>
      <c r="K1498" t="n">
        <v>59.89</v>
      </c>
      <c r="L1498" t="n">
        <v>24.25</v>
      </c>
      <c r="M1498" t="n">
        <v>5</v>
      </c>
      <c r="N1498" t="n">
        <v>90.95999999999999</v>
      </c>
      <c r="O1498" t="n">
        <v>38479.19</v>
      </c>
      <c r="P1498" t="n">
        <v>178.41</v>
      </c>
      <c r="Q1498" t="n">
        <v>197.75</v>
      </c>
      <c r="R1498" t="n">
        <v>31.21</v>
      </c>
      <c r="S1498" t="n">
        <v>25.4</v>
      </c>
      <c r="T1498" t="n">
        <v>2065.65</v>
      </c>
      <c r="U1498" t="n">
        <v>0.8100000000000001</v>
      </c>
      <c r="V1498" t="n">
        <v>0.89</v>
      </c>
      <c r="W1498" t="n">
        <v>2.95</v>
      </c>
      <c r="X1498" t="n">
        <v>0.12</v>
      </c>
      <c r="Y1498" t="n">
        <v>1</v>
      </c>
      <c r="Z1498" t="n">
        <v>10</v>
      </c>
    </row>
    <row r="1499">
      <c r="A1499" t="n">
        <v>94</v>
      </c>
      <c r="B1499" t="n">
        <v>135</v>
      </c>
      <c r="C1499" t="inlineStr">
        <is>
          <t xml:space="preserve">CONCLUIDO	</t>
        </is>
      </c>
      <c r="D1499" t="n">
        <v>7.2876</v>
      </c>
      <c r="E1499" t="n">
        <v>13.72</v>
      </c>
      <c r="F1499" t="n">
        <v>10.52</v>
      </c>
      <c r="G1499" t="n">
        <v>90.13</v>
      </c>
      <c r="H1499" t="n">
        <v>1.41</v>
      </c>
      <c r="I1499" t="n">
        <v>7</v>
      </c>
      <c r="J1499" t="n">
        <v>310.64</v>
      </c>
      <c r="K1499" t="n">
        <v>59.89</v>
      </c>
      <c r="L1499" t="n">
        <v>24.5</v>
      </c>
      <c r="M1499" t="n">
        <v>5</v>
      </c>
      <c r="N1499" t="n">
        <v>91.25</v>
      </c>
      <c r="O1499" t="n">
        <v>38546.43</v>
      </c>
      <c r="P1499" t="n">
        <v>178.41</v>
      </c>
      <c r="Q1499" t="n">
        <v>197.77</v>
      </c>
      <c r="R1499" t="n">
        <v>31.32</v>
      </c>
      <c r="S1499" t="n">
        <v>25.4</v>
      </c>
      <c r="T1499" t="n">
        <v>2120.73</v>
      </c>
      <c r="U1499" t="n">
        <v>0.8100000000000001</v>
      </c>
      <c r="V1499" t="n">
        <v>0.88</v>
      </c>
      <c r="W1499" t="n">
        <v>2.95</v>
      </c>
      <c r="X1499" t="n">
        <v>0.12</v>
      </c>
      <c r="Y1499" t="n">
        <v>1</v>
      </c>
      <c r="Z1499" t="n">
        <v>10</v>
      </c>
    </row>
    <row r="1500">
      <c r="A1500" t="n">
        <v>95</v>
      </c>
      <c r="B1500" t="n">
        <v>135</v>
      </c>
      <c r="C1500" t="inlineStr">
        <is>
          <t xml:space="preserve">CONCLUIDO	</t>
        </is>
      </c>
      <c r="D1500" t="n">
        <v>7.2908</v>
      </c>
      <c r="E1500" t="n">
        <v>13.72</v>
      </c>
      <c r="F1500" t="n">
        <v>10.51</v>
      </c>
      <c r="G1500" t="n">
        <v>90.08</v>
      </c>
      <c r="H1500" t="n">
        <v>1.42</v>
      </c>
      <c r="I1500" t="n">
        <v>7</v>
      </c>
      <c r="J1500" t="n">
        <v>311.19</v>
      </c>
      <c r="K1500" t="n">
        <v>59.89</v>
      </c>
      <c r="L1500" t="n">
        <v>24.75</v>
      </c>
      <c r="M1500" t="n">
        <v>5</v>
      </c>
      <c r="N1500" t="n">
        <v>91.55</v>
      </c>
      <c r="O1500" t="n">
        <v>38613.8</v>
      </c>
      <c r="P1500" t="n">
        <v>178.21</v>
      </c>
      <c r="Q1500" t="n">
        <v>197.76</v>
      </c>
      <c r="R1500" t="n">
        <v>31.18</v>
      </c>
      <c r="S1500" t="n">
        <v>25.4</v>
      </c>
      <c r="T1500" t="n">
        <v>2050.06</v>
      </c>
      <c r="U1500" t="n">
        <v>0.8100000000000001</v>
      </c>
      <c r="V1500" t="n">
        <v>0.89</v>
      </c>
      <c r="W1500" t="n">
        <v>2.95</v>
      </c>
      <c r="X1500" t="n">
        <v>0.12</v>
      </c>
      <c r="Y1500" t="n">
        <v>1</v>
      </c>
      <c r="Z1500" t="n">
        <v>10</v>
      </c>
    </row>
    <row r="1501">
      <c r="A1501" t="n">
        <v>96</v>
      </c>
      <c r="B1501" t="n">
        <v>135</v>
      </c>
      <c r="C1501" t="inlineStr">
        <is>
          <t xml:space="preserve">CONCLUIDO	</t>
        </is>
      </c>
      <c r="D1501" t="n">
        <v>7.2864</v>
      </c>
      <c r="E1501" t="n">
        <v>13.72</v>
      </c>
      <c r="F1501" t="n">
        <v>10.52</v>
      </c>
      <c r="G1501" t="n">
        <v>90.15000000000001</v>
      </c>
      <c r="H1501" t="n">
        <v>1.43</v>
      </c>
      <c r="I1501" t="n">
        <v>7</v>
      </c>
      <c r="J1501" t="n">
        <v>311.73</v>
      </c>
      <c r="K1501" t="n">
        <v>59.89</v>
      </c>
      <c r="L1501" t="n">
        <v>25</v>
      </c>
      <c r="M1501" t="n">
        <v>5</v>
      </c>
      <c r="N1501" t="n">
        <v>91.84999999999999</v>
      </c>
      <c r="O1501" t="n">
        <v>38681.31</v>
      </c>
      <c r="P1501" t="n">
        <v>178.18</v>
      </c>
      <c r="Q1501" t="n">
        <v>197.75</v>
      </c>
      <c r="R1501" t="n">
        <v>31.25</v>
      </c>
      <c r="S1501" t="n">
        <v>25.4</v>
      </c>
      <c r="T1501" t="n">
        <v>2084.21</v>
      </c>
      <c r="U1501" t="n">
        <v>0.8100000000000001</v>
      </c>
      <c r="V1501" t="n">
        <v>0.88</v>
      </c>
      <c r="W1501" t="n">
        <v>2.95</v>
      </c>
      <c r="X1501" t="n">
        <v>0.13</v>
      </c>
      <c r="Y1501" t="n">
        <v>1</v>
      </c>
      <c r="Z1501" t="n">
        <v>10</v>
      </c>
    </row>
    <row r="1502">
      <c r="A1502" t="n">
        <v>97</v>
      </c>
      <c r="B1502" t="n">
        <v>135</v>
      </c>
      <c r="C1502" t="inlineStr">
        <is>
          <t xml:space="preserve">CONCLUIDO	</t>
        </is>
      </c>
      <c r="D1502" t="n">
        <v>7.2898</v>
      </c>
      <c r="E1502" t="n">
        <v>13.72</v>
      </c>
      <c r="F1502" t="n">
        <v>10.51</v>
      </c>
      <c r="G1502" t="n">
        <v>90.09</v>
      </c>
      <c r="H1502" t="n">
        <v>1.44</v>
      </c>
      <c r="I1502" t="n">
        <v>7</v>
      </c>
      <c r="J1502" t="n">
        <v>312.28</v>
      </c>
      <c r="K1502" t="n">
        <v>59.89</v>
      </c>
      <c r="L1502" t="n">
        <v>25.25</v>
      </c>
      <c r="M1502" t="n">
        <v>5</v>
      </c>
      <c r="N1502" t="n">
        <v>92.15000000000001</v>
      </c>
      <c r="O1502" t="n">
        <v>38749.07</v>
      </c>
      <c r="P1502" t="n">
        <v>177.92</v>
      </c>
      <c r="Q1502" t="n">
        <v>197.78</v>
      </c>
      <c r="R1502" t="n">
        <v>31.08</v>
      </c>
      <c r="S1502" t="n">
        <v>25.4</v>
      </c>
      <c r="T1502" t="n">
        <v>1999.4</v>
      </c>
      <c r="U1502" t="n">
        <v>0.82</v>
      </c>
      <c r="V1502" t="n">
        <v>0.89</v>
      </c>
      <c r="W1502" t="n">
        <v>2.95</v>
      </c>
      <c r="X1502" t="n">
        <v>0.12</v>
      </c>
      <c r="Y1502" t="n">
        <v>1</v>
      </c>
      <c r="Z1502" t="n">
        <v>10</v>
      </c>
    </row>
    <row r="1503">
      <c r="A1503" t="n">
        <v>98</v>
      </c>
      <c r="B1503" t="n">
        <v>135</v>
      </c>
      <c r="C1503" t="inlineStr">
        <is>
          <t xml:space="preserve">CONCLUIDO	</t>
        </is>
      </c>
      <c r="D1503" t="n">
        <v>7.3288</v>
      </c>
      <c r="E1503" t="n">
        <v>13.64</v>
      </c>
      <c r="F1503" t="n">
        <v>10.49</v>
      </c>
      <c r="G1503" t="n">
        <v>104.88</v>
      </c>
      <c r="H1503" t="n">
        <v>1.45</v>
      </c>
      <c r="I1503" t="n">
        <v>6</v>
      </c>
      <c r="J1503" t="n">
        <v>312.83</v>
      </c>
      <c r="K1503" t="n">
        <v>59.89</v>
      </c>
      <c r="L1503" t="n">
        <v>25.5</v>
      </c>
      <c r="M1503" t="n">
        <v>4</v>
      </c>
      <c r="N1503" t="n">
        <v>92.44</v>
      </c>
      <c r="O1503" t="n">
        <v>38816.85</v>
      </c>
      <c r="P1503" t="n">
        <v>177.52</v>
      </c>
      <c r="Q1503" t="n">
        <v>197.75</v>
      </c>
      <c r="R1503" t="n">
        <v>30.52</v>
      </c>
      <c r="S1503" t="n">
        <v>25.4</v>
      </c>
      <c r="T1503" t="n">
        <v>1726.01</v>
      </c>
      <c r="U1503" t="n">
        <v>0.83</v>
      </c>
      <c r="V1503" t="n">
        <v>0.89</v>
      </c>
      <c r="W1503" t="n">
        <v>2.95</v>
      </c>
      <c r="X1503" t="n">
        <v>0.1</v>
      </c>
      <c r="Y1503" t="n">
        <v>1</v>
      </c>
      <c r="Z1503" t="n">
        <v>10</v>
      </c>
    </row>
    <row r="1504">
      <c r="A1504" t="n">
        <v>99</v>
      </c>
      <c r="B1504" t="n">
        <v>135</v>
      </c>
      <c r="C1504" t="inlineStr">
        <is>
          <t xml:space="preserve">CONCLUIDO	</t>
        </is>
      </c>
      <c r="D1504" t="n">
        <v>7.3326</v>
      </c>
      <c r="E1504" t="n">
        <v>13.64</v>
      </c>
      <c r="F1504" t="n">
        <v>10.48</v>
      </c>
      <c r="G1504" t="n">
        <v>104.81</v>
      </c>
      <c r="H1504" t="n">
        <v>1.46</v>
      </c>
      <c r="I1504" t="n">
        <v>6</v>
      </c>
      <c r="J1504" t="n">
        <v>313.38</v>
      </c>
      <c r="K1504" t="n">
        <v>59.89</v>
      </c>
      <c r="L1504" t="n">
        <v>25.75</v>
      </c>
      <c r="M1504" t="n">
        <v>4</v>
      </c>
      <c r="N1504" t="n">
        <v>92.75</v>
      </c>
      <c r="O1504" t="n">
        <v>38884.75</v>
      </c>
      <c r="P1504" t="n">
        <v>177.43</v>
      </c>
      <c r="Q1504" t="n">
        <v>197.75</v>
      </c>
      <c r="R1504" t="n">
        <v>30.23</v>
      </c>
      <c r="S1504" t="n">
        <v>25.4</v>
      </c>
      <c r="T1504" t="n">
        <v>1579.91</v>
      </c>
      <c r="U1504" t="n">
        <v>0.84</v>
      </c>
      <c r="V1504" t="n">
        <v>0.89</v>
      </c>
      <c r="W1504" t="n">
        <v>2.95</v>
      </c>
      <c r="X1504" t="n">
        <v>0.09</v>
      </c>
      <c r="Y1504" t="n">
        <v>1</v>
      </c>
      <c r="Z1504" t="n">
        <v>10</v>
      </c>
    </row>
    <row r="1505">
      <c r="A1505" t="n">
        <v>100</v>
      </c>
      <c r="B1505" t="n">
        <v>135</v>
      </c>
      <c r="C1505" t="inlineStr">
        <is>
          <t xml:space="preserve">CONCLUIDO	</t>
        </is>
      </c>
      <c r="D1505" t="n">
        <v>7.3317</v>
      </c>
      <c r="E1505" t="n">
        <v>13.64</v>
      </c>
      <c r="F1505" t="n">
        <v>10.48</v>
      </c>
      <c r="G1505" t="n">
        <v>104.83</v>
      </c>
      <c r="H1505" t="n">
        <v>1.48</v>
      </c>
      <c r="I1505" t="n">
        <v>6</v>
      </c>
      <c r="J1505" t="n">
        <v>313.93</v>
      </c>
      <c r="K1505" t="n">
        <v>59.89</v>
      </c>
      <c r="L1505" t="n">
        <v>26</v>
      </c>
      <c r="M1505" t="n">
        <v>4</v>
      </c>
      <c r="N1505" t="n">
        <v>93.05</v>
      </c>
      <c r="O1505" t="n">
        <v>38952.8</v>
      </c>
      <c r="P1505" t="n">
        <v>177.67</v>
      </c>
      <c r="Q1505" t="n">
        <v>197.77</v>
      </c>
      <c r="R1505" t="n">
        <v>30.22</v>
      </c>
      <c r="S1505" t="n">
        <v>25.4</v>
      </c>
      <c r="T1505" t="n">
        <v>1577.59</v>
      </c>
      <c r="U1505" t="n">
        <v>0.84</v>
      </c>
      <c r="V1505" t="n">
        <v>0.89</v>
      </c>
      <c r="W1505" t="n">
        <v>2.95</v>
      </c>
      <c r="X1505" t="n">
        <v>0.09</v>
      </c>
      <c r="Y1505" t="n">
        <v>1</v>
      </c>
      <c r="Z1505" t="n">
        <v>10</v>
      </c>
    </row>
    <row r="1506">
      <c r="A1506" t="n">
        <v>101</v>
      </c>
      <c r="B1506" t="n">
        <v>135</v>
      </c>
      <c r="C1506" t="inlineStr">
        <is>
          <t xml:space="preserve">CONCLUIDO	</t>
        </is>
      </c>
      <c r="D1506" t="n">
        <v>7.3312</v>
      </c>
      <c r="E1506" t="n">
        <v>13.64</v>
      </c>
      <c r="F1506" t="n">
        <v>10.48</v>
      </c>
      <c r="G1506" t="n">
        <v>104.84</v>
      </c>
      <c r="H1506" t="n">
        <v>1.49</v>
      </c>
      <c r="I1506" t="n">
        <v>6</v>
      </c>
      <c r="J1506" t="n">
        <v>314.49</v>
      </c>
      <c r="K1506" t="n">
        <v>59.89</v>
      </c>
      <c r="L1506" t="n">
        <v>26.25</v>
      </c>
      <c r="M1506" t="n">
        <v>4</v>
      </c>
      <c r="N1506" t="n">
        <v>93.34999999999999</v>
      </c>
      <c r="O1506" t="n">
        <v>39020.97</v>
      </c>
      <c r="P1506" t="n">
        <v>177.78</v>
      </c>
      <c r="Q1506" t="n">
        <v>197.76</v>
      </c>
      <c r="R1506" t="n">
        <v>30.31</v>
      </c>
      <c r="S1506" t="n">
        <v>25.4</v>
      </c>
      <c r="T1506" t="n">
        <v>1622.4</v>
      </c>
      <c r="U1506" t="n">
        <v>0.84</v>
      </c>
      <c r="V1506" t="n">
        <v>0.89</v>
      </c>
      <c r="W1506" t="n">
        <v>2.95</v>
      </c>
      <c r="X1506" t="n">
        <v>0.09</v>
      </c>
      <c r="Y1506" t="n">
        <v>1</v>
      </c>
      <c r="Z1506" t="n">
        <v>10</v>
      </c>
    </row>
    <row r="1507">
      <c r="A1507" t="n">
        <v>102</v>
      </c>
      <c r="B1507" t="n">
        <v>135</v>
      </c>
      <c r="C1507" t="inlineStr">
        <is>
          <t xml:space="preserve">CONCLUIDO	</t>
        </is>
      </c>
      <c r="D1507" t="n">
        <v>7.3309</v>
      </c>
      <c r="E1507" t="n">
        <v>13.64</v>
      </c>
      <c r="F1507" t="n">
        <v>10.48</v>
      </c>
      <c r="G1507" t="n">
        <v>104.84</v>
      </c>
      <c r="H1507" t="n">
        <v>1.5</v>
      </c>
      <c r="I1507" t="n">
        <v>6</v>
      </c>
      <c r="J1507" t="n">
        <v>315.04</v>
      </c>
      <c r="K1507" t="n">
        <v>59.89</v>
      </c>
      <c r="L1507" t="n">
        <v>26.5</v>
      </c>
      <c r="M1507" t="n">
        <v>4</v>
      </c>
      <c r="N1507" t="n">
        <v>93.65000000000001</v>
      </c>
      <c r="O1507" t="n">
        <v>39089.29</v>
      </c>
      <c r="P1507" t="n">
        <v>177.94</v>
      </c>
      <c r="Q1507" t="n">
        <v>197.75</v>
      </c>
      <c r="R1507" t="n">
        <v>30.3</v>
      </c>
      <c r="S1507" t="n">
        <v>25.4</v>
      </c>
      <c r="T1507" t="n">
        <v>1613.64</v>
      </c>
      <c r="U1507" t="n">
        <v>0.84</v>
      </c>
      <c r="V1507" t="n">
        <v>0.89</v>
      </c>
      <c r="W1507" t="n">
        <v>2.95</v>
      </c>
      <c r="X1507" t="n">
        <v>0.09</v>
      </c>
      <c r="Y1507" t="n">
        <v>1</v>
      </c>
      <c r="Z1507" t="n">
        <v>10</v>
      </c>
    </row>
    <row r="1508">
      <c r="A1508" t="n">
        <v>103</v>
      </c>
      <c r="B1508" t="n">
        <v>135</v>
      </c>
      <c r="C1508" t="inlineStr">
        <is>
          <t xml:space="preserve">CONCLUIDO	</t>
        </is>
      </c>
      <c r="D1508" t="n">
        <v>7.33</v>
      </c>
      <c r="E1508" t="n">
        <v>13.64</v>
      </c>
      <c r="F1508" t="n">
        <v>10.49</v>
      </c>
      <c r="G1508" t="n">
        <v>104.86</v>
      </c>
      <c r="H1508" t="n">
        <v>1.51</v>
      </c>
      <c r="I1508" t="n">
        <v>6</v>
      </c>
      <c r="J1508" t="n">
        <v>315.6</v>
      </c>
      <c r="K1508" t="n">
        <v>59.89</v>
      </c>
      <c r="L1508" t="n">
        <v>26.75</v>
      </c>
      <c r="M1508" t="n">
        <v>4</v>
      </c>
      <c r="N1508" t="n">
        <v>93.95999999999999</v>
      </c>
      <c r="O1508" t="n">
        <v>39157.74</v>
      </c>
      <c r="P1508" t="n">
        <v>178.26</v>
      </c>
      <c r="Q1508" t="n">
        <v>197.78</v>
      </c>
      <c r="R1508" t="n">
        <v>30.3</v>
      </c>
      <c r="S1508" t="n">
        <v>25.4</v>
      </c>
      <c r="T1508" t="n">
        <v>1615.88</v>
      </c>
      <c r="U1508" t="n">
        <v>0.84</v>
      </c>
      <c r="V1508" t="n">
        <v>0.89</v>
      </c>
      <c r="W1508" t="n">
        <v>2.95</v>
      </c>
      <c r="X1508" t="n">
        <v>0.1</v>
      </c>
      <c r="Y1508" t="n">
        <v>1</v>
      </c>
      <c r="Z1508" t="n">
        <v>10</v>
      </c>
    </row>
    <row r="1509">
      <c r="A1509" t="n">
        <v>104</v>
      </c>
      <c r="B1509" t="n">
        <v>135</v>
      </c>
      <c r="C1509" t="inlineStr">
        <is>
          <t xml:space="preserve">CONCLUIDO	</t>
        </is>
      </c>
      <c r="D1509" t="n">
        <v>7.3294</v>
      </c>
      <c r="E1509" t="n">
        <v>13.64</v>
      </c>
      <c r="F1509" t="n">
        <v>10.49</v>
      </c>
      <c r="G1509" t="n">
        <v>104.87</v>
      </c>
      <c r="H1509" t="n">
        <v>1.52</v>
      </c>
      <c r="I1509" t="n">
        <v>6</v>
      </c>
      <c r="J1509" t="n">
        <v>316.15</v>
      </c>
      <c r="K1509" t="n">
        <v>59.89</v>
      </c>
      <c r="L1509" t="n">
        <v>27</v>
      </c>
      <c r="M1509" t="n">
        <v>4</v>
      </c>
      <c r="N1509" t="n">
        <v>94.26000000000001</v>
      </c>
      <c r="O1509" t="n">
        <v>39226.32</v>
      </c>
      <c r="P1509" t="n">
        <v>178.44</v>
      </c>
      <c r="Q1509" t="n">
        <v>197.79</v>
      </c>
      <c r="R1509" t="n">
        <v>30.42</v>
      </c>
      <c r="S1509" t="n">
        <v>25.4</v>
      </c>
      <c r="T1509" t="n">
        <v>1674.51</v>
      </c>
      <c r="U1509" t="n">
        <v>0.83</v>
      </c>
      <c r="V1509" t="n">
        <v>0.89</v>
      </c>
      <c r="W1509" t="n">
        <v>2.95</v>
      </c>
      <c r="X1509" t="n">
        <v>0.1</v>
      </c>
      <c r="Y1509" t="n">
        <v>1</v>
      </c>
      <c r="Z1509" t="n">
        <v>10</v>
      </c>
    </row>
    <row r="1510">
      <c r="A1510" t="n">
        <v>105</v>
      </c>
      <c r="B1510" t="n">
        <v>135</v>
      </c>
      <c r="C1510" t="inlineStr">
        <is>
          <t xml:space="preserve">CONCLUIDO	</t>
        </is>
      </c>
      <c r="D1510" t="n">
        <v>7.3285</v>
      </c>
      <c r="E1510" t="n">
        <v>13.65</v>
      </c>
      <c r="F1510" t="n">
        <v>10.49</v>
      </c>
      <c r="G1510" t="n">
        <v>104.89</v>
      </c>
      <c r="H1510" t="n">
        <v>1.53</v>
      </c>
      <c r="I1510" t="n">
        <v>6</v>
      </c>
      <c r="J1510" t="n">
        <v>316.71</v>
      </c>
      <c r="K1510" t="n">
        <v>59.89</v>
      </c>
      <c r="L1510" t="n">
        <v>27.25</v>
      </c>
      <c r="M1510" t="n">
        <v>4</v>
      </c>
      <c r="N1510" t="n">
        <v>94.56999999999999</v>
      </c>
      <c r="O1510" t="n">
        <v>39295.05</v>
      </c>
      <c r="P1510" t="n">
        <v>178.71</v>
      </c>
      <c r="Q1510" t="n">
        <v>197.75</v>
      </c>
      <c r="R1510" t="n">
        <v>30.46</v>
      </c>
      <c r="S1510" t="n">
        <v>25.4</v>
      </c>
      <c r="T1510" t="n">
        <v>1694.78</v>
      </c>
      <c r="U1510" t="n">
        <v>0.83</v>
      </c>
      <c r="V1510" t="n">
        <v>0.89</v>
      </c>
      <c r="W1510" t="n">
        <v>2.95</v>
      </c>
      <c r="X1510" t="n">
        <v>0.1</v>
      </c>
      <c r="Y1510" t="n">
        <v>1</v>
      </c>
      <c r="Z1510" t="n">
        <v>10</v>
      </c>
    </row>
    <row r="1511">
      <c r="A1511" t="n">
        <v>106</v>
      </c>
      <c r="B1511" t="n">
        <v>135</v>
      </c>
      <c r="C1511" t="inlineStr">
        <is>
          <t xml:space="preserve">CONCLUIDO	</t>
        </is>
      </c>
      <c r="D1511" t="n">
        <v>7.3314</v>
      </c>
      <c r="E1511" t="n">
        <v>13.64</v>
      </c>
      <c r="F1511" t="n">
        <v>10.48</v>
      </c>
      <c r="G1511" t="n">
        <v>104.84</v>
      </c>
      <c r="H1511" t="n">
        <v>1.54</v>
      </c>
      <c r="I1511" t="n">
        <v>6</v>
      </c>
      <c r="J1511" t="n">
        <v>317.27</v>
      </c>
      <c r="K1511" t="n">
        <v>59.89</v>
      </c>
      <c r="L1511" t="n">
        <v>27.5</v>
      </c>
      <c r="M1511" t="n">
        <v>4</v>
      </c>
      <c r="N1511" t="n">
        <v>94.88</v>
      </c>
      <c r="O1511" t="n">
        <v>39363.91</v>
      </c>
      <c r="P1511" t="n">
        <v>178.67</v>
      </c>
      <c r="Q1511" t="n">
        <v>197.75</v>
      </c>
      <c r="R1511" t="n">
        <v>30.28</v>
      </c>
      <c r="S1511" t="n">
        <v>25.4</v>
      </c>
      <c r="T1511" t="n">
        <v>1607.87</v>
      </c>
      <c r="U1511" t="n">
        <v>0.84</v>
      </c>
      <c r="V1511" t="n">
        <v>0.89</v>
      </c>
      <c r="W1511" t="n">
        <v>2.95</v>
      </c>
      <c r="X1511" t="n">
        <v>0.09</v>
      </c>
      <c r="Y1511" t="n">
        <v>1</v>
      </c>
      <c r="Z1511" t="n">
        <v>10</v>
      </c>
    </row>
    <row r="1512">
      <c r="A1512" t="n">
        <v>107</v>
      </c>
      <c r="B1512" t="n">
        <v>135</v>
      </c>
      <c r="C1512" t="inlineStr">
        <is>
          <t xml:space="preserve">CONCLUIDO	</t>
        </is>
      </c>
      <c r="D1512" t="n">
        <v>7.3363</v>
      </c>
      <c r="E1512" t="n">
        <v>13.63</v>
      </c>
      <c r="F1512" t="n">
        <v>10.47</v>
      </c>
      <c r="G1512" t="n">
        <v>104.74</v>
      </c>
      <c r="H1512" t="n">
        <v>1.56</v>
      </c>
      <c r="I1512" t="n">
        <v>6</v>
      </c>
      <c r="J1512" t="n">
        <v>317.83</v>
      </c>
      <c r="K1512" t="n">
        <v>59.89</v>
      </c>
      <c r="L1512" t="n">
        <v>27.75</v>
      </c>
      <c r="M1512" t="n">
        <v>4</v>
      </c>
      <c r="N1512" t="n">
        <v>95.19</v>
      </c>
      <c r="O1512" t="n">
        <v>39432.92</v>
      </c>
      <c r="P1512" t="n">
        <v>178.41</v>
      </c>
      <c r="Q1512" t="n">
        <v>197.76</v>
      </c>
      <c r="R1512" t="n">
        <v>30.03</v>
      </c>
      <c r="S1512" t="n">
        <v>25.4</v>
      </c>
      <c r="T1512" t="n">
        <v>1479.4</v>
      </c>
      <c r="U1512" t="n">
        <v>0.85</v>
      </c>
      <c r="V1512" t="n">
        <v>0.89</v>
      </c>
      <c r="W1512" t="n">
        <v>2.95</v>
      </c>
      <c r="X1512" t="n">
        <v>0.08</v>
      </c>
      <c r="Y1512" t="n">
        <v>1</v>
      </c>
      <c r="Z1512" t="n">
        <v>10</v>
      </c>
    </row>
    <row r="1513">
      <c r="A1513" t="n">
        <v>108</v>
      </c>
      <c r="B1513" t="n">
        <v>135</v>
      </c>
      <c r="C1513" t="inlineStr">
        <is>
          <t xml:space="preserve">CONCLUIDO	</t>
        </is>
      </c>
      <c r="D1513" t="n">
        <v>7.3311</v>
      </c>
      <c r="E1513" t="n">
        <v>13.64</v>
      </c>
      <c r="F1513" t="n">
        <v>10.48</v>
      </c>
      <c r="G1513" t="n">
        <v>104.84</v>
      </c>
      <c r="H1513" t="n">
        <v>1.57</v>
      </c>
      <c r="I1513" t="n">
        <v>6</v>
      </c>
      <c r="J1513" t="n">
        <v>318.39</v>
      </c>
      <c r="K1513" t="n">
        <v>59.89</v>
      </c>
      <c r="L1513" t="n">
        <v>28</v>
      </c>
      <c r="M1513" t="n">
        <v>4</v>
      </c>
      <c r="N1513" t="n">
        <v>95.5</v>
      </c>
      <c r="O1513" t="n">
        <v>39502.07</v>
      </c>
      <c r="P1513" t="n">
        <v>178.74</v>
      </c>
      <c r="Q1513" t="n">
        <v>197.78</v>
      </c>
      <c r="R1513" t="n">
        <v>30.2</v>
      </c>
      <c r="S1513" t="n">
        <v>25.4</v>
      </c>
      <c r="T1513" t="n">
        <v>1565.88</v>
      </c>
      <c r="U1513" t="n">
        <v>0.84</v>
      </c>
      <c r="V1513" t="n">
        <v>0.89</v>
      </c>
      <c r="W1513" t="n">
        <v>2.95</v>
      </c>
      <c r="X1513" t="n">
        <v>0.09</v>
      </c>
      <c r="Y1513" t="n">
        <v>1</v>
      </c>
      <c r="Z1513" t="n">
        <v>10</v>
      </c>
    </row>
    <row r="1514">
      <c r="A1514" t="n">
        <v>109</v>
      </c>
      <c r="B1514" t="n">
        <v>135</v>
      </c>
      <c r="C1514" t="inlineStr">
        <is>
          <t xml:space="preserve">CONCLUIDO	</t>
        </is>
      </c>
      <c r="D1514" t="n">
        <v>7.3293</v>
      </c>
      <c r="E1514" t="n">
        <v>13.64</v>
      </c>
      <c r="F1514" t="n">
        <v>10.49</v>
      </c>
      <c r="G1514" t="n">
        <v>104.88</v>
      </c>
      <c r="H1514" t="n">
        <v>1.58</v>
      </c>
      <c r="I1514" t="n">
        <v>6</v>
      </c>
      <c r="J1514" t="n">
        <v>318.95</v>
      </c>
      <c r="K1514" t="n">
        <v>59.89</v>
      </c>
      <c r="L1514" t="n">
        <v>28.25</v>
      </c>
      <c r="M1514" t="n">
        <v>4</v>
      </c>
      <c r="N1514" t="n">
        <v>95.81</v>
      </c>
      <c r="O1514" t="n">
        <v>39571.36</v>
      </c>
      <c r="P1514" t="n">
        <v>178.89</v>
      </c>
      <c r="Q1514" t="n">
        <v>197.75</v>
      </c>
      <c r="R1514" t="n">
        <v>30.37</v>
      </c>
      <c r="S1514" t="n">
        <v>25.4</v>
      </c>
      <c r="T1514" t="n">
        <v>1648.93</v>
      </c>
      <c r="U1514" t="n">
        <v>0.84</v>
      </c>
      <c r="V1514" t="n">
        <v>0.89</v>
      </c>
      <c r="W1514" t="n">
        <v>2.95</v>
      </c>
      <c r="X1514" t="n">
        <v>0.1</v>
      </c>
      <c r="Y1514" t="n">
        <v>1</v>
      </c>
      <c r="Z1514" t="n">
        <v>10</v>
      </c>
    </row>
    <row r="1515">
      <c r="A1515" t="n">
        <v>110</v>
      </c>
      <c r="B1515" t="n">
        <v>135</v>
      </c>
      <c r="C1515" t="inlineStr">
        <is>
          <t xml:space="preserve">CONCLUIDO	</t>
        </is>
      </c>
      <c r="D1515" t="n">
        <v>7.3306</v>
      </c>
      <c r="E1515" t="n">
        <v>13.64</v>
      </c>
      <c r="F1515" t="n">
        <v>10.48</v>
      </c>
      <c r="G1515" t="n">
        <v>104.85</v>
      </c>
      <c r="H1515" t="n">
        <v>1.59</v>
      </c>
      <c r="I1515" t="n">
        <v>6</v>
      </c>
      <c r="J1515" t="n">
        <v>319.51</v>
      </c>
      <c r="K1515" t="n">
        <v>59.89</v>
      </c>
      <c r="L1515" t="n">
        <v>28.5</v>
      </c>
      <c r="M1515" t="n">
        <v>4</v>
      </c>
      <c r="N1515" t="n">
        <v>96.13</v>
      </c>
      <c r="O1515" t="n">
        <v>39640.79</v>
      </c>
      <c r="P1515" t="n">
        <v>178.86</v>
      </c>
      <c r="Q1515" t="n">
        <v>197.78</v>
      </c>
      <c r="R1515" t="n">
        <v>30.39</v>
      </c>
      <c r="S1515" t="n">
        <v>25.4</v>
      </c>
      <c r="T1515" t="n">
        <v>1658.79</v>
      </c>
      <c r="U1515" t="n">
        <v>0.84</v>
      </c>
      <c r="V1515" t="n">
        <v>0.89</v>
      </c>
      <c r="W1515" t="n">
        <v>2.95</v>
      </c>
      <c r="X1515" t="n">
        <v>0.09</v>
      </c>
      <c r="Y1515" t="n">
        <v>1</v>
      </c>
      <c r="Z1515" t="n">
        <v>10</v>
      </c>
    </row>
    <row r="1516">
      <c r="A1516" t="n">
        <v>111</v>
      </c>
      <c r="B1516" t="n">
        <v>135</v>
      </c>
      <c r="C1516" t="inlineStr">
        <is>
          <t xml:space="preserve">CONCLUIDO	</t>
        </is>
      </c>
      <c r="D1516" t="n">
        <v>7.3291</v>
      </c>
      <c r="E1516" t="n">
        <v>13.64</v>
      </c>
      <c r="F1516" t="n">
        <v>10.49</v>
      </c>
      <c r="G1516" t="n">
        <v>104.88</v>
      </c>
      <c r="H1516" t="n">
        <v>1.6</v>
      </c>
      <c r="I1516" t="n">
        <v>6</v>
      </c>
      <c r="J1516" t="n">
        <v>320.08</v>
      </c>
      <c r="K1516" t="n">
        <v>59.89</v>
      </c>
      <c r="L1516" t="n">
        <v>28.75</v>
      </c>
      <c r="M1516" t="n">
        <v>4</v>
      </c>
      <c r="N1516" t="n">
        <v>96.44</v>
      </c>
      <c r="O1516" t="n">
        <v>39710.36</v>
      </c>
      <c r="P1516" t="n">
        <v>178.89</v>
      </c>
      <c r="Q1516" t="n">
        <v>197.75</v>
      </c>
      <c r="R1516" t="n">
        <v>30.42</v>
      </c>
      <c r="S1516" t="n">
        <v>25.4</v>
      </c>
      <c r="T1516" t="n">
        <v>1673.88</v>
      </c>
      <c r="U1516" t="n">
        <v>0.84</v>
      </c>
      <c r="V1516" t="n">
        <v>0.89</v>
      </c>
      <c r="W1516" t="n">
        <v>2.95</v>
      </c>
      <c r="X1516" t="n">
        <v>0.1</v>
      </c>
      <c r="Y1516" t="n">
        <v>1</v>
      </c>
      <c r="Z1516" t="n">
        <v>10</v>
      </c>
    </row>
    <row r="1517">
      <c r="A1517" t="n">
        <v>112</v>
      </c>
      <c r="B1517" t="n">
        <v>135</v>
      </c>
      <c r="C1517" t="inlineStr">
        <is>
          <t xml:space="preserve">CONCLUIDO	</t>
        </is>
      </c>
      <c r="D1517" t="n">
        <v>7.3279</v>
      </c>
      <c r="E1517" t="n">
        <v>13.65</v>
      </c>
      <c r="F1517" t="n">
        <v>10.49</v>
      </c>
      <c r="G1517" t="n">
        <v>104.9</v>
      </c>
      <c r="H1517" t="n">
        <v>1.61</v>
      </c>
      <c r="I1517" t="n">
        <v>6</v>
      </c>
      <c r="J1517" t="n">
        <v>320.64</v>
      </c>
      <c r="K1517" t="n">
        <v>59.89</v>
      </c>
      <c r="L1517" t="n">
        <v>29</v>
      </c>
      <c r="M1517" t="n">
        <v>4</v>
      </c>
      <c r="N1517" t="n">
        <v>96.75</v>
      </c>
      <c r="O1517" t="n">
        <v>39780.08</v>
      </c>
      <c r="P1517" t="n">
        <v>178.97</v>
      </c>
      <c r="Q1517" t="n">
        <v>197.75</v>
      </c>
      <c r="R1517" t="n">
        <v>30.43</v>
      </c>
      <c r="S1517" t="n">
        <v>25.4</v>
      </c>
      <c r="T1517" t="n">
        <v>1683.21</v>
      </c>
      <c r="U1517" t="n">
        <v>0.83</v>
      </c>
      <c r="V1517" t="n">
        <v>0.89</v>
      </c>
      <c r="W1517" t="n">
        <v>2.95</v>
      </c>
      <c r="X1517" t="n">
        <v>0.1</v>
      </c>
      <c r="Y1517" t="n">
        <v>1</v>
      </c>
      <c r="Z1517" t="n">
        <v>10</v>
      </c>
    </row>
    <row r="1518">
      <c r="A1518" t="n">
        <v>113</v>
      </c>
      <c r="B1518" t="n">
        <v>135</v>
      </c>
      <c r="C1518" t="inlineStr">
        <is>
          <t xml:space="preserve">CONCLUIDO	</t>
        </is>
      </c>
      <c r="D1518" t="n">
        <v>7.3297</v>
      </c>
      <c r="E1518" t="n">
        <v>13.64</v>
      </c>
      <c r="F1518" t="n">
        <v>10.49</v>
      </c>
      <c r="G1518" t="n">
        <v>104.87</v>
      </c>
      <c r="H1518" t="n">
        <v>1.62</v>
      </c>
      <c r="I1518" t="n">
        <v>6</v>
      </c>
      <c r="J1518" t="n">
        <v>321.21</v>
      </c>
      <c r="K1518" t="n">
        <v>59.89</v>
      </c>
      <c r="L1518" t="n">
        <v>29.25</v>
      </c>
      <c r="M1518" t="n">
        <v>4</v>
      </c>
      <c r="N1518" t="n">
        <v>97.06999999999999</v>
      </c>
      <c r="O1518" t="n">
        <v>39849.95</v>
      </c>
      <c r="P1518" t="n">
        <v>178.91</v>
      </c>
      <c r="Q1518" t="n">
        <v>197.75</v>
      </c>
      <c r="R1518" t="n">
        <v>30.4</v>
      </c>
      <c r="S1518" t="n">
        <v>25.4</v>
      </c>
      <c r="T1518" t="n">
        <v>1668.54</v>
      </c>
      <c r="U1518" t="n">
        <v>0.84</v>
      </c>
      <c r="V1518" t="n">
        <v>0.89</v>
      </c>
      <c r="W1518" t="n">
        <v>2.95</v>
      </c>
      <c r="X1518" t="n">
        <v>0.1</v>
      </c>
      <c r="Y1518" t="n">
        <v>1</v>
      </c>
      <c r="Z1518" t="n">
        <v>10</v>
      </c>
    </row>
    <row r="1519">
      <c r="A1519" t="n">
        <v>114</v>
      </c>
      <c r="B1519" t="n">
        <v>135</v>
      </c>
      <c r="C1519" t="inlineStr">
        <is>
          <t xml:space="preserve">CONCLUIDO	</t>
        </is>
      </c>
      <c r="D1519" t="n">
        <v>7.3311</v>
      </c>
      <c r="E1519" t="n">
        <v>13.64</v>
      </c>
      <c r="F1519" t="n">
        <v>10.48</v>
      </c>
      <c r="G1519" t="n">
        <v>104.84</v>
      </c>
      <c r="H1519" t="n">
        <v>1.63</v>
      </c>
      <c r="I1519" t="n">
        <v>6</v>
      </c>
      <c r="J1519" t="n">
        <v>321.78</v>
      </c>
      <c r="K1519" t="n">
        <v>59.89</v>
      </c>
      <c r="L1519" t="n">
        <v>29.5</v>
      </c>
      <c r="M1519" t="n">
        <v>4</v>
      </c>
      <c r="N1519" t="n">
        <v>97.39</v>
      </c>
      <c r="O1519" t="n">
        <v>39919.96</v>
      </c>
      <c r="P1519" t="n">
        <v>178.88</v>
      </c>
      <c r="Q1519" t="n">
        <v>197.77</v>
      </c>
      <c r="R1519" t="n">
        <v>30.35</v>
      </c>
      <c r="S1519" t="n">
        <v>25.4</v>
      </c>
      <c r="T1519" t="n">
        <v>1643.2</v>
      </c>
      <c r="U1519" t="n">
        <v>0.84</v>
      </c>
      <c r="V1519" t="n">
        <v>0.89</v>
      </c>
      <c r="W1519" t="n">
        <v>2.95</v>
      </c>
      <c r="X1519" t="n">
        <v>0.09</v>
      </c>
      <c r="Y1519" t="n">
        <v>1</v>
      </c>
      <c r="Z1519" t="n">
        <v>10</v>
      </c>
    </row>
    <row r="1520">
      <c r="A1520" t="n">
        <v>115</v>
      </c>
      <c r="B1520" t="n">
        <v>135</v>
      </c>
      <c r="C1520" t="inlineStr">
        <is>
          <t xml:space="preserve">CONCLUIDO	</t>
        </is>
      </c>
      <c r="D1520" t="n">
        <v>7.3299</v>
      </c>
      <c r="E1520" t="n">
        <v>13.64</v>
      </c>
      <c r="F1520" t="n">
        <v>10.49</v>
      </c>
      <c r="G1520" t="n">
        <v>104.86</v>
      </c>
      <c r="H1520" t="n">
        <v>1.64</v>
      </c>
      <c r="I1520" t="n">
        <v>6</v>
      </c>
      <c r="J1520" t="n">
        <v>322.34</v>
      </c>
      <c r="K1520" t="n">
        <v>59.89</v>
      </c>
      <c r="L1520" t="n">
        <v>29.75</v>
      </c>
      <c r="M1520" t="n">
        <v>4</v>
      </c>
      <c r="N1520" t="n">
        <v>97.70999999999999</v>
      </c>
      <c r="O1520" t="n">
        <v>39990.12</v>
      </c>
      <c r="P1520" t="n">
        <v>178.84</v>
      </c>
      <c r="Q1520" t="n">
        <v>197.77</v>
      </c>
      <c r="R1520" t="n">
        <v>30.39</v>
      </c>
      <c r="S1520" t="n">
        <v>25.4</v>
      </c>
      <c r="T1520" t="n">
        <v>1659.97</v>
      </c>
      <c r="U1520" t="n">
        <v>0.84</v>
      </c>
      <c r="V1520" t="n">
        <v>0.89</v>
      </c>
      <c r="W1520" t="n">
        <v>2.95</v>
      </c>
      <c r="X1520" t="n">
        <v>0.1</v>
      </c>
      <c r="Y1520" t="n">
        <v>1</v>
      </c>
      <c r="Z1520" t="n">
        <v>10</v>
      </c>
    </row>
    <row r="1521">
      <c r="A1521" t="n">
        <v>116</v>
      </c>
      <c r="B1521" t="n">
        <v>135</v>
      </c>
      <c r="C1521" t="inlineStr">
        <is>
          <t xml:space="preserve">CONCLUIDO	</t>
        </is>
      </c>
      <c r="D1521" t="n">
        <v>7.3306</v>
      </c>
      <c r="E1521" t="n">
        <v>13.64</v>
      </c>
      <c r="F1521" t="n">
        <v>10.48</v>
      </c>
      <c r="G1521" t="n">
        <v>104.85</v>
      </c>
      <c r="H1521" t="n">
        <v>1.66</v>
      </c>
      <c r="I1521" t="n">
        <v>6</v>
      </c>
      <c r="J1521" t="n">
        <v>322.91</v>
      </c>
      <c r="K1521" t="n">
        <v>59.89</v>
      </c>
      <c r="L1521" t="n">
        <v>30</v>
      </c>
      <c r="M1521" t="n">
        <v>4</v>
      </c>
      <c r="N1521" t="n">
        <v>98.03</v>
      </c>
      <c r="O1521" t="n">
        <v>40060.43</v>
      </c>
      <c r="P1521" t="n">
        <v>178.72</v>
      </c>
      <c r="Q1521" t="n">
        <v>197.75</v>
      </c>
      <c r="R1521" t="n">
        <v>30.31</v>
      </c>
      <c r="S1521" t="n">
        <v>25.4</v>
      </c>
      <c r="T1521" t="n">
        <v>1623.18</v>
      </c>
      <c r="U1521" t="n">
        <v>0.84</v>
      </c>
      <c r="V1521" t="n">
        <v>0.89</v>
      </c>
      <c r="W1521" t="n">
        <v>2.95</v>
      </c>
      <c r="X1521" t="n">
        <v>0.1</v>
      </c>
      <c r="Y1521" t="n">
        <v>1</v>
      </c>
      <c r="Z1521" t="n">
        <v>10</v>
      </c>
    </row>
    <row r="1522">
      <c r="A1522" t="n">
        <v>117</v>
      </c>
      <c r="B1522" t="n">
        <v>135</v>
      </c>
      <c r="C1522" t="inlineStr">
        <is>
          <t xml:space="preserve">CONCLUIDO	</t>
        </is>
      </c>
      <c r="D1522" t="n">
        <v>7.3317</v>
      </c>
      <c r="E1522" t="n">
        <v>13.64</v>
      </c>
      <c r="F1522" t="n">
        <v>10.48</v>
      </c>
      <c r="G1522" t="n">
        <v>104.83</v>
      </c>
      <c r="H1522" t="n">
        <v>1.67</v>
      </c>
      <c r="I1522" t="n">
        <v>6</v>
      </c>
      <c r="J1522" t="n">
        <v>323.49</v>
      </c>
      <c r="K1522" t="n">
        <v>59.89</v>
      </c>
      <c r="L1522" t="n">
        <v>30.25</v>
      </c>
      <c r="M1522" t="n">
        <v>4</v>
      </c>
      <c r="N1522" t="n">
        <v>98.34999999999999</v>
      </c>
      <c r="O1522" t="n">
        <v>40131.01</v>
      </c>
      <c r="P1522" t="n">
        <v>178.61</v>
      </c>
      <c r="Q1522" t="n">
        <v>197.75</v>
      </c>
      <c r="R1522" t="n">
        <v>30.28</v>
      </c>
      <c r="S1522" t="n">
        <v>25.4</v>
      </c>
      <c r="T1522" t="n">
        <v>1608.39</v>
      </c>
      <c r="U1522" t="n">
        <v>0.84</v>
      </c>
      <c r="V1522" t="n">
        <v>0.89</v>
      </c>
      <c r="W1522" t="n">
        <v>2.95</v>
      </c>
      <c r="X1522" t="n">
        <v>0.09</v>
      </c>
      <c r="Y1522" t="n">
        <v>1</v>
      </c>
      <c r="Z1522" t="n">
        <v>10</v>
      </c>
    </row>
    <row r="1523">
      <c r="A1523" t="n">
        <v>118</v>
      </c>
      <c r="B1523" t="n">
        <v>135</v>
      </c>
      <c r="C1523" t="inlineStr">
        <is>
          <t xml:space="preserve">CONCLUIDO	</t>
        </is>
      </c>
      <c r="D1523" t="n">
        <v>7.3309</v>
      </c>
      <c r="E1523" t="n">
        <v>13.64</v>
      </c>
      <c r="F1523" t="n">
        <v>10.48</v>
      </c>
      <c r="G1523" t="n">
        <v>104.84</v>
      </c>
      <c r="H1523" t="n">
        <v>1.68</v>
      </c>
      <c r="I1523" t="n">
        <v>6</v>
      </c>
      <c r="J1523" t="n">
        <v>324.06</v>
      </c>
      <c r="K1523" t="n">
        <v>59.89</v>
      </c>
      <c r="L1523" t="n">
        <v>30.5</v>
      </c>
      <c r="M1523" t="n">
        <v>4</v>
      </c>
      <c r="N1523" t="n">
        <v>98.67</v>
      </c>
      <c r="O1523" t="n">
        <v>40201.62</v>
      </c>
      <c r="P1523" t="n">
        <v>178.55</v>
      </c>
      <c r="Q1523" t="n">
        <v>197.8</v>
      </c>
      <c r="R1523" t="n">
        <v>30.34</v>
      </c>
      <c r="S1523" t="n">
        <v>25.4</v>
      </c>
      <c r="T1523" t="n">
        <v>1635.85</v>
      </c>
      <c r="U1523" t="n">
        <v>0.84</v>
      </c>
      <c r="V1523" t="n">
        <v>0.89</v>
      </c>
      <c r="W1523" t="n">
        <v>2.95</v>
      </c>
      <c r="X1523" t="n">
        <v>0.09</v>
      </c>
      <c r="Y1523" t="n">
        <v>1</v>
      </c>
      <c r="Z1523" t="n">
        <v>10</v>
      </c>
    </row>
    <row r="1524">
      <c r="A1524" t="n">
        <v>119</v>
      </c>
      <c r="B1524" t="n">
        <v>135</v>
      </c>
      <c r="C1524" t="inlineStr">
        <is>
          <t xml:space="preserve">CONCLUIDO	</t>
        </is>
      </c>
      <c r="D1524" t="n">
        <v>7.3288</v>
      </c>
      <c r="E1524" t="n">
        <v>13.64</v>
      </c>
      <c r="F1524" t="n">
        <v>10.49</v>
      </c>
      <c r="G1524" t="n">
        <v>104.88</v>
      </c>
      <c r="H1524" t="n">
        <v>1.69</v>
      </c>
      <c r="I1524" t="n">
        <v>6</v>
      </c>
      <c r="J1524" t="n">
        <v>324.63</v>
      </c>
      <c r="K1524" t="n">
        <v>59.89</v>
      </c>
      <c r="L1524" t="n">
        <v>30.75</v>
      </c>
      <c r="M1524" t="n">
        <v>4</v>
      </c>
      <c r="N1524" t="n">
        <v>99</v>
      </c>
      <c r="O1524" t="n">
        <v>40272.38</v>
      </c>
      <c r="P1524" t="n">
        <v>178.51</v>
      </c>
      <c r="Q1524" t="n">
        <v>197.75</v>
      </c>
      <c r="R1524" t="n">
        <v>30.37</v>
      </c>
      <c r="S1524" t="n">
        <v>25.4</v>
      </c>
      <c r="T1524" t="n">
        <v>1649.66</v>
      </c>
      <c r="U1524" t="n">
        <v>0.84</v>
      </c>
      <c r="V1524" t="n">
        <v>0.89</v>
      </c>
      <c r="W1524" t="n">
        <v>2.95</v>
      </c>
      <c r="X1524" t="n">
        <v>0.1</v>
      </c>
      <c r="Y1524" t="n">
        <v>1</v>
      </c>
      <c r="Z1524" t="n">
        <v>10</v>
      </c>
    </row>
    <row r="1525">
      <c r="A1525" t="n">
        <v>120</v>
      </c>
      <c r="B1525" t="n">
        <v>135</v>
      </c>
      <c r="C1525" t="inlineStr">
        <is>
          <t xml:space="preserve">CONCLUIDO	</t>
        </is>
      </c>
      <c r="D1525" t="n">
        <v>7.332</v>
      </c>
      <c r="E1525" t="n">
        <v>13.64</v>
      </c>
      <c r="F1525" t="n">
        <v>10.48</v>
      </c>
      <c r="G1525" t="n">
        <v>104.83</v>
      </c>
      <c r="H1525" t="n">
        <v>1.7</v>
      </c>
      <c r="I1525" t="n">
        <v>6</v>
      </c>
      <c r="J1525" t="n">
        <v>325.21</v>
      </c>
      <c r="K1525" t="n">
        <v>59.89</v>
      </c>
      <c r="L1525" t="n">
        <v>31</v>
      </c>
      <c r="M1525" t="n">
        <v>4</v>
      </c>
      <c r="N1525" t="n">
        <v>99.31999999999999</v>
      </c>
      <c r="O1525" t="n">
        <v>40343.29</v>
      </c>
      <c r="P1525" t="n">
        <v>178.33</v>
      </c>
      <c r="Q1525" t="n">
        <v>197.77</v>
      </c>
      <c r="R1525" t="n">
        <v>30.32</v>
      </c>
      <c r="S1525" t="n">
        <v>25.4</v>
      </c>
      <c r="T1525" t="n">
        <v>1628.15</v>
      </c>
      <c r="U1525" t="n">
        <v>0.84</v>
      </c>
      <c r="V1525" t="n">
        <v>0.89</v>
      </c>
      <c r="W1525" t="n">
        <v>2.95</v>
      </c>
      <c r="X1525" t="n">
        <v>0.09</v>
      </c>
      <c r="Y1525" t="n">
        <v>1</v>
      </c>
      <c r="Z1525" t="n">
        <v>10</v>
      </c>
    </row>
    <row r="1526">
      <c r="A1526" t="n">
        <v>121</v>
      </c>
      <c r="B1526" t="n">
        <v>135</v>
      </c>
      <c r="C1526" t="inlineStr">
        <is>
          <t xml:space="preserve">CONCLUIDO	</t>
        </is>
      </c>
      <c r="D1526" t="n">
        <v>7.3335</v>
      </c>
      <c r="E1526" t="n">
        <v>13.64</v>
      </c>
      <c r="F1526" t="n">
        <v>10.48</v>
      </c>
      <c r="G1526" t="n">
        <v>104.8</v>
      </c>
      <c r="H1526" t="n">
        <v>1.71</v>
      </c>
      <c r="I1526" t="n">
        <v>6</v>
      </c>
      <c r="J1526" t="n">
        <v>325.78</v>
      </c>
      <c r="K1526" t="n">
        <v>59.89</v>
      </c>
      <c r="L1526" t="n">
        <v>31.25</v>
      </c>
      <c r="M1526" t="n">
        <v>4</v>
      </c>
      <c r="N1526" t="n">
        <v>99.65000000000001</v>
      </c>
      <c r="O1526" t="n">
        <v>40414.36</v>
      </c>
      <c r="P1526" t="n">
        <v>178.06</v>
      </c>
      <c r="Q1526" t="n">
        <v>197.75</v>
      </c>
      <c r="R1526" t="n">
        <v>30.23</v>
      </c>
      <c r="S1526" t="n">
        <v>25.4</v>
      </c>
      <c r="T1526" t="n">
        <v>1578.63</v>
      </c>
      <c r="U1526" t="n">
        <v>0.84</v>
      </c>
      <c r="V1526" t="n">
        <v>0.89</v>
      </c>
      <c r="W1526" t="n">
        <v>2.95</v>
      </c>
      <c r="X1526" t="n">
        <v>0.09</v>
      </c>
      <c r="Y1526" t="n">
        <v>1</v>
      </c>
      <c r="Z1526" t="n">
        <v>10</v>
      </c>
    </row>
    <row r="1527">
      <c r="A1527" t="n">
        <v>122</v>
      </c>
      <c r="B1527" t="n">
        <v>135</v>
      </c>
      <c r="C1527" t="inlineStr">
        <is>
          <t xml:space="preserve">CONCLUIDO	</t>
        </is>
      </c>
      <c r="D1527" t="n">
        <v>7.3273</v>
      </c>
      <c r="E1527" t="n">
        <v>13.65</v>
      </c>
      <c r="F1527" t="n">
        <v>10.49</v>
      </c>
      <c r="G1527" t="n">
        <v>104.91</v>
      </c>
      <c r="H1527" t="n">
        <v>1.72</v>
      </c>
      <c r="I1527" t="n">
        <v>6</v>
      </c>
      <c r="J1527" t="n">
        <v>326.36</v>
      </c>
      <c r="K1527" t="n">
        <v>59.89</v>
      </c>
      <c r="L1527" t="n">
        <v>31.5</v>
      </c>
      <c r="M1527" t="n">
        <v>4</v>
      </c>
      <c r="N1527" t="n">
        <v>99.97</v>
      </c>
      <c r="O1527" t="n">
        <v>40485.58</v>
      </c>
      <c r="P1527" t="n">
        <v>178.13</v>
      </c>
      <c r="Q1527" t="n">
        <v>197.76</v>
      </c>
      <c r="R1527" t="n">
        <v>30.56</v>
      </c>
      <c r="S1527" t="n">
        <v>25.4</v>
      </c>
      <c r="T1527" t="n">
        <v>1746.39</v>
      </c>
      <c r="U1527" t="n">
        <v>0.83</v>
      </c>
      <c r="V1527" t="n">
        <v>0.89</v>
      </c>
      <c r="W1527" t="n">
        <v>2.95</v>
      </c>
      <c r="X1527" t="n">
        <v>0.1</v>
      </c>
      <c r="Y1527" t="n">
        <v>1</v>
      </c>
      <c r="Z1527" t="n">
        <v>10</v>
      </c>
    </row>
    <row r="1528">
      <c r="A1528" t="n">
        <v>123</v>
      </c>
      <c r="B1528" t="n">
        <v>135</v>
      </c>
      <c r="C1528" t="inlineStr">
        <is>
          <t xml:space="preserve">CONCLUIDO	</t>
        </is>
      </c>
      <c r="D1528" t="n">
        <v>7.3645</v>
      </c>
      <c r="E1528" t="n">
        <v>13.58</v>
      </c>
      <c r="F1528" t="n">
        <v>10.47</v>
      </c>
      <c r="G1528" t="n">
        <v>125.67</v>
      </c>
      <c r="H1528" t="n">
        <v>1.73</v>
      </c>
      <c r="I1528" t="n">
        <v>5</v>
      </c>
      <c r="J1528" t="n">
        <v>326.94</v>
      </c>
      <c r="K1528" t="n">
        <v>59.89</v>
      </c>
      <c r="L1528" t="n">
        <v>31.75</v>
      </c>
      <c r="M1528" t="n">
        <v>3</v>
      </c>
      <c r="N1528" t="n">
        <v>100.3</v>
      </c>
      <c r="O1528" t="n">
        <v>40556.96</v>
      </c>
      <c r="P1528" t="n">
        <v>177.53</v>
      </c>
      <c r="Q1528" t="n">
        <v>197.78</v>
      </c>
      <c r="R1528" t="n">
        <v>30.01</v>
      </c>
      <c r="S1528" t="n">
        <v>25.4</v>
      </c>
      <c r="T1528" t="n">
        <v>1475.53</v>
      </c>
      <c r="U1528" t="n">
        <v>0.85</v>
      </c>
      <c r="V1528" t="n">
        <v>0.89</v>
      </c>
      <c r="W1528" t="n">
        <v>2.95</v>
      </c>
      <c r="X1528" t="n">
        <v>0.08</v>
      </c>
      <c r="Y1528" t="n">
        <v>1</v>
      </c>
      <c r="Z1528" t="n">
        <v>10</v>
      </c>
    </row>
    <row r="1529">
      <c r="A1529" t="n">
        <v>124</v>
      </c>
      <c r="B1529" t="n">
        <v>135</v>
      </c>
      <c r="C1529" t="inlineStr">
        <is>
          <t xml:space="preserve">CONCLUIDO	</t>
        </is>
      </c>
      <c r="D1529" t="n">
        <v>7.3639</v>
      </c>
      <c r="E1529" t="n">
        <v>13.58</v>
      </c>
      <c r="F1529" t="n">
        <v>10.47</v>
      </c>
      <c r="G1529" t="n">
        <v>125.69</v>
      </c>
      <c r="H1529" t="n">
        <v>1.74</v>
      </c>
      <c r="I1529" t="n">
        <v>5</v>
      </c>
      <c r="J1529" t="n">
        <v>327.52</v>
      </c>
      <c r="K1529" t="n">
        <v>59.89</v>
      </c>
      <c r="L1529" t="n">
        <v>32</v>
      </c>
      <c r="M1529" t="n">
        <v>3</v>
      </c>
      <c r="N1529" t="n">
        <v>100.63</v>
      </c>
      <c r="O1529" t="n">
        <v>40628.49</v>
      </c>
      <c r="P1529" t="n">
        <v>177.82</v>
      </c>
      <c r="Q1529" t="n">
        <v>197.75</v>
      </c>
      <c r="R1529" t="n">
        <v>30.01</v>
      </c>
      <c r="S1529" t="n">
        <v>25.4</v>
      </c>
      <c r="T1529" t="n">
        <v>1475.62</v>
      </c>
      <c r="U1529" t="n">
        <v>0.85</v>
      </c>
      <c r="V1529" t="n">
        <v>0.89</v>
      </c>
      <c r="W1529" t="n">
        <v>2.95</v>
      </c>
      <c r="X1529" t="n">
        <v>0.08</v>
      </c>
      <c r="Y1529" t="n">
        <v>1</v>
      </c>
      <c r="Z1529" t="n">
        <v>10</v>
      </c>
    </row>
    <row r="1530">
      <c r="A1530" t="n">
        <v>125</v>
      </c>
      <c r="B1530" t="n">
        <v>135</v>
      </c>
      <c r="C1530" t="inlineStr">
        <is>
          <t xml:space="preserve">CONCLUIDO	</t>
        </is>
      </c>
      <c r="D1530" t="n">
        <v>7.3641</v>
      </c>
      <c r="E1530" t="n">
        <v>13.58</v>
      </c>
      <c r="F1530" t="n">
        <v>10.47</v>
      </c>
      <c r="G1530" t="n">
        <v>125.68</v>
      </c>
      <c r="H1530" t="n">
        <v>1.75</v>
      </c>
      <c r="I1530" t="n">
        <v>5</v>
      </c>
      <c r="J1530" t="n">
        <v>328.1</v>
      </c>
      <c r="K1530" t="n">
        <v>59.89</v>
      </c>
      <c r="L1530" t="n">
        <v>32.25</v>
      </c>
      <c r="M1530" t="n">
        <v>3</v>
      </c>
      <c r="N1530" t="n">
        <v>100.96</v>
      </c>
      <c r="O1530" t="n">
        <v>40700.18</v>
      </c>
      <c r="P1530" t="n">
        <v>178.19</v>
      </c>
      <c r="Q1530" t="n">
        <v>197.76</v>
      </c>
      <c r="R1530" t="n">
        <v>29.97</v>
      </c>
      <c r="S1530" t="n">
        <v>25.4</v>
      </c>
      <c r="T1530" t="n">
        <v>1457.46</v>
      </c>
      <c r="U1530" t="n">
        <v>0.85</v>
      </c>
      <c r="V1530" t="n">
        <v>0.89</v>
      </c>
      <c r="W1530" t="n">
        <v>2.95</v>
      </c>
      <c r="X1530" t="n">
        <v>0.08</v>
      </c>
      <c r="Y1530" t="n">
        <v>1</v>
      </c>
      <c r="Z1530" t="n">
        <v>10</v>
      </c>
    </row>
    <row r="1531">
      <c r="A1531" t="n">
        <v>126</v>
      </c>
      <c r="B1531" t="n">
        <v>135</v>
      </c>
      <c r="C1531" t="inlineStr">
        <is>
          <t xml:space="preserve">CONCLUIDO	</t>
        </is>
      </c>
      <c r="D1531" t="n">
        <v>7.3614</v>
      </c>
      <c r="E1531" t="n">
        <v>13.58</v>
      </c>
      <c r="F1531" t="n">
        <v>10.48</v>
      </c>
      <c r="G1531" t="n">
        <v>125.74</v>
      </c>
      <c r="H1531" t="n">
        <v>1.76</v>
      </c>
      <c r="I1531" t="n">
        <v>5</v>
      </c>
      <c r="J1531" t="n">
        <v>328.68</v>
      </c>
      <c r="K1531" t="n">
        <v>59.89</v>
      </c>
      <c r="L1531" t="n">
        <v>32.5</v>
      </c>
      <c r="M1531" t="n">
        <v>3</v>
      </c>
      <c r="N1531" t="n">
        <v>101.3</v>
      </c>
      <c r="O1531" t="n">
        <v>40772.03</v>
      </c>
      <c r="P1531" t="n">
        <v>178.42</v>
      </c>
      <c r="Q1531" t="n">
        <v>197.75</v>
      </c>
      <c r="R1531" t="n">
        <v>30.2</v>
      </c>
      <c r="S1531" t="n">
        <v>25.4</v>
      </c>
      <c r="T1531" t="n">
        <v>1571.62</v>
      </c>
      <c r="U1531" t="n">
        <v>0.84</v>
      </c>
      <c r="V1531" t="n">
        <v>0.89</v>
      </c>
      <c r="W1531" t="n">
        <v>2.95</v>
      </c>
      <c r="X1531" t="n">
        <v>0.09</v>
      </c>
      <c r="Y1531" t="n">
        <v>1</v>
      </c>
      <c r="Z1531" t="n">
        <v>10</v>
      </c>
    </row>
    <row r="1532">
      <c r="A1532" t="n">
        <v>127</v>
      </c>
      <c r="B1532" t="n">
        <v>135</v>
      </c>
      <c r="C1532" t="inlineStr">
        <is>
          <t xml:space="preserve">CONCLUIDO	</t>
        </is>
      </c>
      <c r="D1532" t="n">
        <v>7.3606</v>
      </c>
      <c r="E1532" t="n">
        <v>13.59</v>
      </c>
      <c r="F1532" t="n">
        <v>10.48</v>
      </c>
      <c r="G1532" t="n">
        <v>125.76</v>
      </c>
      <c r="H1532" t="n">
        <v>1.77</v>
      </c>
      <c r="I1532" t="n">
        <v>5</v>
      </c>
      <c r="J1532" t="n">
        <v>329.27</v>
      </c>
      <c r="K1532" t="n">
        <v>59.89</v>
      </c>
      <c r="L1532" t="n">
        <v>32.75</v>
      </c>
      <c r="M1532" t="n">
        <v>3</v>
      </c>
      <c r="N1532" t="n">
        <v>101.63</v>
      </c>
      <c r="O1532" t="n">
        <v>40844.03</v>
      </c>
      <c r="P1532" t="n">
        <v>178.68</v>
      </c>
      <c r="Q1532" t="n">
        <v>197.77</v>
      </c>
      <c r="R1532" t="n">
        <v>30.18</v>
      </c>
      <c r="S1532" t="n">
        <v>25.4</v>
      </c>
      <c r="T1532" t="n">
        <v>1559.82</v>
      </c>
      <c r="U1532" t="n">
        <v>0.84</v>
      </c>
      <c r="V1532" t="n">
        <v>0.89</v>
      </c>
      <c r="W1532" t="n">
        <v>2.95</v>
      </c>
      <c r="X1532" t="n">
        <v>0.09</v>
      </c>
      <c r="Y1532" t="n">
        <v>1</v>
      </c>
      <c r="Z1532" t="n">
        <v>10</v>
      </c>
    </row>
    <row r="1533">
      <c r="A1533" t="n">
        <v>128</v>
      </c>
      <c r="B1533" t="n">
        <v>135</v>
      </c>
      <c r="C1533" t="inlineStr">
        <is>
          <t xml:space="preserve">CONCLUIDO	</t>
        </is>
      </c>
      <c r="D1533" t="n">
        <v>7.3612</v>
      </c>
      <c r="E1533" t="n">
        <v>13.58</v>
      </c>
      <c r="F1533" t="n">
        <v>10.48</v>
      </c>
      <c r="G1533" t="n">
        <v>125.75</v>
      </c>
      <c r="H1533" t="n">
        <v>1.78</v>
      </c>
      <c r="I1533" t="n">
        <v>5</v>
      </c>
      <c r="J1533" t="n">
        <v>329.85</v>
      </c>
      <c r="K1533" t="n">
        <v>59.89</v>
      </c>
      <c r="L1533" t="n">
        <v>33</v>
      </c>
      <c r="M1533" t="n">
        <v>3</v>
      </c>
      <c r="N1533" t="n">
        <v>101.97</v>
      </c>
      <c r="O1533" t="n">
        <v>40916.2</v>
      </c>
      <c r="P1533" t="n">
        <v>178.8</v>
      </c>
      <c r="Q1533" t="n">
        <v>197.75</v>
      </c>
      <c r="R1533" t="n">
        <v>30.15</v>
      </c>
      <c r="S1533" t="n">
        <v>25.4</v>
      </c>
      <c r="T1533" t="n">
        <v>1545.54</v>
      </c>
      <c r="U1533" t="n">
        <v>0.84</v>
      </c>
      <c r="V1533" t="n">
        <v>0.89</v>
      </c>
      <c r="W1533" t="n">
        <v>2.95</v>
      </c>
      <c r="X1533" t="n">
        <v>0.09</v>
      </c>
      <c r="Y1533" t="n">
        <v>1</v>
      </c>
      <c r="Z1533" t="n">
        <v>10</v>
      </c>
    </row>
    <row r="1534">
      <c r="A1534" t="n">
        <v>129</v>
      </c>
      <c r="B1534" t="n">
        <v>135</v>
      </c>
      <c r="C1534" t="inlineStr">
        <is>
          <t xml:space="preserve">CONCLUIDO	</t>
        </is>
      </c>
      <c r="D1534" t="n">
        <v>7.3629</v>
      </c>
      <c r="E1534" t="n">
        <v>13.58</v>
      </c>
      <c r="F1534" t="n">
        <v>10.48</v>
      </c>
      <c r="G1534" t="n">
        <v>125.71</v>
      </c>
      <c r="H1534" t="n">
        <v>1.79</v>
      </c>
      <c r="I1534" t="n">
        <v>5</v>
      </c>
      <c r="J1534" t="n">
        <v>330.44</v>
      </c>
      <c r="K1534" t="n">
        <v>59.89</v>
      </c>
      <c r="L1534" t="n">
        <v>33.25</v>
      </c>
      <c r="M1534" t="n">
        <v>3</v>
      </c>
      <c r="N1534" t="n">
        <v>102.3</v>
      </c>
      <c r="O1534" t="n">
        <v>40988.53</v>
      </c>
      <c r="P1534" t="n">
        <v>178.9</v>
      </c>
      <c r="Q1534" t="n">
        <v>197.75</v>
      </c>
      <c r="R1534" t="n">
        <v>30.02</v>
      </c>
      <c r="S1534" t="n">
        <v>25.4</v>
      </c>
      <c r="T1534" t="n">
        <v>1480.57</v>
      </c>
      <c r="U1534" t="n">
        <v>0.85</v>
      </c>
      <c r="V1534" t="n">
        <v>0.89</v>
      </c>
      <c r="W1534" t="n">
        <v>2.95</v>
      </c>
      <c r="X1534" t="n">
        <v>0.09</v>
      </c>
      <c r="Y1534" t="n">
        <v>1</v>
      </c>
      <c r="Z1534" t="n">
        <v>10</v>
      </c>
    </row>
    <row r="1535">
      <c r="A1535" t="n">
        <v>130</v>
      </c>
      <c r="B1535" t="n">
        <v>135</v>
      </c>
      <c r="C1535" t="inlineStr">
        <is>
          <t xml:space="preserve">CONCLUIDO	</t>
        </is>
      </c>
      <c r="D1535" t="n">
        <v>7.3636</v>
      </c>
      <c r="E1535" t="n">
        <v>13.58</v>
      </c>
      <c r="F1535" t="n">
        <v>10.47</v>
      </c>
      <c r="G1535" t="n">
        <v>125.69</v>
      </c>
      <c r="H1535" t="n">
        <v>1.8</v>
      </c>
      <c r="I1535" t="n">
        <v>5</v>
      </c>
      <c r="J1535" t="n">
        <v>331.03</v>
      </c>
      <c r="K1535" t="n">
        <v>59.89</v>
      </c>
      <c r="L1535" t="n">
        <v>33.5</v>
      </c>
      <c r="M1535" t="n">
        <v>3</v>
      </c>
      <c r="N1535" t="n">
        <v>102.64</v>
      </c>
      <c r="O1535" t="n">
        <v>41061.02</v>
      </c>
      <c r="P1535" t="n">
        <v>179.03</v>
      </c>
      <c r="Q1535" t="n">
        <v>197.76</v>
      </c>
      <c r="R1535" t="n">
        <v>29.96</v>
      </c>
      <c r="S1535" t="n">
        <v>25.4</v>
      </c>
      <c r="T1535" t="n">
        <v>1451.13</v>
      </c>
      <c r="U1535" t="n">
        <v>0.85</v>
      </c>
      <c r="V1535" t="n">
        <v>0.89</v>
      </c>
      <c r="W1535" t="n">
        <v>2.95</v>
      </c>
      <c r="X1535" t="n">
        <v>0.08</v>
      </c>
      <c r="Y1535" t="n">
        <v>1</v>
      </c>
      <c r="Z1535" t="n">
        <v>10</v>
      </c>
    </row>
    <row r="1536">
      <c r="A1536" t="n">
        <v>131</v>
      </c>
      <c r="B1536" t="n">
        <v>135</v>
      </c>
      <c r="C1536" t="inlineStr">
        <is>
          <t xml:space="preserve">CONCLUIDO	</t>
        </is>
      </c>
      <c r="D1536" t="n">
        <v>7.3657</v>
      </c>
      <c r="E1536" t="n">
        <v>13.58</v>
      </c>
      <c r="F1536" t="n">
        <v>10.47</v>
      </c>
      <c r="G1536" t="n">
        <v>125.65</v>
      </c>
      <c r="H1536" t="n">
        <v>1.81</v>
      </c>
      <c r="I1536" t="n">
        <v>5</v>
      </c>
      <c r="J1536" t="n">
        <v>331.62</v>
      </c>
      <c r="K1536" t="n">
        <v>59.89</v>
      </c>
      <c r="L1536" t="n">
        <v>33.75</v>
      </c>
      <c r="M1536" t="n">
        <v>3</v>
      </c>
      <c r="N1536" t="n">
        <v>102.98</v>
      </c>
      <c r="O1536" t="n">
        <v>41133.67</v>
      </c>
      <c r="P1536" t="n">
        <v>179.07</v>
      </c>
      <c r="Q1536" t="n">
        <v>197.75</v>
      </c>
      <c r="R1536" t="n">
        <v>29.89</v>
      </c>
      <c r="S1536" t="n">
        <v>25.4</v>
      </c>
      <c r="T1536" t="n">
        <v>1416.75</v>
      </c>
      <c r="U1536" t="n">
        <v>0.85</v>
      </c>
      <c r="V1536" t="n">
        <v>0.89</v>
      </c>
      <c r="W1536" t="n">
        <v>2.95</v>
      </c>
      <c r="X1536" t="n">
        <v>0.08</v>
      </c>
      <c r="Y1536" t="n">
        <v>1</v>
      </c>
      <c r="Z1536" t="n">
        <v>10</v>
      </c>
    </row>
    <row r="1537">
      <c r="A1537" t="n">
        <v>132</v>
      </c>
      <c r="B1537" t="n">
        <v>135</v>
      </c>
      <c r="C1537" t="inlineStr">
        <is>
          <t xml:space="preserve">CONCLUIDO	</t>
        </is>
      </c>
      <c r="D1537" t="n">
        <v>7.3645</v>
      </c>
      <c r="E1537" t="n">
        <v>13.58</v>
      </c>
      <c r="F1537" t="n">
        <v>10.47</v>
      </c>
      <c r="G1537" t="n">
        <v>125.67</v>
      </c>
      <c r="H1537" t="n">
        <v>1.82</v>
      </c>
      <c r="I1537" t="n">
        <v>5</v>
      </c>
      <c r="J1537" t="n">
        <v>332.21</v>
      </c>
      <c r="K1537" t="n">
        <v>59.89</v>
      </c>
      <c r="L1537" t="n">
        <v>34</v>
      </c>
      <c r="M1537" t="n">
        <v>3</v>
      </c>
      <c r="N1537" t="n">
        <v>103.32</v>
      </c>
      <c r="O1537" t="n">
        <v>41206.49</v>
      </c>
      <c r="P1537" t="n">
        <v>179.31</v>
      </c>
      <c r="Q1537" t="n">
        <v>197.75</v>
      </c>
      <c r="R1537" t="n">
        <v>29.99</v>
      </c>
      <c r="S1537" t="n">
        <v>25.4</v>
      </c>
      <c r="T1537" t="n">
        <v>1466.87</v>
      </c>
      <c r="U1537" t="n">
        <v>0.85</v>
      </c>
      <c r="V1537" t="n">
        <v>0.89</v>
      </c>
      <c r="W1537" t="n">
        <v>2.95</v>
      </c>
      <c r="X1537" t="n">
        <v>0.08</v>
      </c>
      <c r="Y1537" t="n">
        <v>1</v>
      </c>
      <c r="Z1537" t="n">
        <v>10</v>
      </c>
    </row>
    <row r="1538">
      <c r="A1538" t="n">
        <v>133</v>
      </c>
      <c r="B1538" t="n">
        <v>135</v>
      </c>
      <c r="C1538" t="inlineStr">
        <is>
          <t xml:space="preserve">CONCLUIDO	</t>
        </is>
      </c>
      <c r="D1538" t="n">
        <v>7.3636</v>
      </c>
      <c r="E1538" t="n">
        <v>13.58</v>
      </c>
      <c r="F1538" t="n">
        <v>10.47</v>
      </c>
      <c r="G1538" t="n">
        <v>125.69</v>
      </c>
      <c r="H1538" t="n">
        <v>1.83</v>
      </c>
      <c r="I1538" t="n">
        <v>5</v>
      </c>
      <c r="J1538" t="n">
        <v>332.8</v>
      </c>
      <c r="K1538" t="n">
        <v>59.89</v>
      </c>
      <c r="L1538" t="n">
        <v>34.25</v>
      </c>
      <c r="M1538" t="n">
        <v>3</v>
      </c>
      <c r="N1538" t="n">
        <v>103.66</v>
      </c>
      <c r="O1538" t="n">
        <v>41279.48</v>
      </c>
      <c r="P1538" t="n">
        <v>179.51</v>
      </c>
      <c r="Q1538" t="n">
        <v>197.75</v>
      </c>
      <c r="R1538" t="n">
        <v>29.95</v>
      </c>
      <c r="S1538" t="n">
        <v>25.4</v>
      </c>
      <c r="T1538" t="n">
        <v>1446.26</v>
      </c>
      <c r="U1538" t="n">
        <v>0.85</v>
      </c>
      <c r="V1538" t="n">
        <v>0.89</v>
      </c>
      <c r="W1538" t="n">
        <v>2.95</v>
      </c>
      <c r="X1538" t="n">
        <v>0.08</v>
      </c>
      <c r="Y1538" t="n">
        <v>1</v>
      </c>
      <c r="Z1538" t="n">
        <v>10</v>
      </c>
    </row>
    <row r="1539">
      <c r="A1539" t="n">
        <v>134</v>
      </c>
      <c r="B1539" t="n">
        <v>135</v>
      </c>
      <c r="C1539" t="inlineStr">
        <is>
          <t xml:space="preserve">CONCLUIDO	</t>
        </is>
      </c>
      <c r="D1539" t="n">
        <v>7.3695</v>
      </c>
      <c r="E1539" t="n">
        <v>13.57</v>
      </c>
      <c r="F1539" t="n">
        <v>10.46</v>
      </c>
      <c r="G1539" t="n">
        <v>125.56</v>
      </c>
      <c r="H1539" t="n">
        <v>1.84</v>
      </c>
      <c r="I1539" t="n">
        <v>5</v>
      </c>
      <c r="J1539" t="n">
        <v>333.39</v>
      </c>
      <c r="K1539" t="n">
        <v>59.89</v>
      </c>
      <c r="L1539" t="n">
        <v>34.5</v>
      </c>
      <c r="M1539" t="n">
        <v>3</v>
      </c>
      <c r="N1539" t="n">
        <v>104.01</v>
      </c>
      <c r="O1539" t="n">
        <v>41352.63</v>
      </c>
      <c r="P1539" t="n">
        <v>179.39</v>
      </c>
      <c r="Q1539" t="n">
        <v>197.75</v>
      </c>
      <c r="R1539" t="n">
        <v>29.7</v>
      </c>
      <c r="S1539" t="n">
        <v>25.4</v>
      </c>
      <c r="T1539" t="n">
        <v>1318.61</v>
      </c>
      <c r="U1539" t="n">
        <v>0.86</v>
      </c>
      <c r="V1539" t="n">
        <v>0.89</v>
      </c>
      <c r="W1539" t="n">
        <v>2.95</v>
      </c>
      <c r="X1539" t="n">
        <v>0.07000000000000001</v>
      </c>
      <c r="Y1539" t="n">
        <v>1</v>
      </c>
      <c r="Z1539" t="n">
        <v>10</v>
      </c>
    </row>
    <row r="1540">
      <c r="A1540" t="n">
        <v>135</v>
      </c>
      <c r="B1540" t="n">
        <v>135</v>
      </c>
      <c r="C1540" t="inlineStr">
        <is>
          <t xml:space="preserve">CONCLUIDO	</t>
        </is>
      </c>
      <c r="D1540" t="n">
        <v>7.3672</v>
      </c>
      <c r="E1540" t="n">
        <v>13.57</v>
      </c>
      <c r="F1540" t="n">
        <v>10.47</v>
      </c>
      <c r="G1540" t="n">
        <v>125.61</v>
      </c>
      <c r="H1540" t="n">
        <v>1.85</v>
      </c>
      <c r="I1540" t="n">
        <v>5</v>
      </c>
      <c r="J1540" t="n">
        <v>333.99</v>
      </c>
      <c r="K1540" t="n">
        <v>59.89</v>
      </c>
      <c r="L1540" t="n">
        <v>34.75</v>
      </c>
      <c r="M1540" t="n">
        <v>3</v>
      </c>
      <c r="N1540" t="n">
        <v>104.35</v>
      </c>
      <c r="O1540" t="n">
        <v>41426.07</v>
      </c>
      <c r="P1540" t="n">
        <v>179.59</v>
      </c>
      <c r="Q1540" t="n">
        <v>197.75</v>
      </c>
      <c r="R1540" t="n">
        <v>29.75</v>
      </c>
      <c r="S1540" t="n">
        <v>25.4</v>
      </c>
      <c r="T1540" t="n">
        <v>1347.13</v>
      </c>
      <c r="U1540" t="n">
        <v>0.85</v>
      </c>
      <c r="V1540" t="n">
        <v>0.89</v>
      </c>
      <c r="W1540" t="n">
        <v>2.95</v>
      </c>
      <c r="X1540" t="n">
        <v>0.08</v>
      </c>
      <c r="Y1540" t="n">
        <v>1</v>
      </c>
      <c r="Z1540" t="n">
        <v>10</v>
      </c>
    </row>
    <row r="1541">
      <c r="A1541" t="n">
        <v>136</v>
      </c>
      <c r="B1541" t="n">
        <v>135</v>
      </c>
      <c r="C1541" t="inlineStr">
        <is>
          <t xml:space="preserve">CONCLUIDO	</t>
        </is>
      </c>
      <c r="D1541" t="n">
        <v>7.3668</v>
      </c>
      <c r="E1541" t="n">
        <v>13.57</v>
      </c>
      <c r="F1541" t="n">
        <v>10.47</v>
      </c>
      <c r="G1541" t="n">
        <v>125.62</v>
      </c>
      <c r="H1541" t="n">
        <v>1.86</v>
      </c>
      <c r="I1541" t="n">
        <v>5</v>
      </c>
      <c r="J1541" t="n">
        <v>334.58</v>
      </c>
      <c r="K1541" t="n">
        <v>59.89</v>
      </c>
      <c r="L1541" t="n">
        <v>35</v>
      </c>
      <c r="M1541" t="n">
        <v>3</v>
      </c>
      <c r="N1541" t="n">
        <v>104.7</v>
      </c>
      <c r="O1541" t="n">
        <v>41499.57</v>
      </c>
      <c r="P1541" t="n">
        <v>179.72</v>
      </c>
      <c r="Q1541" t="n">
        <v>197.75</v>
      </c>
      <c r="R1541" t="n">
        <v>29.8</v>
      </c>
      <c r="S1541" t="n">
        <v>25.4</v>
      </c>
      <c r="T1541" t="n">
        <v>1369.43</v>
      </c>
      <c r="U1541" t="n">
        <v>0.85</v>
      </c>
      <c r="V1541" t="n">
        <v>0.89</v>
      </c>
      <c r="W1541" t="n">
        <v>2.95</v>
      </c>
      <c r="X1541" t="n">
        <v>0.08</v>
      </c>
      <c r="Y1541" t="n">
        <v>1</v>
      </c>
      <c r="Z1541" t="n">
        <v>10</v>
      </c>
    </row>
    <row r="1542">
      <c r="A1542" t="n">
        <v>137</v>
      </c>
      <c r="B1542" t="n">
        <v>135</v>
      </c>
      <c r="C1542" t="inlineStr">
        <is>
          <t xml:space="preserve">CONCLUIDO	</t>
        </is>
      </c>
      <c r="D1542" t="n">
        <v>7.3669</v>
      </c>
      <c r="E1542" t="n">
        <v>13.57</v>
      </c>
      <c r="F1542" t="n">
        <v>10.47</v>
      </c>
      <c r="G1542" t="n">
        <v>125.62</v>
      </c>
      <c r="H1542" t="n">
        <v>1.87</v>
      </c>
      <c r="I1542" t="n">
        <v>5</v>
      </c>
      <c r="J1542" t="n">
        <v>335.18</v>
      </c>
      <c r="K1542" t="n">
        <v>59.89</v>
      </c>
      <c r="L1542" t="n">
        <v>35.25</v>
      </c>
      <c r="M1542" t="n">
        <v>3</v>
      </c>
      <c r="N1542" t="n">
        <v>105.04</v>
      </c>
      <c r="O1542" t="n">
        <v>41573.23</v>
      </c>
      <c r="P1542" t="n">
        <v>179.81</v>
      </c>
      <c r="Q1542" t="n">
        <v>197.76</v>
      </c>
      <c r="R1542" t="n">
        <v>29.87</v>
      </c>
      <c r="S1542" t="n">
        <v>25.4</v>
      </c>
      <c r="T1542" t="n">
        <v>1404.66</v>
      </c>
      <c r="U1542" t="n">
        <v>0.85</v>
      </c>
      <c r="V1542" t="n">
        <v>0.89</v>
      </c>
      <c r="W1542" t="n">
        <v>2.95</v>
      </c>
      <c r="X1542" t="n">
        <v>0.08</v>
      </c>
      <c r="Y1542" t="n">
        <v>1</v>
      </c>
      <c r="Z1542" t="n">
        <v>10</v>
      </c>
    </row>
    <row r="1543">
      <c r="A1543" t="n">
        <v>138</v>
      </c>
      <c r="B1543" t="n">
        <v>135</v>
      </c>
      <c r="C1543" t="inlineStr">
        <is>
          <t xml:space="preserve">CONCLUIDO	</t>
        </is>
      </c>
      <c r="D1543" t="n">
        <v>7.3647</v>
      </c>
      <c r="E1543" t="n">
        <v>13.58</v>
      </c>
      <c r="F1543" t="n">
        <v>10.47</v>
      </c>
      <c r="G1543" t="n">
        <v>125.67</v>
      </c>
      <c r="H1543" t="n">
        <v>1.88</v>
      </c>
      <c r="I1543" t="n">
        <v>5</v>
      </c>
      <c r="J1543" t="n">
        <v>335.78</v>
      </c>
      <c r="K1543" t="n">
        <v>59.89</v>
      </c>
      <c r="L1543" t="n">
        <v>35.5</v>
      </c>
      <c r="M1543" t="n">
        <v>3</v>
      </c>
      <c r="N1543" t="n">
        <v>105.39</v>
      </c>
      <c r="O1543" t="n">
        <v>41647.07</v>
      </c>
      <c r="P1543" t="n">
        <v>180.05</v>
      </c>
      <c r="Q1543" t="n">
        <v>197.75</v>
      </c>
      <c r="R1543" t="n">
        <v>29.9</v>
      </c>
      <c r="S1543" t="n">
        <v>25.4</v>
      </c>
      <c r="T1543" t="n">
        <v>1422.63</v>
      </c>
      <c r="U1543" t="n">
        <v>0.85</v>
      </c>
      <c r="V1543" t="n">
        <v>0.89</v>
      </c>
      <c r="W1543" t="n">
        <v>2.95</v>
      </c>
      <c r="X1543" t="n">
        <v>0.08</v>
      </c>
      <c r="Y1543" t="n">
        <v>1</v>
      </c>
      <c r="Z1543" t="n">
        <v>10</v>
      </c>
    </row>
    <row r="1544">
      <c r="A1544" t="n">
        <v>139</v>
      </c>
      <c r="B1544" t="n">
        <v>135</v>
      </c>
      <c r="C1544" t="inlineStr">
        <is>
          <t xml:space="preserve">CONCLUIDO	</t>
        </is>
      </c>
      <c r="D1544" t="n">
        <v>7.366</v>
      </c>
      <c r="E1544" t="n">
        <v>13.58</v>
      </c>
      <c r="F1544" t="n">
        <v>10.47</v>
      </c>
      <c r="G1544" t="n">
        <v>125.64</v>
      </c>
      <c r="H1544" t="n">
        <v>1.89</v>
      </c>
      <c r="I1544" t="n">
        <v>5</v>
      </c>
      <c r="J1544" t="n">
        <v>336.38</v>
      </c>
      <c r="K1544" t="n">
        <v>59.89</v>
      </c>
      <c r="L1544" t="n">
        <v>35.75</v>
      </c>
      <c r="M1544" t="n">
        <v>3</v>
      </c>
      <c r="N1544" t="n">
        <v>105.74</v>
      </c>
      <c r="O1544" t="n">
        <v>41721.08</v>
      </c>
      <c r="P1544" t="n">
        <v>180.01</v>
      </c>
      <c r="Q1544" t="n">
        <v>197.75</v>
      </c>
      <c r="R1544" t="n">
        <v>29.93</v>
      </c>
      <c r="S1544" t="n">
        <v>25.4</v>
      </c>
      <c r="T1544" t="n">
        <v>1435.72</v>
      </c>
      <c r="U1544" t="n">
        <v>0.85</v>
      </c>
      <c r="V1544" t="n">
        <v>0.89</v>
      </c>
      <c r="W1544" t="n">
        <v>2.95</v>
      </c>
      <c r="X1544" t="n">
        <v>0.08</v>
      </c>
      <c r="Y1544" t="n">
        <v>1</v>
      </c>
      <c r="Z1544" t="n">
        <v>10</v>
      </c>
    </row>
    <row r="1545">
      <c r="A1545" t="n">
        <v>140</v>
      </c>
      <c r="B1545" t="n">
        <v>135</v>
      </c>
      <c r="C1545" t="inlineStr">
        <is>
          <t xml:space="preserve">CONCLUIDO	</t>
        </is>
      </c>
      <c r="D1545" t="n">
        <v>7.3656</v>
      </c>
      <c r="E1545" t="n">
        <v>13.58</v>
      </c>
      <c r="F1545" t="n">
        <v>10.47</v>
      </c>
      <c r="G1545" t="n">
        <v>125.65</v>
      </c>
      <c r="H1545" t="n">
        <v>1.9</v>
      </c>
      <c r="I1545" t="n">
        <v>5</v>
      </c>
      <c r="J1545" t="n">
        <v>336.98</v>
      </c>
      <c r="K1545" t="n">
        <v>59.89</v>
      </c>
      <c r="L1545" t="n">
        <v>36</v>
      </c>
      <c r="M1545" t="n">
        <v>3</v>
      </c>
      <c r="N1545" t="n">
        <v>106.09</v>
      </c>
      <c r="O1545" t="n">
        <v>41795.26</v>
      </c>
      <c r="P1545" t="n">
        <v>180.13</v>
      </c>
      <c r="Q1545" t="n">
        <v>197.78</v>
      </c>
      <c r="R1545" t="n">
        <v>29.93</v>
      </c>
      <c r="S1545" t="n">
        <v>25.4</v>
      </c>
      <c r="T1545" t="n">
        <v>1438.18</v>
      </c>
      <c r="U1545" t="n">
        <v>0.85</v>
      </c>
      <c r="V1545" t="n">
        <v>0.89</v>
      </c>
      <c r="W1545" t="n">
        <v>2.95</v>
      </c>
      <c r="X1545" t="n">
        <v>0.08</v>
      </c>
      <c r="Y1545" t="n">
        <v>1</v>
      </c>
      <c r="Z1545" t="n">
        <v>10</v>
      </c>
    </row>
    <row r="1546">
      <c r="A1546" t="n">
        <v>141</v>
      </c>
      <c r="B1546" t="n">
        <v>135</v>
      </c>
      <c r="C1546" t="inlineStr">
        <is>
          <t xml:space="preserve">CONCLUIDO	</t>
        </is>
      </c>
      <c r="D1546" t="n">
        <v>7.366</v>
      </c>
      <c r="E1546" t="n">
        <v>13.58</v>
      </c>
      <c r="F1546" t="n">
        <v>10.47</v>
      </c>
      <c r="G1546" t="n">
        <v>125.64</v>
      </c>
      <c r="H1546" t="n">
        <v>1.91</v>
      </c>
      <c r="I1546" t="n">
        <v>5</v>
      </c>
      <c r="J1546" t="n">
        <v>337.58</v>
      </c>
      <c r="K1546" t="n">
        <v>59.89</v>
      </c>
      <c r="L1546" t="n">
        <v>36.25</v>
      </c>
      <c r="M1546" t="n">
        <v>3</v>
      </c>
      <c r="N1546" t="n">
        <v>106.45</v>
      </c>
      <c r="O1546" t="n">
        <v>41869.62</v>
      </c>
      <c r="P1546" t="n">
        <v>180.18</v>
      </c>
      <c r="Q1546" t="n">
        <v>197.75</v>
      </c>
      <c r="R1546" t="n">
        <v>29.9</v>
      </c>
      <c r="S1546" t="n">
        <v>25.4</v>
      </c>
      <c r="T1546" t="n">
        <v>1419.09</v>
      </c>
      <c r="U1546" t="n">
        <v>0.85</v>
      </c>
      <c r="V1546" t="n">
        <v>0.89</v>
      </c>
      <c r="W1546" t="n">
        <v>2.95</v>
      </c>
      <c r="X1546" t="n">
        <v>0.08</v>
      </c>
      <c r="Y1546" t="n">
        <v>1</v>
      </c>
      <c r="Z1546" t="n">
        <v>10</v>
      </c>
    </row>
    <row r="1547">
      <c r="A1547" t="n">
        <v>142</v>
      </c>
      <c r="B1547" t="n">
        <v>135</v>
      </c>
      <c r="C1547" t="inlineStr">
        <is>
          <t xml:space="preserve">CONCLUIDO	</t>
        </is>
      </c>
      <c r="D1547" t="n">
        <v>7.3663</v>
      </c>
      <c r="E1547" t="n">
        <v>13.58</v>
      </c>
      <c r="F1547" t="n">
        <v>10.47</v>
      </c>
      <c r="G1547" t="n">
        <v>125.63</v>
      </c>
      <c r="H1547" t="n">
        <v>1.92</v>
      </c>
      <c r="I1547" t="n">
        <v>5</v>
      </c>
      <c r="J1547" t="n">
        <v>338.19</v>
      </c>
      <c r="K1547" t="n">
        <v>59.89</v>
      </c>
      <c r="L1547" t="n">
        <v>36.5</v>
      </c>
      <c r="M1547" t="n">
        <v>3</v>
      </c>
      <c r="N1547" t="n">
        <v>106.8</v>
      </c>
      <c r="O1547" t="n">
        <v>41944.15</v>
      </c>
      <c r="P1547" t="n">
        <v>180.15</v>
      </c>
      <c r="Q1547" t="n">
        <v>197.8</v>
      </c>
      <c r="R1547" t="n">
        <v>29.84</v>
      </c>
      <c r="S1547" t="n">
        <v>25.4</v>
      </c>
      <c r="T1547" t="n">
        <v>1393.34</v>
      </c>
      <c r="U1547" t="n">
        <v>0.85</v>
      </c>
      <c r="V1547" t="n">
        <v>0.89</v>
      </c>
      <c r="W1547" t="n">
        <v>2.95</v>
      </c>
      <c r="X1547" t="n">
        <v>0.08</v>
      </c>
      <c r="Y1547" t="n">
        <v>1</v>
      </c>
      <c r="Z1547" t="n">
        <v>10</v>
      </c>
    </row>
    <row r="1548">
      <c r="A1548" t="n">
        <v>143</v>
      </c>
      <c r="B1548" t="n">
        <v>135</v>
      </c>
      <c r="C1548" t="inlineStr">
        <is>
          <t xml:space="preserve">CONCLUIDO	</t>
        </is>
      </c>
      <c r="D1548" t="n">
        <v>7.3674</v>
      </c>
      <c r="E1548" t="n">
        <v>13.57</v>
      </c>
      <c r="F1548" t="n">
        <v>10.47</v>
      </c>
      <c r="G1548" t="n">
        <v>125.61</v>
      </c>
      <c r="H1548" t="n">
        <v>1.93</v>
      </c>
      <c r="I1548" t="n">
        <v>5</v>
      </c>
      <c r="J1548" t="n">
        <v>338.79</v>
      </c>
      <c r="K1548" t="n">
        <v>59.89</v>
      </c>
      <c r="L1548" t="n">
        <v>36.75</v>
      </c>
      <c r="M1548" t="n">
        <v>3</v>
      </c>
      <c r="N1548" t="n">
        <v>107.16</v>
      </c>
      <c r="O1548" t="n">
        <v>42018.86</v>
      </c>
      <c r="P1548" t="n">
        <v>180.29</v>
      </c>
      <c r="Q1548" t="n">
        <v>197.76</v>
      </c>
      <c r="R1548" t="n">
        <v>29.81</v>
      </c>
      <c r="S1548" t="n">
        <v>25.4</v>
      </c>
      <c r="T1548" t="n">
        <v>1374.74</v>
      </c>
      <c r="U1548" t="n">
        <v>0.85</v>
      </c>
      <c r="V1548" t="n">
        <v>0.89</v>
      </c>
      <c r="W1548" t="n">
        <v>2.95</v>
      </c>
      <c r="X1548" t="n">
        <v>0.08</v>
      </c>
      <c r="Y1548" t="n">
        <v>1</v>
      </c>
      <c r="Z1548" t="n">
        <v>10</v>
      </c>
    </row>
    <row r="1549">
      <c r="A1549" t="n">
        <v>144</v>
      </c>
      <c r="B1549" t="n">
        <v>135</v>
      </c>
      <c r="C1549" t="inlineStr">
        <is>
          <t xml:space="preserve">CONCLUIDO	</t>
        </is>
      </c>
      <c r="D1549" t="n">
        <v>7.3647</v>
      </c>
      <c r="E1549" t="n">
        <v>13.58</v>
      </c>
      <c r="F1549" t="n">
        <v>10.47</v>
      </c>
      <c r="G1549" t="n">
        <v>125.67</v>
      </c>
      <c r="H1549" t="n">
        <v>1.94</v>
      </c>
      <c r="I1549" t="n">
        <v>5</v>
      </c>
      <c r="J1549" t="n">
        <v>339.4</v>
      </c>
      <c r="K1549" t="n">
        <v>59.89</v>
      </c>
      <c r="L1549" t="n">
        <v>37</v>
      </c>
      <c r="M1549" t="n">
        <v>3</v>
      </c>
      <c r="N1549" t="n">
        <v>107.51</v>
      </c>
      <c r="O1549" t="n">
        <v>42093.75</v>
      </c>
      <c r="P1549" t="n">
        <v>180.36</v>
      </c>
      <c r="Q1549" t="n">
        <v>197.75</v>
      </c>
      <c r="R1549" t="n">
        <v>29.92</v>
      </c>
      <c r="S1549" t="n">
        <v>25.4</v>
      </c>
      <c r="T1549" t="n">
        <v>1430.9</v>
      </c>
      <c r="U1549" t="n">
        <v>0.85</v>
      </c>
      <c r="V1549" t="n">
        <v>0.89</v>
      </c>
      <c r="W1549" t="n">
        <v>2.95</v>
      </c>
      <c r="X1549" t="n">
        <v>0.08</v>
      </c>
      <c r="Y1549" t="n">
        <v>1</v>
      </c>
      <c r="Z1549" t="n">
        <v>10</v>
      </c>
    </row>
    <row r="1550">
      <c r="A1550" t="n">
        <v>145</v>
      </c>
      <c r="B1550" t="n">
        <v>135</v>
      </c>
      <c r="C1550" t="inlineStr">
        <is>
          <t xml:space="preserve">CONCLUIDO	</t>
        </is>
      </c>
      <c r="D1550" t="n">
        <v>7.3681</v>
      </c>
      <c r="E1550" t="n">
        <v>13.57</v>
      </c>
      <c r="F1550" t="n">
        <v>10.47</v>
      </c>
      <c r="G1550" t="n">
        <v>125.59</v>
      </c>
      <c r="H1550" t="n">
        <v>1.95</v>
      </c>
      <c r="I1550" t="n">
        <v>5</v>
      </c>
      <c r="J1550" t="n">
        <v>340.01</v>
      </c>
      <c r="K1550" t="n">
        <v>59.89</v>
      </c>
      <c r="L1550" t="n">
        <v>37.25</v>
      </c>
      <c r="M1550" t="n">
        <v>3</v>
      </c>
      <c r="N1550" t="n">
        <v>107.87</v>
      </c>
      <c r="O1550" t="n">
        <v>42168.82</v>
      </c>
      <c r="P1550" t="n">
        <v>180.27</v>
      </c>
      <c r="Q1550" t="n">
        <v>197.75</v>
      </c>
      <c r="R1550" t="n">
        <v>29.69</v>
      </c>
      <c r="S1550" t="n">
        <v>25.4</v>
      </c>
      <c r="T1550" t="n">
        <v>1314.74</v>
      </c>
      <c r="U1550" t="n">
        <v>0.86</v>
      </c>
      <c r="V1550" t="n">
        <v>0.89</v>
      </c>
      <c r="W1550" t="n">
        <v>2.95</v>
      </c>
      <c r="X1550" t="n">
        <v>0.08</v>
      </c>
      <c r="Y1550" t="n">
        <v>1</v>
      </c>
      <c r="Z1550" t="n">
        <v>10</v>
      </c>
    </row>
    <row r="1551">
      <c r="A1551" t="n">
        <v>146</v>
      </c>
      <c r="B1551" t="n">
        <v>135</v>
      </c>
      <c r="C1551" t="inlineStr">
        <is>
          <t xml:space="preserve">CONCLUIDO	</t>
        </is>
      </c>
      <c r="D1551" t="n">
        <v>7.3674</v>
      </c>
      <c r="E1551" t="n">
        <v>13.57</v>
      </c>
      <c r="F1551" t="n">
        <v>10.47</v>
      </c>
      <c r="G1551" t="n">
        <v>125.61</v>
      </c>
      <c r="H1551" t="n">
        <v>1.96</v>
      </c>
      <c r="I1551" t="n">
        <v>5</v>
      </c>
      <c r="J1551" t="n">
        <v>340.62</v>
      </c>
      <c r="K1551" t="n">
        <v>59.89</v>
      </c>
      <c r="L1551" t="n">
        <v>37.5</v>
      </c>
      <c r="M1551" t="n">
        <v>3</v>
      </c>
      <c r="N1551" t="n">
        <v>108.23</v>
      </c>
      <c r="O1551" t="n">
        <v>42244.08</v>
      </c>
      <c r="P1551" t="n">
        <v>180.28</v>
      </c>
      <c r="Q1551" t="n">
        <v>197.77</v>
      </c>
      <c r="R1551" t="n">
        <v>29.81</v>
      </c>
      <c r="S1551" t="n">
        <v>25.4</v>
      </c>
      <c r="T1551" t="n">
        <v>1375.6</v>
      </c>
      <c r="U1551" t="n">
        <v>0.85</v>
      </c>
      <c r="V1551" t="n">
        <v>0.89</v>
      </c>
      <c r="W1551" t="n">
        <v>2.95</v>
      </c>
      <c r="X1551" t="n">
        <v>0.08</v>
      </c>
      <c r="Y1551" t="n">
        <v>1</v>
      </c>
      <c r="Z1551" t="n">
        <v>10</v>
      </c>
    </row>
    <row r="1552">
      <c r="A1552" t="n">
        <v>147</v>
      </c>
      <c r="B1552" t="n">
        <v>135</v>
      </c>
      <c r="C1552" t="inlineStr">
        <is>
          <t xml:space="preserve">CONCLUIDO	</t>
        </is>
      </c>
      <c r="D1552" t="n">
        <v>7.3677</v>
      </c>
      <c r="E1552" t="n">
        <v>13.57</v>
      </c>
      <c r="F1552" t="n">
        <v>10.47</v>
      </c>
      <c r="G1552" t="n">
        <v>125.6</v>
      </c>
      <c r="H1552" t="n">
        <v>1.97</v>
      </c>
      <c r="I1552" t="n">
        <v>5</v>
      </c>
      <c r="J1552" t="n">
        <v>341.23</v>
      </c>
      <c r="K1552" t="n">
        <v>59.89</v>
      </c>
      <c r="L1552" t="n">
        <v>37.75</v>
      </c>
      <c r="M1552" t="n">
        <v>3</v>
      </c>
      <c r="N1552" t="n">
        <v>108.59</v>
      </c>
      <c r="O1552" t="n">
        <v>42319.51</v>
      </c>
      <c r="P1552" t="n">
        <v>180.31</v>
      </c>
      <c r="Q1552" t="n">
        <v>197.75</v>
      </c>
      <c r="R1552" t="n">
        <v>29.77</v>
      </c>
      <c r="S1552" t="n">
        <v>25.4</v>
      </c>
      <c r="T1552" t="n">
        <v>1357.59</v>
      </c>
      <c r="U1552" t="n">
        <v>0.85</v>
      </c>
      <c r="V1552" t="n">
        <v>0.89</v>
      </c>
      <c r="W1552" t="n">
        <v>2.95</v>
      </c>
      <c r="X1552" t="n">
        <v>0.08</v>
      </c>
      <c r="Y1552" t="n">
        <v>1</v>
      </c>
      <c r="Z1552" t="n">
        <v>10</v>
      </c>
    </row>
    <row r="1553">
      <c r="A1553" t="n">
        <v>148</v>
      </c>
      <c r="B1553" t="n">
        <v>135</v>
      </c>
      <c r="C1553" t="inlineStr">
        <is>
          <t xml:space="preserve">CONCLUIDO	</t>
        </is>
      </c>
      <c r="D1553" t="n">
        <v>7.3713</v>
      </c>
      <c r="E1553" t="n">
        <v>13.57</v>
      </c>
      <c r="F1553" t="n">
        <v>10.46</v>
      </c>
      <c r="G1553" t="n">
        <v>125.52</v>
      </c>
      <c r="H1553" t="n">
        <v>1.98</v>
      </c>
      <c r="I1553" t="n">
        <v>5</v>
      </c>
      <c r="J1553" t="n">
        <v>341.84</v>
      </c>
      <c r="K1553" t="n">
        <v>59.89</v>
      </c>
      <c r="L1553" t="n">
        <v>38</v>
      </c>
      <c r="M1553" t="n">
        <v>3</v>
      </c>
      <c r="N1553" t="n">
        <v>108.96</v>
      </c>
      <c r="O1553" t="n">
        <v>42395.13</v>
      </c>
      <c r="P1553" t="n">
        <v>180.17</v>
      </c>
      <c r="Q1553" t="n">
        <v>197.75</v>
      </c>
      <c r="R1553" t="n">
        <v>29.57</v>
      </c>
      <c r="S1553" t="n">
        <v>25.4</v>
      </c>
      <c r="T1553" t="n">
        <v>1255.43</v>
      </c>
      <c r="U1553" t="n">
        <v>0.86</v>
      </c>
      <c r="V1553" t="n">
        <v>0.89</v>
      </c>
      <c r="W1553" t="n">
        <v>2.95</v>
      </c>
      <c r="X1553" t="n">
        <v>0.07000000000000001</v>
      </c>
      <c r="Y1553" t="n">
        <v>1</v>
      </c>
      <c r="Z1553" t="n">
        <v>10</v>
      </c>
    </row>
    <row r="1554">
      <c r="A1554" t="n">
        <v>149</v>
      </c>
      <c r="B1554" t="n">
        <v>135</v>
      </c>
      <c r="C1554" t="inlineStr">
        <is>
          <t xml:space="preserve">CONCLUIDO	</t>
        </is>
      </c>
      <c r="D1554" t="n">
        <v>7.3683</v>
      </c>
      <c r="E1554" t="n">
        <v>13.57</v>
      </c>
      <c r="F1554" t="n">
        <v>10.47</v>
      </c>
      <c r="G1554" t="n">
        <v>125.59</v>
      </c>
      <c r="H1554" t="n">
        <v>1.99</v>
      </c>
      <c r="I1554" t="n">
        <v>5</v>
      </c>
      <c r="J1554" t="n">
        <v>342.46</v>
      </c>
      <c r="K1554" t="n">
        <v>59.89</v>
      </c>
      <c r="L1554" t="n">
        <v>38.25</v>
      </c>
      <c r="M1554" t="n">
        <v>3</v>
      </c>
      <c r="N1554" t="n">
        <v>109.32</v>
      </c>
      <c r="O1554" t="n">
        <v>42470.94</v>
      </c>
      <c r="P1554" t="n">
        <v>180.23</v>
      </c>
      <c r="Q1554" t="n">
        <v>197.75</v>
      </c>
      <c r="R1554" t="n">
        <v>29.68</v>
      </c>
      <c r="S1554" t="n">
        <v>25.4</v>
      </c>
      <c r="T1554" t="n">
        <v>1312.7</v>
      </c>
      <c r="U1554" t="n">
        <v>0.86</v>
      </c>
      <c r="V1554" t="n">
        <v>0.89</v>
      </c>
      <c r="W1554" t="n">
        <v>2.95</v>
      </c>
      <c r="X1554" t="n">
        <v>0.08</v>
      </c>
      <c r="Y1554" t="n">
        <v>1</v>
      </c>
      <c r="Z1554" t="n">
        <v>10</v>
      </c>
    </row>
    <row r="1555">
      <c r="A1555" t="n">
        <v>150</v>
      </c>
      <c r="B1555" t="n">
        <v>135</v>
      </c>
      <c r="C1555" t="inlineStr">
        <is>
          <t xml:space="preserve">CONCLUIDO	</t>
        </is>
      </c>
      <c r="D1555" t="n">
        <v>7.3692</v>
      </c>
      <c r="E1555" t="n">
        <v>13.57</v>
      </c>
      <c r="F1555" t="n">
        <v>10.46</v>
      </c>
      <c r="G1555" t="n">
        <v>125.57</v>
      </c>
      <c r="H1555" t="n">
        <v>2</v>
      </c>
      <c r="I1555" t="n">
        <v>5</v>
      </c>
      <c r="J1555" t="n">
        <v>343.08</v>
      </c>
      <c r="K1555" t="n">
        <v>59.89</v>
      </c>
      <c r="L1555" t="n">
        <v>38.5</v>
      </c>
      <c r="M1555" t="n">
        <v>3</v>
      </c>
      <c r="N1555" t="n">
        <v>109.69</v>
      </c>
      <c r="O1555" t="n">
        <v>42546.93</v>
      </c>
      <c r="P1555" t="n">
        <v>180.28</v>
      </c>
      <c r="Q1555" t="n">
        <v>197.76</v>
      </c>
      <c r="R1555" t="n">
        <v>29.74</v>
      </c>
      <c r="S1555" t="n">
        <v>25.4</v>
      </c>
      <c r="T1555" t="n">
        <v>1338.74</v>
      </c>
      <c r="U1555" t="n">
        <v>0.85</v>
      </c>
      <c r="V1555" t="n">
        <v>0.89</v>
      </c>
      <c r="W1555" t="n">
        <v>2.94</v>
      </c>
      <c r="X1555" t="n">
        <v>0.07000000000000001</v>
      </c>
      <c r="Y1555" t="n">
        <v>1</v>
      </c>
      <c r="Z1555" t="n">
        <v>10</v>
      </c>
    </row>
    <row r="1556">
      <c r="A1556" t="n">
        <v>151</v>
      </c>
      <c r="B1556" t="n">
        <v>135</v>
      </c>
      <c r="C1556" t="inlineStr">
        <is>
          <t xml:space="preserve">CONCLUIDO	</t>
        </is>
      </c>
      <c r="D1556" t="n">
        <v>7.3721</v>
      </c>
      <c r="E1556" t="n">
        <v>13.56</v>
      </c>
      <c r="F1556" t="n">
        <v>10.46</v>
      </c>
      <c r="G1556" t="n">
        <v>125.51</v>
      </c>
      <c r="H1556" t="n">
        <v>2.01</v>
      </c>
      <c r="I1556" t="n">
        <v>5</v>
      </c>
      <c r="J1556" t="n">
        <v>343.69</v>
      </c>
      <c r="K1556" t="n">
        <v>59.89</v>
      </c>
      <c r="L1556" t="n">
        <v>38.75</v>
      </c>
      <c r="M1556" t="n">
        <v>3</v>
      </c>
      <c r="N1556" t="n">
        <v>110.06</v>
      </c>
      <c r="O1556" t="n">
        <v>42623.24</v>
      </c>
      <c r="P1556" t="n">
        <v>180.14</v>
      </c>
      <c r="Q1556" t="n">
        <v>197.75</v>
      </c>
      <c r="R1556" t="n">
        <v>29.51</v>
      </c>
      <c r="S1556" t="n">
        <v>25.4</v>
      </c>
      <c r="T1556" t="n">
        <v>1227.25</v>
      </c>
      <c r="U1556" t="n">
        <v>0.86</v>
      </c>
      <c r="V1556" t="n">
        <v>0.89</v>
      </c>
      <c r="W1556" t="n">
        <v>2.95</v>
      </c>
      <c r="X1556" t="n">
        <v>0.07000000000000001</v>
      </c>
      <c r="Y1556" t="n">
        <v>1</v>
      </c>
      <c r="Z1556" t="n">
        <v>10</v>
      </c>
    </row>
    <row r="1557">
      <c r="A1557" t="n">
        <v>152</v>
      </c>
      <c r="B1557" t="n">
        <v>135</v>
      </c>
      <c r="C1557" t="inlineStr">
        <is>
          <t xml:space="preserve">CONCLUIDO	</t>
        </is>
      </c>
      <c r="D1557" t="n">
        <v>7.3715</v>
      </c>
      <c r="E1557" t="n">
        <v>13.57</v>
      </c>
      <c r="F1557" t="n">
        <v>10.46</v>
      </c>
      <c r="G1557" t="n">
        <v>125.52</v>
      </c>
      <c r="H1557" t="n">
        <v>2.02</v>
      </c>
      <c r="I1557" t="n">
        <v>5</v>
      </c>
      <c r="J1557" t="n">
        <v>344.31</v>
      </c>
      <c r="K1557" t="n">
        <v>59.89</v>
      </c>
      <c r="L1557" t="n">
        <v>39</v>
      </c>
      <c r="M1557" t="n">
        <v>3</v>
      </c>
      <c r="N1557" t="n">
        <v>110.43</v>
      </c>
      <c r="O1557" t="n">
        <v>42699.62</v>
      </c>
      <c r="P1557" t="n">
        <v>180.13</v>
      </c>
      <c r="Q1557" t="n">
        <v>197.76</v>
      </c>
      <c r="R1557" t="n">
        <v>29.49</v>
      </c>
      <c r="S1557" t="n">
        <v>25.4</v>
      </c>
      <c r="T1557" t="n">
        <v>1215.33</v>
      </c>
      <c r="U1557" t="n">
        <v>0.86</v>
      </c>
      <c r="V1557" t="n">
        <v>0.89</v>
      </c>
      <c r="W1557" t="n">
        <v>2.95</v>
      </c>
      <c r="X1557" t="n">
        <v>0.07000000000000001</v>
      </c>
      <c r="Y1557" t="n">
        <v>1</v>
      </c>
      <c r="Z1557" t="n">
        <v>10</v>
      </c>
    </row>
    <row r="1558">
      <c r="A1558" t="n">
        <v>153</v>
      </c>
      <c r="B1558" t="n">
        <v>135</v>
      </c>
      <c r="C1558" t="inlineStr">
        <is>
          <t xml:space="preserve">CONCLUIDO	</t>
        </is>
      </c>
      <c r="D1558" t="n">
        <v>7.3706</v>
      </c>
      <c r="E1558" t="n">
        <v>13.57</v>
      </c>
      <c r="F1558" t="n">
        <v>10.46</v>
      </c>
      <c r="G1558" t="n">
        <v>125.54</v>
      </c>
      <c r="H1558" t="n">
        <v>2.03</v>
      </c>
      <c r="I1558" t="n">
        <v>5</v>
      </c>
      <c r="J1558" t="n">
        <v>344.93</v>
      </c>
      <c r="K1558" t="n">
        <v>59.89</v>
      </c>
      <c r="L1558" t="n">
        <v>39.25</v>
      </c>
      <c r="M1558" t="n">
        <v>3</v>
      </c>
      <c r="N1558" t="n">
        <v>110.8</v>
      </c>
      <c r="O1558" t="n">
        <v>42776.18</v>
      </c>
      <c r="P1558" t="n">
        <v>180.19</v>
      </c>
      <c r="Q1558" t="n">
        <v>197.78</v>
      </c>
      <c r="R1558" t="n">
        <v>29.56</v>
      </c>
      <c r="S1558" t="n">
        <v>25.4</v>
      </c>
      <c r="T1558" t="n">
        <v>1251.08</v>
      </c>
      <c r="U1558" t="n">
        <v>0.86</v>
      </c>
      <c r="V1558" t="n">
        <v>0.89</v>
      </c>
      <c r="W1558" t="n">
        <v>2.95</v>
      </c>
      <c r="X1558" t="n">
        <v>0.07000000000000001</v>
      </c>
      <c r="Y1558" t="n">
        <v>1</v>
      </c>
      <c r="Z1558" t="n">
        <v>10</v>
      </c>
    </row>
    <row r="1559">
      <c r="A1559" t="n">
        <v>154</v>
      </c>
      <c r="B1559" t="n">
        <v>135</v>
      </c>
      <c r="C1559" t="inlineStr">
        <is>
          <t xml:space="preserve">CONCLUIDO	</t>
        </is>
      </c>
      <c r="D1559" t="n">
        <v>7.3727</v>
      </c>
      <c r="E1559" t="n">
        <v>13.56</v>
      </c>
      <c r="F1559" t="n">
        <v>10.46</v>
      </c>
      <c r="G1559" t="n">
        <v>125.49</v>
      </c>
      <c r="H1559" t="n">
        <v>2.04</v>
      </c>
      <c r="I1559" t="n">
        <v>5</v>
      </c>
      <c r="J1559" t="n">
        <v>345.56</v>
      </c>
      <c r="K1559" t="n">
        <v>59.89</v>
      </c>
      <c r="L1559" t="n">
        <v>39.5</v>
      </c>
      <c r="M1559" t="n">
        <v>3</v>
      </c>
      <c r="N1559" t="n">
        <v>111.17</v>
      </c>
      <c r="O1559" t="n">
        <v>42852.94</v>
      </c>
      <c r="P1559" t="n">
        <v>180.01</v>
      </c>
      <c r="Q1559" t="n">
        <v>197.75</v>
      </c>
      <c r="R1559" t="n">
        <v>29.5</v>
      </c>
      <c r="S1559" t="n">
        <v>25.4</v>
      </c>
      <c r="T1559" t="n">
        <v>1221.56</v>
      </c>
      <c r="U1559" t="n">
        <v>0.86</v>
      </c>
      <c r="V1559" t="n">
        <v>0.89</v>
      </c>
      <c r="W1559" t="n">
        <v>2.94</v>
      </c>
      <c r="X1559" t="n">
        <v>0.07000000000000001</v>
      </c>
      <c r="Y1559" t="n">
        <v>1</v>
      </c>
      <c r="Z1559" t="n">
        <v>10</v>
      </c>
    </row>
    <row r="1560">
      <c r="A1560" t="n">
        <v>155</v>
      </c>
      <c r="B1560" t="n">
        <v>135</v>
      </c>
      <c r="C1560" t="inlineStr">
        <is>
          <t xml:space="preserve">CONCLUIDO	</t>
        </is>
      </c>
      <c r="D1560" t="n">
        <v>7.369</v>
      </c>
      <c r="E1560" t="n">
        <v>13.57</v>
      </c>
      <c r="F1560" t="n">
        <v>10.46</v>
      </c>
      <c r="G1560" t="n">
        <v>125.57</v>
      </c>
      <c r="H1560" t="n">
        <v>2.05</v>
      </c>
      <c r="I1560" t="n">
        <v>5</v>
      </c>
      <c r="J1560" t="n">
        <v>346.18</v>
      </c>
      <c r="K1560" t="n">
        <v>59.89</v>
      </c>
      <c r="L1560" t="n">
        <v>39.75</v>
      </c>
      <c r="M1560" t="n">
        <v>3</v>
      </c>
      <c r="N1560" t="n">
        <v>111.54</v>
      </c>
      <c r="O1560" t="n">
        <v>42929.9</v>
      </c>
      <c r="P1560" t="n">
        <v>179.97</v>
      </c>
      <c r="Q1560" t="n">
        <v>197.75</v>
      </c>
      <c r="R1560" t="n">
        <v>29.67</v>
      </c>
      <c r="S1560" t="n">
        <v>25.4</v>
      </c>
      <c r="T1560" t="n">
        <v>1308.32</v>
      </c>
      <c r="U1560" t="n">
        <v>0.86</v>
      </c>
      <c r="V1560" t="n">
        <v>0.89</v>
      </c>
      <c r="W1560" t="n">
        <v>2.95</v>
      </c>
      <c r="X1560" t="n">
        <v>0.07000000000000001</v>
      </c>
      <c r="Y1560" t="n">
        <v>1</v>
      </c>
      <c r="Z1560" t="n">
        <v>10</v>
      </c>
    </row>
    <row r="1561">
      <c r="A1561" t="n">
        <v>156</v>
      </c>
      <c r="B1561" t="n">
        <v>135</v>
      </c>
      <c r="C1561" t="inlineStr">
        <is>
          <t xml:space="preserve">CONCLUIDO	</t>
        </is>
      </c>
      <c r="D1561" t="n">
        <v>7.3709</v>
      </c>
      <c r="E1561" t="n">
        <v>13.57</v>
      </c>
      <c r="F1561" t="n">
        <v>10.46</v>
      </c>
      <c r="G1561" t="n">
        <v>125.53</v>
      </c>
      <c r="H1561" t="n">
        <v>2.06</v>
      </c>
      <c r="I1561" t="n">
        <v>5</v>
      </c>
      <c r="J1561" t="n">
        <v>346.81</v>
      </c>
      <c r="K1561" t="n">
        <v>59.89</v>
      </c>
      <c r="L1561" t="n">
        <v>40</v>
      </c>
      <c r="M1561" t="n">
        <v>3</v>
      </c>
      <c r="N1561" t="n">
        <v>111.92</v>
      </c>
      <c r="O1561" t="n">
        <v>43007.05</v>
      </c>
      <c r="P1561" t="n">
        <v>179.79</v>
      </c>
      <c r="Q1561" t="n">
        <v>197.75</v>
      </c>
      <c r="R1561" t="n">
        <v>29.55</v>
      </c>
      <c r="S1561" t="n">
        <v>25.4</v>
      </c>
      <c r="T1561" t="n">
        <v>1247.89</v>
      </c>
      <c r="U1561" t="n">
        <v>0.86</v>
      </c>
      <c r="V1561" t="n">
        <v>0.89</v>
      </c>
      <c r="W1561" t="n">
        <v>2.95</v>
      </c>
      <c r="X1561" t="n">
        <v>0.07000000000000001</v>
      </c>
      <c r="Y1561" t="n">
        <v>1</v>
      </c>
      <c r="Z1561" t="n">
        <v>10</v>
      </c>
    </row>
    <row r="1562">
      <c r="A1562" t="n">
        <v>0</v>
      </c>
      <c r="B1562" t="n">
        <v>80</v>
      </c>
      <c r="C1562" t="inlineStr">
        <is>
          <t xml:space="preserve">CONCLUIDO	</t>
        </is>
      </c>
      <c r="D1562" t="n">
        <v>5.3425</v>
      </c>
      <c r="E1562" t="n">
        <v>18.72</v>
      </c>
      <c r="F1562" t="n">
        <v>12.72</v>
      </c>
      <c r="G1562" t="n">
        <v>6.69</v>
      </c>
      <c r="H1562" t="n">
        <v>0.11</v>
      </c>
      <c r="I1562" t="n">
        <v>114</v>
      </c>
      <c r="J1562" t="n">
        <v>159.12</v>
      </c>
      <c r="K1562" t="n">
        <v>50.28</v>
      </c>
      <c r="L1562" t="n">
        <v>1</v>
      </c>
      <c r="M1562" t="n">
        <v>112</v>
      </c>
      <c r="N1562" t="n">
        <v>27.84</v>
      </c>
      <c r="O1562" t="n">
        <v>19859.16</v>
      </c>
      <c r="P1562" t="n">
        <v>157.55</v>
      </c>
      <c r="Q1562" t="n">
        <v>198.12</v>
      </c>
      <c r="R1562" t="n">
        <v>99.7</v>
      </c>
      <c r="S1562" t="n">
        <v>25.4</v>
      </c>
      <c r="T1562" t="n">
        <v>35776.94</v>
      </c>
      <c r="U1562" t="n">
        <v>0.25</v>
      </c>
      <c r="V1562" t="n">
        <v>0.73</v>
      </c>
      <c r="W1562" t="n">
        <v>3.13</v>
      </c>
      <c r="X1562" t="n">
        <v>2.32</v>
      </c>
      <c r="Y1562" t="n">
        <v>1</v>
      </c>
      <c r="Z1562" t="n">
        <v>10</v>
      </c>
    </row>
    <row r="1563">
      <c r="A1563" t="n">
        <v>1</v>
      </c>
      <c r="B1563" t="n">
        <v>80</v>
      </c>
      <c r="C1563" t="inlineStr">
        <is>
          <t xml:space="preserve">CONCLUIDO	</t>
        </is>
      </c>
      <c r="D1563" t="n">
        <v>5.7909</v>
      </c>
      <c r="E1563" t="n">
        <v>17.27</v>
      </c>
      <c r="F1563" t="n">
        <v>12.14</v>
      </c>
      <c r="G1563" t="n">
        <v>8.369999999999999</v>
      </c>
      <c r="H1563" t="n">
        <v>0.14</v>
      </c>
      <c r="I1563" t="n">
        <v>87</v>
      </c>
      <c r="J1563" t="n">
        <v>159.48</v>
      </c>
      <c r="K1563" t="n">
        <v>50.28</v>
      </c>
      <c r="L1563" t="n">
        <v>1.25</v>
      </c>
      <c r="M1563" t="n">
        <v>85</v>
      </c>
      <c r="N1563" t="n">
        <v>27.95</v>
      </c>
      <c r="O1563" t="n">
        <v>19902.91</v>
      </c>
      <c r="P1563" t="n">
        <v>150.22</v>
      </c>
      <c r="Q1563" t="n">
        <v>198.05</v>
      </c>
      <c r="R1563" t="n">
        <v>81.59999999999999</v>
      </c>
      <c r="S1563" t="n">
        <v>25.4</v>
      </c>
      <c r="T1563" t="n">
        <v>26861.12</v>
      </c>
      <c r="U1563" t="n">
        <v>0.31</v>
      </c>
      <c r="V1563" t="n">
        <v>0.77</v>
      </c>
      <c r="W1563" t="n">
        <v>3.08</v>
      </c>
      <c r="X1563" t="n">
        <v>1.74</v>
      </c>
      <c r="Y1563" t="n">
        <v>1</v>
      </c>
      <c r="Z1563" t="n">
        <v>10</v>
      </c>
    </row>
    <row r="1564">
      <c r="A1564" t="n">
        <v>2</v>
      </c>
      <c r="B1564" t="n">
        <v>80</v>
      </c>
      <c r="C1564" t="inlineStr">
        <is>
          <t xml:space="preserve">CONCLUIDO	</t>
        </is>
      </c>
      <c r="D1564" t="n">
        <v>6.0873</v>
      </c>
      <c r="E1564" t="n">
        <v>16.43</v>
      </c>
      <c r="F1564" t="n">
        <v>11.82</v>
      </c>
      <c r="G1564" t="n">
        <v>9.98</v>
      </c>
      <c r="H1564" t="n">
        <v>0.17</v>
      </c>
      <c r="I1564" t="n">
        <v>71</v>
      </c>
      <c r="J1564" t="n">
        <v>159.83</v>
      </c>
      <c r="K1564" t="n">
        <v>50.28</v>
      </c>
      <c r="L1564" t="n">
        <v>1.5</v>
      </c>
      <c r="M1564" t="n">
        <v>69</v>
      </c>
      <c r="N1564" t="n">
        <v>28.05</v>
      </c>
      <c r="O1564" t="n">
        <v>19946.71</v>
      </c>
      <c r="P1564" t="n">
        <v>146.06</v>
      </c>
      <c r="Q1564" t="n">
        <v>197.93</v>
      </c>
      <c r="R1564" t="n">
        <v>71.70999999999999</v>
      </c>
      <c r="S1564" t="n">
        <v>25.4</v>
      </c>
      <c r="T1564" t="n">
        <v>21995.53</v>
      </c>
      <c r="U1564" t="n">
        <v>0.35</v>
      </c>
      <c r="V1564" t="n">
        <v>0.79</v>
      </c>
      <c r="W1564" t="n">
        <v>3.05</v>
      </c>
      <c r="X1564" t="n">
        <v>1.42</v>
      </c>
      <c r="Y1564" t="n">
        <v>1</v>
      </c>
      <c r="Z1564" t="n">
        <v>10</v>
      </c>
    </row>
    <row r="1565">
      <c r="A1565" t="n">
        <v>3</v>
      </c>
      <c r="B1565" t="n">
        <v>80</v>
      </c>
      <c r="C1565" t="inlineStr">
        <is>
          <t xml:space="preserve">CONCLUIDO	</t>
        </is>
      </c>
      <c r="D1565" t="n">
        <v>6.313</v>
      </c>
      <c r="E1565" t="n">
        <v>15.84</v>
      </c>
      <c r="F1565" t="n">
        <v>11.58</v>
      </c>
      <c r="G1565" t="n">
        <v>11.58</v>
      </c>
      <c r="H1565" t="n">
        <v>0.19</v>
      </c>
      <c r="I1565" t="n">
        <v>60</v>
      </c>
      <c r="J1565" t="n">
        <v>160.19</v>
      </c>
      <c r="K1565" t="n">
        <v>50.28</v>
      </c>
      <c r="L1565" t="n">
        <v>1.75</v>
      </c>
      <c r="M1565" t="n">
        <v>58</v>
      </c>
      <c r="N1565" t="n">
        <v>28.16</v>
      </c>
      <c r="O1565" t="n">
        <v>19990.53</v>
      </c>
      <c r="P1565" t="n">
        <v>143.05</v>
      </c>
      <c r="Q1565" t="n">
        <v>197.87</v>
      </c>
      <c r="R1565" t="n">
        <v>64.37</v>
      </c>
      <c r="S1565" t="n">
        <v>25.4</v>
      </c>
      <c r="T1565" t="n">
        <v>18380.99</v>
      </c>
      <c r="U1565" t="n">
        <v>0.39</v>
      </c>
      <c r="V1565" t="n">
        <v>0.8</v>
      </c>
      <c r="W1565" t="n">
        <v>3.04</v>
      </c>
      <c r="X1565" t="n">
        <v>1.19</v>
      </c>
      <c r="Y1565" t="n">
        <v>1</v>
      </c>
      <c r="Z1565" t="n">
        <v>10</v>
      </c>
    </row>
    <row r="1566">
      <c r="A1566" t="n">
        <v>4</v>
      </c>
      <c r="B1566" t="n">
        <v>80</v>
      </c>
      <c r="C1566" t="inlineStr">
        <is>
          <t xml:space="preserve">CONCLUIDO	</t>
        </is>
      </c>
      <c r="D1566" t="n">
        <v>6.4782</v>
      </c>
      <c r="E1566" t="n">
        <v>15.44</v>
      </c>
      <c r="F1566" t="n">
        <v>11.44</v>
      </c>
      <c r="G1566" t="n">
        <v>13.2</v>
      </c>
      <c r="H1566" t="n">
        <v>0.22</v>
      </c>
      <c r="I1566" t="n">
        <v>52</v>
      </c>
      <c r="J1566" t="n">
        <v>160.54</v>
      </c>
      <c r="K1566" t="n">
        <v>50.28</v>
      </c>
      <c r="L1566" t="n">
        <v>2</v>
      </c>
      <c r="M1566" t="n">
        <v>50</v>
      </c>
      <c r="N1566" t="n">
        <v>28.26</v>
      </c>
      <c r="O1566" t="n">
        <v>20034.4</v>
      </c>
      <c r="P1566" t="n">
        <v>141.1</v>
      </c>
      <c r="Q1566" t="n">
        <v>197.94</v>
      </c>
      <c r="R1566" t="n">
        <v>59.76</v>
      </c>
      <c r="S1566" t="n">
        <v>25.4</v>
      </c>
      <c r="T1566" t="n">
        <v>16116.88</v>
      </c>
      <c r="U1566" t="n">
        <v>0.42</v>
      </c>
      <c r="V1566" t="n">
        <v>0.8100000000000001</v>
      </c>
      <c r="W1566" t="n">
        <v>3.03</v>
      </c>
      <c r="X1566" t="n">
        <v>1.04</v>
      </c>
      <c r="Y1566" t="n">
        <v>1</v>
      </c>
      <c r="Z1566" t="n">
        <v>10</v>
      </c>
    </row>
    <row r="1567">
      <c r="A1567" t="n">
        <v>5</v>
      </c>
      <c r="B1567" t="n">
        <v>80</v>
      </c>
      <c r="C1567" t="inlineStr">
        <is>
          <t xml:space="preserve">CONCLUIDO	</t>
        </is>
      </c>
      <c r="D1567" t="n">
        <v>6.6212</v>
      </c>
      <c r="E1567" t="n">
        <v>15.1</v>
      </c>
      <c r="F1567" t="n">
        <v>11.3</v>
      </c>
      <c r="G1567" t="n">
        <v>14.73</v>
      </c>
      <c r="H1567" t="n">
        <v>0.25</v>
      </c>
      <c r="I1567" t="n">
        <v>46</v>
      </c>
      <c r="J1567" t="n">
        <v>160.9</v>
      </c>
      <c r="K1567" t="n">
        <v>50.28</v>
      </c>
      <c r="L1567" t="n">
        <v>2.25</v>
      </c>
      <c r="M1567" t="n">
        <v>44</v>
      </c>
      <c r="N1567" t="n">
        <v>28.37</v>
      </c>
      <c r="O1567" t="n">
        <v>20078.3</v>
      </c>
      <c r="P1567" t="n">
        <v>139.2</v>
      </c>
      <c r="Q1567" t="n">
        <v>197.85</v>
      </c>
      <c r="R1567" t="n">
        <v>55.28</v>
      </c>
      <c r="S1567" t="n">
        <v>25.4</v>
      </c>
      <c r="T1567" t="n">
        <v>13907.23</v>
      </c>
      <c r="U1567" t="n">
        <v>0.46</v>
      </c>
      <c r="V1567" t="n">
        <v>0.82</v>
      </c>
      <c r="W1567" t="n">
        <v>3.02</v>
      </c>
      <c r="X1567" t="n">
        <v>0.9</v>
      </c>
      <c r="Y1567" t="n">
        <v>1</v>
      </c>
      <c r="Z1567" t="n">
        <v>10</v>
      </c>
    </row>
    <row r="1568">
      <c r="A1568" t="n">
        <v>6</v>
      </c>
      <c r="B1568" t="n">
        <v>80</v>
      </c>
      <c r="C1568" t="inlineStr">
        <is>
          <t xml:space="preserve">CONCLUIDO	</t>
        </is>
      </c>
      <c r="D1568" t="n">
        <v>6.7408</v>
      </c>
      <c r="E1568" t="n">
        <v>14.84</v>
      </c>
      <c r="F1568" t="n">
        <v>11.19</v>
      </c>
      <c r="G1568" t="n">
        <v>16.37</v>
      </c>
      <c r="H1568" t="n">
        <v>0.27</v>
      </c>
      <c r="I1568" t="n">
        <v>41</v>
      </c>
      <c r="J1568" t="n">
        <v>161.26</v>
      </c>
      <c r="K1568" t="n">
        <v>50.28</v>
      </c>
      <c r="L1568" t="n">
        <v>2.5</v>
      </c>
      <c r="M1568" t="n">
        <v>39</v>
      </c>
      <c r="N1568" t="n">
        <v>28.48</v>
      </c>
      <c r="O1568" t="n">
        <v>20122.23</v>
      </c>
      <c r="P1568" t="n">
        <v>137.76</v>
      </c>
      <c r="Q1568" t="n">
        <v>197.88</v>
      </c>
      <c r="R1568" t="n">
        <v>52.31</v>
      </c>
      <c r="S1568" t="n">
        <v>25.4</v>
      </c>
      <c r="T1568" t="n">
        <v>12445.43</v>
      </c>
      <c r="U1568" t="n">
        <v>0.49</v>
      </c>
      <c r="V1568" t="n">
        <v>0.83</v>
      </c>
      <c r="W1568" t="n">
        <v>3</v>
      </c>
      <c r="X1568" t="n">
        <v>0.8</v>
      </c>
      <c r="Y1568" t="n">
        <v>1</v>
      </c>
      <c r="Z1568" t="n">
        <v>10</v>
      </c>
    </row>
    <row r="1569">
      <c r="A1569" t="n">
        <v>7</v>
      </c>
      <c r="B1569" t="n">
        <v>80</v>
      </c>
      <c r="C1569" t="inlineStr">
        <is>
          <t xml:space="preserve">CONCLUIDO	</t>
        </is>
      </c>
      <c r="D1569" t="n">
        <v>6.8338</v>
      </c>
      <c r="E1569" t="n">
        <v>14.63</v>
      </c>
      <c r="F1569" t="n">
        <v>11.12</v>
      </c>
      <c r="G1569" t="n">
        <v>18.03</v>
      </c>
      <c r="H1569" t="n">
        <v>0.3</v>
      </c>
      <c r="I1569" t="n">
        <v>37</v>
      </c>
      <c r="J1569" t="n">
        <v>161.61</v>
      </c>
      <c r="K1569" t="n">
        <v>50.28</v>
      </c>
      <c r="L1569" t="n">
        <v>2.75</v>
      </c>
      <c r="M1569" t="n">
        <v>35</v>
      </c>
      <c r="N1569" t="n">
        <v>28.58</v>
      </c>
      <c r="O1569" t="n">
        <v>20166.2</v>
      </c>
      <c r="P1569" t="n">
        <v>136.74</v>
      </c>
      <c r="Q1569" t="n">
        <v>197.88</v>
      </c>
      <c r="R1569" t="n">
        <v>49.7</v>
      </c>
      <c r="S1569" t="n">
        <v>25.4</v>
      </c>
      <c r="T1569" t="n">
        <v>11162.62</v>
      </c>
      <c r="U1569" t="n">
        <v>0.51</v>
      </c>
      <c r="V1569" t="n">
        <v>0.84</v>
      </c>
      <c r="W1569" t="n">
        <v>3</v>
      </c>
      <c r="X1569" t="n">
        <v>0.72</v>
      </c>
      <c r="Y1569" t="n">
        <v>1</v>
      </c>
      <c r="Z1569" t="n">
        <v>10</v>
      </c>
    </row>
    <row r="1570">
      <c r="A1570" t="n">
        <v>8</v>
      </c>
      <c r="B1570" t="n">
        <v>80</v>
      </c>
      <c r="C1570" t="inlineStr">
        <is>
          <t xml:space="preserve">CONCLUIDO	</t>
        </is>
      </c>
      <c r="D1570" t="n">
        <v>6.9057</v>
      </c>
      <c r="E1570" t="n">
        <v>14.48</v>
      </c>
      <c r="F1570" t="n">
        <v>11.06</v>
      </c>
      <c r="G1570" t="n">
        <v>19.52</v>
      </c>
      <c r="H1570" t="n">
        <v>0.33</v>
      </c>
      <c r="I1570" t="n">
        <v>34</v>
      </c>
      <c r="J1570" t="n">
        <v>161.97</v>
      </c>
      <c r="K1570" t="n">
        <v>50.28</v>
      </c>
      <c r="L1570" t="n">
        <v>3</v>
      </c>
      <c r="M1570" t="n">
        <v>32</v>
      </c>
      <c r="N1570" t="n">
        <v>28.69</v>
      </c>
      <c r="O1570" t="n">
        <v>20210.21</v>
      </c>
      <c r="P1570" t="n">
        <v>135.8</v>
      </c>
      <c r="Q1570" t="n">
        <v>197.79</v>
      </c>
      <c r="R1570" t="n">
        <v>48.28</v>
      </c>
      <c r="S1570" t="n">
        <v>25.4</v>
      </c>
      <c r="T1570" t="n">
        <v>10464.1</v>
      </c>
      <c r="U1570" t="n">
        <v>0.53</v>
      </c>
      <c r="V1570" t="n">
        <v>0.84</v>
      </c>
      <c r="W1570" t="n">
        <v>2.99</v>
      </c>
      <c r="X1570" t="n">
        <v>0.67</v>
      </c>
      <c r="Y1570" t="n">
        <v>1</v>
      </c>
      <c r="Z1570" t="n">
        <v>10</v>
      </c>
    </row>
    <row r="1571">
      <c r="A1571" t="n">
        <v>9</v>
      </c>
      <c r="B1571" t="n">
        <v>80</v>
      </c>
      <c r="C1571" t="inlineStr">
        <is>
          <t xml:space="preserve">CONCLUIDO	</t>
        </is>
      </c>
      <c r="D1571" t="n">
        <v>6.9968</v>
      </c>
      <c r="E1571" t="n">
        <v>14.29</v>
      </c>
      <c r="F1571" t="n">
        <v>10.97</v>
      </c>
      <c r="G1571" t="n">
        <v>21.23</v>
      </c>
      <c r="H1571" t="n">
        <v>0.35</v>
      </c>
      <c r="I1571" t="n">
        <v>31</v>
      </c>
      <c r="J1571" t="n">
        <v>162.33</v>
      </c>
      <c r="K1571" t="n">
        <v>50.28</v>
      </c>
      <c r="L1571" t="n">
        <v>3.25</v>
      </c>
      <c r="M1571" t="n">
        <v>29</v>
      </c>
      <c r="N1571" t="n">
        <v>28.8</v>
      </c>
      <c r="O1571" t="n">
        <v>20254.26</v>
      </c>
      <c r="P1571" t="n">
        <v>134.58</v>
      </c>
      <c r="Q1571" t="n">
        <v>197.78</v>
      </c>
      <c r="R1571" t="n">
        <v>45.3</v>
      </c>
      <c r="S1571" t="n">
        <v>25.4</v>
      </c>
      <c r="T1571" t="n">
        <v>8992.57</v>
      </c>
      <c r="U1571" t="n">
        <v>0.5600000000000001</v>
      </c>
      <c r="V1571" t="n">
        <v>0.85</v>
      </c>
      <c r="W1571" t="n">
        <v>2.99</v>
      </c>
      <c r="X1571" t="n">
        <v>0.58</v>
      </c>
      <c r="Y1571" t="n">
        <v>1</v>
      </c>
      <c r="Z1571" t="n">
        <v>10</v>
      </c>
    </row>
    <row r="1572">
      <c r="A1572" t="n">
        <v>10</v>
      </c>
      <c r="B1572" t="n">
        <v>80</v>
      </c>
      <c r="C1572" t="inlineStr">
        <is>
          <t xml:space="preserve">CONCLUIDO	</t>
        </is>
      </c>
      <c r="D1572" t="n">
        <v>7.0293</v>
      </c>
      <c r="E1572" t="n">
        <v>14.23</v>
      </c>
      <c r="F1572" t="n">
        <v>10.97</v>
      </c>
      <c r="G1572" t="n">
        <v>22.69</v>
      </c>
      <c r="H1572" t="n">
        <v>0.38</v>
      </c>
      <c r="I1572" t="n">
        <v>29</v>
      </c>
      <c r="J1572" t="n">
        <v>162.68</v>
      </c>
      <c r="K1572" t="n">
        <v>50.28</v>
      </c>
      <c r="L1572" t="n">
        <v>3.5</v>
      </c>
      <c r="M1572" t="n">
        <v>27</v>
      </c>
      <c r="N1572" t="n">
        <v>28.9</v>
      </c>
      <c r="O1572" t="n">
        <v>20298.34</v>
      </c>
      <c r="P1572" t="n">
        <v>134.42</v>
      </c>
      <c r="Q1572" t="n">
        <v>197.81</v>
      </c>
      <c r="R1572" t="n">
        <v>45.37</v>
      </c>
      <c r="S1572" t="n">
        <v>25.4</v>
      </c>
      <c r="T1572" t="n">
        <v>9036.02</v>
      </c>
      <c r="U1572" t="n">
        <v>0.5600000000000001</v>
      </c>
      <c r="V1572" t="n">
        <v>0.85</v>
      </c>
      <c r="W1572" t="n">
        <v>2.99</v>
      </c>
      <c r="X1572" t="n">
        <v>0.58</v>
      </c>
      <c r="Y1572" t="n">
        <v>1</v>
      </c>
      <c r="Z1572" t="n">
        <v>10</v>
      </c>
    </row>
    <row r="1573">
      <c r="A1573" t="n">
        <v>11</v>
      </c>
      <c r="B1573" t="n">
        <v>80</v>
      </c>
      <c r="C1573" t="inlineStr">
        <is>
          <t xml:space="preserve">CONCLUIDO	</t>
        </is>
      </c>
      <c r="D1573" t="n">
        <v>7.0849</v>
      </c>
      <c r="E1573" t="n">
        <v>14.11</v>
      </c>
      <c r="F1573" t="n">
        <v>10.92</v>
      </c>
      <c r="G1573" t="n">
        <v>24.27</v>
      </c>
      <c r="H1573" t="n">
        <v>0.41</v>
      </c>
      <c r="I1573" t="n">
        <v>27</v>
      </c>
      <c r="J1573" t="n">
        <v>163.04</v>
      </c>
      <c r="K1573" t="n">
        <v>50.28</v>
      </c>
      <c r="L1573" t="n">
        <v>3.75</v>
      </c>
      <c r="M1573" t="n">
        <v>25</v>
      </c>
      <c r="N1573" t="n">
        <v>29.01</v>
      </c>
      <c r="O1573" t="n">
        <v>20342.46</v>
      </c>
      <c r="P1573" t="n">
        <v>133.7</v>
      </c>
      <c r="Q1573" t="n">
        <v>197.78</v>
      </c>
      <c r="R1573" t="n">
        <v>43.74</v>
      </c>
      <c r="S1573" t="n">
        <v>25.4</v>
      </c>
      <c r="T1573" t="n">
        <v>8230.940000000001</v>
      </c>
      <c r="U1573" t="n">
        <v>0.58</v>
      </c>
      <c r="V1573" t="n">
        <v>0.85</v>
      </c>
      <c r="W1573" t="n">
        <v>2.99</v>
      </c>
      <c r="X1573" t="n">
        <v>0.53</v>
      </c>
      <c r="Y1573" t="n">
        <v>1</v>
      </c>
      <c r="Z1573" t="n">
        <v>10</v>
      </c>
    </row>
    <row r="1574">
      <c r="A1574" t="n">
        <v>12</v>
      </c>
      <c r="B1574" t="n">
        <v>80</v>
      </c>
      <c r="C1574" t="inlineStr">
        <is>
          <t xml:space="preserve">CONCLUIDO	</t>
        </is>
      </c>
      <c r="D1574" t="n">
        <v>7.1375</v>
      </c>
      <c r="E1574" t="n">
        <v>14.01</v>
      </c>
      <c r="F1574" t="n">
        <v>10.88</v>
      </c>
      <c r="G1574" t="n">
        <v>26.11</v>
      </c>
      <c r="H1574" t="n">
        <v>0.43</v>
      </c>
      <c r="I1574" t="n">
        <v>25</v>
      </c>
      <c r="J1574" t="n">
        <v>163.4</v>
      </c>
      <c r="K1574" t="n">
        <v>50.28</v>
      </c>
      <c r="L1574" t="n">
        <v>4</v>
      </c>
      <c r="M1574" t="n">
        <v>23</v>
      </c>
      <c r="N1574" t="n">
        <v>29.12</v>
      </c>
      <c r="O1574" t="n">
        <v>20386.62</v>
      </c>
      <c r="P1574" t="n">
        <v>133.09</v>
      </c>
      <c r="Q1574" t="n">
        <v>197.83</v>
      </c>
      <c r="R1574" t="n">
        <v>42.51</v>
      </c>
      <c r="S1574" t="n">
        <v>25.4</v>
      </c>
      <c r="T1574" t="n">
        <v>7623.8</v>
      </c>
      <c r="U1574" t="n">
        <v>0.6</v>
      </c>
      <c r="V1574" t="n">
        <v>0.86</v>
      </c>
      <c r="W1574" t="n">
        <v>2.98</v>
      </c>
      <c r="X1574" t="n">
        <v>0.49</v>
      </c>
      <c r="Y1574" t="n">
        <v>1</v>
      </c>
      <c r="Z1574" t="n">
        <v>10</v>
      </c>
    </row>
    <row r="1575">
      <c r="A1575" t="n">
        <v>13</v>
      </c>
      <c r="B1575" t="n">
        <v>80</v>
      </c>
      <c r="C1575" t="inlineStr">
        <is>
          <t xml:space="preserve">CONCLUIDO	</t>
        </is>
      </c>
      <c r="D1575" t="n">
        <v>7.1602</v>
      </c>
      <c r="E1575" t="n">
        <v>13.97</v>
      </c>
      <c r="F1575" t="n">
        <v>10.87</v>
      </c>
      <c r="G1575" t="n">
        <v>27.17</v>
      </c>
      <c r="H1575" t="n">
        <v>0.46</v>
      </c>
      <c r="I1575" t="n">
        <v>24</v>
      </c>
      <c r="J1575" t="n">
        <v>163.76</v>
      </c>
      <c r="K1575" t="n">
        <v>50.28</v>
      </c>
      <c r="L1575" t="n">
        <v>4.25</v>
      </c>
      <c r="M1575" t="n">
        <v>22</v>
      </c>
      <c r="N1575" t="n">
        <v>29.23</v>
      </c>
      <c r="O1575" t="n">
        <v>20430.81</v>
      </c>
      <c r="P1575" t="n">
        <v>132.77</v>
      </c>
      <c r="Q1575" t="n">
        <v>197.86</v>
      </c>
      <c r="R1575" t="n">
        <v>42.13</v>
      </c>
      <c r="S1575" t="n">
        <v>25.4</v>
      </c>
      <c r="T1575" t="n">
        <v>7442.92</v>
      </c>
      <c r="U1575" t="n">
        <v>0.6</v>
      </c>
      <c r="V1575" t="n">
        <v>0.86</v>
      </c>
      <c r="W1575" t="n">
        <v>2.98</v>
      </c>
      <c r="X1575" t="n">
        <v>0.48</v>
      </c>
      <c r="Y1575" t="n">
        <v>1</v>
      </c>
      <c r="Z1575" t="n">
        <v>10</v>
      </c>
    </row>
    <row r="1576">
      <c r="A1576" t="n">
        <v>14</v>
      </c>
      <c r="B1576" t="n">
        <v>80</v>
      </c>
      <c r="C1576" t="inlineStr">
        <is>
          <t xml:space="preserve">CONCLUIDO	</t>
        </is>
      </c>
      <c r="D1576" t="n">
        <v>7.222</v>
      </c>
      <c r="E1576" t="n">
        <v>13.85</v>
      </c>
      <c r="F1576" t="n">
        <v>10.81</v>
      </c>
      <c r="G1576" t="n">
        <v>29.49</v>
      </c>
      <c r="H1576" t="n">
        <v>0.49</v>
      </c>
      <c r="I1576" t="n">
        <v>22</v>
      </c>
      <c r="J1576" t="n">
        <v>164.12</v>
      </c>
      <c r="K1576" t="n">
        <v>50.28</v>
      </c>
      <c r="L1576" t="n">
        <v>4.5</v>
      </c>
      <c r="M1576" t="n">
        <v>20</v>
      </c>
      <c r="N1576" t="n">
        <v>29.34</v>
      </c>
      <c r="O1576" t="n">
        <v>20475.04</v>
      </c>
      <c r="P1576" t="n">
        <v>131.78</v>
      </c>
      <c r="Q1576" t="n">
        <v>197.79</v>
      </c>
      <c r="R1576" t="n">
        <v>40.48</v>
      </c>
      <c r="S1576" t="n">
        <v>25.4</v>
      </c>
      <c r="T1576" t="n">
        <v>6628.13</v>
      </c>
      <c r="U1576" t="n">
        <v>0.63</v>
      </c>
      <c r="V1576" t="n">
        <v>0.86</v>
      </c>
      <c r="W1576" t="n">
        <v>2.98</v>
      </c>
      <c r="X1576" t="n">
        <v>0.42</v>
      </c>
      <c r="Y1576" t="n">
        <v>1</v>
      </c>
      <c r="Z1576" t="n">
        <v>10</v>
      </c>
    </row>
    <row r="1577">
      <c r="A1577" t="n">
        <v>15</v>
      </c>
      <c r="B1577" t="n">
        <v>80</v>
      </c>
      <c r="C1577" t="inlineStr">
        <is>
          <t xml:space="preserve">CONCLUIDO	</t>
        </is>
      </c>
      <c r="D1577" t="n">
        <v>7.251</v>
      </c>
      <c r="E1577" t="n">
        <v>13.79</v>
      </c>
      <c r="F1577" t="n">
        <v>10.79</v>
      </c>
      <c r="G1577" t="n">
        <v>30.83</v>
      </c>
      <c r="H1577" t="n">
        <v>0.51</v>
      </c>
      <c r="I1577" t="n">
        <v>21</v>
      </c>
      <c r="J1577" t="n">
        <v>164.48</v>
      </c>
      <c r="K1577" t="n">
        <v>50.28</v>
      </c>
      <c r="L1577" t="n">
        <v>4.75</v>
      </c>
      <c r="M1577" t="n">
        <v>19</v>
      </c>
      <c r="N1577" t="n">
        <v>29.45</v>
      </c>
      <c r="O1577" t="n">
        <v>20519.3</v>
      </c>
      <c r="P1577" t="n">
        <v>131.5</v>
      </c>
      <c r="Q1577" t="n">
        <v>197.82</v>
      </c>
      <c r="R1577" t="n">
        <v>39.82</v>
      </c>
      <c r="S1577" t="n">
        <v>25.4</v>
      </c>
      <c r="T1577" t="n">
        <v>6300.89</v>
      </c>
      <c r="U1577" t="n">
        <v>0.64</v>
      </c>
      <c r="V1577" t="n">
        <v>0.86</v>
      </c>
      <c r="W1577" t="n">
        <v>2.97</v>
      </c>
      <c r="X1577" t="n">
        <v>0.4</v>
      </c>
      <c r="Y1577" t="n">
        <v>1</v>
      </c>
      <c r="Z1577" t="n">
        <v>10</v>
      </c>
    </row>
    <row r="1578">
      <c r="A1578" t="n">
        <v>16</v>
      </c>
      <c r="B1578" t="n">
        <v>80</v>
      </c>
      <c r="C1578" t="inlineStr">
        <is>
          <t xml:space="preserve">CONCLUIDO	</t>
        </is>
      </c>
      <c r="D1578" t="n">
        <v>7.2791</v>
      </c>
      <c r="E1578" t="n">
        <v>13.74</v>
      </c>
      <c r="F1578" t="n">
        <v>10.77</v>
      </c>
      <c r="G1578" t="n">
        <v>32.31</v>
      </c>
      <c r="H1578" t="n">
        <v>0.54</v>
      </c>
      <c r="I1578" t="n">
        <v>20</v>
      </c>
      <c r="J1578" t="n">
        <v>164.83</v>
      </c>
      <c r="K1578" t="n">
        <v>50.28</v>
      </c>
      <c r="L1578" t="n">
        <v>5</v>
      </c>
      <c r="M1578" t="n">
        <v>18</v>
      </c>
      <c r="N1578" t="n">
        <v>29.55</v>
      </c>
      <c r="O1578" t="n">
        <v>20563.61</v>
      </c>
      <c r="P1578" t="n">
        <v>131.09</v>
      </c>
      <c r="Q1578" t="n">
        <v>197.81</v>
      </c>
      <c r="R1578" t="n">
        <v>39.21</v>
      </c>
      <c r="S1578" t="n">
        <v>25.4</v>
      </c>
      <c r="T1578" t="n">
        <v>6001.16</v>
      </c>
      <c r="U1578" t="n">
        <v>0.65</v>
      </c>
      <c r="V1578" t="n">
        <v>0.86</v>
      </c>
      <c r="W1578" t="n">
        <v>2.97</v>
      </c>
      <c r="X1578" t="n">
        <v>0.38</v>
      </c>
      <c r="Y1578" t="n">
        <v>1</v>
      </c>
      <c r="Z1578" t="n">
        <v>10</v>
      </c>
    </row>
    <row r="1579">
      <c r="A1579" t="n">
        <v>17</v>
      </c>
      <c r="B1579" t="n">
        <v>80</v>
      </c>
      <c r="C1579" t="inlineStr">
        <is>
          <t xml:space="preserve">CONCLUIDO	</t>
        </is>
      </c>
      <c r="D1579" t="n">
        <v>7.3065</v>
      </c>
      <c r="E1579" t="n">
        <v>13.69</v>
      </c>
      <c r="F1579" t="n">
        <v>10.75</v>
      </c>
      <c r="G1579" t="n">
        <v>33.95</v>
      </c>
      <c r="H1579" t="n">
        <v>0.5600000000000001</v>
      </c>
      <c r="I1579" t="n">
        <v>19</v>
      </c>
      <c r="J1579" t="n">
        <v>165.19</v>
      </c>
      <c r="K1579" t="n">
        <v>50.28</v>
      </c>
      <c r="L1579" t="n">
        <v>5.25</v>
      </c>
      <c r="M1579" t="n">
        <v>17</v>
      </c>
      <c r="N1579" t="n">
        <v>29.66</v>
      </c>
      <c r="O1579" t="n">
        <v>20607.95</v>
      </c>
      <c r="P1579" t="n">
        <v>130.71</v>
      </c>
      <c r="Q1579" t="n">
        <v>197.84</v>
      </c>
      <c r="R1579" t="n">
        <v>38.51</v>
      </c>
      <c r="S1579" t="n">
        <v>25.4</v>
      </c>
      <c r="T1579" t="n">
        <v>5655.18</v>
      </c>
      <c r="U1579" t="n">
        <v>0.66</v>
      </c>
      <c r="V1579" t="n">
        <v>0.87</v>
      </c>
      <c r="W1579" t="n">
        <v>2.97</v>
      </c>
      <c r="X1579" t="n">
        <v>0.36</v>
      </c>
      <c r="Y1579" t="n">
        <v>1</v>
      </c>
      <c r="Z1579" t="n">
        <v>10</v>
      </c>
    </row>
    <row r="1580">
      <c r="A1580" t="n">
        <v>18</v>
      </c>
      <c r="B1580" t="n">
        <v>80</v>
      </c>
      <c r="C1580" t="inlineStr">
        <is>
          <t xml:space="preserve">CONCLUIDO	</t>
        </is>
      </c>
      <c r="D1580" t="n">
        <v>7.338</v>
      </c>
      <c r="E1580" t="n">
        <v>13.63</v>
      </c>
      <c r="F1580" t="n">
        <v>10.72</v>
      </c>
      <c r="G1580" t="n">
        <v>35.74</v>
      </c>
      <c r="H1580" t="n">
        <v>0.59</v>
      </c>
      <c r="I1580" t="n">
        <v>18</v>
      </c>
      <c r="J1580" t="n">
        <v>165.55</v>
      </c>
      <c r="K1580" t="n">
        <v>50.28</v>
      </c>
      <c r="L1580" t="n">
        <v>5.5</v>
      </c>
      <c r="M1580" t="n">
        <v>16</v>
      </c>
      <c r="N1580" t="n">
        <v>29.77</v>
      </c>
      <c r="O1580" t="n">
        <v>20652.33</v>
      </c>
      <c r="P1580" t="n">
        <v>130.12</v>
      </c>
      <c r="Q1580" t="n">
        <v>197.77</v>
      </c>
      <c r="R1580" t="n">
        <v>37.79</v>
      </c>
      <c r="S1580" t="n">
        <v>25.4</v>
      </c>
      <c r="T1580" t="n">
        <v>5300.82</v>
      </c>
      <c r="U1580" t="n">
        <v>0.67</v>
      </c>
      <c r="V1580" t="n">
        <v>0.87</v>
      </c>
      <c r="W1580" t="n">
        <v>2.96</v>
      </c>
      <c r="X1580" t="n">
        <v>0.33</v>
      </c>
      <c r="Y1580" t="n">
        <v>1</v>
      </c>
      <c r="Z1580" t="n">
        <v>10</v>
      </c>
    </row>
    <row r="1581">
      <c r="A1581" t="n">
        <v>19</v>
      </c>
      <c r="B1581" t="n">
        <v>80</v>
      </c>
      <c r="C1581" t="inlineStr">
        <is>
          <t xml:space="preserve">CONCLUIDO	</t>
        </is>
      </c>
      <c r="D1581" t="n">
        <v>7.3353</v>
      </c>
      <c r="E1581" t="n">
        <v>13.63</v>
      </c>
      <c r="F1581" t="n">
        <v>10.73</v>
      </c>
      <c r="G1581" t="n">
        <v>35.76</v>
      </c>
      <c r="H1581" t="n">
        <v>0.61</v>
      </c>
      <c r="I1581" t="n">
        <v>18</v>
      </c>
      <c r="J1581" t="n">
        <v>165.91</v>
      </c>
      <c r="K1581" t="n">
        <v>50.28</v>
      </c>
      <c r="L1581" t="n">
        <v>5.75</v>
      </c>
      <c r="M1581" t="n">
        <v>16</v>
      </c>
      <c r="N1581" t="n">
        <v>29.88</v>
      </c>
      <c r="O1581" t="n">
        <v>20696.74</v>
      </c>
      <c r="P1581" t="n">
        <v>130.02</v>
      </c>
      <c r="Q1581" t="n">
        <v>197.8</v>
      </c>
      <c r="R1581" t="n">
        <v>37.83</v>
      </c>
      <c r="S1581" t="n">
        <v>25.4</v>
      </c>
      <c r="T1581" t="n">
        <v>5323.28</v>
      </c>
      <c r="U1581" t="n">
        <v>0.67</v>
      </c>
      <c r="V1581" t="n">
        <v>0.87</v>
      </c>
      <c r="W1581" t="n">
        <v>2.97</v>
      </c>
      <c r="X1581" t="n">
        <v>0.34</v>
      </c>
      <c r="Y1581" t="n">
        <v>1</v>
      </c>
      <c r="Z1581" t="n">
        <v>10</v>
      </c>
    </row>
    <row r="1582">
      <c r="A1582" t="n">
        <v>20</v>
      </c>
      <c r="B1582" t="n">
        <v>80</v>
      </c>
      <c r="C1582" t="inlineStr">
        <is>
          <t xml:space="preserve">CONCLUIDO	</t>
        </is>
      </c>
      <c r="D1582" t="n">
        <v>7.3538</v>
      </c>
      <c r="E1582" t="n">
        <v>13.6</v>
      </c>
      <c r="F1582" t="n">
        <v>10.73</v>
      </c>
      <c r="G1582" t="n">
        <v>37.86</v>
      </c>
      <c r="H1582" t="n">
        <v>0.64</v>
      </c>
      <c r="I1582" t="n">
        <v>17</v>
      </c>
      <c r="J1582" t="n">
        <v>166.27</v>
      </c>
      <c r="K1582" t="n">
        <v>50.28</v>
      </c>
      <c r="L1582" t="n">
        <v>6</v>
      </c>
      <c r="M1582" t="n">
        <v>15</v>
      </c>
      <c r="N1582" t="n">
        <v>29.99</v>
      </c>
      <c r="O1582" t="n">
        <v>20741.2</v>
      </c>
      <c r="P1582" t="n">
        <v>129.91</v>
      </c>
      <c r="Q1582" t="n">
        <v>197.79</v>
      </c>
      <c r="R1582" t="n">
        <v>37.9</v>
      </c>
      <c r="S1582" t="n">
        <v>25.4</v>
      </c>
      <c r="T1582" t="n">
        <v>5362.43</v>
      </c>
      <c r="U1582" t="n">
        <v>0.67</v>
      </c>
      <c r="V1582" t="n">
        <v>0.87</v>
      </c>
      <c r="W1582" t="n">
        <v>2.97</v>
      </c>
      <c r="X1582" t="n">
        <v>0.34</v>
      </c>
      <c r="Y1582" t="n">
        <v>1</v>
      </c>
      <c r="Z1582" t="n">
        <v>10</v>
      </c>
    </row>
    <row r="1583">
      <c r="A1583" t="n">
        <v>21</v>
      </c>
      <c r="B1583" t="n">
        <v>80</v>
      </c>
      <c r="C1583" t="inlineStr">
        <is>
          <t xml:space="preserve">CONCLUIDO	</t>
        </is>
      </c>
      <c r="D1583" t="n">
        <v>7.3945</v>
      </c>
      <c r="E1583" t="n">
        <v>13.52</v>
      </c>
      <c r="F1583" t="n">
        <v>10.68</v>
      </c>
      <c r="G1583" t="n">
        <v>40.06</v>
      </c>
      <c r="H1583" t="n">
        <v>0.66</v>
      </c>
      <c r="I1583" t="n">
        <v>16</v>
      </c>
      <c r="J1583" t="n">
        <v>166.64</v>
      </c>
      <c r="K1583" t="n">
        <v>50.28</v>
      </c>
      <c r="L1583" t="n">
        <v>6.25</v>
      </c>
      <c r="M1583" t="n">
        <v>14</v>
      </c>
      <c r="N1583" t="n">
        <v>30.11</v>
      </c>
      <c r="O1583" t="n">
        <v>20785.69</v>
      </c>
      <c r="P1583" t="n">
        <v>129.22</v>
      </c>
      <c r="Q1583" t="n">
        <v>197.75</v>
      </c>
      <c r="R1583" t="n">
        <v>36.39</v>
      </c>
      <c r="S1583" t="n">
        <v>25.4</v>
      </c>
      <c r="T1583" t="n">
        <v>4612.21</v>
      </c>
      <c r="U1583" t="n">
        <v>0.7</v>
      </c>
      <c r="V1583" t="n">
        <v>0.87</v>
      </c>
      <c r="W1583" t="n">
        <v>2.97</v>
      </c>
      <c r="X1583" t="n">
        <v>0.29</v>
      </c>
      <c r="Y1583" t="n">
        <v>1</v>
      </c>
      <c r="Z1583" t="n">
        <v>10</v>
      </c>
    </row>
    <row r="1584">
      <c r="A1584" t="n">
        <v>22</v>
      </c>
      <c r="B1584" t="n">
        <v>80</v>
      </c>
      <c r="C1584" t="inlineStr">
        <is>
          <t xml:space="preserve">CONCLUIDO	</t>
        </is>
      </c>
      <c r="D1584" t="n">
        <v>7.3917</v>
      </c>
      <c r="E1584" t="n">
        <v>13.53</v>
      </c>
      <c r="F1584" t="n">
        <v>10.69</v>
      </c>
      <c r="G1584" t="n">
        <v>40.08</v>
      </c>
      <c r="H1584" t="n">
        <v>0.6899999999999999</v>
      </c>
      <c r="I1584" t="n">
        <v>16</v>
      </c>
      <c r="J1584" t="n">
        <v>167</v>
      </c>
      <c r="K1584" t="n">
        <v>50.28</v>
      </c>
      <c r="L1584" t="n">
        <v>6.5</v>
      </c>
      <c r="M1584" t="n">
        <v>14</v>
      </c>
      <c r="N1584" t="n">
        <v>30.22</v>
      </c>
      <c r="O1584" t="n">
        <v>20830.22</v>
      </c>
      <c r="P1584" t="n">
        <v>129.29</v>
      </c>
      <c r="Q1584" t="n">
        <v>197.78</v>
      </c>
      <c r="R1584" t="n">
        <v>36.81</v>
      </c>
      <c r="S1584" t="n">
        <v>25.4</v>
      </c>
      <c r="T1584" t="n">
        <v>4822.91</v>
      </c>
      <c r="U1584" t="n">
        <v>0.6899999999999999</v>
      </c>
      <c r="V1584" t="n">
        <v>0.87</v>
      </c>
      <c r="W1584" t="n">
        <v>2.96</v>
      </c>
      <c r="X1584" t="n">
        <v>0.3</v>
      </c>
      <c r="Y1584" t="n">
        <v>1</v>
      </c>
      <c r="Z1584" t="n">
        <v>10</v>
      </c>
    </row>
    <row r="1585">
      <c r="A1585" t="n">
        <v>23</v>
      </c>
      <c r="B1585" t="n">
        <v>80</v>
      </c>
      <c r="C1585" t="inlineStr">
        <is>
          <t xml:space="preserve">CONCLUIDO	</t>
        </is>
      </c>
      <c r="D1585" t="n">
        <v>7.4181</v>
      </c>
      <c r="E1585" t="n">
        <v>13.48</v>
      </c>
      <c r="F1585" t="n">
        <v>10.67</v>
      </c>
      <c r="G1585" t="n">
        <v>42.69</v>
      </c>
      <c r="H1585" t="n">
        <v>0.71</v>
      </c>
      <c r="I1585" t="n">
        <v>15</v>
      </c>
      <c r="J1585" t="n">
        <v>167.36</v>
      </c>
      <c r="K1585" t="n">
        <v>50.28</v>
      </c>
      <c r="L1585" t="n">
        <v>6.75</v>
      </c>
      <c r="M1585" t="n">
        <v>13</v>
      </c>
      <c r="N1585" t="n">
        <v>30.33</v>
      </c>
      <c r="O1585" t="n">
        <v>20874.78</v>
      </c>
      <c r="P1585" t="n">
        <v>128.93</v>
      </c>
      <c r="Q1585" t="n">
        <v>197.79</v>
      </c>
      <c r="R1585" t="n">
        <v>36.17</v>
      </c>
      <c r="S1585" t="n">
        <v>25.4</v>
      </c>
      <c r="T1585" t="n">
        <v>4505.39</v>
      </c>
      <c r="U1585" t="n">
        <v>0.7</v>
      </c>
      <c r="V1585" t="n">
        <v>0.87</v>
      </c>
      <c r="W1585" t="n">
        <v>2.96</v>
      </c>
      <c r="X1585" t="n">
        <v>0.28</v>
      </c>
      <c r="Y1585" t="n">
        <v>1</v>
      </c>
      <c r="Z1585" t="n">
        <v>10</v>
      </c>
    </row>
    <row r="1586">
      <c r="A1586" t="n">
        <v>24</v>
      </c>
      <c r="B1586" t="n">
        <v>80</v>
      </c>
      <c r="C1586" t="inlineStr">
        <is>
          <t xml:space="preserve">CONCLUIDO	</t>
        </is>
      </c>
      <c r="D1586" t="n">
        <v>7.4222</v>
      </c>
      <c r="E1586" t="n">
        <v>13.47</v>
      </c>
      <c r="F1586" t="n">
        <v>10.67</v>
      </c>
      <c r="G1586" t="n">
        <v>42.66</v>
      </c>
      <c r="H1586" t="n">
        <v>0.74</v>
      </c>
      <c r="I1586" t="n">
        <v>15</v>
      </c>
      <c r="J1586" t="n">
        <v>167.72</v>
      </c>
      <c r="K1586" t="n">
        <v>50.28</v>
      </c>
      <c r="L1586" t="n">
        <v>7</v>
      </c>
      <c r="M1586" t="n">
        <v>13</v>
      </c>
      <c r="N1586" t="n">
        <v>30.44</v>
      </c>
      <c r="O1586" t="n">
        <v>20919.39</v>
      </c>
      <c r="P1586" t="n">
        <v>128.57</v>
      </c>
      <c r="Q1586" t="n">
        <v>197.82</v>
      </c>
      <c r="R1586" t="n">
        <v>35.82</v>
      </c>
      <c r="S1586" t="n">
        <v>25.4</v>
      </c>
      <c r="T1586" t="n">
        <v>4331.91</v>
      </c>
      <c r="U1586" t="n">
        <v>0.71</v>
      </c>
      <c r="V1586" t="n">
        <v>0.87</v>
      </c>
      <c r="W1586" t="n">
        <v>2.97</v>
      </c>
      <c r="X1586" t="n">
        <v>0.27</v>
      </c>
      <c r="Y1586" t="n">
        <v>1</v>
      </c>
      <c r="Z1586" t="n">
        <v>10</v>
      </c>
    </row>
    <row r="1587">
      <c r="A1587" t="n">
        <v>25</v>
      </c>
      <c r="B1587" t="n">
        <v>80</v>
      </c>
      <c r="C1587" t="inlineStr">
        <is>
          <t xml:space="preserve">CONCLUIDO	</t>
        </is>
      </c>
      <c r="D1587" t="n">
        <v>7.4525</v>
      </c>
      <c r="E1587" t="n">
        <v>13.42</v>
      </c>
      <c r="F1587" t="n">
        <v>10.64</v>
      </c>
      <c r="G1587" t="n">
        <v>45.61</v>
      </c>
      <c r="H1587" t="n">
        <v>0.76</v>
      </c>
      <c r="I1587" t="n">
        <v>14</v>
      </c>
      <c r="J1587" t="n">
        <v>168.08</v>
      </c>
      <c r="K1587" t="n">
        <v>50.28</v>
      </c>
      <c r="L1587" t="n">
        <v>7.25</v>
      </c>
      <c r="M1587" t="n">
        <v>12</v>
      </c>
      <c r="N1587" t="n">
        <v>30.55</v>
      </c>
      <c r="O1587" t="n">
        <v>20964.03</v>
      </c>
      <c r="P1587" t="n">
        <v>128.28</v>
      </c>
      <c r="Q1587" t="n">
        <v>197.79</v>
      </c>
      <c r="R1587" t="n">
        <v>35.24</v>
      </c>
      <c r="S1587" t="n">
        <v>25.4</v>
      </c>
      <c r="T1587" t="n">
        <v>4048.51</v>
      </c>
      <c r="U1587" t="n">
        <v>0.72</v>
      </c>
      <c r="V1587" t="n">
        <v>0.87</v>
      </c>
      <c r="W1587" t="n">
        <v>2.96</v>
      </c>
      <c r="X1587" t="n">
        <v>0.25</v>
      </c>
      <c r="Y1587" t="n">
        <v>1</v>
      </c>
      <c r="Z1587" t="n">
        <v>10</v>
      </c>
    </row>
    <row r="1588">
      <c r="A1588" t="n">
        <v>26</v>
      </c>
      <c r="B1588" t="n">
        <v>80</v>
      </c>
      <c r="C1588" t="inlineStr">
        <is>
          <t xml:space="preserve">CONCLUIDO	</t>
        </is>
      </c>
      <c r="D1588" t="n">
        <v>7.4491</v>
      </c>
      <c r="E1588" t="n">
        <v>13.42</v>
      </c>
      <c r="F1588" t="n">
        <v>10.65</v>
      </c>
      <c r="G1588" t="n">
        <v>45.64</v>
      </c>
      <c r="H1588" t="n">
        <v>0.79</v>
      </c>
      <c r="I1588" t="n">
        <v>14</v>
      </c>
      <c r="J1588" t="n">
        <v>168.44</v>
      </c>
      <c r="K1588" t="n">
        <v>50.28</v>
      </c>
      <c r="L1588" t="n">
        <v>7.5</v>
      </c>
      <c r="M1588" t="n">
        <v>12</v>
      </c>
      <c r="N1588" t="n">
        <v>30.66</v>
      </c>
      <c r="O1588" t="n">
        <v>21008.71</v>
      </c>
      <c r="P1588" t="n">
        <v>127.99</v>
      </c>
      <c r="Q1588" t="n">
        <v>197.77</v>
      </c>
      <c r="R1588" t="n">
        <v>35.47</v>
      </c>
      <c r="S1588" t="n">
        <v>25.4</v>
      </c>
      <c r="T1588" t="n">
        <v>4163.56</v>
      </c>
      <c r="U1588" t="n">
        <v>0.72</v>
      </c>
      <c r="V1588" t="n">
        <v>0.87</v>
      </c>
      <c r="W1588" t="n">
        <v>2.96</v>
      </c>
      <c r="X1588" t="n">
        <v>0.26</v>
      </c>
      <c r="Y1588" t="n">
        <v>1</v>
      </c>
      <c r="Z1588" t="n">
        <v>10</v>
      </c>
    </row>
    <row r="1589">
      <c r="A1589" t="n">
        <v>27</v>
      </c>
      <c r="B1589" t="n">
        <v>80</v>
      </c>
      <c r="C1589" t="inlineStr">
        <is>
          <t xml:space="preserve">CONCLUIDO	</t>
        </is>
      </c>
      <c r="D1589" t="n">
        <v>7.4726</v>
      </c>
      <c r="E1589" t="n">
        <v>13.38</v>
      </c>
      <c r="F1589" t="n">
        <v>10.64</v>
      </c>
      <c r="G1589" t="n">
        <v>49.1</v>
      </c>
      <c r="H1589" t="n">
        <v>0.8100000000000001</v>
      </c>
      <c r="I1589" t="n">
        <v>13</v>
      </c>
      <c r="J1589" t="n">
        <v>168.81</v>
      </c>
      <c r="K1589" t="n">
        <v>50.28</v>
      </c>
      <c r="L1589" t="n">
        <v>7.75</v>
      </c>
      <c r="M1589" t="n">
        <v>11</v>
      </c>
      <c r="N1589" t="n">
        <v>30.78</v>
      </c>
      <c r="O1589" t="n">
        <v>21053.43</v>
      </c>
      <c r="P1589" t="n">
        <v>127.94</v>
      </c>
      <c r="Q1589" t="n">
        <v>197.79</v>
      </c>
      <c r="R1589" t="n">
        <v>34.91</v>
      </c>
      <c r="S1589" t="n">
        <v>25.4</v>
      </c>
      <c r="T1589" t="n">
        <v>3886.16</v>
      </c>
      <c r="U1589" t="n">
        <v>0.73</v>
      </c>
      <c r="V1589" t="n">
        <v>0.87</v>
      </c>
      <c r="W1589" t="n">
        <v>2.97</v>
      </c>
      <c r="X1589" t="n">
        <v>0.25</v>
      </c>
      <c r="Y1589" t="n">
        <v>1</v>
      </c>
      <c r="Z1589" t="n">
        <v>10</v>
      </c>
    </row>
    <row r="1590">
      <c r="A1590" t="n">
        <v>28</v>
      </c>
      <c r="B1590" t="n">
        <v>80</v>
      </c>
      <c r="C1590" t="inlineStr">
        <is>
          <t xml:space="preserve">CONCLUIDO	</t>
        </is>
      </c>
      <c r="D1590" t="n">
        <v>7.4822</v>
      </c>
      <c r="E1590" t="n">
        <v>13.36</v>
      </c>
      <c r="F1590" t="n">
        <v>10.62</v>
      </c>
      <c r="G1590" t="n">
        <v>49.02</v>
      </c>
      <c r="H1590" t="n">
        <v>0.84</v>
      </c>
      <c r="I1590" t="n">
        <v>13</v>
      </c>
      <c r="J1590" t="n">
        <v>169.17</v>
      </c>
      <c r="K1590" t="n">
        <v>50.28</v>
      </c>
      <c r="L1590" t="n">
        <v>8</v>
      </c>
      <c r="M1590" t="n">
        <v>11</v>
      </c>
      <c r="N1590" t="n">
        <v>30.89</v>
      </c>
      <c r="O1590" t="n">
        <v>21098.19</v>
      </c>
      <c r="P1590" t="n">
        <v>127.63</v>
      </c>
      <c r="Q1590" t="n">
        <v>197.76</v>
      </c>
      <c r="R1590" t="n">
        <v>34.55</v>
      </c>
      <c r="S1590" t="n">
        <v>25.4</v>
      </c>
      <c r="T1590" t="n">
        <v>3708.4</v>
      </c>
      <c r="U1590" t="n">
        <v>0.74</v>
      </c>
      <c r="V1590" t="n">
        <v>0.88</v>
      </c>
      <c r="W1590" t="n">
        <v>2.96</v>
      </c>
      <c r="X1590" t="n">
        <v>0.23</v>
      </c>
      <c r="Y1590" t="n">
        <v>1</v>
      </c>
      <c r="Z1590" t="n">
        <v>10</v>
      </c>
    </row>
    <row r="1591">
      <c r="A1591" t="n">
        <v>29</v>
      </c>
      <c r="B1591" t="n">
        <v>80</v>
      </c>
      <c r="C1591" t="inlineStr">
        <is>
          <t xml:space="preserve">CONCLUIDO	</t>
        </is>
      </c>
      <c r="D1591" t="n">
        <v>7.4749</v>
      </c>
      <c r="E1591" t="n">
        <v>13.38</v>
      </c>
      <c r="F1591" t="n">
        <v>10.63</v>
      </c>
      <c r="G1591" t="n">
        <v>49.08</v>
      </c>
      <c r="H1591" t="n">
        <v>0.86</v>
      </c>
      <c r="I1591" t="n">
        <v>13</v>
      </c>
      <c r="J1591" t="n">
        <v>169.53</v>
      </c>
      <c r="K1591" t="n">
        <v>50.28</v>
      </c>
      <c r="L1591" t="n">
        <v>8.25</v>
      </c>
      <c r="M1591" t="n">
        <v>11</v>
      </c>
      <c r="N1591" t="n">
        <v>31</v>
      </c>
      <c r="O1591" t="n">
        <v>21142.98</v>
      </c>
      <c r="P1591" t="n">
        <v>127.35</v>
      </c>
      <c r="Q1591" t="n">
        <v>197.77</v>
      </c>
      <c r="R1591" t="n">
        <v>34.97</v>
      </c>
      <c r="S1591" t="n">
        <v>25.4</v>
      </c>
      <c r="T1591" t="n">
        <v>3918.52</v>
      </c>
      <c r="U1591" t="n">
        <v>0.73</v>
      </c>
      <c r="V1591" t="n">
        <v>0.88</v>
      </c>
      <c r="W1591" t="n">
        <v>2.96</v>
      </c>
      <c r="X1591" t="n">
        <v>0.24</v>
      </c>
      <c r="Y1591" t="n">
        <v>1</v>
      </c>
      <c r="Z1591" t="n">
        <v>10</v>
      </c>
    </row>
    <row r="1592">
      <c r="A1592" t="n">
        <v>30</v>
      </c>
      <c r="B1592" t="n">
        <v>80</v>
      </c>
      <c r="C1592" t="inlineStr">
        <is>
          <t xml:space="preserve">CONCLUIDO	</t>
        </is>
      </c>
      <c r="D1592" t="n">
        <v>7.5039</v>
      </c>
      <c r="E1592" t="n">
        <v>13.33</v>
      </c>
      <c r="F1592" t="n">
        <v>10.62</v>
      </c>
      <c r="G1592" t="n">
        <v>53.08</v>
      </c>
      <c r="H1592" t="n">
        <v>0.89</v>
      </c>
      <c r="I1592" t="n">
        <v>12</v>
      </c>
      <c r="J1592" t="n">
        <v>169.9</v>
      </c>
      <c r="K1592" t="n">
        <v>50.28</v>
      </c>
      <c r="L1592" t="n">
        <v>8.5</v>
      </c>
      <c r="M1592" t="n">
        <v>10</v>
      </c>
      <c r="N1592" t="n">
        <v>31.12</v>
      </c>
      <c r="O1592" t="n">
        <v>21187.82</v>
      </c>
      <c r="P1592" t="n">
        <v>127.06</v>
      </c>
      <c r="Q1592" t="n">
        <v>197.76</v>
      </c>
      <c r="R1592" t="n">
        <v>34.3</v>
      </c>
      <c r="S1592" t="n">
        <v>25.4</v>
      </c>
      <c r="T1592" t="n">
        <v>3587.91</v>
      </c>
      <c r="U1592" t="n">
        <v>0.74</v>
      </c>
      <c r="V1592" t="n">
        <v>0.88</v>
      </c>
      <c r="W1592" t="n">
        <v>2.96</v>
      </c>
      <c r="X1592" t="n">
        <v>0.23</v>
      </c>
      <c r="Y1592" t="n">
        <v>1</v>
      </c>
      <c r="Z1592" t="n">
        <v>10</v>
      </c>
    </row>
    <row r="1593">
      <c r="A1593" t="n">
        <v>31</v>
      </c>
      <c r="B1593" t="n">
        <v>80</v>
      </c>
      <c r="C1593" t="inlineStr">
        <is>
          <t xml:space="preserve">CONCLUIDO	</t>
        </is>
      </c>
      <c r="D1593" t="n">
        <v>7.5031</v>
      </c>
      <c r="E1593" t="n">
        <v>13.33</v>
      </c>
      <c r="F1593" t="n">
        <v>10.62</v>
      </c>
      <c r="G1593" t="n">
        <v>53.08</v>
      </c>
      <c r="H1593" t="n">
        <v>0.91</v>
      </c>
      <c r="I1593" t="n">
        <v>12</v>
      </c>
      <c r="J1593" t="n">
        <v>170.26</v>
      </c>
      <c r="K1593" t="n">
        <v>50.28</v>
      </c>
      <c r="L1593" t="n">
        <v>8.75</v>
      </c>
      <c r="M1593" t="n">
        <v>10</v>
      </c>
      <c r="N1593" t="n">
        <v>31.23</v>
      </c>
      <c r="O1593" t="n">
        <v>21232.69</v>
      </c>
      <c r="P1593" t="n">
        <v>127</v>
      </c>
      <c r="Q1593" t="n">
        <v>197.77</v>
      </c>
      <c r="R1593" t="n">
        <v>34.28</v>
      </c>
      <c r="S1593" t="n">
        <v>25.4</v>
      </c>
      <c r="T1593" t="n">
        <v>3573.56</v>
      </c>
      <c r="U1593" t="n">
        <v>0.74</v>
      </c>
      <c r="V1593" t="n">
        <v>0.88</v>
      </c>
      <c r="W1593" t="n">
        <v>2.96</v>
      </c>
      <c r="X1593" t="n">
        <v>0.23</v>
      </c>
      <c r="Y1593" t="n">
        <v>1</v>
      </c>
      <c r="Z1593" t="n">
        <v>10</v>
      </c>
    </row>
    <row r="1594">
      <c r="A1594" t="n">
        <v>32</v>
      </c>
      <c r="B1594" t="n">
        <v>80</v>
      </c>
      <c r="C1594" t="inlineStr">
        <is>
          <t xml:space="preserve">CONCLUIDO	</t>
        </is>
      </c>
      <c r="D1594" t="n">
        <v>7.5058</v>
      </c>
      <c r="E1594" t="n">
        <v>13.32</v>
      </c>
      <c r="F1594" t="n">
        <v>10.61</v>
      </c>
      <c r="G1594" t="n">
        <v>53.06</v>
      </c>
      <c r="H1594" t="n">
        <v>0.9399999999999999</v>
      </c>
      <c r="I1594" t="n">
        <v>12</v>
      </c>
      <c r="J1594" t="n">
        <v>170.62</v>
      </c>
      <c r="K1594" t="n">
        <v>50.28</v>
      </c>
      <c r="L1594" t="n">
        <v>9</v>
      </c>
      <c r="M1594" t="n">
        <v>10</v>
      </c>
      <c r="N1594" t="n">
        <v>31.34</v>
      </c>
      <c r="O1594" t="n">
        <v>21277.6</v>
      </c>
      <c r="P1594" t="n">
        <v>126.47</v>
      </c>
      <c r="Q1594" t="n">
        <v>197.78</v>
      </c>
      <c r="R1594" t="n">
        <v>34.28</v>
      </c>
      <c r="S1594" t="n">
        <v>25.4</v>
      </c>
      <c r="T1594" t="n">
        <v>3573.97</v>
      </c>
      <c r="U1594" t="n">
        <v>0.74</v>
      </c>
      <c r="V1594" t="n">
        <v>0.88</v>
      </c>
      <c r="W1594" t="n">
        <v>2.96</v>
      </c>
      <c r="X1594" t="n">
        <v>0.22</v>
      </c>
      <c r="Y1594" t="n">
        <v>1</v>
      </c>
      <c r="Z1594" t="n">
        <v>10</v>
      </c>
    </row>
    <row r="1595">
      <c r="A1595" t="n">
        <v>33</v>
      </c>
      <c r="B1595" t="n">
        <v>80</v>
      </c>
      <c r="C1595" t="inlineStr">
        <is>
          <t xml:space="preserve">CONCLUIDO	</t>
        </is>
      </c>
      <c r="D1595" t="n">
        <v>7.5382</v>
      </c>
      <c r="E1595" t="n">
        <v>13.27</v>
      </c>
      <c r="F1595" t="n">
        <v>10.59</v>
      </c>
      <c r="G1595" t="n">
        <v>57.75</v>
      </c>
      <c r="H1595" t="n">
        <v>0.96</v>
      </c>
      <c r="I1595" t="n">
        <v>11</v>
      </c>
      <c r="J1595" t="n">
        <v>170.99</v>
      </c>
      <c r="K1595" t="n">
        <v>50.28</v>
      </c>
      <c r="L1595" t="n">
        <v>9.25</v>
      </c>
      <c r="M1595" t="n">
        <v>9</v>
      </c>
      <c r="N1595" t="n">
        <v>31.46</v>
      </c>
      <c r="O1595" t="n">
        <v>21322.55</v>
      </c>
      <c r="P1595" t="n">
        <v>126.18</v>
      </c>
      <c r="Q1595" t="n">
        <v>197.75</v>
      </c>
      <c r="R1595" t="n">
        <v>33.45</v>
      </c>
      <c r="S1595" t="n">
        <v>25.4</v>
      </c>
      <c r="T1595" t="n">
        <v>3165.41</v>
      </c>
      <c r="U1595" t="n">
        <v>0.76</v>
      </c>
      <c r="V1595" t="n">
        <v>0.88</v>
      </c>
      <c r="W1595" t="n">
        <v>2.96</v>
      </c>
      <c r="X1595" t="n">
        <v>0.2</v>
      </c>
      <c r="Y1595" t="n">
        <v>1</v>
      </c>
      <c r="Z1595" t="n">
        <v>10</v>
      </c>
    </row>
    <row r="1596">
      <c r="A1596" t="n">
        <v>34</v>
      </c>
      <c r="B1596" t="n">
        <v>80</v>
      </c>
      <c r="C1596" t="inlineStr">
        <is>
          <t xml:space="preserve">CONCLUIDO	</t>
        </is>
      </c>
      <c r="D1596" t="n">
        <v>7.5429</v>
      </c>
      <c r="E1596" t="n">
        <v>13.26</v>
      </c>
      <c r="F1596" t="n">
        <v>10.58</v>
      </c>
      <c r="G1596" t="n">
        <v>57.7</v>
      </c>
      <c r="H1596" t="n">
        <v>0.98</v>
      </c>
      <c r="I1596" t="n">
        <v>11</v>
      </c>
      <c r="J1596" t="n">
        <v>171.35</v>
      </c>
      <c r="K1596" t="n">
        <v>50.28</v>
      </c>
      <c r="L1596" t="n">
        <v>9.5</v>
      </c>
      <c r="M1596" t="n">
        <v>9</v>
      </c>
      <c r="N1596" t="n">
        <v>31.57</v>
      </c>
      <c r="O1596" t="n">
        <v>21367.54</v>
      </c>
      <c r="P1596" t="n">
        <v>125.98</v>
      </c>
      <c r="Q1596" t="n">
        <v>197.76</v>
      </c>
      <c r="R1596" t="n">
        <v>33.31</v>
      </c>
      <c r="S1596" t="n">
        <v>25.4</v>
      </c>
      <c r="T1596" t="n">
        <v>3095.57</v>
      </c>
      <c r="U1596" t="n">
        <v>0.76</v>
      </c>
      <c r="V1596" t="n">
        <v>0.88</v>
      </c>
      <c r="W1596" t="n">
        <v>2.95</v>
      </c>
      <c r="X1596" t="n">
        <v>0.19</v>
      </c>
      <c r="Y1596" t="n">
        <v>1</v>
      </c>
      <c r="Z1596" t="n">
        <v>10</v>
      </c>
    </row>
    <row r="1597">
      <c r="A1597" t="n">
        <v>35</v>
      </c>
      <c r="B1597" t="n">
        <v>80</v>
      </c>
      <c r="C1597" t="inlineStr">
        <is>
          <t xml:space="preserve">CONCLUIDO	</t>
        </is>
      </c>
      <c r="D1597" t="n">
        <v>7.5397</v>
      </c>
      <c r="E1597" t="n">
        <v>13.26</v>
      </c>
      <c r="F1597" t="n">
        <v>10.58</v>
      </c>
      <c r="G1597" t="n">
        <v>57.73</v>
      </c>
      <c r="H1597" t="n">
        <v>1.01</v>
      </c>
      <c r="I1597" t="n">
        <v>11</v>
      </c>
      <c r="J1597" t="n">
        <v>171.72</v>
      </c>
      <c r="K1597" t="n">
        <v>50.28</v>
      </c>
      <c r="L1597" t="n">
        <v>9.75</v>
      </c>
      <c r="M1597" t="n">
        <v>9</v>
      </c>
      <c r="N1597" t="n">
        <v>31.69</v>
      </c>
      <c r="O1597" t="n">
        <v>21412.57</v>
      </c>
      <c r="P1597" t="n">
        <v>126.07</v>
      </c>
      <c r="Q1597" t="n">
        <v>197.78</v>
      </c>
      <c r="R1597" t="n">
        <v>33.38</v>
      </c>
      <c r="S1597" t="n">
        <v>25.4</v>
      </c>
      <c r="T1597" t="n">
        <v>3132.26</v>
      </c>
      <c r="U1597" t="n">
        <v>0.76</v>
      </c>
      <c r="V1597" t="n">
        <v>0.88</v>
      </c>
      <c r="W1597" t="n">
        <v>2.96</v>
      </c>
      <c r="X1597" t="n">
        <v>0.19</v>
      </c>
      <c r="Y1597" t="n">
        <v>1</v>
      </c>
      <c r="Z1597" t="n">
        <v>10</v>
      </c>
    </row>
    <row r="1598">
      <c r="A1598" t="n">
        <v>36</v>
      </c>
      <c r="B1598" t="n">
        <v>80</v>
      </c>
      <c r="C1598" t="inlineStr">
        <is>
          <t xml:space="preserve">CONCLUIDO	</t>
        </is>
      </c>
      <c r="D1598" t="n">
        <v>7.5715</v>
      </c>
      <c r="E1598" t="n">
        <v>13.21</v>
      </c>
      <c r="F1598" t="n">
        <v>10.56</v>
      </c>
      <c r="G1598" t="n">
        <v>63.37</v>
      </c>
      <c r="H1598" t="n">
        <v>1.03</v>
      </c>
      <c r="I1598" t="n">
        <v>10</v>
      </c>
      <c r="J1598" t="n">
        <v>172.08</v>
      </c>
      <c r="K1598" t="n">
        <v>50.28</v>
      </c>
      <c r="L1598" t="n">
        <v>10</v>
      </c>
      <c r="M1598" t="n">
        <v>8</v>
      </c>
      <c r="N1598" t="n">
        <v>31.8</v>
      </c>
      <c r="O1598" t="n">
        <v>21457.64</v>
      </c>
      <c r="P1598" t="n">
        <v>125.42</v>
      </c>
      <c r="Q1598" t="n">
        <v>197.75</v>
      </c>
      <c r="R1598" t="n">
        <v>32.78</v>
      </c>
      <c r="S1598" t="n">
        <v>25.4</v>
      </c>
      <c r="T1598" t="n">
        <v>2834.42</v>
      </c>
      <c r="U1598" t="n">
        <v>0.77</v>
      </c>
      <c r="V1598" t="n">
        <v>0.88</v>
      </c>
      <c r="W1598" t="n">
        <v>2.95</v>
      </c>
      <c r="X1598" t="n">
        <v>0.17</v>
      </c>
      <c r="Y1598" t="n">
        <v>1</v>
      </c>
      <c r="Z1598" t="n">
        <v>10</v>
      </c>
    </row>
    <row r="1599">
      <c r="A1599" t="n">
        <v>37</v>
      </c>
      <c r="B1599" t="n">
        <v>80</v>
      </c>
      <c r="C1599" t="inlineStr">
        <is>
          <t xml:space="preserve">CONCLUIDO	</t>
        </is>
      </c>
      <c r="D1599" t="n">
        <v>7.5695</v>
      </c>
      <c r="E1599" t="n">
        <v>13.21</v>
      </c>
      <c r="F1599" t="n">
        <v>10.56</v>
      </c>
      <c r="G1599" t="n">
        <v>63.38</v>
      </c>
      <c r="H1599" t="n">
        <v>1.05</v>
      </c>
      <c r="I1599" t="n">
        <v>10</v>
      </c>
      <c r="J1599" t="n">
        <v>172.45</v>
      </c>
      <c r="K1599" t="n">
        <v>50.28</v>
      </c>
      <c r="L1599" t="n">
        <v>10.25</v>
      </c>
      <c r="M1599" t="n">
        <v>8</v>
      </c>
      <c r="N1599" t="n">
        <v>31.92</v>
      </c>
      <c r="O1599" t="n">
        <v>21502.75</v>
      </c>
      <c r="P1599" t="n">
        <v>125.62</v>
      </c>
      <c r="Q1599" t="n">
        <v>197.75</v>
      </c>
      <c r="R1599" t="n">
        <v>32.81</v>
      </c>
      <c r="S1599" t="n">
        <v>25.4</v>
      </c>
      <c r="T1599" t="n">
        <v>2851.07</v>
      </c>
      <c r="U1599" t="n">
        <v>0.77</v>
      </c>
      <c r="V1599" t="n">
        <v>0.88</v>
      </c>
      <c r="W1599" t="n">
        <v>2.95</v>
      </c>
      <c r="X1599" t="n">
        <v>0.17</v>
      </c>
      <c r="Y1599" t="n">
        <v>1</v>
      </c>
      <c r="Z1599" t="n">
        <v>10</v>
      </c>
    </row>
    <row r="1600">
      <c r="A1600" t="n">
        <v>38</v>
      </c>
      <c r="B1600" t="n">
        <v>80</v>
      </c>
      <c r="C1600" t="inlineStr">
        <is>
          <t xml:space="preserve">CONCLUIDO	</t>
        </is>
      </c>
      <c r="D1600" t="n">
        <v>7.5718</v>
      </c>
      <c r="E1600" t="n">
        <v>13.21</v>
      </c>
      <c r="F1600" t="n">
        <v>10.56</v>
      </c>
      <c r="G1600" t="n">
        <v>63.36</v>
      </c>
      <c r="H1600" t="n">
        <v>1.08</v>
      </c>
      <c r="I1600" t="n">
        <v>10</v>
      </c>
      <c r="J1600" t="n">
        <v>172.82</v>
      </c>
      <c r="K1600" t="n">
        <v>50.28</v>
      </c>
      <c r="L1600" t="n">
        <v>10.5</v>
      </c>
      <c r="M1600" t="n">
        <v>8</v>
      </c>
      <c r="N1600" t="n">
        <v>32.04</v>
      </c>
      <c r="O1600" t="n">
        <v>21547.89</v>
      </c>
      <c r="P1600" t="n">
        <v>125.42</v>
      </c>
      <c r="Q1600" t="n">
        <v>197.78</v>
      </c>
      <c r="R1600" t="n">
        <v>32.68</v>
      </c>
      <c r="S1600" t="n">
        <v>25.4</v>
      </c>
      <c r="T1600" t="n">
        <v>2787.7</v>
      </c>
      <c r="U1600" t="n">
        <v>0.78</v>
      </c>
      <c r="V1600" t="n">
        <v>0.88</v>
      </c>
      <c r="W1600" t="n">
        <v>2.95</v>
      </c>
      <c r="X1600" t="n">
        <v>0.17</v>
      </c>
      <c r="Y1600" t="n">
        <v>1</v>
      </c>
      <c r="Z1600" t="n">
        <v>10</v>
      </c>
    </row>
    <row r="1601">
      <c r="A1601" t="n">
        <v>39</v>
      </c>
      <c r="B1601" t="n">
        <v>80</v>
      </c>
      <c r="C1601" t="inlineStr">
        <is>
          <t xml:space="preserve">CONCLUIDO	</t>
        </is>
      </c>
      <c r="D1601" t="n">
        <v>7.5683</v>
      </c>
      <c r="E1601" t="n">
        <v>13.21</v>
      </c>
      <c r="F1601" t="n">
        <v>10.57</v>
      </c>
      <c r="G1601" t="n">
        <v>63.4</v>
      </c>
      <c r="H1601" t="n">
        <v>1.1</v>
      </c>
      <c r="I1601" t="n">
        <v>10</v>
      </c>
      <c r="J1601" t="n">
        <v>173.18</v>
      </c>
      <c r="K1601" t="n">
        <v>50.28</v>
      </c>
      <c r="L1601" t="n">
        <v>10.75</v>
      </c>
      <c r="M1601" t="n">
        <v>8</v>
      </c>
      <c r="N1601" t="n">
        <v>32.15</v>
      </c>
      <c r="O1601" t="n">
        <v>21593.08</v>
      </c>
      <c r="P1601" t="n">
        <v>125.27</v>
      </c>
      <c r="Q1601" t="n">
        <v>197.76</v>
      </c>
      <c r="R1601" t="n">
        <v>32.79</v>
      </c>
      <c r="S1601" t="n">
        <v>25.4</v>
      </c>
      <c r="T1601" t="n">
        <v>2841.85</v>
      </c>
      <c r="U1601" t="n">
        <v>0.77</v>
      </c>
      <c r="V1601" t="n">
        <v>0.88</v>
      </c>
      <c r="W1601" t="n">
        <v>2.96</v>
      </c>
      <c r="X1601" t="n">
        <v>0.18</v>
      </c>
      <c r="Y1601" t="n">
        <v>1</v>
      </c>
      <c r="Z1601" t="n">
        <v>10</v>
      </c>
    </row>
    <row r="1602">
      <c r="A1602" t="n">
        <v>40</v>
      </c>
      <c r="B1602" t="n">
        <v>80</v>
      </c>
      <c r="C1602" t="inlineStr">
        <is>
          <t xml:space="preserve">CONCLUIDO	</t>
        </is>
      </c>
      <c r="D1602" t="n">
        <v>7.57</v>
      </c>
      <c r="E1602" t="n">
        <v>13.21</v>
      </c>
      <c r="F1602" t="n">
        <v>10.56</v>
      </c>
      <c r="G1602" t="n">
        <v>63.38</v>
      </c>
      <c r="H1602" t="n">
        <v>1.12</v>
      </c>
      <c r="I1602" t="n">
        <v>10</v>
      </c>
      <c r="J1602" t="n">
        <v>173.55</v>
      </c>
      <c r="K1602" t="n">
        <v>50.28</v>
      </c>
      <c r="L1602" t="n">
        <v>11</v>
      </c>
      <c r="M1602" t="n">
        <v>8</v>
      </c>
      <c r="N1602" t="n">
        <v>32.27</v>
      </c>
      <c r="O1602" t="n">
        <v>21638.31</v>
      </c>
      <c r="P1602" t="n">
        <v>124.8</v>
      </c>
      <c r="Q1602" t="n">
        <v>197.77</v>
      </c>
      <c r="R1602" t="n">
        <v>32.8</v>
      </c>
      <c r="S1602" t="n">
        <v>25.4</v>
      </c>
      <c r="T1602" t="n">
        <v>2848.11</v>
      </c>
      <c r="U1602" t="n">
        <v>0.77</v>
      </c>
      <c r="V1602" t="n">
        <v>0.88</v>
      </c>
      <c r="W1602" t="n">
        <v>2.95</v>
      </c>
      <c r="X1602" t="n">
        <v>0.17</v>
      </c>
      <c r="Y1602" t="n">
        <v>1</v>
      </c>
      <c r="Z1602" t="n">
        <v>10</v>
      </c>
    </row>
    <row r="1603">
      <c r="A1603" t="n">
        <v>41</v>
      </c>
      <c r="B1603" t="n">
        <v>80</v>
      </c>
      <c r="C1603" t="inlineStr">
        <is>
          <t xml:space="preserve">CONCLUIDO	</t>
        </is>
      </c>
      <c r="D1603" t="n">
        <v>7.5965</v>
      </c>
      <c r="E1603" t="n">
        <v>13.16</v>
      </c>
      <c r="F1603" t="n">
        <v>10.55</v>
      </c>
      <c r="G1603" t="n">
        <v>70.33</v>
      </c>
      <c r="H1603" t="n">
        <v>1.15</v>
      </c>
      <c r="I1603" t="n">
        <v>9</v>
      </c>
      <c r="J1603" t="n">
        <v>173.92</v>
      </c>
      <c r="K1603" t="n">
        <v>50.28</v>
      </c>
      <c r="L1603" t="n">
        <v>11.25</v>
      </c>
      <c r="M1603" t="n">
        <v>7</v>
      </c>
      <c r="N1603" t="n">
        <v>32.39</v>
      </c>
      <c r="O1603" t="n">
        <v>21683.57</v>
      </c>
      <c r="P1603" t="n">
        <v>124.4</v>
      </c>
      <c r="Q1603" t="n">
        <v>197.78</v>
      </c>
      <c r="R1603" t="n">
        <v>32.28</v>
      </c>
      <c r="S1603" t="n">
        <v>25.4</v>
      </c>
      <c r="T1603" t="n">
        <v>2592.43</v>
      </c>
      <c r="U1603" t="n">
        <v>0.79</v>
      </c>
      <c r="V1603" t="n">
        <v>0.88</v>
      </c>
      <c r="W1603" t="n">
        <v>2.95</v>
      </c>
      <c r="X1603" t="n">
        <v>0.16</v>
      </c>
      <c r="Y1603" t="n">
        <v>1</v>
      </c>
      <c r="Z1603" t="n">
        <v>10</v>
      </c>
    </row>
    <row r="1604">
      <c r="A1604" t="n">
        <v>42</v>
      </c>
      <c r="B1604" t="n">
        <v>80</v>
      </c>
      <c r="C1604" t="inlineStr">
        <is>
          <t xml:space="preserve">CONCLUIDO	</t>
        </is>
      </c>
      <c r="D1604" t="n">
        <v>7.5913</v>
      </c>
      <c r="E1604" t="n">
        <v>13.17</v>
      </c>
      <c r="F1604" t="n">
        <v>10.56</v>
      </c>
      <c r="G1604" t="n">
        <v>70.39</v>
      </c>
      <c r="H1604" t="n">
        <v>1.17</v>
      </c>
      <c r="I1604" t="n">
        <v>9</v>
      </c>
      <c r="J1604" t="n">
        <v>174.28</v>
      </c>
      <c r="K1604" t="n">
        <v>50.28</v>
      </c>
      <c r="L1604" t="n">
        <v>11.5</v>
      </c>
      <c r="M1604" t="n">
        <v>7</v>
      </c>
      <c r="N1604" t="n">
        <v>32.5</v>
      </c>
      <c r="O1604" t="n">
        <v>21728.87</v>
      </c>
      <c r="P1604" t="n">
        <v>124.56</v>
      </c>
      <c r="Q1604" t="n">
        <v>197.78</v>
      </c>
      <c r="R1604" t="n">
        <v>32.62</v>
      </c>
      <c r="S1604" t="n">
        <v>25.4</v>
      </c>
      <c r="T1604" t="n">
        <v>2761.99</v>
      </c>
      <c r="U1604" t="n">
        <v>0.78</v>
      </c>
      <c r="V1604" t="n">
        <v>0.88</v>
      </c>
      <c r="W1604" t="n">
        <v>2.96</v>
      </c>
      <c r="X1604" t="n">
        <v>0.17</v>
      </c>
      <c r="Y1604" t="n">
        <v>1</v>
      </c>
      <c r="Z1604" t="n">
        <v>10</v>
      </c>
    </row>
    <row r="1605">
      <c r="A1605" t="n">
        <v>43</v>
      </c>
      <c r="B1605" t="n">
        <v>80</v>
      </c>
      <c r="C1605" t="inlineStr">
        <is>
          <t xml:space="preserve">CONCLUIDO	</t>
        </is>
      </c>
      <c r="D1605" t="n">
        <v>7.5956</v>
      </c>
      <c r="E1605" t="n">
        <v>13.17</v>
      </c>
      <c r="F1605" t="n">
        <v>10.55</v>
      </c>
      <c r="G1605" t="n">
        <v>70.34</v>
      </c>
      <c r="H1605" t="n">
        <v>1.19</v>
      </c>
      <c r="I1605" t="n">
        <v>9</v>
      </c>
      <c r="J1605" t="n">
        <v>174.65</v>
      </c>
      <c r="K1605" t="n">
        <v>50.28</v>
      </c>
      <c r="L1605" t="n">
        <v>11.75</v>
      </c>
      <c r="M1605" t="n">
        <v>7</v>
      </c>
      <c r="N1605" t="n">
        <v>32.62</v>
      </c>
      <c r="O1605" t="n">
        <v>21774.22</v>
      </c>
      <c r="P1605" t="n">
        <v>124.5</v>
      </c>
      <c r="Q1605" t="n">
        <v>197.77</v>
      </c>
      <c r="R1605" t="n">
        <v>32.38</v>
      </c>
      <c r="S1605" t="n">
        <v>25.4</v>
      </c>
      <c r="T1605" t="n">
        <v>2643.24</v>
      </c>
      <c r="U1605" t="n">
        <v>0.78</v>
      </c>
      <c r="V1605" t="n">
        <v>0.88</v>
      </c>
      <c r="W1605" t="n">
        <v>2.95</v>
      </c>
      <c r="X1605" t="n">
        <v>0.16</v>
      </c>
      <c r="Y1605" t="n">
        <v>1</v>
      </c>
      <c r="Z1605" t="n">
        <v>10</v>
      </c>
    </row>
    <row r="1606">
      <c r="A1606" t="n">
        <v>44</v>
      </c>
      <c r="B1606" t="n">
        <v>80</v>
      </c>
      <c r="C1606" t="inlineStr">
        <is>
          <t xml:space="preserve">CONCLUIDO	</t>
        </is>
      </c>
      <c r="D1606" t="n">
        <v>7.5991</v>
      </c>
      <c r="E1606" t="n">
        <v>13.16</v>
      </c>
      <c r="F1606" t="n">
        <v>10.54</v>
      </c>
      <c r="G1606" t="n">
        <v>70.3</v>
      </c>
      <c r="H1606" t="n">
        <v>1.22</v>
      </c>
      <c r="I1606" t="n">
        <v>9</v>
      </c>
      <c r="J1606" t="n">
        <v>175.02</v>
      </c>
      <c r="K1606" t="n">
        <v>50.28</v>
      </c>
      <c r="L1606" t="n">
        <v>12</v>
      </c>
      <c r="M1606" t="n">
        <v>7</v>
      </c>
      <c r="N1606" t="n">
        <v>32.74</v>
      </c>
      <c r="O1606" t="n">
        <v>21819.6</v>
      </c>
      <c r="P1606" t="n">
        <v>124.1</v>
      </c>
      <c r="Q1606" t="n">
        <v>197.77</v>
      </c>
      <c r="R1606" t="n">
        <v>32.16</v>
      </c>
      <c r="S1606" t="n">
        <v>25.4</v>
      </c>
      <c r="T1606" t="n">
        <v>2532.44</v>
      </c>
      <c r="U1606" t="n">
        <v>0.79</v>
      </c>
      <c r="V1606" t="n">
        <v>0.88</v>
      </c>
      <c r="W1606" t="n">
        <v>2.95</v>
      </c>
      <c r="X1606" t="n">
        <v>0.15</v>
      </c>
      <c r="Y1606" t="n">
        <v>1</v>
      </c>
      <c r="Z1606" t="n">
        <v>10</v>
      </c>
    </row>
    <row r="1607">
      <c r="A1607" t="n">
        <v>45</v>
      </c>
      <c r="B1607" t="n">
        <v>80</v>
      </c>
      <c r="C1607" t="inlineStr">
        <is>
          <t xml:space="preserve">CONCLUIDO	</t>
        </is>
      </c>
      <c r="D1607" t="n">
        <v>7.5937</v>
      </c>
      <c r="E1607" t="n">
        <v>13.17</v>
      </c>
      <c r="F1607" t="n">
        <v>10.55</v>
      </c>
      <c r="G1607" t="n">
        <v>70.36</v>
      </c>
      <c r="H1607" t="n">
        <v>1.24</v>
      </c>
      <c r="I1607" t="n">
        <v>9</v>
      </c>
      <c r="J1607" t="n">
        <v>175.39</v>
      </c>
      <c r="K1607" t="n">
        <v>50.28</v>
      </c>
      <c r="L1607" t="n">
        <v>12.25</v>
      </c>
      <c r="M1607" t="n">
        <v>7</v>
      </c>
      <c r="N1607" t="n">
        <v>32.86</v>
      </c>
      <c r="O1607" t="n">
        <v>21865.03</v>
      </c>
      <c r="P1607" t="n">
        <v>124.09</v>
      </c>
      <c r="Q1607" t="n">
        <v>197.79</v>
      </c>
      <c r="R1607" t="n">
        <v>32.48</v>
      </c>
      <c r="S1607" t="n">
        <v>25.4</v>
      </c>
      <c r="T1607" t="n">
        <v>2691.95</v>
      </c>
      <c r="U1607" t="n">
        <v>0.78</v>
      </c>
      <c r="V1607" t="n">
        <v>0.88</v>
      </c>
      <c r="W1607" t="n">
        <v>2.95</v>
      </c>
      <c r="X1607" t="n">
        <v>0.16</v>
      </c>
      <c r="Y1607" t="n">
        <v>1</v>
      </c>
      <c r="Z1607" t="n">
        <v>10</v>
      </c>
    </row>
    <row r="1608">
      <c r="A1608" t="n">
        <v>46</v>
      </c>
      <c r="B1608" t="n">
        <v>80</v>
      </c>
      <c r="C1608" t="inlineStr">
        <is>
          <t xml:space="preserve">CONCLUIDO	</t>
        </is>
      </c>
      <c r="D1608" t="n">
        <v>7.5986</v>
      </c>
      <c r="E1608" t="n">
        <v>13.16</v>
      </c>
      <c r="F1608" t="n">
        <v>10.55</v>
      </c>
      <c r="G1608" t="n">
        <v>70.31</v>
      </c>
      <c r="H1608" t="n">
        <v>1.26</v>
      </c>
      <c r="I1608" t="n">
        <v>9</v>
      </c>
      <c r="J1608" t="n">
        <v>175.76</v>
      </c>
      <c r="K1608" t="n">
        <v>50.28</v>
      </c>
      <c r="L1608" t="n">
        <v>12.5</v>
      </c>
      <c r="M1608" t="n">
        <v>7</v>
      </c>
      <c r="N1608" t="n">
        <v>32.98</v>
      </c>
      <c r="O1608" t="n">
        <v>21910.49</v>
      </c>
      <c r="P1608" t="n">
        <v>123.76</v>
      </c>
      <c r="Q1608" t="n">
        <v>197.77</v>
      </c>
      <c r="R1608" t="n">
        <v>32.21</v>
      </c>
      <c r="S1608" t="n">
        <v>25.4</v>
      </c>
      <c r="T1608" t="n">
        <v>2556.74</v>
      </c>
      <c r="U1608" t="n">
        <v>0.79</v>
      </c>
      <c r="V1608" t="n">
        <v>0.88</v>
      </c>
      <c r="W1608" t="n">
        <v>2.95</v>
      </c>
      <c r="X1608" t="n">
        <v>0.16</v>
      </c>
      <c r="Y1608" t="n">
        <v>1</v>
      </c>
      <c r="Z1608" t="n">
        <v>10</v>
      </c>
    </row>
    <row r="1609">
      <c r="A1609" t="n">
        <v>47</v>
      </c>
      <c r="B1609" t="n">
        <v>80</v>
      </c>
      <c r="C1609" t="inlineStr">
        <is>
          <t xml:space="preserve">CONCLUIDO	</t>
        </is>
      </c>
      <c r="D1609" t="n">
        <v>7.6287</v>
      </c>
      <c r="E1609" t="n">
        <v>13.11</v>
      </c>
      <c r="F1609" t="n">
        <v>10.53</v>
      </c>
      <c r="G1609" t="n">
        <v>78.95</v>
      </c>
      <c r="H1609" t="n">
        <v>1.28</v>
      </c>
      <c r="I1609" t="n">
        <v>8</v>
      </c>
      <c r="J1609" t="n">
        <v>176.12</v>
      </c>
      <c r="K1609" t="n">
        <v>50.28</v>
      </c>
      <c r="L1609" t="n">
        <v>12.75</v>
      </c>
      <c r="M1609" t="n">
        <v>6</v>
      </c>
      <c r="N1609" t="n">
        <v>33.09</v>
      </c>
      <c r="O1609" t="n">
        <v>21956</v>
      </c>
      <c r="P1609" t="n">
        <v>123.33</v>
      </c>
      <c r="Q1609" t="n">
        <v>197.75</v>
      </c>
      <c r="R1609" t="n">
        <v>31.58</v>
      </c>
      <c r="S1609" t="n">
        <v>25.4</v>
      </c>
      <c r="T1609" t="n">
        <v>2248.25</v>
      </c>
      <c r="U1609" t="n">
        <v>0.8</v>
      </c>
      <c r="V1609" t="n">
        <v>0.88</v>
      </c>
      <c r="W1609" t="n">
        <v>2.95</v>
      </c>
      <c r="X1609" t="n">
        <v>0.14</v>
      </c>
      <c r="Y1609" t="n">
        <v>1</v>
      </c>
      <c r="Z1609" t="n">
        <v>10</v>
      </c>
    </row>
    <row r="1610">
      <c r="A1610" t="n">
        <v>48</v>
      </c>
      <c r="B1610" t="n">
        <v>80</v>
      </c>
      <c r="C1610" t="inlineStr">
        <is>
          <t xml:space="preserve">CONCLUIDO	</t>
        </is>
      </c>
      <c r="D1610" t="n">
        <v>7.6312</v>
      </c>
      <c r="E1610" t="n">
        <v>13.1</v>
      </c>
      <c r="F1610" t="n">
        <v>10.52</v>
      </c>
      <c r="G1610" t="n">
        <v>78.91</v>
      </c>
      <c r="H1610" t="n">
        <v>1.31</v>
      </c>
      <c r="I1610" t="n">
        <v>8</v>
      </c>
      <c r="J1610" t="n">
        <v>176.49</v>
      </c>
      <c r="K1610" t="n">
        <v>50.28</v>
      </c>
      <c r="L1610" t="n">
        <v>13</v>
      </c>
      <c r="M1610" t="n">
        <v>6</v>
      </c>
      <c r="N1610" t="n">
        <v>33.21</v>
      </c>
      <c r="O1610" t="n">
        <v>22001.54</v>
      </c>
      <c r="P1610" t="n">
        <v>123.3</v>
      </c>
      <c r="Q1610" t="n">
        <v>197.77</v>
      </c>
      <c r="R1610" t="n">
        <v>31.46</v>
      </c>
      <c r="S1610" t="n">
        <v>25.4</v>
      </c>
      <c r="T1610" t="n">
        <v>2186.02</v>
      </c>
      <c r="U1610" t="n">
        <v>0.8100000000000001</v>
      </c>
      <c r="V1610" t="n">
        <v>0.88</v>
      </c>
      <c r="W1610" t="n">
        <v>2.95</v>
      </c>
      <c r="X1610" t="n">
        <v>0.13</v>
      </c>
      <c r="Y1610" t="n">
        <v>1</v>
      </c>
      <c r="Z1610" t="n">
        <v>10</v>
      </c>
    </row>
    <row r="1611">
      <c r="A1611" t="n">
        <v>49</v>
      </c>
      <c r="B1611" t="n">
        <v>80</v>
      </c>
      <c r="C1611" t="inlineStr">
        <is>
          <t xml:space="preserve">CONCLUIDO	</t>
        </is>
      </c>
      <c r="D1611" t="n">
        <v>7.6249</v>
      </c>
      <c r="E1611" t="n">
        <v>13.12</v>
      </c>
      <c r="F1611" t="n">
        <v>10.53</v>
      </c>
      <c r="G1611" t="n">
        <v>79</v>
      </c>
      <c r="H1611" t="n">
        <v>1.33</v>
      </c>
      <c r="I1611" t="n">
        <v>8</v>
      </c>
      <c r="J1611" t="n">
        <v>176.86</v>
      </c>
      <c r="K1611" t="n">
        <v>50.28</v>
      </c>
      <c r="L1611" t="n">
        <v>13.25</v>
      </c>
      <c r="M1611" t="n">
        <v>6</v>
      </c>
      <c r="N1611" t="n">
        <v>33.33</v>
      </c>
      <c r="O1611" t="n">
        <v>22047.13</v>
      </c>
      <c r="P1611" t="n">
        <v>123.44</v>
      </c>
      <c r="Q1611" t="n">
        <v>197.75</v>
      </c>
      <c r="R1611" t="n">
        <v>31.74</v>
      </c>
      <c r="S1611" t="n">
        <v>25.4</v>
      </c>
      <c r="T1611" t="n">
        <v>2325.44</v>
      </c>
      <c r="U1611" t="n">
        <v>0.8</v>
      </c>
      <c r="V1611" t="n">
        <v>0.88</v>
      </c>
      <c r="W1611" t="n">
        <v>2.95</v>
      </c>
      <c r="X1611" t="n">
        <v>0.14</v>
      </c>
      <c r="Y1611" t="n">
        <v>1</v>
      </c>
      <c r="Z1611" t="n">
        <v>10</v>
      </c>
    </row>
    <row r="1612">
      <c r="A1612" t="n">
        <v>50</v>
      </c>
      <c r="B1612" t="n">
        <v>80</v>
      </c>
      <c r="C1612" t="inlineStr">
        <is>
          <t xml:space="preserve">CONCLUIDO	</t>
        </is>
      </c>
      <c r="D1612" t="n">
        <v>7.6297</v>
      </c>
      <c r="E1612" t="n">
        <v>13.11</v>
      </c>
      <c r="F1612" t="n">
        <v>10.52</v>
      </c>
      <c r="G1612" t="n">
        <v>78.93000000000001</v>
      </c>
      <c r="H1612" t="n">
        <v>1.35</v>
      </c>
      <c r="I1612" t="n">
        <v>8</v>
      </c>
      <c r="J1612" t="n">
        <v>177.23</v>
      </c>
      <c r="K1612" t="n">
        <v>50.28</v>
      </c>
      <c r="L1612" t="n">
        <v>13.5</v>
      </c>
      <c r="M1612" t="n">
        <v>6</v>
      </c>
      <c r="N1612" t="n">
        <v>33.45</v>
      </c>
      <c r="O1612" t="n">
        <v>22092.76</v>
      </c>
      <c r="P1612" t="n">
        <v>123.29</v>
      </c>
      <c r="Q1612" t="n">
        <v>197.76</v>
      </c>
      <c r="R1612" t="n">
        <v>31.57</v>
      </c>
      <c r="S1612" t="n">
        <v>25.4</v>
      </c>
      <c r="T1612" t="n">
        <v>2239.47</v>
      </c>
      <c r="U1612" t="n">
        <v>0.8</v>
      </c>
      <c r="V1612" t="n">
        <v>0.88</v>
      </c>
      <c r="W1612" t="n">
        <v>2.95</v>
      </c>
      <c r="X1612" t="n">
        <v>0.13</v>
      </c>
      <c r="Y1612" t="n">
        <v>1</v>
      </c>
      <c r="Z1612" t="n">
        <v>10</v>
      </c>
    </row>
    <row r="1613">
      <c r="A1613" t="n">
        <v>51</v>
      </c>
      <c r="B1613" t="n">
        <v>80</v>
      </c>
      <c r="C1613" t="inlineStr">
        <is>
          <t xml:space="preserve">CONCLUIDO	</t>
        </is>
      </c>
      <c r="D1613" t="n">
        <v>7.6318</v>
      </c>
      <c r="E1613" t="n">
        <v>13.1</v>
      </c>
      <c r="F1613" t="n">
        <v>10.52</v>
      </c>
      <c r="G1613" t="n">
        <v>78.91</v>
      </c>
      <c r="H1613" t="n">
        <v>1.37</v>
      </c>
      <c r="I1613" t="n">
        <v>8</v>
      </c>
      <c r="J1613" t="n">
        <v>177.6</v>
      </c>
      <c r="K1613" t="n">
        <v>50.28</v>
      </c>
      <c r="L1613" t="n">
        <v>13.75</v>
      </c>
      <c r="M1613" t="n">
        <v>6</v>
      </c>
      <c r="N1613" t="n">
        <v>33.57</v>
      </c>
      <c r="O1613" t="n">
        <v>22138.42</v>
      </c>
      <c r="P1613" t="n">
        <v>122.96</v>
      </c>
      <c r="Q1613" t="n">
        <v>197.75</v>
      </c>
      <c r="R1613" t="n">
        <v>31.38</v>
      </c>
      <c r="S1613" t="n">
        <v>25.4</v>
      </c>
      <c r="T1613" t="n">
        <v>2144.29</v>
      </c>
      <c r="U1613" t="n">
        <v>0.8100000000000001</v>
      </c>
      <c r="V1613" t="n">
        <v>0.88</v>
      </c>
      <c r="W1613" t="n">
        <v>2.95</v>
      </c>
      <c r="X1613" t="n">
        <v>0.13</v>
      </c>
      <c r="Y1613" t="n">
        <v>1</v>
      </c>
      <c r="Z1613" t="n">
        <v>10</v>
      </c>
    </row>
    <row r="1614">
      <c r="A1614" t="n">
        <v>52</v>
      </c>
      <c r="B1614" t="n">
        <v>80</v>
      </c>
      <c r="C1614" t="inlineStr">
        <is>
          <t xml:space="preserve">CONCLUIDO	</t>
        </is>
      </c>
      <c r="D1614" t="n">
        <v>7.626</v>
      </c>
      <c r="E1614" t="n">
        <v>13.11</v>
      </c>
      <c r="F1614" t="n">
        <v>10.53</v>
      </c>
      <c r="G1614" t="n">
        <v>78.98</v>
      </c>
      <c r="H1614" t="n">
        <v>1.4</v>
      </c>
      <c r="I1614" t="n">
        <v>8</v>
      </c>
      <c r="J1614" t="n">
        <v>177.97</v>
      </c>
      <c r="K1614" t="n">
        <v>50.28</v>
      </c>
      <c r="L1614" t="n">
        <v>14</v>
      </c>
      <c r="M1614" t="n">
        <v>6</v>
      </c>
      <c r="N1614" t="n">
        <v>33.69</v>
      </c>
      <c r="O1614" t="n">
        <v>22184.13</v>
      </c>
      <c r="P1614" t="n">
        <v>122.97</v>
      </c>
      <c r="Q1614" t="n">
        <v>197.8</v>
      </c>
      <c r="R1614" t="n">
        <v>31.76</v>
      </c>
      <c r="S1614" t="n">
        <v>25.4</v>
      </c>
      <c r="T1614" t="n">
        <v>2335.04</v>
      </c>
      <c r="U1614" t="n">
        <v>0.8</v>
      </c>
      <c r="V1614" t="n">
        <v>0.88</v>
      </c>
      <c r="W1614" t="n">
        <v>2.95</v>
      </c>
      <c r="X1614" t="n">
        <v>0.14</v>
      </c>
      <c r="Y1614" t="n">
        <v>1</v>
      </c>
      <c r="Z1614" t="n">
        <v>10</v>
      </c>
    </row>
    <row r="1615">
      <c r="A1615" t="n">
        <v>53</v>
      </c>
      <c r="B1615" t="n">
        <v>80</v>
      </c>
      <c r="C1615" t="inlineStr">
        <is>
          <t xml:space="preserve">CONCLUIDO	</t>
        </is>
      </c>
      <c r="D1615" t="n">
        <v>7.6308</v>
      </c>
      <c r="E1615" t="n">
        <v>13.1</v>
      </c>
      <c r="F1615" t="n">
        <v>10.52</v>
      </c>
      <c r="G1615" t="n">
        <v>78.92</v>
      </c>
      <c r="H1615" t="n">
        <v>1.42</v>
      </c>
      <c r="I1615" t="n">
        <v>8</v>
      </c>
      <c r="J1615" t="n">
        <v>178.34</v>
      </c>
      <c r="K1615" t="n">
        <v>50.28</v>
      </c>
      <c r="L1615" t="n">
        <v>14.25</v>
      </c>
      <c r="M1615" t="n">
        <v>6</v>
      </c>
      <c r="N1615" t="n">
        <v>33.82</v>
      </c>
      <c r="O1615" t="n">
        <v>22229.88</v>
      </c>
      <c r="P1615" t="n">
        <v>122.38</v>
      </c>
      <c r="Q1615" t="n">
        <v>197.81</v>
      </c>
      <c r="R1615" t="n">
        <v>31.46</v>
      </c>
      <c r="S1615" t="n">
        <v>25.4</v>
      </c>
      <c r="T1615" t="n">
        <v>2185.39</v>
      </c>
      <c r="U1615" t="n">
        <v>0.8100000000000001</v>
      </c>
      <c r="V1615" t="n">
        <v>0.88</v>
      </c>
      <c r="W1615" t="n">
        <v>2.95</v>
      </c>
      <c r="X1615" t="n">
        <v>0.13</v>
      </c>
      <c r="Y1615" t="n">
        <v>1</v>
      </c>
      <c r="Z1615" t="n">
        <v>10</v>
      </c>
    </row>
    <row r="1616">
      <c r="A1616" t="n">
        <v>54</v>
      </c>
      <c r="B1616" t="n">
        <v>80</v>
      </c>
      <c r="C1616" t="inlineStr">
        <is>
          <t xml:space="preserve">CONCLUIDO	</t>
        </is>
      </c>
      <c r="D1616" t="n">
        <v>7.6228</v>
      </c>
      <c r="E1616" t="n">
        <v>13.12</v>
      </c>
      <c r="F1616" t="n">
        <v>10.54</v>
      </c>
      <c r="G1616" t="n">
        <v>79.02</v>
      </c>
      <c r="H1616" t="n">
        <v>1.44</v>
      </c>
      <c r="I1616" t="n">
        <v>8</v>
      </c>
      <c r="J1616" t="n">
        <v>178.72</v>
      </c>
      <c r="K1616" t="n">
        <v>50.28</v>
      </c>
      <c r="L1616" t="n">
        <v>14.5</v>
      </c>
      <c r="M1616" t="n">
        <v>6</v>
      </c>
      <c r="N1616" t="n">
        <v>33.94</v>
      </c>
      <c r="O1616" t="n">
        <v>22275.67</v>
      </c>
      <c r="P1616" t="n">
        <v>122.1</v>
      </c>
      <c r="Q1616" t="n">
        <v>197.75</v>
      </c>
      <c r="R1616" t="n">
        <v>31.93</v>
      </c>
      <c r="S1616" t="n">
        <v>25.4</v>
      </c>
      <c r="T1616" t="n">
        <v>2421.53</v>
      </c>
      <c r="U1616" t="n">
        <v>0.8</v>
      </c>
      <c r="V1616" t="n">
        <v>0.88</v>
      </c>
      <c r="W1616" t="n">
        <v>2.95</v>
      </c>
      <c r="X1616" t="n">
        <v>0.15</v>
      </c>
      <c r="Y1616" t="n">
        <v>1</v>
      </c>
      <c r="Z1616" t="n">
        <v>10</v>
      </c>
    </row>
    <row r="1617">
      <c r="A1617" t="n">
        <v>55</v>
      </c>
      <c r="B1617" t="n">
        <v>80</v>
      </c>
      <c r="C1617" t="inlineStr">
        <is>
          <t xml:space="preserve">CONCLUIDO	</t>
        </is>
      </c>
      <c r="D1617" t="n">
        <v>7.6607</v>
      </c>
      <c r="E1617" t="n">
        <v>13.05</v>
      </c>
      <c r="F1617" t="n">
        <v>10.5</v>
      </c>
      <c r="G1617" t="n">
        <v>90.03</v>
      </c>
      <c r="H1617" t="n">
        <v>1.46</v>
      </c>
      <c r="I1617" t="n">
        <v>7</v>
      </c>
      <c r="J1617" t="n">
        <v>179.09</v>
      </c>
      <c r="K1617" t="n">
        <v>50.28</v>
      </c>
      <c r="L1617" t="n">
        <v>14.75</v>
      </c>
      <c r="M1617" t="n">
        <v>5</v>
      </c>
      <c r="N1617" t="n">
        <v>34.06</v>
      </c>
      <c r="O1617" t="n">
        <v>22321.5</v>
      </c>
      <c r="P1617" t="n">
        <v>122.03</v>
      </c>
      <c r="Q1617" t="n">
        <v>197.75</v>
      </c>
      <c r="R1617" t="n">
        <v>30.93</v>
      </c>
      <c r="S1617" t="n">
        <v>25.4</v>
      </c>
      <c r="T1617" t="n">
        <v>1924.06</v>
      </c>
      <c r="U1617" t="n">
        <v>0.82</v>
      </c>
      <c r="V1617" t="n">
        <v>0.89</v>
      </c>
      <c r="W1617" t="n">
        <v>2.95</v>
      </c>
      <c r="X1617" t="n">
        <v>0.11</v>
      </c>
      <c r="Y1617" t="n">
        <v>1</v>
      </c>
      <c r="Z1617" t="n">
        <v>10</v>
      </c>
    </row>
    <row r="1618">
      <c r="A1618" t="n">
        <v>56</v>
      </c>
      <c r="B1618" t="n">
        <v>80</v>
      </c>
      <c r="C1618" t="inlineStr">
        <is>
          <t xml:space="preserve">CONCLUIDO	</t>
        </is>
      </c>
      <c r="D1618" t="n">
        <v>7.6539</v>
      </c>
      <c r="E1618" t="n">
        <v>13.07</v>
      </c>
      <c r="F1618" t="n">
        <v>10.52</v>
      </c>
      <c r="G1618" t="n">
        <v>90.13</v>
      </c>
      <c r="H1618" t="n">
        <v>1.48</v>
      </c>
      <c r="I1618" t="n">
        <v>7</v>
      </c>
      <c r="J1618" t="n">
        <v>179.46</v>
      </c>
      <c r="K1618" t="n">
        <v>50.28</v>
      </c>
      <c r="L1618" t="n">
        <v>15</v>
      </c>
      <c r="M1618" t="n">
        <v>5</v>
      </c>
      <c r="N1618" t="n">
        <v>34.18</v>
      </c>
      <c r="O1618" t="n">
        <v>22367.38</v>
      </c>
      <c r="P1618" t="n">
        <v>122.36</v>
      </c>
      <c r="Q1618" t="n">
        <v>197.79</v>
      </c>
      <c r="R1618" t="n">
        <v>31.3</v>
      </c>
      <c r="S1618" t="n">
        <v>25.4</v>
      </c>
      <c r="T1618" t="n">
        <v>2109.77</v>
      </c>
      <c r="U1618" t="n">
        <v>0.8100000000000001</v>
      </c>
      <c r="V1618" t="n">
        <v>0.88</v>
      </c>
      <c r="W1618" t="n">
        <v>2.95</v>
      </c>
      <c r="X1618" t="n">
        <v>0.12</v>
      </c>
      <c r="Y1618" t="n">
        <v>1</v>
      </c>
      <c r="Z1618" t="n">
        <v>10</v>
      </c>
    </row>
    <row r="1619">
      <c r="A1619" t="n">
        <v>57</v>
      </c>
      <c r="B1619" t="n">
        <v>80</v>
      </c>
      <c r="C1619" t="inlineStr">
        <is>
          <t xml:space="preserve">CONCLUIDO	</t>
        </is>
      </c>
      <c r="D1619" t="n">
        <v>7.6614</v>
      </c>
      <c r="E1619" t="n">
        <v>13.05</v>
      </c>
      <c r="F1619" t="n">
        <v>10.5</v>
      </c>
      <c r="G1619" t="n">
        <v>90.02</v>
      </c>
      <c r="H1619" t="n">
        <v>1.5</v>
      </c>
      <c r="I1619" t="n">
        <v>7</v>
      </c>
      <c r="J1619" t="n">
        <v>179.83</v>
      </c>
      <c r="K1619" t="n">
        <v>50.28</v>
      </c>
      <c r="L1619" t="n">
        <v>15.25</v>
      </c>
      <c r="M1619" t="n">
        <v>5</v>
      </c>
      <c r="N1619" t="n">
        <v>34.3</v>
      </c>
      <c r="O1619" t="n">
        <v>22413.29</v>
      </c>
      <c r="P1619" t="n">
        <v>122.12</v>
      </c>
      <c r="Q1619" t="n">
        <v>197.84</v>
      </c>
      <c r="R1619" t="n">
        <v>30.83</v>
      </c>
      <c r="S1619" t="n">
        <v>25.4</v>
      </c>
      <c r="T1619" t="n">
        <v>1873.82</v>
      </c>
      <c r="U1619" t="n">
        <v>0.82</v>
      </c>
      <c r="V1619" t="n">
        <v>0.89</v>
      </c>
      <c r="W1619" t="n">
        <v>2.95</v>
      </c>
      <c r="X1619" t="n">
        <v>0.11</v>
      </c>
      <c r="Y1619" t="n">
        <v>1</v>
      </c>
      <c r="Z1619" t="n">
        <v>10</v>
      </c>
    </row>
    <row r="1620">
      <c r="A1620" t="n">
        <v>58</v>
      </c>
      <c r="B1620" t="n">
        <v>80</v>
      </c>
      <c r="C1620" t="inlineStr">
        <is>
          <t xml:space="preserve">CONCLUIDO	</t>
        </is>
      </c>
      <c r="D1620" t="n">
        <v>7.6562</v>
      </c>
      <c r="E1620" t="n">
        <v>13.06</v>
      </c>
      <c r="F1620" t="n">
        <v>10.51</v>
      </c>
      <c r="G1620" t="n">
        <v>90.09999999999999</v>
      </c>
      <c r="H1620" t="n">
        <v>1.53</v>
      </c>
      <c r="I1620" t="n">
        <v>7</v>
      </c>
      <c r="J1620" t="n">
        <v>180.2</v>
      </c>
      <c r="K1620" t="n">
        <v>50.28</v>
      </c>
      <c r="L1620" t="n">
        <v>15.5</v>
      </c>
      <c r="M1620" t="n">
        <v>5</v>
      </c>
      <c r="N1620" t="n">
        <v>34.43</v>
      </c>
      <c r="O1620" t="n">
        <v>22459.24</v>
      </c>
      <c r="P1620" t="n">
        <v>122.1</v>
      </c>
      <c r="Q1620" t="n">
        <v>197.78</v>
      </c>
      <c r="R1620" t="n">
        <v>31.08</v>
      </c>
      <c r="S1620" t="n">
        <v>25.4</v>
      </c>
      <c r="T1620" t="n">
        <v>2000.62</v>
      </c>
      <c r="U1620" t="n">
        <v>0.82</v>
      </c>
      <c r="V1620" t="n">
        <v>0.89</v>
      </c>
      <c r="W1620" t="n">
        <v>2.95</v>
      </c>
      <c r="X1620" t="n">
        <v>0.12</v>
      </c>
      <c r="Y1620" t="n">
        <v>1</v>
      </c>
      <c r="Z1620" t="n">
        <v>10</v>
      </c>
    </row>
    <row r="1621">
      <c r="A1621" t="n">
        <v>59</v>
      </c>
      <c r="B1621" t="n">
        <v>80</v>
      </c>
      <c r="C1621" t="inlineStr">
        <is>
          <t xml:space="preserve">CONCLUIDO	</t>
        </is>
      </c>
      <c r="D1621" t="n">
        <v>7.6537</v>
      </c>
      <c r="E1621" t="n">
        <v>13.07</v>
      </c>
      <c r="F1621" t="n">
        <v>10.52</v>
      </c>
      <c r="G1621" t="n">
        <v>90.13</v>
      </c>
      <c r="H1621" t="n">
        <v>1.55</v>
      </c>
      <c r="I1621" t="n">
        <v>7</v>
      </c>
      <c r="J1621" t="n">
        <v>180.58</v>
      </c>
      <c r="K1621" t="n">
        <v>50.28</v>
      </c>
      <c r="L1621" t="n">
        <v>15.75</v>
      </c>
      <c r="M1621" t="n">
        <v>5</v>
      </c>
      <c r="N1621" t="n">
        <v>34.55</v>
      </c>
      <c r="O1621" t="n">
        <v>22505.24</v>
      </c>
      <c r="P1621" t="n">
        <v>122.09</v>
      </c>
      <c r="Q1621" t="n">
        <v>197.76</v>
      </c>
      <c r="R1621" t="n">
        <v>31.28</v>
      </c>
      <c r="S1621" t="n">
        <v>25.4</v>
      </c>
      <c r="T1621" t="n">
        <v>2102.9</v>
      </c>
      <c r="U1621" t="n">
        <v>0.8100000000000001</v>
      </c>
      <c r="V1621" t="n">
        <v>0.88</v>
      </c>
      <c r="W1621" t="n">
        <v>2.95</v>
      </c>
      <c r="X1621" t="n">
        <v>0.13</v>
      </c>
      <c r="Y1621" t="n">
        <v>1</v>
      </c>
      <c r="Z1621" t="n">
        <v>10</v>
      </c>
    </row>
    <row r="1622">
      <c r="A1622" t="n">
        <v>60</v>
      </c>
      <c r="B1622" t="n">
        <v>80</v>
      </c>
      <c r="C1622" t="inlineStr">
        <is>
          <t xml:space="preserve">CONCLUIDO	</t>
        </is>
      </c>
      <c r="D1622" t="n">
        <v>7.6594</v>
      </c>
      <c r="E1622" t="n">
        <v>13.06</v>
      </c>
      <c r="F1622" t="n">
        <v>10.51</v>
      </c>
      <c r="G1622" t="n">
        <v>90.05</v>
      </c>
      <c r="H1622" t="n">
        <v>1.57</v>
      </c>
      <c r="I1622" t="n">
        <v>7</v>
      </c>
      <c r="J1622" t="n">
        <v>180.95</v>
      </c>
      <c r="K1622" t="n">
        <v>50.28</v>
      </c>
      <c r="L1622" t="n">
        <v>16</v>
      </c>
      <c r="M1622" t="n">
        <v>5</v>
      </c>
      <c r="N1622" t="n">
        <v>34.67</v>
      </c>
      <c r="O1622" t="n">
        <v>22551.28</v>
      </c>
      <c r="P1622" t="n">
        <v>121.8</v>
      </c>
      <c r="Q1622" t="n">
        <v>197.77</v>
      </c>
      <c r="R1622" t="n">
        <v>30.99</v>
      </c>
      <c r="S1622" t="n">
        <v>25.4</v>
      </c>
      <c r="T1622" t="n">
        <v>1954.46</v>
      </c>
      <c r="U1622" t="n">
        <v>0.82</v>
      </c>
      <c r="V1622" t="n">
        <v>0.89</v>
      </c>
      <c r="W1622" t="n">
        <v>2.95</v>
      </c>
      <c r="X1622" t="n">
        <v>0.12</v>
      </c>
      <c r="Y1622" t="n">
        <v>1</v>
      </c>
      <c r="Z1622" t="n">
        <v>10</v>
      </c>
    </row>
    <row r="1623">
      <c r="A1623" t="n">
        <v>61</v>
      </c>
      <c r="B1623" t="n">
        <v>80</v>
      </c>
      <c r="C1623" t="inlineStr">
        <is>
          <t xml:space="preserve">CONCLUIDO	</t>
        </is>
      </c>
      <c r="D1623" t="n">
        <v>7.6549</v>
      </c>
      <c r="E1623" t="n">
        <v>13.06</v>
      </c>
      <c r="F1623" t="n">
        <v>10.51</v>
      </c>
      <c r="G1623" t="n">
        <v>90.12</v>
      </c>
      <c r="H1623" t="n">
        <v>1.59</v>
      </c>
      <c r="I1623" t="n">
        <v>7</v>
      </c>
      <c r="J1623" t="n">
        <v>181.32</v>
      </c>
      <c r="K1623" t="n">
        <v>50.28</v>
      </c>
      <c r="L1623" t="n">
        <v>16.25</v>
      </c>
      <c r="M1623" t="n">
        <v>5</v>
      </c>
      <c r="N1623" t="n">
        <v>34.79</v>
      </c>
      <c r="O1623" t="n">
        <v>22597.36</v>
      </c>
      <c r="P1623" t="n">
        <v>121.4</v>
      </c>
      <c r="Q1623" t="n">
        <v>197.77</v>
      </c>
      <c r="R1623" t="n">
        <v>31.13</v>
      </c>
      <c r="S1623" t="n">
        <v>25.4</v>
      </c>
      <c r="T1623" t="n">
        <v>2027.42</v>
      </c>
      <c r="U1623" t="n">
        <v>0.82</v>
      </c>
      <c r="V1623" t="n">
        <v>0.89</v>
      </c>
      <c r="W1623" t="n">
        <v>2.95</v>
      </c>
      <c r="X1623" t="n">
        <v>0.12</v>
      </c>
      <c r="Y1623" t="n">
        <v>1</v>
      </c>
      <c r="Z1623" t="n">
        <v>10</v>
      </c>
    </row>
    <row r="1624">
      <c r="A1624" t="n">
        <v>62</v>
      </c>
      <c r="B1624" t="n">
        <v>80</v>
      </c>
      <c r="C1624" t="inlineStr">
        <is>
          <t xml:space="preserve">CONCLUIDO	</t>
        </is>
      </c>
      <c r="D1624" t="n">
        <v>7.6534</v>
      </c>
      <c r="E1624" t="n">
        <v>13.07</v>
      </c>
      <c r="F1624" t="n">
        <v>10.52</v>
      </c>
      <c r="G1624" t="n">
        <v>90.14</v>
      </c>
      <c r="H1624" t="n">
        <v>1.61</v>
      </c>
      <c r="I1624" t="n">
        <v>7</v>
      </c>
      <c r="J1624" t="n">
        <v>181.7</v>
      </c>
      <c r="K1624" t="n">
        <v>50.28</v>
      </c>
      <c r="L1624" t="n">
        <v>16.5</v>
      </c>
      <c r="M1624" t="n">
        <v>5</v>
      </c>
      <c r="N1624" t="n">
        <v>34.92</v>
      </c>
      <c r="O1624" t="n">
        <v>22643.61</v>
      </c>
      <c r="P1624" t="n">
        <v>121.06</v>
      </c>
      <c r="Q1624" t="n">
        <v>197.75</v>
      </c>
      <c r="R1624" t="n">
        <v>31.35</v>
      </c>
      <c r="S1624" t="n">
        <v>25.4</v>
      </c>
      <c r="T1624" t="n">
        <v>2134.37</v>
      </c>
      <c r="U1624" t="n">
        <v>0.8100000000000001</v>
      </c>
      <c r="V1624" t="n">
        <v>0.88</v>
      </c>
      <c r="W1624" t="n">
        <v>2.95</v>
      </c>
      <c r="X1624" t="n">
        <v>0.13</v>
      </c>
      <c r="Y1624" t="n">
        <v>1</v>
      </c>
      <c r="Z1624" t="n">
        <v>10</v>
      </c>
    </row>
    <row r="1625">
      <c r="A1625" t="n">
        <v>63</v>
      </c>
      <c r="B1625" t="n">
        <v>80</v>
      </c>
      <c r="C1625" t="inlineStr">
        <is>
          <t xml:space="preserve">CONCLUIDO	</t>
        </is>
      </c>
      <c r="D1625" t="n">
        <v>7.656</v>
      </c>
      <c r="E1625" t="n">
        <v>13.06</v>
      </c>
      <c r="F1625" t="n">
        <v>10.51</v>
      </c>
      <c r="G1625" t="n">
        <v>90.09999999999999</v>
      </c>
      <c r="H1625" t="n">
        <v>1.63</v>
      </c>
      <c r="I1625" t="n">
        <v>7</v>
      </c>
      <c r="J1625" t="n">
        <v>182.07</v>
      </c>
      <c r="K1625" t="n">
        <v>50.28</v>
      </c>
      <c r="L1625" t="n">
        <v>16.75</v>
      </c>
      <c r="M1625" t="n">
        <v>5</v>
      </c>
      <c r="N1625" t="n">
        <v>35.04</v>
      </c>
      <c r="O1625" t="n">
        <v>22689.77</v>
      </c>
      <c r="P1625" t="n">
        <v>120.7</v>
      </c>
      <c r="Q1625" t="n">
        <v>197.75</v>
      </c>
      <c r="R1625" t="n">
        <v>31.17</v>
      </c>
      <c r="S1625" t="n">
        <v>25.4</v>
      </c>
      <c r="T1625" t="n">
        <v>2047.44</v>
      </c>
      <c r="U1625" t="n">
        <v>0.8100000000000001</v>
      </c>
      <c r="V1625" t="n">
        <v>0.89</v>
      </c>
      <c r="W1625" t="n">
        <v>2.95</v>
      </c>
      <c r="X1625" t="n">
        <v>0.12</v>
      </c>
      <c r="Y1625" t="n">
        <v>1</v>
      </c>
      <c r="Z1625" t="n">
        <v>10</v>
      </c>
    </row>
    <row r="1626">
      <c r="A1626" t="n">
        <v>64</v>
      </c>
      <c r="B1626" t="n">
        <v>80</v>
      </c>
      <c r="C1626" t="inlineStr">
        <is>
          <t xml:space="preserve">CONCLUIDO	</t>
        </is>
      </c>
      <c r="D1626" t="n">
        <v>7.6584</v>
      </c>
      <c r="E1626" t="n">
        <v>13.06</v>
      </c>
      <c r="F1626" t="n">
        <v>10.51</v>
      </c>
      <c r="G1626" t="n">
        <v>90.06</v>
      </c>
      <c r="H1626" t="n">
        <v>1.65</v>
      </c>
      <c r="I1626" t="n">
        <v>7</v>
      </c>
      <c r="J1626" t="n">
        <v>182.45</v>
      </c>
      <c r="K1626" t="n">
        <v>50.28</v>
      </c>
      <c r="L1626" t="n">
        <v>17</v>
      </c>
      <c r="M1626" t="n">
        <v>5</v>
      </c>
      <c r="N1626" t="n">
        <v>35.17</v>
      </c>
      <c r="O1626" t="n">
        <v>22735.98</v>
      </c>
      <c r="P1626" t="n">
        <v>120.27</v>
      </c>
      <c r="Q1626" t="n">
        <v>197.77</v>
      </c>
      <c r="R1626" t="n">
        <v>31.04</v>
      </c>
      <c r="S1626" t="n">
        <v>25.4</v>
      </c>
      <c r="T1626" t="n">
        <v>1981.35</v>
      </c>
      <c r="U1626" t="n">
        <v>0.82</v>
      </c>
      <c r="V1626" t="n">
        <v>0.89</v>
      </c>
      <c r="W1626" t="n">
        <v>2.95</v>
      </c>
      <c r="X1626" t="n">
        <v>0.12</v>
      </c>
      <c r="Y1626" t="n">
        <v>1</v>
      </c>
      <c r="Z1626" t="n">
        <v>10</v>
      </c>
    </row>
    <row r="1627">
      <c r="A1627" t="n">
        <v>65</v>
      </c>
      <c r="B1627" t="n">
        <v>80</v>
      </c>
      <c r="C1627" t="inlineStr">
        <is>
          <t xml:space="preserve">CONCLUIDO	</t>
        </is>
      </c>
      <c r="D1627" t="n">
        <v>7.6877</v>
      </c>
      <c r="E1627" t="n">
        <v>13.01</v>
      </c>
      <c r="F1627" t="n">
        <v>10.49</v>
      </c>
      <c r="G1627" t="n">
        <v>104.9</v>
      </c>
      <c r="H1627" t="n">
        <v>1.67</v>
      </c>
      <c r="I1627" t="n">
        <v>6</v>
      </c>
      <c r="J1627" t="n">
        <v>182.82</v>
      </c>
      <c r="K1627" t="n">
        <v>50.28</v>
      </c>
      <c r="L1627" t="n">
        <v>17.25</v>
      </c>
      <c r="M1627" t="n">
        <v>4</v>
      </c>
      <c r="N1627" t="n">
        <v>35.29</v>
      </c>
      <c r="O1627" t="n">
        <v>22782.23</v>
      </c>
      <c r="P1627" t="n">
        <v>119.85</v>
      </c>
      <c r="Q1627" t="n">
        <v>197.8</v>
      </c>
      <c r="R1627" t="n">
        <v>30.48</v>
      </c>
      <c r="S1627" t="n">
        <v>25.4</v>
      </c>
      <c r="T1627" t="n">
        <v>1705.33</v>
      </c>
      <c r="U1627" t="n">
        <v>0.83</v>
      </c>
      <c r="V1627" t="n">
        <v>0.89</v>
      </c>
      <c r="W1627" t="n">
        <v>2.95</v>
      </c>
      <c r="X1627" t="n">
        <v>0.1</v>
      </c>
      <c r="Y1627" t="n">
        <v>1</v>
      </c>
      <c r="Z1627" t="n">
        <v>10</v>
      </c>
    </row>
    <row r="1628">
      <c r="A1628" t="n">
        <v>66</v>
      </c>
      <c r="B1628" t="n">
        <v>80</v>
      </c>
      <c r="C1628" t="inlineStr">
        <is>
          <t xml:space="preserve">CONCLUIDO	</t>
        </is>
      </c>
      <c r="D1628" t="n">
        <v>7.6917</v>
      </c>
      <c r="E1628" t="n">
        <v>13</v>
      </c>
      <c r="F1628" t="n">
        <v>10.48</v>
      </c>
      <c r="G1628" t="n">
        <v>104.83</v>
      </c>
      <c r="H1628" t="n">
        <v>1.69</v>
      </c>
      <c r="I1628" t="n">
        <v>6</v>
      </c>
      <c r="J1628" t="n">
        <v>183.2</v>
      </c>
      <c r="K1628" t="n">
        <v>50.28</v>
      </c>
      <c r="L1628" t="n">
        <v>17.5</v>
      </c>
      <c r="M1628" t="n">
        <v>4</v>
      </c>
      <c r="N1628" t="n">
        <v>35.42</v>
      </c>
      <c r="O1628" t="n">
        <v>22828.53</v>
      </c>
      <c r="P1628" t="n">
        <v>119.78</v>
      </c>
      <c r="Q1628" t="n">
        <v>197.75</v>
      </c>
      <c r="R1628" t="n">
        <v>30.17</v>
      </c>
      <c r="S1628" t="n">
        <v>25.4</v>
      </c>
      <c r="T1628" t="n">
        <v>1551.93</v>
      </c>
      <c r="U1628" t="n">
        <v>0.84</v>
      </c>
      <c r="V1628" t="n">
        <v>0.89</v>
      </c>
      <c r="W1628" t="n">
        <v>2.95</v>
      </c>
      <c r="X1628" t="n">
        <v>0.09</v>
      </c>
      <c r="Y1628" t="n">
        <v>1</v>
      </c>
      <c r="Z1628" t="n">
        <v>10</v>
      </c>
    </row>
    <row r="1629">
      <c r="A1629" t="n">
        <v>67</v>
      </c>
      <c r="B1629" t="n">
        <v>80</v>
      </c>
      <c r="C1629" t="inlineStr">
        <is>
          <t xml:space="preserve">CONCLUIDO	</t>
        </is>
      </c>
      <c r="D1629" t="n">
        <v>7.69</v>
      </c>
      <c r="E1629" t="n">
        <v>13</v>
      </c>
      <c r="F1629" t="n">
        <v>10.49</v>
      </c>
      <c r="G1629" t="n">
        <v>104.86</v>
      </c>
      <c r="H1629" t="n">
        <v>1.72</v>
      </c>
      <c r="I1629" t="n">
        <v>6</v>
      </c>
      <c r="J1629" t="n">
        <v>183.57</v>
      </c>
      <c r="K1629" t="n">
        <v>50.28</v>
      </c>
      <c r="L1629" t="n">
        <v>17.75</v>
      </c>
      <c r="M1629" t="n">
        <v>4</v>
      </c>
      <c r="N1629" t="n">
        <v>35.54</v>
      </c>
      <c r="O1629" t="n">
        <v>22874.86</v>
      </c>
      <c r="P1629" t="n">
        <v>119.8</v>
      </c>
      <c r="Q1629" t="n">
        <v>197.77</v>
      </c>
      <c r="R1629" t="n">
        <v>30.3</v>
      </c>
      <c r="S1629" t="n">
        <v>25.4</v>
      </c>
      <c r="T1629" t="n">
        <v>1616.24</v>
      </c>
      <c r="U1629" t="n">
        <v>0.84</v>
      </c>
      <c r="V1629" t="n">
        <v>0.89</v>
      </c>
      <c r="W1629" t="n">
        <v>2.95</v>
      </c>
      <c r="X1629" t="n">
        <v>0.1</v>
      </c>
      <c r="Y1629" t="n">
        <v>1</v>
      </c>
      <c r="Z1629" t="n">
        <v>10</v>
      </c>
    </row>
    <row r="1630">
      <c r="A1630" t="n">
        <v>68</v>
      </c>
      <c r="B1630" t="n">
        <v>80</v>
      </c>
      <c r="C1630" t="inlineStr">
        <is>
          <t xml:space="preserve">CONCLUIDO	</t>
        </is>
      </c>
      <c r="D1630" t="n">
        <v>7.6928</v>
      </c>
      <c r="E1630" t="n">
        <v>13</v>
      </c>
      <c r="F1630" t="n">
        <v>10.48</v>
      </c>
      <c r="G1630" t="n">
        <v>104.81</v>
      </c>
      <c r="H1630" t="n">
        <v>1.74</v>
      </c>
      <c r="I1630" t="n">
        <v>6</v>
      </c>
      <c r="J1630" t="n">
        <v>183.95</v>
      </c>
      <c r="K1630" t="n">
        <v>50.28</v>
      </c>
      <c r="L1630" t="n">
        <v>18</v>
      </c>
      <c r="M1630" t="n">
        <v>4</v>
      </c>
      <c r="N1630" t="n">
        <v>35.67</v>
      </c>
      <c r="O1630" t="n">
        <v>22921.24</v>
      </c>
      <c r="P1630" t="n">
        <v>120.03</v>
      </c>
      <c r="Q1630" t="n">
        <v>197.76</v>
      </c>
      <c r="R1630" t="n">
        <v>30.28</v>
      </c>
      <c r="S1630" t="n">
        <v>25.4</v>
      </c>
      <c r="T1630" t="n">
        <v>1604.98</v>
      </c>
      <c r="U1630" t="n">
        <v>0.84</v>
      </c>
      <c r="V1630" t="n">
        <v>0.89</v>
      </c>
      <c r="W1630" t="n">
        <v>2.95</v>
      </c>
      <c r="X1630" t="n">
        <v>0.09</v>
      </c>
      <c r="Y1630" t="n">
        <v>1</v>
      </c>
      <c r="Z1630" t="n">
        <v>10</v>
      </c>
    </row>
    <row r="1631">
      <c r="A1631" t="n">
        <v>69</v>
      </c>
      <c r="B1631" t="n">
        <v>80</v>
      </c>
      <c r="C1631" t="inlineStr">
        <is>
          <t xml:space="preserve">CONCLUIDO	</t>
        </is>
      </c>
      <c r="D1631" t="n">
        <v>7.6897</v>
      </c>
      <c r="E1631" t="n">
        <v>13</v>
      </c>
      <c r="F1631" t="n">
        <v>10.49</v>
      </c>
      <c r="G1631" t="n">
        <v>104.87</v>
      </c>
      <c r="H1631" t="n">
        <v>1.76</v>
      </c>
      <c r="I1631" t="n">
        <v>6</v>
      </c>
      <c r="J1631" t="n">
        <v>184.33</v>
      </c>
      <c r="K1631" t="n">
        <v>50.28</v>
      </c>
      <c r="L1631" t="n">
        <v>18.25</v>
      </c>
      <c r="M1631" t="n">
        <v>4</v>
      </c>
      <c r="N1631" t="n">
        <v>35.8</v>
      </c>
      <c r="O1631" t="n">
        <v>22967.66</v>
      </c>
      <c r="P1631" t="n">
        <v>120.26</v>
      </c>
      <c r="Q1631" t="n">
        <v>197.78</v>
      </c>
      <c r="R1631" t="n">
        <v>30.45</v>
      </c>
      <c r="S1631" t="n">
        <v>25.4</v>
      </c>
      <c r="T1631" t="n">
        <v>1688.85</v>
      </c>
      <c r="U1631" t="n">
        <v>0.83</v>
      </c>
      <c r="V1631" t="n">
        <v>0.89</v>
      </c>
      <c r="W1631" t="n">
        <v>2.95</v>
      </c>
      <c r="X1631" t="n">
        <v>0.1</v>
      </c>
      <c r="Y1631" t="n">
        <v>1</v>
      </c>
      <c r="Z1631" t="n">
        <v>10</v>
      </c>
    </row>
    <row r="1632">
      <c r="A1632" t="n">
        <v>70</v>
      </c>
      <c r="B1632" t="n">
        <v>80</v>
      </c>
      <c r="C1632" t="inlineStr">
        <is>
          <t xml:space="preserve">CONCLUIDO	</t>
        </is>
      </c>
      <c r="D1632" t="n">
        <v>7.6925</v>
      </c>
      <c r="E1632" t="n">
        <v>13</v>
      </c>
      <c r="F1632" t="n">
        <v>10.48</v>
      </c>
      <c r="G1632" t="n">
        <v>104.82</v>
      </c>
      <c r="H1632" t="n">
        <v>1.78</v>
      </c>
      <c r="I1632" t="n">
        <v>6</v>
      </c>
      <c r="J1632" t="n">
        <v>184.7</v>
      </c>
      <c r="K1632" t="n">
        <v>50.28</v>
      </c>
      <c r="L1632" t="n">
        <v>18.5</v>
      </c>
      <c r="M1632" t="n">
        <v>4</v>
      </c>
      <c r="N1632" t="n">
        <v>35.92</v>
      </c>
      <c r="O1632" t="n">
        <v>23014.13</v>
      </c>
      <c r="P1632" t="n">
        <v>119.99</v>
      </c>
      <c r="Q1632" t="n">
        <v>197.75</v>
      </c>
      <c r="R1632" t="n">
        <v>30.21</v>
      </c>
      <c r="S1632" t="n">
        <v>25.4</v>
      </c>
      <c r="T1632" t="n">
        <v>1570.92</v>
      </c>
      <c r="U1632" t="n">
        <v>0.84</v>
      </c>
      <c r="V1632" t="n">
        <v>0.89</v>
      </c>
      <c r="W1632" t="n">
        <v>2.95</v>
      </c>
      <c r="X1632" t="n">
        <v>0.09</v>
      </c>
      <c r="Y1632" t="n">
        <v>1</v>
      </c>
      <c r="Z1632" t="n">
        <v>10</v>
      </c>
    </row>
    <row r="1633">
      <c r="A1633" t="n">
        <v>71</v>
      </c>
      <c r="B1633" t="n">
        <v>80</v>
      </c>
      <c r="C1633" t="inlineStr">
        <is>
          <t xml:space="preserve">CONCLUIDO	</t>
        </is>
      </c>
      <c r="D1633" t="n">
        <v>7.6926</v>
      </c>
      <c r="E1633" t="n">
        <v>13</v>
      </c>
      <c r="F1633" t="n">
        <v>10.48</v>
      </c>
      <c r="G1633" t="n">
        <v>104.82</v>
      </c>
      <c r="H1633" t="n">
        <v>1.8</v>
      </c>
      <c r="I1633" t="n">
        <v>6</v>
      </c>
      <c r="J1633" t="n">
        <v>185.08</v>
      </c>
      <c r="K1633" t="n">
        <v>50.28</v>
      </c>
      <c r="L1633" t="n">
        <v>18.75</v>
      </c>
      <c r="M1633" t="n">
        <v>4</v>
      </c>
      <c r="N1633" t="n">
        <v>36.05</v>
      </c>
      <c r="O1633" t="n">
        <v>23060.64</v>
      </c>
      <c r="P1633" t="n">
        <v>120</v>
      </c>
      <c r="Q1633" t="n">
        <v>197.75</v>
      </c>
      <c r="R1633" t="n">
        <v>30.22</v>
      </c>
      <c r="S1633" t="n">
        <v>25.4</v>
      </c>
      <c r="T1633" t="n">
        <v>1576.85</v>
      </c>
      <c r="U1633" t="n">
        <v>0.84</v>
      </c>
      <c r="V1633" t="n">
        <v>0.89</v>
      </c>
      <c r="W1633" t="n">
        <v>2.95</v>
      </c>
      <c r="X1633" t="n">
        <v>0.09</v>
      </c>
      <c r="Y1633" t="n">
        <v>1</v>
      </c>
      <c r="Z1633" t="n">
        <v>10</v>
      </c>
    </row>
    <row r="1634">
      <c r="A1634" t="n">
        <v>72</v>
      </c>
      <c r="B1634" t="n">
        <v>80</v>
      </c>
      <c r="C1634" t="inlineStr">
        <is>
          <t xml:space="preserve">CONCLUIDO	</t>
        </is>
      </c>
      <c r="D1634" t="n">
        <v>7.6897</v>
      </c>
      <c r="E1634" t="n">
        <v>13</v>
      </c>
      <c r="F1634" t="n">
        <v>10.49</v>
      </c>
      <c r="G1634" t="n">
        <v>104.87</v>
      </c>
      <c r="H1634" t="n">
        <v>1.82</v>
      </c>
      <c r="I1634" t="n">
        <v>6</v>
      </c>
      <c r="J1634" t="n">
        <v>185.46</v>
      </c>
      <c r="K1634" t="n">
        <v>50.28</v>
      </c>
      <c r="L1634" t="n">
        <v>19</v>
      </c>
      <c r="M1634" t="n">
        <v>4</v>
      </c>
      <c r="N1634" t="n">
        <v>36.18</v>
      </c>
      <c r="O1634" t="n">
        <v>23107.19</v>
      </c>
      <c r="P1634" t="n">
        <v>119.94</v>
      </c>
      <c r="Q1634" t="n">
        <v>197.75</v>
      </c>
      <c r="R1634" t="n">
        <v>30.35</v>
      </c>
      <c r="S1634" t="n">
        <v>25.4</v>
      </c>
      <c r="T1634" t="n">
        <v>1639.79</v>
      </c>
      <c r="U1634" t="n">
        <v>0.84</v>
      </c>
      <c r="V1634" t="n">
        <v>0.89</v>
      </c>
      <c r="W1634" t="n">
        <v>2.95</v>
      </c>
      <c r="X1634" t="n">
        <v>0.1</v>
      </c>
      <c r="Y1634" t="n">
        <v>1</v>
      </c>
      <c r="Z1634" t="n">
        <v>10</v>
      </c>
    </row>
    <row r="1635">
      <c r="A1635" t="n">
        <v>73</v>
      </c>
      <c r="B1635" t="n">
        <v>80</v>
      </c>
      <c r="C1635" t="inlineStr">
        <is>
          <t xml:space="preserve">CONCLUIDO	</t>
        </is>
      </c>
      <c r="D1635" t="n">
        <v>7.6898</v>
      </c>
      <c r="E1635" t="n">
        <v>13</v>
      </c>
      <c r="F1635" t="n">
        <v>10.49</v>
      </c>
      <c r="G1635" t="n">
        <v>104.86</v>
      </c>
      <c r="H1635" t="n">
        <v>1.84</v>
      </c>
      <c r="I1635" t="n">
        <v>6</v>
      </c>
      <c r="J1635" t="n">
        <v>185.84</v>
      </c>
      <c r="K1635" t="n">
        <v>50.28</v>
      </c>
      <c r="L1635" t="n">
        <v>19.25</v>
      </c>
      <c r="M1635" t="n">
        <v>4</v>
      </c>
      <c r="N1635" t="n">
        <v>36.31</v>
      </c>
      <c r="O1635" t="n">
        <v>23153.78</v>
      </c>
      <c r="P1635" t="n">
        <v>119.7</v>
      </c>
      <c r="Q1635" t="n">
        <v>197.75</v>
      </c>
      <c r="R1635" t="n">
        <v>30.4</v>
      </c>
      <c r="S1635" t="n">
        <v>25.4</v>
      </c>
      <c r="T1635" t="n">
        <v>1667.29</v>
      </c>
      <c r="U1635" t="n">
        <v>0.84</v>
      </c>
      <c r="V1635" t="n">
        <v>0.89</v>
      </c>
      <c r="W1635" t="n">
        <v>2.95</v>
      </c>
      <c r="X1635" t="n">
        <v>0.1</v>
      </c>
      <c r="Y1635" t="n">
        <v>1</v>
      </c>
      <c r="Z1635" t="n">
        <v>10</v>
      </c>
    </row>
    <row r="1636">
      <c r="A1636" t="n">
        <v>74</v>
      </c>
      <c r="B1636" t="n">
        <v>80</v>
      </c>
      <c r="C1636" t="inlineStr">
        <is>
          <t xml:space="preserve">CONCLUIDO	</t>
        </is>
      </c>
      <c r="D1636" t="n">
        <v>7.6902</v>
      </c>
      <c r="E1636" t="n">
        <v>13</v>
      </c>
      <c r="F1636" t="n">
        <v>10.49</v>
      </c>
      <c r="G1636" t="n">
        <v>104.86</v>
      </c>
      <c r="H1636" t="n">
        <v>1.86</v>
      </c>
      <c r="I1636" t="n">
        <v>6</v>
      </c>
      <c r="J1636" t="n">
        <v>186.21</v>
      </c>
      <c r="K1636" t="n">
        <v>50.28</v>
      </c>
      <c r="L1636" t="n">
        <v>19.5</v>
      </c>
      <c r="M1636" t="n">
        <v>4</v>
      </c>
      <c r="N1636" t="n">
        <v>36.43</v>
      </c>
      <c r="O1636" t="n">
        <v>23200.42</v>
      </c>
      <c r="P1636" t="n">
        <v>119.57</v>
      </c>
      <c r="Q1636" t="n">
        <v>197.76</v>
      </c>
      <c r="R1636" t="n">
        <v>30.41</v>
      </c>
      <c r="S1636" t="n">
        <v>25.4</v>
      </c>
      <c r="T1636" t="n">
        <v>1669.65</v>
      </c>
      <c r="U1636" t="n">
        <v>0.84</v>
      </c>
      <c r="V1636" t="n">
        <v>0.89</v>
      </c>
      <c r="W1636" t="n">
        <v>2.95</v>
      </c>
      <c r="X1636" t="n">
        <v>0.1</v>
      </c>
      <c r="Y1636" t="n">
        <v>1</v>
      </c>
      <c r="Z1636" t="n">
        <v>10</v>
      </c>
    </row>
    <row r="1637">
      <c r="A1637" t="n">
        <v>75</v>
      </c>
      <c r="B1637" t="n">
        <v>80</v>
      </c>
      <c r="C1637" t="inlineStr">
        <is>
          <t xml:space="preserve">CONCLUIDO	</t>
        </is>
      </c>
      <c r="D1637" t="n">
        <v>7.6898</v>
      </c>
      <c r="E1637" t="n">
        <v>13</v>
      </c>
      <c r="F1637" t="n">
        <v>10.49</v>
      </c>
      <c r="G1637" t="n">
        <v>104.86</v>
      </c>
      <c r="H1637" t="n">
        <v>1.88</v>
      </c>
      <c r="I1637" t="n">
        <v>6</v>
      </c>
      <c r="J1637" t="n">
        <v>186.59</v>
      </c>
      <c r="K1637" t="n">
        <v>50.28</v>
      </c>
      <c r="L1637" t="n">
        <v>19.75</v>
      </c>
      <c r="M1637" t="n">
        <v>4</v>
      </c>
      <c r="N1637" t="n">
        <v>36.56</v>
      </c>
      <c r="O1637" t="n">
        <v>23247.1</v>
      </c>
      <c r="P1637" t="n">
        <v>119.27</v>
      </c>
      <c r="Q1637" t="n">
        <v>197.75</v>
      </c>
      <c r="R1637" t="n">
        <v>30.42</v>
      </c>
      <c r="S1637" t="n">
        <v>25.4</v>
      </c>
      <c r="T1637" t="n">
        <v>1675.11</v>
      </c>
      <c r="U1637" t="n">
        <v>0.83</v>
      </c>
      <c r="V1637" t="n">
        <v>0.89</v>
      </c>
      <c r="W1637" t="n">
        <v>2.95</v>
      </c>
      <c r="X1637" t="n">
        <v>0.1</v>
      </c>
      <c r="Y1637" t="n">
        <v>1</v>
      </c>
      <c r="Z1637" t="n">
        <v>10</v>
      </c>
    </row>
    <row r="1638">
      <c r="A1638" t="n">
        <v>76</v>
      </c>
      <c r="B1638" t="n">
        <v>80</v>
      </c>
      <c r="C1638" t="inlineStr">
        <is>
          <t xml:space="preserve">CONCLUIDO	</t>
        </is>
      </c>
      <c r="D1638" t="n">
        <v>7.6913</v>
      </c>
      <c r="E1638" t="n">
        <v>13</v>
      </c>
      <c r="F1638" t="n">
        <v>10.48</v>
      </c>
      <c r="G1638" t="n">
        <v>104.84</v>
      </c>
      <c r="H1638" t="n">
        <v>1.9</v>
      </c>
      <c r="I1638" t="n">
        <v>6</v>
      </c>
      <c r="J1638" t="n">
        <v>186.97</v>
      </c>
      <c r="K1638" t="n">
        <v>50.28</v>
      </c>
      <c r="L1638" t="n">
        <v>20</v>
      </c>
      <c r="M1638" t="n">
        <v>4</v>
      </c>
      <c r="N1638" t="n">
        <v>36.69</v>
      </c>
      <c r="O1638" t="n">
        <v>23293.82</v>
      </c>
      <c r="P1638" t="n">
        <v>118.86</v>
      </c>
      <c r="Q1638" t="n">
        <v>197.75</v>
      </c>
      <c r="R1638" t="n">
        <v>30.27</v>
      </c>
      <c r="S1638" t="n">
        <v>25.4</v>
      </c>
      <c r="T1638" t="n">
        <v>1600.71</v>
      </c>
      <c r="U1638" t="n">
        <v>0.84</v>
      </c>
      <c r="V1638" t="n">
        <v>0.89</v>
      </c>
      <c r="W1638" t="n">
        <v>2.95</v>
      </c>
      <c r="X1638" t="n">
        <v>0.09</v>
      </c>
      <c r="Y1638" t="n">
        <v>1</v>
      </c>
      <c r="Z1638" t="n">
        <v>10</v>
      </c>
    </row>
    <row r="1639">
      <c r="A1639" t="n">
        <v>77</v>
      </c>
      <c r="B1639" t="n">
        <v>80</v>
      </c>
      <c r="C1639" t="inlineStr">
        <is>
          <t xml:space="preserve">CONCLUIDO	</t>
        </is>
      </c>
      <c r="D1639" t="n">
        <v>7.6913</v>
      </c>
      <c r="E1639" t="n">
        <v>13</v>
      </c>
      <c r="F1639" t="n">
        <v>10.48</v>
      </c>
      <c r="G1639" t="n">
        <v>104.84</v>
      </c>
      <c r="H1639" t="n">
        <v>1.92</v>
      </c>
      <c r="I1639" t="n">
        <v>6</v>
      </c>
      <c r="J1639" t="n">
        <v>187.35</v>
      </c>
      <c r="K1639" t="n">
        <v>50.28</v>
      </c>
      <c r="L1639" t="n">
        <v>20.25</v>
      </c>
      <c r="M1639" t="n">
        <v>4</v>
      </c>
      <c r="N1639" t="n">
        <v>36.82</v>
      </c>
      <c r="O1639" t="n">
        <v>23340.59</v>
      </c>
      <c r="P1639" t="n">
        <v>118.54</v>
      </c>
      <c r="Q1639" t="n">
        <v>197.75</v>
      </c>
      <c r="R1639" t="n">
        <v>30.22</v>
      </c>
      <c r="S1639" t="n">
        <v>25.4</v>
      </c>
      <c r="T1639" t="n">
        <v>1574.07</v>
      </c>
      <c r="U1639" t="n">
        <v>0.84</v>
      </c>
      <c r="V1639" t="n">
        <v>0.89</v>
      </c>
      <c r="W1639" t="n">
        <v>2.95</v>
      </c>
      <c r="X1639" t="n">
        <v>0.09</v>
      </c>
      <c r="Y1639" t="n">
        <v>1</v>
      </c>
      <c r="Z1639" t="n">
        <v>10</v>
      </c>
    </row>
    <row r="1640">
      <c r="A1640" t="n">
        <v>78</v>
      </c>
      <c r="B1640" t="n">
        <v>80</v>
      </c>
      <c r="C1640" t="inlineStr">
        <is>
          <t xml:space="preserve">CONCLUIDO	</t>
        </is>
      </c>
      <c r="D1640" t="n">
        <v>7.693</v>
      </c>
      <c r="E1640" t="n">
        <v>13</v>
      </c>
      <c r="F1640" t="n">
        <v>10.48</v>
      </c>
      <c r="G1640" t="n">
        <v>104.81</v>
      </c>
      <c r="H1640" t="n">
        <v>1.94</v>
      </c>
      <c r="I1640" t="n">
        <v>6</v>
      </c>
      <c r="J1640" t="n">
        <v>187.73</v>
      </c>
      <c r="K1640" t="n">
        <v>50.28</v>
      </c>
      <c r="L1640" t="n">
        <v>20.5</v>
      </c>
      <c r="M1640" t="n">
        <v>4</v>
      </c>
      <c r="N1640" t="n">
        <v>36.95</v>
      </c>
      <c r="O1640" t="n">
        <v>23387.4</v>
      </c>
      <c r="P1640" t="n">
        <v>118.16</v>
      </c>
      <c r="Q1640" t="n">
        <v>197.75</v>
      </c>
      <c r="R1640" t="n">
        <v>30.31</v>
      </c>
      <c r="S1640" t="n">
        <v>25.4</v>
      </c>
      <c r="T1640" t="n">
        <v>1621.34</v>
      </c>
      <c r="U1640" t="n">
        <v>0.84</v>
      </c>
      <c r="V1640" t="n">
        <v>0.89</v>
      </c>
      <c r="W1640" t="n">
        <v>2.94</v>
      </c>
      <c r="X1640" t="n">
        <v>0.09</v>
      </c>
      <c r="Y1640" t="n">
        <v>1</v>
      </c>
      <c r="Z1640" t="n">
        <v>10</v>
      </c>
    </row>
    <row r="1641">
      <c r="A1641" t="n">
        <v>79</v>
      </c>
      <c r="B1641" t="n">
        <v>80</v>
      </c>
      <c r="C1641" t="inlineStr">
        <is>
          <t xml:space="preserve">CONCLUIDO	</t>
        </is>
      </c>
      <c r="D1641" t="n">
        <v>7.688</v>
      </c>
      <c r="E1641" t="n">
        <v>13.01</v>
      </c>
      <c r="F1641" t="n">
        <v>10.49</v>
      </c>
      <c r="G1641" t="n">
        <v>104.89</v>
      </c>
      <c r="H1641" t="n">
        <v>1.96</v>
      </c>
      <c r="I1641" t="n">
        <v>6</v>
      </c>
      <c r="J1641" t="n">
        <v>188.11</v>
      </c>
      <c r="K1641" t="n">
        <v>50.28</v>
      </c>
      <c r="L1641" t="n">
        <v>20.75</v>
      </c>
      <c r="M1641" t="n">
        <v>4</v>
      </c>
      <c r="N1641" t="n">
        <v>37.08</v>
      </c>
      <c r="O1641" t="n">
        <v>23434.26</v>
      </c>
      <c r="P1641" t="n">
        <v>117.65</v>
      </c>
      <c r="Q1641" t="n">
        <v>197.75</v>
      </c>
      <c r="R1641" t="n">
        <v>30.53</v>
      </c>
      <c r="S1641" t="n">
        <v>25.4</v>
      </c>
      <c r="T1641" t="n">
        <v>1733.3</v>
      </c>
      <c r="U1641" t="n">
        <v>0.83</v>
      </c>
      <c r="V1641" t="n">
        <v>0.89</v>
      </c>
      <c r="W1641" t="n">
        <v>2.95</v>
      </c>
      <c r="X1641" t="n">
        <v>0.1</v>
      </c>
      <c r="Y1641" t="n">
        <v>1</v>
      </c>
      <c r="Z1641" t="n">
        <v>10</v>
      </c>
    </row>
    <row r="1642">
      <c r="A1642" t="n">
        <v>80</v>
      </c>
      <c r="B1642" t="n">
        <v>80</v>
      </c>
      <c r="C1642" t="inlineStr">
        <is>
          <t xml:space="preserve">CONCLUIDO	</t>
        </is>
      </c>
      <c r="D1642" t="n">
        <v>7.7165</v>
      </c>
      <c r="E1642" t="n">
        <v>12.96</v>
      </c>
      <c r="F1642" t="n">
        <v>10.47</v>
      </c>
      <c r="G1642" t="n">
        <v>125.68</v>
      </c>
      <c r="H1642" t="n">
        <v>1.98</v>
      </c>
      <c r="I1642" t="n">
        <v>5</v>
      </c>
      <c r="J1642" t="n">
        <v>188.49</v>
      </c>
      <c r="K1642" t="n">
        <v>50.28</v>
      </c>
      <c r="L1642" t="n">
        <v>21</v>
      </c>
      <c r="M1642" t="n">
        <v>3</v>
      </c>
      <c r="N1642" t="n">
        <v>37.21</v>
      </c>
      <c r="O1642" t="n">
        <v>23481.16</v>
      </c>
      <c r="P1642" t="n">
        <v>117.11</v>
      </c>
      <c r="Q1642" t="n">
        <v>197.75</v>
      </c>
      <c r="R1642" t="n">
        <v>30.01</v>
      </c>
      <c r="S1642" t="n">
        <v>25.4</v>
      </c>
      <c r="T1642" t="n">
        <v>1477</v>
      </c>
      <c r="U1642" t="n">
        <v>0.85</v>
      </c>
      <c r="V1642" t="n">
        <v>0.89</v>
      </c>
      <c r="W1642" t="n">
        <v>2.95</v>
      </c>
      <c r="X1642" t="n">
        <v>0.08</v>
      </c>
      <c r="Y1642" t="n">
        <v>1</v>
      </c>
      <c r="Z1642" t="n">
        <v>10</v>
      </c>
    </row>
    <row r="1643">
      <c r="A1643" t="n">
        <v>81</v>
      </c>
      <c r="B1643" t="n">
        <v>80</v>
      </c>
      <c r="C1643" t="inlineStr">
        <is>
          <t xml:space="preserve">CONCLUIDO	</t>
        </is>
      </c>
      <c r="D1643" t="n">
        <v>7.7165</v>
      </c>
      <c r="E1643" t="n">
        <v>12.96</v>
      </c>
      <c r="F1643" t="n">
        <v>10.47</v>
      </c>
      <c r="G1643" t="n">
        <v>125.68</v>
      </c>
      <c r="H1643" t="n">
        <v>2</v>
      </c>
      <c r="I1643" t="n">
        <v>5</v>
      </c>
      <c r="J1643" t="n">
        <v>188.87</v>
      </c>
      <c r="K1643" t="n">
        <v>50.28</v>
      </c>
      <c r="L1643" t="n">
        <v>21.25</v>
      </c>
      <c r="M1643" t="n">
        <v>3</v>
      </c>
      <c r="N1643" t="n">
        <v>37.34</v>
      </c>
      <c r="O1643" t="n">
        <v>23528.1</v>
      </c>
      <c r="P1643" t="n">
        <v>117.41</v>
      </c>
      <c r="Q1643" t="n">
        <v>197.75</v>
      </c>
      <c r="R1643" t="n">
        <v>30.08</v>
      </c>
      <c r="S1643" t="n">
        <v>25.4</v>
      </c>
      <c r="T1643" t="n">
        <v>1508.7</v>
      </c>
      <c r="U1643" t="n">
        <v>0.84</v>
      </c>
      <c r="V1643" t="n">
        <v>0.89</v>
      </c>
      <c r="W1643" t="n">
        <v>2.94</v>
      </c>
      <c r="X1643" t="n">
        <v>0.08</v>
      </c>
      <c r="Y1643" t="n">
        <v>1</v>
      </c>
      <c r="Z1643" t="n">
        <v>10</v>
      </c>
    </row>
    <row r="1644">
      <c r="A1644" t="n">
        <v>82</v>
      </c>
      <c r="B1644" t="n">
        <v>80</v>
      </c>
      <c r="C1644" t="inlineStr">
        <is>
          <t xml:space="preserve">CONCLUIDO	</t>
        </is>
      </c>
      <c r="D1644" t="n">
        <v>7.7126</v>
      </c>
      <c r="E1644" t="n">
        <v>12.97</v>
      </c>
      <c r="F1644" t="n">
        <v>10.48</v>
      </c>
      <c r="G1644" t="n">
        <v>125.76</v>
      </c>
      <c r="H1644" t="n">
        <v>2.02</v>
      </c>
      <c r="I1644" t="n">
        <v>5</v>
      </c>
      <c r="J1644" t="n">
        <v>189.25</v>
      </c>
      <c r="K1644" t="n">
        <v>50.28</v>
      </c>
      <c r="L1644" t="n">
        <v>21.5</v>
      </c>
      <c r="M1644" t="n">
        <v>3</v>
      </c>
      <c r="N1644" t="n">
        <v>37.47</v>
      </c>
      <c r="O1644" t="n">
        <v>23575.09</v>
      </c>
      <c r="P1644" t="n">
        <v>117.7</v>
      </c>
      <c r="Q1644" t="n">
        <v>197.76</v>
      </c>
      <c r="R1644" t="n">
        <v>30.18</v>
      </c>
      <c r="S1644" t="n">
        <v>25.4</v>
      </c>
      <c r="T1644" t="n">
        <v>1563.52</v>
      </c>
      <c r="U1644" t="n">
        <v>0.84</v>
      </c>
      <c r="V1644" t="n">
        <v>0.89</v>
      </c>
      <c r="W1644" t="n">
        <v>2.95</v>
      </c>
      <c r="X1644" t="n">
        <v>0.09</v>
      </c>
      <c r="Y1644" t="n">
        <v>1</v>
      </c>
      <c r="Z1644" t="n">
        <v>10</v>
      </c>
    </row>
    <row r="1645">
      <c r="A1645" t="n">
        <v>83</v>
      </c>
      <c r="B1645" t="n">
        <v>80</v>
      </c>
      <c r="C1645" t="inlineStr">
        <is>
          <t xml:space="preserve">CONCLUIDO	</t>
        </is>
      </c>
      <c r="D1645" t="n">
        <v>7.7175</v>
      </c>
      <c r="E1645" t="n">
        <v>12.96</v>
      </c>
      <c r="F1645" t="n">
        <v>10.47</v>
      </c>
      <c r="G1645" t="n">
        <v>125.66</v>
      </c>
      <c r="H1645" t="n">
        <v>2.04</v>
      </c>
      <c r="I1645" t="n">
        <v>5</v>
      </c>
      <c r="J1645" t="n">
        <v>189.63</v>
      </c>
      <c r="K1645" t="n">
        <v>50.28</v>
      </c>
      <c r="L1645" t="n">
        <v>21.75</v>
      </c>
      <c r="M1645" t="n">
        <v>3</v>
      </c>
      <c r="N1645" t="n">
        <v>37.6</v>
      </c>
      <c r="O1645" t="n">
        <v>23622.13</v>
      </c>
      <c r="P1645" t="n">
        <v>117.59</v>
      </c>
      <c r="Q1645" t="n">
        <v>197.75</v>
      </c>
      <c r="R1645" t="n">
        <v>30.01</v>
      </c>
      <c r="S1645" t="n">
        <v>25.4</v>
      </c>
      <c r="T1645" t="n">
        <v>1474.88</v>
      </c>
      <c r="U1645" t="n">
        <v>0.85</v>
      </c>
      <c r="V1645" t="n">
        <v>0.89</v>
      </c>
      <c r="W1645" t="n">
        <v>2.95</v>
      </c>
      <c r="X1645" t="n">
        <v>0.08</v>
      </c>
      <c r="Y1645" t="n">
        <v>1</v>
      </c>
      <c r="Z1645" t="n">
        <v>10</v>
      </c>
    </row>
    <row r="1646">
      <c r="A1646" t="n">
        <v>84</v>
      </c>
      <c r="B1646" t="n">
        <v>80</v>
      </c>
      <c r="C1646" t="inlineStr">
        <is>
          <t xml:space="preserve">CONCLUIDO	</t>
        </is>
      </c>
      <c r="D1646" t="n">
        <v>7.7179</v>
      </c>
      <c r="E1646" t="n">
        <v>12.96</v>
      </c>
      <c r="F1646" t="n">
        <v>10.47</v>
      </c>
      <c r="G1646" t="n">
        <v>125.66</v>
      </c>
      <c r="H1646" t="n">
        <v>2.05</v>
      </c>
      <c r="I1646" t="n">
        <v>5</v>
      </c>
      <c r="J1646" t="n">
        <v>190.01</v>
      </c>
      <c r="K1646" t="n">
        <v>50.28</v>
      </c>
      <c r="L1646" t="n">
        <v>22</v>
      </c>
      <c r="M1646" t="n">
        <v>3</v>
      </c>
      <c r="N1646" t="n">
        <v>37.74</v>
      </c>
      <c r="O1646" t="n">
        <v>23669.2</v>
      </c>
      <c r="P1646" t="n">
        <v>117.55</v>
      </c>
      <c r="Q1646" t="n">
        <v>197.75</v>
      </c>
      <c r="R1646" t="n">
        <v>29.91</v>
      </c>
      <c r="S1646" t="n">
        <v>25.4</v>
      </c>
      <c r="T1646" t="n">
        <v>1424.71</v>
      </c>
      <c r="U1646" t="n">
        <v>0.85</v>
      </c>
      <c r="V1646" t="n">
        <v>0.89</v>
      </c>
      <c r="W1646" t="n">
        <v>2.95</v>
      </c>
      <c r="X1646" t="n">
        <v>0.08</v>
      </c>
      <c r="Y1646" t="n">
        <v>1</v>
      </c>
      <c r="Z1646" t="n">
        <v>10</v>
      </c>
    </row>
    <row r="1647">
      <c r="A1647" t="n">
        <v>85</v>
      </c>
      <c r="B1647" t="n">
        <v>80</v>
      </c>
      <c r="C1647" t="inlineStr">
        <is>
          <t xml:space="preserve">CONCLUIDO	</t>
        </is>
      </c>
      <c r="D1647" t="n">
        <v>7.7177</v>
      </c>
      <c r="E1647" t="n">
        <v>12.96</v>
      </c>
      <c r="F1647" t="n">
        <v>10.47</v>
      </c>
      <c r="G1647" t="n">
        <v>125.66</v>
      </c>
      <c r="H1647" t="n">
        <v>2.07</v>
      </c>
      <c r="I1647" t="n">
        <v>5</v>
      </c>
      <c r="J1647" t="n">
        <v>190.4</v>
      </c>
      <c r="K1647" t="n">
        <v>50.28</v>
      </c>
      <c r="L1647" t="n">
        <v>22.25</v>
      </c>
      <c r="M1647" t="n">
        <v>3</v>
      </c>
      <c r="N1647" t="n">
        <v>37.87</v>
      </c>
      <c r="O1647" t="n">
        <v>23716.33</v>
      </c>
      <c r="P1647" t="n">
        <v>117.7</v>
      </c>
      <c r="Q1647" t="n">
        <v>197.75</v>
      </c>
      <c r="R1647" t="n">
        <v>29.99</v>
      </c>
      <c r="S1647" t="n">
        <v>25.4</v>
      </c>
      <c r="T1647" t="n">
        <v>1466.05</v>
      </c>
      <c r="U1647" t="n">
        <v>0.85</v>
      </c>
      <c r="V1647" t="n">
        <v>0.89</v>
      </c>
      <c r="W1647" t="n">
        <v>2.95</v>
      </c>
      <c r="X1647" t="n">
        <v>0.08</v>
      </c>
      <c r="Y1647" t="n">
        <v>1</v>
      </c>
      <c r="Z1647" t="n">
        <v>10</v>
      </c>
    </row>
    <row r="1648">
      <c r="A1648" t="n">
        <v>86</v>
      </c>
      <c r="B1648" t="n">
        <v>80</v>
      </c>
      <c r="C1648" t="inlineStr">
        <is>
          <t xml:space="preserve">CONCLUIDO	</t>
        </is>
      </c>
      <c r="D1648" t="n">
        <v>7.723</v>
      </c>
      <c r="E1648" t="n">
        <v>12.95</v>
      </c>
      <c r="F1648" t="n">
        <v>10.46</v>
      </c>
      <c r="G1648" t="n">
        <v>125.55</v>
      </c>
      <c r="H1648" t="n">
        <v>2.09</v>
      </c>
      <c r="I1648" t="n">
        <v>5</v>
      </c>
      <c r="J1648" t="n">
        <v>190.78</v>
      </c>
      <c r="K1648" t="n">
        <v>50.28</v>
      </c>
      <c r="L1648" t="n">
        <v>22.5</v>
      </c>
      <c r="M1648" t="n">
        <v>3</v>
      </c>
      <c r="N1648" t="n">
        <v>38</v>
      </c>
      <c r="O1648" t="n">
        <v>23763.49</v>
      </c>
      <c r="P1648" t="n">
        <v>117.55</v>
      </c>
      <c r="Q1648" t="n">
        <v>197.75</v>
      </c>
      <c r="R1648" t="n">
        <v>29.67</v>
      </c>
      <c r="S1648" t="n">
        <v>25.4</v>
      </c>
      <c r="T1648" t="n">
        <v>1305.55</v>
      </c>
      <c r="U1648" t="n">
        <v>0.86</v>
      </c>
      <c r="V1648" t="n">
        <v>0.89</v>
      </c>
      <c r="W1648" t="n">
        <v>2.95</v>
      </c>
      <c r="X1648" t="n">
        <v>0.07000000000000001</v>
      </c>
      <c r="Y1648" t="n">
        <v>1</v>
      </c>
      <c r="Z1648" t="n">
        <v>10</v>
      </c>
    </row>
    <row r="1649">
      <c r="A1649" t="n">
        <v>87</v>
      </c>
      <c r="B1649" t="n">
        <v>80</v>
      </c>
      <c r="C1649" t="inlineStr">
        <is>
          <t xml:space="preserve">CONCLUIDO	</t>
        </is>
      </c>
      <c r="D1649" t="n">
        <v>7.7199</v>
      </c>
      <c r="E1649" t="n">
        <v>12.95</v>
      </c>
      <c r="F1649" t="n">
        <v>10.47</v>
      </c>
      <c r="G1649" t="n">
        <v>125.62</v>
      </c>
      <c r="H1649" t="n">
        <v>2.11</v>
      </c>
      <c r="I1649" t="n">
        <v>5</v>
      </c>
      <c r="J1649" t="n">
        <v>191.16</v>
      </c>
      <c r="K1649" t="n">
        <v>50.28</v>
      </c>
      <c r="L1649" t="n">
        <v>22.75</v>
      </c>
      <c r="M1649" t="n">
        <v>3</v>
      </c>
      <c r="N1649" t="n">
        <v>38.13</v>
      </c>
      <c r="O1649" t="n">
        <v>23810.71</v>
      </c>
      <c r="P1649" t="n">
        <v>117.64</v>
      </c>
      <c r="Q1649" t="n">
        <v>197.79</v>
      </c>
      <c r="R1649" t="n">
        <v>29.79</v>
      </c>
      <c r="S1649" t="n">
        <v>25.4</v>
      </c>
      <c r="T1649" t="n">
        <v>1367.72</v>
      </c>
      <c r="U1649" t="n">
        <v>0.85</v>
      </c>
      <c r="V1649" t="n">
        <v>0.89</v>
      </c>
      <c r="W1649" t="n">
        <v>2.95</v>
      </c>
      <c r="X1649" t="n">
        <v>0.08</v>
      </c>
      <c r="Y1649" t="n">
        <v>1</v>
      </c>
      <c r="Z1649" t="n">
        <v>10</v>
      </c>
    </row>
    <row r="1650">
      <c r="A1650" t="n">
        <v>88</v>
      </c>
      <c r="B1650" t="n">
        <v>80</v>
      </c>
      <c r="C1650" t="inlineStr">
        <is>
          <t xml:space="preserve">CONCLUIDO	</t>
        </is>
      </c>
      <c r="D1650" t="n">
        <v>7.7199</v>
      </c>
      <c r="E1650" t="n">
        <v>12.95</v>
      </c>
      <c r="F1650" t="n">
        <v>10.47</v>
      </c>
      <c r="G1650" t="n">
        <v>125.62</v>
      </c>
      <c r="H1650" t="n">
        <v>2.13</v>
      </c>
      <c r="I1650" t="n">
        <v>5</v>
      </c>
      <c r="J1650" t="n">
        <v>191.55</v>
      </c>
      <c r="K1650" t="n">
        <v>50.28</v>
      </c>
      <c r="L1650" t="n">
        <v>23</v>
      </c>
      <c r="M1650" t="n">
        <v>3</v>
      </c>
      <c r="N1650" t="n">
        <v>38.27</v>
      </c>
      <c r="O1650" t="n">
        <v>23857.96</v>
      </c>
      <c r="P1650" t="n">
        <v>117.64</v>
      </c>
      <c r="Q1650" t="n">
        <v>197.75</v>
      </c>
      <c r="R1650" t="n">
        <v>29.91</v>
      </c>
      <c r="S1650" t="n">
        <v>25.4</v>
      </c>
      <c r="T1650" t="n">
        <v>1424.14</v>
      </c>
      <c r="U1650" t="n">
        <v>0.85</v>
      </c>
      <c r="V1650" t="n">
        <v>0.89</v>
      </c>
      <c r="W1650" t="n">
        <v>2.94</v>
      </c>
      <c r="X1650" t="n">
        <v>0.08</v>
      </c>
      <c r="Y1650" t="n">
        <v>1</v>
      </c>
      <c r="Z1650" t="n">
        <v>10</v>
      </c>
    </row>
    <row r="1651">
      <c r="A1651" t="n">
        <v>89</v>
      </c>
      <c r="B1651" t="n">
        <v>80</v>
      </c>
      <c r="C1651" t="inlineStr">
        <is>
          <t xml:space="preserve">CONCLUIDO	</t>
        </is>
      </c>
      <c r="D1651" t="n">
        <v>7.72</v>
      </c>
      <c r="E1651" t="n">
        <v>12.95</v>
      </c>
      <c r="F1651" t="n">
        <v>10.47</v>
      </c>
      <c r="G1651" t="n">
        <v>125.61</v>
      </c>
      <c r="H1651" t="n">
        <v>2.15</v>
      </c>
      <c r="I1651" t="n">
        <v>5</v>
      </c>
      <c r="J1651" t="n">
        <v>191.93</v>
      </c>
      <c r="K1651" t="n">
        <v>50.28</v>
      </c>
      <c r="L1651" t="n">
        <v>23.25</v>
      </c>
      <c r="M1651" t="n">
        <v>3</v>
      </c>
      <c r="N1651" t="n">
        <v>38.4</v>
      </c>
      <c r="O1651" t="n">
        <v>23905.27</v>
      </c>
      <c r="P1651" t="n">
        <v>117.47</v>
      </c>
      <c r="Q1651" t="n">
        <v>197.75</v>
      </c>
      <c r="R1651" t="n">
        <v>29.89</v>
      </c>
      <c r="S1651" t="n">
        <v>25.4</v>
      </c>
      <c r="T1651" t="n">
        <v>1415.13</v>
      </c>
      <c r="U1651" t="n">
        <v>0.85</v>
      </c>
      <c r="V1651" t="n">
        <v>0.89</v>
      </c>
      <c r="W1651" t="n">
        <v>2.94</v>
      </c>
      <c r="X1651" t="n">
        <v>0.08</v>
      </c>
      <c r="Y1651" t="n">
        <v>1</v>
      </c>
      <c r="Z1651" t="n">
        <v>10</v>
      </c>
    </row>
    <row r="1652">
      <c r="A1652" t="n">
        <v>90</v>
      </c>
      <c r="B1652" t="n">
        <v>80</v>
      </c>
      <c r="C1652" t="inlineStr">
        <is>
          <t xml:space="preserve">CONCLUIDO	</t>
        </is>
      </c>
      <c r="D1652" t="n">
        <v>7.7187</v>
      </c>
      <c r="E1652" t="n">
        <v>12.96</v>
      </c>
      <c r="F1652" t="n">
        <v>10.47</v>
      </c>
      <c r="G1652" t="n">
        <v>125.64</v>
      </c>
      <c r="H1652" t="n">
        <v>2.17</v>
      </c>
      <c r="I1652" t="n">
        <v>5</v>
      </c>
      <c r="J1652" t="n">
        <v>192.31</v>
      </c>
      <c r="K1652" t="n">
        <v>50.28</v>
      </c>
      <c r="L1652" t="n">
        <v>23.5</v>
      </c>
      <c r="M1652" t="n">
        <v>3</v>
      </c>
      <c r="N1652" t="n">
        <v>38.53</v>
      </c>
      <c r="O1652" t="n">
        <v>23952.62</v>
      </c>
      <c r="P1652" t="n">
        <v>117.33</v>
      </c>
      <c r="Q1652" t="n">
        <v>197.75</v>
      </c>
      <c r="R1652" t="n">
        <v>29.85</v>
      </c>
      <c r="S1652" t="n">
        <v>25.4</v>
      </c>
      <c r="T1652" t="n">
        <v>1397.57</v>
      </c>
      <c r="U1652" t="n">
        <v>0.85</v>
      </c>
      <c r="V1652" t="n">
        <v>0.89</v>
      </c>
      <c r="W1652" t="n">
        <v>2.95</v>
      </c>
      <c r="X1652" t="n">
        <v>0.08</v>
      </c>
      <c r="Y1652" t="n">
        <v>1</v>
      </c>
      <c r="Z1652" t="n">
        <v>10</v>
      </c>
    </row>
    <row r="1653">
      <c r="A1653" t="n">
        <v>91</v>
      </c>
      <c r="B1653" t="n">
        <v>80</v>
      </c>
      <c r="C1653" t="inlineStr">
        <is>
          <t xml:space="preserve">CONCLUIDO	</t>
        </is>
      </c>
      <c r="D1653" t="n">
        <v>7.7207</v>
      </c>
      <c r="E1653" t="n">
        <v>12.95</v>
      </c>
      <c r="F1653" t="n">
        <v>10.47</v>
      </c>
      <c r="G1653" t="n">
        <v>125.6</v>
      </c>
      <c r="H1653" t="n">
        <v>2.19</v>
      </c>
      <c r="I1653" t="n">
        <v>5</v>
      </c>
      <c r="J1653" t="n">
        <v>192.7</v>
      </c>
      <c r="K1653" t="n">
        <v>50.28</v>
      </c>
      <c r="L1653" t="n">
        <v>23.75</v>
      </c>
      <c r="M1653" t="n">
        <v>3</v>
      </c>
      <c r="N1653" t="n">
        <v>38.67</v>
      </c>
      <c r="O1653" t="n">
        <v>24000.01</v>
      </c>
      <c r="P1653" t="n">
        <v>117.23</v>
      </c>
      <c r="Q1653" t="n">
        <v>197.78</v>
      </c>
      <c r="R1653" t="n">
        <v>29.82</v>
      </c>
      <c r="S1653" t="n">
        <v>25.4</v>
      </c>
      <c r="T1653" t="n">
        <v>1378.95</v>
      </c>
      <c r="U1653" t="n">
        <v>0.85</v>
      </c>
      <c r="V1653" t="n">
        <v>0.89</v>
      </c>
      <c r="W1653" t="n">
        <v>2.94</v>
      </c>
      <c r="X1653" t="n">
        <v>0.08</v>
      </c>
      <c r="Y1653" t="n">
        <v>1</v>
      </c>
      <c r="Z1653" t="n">
        <v>10</v>
      </c>
    </row>
    <row r="1654">
      <c r="A1654" t="n">
        <v>92</v>
      </c>
      <c r="B1654" t="n">
        <v>80</v>
      </c>
      <c r="C1654" t="inlineStr">
        <is>
          <t xml:space="preserve">CONCLUIDO	</t>
        </is>
      </c>
      <c r="D1654" t="n">
        <v>7.7218</v>
      </c>
      <c r="E1654" t="n">
        <v>12.95</v>
      </c>
      <c r="F1654" t="n">
        <v>10.46</v>
      </c>
      <c r="G1654" t="n">
        <v>125.58</v>
      </c>
      <c r="H1654" t="n">
        <v>2.21</v>
      </c>
      <c r="I1654" t="n">
        <v>5</v>
      </c>
      <c r="J1654" t="n">
        <v>193.08</v>
      </c>
      <c r="K1654" t="n">
        <v>50.28</v>
      </c>
      <c r="L1654" t="n">
        <v>24</v>
      </c>
      <c r="M1654" t="n">
        <v>3</v>
      </c>
      <c r="N1654" t="n">
        <v>38.8</v>
      </c>
      <c r="O1654" t="n">
        <v>24047.45</v>
      </c>
      <c r="P1654" t="n">
        <v>116.93</v>
      </c>
      <c r="Q1654" t="n">
        <v>197.75</v>
      </c>
      <c r="R1654" t="n">
        <v>29.74</v>
      </c>
      <c r="S1654" t="n">
        <v>25.4</v>
      </c>
      <c r="T1654" t="n">
        <v>1338.69</v>
      </c>
      <c r="U1654" t="n">
        <v>0.85</v>
      </c>
      <c r="V1654" t="n">
        <v>0.89</v>
      </c>
      <c r="W1654" t="n">
        <v>2.95</v>
      </c>
      <c r="X1654" t="n">
        <v>0.07000000000000001</v>
      </c>
      <c r="Y1654" t="n">
        <v>1</v>
      </c>
      <c r="Z1654" t="n">
        <v>10</v>
      </c>
    </row>
    <row r="1655">
      <c r="A1655" t="n">
        <v>93</v>
      </c>
      <c r="B1655" t="n">
        <v>80</v>
      </c>
      <c r="C1655" t="inlineStr">
        <is>
          <t xml:space="preserve">CONCLUIDO	</t>
        </is>
      </c>
      <c r="D1655" t="n">
        <v>7.722</v>
      </c>
      <c r="E1655" t="n">
        <v>12.95</v>
      </c>
      <c r="F1655" t="n">
        <v>10.46</v>
      </c>
      <c r="G1655" t="n">
        <v>125.57</v>
      </c>
      <c r="H1655" t="n">
        <v>2.22</v>
      </c>
      <c r="I1655" t="n">
        <v>5</v>
      </c>
      <c r="J1655" t="n">
        <v>193.47</v>
      </c>
      <c r="K1655" t="n">
        <v>50.28</v>
      </c>
      <c r="L1655" t="n">
        <v>24.25</v>
      </c>
      <c r="M1655" t="n">
        <v>3</v>
      </c>
      <c r="N1655" t="n">
        <v>38.94</v>
      </c>
      <c r="O1655" t="n">
        <v>24094.93</v>
      </c>
      <c r="P1655" t="n">
        <v>116.72</v>
      </c>
      <c r="Q1655" t="n">
        <v>197.76</v>
      </c>
      <c r="R1655" t="n">
        <v>29.63</v>
      </c>
      <c r="S1655" t="n">
        <v>25.4</v>
      </c>
      <c r="T1655" t="n">
        <v>1286.31</v>
      </c>
      <c r="U1655" t="n">
        <v>0.86</v>
      </c>
      <c r="V1655" t="n">
        <v>0.89</v>
      </c>
      <c r="W1655" t="n">
        <v>2.95</v>
      </c>
      <c r="X1655" t="n">
        <v>0.07000000000000001</v>
      </c>
      <c r="Y1655" t="n">
        <v>1</v>
      </c>
      <c r="Z1655" t="n">
        <v>10</v>
      </c>
    </row>
    <row r="1656">
      <c r="A1656" t="n">
        <v>94</v>
      </c>
      <c r="B1656" t="n">
        <v>80</v>
      </c>
      <c r="C1656" t="inlineStr">
        <is>
          <t xml:space="preserve">CONCLUIDO	</t>
        </is>
      </c>
      <c r="D1656" t="n">
        <v>7.7237</v>
      </c>
      <c r="E1656" t="n">
        <v>12.95</v>
      </c>
      <c r="F1656" t="n">
        <v>10.46</v>
      </c>
      <c r="G1656" t="n">
        <v>125.54</v>
      </c>
      <c r="H1656" t="n">
        <v>2.24</v>
      </c>
      <c r="I1656" t="n">
        <v>5</v>
      </c>
      <c r="J1656" t="n">
        <v>193.85</v>
      </c>
      <c r="K1656" t="n">
        <v>50.28</v>
      </c>
      <c r="L1656" t="n">
        <v>24.5</v>
      </c>
      <c r="M1656" t="n">
        <v>3</v>
      </c>
      <c r="N1656" t="n">
        <v>39.07</v>
      </c>
      <c r="O1656" t="n">
        <v>24142.46</v>
      </c>
      <c r="P1656" t="n">
        <v>116.36</v>
      </c>
      <c r="Q1656" t="n">
        <v>197.79</v>
      </c>
      <c r="R1656" t="n">
        <v>29.63</v>
      </c>
      <c r="S1656" t="n">
        <v>25.4</v>
      </c>
      <c r="T1656" t="n">
        <v>1284.21</v>
      </c>
      <c r="U1656" t="n">
        <v>0.86</v>
      </c>
      <c r="V1656" t="n">
        <v>0.89</v>
      </c>
      <c r="W1656" t="n">
        <v>2.95</v>
      </c>
      <c r="X1656" t="n">
        <v>0.07000000000000001</v>
      </c>
      <c r="Y1656" t="n">
        <v>1</v>
      </c>
      <c r="Z1656" t="n">
        <v>10</v>
      </c>
    </row>
    <row r="1657">
      <c r="A1657" t="n">
        <v>95</v>
      </c>
      <c r="B1657" t="n">
        <v>80</v>
      </c>
      <c r="C1657" t="inlineStr">
        <is>
          <t xml:space="preserve">CONCLUIDO	</t>
        </is>
      </c>
      <c r="D1657" t="n">
        <v>7.7245</v>
      </c>
      <c r="E1657" t="n">
        <v>12.95</v>
      </c>
      <c r="F1657" t="n">
        <v>10.46</v>
      </c>
      <c r="G1657" t="n">
        <v>125.52</v>
      </c>
      <c r="H1657" t="n">
        <v>2.26</v>
      </c>
      <c r="I1657" t="n">
        <v>5</v>
      </c>
      <c r="J1657" t="n">
        <v>194.24</v>
      </c>
      <c r="K1657" t="n">
        <v>50.28</v>
      </c>
      <c r="L1657" t="n">
        <v>24.75</v>
      </c>
      <c r="M1657" t="n">
        <v>3</v>
      </c>
      <c r="N1657" t="n">
        <v>39.21</v>
      </c>
      <c r="O1657" t="n">
        <v>24190.04</v>
      </c>
      <c r="P1657" t="n">
        <v>116.13</v>
      </c>
      <c r="Q1657" t="n">
        <v>197.75</v>
      </c>
      <c r="R1657" t="n">
        <v>29.62</v>
      </c>
      <c r="S1657" t="n">
        <v>25.4</v>
      </c>
      <c r="T1657" t="n">
        <v>1279</v>
      </c>
      <c r="U1657" t="n">
        <v>0.86</v>
      </c>
      <c r="V1657" t="n">
        <v>0.89</v>
      </c>
      <c r="W1657" t="n">
        <v>2.94</v>
      </c>
      <c r="X1657" t="n">
        <v>0.07000000000000001</v>
      </c>
      <c r="Y1657" t="n">
        <v>1</v>
      </c>
      <c r="Z1657" t="n">
        <v>10</v>
      </c>
    </row>
    <row r="1658">
      <c r="A1658" t="n">
        <v>96</v>
      </c>
      <c r="B1658" t="n">
        <v>80</v>
      </c>
      <c r="C1658" t="inlineStr">
        <is>
          <t xml:space="preserve">CONCLUIDO	</t>
        </is>
      </c>
      <c r="D1658" t="n">
        <v>7.722</v>
      </c>
      <c r="E1658" t="n">
        <v>12.95</v>
      </c>
      <c r="F1658" t="n">
        <v>10.46</v>
      </c>
      <c r="G1658" t="n">
        <v>125.57</v>
      </c>
      <c r="H1658" t="n">
        <v>2.28</v>
      </c>
      <c r="I1658" t="n">
        <v>5</v>
      </c>
      <c r="J1658" t="n">
        <v>194.62</v>
      </c>
      <c r="K1658" t="n">
        <v>50.28</v>
      </c>
      <c r="L1658" t="n">
        <v>25</v>
      </c>
      <c r="M1658" t="n">
        <v>3</v>
      </c>
      <c r="N1658" t="n">
        <v>39.34</v>
      </c>
      <c r="O1658" t="n">
        <v>24237.67</v>
      </c>
      <c r="P1658" t="n">
        <v>115.88</v>
      </c>
      <c r="Q1658" t="n">
        <v>197.75</v>
      </c>
      <c r="R1658" t="n">
        <v>29.6</v>
      </c>
      <c r="S1658" t="n">
        <v>25.4</v>
      </c>
      <c r="T1658" t="n">
        <v>1269.07</v>
      </c>
      <c r="U1658" t="n">
        <v>0.86</v>
      </c>
      <c r="V1658" t="n">
        <v>0.89</v>
      </c>
      <c r="W1658" t="n">
        <v>2.95</v>
      </c>
      <c r="X1658" t="n">
        <v>0.07000000000000001</v>
      </c>
      <c r="Y1658" t="n">
        <v>1</v>
      </c>
      <c r="Z1658" t="n">
        <v>10</v>
      </c>
    </row>
    <row r="1659">
      <c r="A1659" t="n">
        <v>97</v>
      </c>
      <c r="B1659" t="n">
        <v>80</v>
      </c>
      <c r="C1659" t="inlineStr">
        <is>
          <t xml:space="preserve">CONCLUIDO	</t>
        </is>
      </c>
      <c r="D1659" t="n">
        <v>7.7238</v>
      </c>
      <c r="E1659" t="n">
        <v>12.95</v>
      </c>
      <c r="F1659" t="n">
        <v>10.46</v>
      </c>
      <c r="G1659" t="n">
        <v>125.54</v>
      </c>
      <c r="H1659" t="n">
        <v>2.3</v>
      </c>
      <c r="I1659" t="n">
        <v>5</v>
      </c>
      <c r="J1659" t="n">
        <v>195.01</v>
      </c>
      <c r="K1659" t="n">
        <v>50.28</v>
      </c>
      <c r="L1659" t="n">
        <v>25.25</v>
      </c>
      <c r="M1659" t="n">
        <v>3</v>
      </c>
      <c r="N1659" t="n">
        <v>39.48</v>
      </c>
      <c r="O1659" t="n">
        <v>24285.33</v>
      </c>
      <c r="P1659" t="n">
        <v>115.25</v>
      </c>
      <c r="Q1659" t="n">
        <v>197.75</v>
      </c>
      <c r="R1659" t="n">
        <v>29.61</v>
      </c>
      <c r="S1659" t="n">
        <v>25.4</v>
      </c>
      <c r="T1659" t="n">
        <v>1275.01</v>
      </c>
      <c r="U1659" t="n">
        <v>0.86</v>
      </c>
      <c r="V1659" t="n">
        <v>0.89</v>
      </c>
      <c r="W1659" t="n">
        <v>2.95</v>
      </c>
      <c r="X1659" t="n">
        <v>0.07000000000000001</v>
      </c>
      <c r="Y1659" t="n">
        <v>1</v>
      </c>
      <c r="Z1659" t="n">
        <v>10</v>
      </c>
    </row>
    <row r="1660">
      <c r="A1660" t="n">
        <v>98</v>
      </c>
      <c r="B1660" t="n">
        <v>80</v>
      </c>
      <c r="C1660" t="inlineStr">
        <is>
          <t xml:space="preserve">CONCLUIDO	</t>
        </is>
      </c>
      <c r="D1660" t="n">
        <v>7.7223</v>
      </c>
      <c r="E1660" t="n">
        <v>12.95</v>
      </c>
      <c r="F1660" t="n">
        <v>10.46</v>
      </c>
      <c r="G1660" t="n">
        <v>125.57</v>
      </c>
      <c r="H1660" t="n">
        <v>2.32</v>
      </c>
      <c r="I1660" t="n">
        <v>5</v>
      </c>
      <c r="J1660" t="n">
        <v>195.4</v>
      </c>
      <c r="K1660" t="n">
        <v>50.28</v>
      </c>
      <c r="L1660" t="n">
        <v>25.5</v>
      </c>
      <c r="M1660" t="n">
        <v>3</v>
      </c>
      <c r="N1660" t="n">
        <v>39.62</v>
      </c>
      <c r="O1660" t="n">
        <v>24333.05</v>
      </c>
      <c r="P1660" t="n">
        <v>114.79</v>
      </c>
      <c r="Q1660" t="n">
        <v>197.75</v>
      </c>
      <c r="R1660" t="n">
        <v>29.64</v>
      </c>
      <c r="S1660" t="n">
        <v>25.4</v>
      </c>
      <c r="T1660" t="n">
        <v>1292.42</v>
      </c>
      <c r="U1660" t="n">
        <v>0.86</v>
      </c>
      <c r="V1660" t="n">
        <v>0.89</v>
      </c>
      <c r="W1660" t="n">
        <v>2.95</v>
      </c>
      <c r="X1660" t="n">
        <v>0.07000000000000001</v>
      </c>
      <c r="Y1660" t="n">
        <v>1</v>
      </c>
      <c r="Z1660" t="n">
        <v>10</v>
      </c>
    </row>
    <row r="1661">
      <c r="A1661" t="n">
        <v>99</v>
      </c>
      <c r="B1661" t="n">
        <v>80</v>
      </c>
      <c r="C1661" t="inlineStr">
        <is>
          <t xml:space="preserve">CONCLUIDO	</t>
        </is>
      </c>
      <c r="D1661" t="n">
        <v>7.7195</v>
      </c>
      <c r="E1661" t="n">
        <v>12.95</v>
      </c>
      <c r="F1661" t="n">
        <v>10.47</v>
      </c>
      <c r="G1661" t="n">
        <v>125.62</v>
      </c>
      <c r="H1661" t="n">
        <v>2.33</v>
      </c>
      <c r="I1661" t="n">
        <v>5</v>
      </c>
      <c r="J1661" t="n">
        <v>195.78</v>
      </c>
      <c r="K1661" t="n">
        <v>50.28</v>
      </c>
      <c r="L1661" t="n">
        <v>25.75</v>
      </c>
      <c r="M1661" t="n">
        <v>3</v>
      </c>
      <c r="N1661" t="n">
        <v>39.75</v>
      </c>
      <c r="O1661" t="n">
        <v>24380.81</v>
      </c>
      <c r="P1661" t="n">
        <v>114.7</v>
      </c>
      <c r="Q1661" t="n">
        <v>197.78</v>
      </c>
      <c r="R1661" t="n">
        <v>29.8</v>
      </c>
      <c r="S1661" t="n">
        <v>25.4</v>
      </c>
      <c r="T1661" t="n">
        <v>1369.64</v>
      </c>
      <c r="U1661" t="n">
        <v>0.85</v>
      </c>
      <c r="V1661" t="n">
        <v>0.89</v>
      </c>
      <c r="W1661" t="n">
        <v>2.95</v>
      </c>
      <c r="X1661" t="n">
        <v>0.08</v>
      </c>
      <c r="Y1661" t="n">
        <v>1</v>
      </c>
      <c r="Z1661" t="n">
        <v>10</v>
      </c>
    </row>
    <row r="1662">
      <c r="A1662" t="n">
        <v>100</v>
      </c>
      <c r="B1662" t="n">
        <v>80</v>
      </c>
      <c r="C1662" t="inlineStr">
        <is>
          <t xml:space="preserve">CONCLUIDO	</t>
        </is>
      </c>
      <c r="D1662" t="n">
        <v>7.7175</v>
      </c>
      <c r="E1662" t="n">
        <v>12.96</v>
      </c>
      <c r="F1662" t="n">
        <v>10.47</v>
      </c>
      <c r="G1662" t="n">
        <v>125.66</v>
      </c>
      <c r="H1662" t="n">
        <v>2.35</v>
      </c>
      <c r="I1662" t="n">
        <v>5</v>
      </c>
      <c r="J1662" t="n">
        <v>196.17</v>
      </c>
      <c r="K1662" t="n">
        <v>50.28</v>
      </c>
      <c r="L1662" t="n">
        <v>26</v>
      </c>
      <c r="M1662" t="n">
        <v>3</v>
      </c>
      <c r="N1662" t="n">
        <v>39.89</v>
      </c>
      <c r="O1662" t="n">
        <v>24428.62</v>
      </c>
      <c r="P1662" t="n">
        <v>114.49</v>
      </c>
      <c r="Q1662" t="n">
        <v>197.77</v>
      </c>
      <c r="R1662" t="n">
        <v>29.87</v>
      </c>
      <c r="S1662" t="n">
        <v>25.4</v>
      </c>
      <c r="T1662" t="n">
        <v>1404.9</v>
      </c>
      <c r="U1662" t="n">
        <v>0.85</v>
      </c>
      <c r="V1662" t="n">
        <v>0.89</v>
      </c>
      <c r="W1662" t="n">
        <v>2.95</v>
      </c>
      <c r="X1662" t="n">
        <v>0.08</v>
      </c>
      <c r="Y1662" t="n">
        <v>1</v>
      </c>
      <c r="Z1662" t="n">
        <v>10</v>
      </c>
    </row>
    <row r="1663">
      <c r="A1663" t="n">
        <v>101</v>
      </c>
      <c r="B1663" t="n">
        <v>80</v>
      </c>
      <c r="C1663" t="inlineStr">
        <is>
          <t xml:space="preserve">CONCLUIDO	</t>
        </is>
      </c>
      <c r="D1663" t="n">
        <v>7.7189</v>
      </c>
      <c r="E1663" t="n">
        <v>12.96</v>
      </c>
      <c r="F1663" t="n">
        <v>10.47</v>
      </c>
      <c r="G1663" t="n">
        <v>125.64</v>
      </c>
      <c r="H1663" t="n">
        <v>2.37</v>
      </c>
      <c r="I1663" t="n">
        <v>5</v>
      </c>
      <c r="J1663" t="n">
        <v>196.56</v>
      </c>
      <c r="K1663" t="n">
        <v>50.28</v>
      </c>
      <c r="L1663" t="n">
        <v>26.25</v>
      </c>
      <c r="M1663" t="n">
        <v>3</v>
      </c>
      <c r="N1663" t="n">
        <v>40.03</v>
      </c>
      <c r="O1663" t="n">
        <v>24476.48</v>
      </c>
      <c r="P1663" t="n">
        <v>114.08</v>
      </c>
      <c r="Q1663" t="n">
        <v>197.78</v>
      </c>
      <c r="R1663" t="n">
        <v>29.82</v>
      </c>
      <c r="S1663" t="n">
        <v>25.4</v>
      </c>
      <c r="T1663" t="n">
        <v>1378.77</v>
      </c>
      <c r="U1663" t="n">
        <v>0.85</v>
      </c>
      <c r="V1663" t="n">
        <v>0.89</v>
      </c>
      <c r="W1663" t="n">
        <v>2.95</v>
      </c>
      <c r="X1663" t="n">
        <v>0.08</v>
      </c>
      <c r="Y1663" t="n">
        <v>1</v>
      </c>
      <c r="Z1663" t="n">
        <v>10</v>
      </c>
    </row>
    <row r="1664">
      <c r="A1664" t="n">
        <v>102</v>
      </c>
      <c r="B1664" t="n">
        <v>80</v>
      </c>
      <c r="C1664" t="inlineStr">
        <is>
          <t xml:space="preserve">CONCLUIDO	</t>
        </is>
      </c>
      <c r="D1664" t="n">
        <v>7.721</v>
      </c>
      <c r="E1664" t="n">
        <v>12.95</v>
      </c>
      <c r="F1664" t="n">
        <v>10.47</v>
      </c>
      <c r="G1664" t="n">
        <v>125.59</v>
      </c>
      <c r="H1664" t="n">
        <v>2.39</v>
      </c>
      <c r="I1664" t="n">
        <v>5</v>
      </c>
      <c r="J1664" t="n">
        <v>196.95</v>
      </c>
      <c r="K1664" t="n">
        <v>50.28</v>
      </c>
      <c r="L1664" t="n">
        <v>26.5</v>
      </c>
      <c r="M1664" t="n">
        <v>3</v>
      </c>
      <c r="N1664" t="n">
        <v>40.17</v>
      </c>
      <c r="O1664" t="n">
        <v>24524.38</v>
      </c>
      <c r="P1664" t="n">
        <v>113.55</v>
      </c>
      <c r="Q1664" t="n">
        <v>197.78</v>
      </c>
      <c r="R1664" t="n">
        <v>29.79</v>
      </c>
      <c r="S1664" t="n">
        <v>25.4</v>
      </c>
      <c r="T1664" t="n">
        <v>1363.96</v>
      </c>
      <c r="U1664" t="n">
        <v>0.85</v>
      </c>
      <c r="V1664" t="n">
        <v>0.89</v>
      </c>
      <c r="W1664" t="n">
        <v>2.95</v>
      </c>
      <c r="X1664" t="n">
        <v>0.08</v>
      </c>
      <c r="Y1664" t="n">
        <v>1</v>
      </c>
      <c r="Z1664" t="n">
        <v>10</v>
      </c>
    </row>
    <row r="1665">
      <c r="A1665" t="n">
        <v>103</v>
      </c>
      <c r="B1665" t="n">
        <v>80</v>
      </c>
      <c r="C1665" t="inlineStr">
        <is>
          <t xml:space="preserve">CONCLUIDO	</t>
        </is>
      </c>
      <c r="D1665" t="n">
        <v>7.7215</v>
      </c>
      <c r="E1665" t="n">
        <v>12.95</v>
      </c>
      <c r="F1665" t="n">
        <v>10.47</v>
      </c>
      <c r="G1665" t="n">
        <v>125.58</v>
      </c>
      <c r="H1665" t="n">
        <v>2.41</v>
      </c>
      <c r="I1665" t="n">
        <v>5</v>
      </c>
      <c r="J1665" t="n">
        <v>197.34</v>
      </c>
      <c r="K1665" t="n">
        <v>50.28</v>
      </c>
      <c r="L1665" t="n">
        <v>26.75</v>
      </c>
      <c r="M1665" t="n">
        <v>3</v>
      </c>
      <c r="N1665" t="n">
        <v>40.31</v>
      </c>
      <c r="O1665" t="n">
        <v>24572.33</v>
      </c>
      <c r="P1665" t="n">
        <v>113.35</v>
      </c>
      <c r="Q1665" t="n">
        <v>197.77</v>
      </c>
      <c r="R1665" t="n">
        <v>29.72</v>
      </c>
      <c r="S1665" t="n">
        <v>25.4</v>
      </c>
      <c r="T1665" t="n">
        <v>1330.94</v>
      </c>
      <c r="U1665" t="n">
        <v>0.85</v>
      </c>
      <c r="V1665" t="n">
        <v>0.89</v>
      </c>
      <c r="W1665" t="n">
        <v>2.95</v>
      </c>
      <c r="X1665" t="n">
        <v>0.08</v>
      </c>
      <c r="Y1665" t="n">
        <v>1</v>
      </c>
      <c r="Z1665" t="n">
        <v>10</v>
      </c>
    </row>
    <row r="1666">
      <c r="A1666" t="n">
        <v>104</v>
      </c>
      <c r="B1666" t="n">
        <v>80</v>
      </c>
      <c r="C1666" t="inlineStr">
        <is>
          <t xml:space="preserve">CONCLUIDO	</t>
        </is>
      </c>
      <c r="D1666" t="n">
        <v>7.7544</v>
      </c>
      <c r="E1666" t="n">
        <v>12.9</v>
      </c>
      <c r="F1666" t="n">
        <v>10.44</v>
      </c>
      <c r="G1666" t="n">
        <v>156.64</v>
      </c>
      <c r="H1666" t="n">
        <v>2.42</v>
      </c>
      <c r="I1666" t="n">
        <v>4</v>
      </c>
      <c r="J1666" t="n">
        <v>197.73</v>
      </c>
      <c r="K1666" t="n">
        <v>50.28</v>
      </c>
      <c r="L1666" t="n">
        <v>27</v>
      </c>
      <c r="M1666" t="n">
        <v>2</v>
      </c>
      <c r="N1666" t="n">
        <v>40.45</v>
      </c>
      <c r="O1666" t="n">
        <v>24620.33</v>
      </c>
      <c r="P1666" t="n">
        <v>112.82</v>
      </c>
      <c r="Q1666" t="n">
        <v>197.75</v>
      </c>
      <c r="R1666" t="n">
        <v>29</v>
      </c>
      <c r="S1666" t="n">
        <v>25.4</v>
      </c>
      <c r="T1666" t="n">
        <v>975.1900000000001</v>
      </c>
      <c r="U1666" t="n">
        <v>0.88</v>
      </c>
      <c r="V1666" t="n">
        <v>0.89</v>
      </c>
      <c r="W1666" t="n">
        <v>2.94</v>
      </c>
      <c r="X1666" t="n">
        <v>0.05</v>
      </c>
      <c r="Y1666" t="n">
        <v>1</v>
      </c>
      <c r="Z1666" t="n">
        <v>10</v>
      </c>
    </row>
    <row r="1667">
      <c r="A1667" t="n">
        <v>105</v>
      </c>
      <c r="B1667" t="n">
        <v>80</v>
      </c>
      <c r="C1667" t="inlineStr">
        <is>
          <t xml:space="preserve">CONCLUIDO	</t>
        </is>
      </c>
      <c r="D1667" t="n">
        <v>7.7559</v>
      </c>
      <c r="E1667" t="n">
        <v>12.89</v>
      </c>
      <c r="F1667" t="n">
        <v>10.44</v>
      </c>
      <c r="G1667" t="n">
        <v>156.6</v>
      </c>
      <c r="H1667" t="n">
        <v>2.44</v>
      </c>
      <c r="I1667" t="n">
        <v>4</v>
      </c>
      <c r="J1667" t="n">
        <v>198.12</v>
      </c>
      <c r="K1667" t="n">
        <v>50.28</v>
      </c>
      <c r="L1667" t="n">
        <v>27.25</v>
      </c>
      <c r="M1667" t="n">
        <v>2</v>
      </c>
      <c r="N1667" t="n">
        <v>40.59</v>
      </c>
      <c r="O1667" t="n">
        <v>24668.37</v>
      </c>
      <c r="P1667" t="n">
        <v>113.03</v>
      </c>
      <c r="Q1667" t="n">
        <v>197.75</v>
      </c>
      <c r="R1667" t="n">
        <v>28.92</v>
      </c>
      <c r="S1667" t="n">
        <v>25.4</v>
      </c>
      <c r="T1667" t="n">
        <v>934.11</v>
      </c>
      <c r="U1667" t="n">
        <v>0.88</v>
      </c>
      <c r="V1667" t="n">
        <v>0.89</v>
      </c>
      <c r="W1667" t="n">
        <v>2.94</v>
      </c>
      <c r="X1667" t="n">
        <v>0.05</v>
      </c>
      <c r="Y1667" t="n">
        <v>1</v>
      </c>
      <c r="Z1667" t="n">
        <v>10</v>
      </c>
    </row>
    <row r="1668">
      <c r="A1668" t="n">
        <v>106</v>
      </c>
      <c r="B1668" t="n">
        <v>80</v>
      </c>
      <c r="C1668" t="inlineStr">
        <is>
          <t xml:space="preserve">CONCLUIDO	</t>
        </is>
      </c>
      <c r="D1668" t="n">
        <v>7.7543</v>
      </c>
      <c r="E1668" t="n">
        <v>12.9</v>
      </c>
      <c r="F1668" t="n">
        <v>10.44</v>
      </c>
      <c r="G1668" t="n">
        <v>156.64</v>
      </c>
      <c r="H1668" t="n">
        <v>2.46</v>
      </c>
      <c r="I1668" t="n">
        <v>4</v>
      </c>
      <c r="J1668" t="n">
        <v>198.51</v>
      </c>
      <c r="K1668" t="n">
        <v>50.28</v>
      </c>
      <c r="L1668" t="n">
        <v>27.5</v>
      </c>
      <c r="M1668" t="n">
        <v>2</v>
      </c>
      <c r="N1668" t="n">
        <v>40.73</v>
      </c>
      <c r="O1668" t="n">
        <v>24716.47</v>
      </c>
      <c r="P1668" t="n">
        <v>113.2</v>
      </c>
      <c r="Q1668" t="n">
        <v>197.78</v>
      </c>
      <c r="R1668" t="n">
        <v>29.04</v>
      </c>
      <c r="S1668" t="n">
        <v>25.4</v>
      </c>
      <c r="T1668" t="n">
        <v>997.36</v>
      </c>
      <c r="U1668" t="n">
        <v>0.87</v>
      </c>
      <c r="V1668" t="n">
        <v>0.89</v>
      </c>
      <c r="W1668" t="n">
        <v>2.94</v>
      </c>
      <c r="X1668" t="n">
        <v>0.05</v>
      </c>
      <c r="Y1668" t="n">
        <v>1</v>
      </c>
      <c r="Z1668" t="n">
        <v>10</v>
      </c>
    </row>
    <row r="1669">
      <c r="A1669" t="n">
        <v>107</v>
      </c>
      <c r="B1669" t="n">
        <v>80</v>
      </c>
      <c r="C1669" t="inlineStr">
        <is>
          <t xml:space="preserve">CONCLUIDO	</t>
        </is>
      </c>
      <c r="D1669" t="n">
        <v>7.7551</v>
      </c>
      <c r="E1669" t="n">
        <v>12.89</v>
      </c>
      <c r="F1669" t="n">
        <v>10.44</v>
      </c>
      <c r="G1669" t="n">
        <v>156.62</v>
      </c>
      <c r="H1669" t="n">
        <v>2.48</v>
      </c>
      <c r="I1669" t="n">
        <v>4</v>
      </c>
      <c r="J1669" t="n">
        <v>198.9</v>
      </c>
      <c r="K1669" t="n">
        <v>50.28</v>
      </c>
      <c r="L1669" t="n">
        <v>27.75</v>
      </c>
      <c r="M1669" t="n">
        <v>2</v>
      </c>
      <c r="N1669" t="n">
        <v>40.87</v>
      </c>
      <c r="O1669" t="n">
        <v>24764.61</v>
      </c>
      <c r="P1669" t="n">
        <v>113.31</v>
      </c>
      <c r="Q1669" t="n">
        <v>197.75</v>
      </c>
      <c r="R1669" t="n">
        <v>29.02</v>
      </c>
      <c r="S1669" t="n">
        <v>25.4</v>
      </c>
      <c r="T1669" t="n">
        <v>985.27</v>
      </c>
      <c r="U1669" t="n">
        <v>0.88</v>
      </c>
      <c r="V1669" t="n">
        <v>0.89</v>
      </c>
      <c r="W1669" t="n">
        <v>2.94</v>
      </c>
      <c r="X1669" t="n">
        <v>0.05</v>
      </c>
      <c r="Y1669" t="n">
        <v>1</v>
      </c>
      <c r="Z1669" t="n">
        <v>10</v>
      </c>
    </row>
    <row r="1670">
      <c r="A1670" t="n">
        <v>108</v>
      </c>
      <c r="B1670" t="n">
        <v>80</v>
      </c>
      <c r="C1670" t="inlineStr">
        <is>
          <t xml:space="preserve">CONCLUIDO	</t>
        </is>
      </c>
      <c r="D1670" t="n">
        <v>7.7533</v>
      </c>
      <c r="E1670" t="n">
        <v>12.9</v>
      </c>
      <c r="F1670" t="n">
        <v>10.44</v>
      </c>
      <c r="G1670" t="n">
        <v>156.67</v>
      </c>
      <c r="H1670" t="n">
        <v>2.49</v>
      </c>
      <c r="I1670" t="n">
        <v>4</v>
      </c>
      <c r="J1670" t="n">
        <v>199.29</v>
      </c>
      <c r="K1670" t="n">
        <v>50.28</v>
      </c>
      <c r="L1670" t="n">
        <v>28</v>
      </c>
      <c r="M1670" t="n">
        <v>2</v>
      </c>
      <c r="N1670" t="n">
        <v>41.01</v>
      </c>
      <c r="O1670" t="n">
        <v>24812.8</v>
      </c>
      <c r="P1670" t="n">
        <v>113.53</v>
      </c>
      <c r="Q1670" t="n">
        <v>197.75</v>
      </c>
      <c r="R1670" t="n">
        <v>29.08</v>
      </c>
      <c r="S1670" t="n">
        <v>25.4</v>
      </c>
      <c r="T1670" t="n">
        <v>1014.19</v>
      </c>
      <c r="U1670" t="n">
        <v>0.87</v>
      </c>
      <c r="V1670" t="n">
        <v>0.89</v>
      </c>
      <c r="W1670" t="n">
        <v>2.94</v>
      </c>
      <c r="X1670" t="n">
        <v>0.05</v>
      </c>
      <c r="Y1670" t="n">
        <v>1</v>
      </c>
      <c r="Z1670" t="n">
        <v>10</v>
      </c>
    </row>
    <row r="1671">
      <c r="A1671" t="n">
        <v>109</v>
      </c>
      <c r="B1671" t="n">
        <v>80</v>
      </c>
      <c r="C1671" t="inlineStr">
        <is>
          <t xml:space="preserve">CONCLUIDO	</t>
        </is>
      </c>
      <c r="D1671" t="n">
        <v>7.7531</v>
      </c>
      <c r="E1671" t="n">
        <v>12.9</v>
      </c>
      <c r="F1671" t="n">
        <v>10.44</v>
      </c>
      <c r="G1671" t="n">
        <v>156.67</v>
      </c>
      <c r="H1671" t="n">
        <v>2.51</v>
      </c>
      <c r="I1671" t="n">
        <v>4</v>
      </c>
      <c r="J1671" t="n">
        <v>199.68</v>
      </c>
      <c r="K1671" t="n">
        <v>50.28</v>
      </c>
      <c r="L1671" t="n">
        <v>28.25</v>
      </c>
      <c r="M1671" t="n">
        <v>2</v>
      </c>
      <c r="N1671" t="n">
        <v>41.15</v>
      </c>
      <c r="O1671" t="n">
        <v>24861.03</v>
      </c>
      <c r="P1671" t="n">
        <v>113.55</v>
      </c>
      <c r="Q1671" t="n">
        <v>197.75</v>
      </c>
      <c r="R1671" t="n">
        <v>29.09</v>
      </c>
      <c r="S1671" t="n">
        <v>25.4</v>
      </c>
      <c r="T1671" t="n">
        <v>1018.77</v>
      </c>
      <c r="U1671" t="n">
        <v>0.87</v>
      </c>
      <c r="V1671" t="n">
        <v>0.89</v>
      </c>
      <c r="W1671" t="n">
        <v>2.95</v>
      </c>
      <c r="X1671" t="n">
        <v>0.06</v>
      </c>
      <c r="Y1671" t="n">
        <v>1</v>
      </c>
      <c r="Z1671" t="n">
        <v>10</v>
      </c>
    </row>
    <row r="1672">
      <c r="A1672" t="n">
        <v>110</v>
      </c>
      <c r="B1672" t="n">
        <v>80</v>
      </c>
      <c r="C1672" t="inlineStr">
        <is>
          <t xml:space="preserve">CONCLUIDO	</t>
        </is>
      </c>
      <c r="D1672" t="n">
        <v>7.7526</v>
      </c>
      <c r="E1672" t="n">
        <v>12.9</v>
      </c>
      <c r="F1672" t="n">
        <v>10.45</v>
      </c>
      <c r="G1672" t="n">
        <v>156.68</v>
      </c>
      <c r="H1672" t="n">
        <v>2.53</v>
      </c>
      <c r="I1672" t="n">
        <v>4</v>
      </c>
      <c r="J1672" t="n">
        <v>200.07</v>
      </c>
      <c r="K1672" t="n">
        <v>50.28</v>
      </c>
      <c r="L1672" t="n">
        <v>28.5</v>
      </c>
      <c r="M1672" t="n">
        <v>2</v>
      </c>
      <c r="N1672" t="n">
        <v>41.29</v>
      </c>
      <c r="O1672" t="n">
        <v>24909.32</v>
      </c>
      <c r="P1672" t="n">
        <v>113.6</v>
      </c>
      <c r="Q1672" t="n">
        <v>197.75</v>
      </c>
      <c r="R1672" t="n">
        <v>29.19</v>
      </c>
      <c r="S1672" t="n">
        <v>25.4</v>
      </c>
      <c r="T1672" t="n">
        <v>1070.59</v>
      </c>
      <c r="U1672" t="n">
        <v>0.87</v>
      </c>
      <c r="V1672" t="n">
        <v>0.89</v>
      </c>
      <c r="W1672" t="n">
        <v>2.94</v>
      </c>
      <c r="X1672" t="n">
        <v>0.06</v>
      </c>
      <c r="Y1672" t="n">
        <v>1</v>
      </c>
      <c r="Z1672" t="n">
        <v>10</v>
      </c>
    </row>
    <row r="1673">
      <c r="A1673" t="n">
        <v>111</v>
      </c>
      <c r="B1673" t="n">
        <v>80</v>
      </c>
      <c r="C1673" t="inlineStr">
        <is>
          <t xml:space="preserve">CONCLUIDO	</t>
        </is>
      </c>
      <c r="D1673" t="n">
        <v>7.7503</v>
      </c>
      <c r="E1673" t="n">
        <v>12.9</v>
      </c>
      <c r="F1673" t="n">
        <v>10.45</v>
      </c>
      <c r="G1673" t="n">
        <v>156.74</v>
      </c>
      <c r="H1673" t="n">
        <v>2.55</v>
      </c>
      <c r="I1673" t="n">
        <v>4</v>
      </c>
      <c r="J1673" t="n">
        <v>200.46</v>
      </c>
      <c r="K1673" t="n">
        <v>50.28</v>
      </c>
      <c r="L1673" t="n">
        <v>28.75</v>
      </c>
      <c r="M1673" t="n">
        <v>2</v>
      </c>
      <c r="N1673" t="n">
        <v>41.43</v>
      </c>
      <c r="O1673" t="n">
        <v>24957.65</v>
      </c>
      <c r="P1673" t="n">
        <v>113.62</v>
      </c>
      <c r="Q1673" t="n">
        <v>197.75</v>
      </c>
      <c r="R1673" t="n">
        <v>29.25</v>
      </c>
      <c r="S1673" t="n">
        <v>25.4</v>
      </c>
      <c r="T1673" t="n">
        <v>1101.48</v>
      </c>
      <c r="U1673" t="n">
        <v>0.87</v>
      </c>
      <c r="V1673" t="n">
        <v>0.89</v>
      </c>
      <c r="W1673" t="n">
        <v>2.94</v>
      </c>
      <c r="X1673" t="n">
        <v>0.06</v>
      </c>
      <c r="Y1673" t="n">
        <v>1</v>
      </c>
      <c r="Z1673" t="n">
        <v>10</v>
      </c>
    </row>
    <row r="1674">
      <c r="A1674" t="n">
        <v>112</v>
      </c>
      <c r="B1674" t="n">
        <v>80</v>
      </c>
      <c r="C1674" t="inlineStr">
        <is>
          <t xml:space="preserve">CONCLUIDO	</t>
        </is>
      </c>
      <c r="D1674" t="n">
        <v>7.7544</v>
      </c>
      <c r="E1674" t="n">
        <v>12.9</v>
      </c>
      <c r="F1674" t="n">
        <v>10.44</v>
      </c>
      <c r="G1674" t="n">
        <v>156.64</v>
      </c>
      <c r="H1674" t="n">
        <v>2.56</v>
      </c>
      <c r="I1674" t="n">
        <v>4</v>
      </c>
      <c r="J1674" t="n">
        <v>200.85</v>
      </c>
      <c r="K1674" t="n">
        <v>50.28</v>
      </c>
      <c r="L1674" t="n">
        <v>29</v>
      </c>
      <c r="M1674" t="n">
        <v>2</v>
      </c>
      <c r="N1674" t="n">
        <v>41.57</v>
      </c>
      <c r="O1674" t="n">
        <v>25006.03</v>
      </c>
      <c r="P1674" t="n">
        <v>113.43</v>
      </c>
      <c r="Q1674" t="n">
        <v>197.75</v>
      </c>
      <c r="R1674" t="n">
        <v>29.03</v>
      </c>
      <c r="S1674" t="n">
        <v>25.4</v>
      </c>
      <c r="T1674" t="n">
        <v>991.02</v>
      </c>
      <c r="U1674" t="n">
        <v>0.87</v>
      </c>
      <c r="V1674" t="n">
        <v>0.89</v>
      </c>
      <c r="W1674" t="n">
        <v>2.94</v>
      </c>
      <c r="X1674" t="n">
        <v>0.05</v>
      </c>
      <c r="Y1674" t="n">
        <v>1</v>
      </c>
      <c r="Z1674" t="n">
        <v>10</v>
      </c>
    </row>
    <row r="1675">
      <c r="A1675" t="n">
        <v>113</v>
      </c>
      <c r="B1675" t="n">
        <v>80</v>
      </c>
      <c r="C1675" t="inlineStr">
        <is>
          <t xml:space="preserve">CONCLUIDO	</t>
        </is>
      </c>
      <c r="D1675" t="n">
        <v>7.7544</v>
      </c>
      <c r="E1675" t="n">
        <v>12.9</v>
      </c>
      <c r="F1675" t="n">
        <v>10.44</v>
      </c>
      <c r="G1675" t="n">
        <v>156.64</v>
      </c>
      <c r="H1675" t="n">
        <v>2.58</v>
      </c>
      <c r="I1675" t="n">
        <v>4</v>
      </c>
      <c r="J1675" t="n">
        <v>201.25</v>
      </c>
      <c r="K1675" t="n">
        <v>50.28</v>
      </c>
      <c r="L1675" t="n">
        <v>29.25</v>
      </c>
      <c r="M1675" t="n">
        <v>2</v>
      </c>
      <c r="N1675" t="n">
        <v>41.72</v>
      </c>
      <c r="O1675" t="n">
        <v>25054.46</v>
      </c>
      <c r="P1675" t="n">
        <v>113.34</v>
      </c>
      <c r="Q1675" t="n">
        <v>197.75</v>
      </c>
      <c r="R1675" t="n">
        <v>28.97</v>
      </c>
      <c r="S1675" t="n">
        <v>25.4</v>
      </c>
      <c r="T1675" t="n">
        <v>963.4</v>
      </c>
      <c r="U1675" t="n">
        <v>0.88</v>
      </c>
      <c r="V1675" t="n">
        <v>0.89</v>
      </c>
      <c r="W1675" t="n">
        <v>2.95</v>
      </c>
      <c r="X1675" t="n">
        <v>0.05</v>
      </c>
      <c r="Y1675" t="n">
        <v>1</v>
      </c>
      <c r="Z1675" t="n">
        <v>10</v>
      </c>
    </row>
    <row r="1676">
      <c r="A1676" t="n">
        <v>114</v>
      </c>
      <c r="B1676" t="n">
        <v>80</v>
      </c>
      <c r="C1676" t="inlineStr">
        <is>
          <t xml:space="preserve">CONCLUIDO	</t>
        </is>
      </c>
      <c r="D1676" t="n">
        <v>7.7543</v>
      </c>
      <c r="E1676" t="n">
        <v>12.9</v>
      </c>
      <c r="F1676" t="n">
        <v>10.44</v>
      </c>
      <c r="G1676" t="n">
        <v>156.64</v>
      </c>
      <c r="H1676" t="n">
        <v>2.6</v>
      </c>
      <c r="I1676" t="n">
        <v>4</v>
      </c>
      <c r="J1676" t="n">
        <v>201.64</v>
      </c>
      <c r="K1676" t="n">
        <v>50.28</v>
      </c>
      <c r="L1676" t="n">
        <v>29.5</v>
      </c>
      <c r="M1676" t="n">
        <v>2</v>
      </c>
      <c r="N1676" t="n">
        <v>41.86</v>
      </c>
      <c r="O1676" t="n">
        <v>25102.94</v>
      </c>
      <c r="P1676" t="n">
        <v>113.29</v>
      </c>
      <c r="Q1676" t="n">
        <v>197.78</v>
      </c>
      <c r="R1676" t="n">
        <v>29.03</v>
      </c>
      <c r="S1676" t="n">
        <v>25.4</v>
      </c>
      <c r="T1676" t="n">
        <v>990.5700000000001</v>
      </c>
      <c r="U1676" t="n">
        <v>0.87</v>
      </c>
      <c r="V1676" t="n">
        <v>0.89</v>
      </c>
      <c r="W1676" t="n">
        <v>2.94</v>
      </c>
      <c r="X1676" t="n">
        <v>0.05</v>
      </c>
      <c r="Y1676" t="n">
        <v>1</v>
      </c>
      <c r="Z1676" t="n">
        <v>10</v>
      </c>
    </row>
    <row r="1677">
      <c r="A1677" t="n">
        <v>115</v>
      </c>
      <c r="B1677" t="n">
        <v>80</v>
      </c>
      <c r="C1677" t="inlineStr">
        <is>
          <t xml:space="preserve">CONCLUIDO	</t>
        </is>
      </c>
      <c r="D1677" t="n">
        <v>7.7543</v>
      </c>
      <c r="E1677" t="n">
        <v>12.9</v>
      </c>
      <c r="F1677" t="n">
        <v>10.44</v>
      </c>
      <c r="G1677" t="n">
        <v>156.64</v>
      </c>
      <c r="H1677" t="n">
        <v>2.61</v>
      </c>
      <c r="I1677" t="n">
        <v>4</v>
      </c>
      <c r="J1677" t="n">
        <v>202.03</v>
      </c>
      <c r="K1677" t="n">
        <v>50.28</v>
      </c>
      <c r="L1677" t="n">
        <v>29.75</v>
      </c>
      <c r="M1677" t="n">
        <v>2</v>
      </c>
      <c r="N1677" t="n">
        <v>42</v>
      </c>
      <c r="O1677" t="n">
        <v>25151.46</v>
      </c>
      <c r="P1677" t="n">
        <v>113.21</v>
      </c>
      <c r="Q1677" t="n">
        <v>197.75</v>
      </c>
      <c r="R1677" t="n">
        <v>29.03</v>
      </c>
      <c r="S1677" t="n">
        <v>25.4</v>
      </c>
      <c r="T1677" t="n">
        <v>988.76</v>
      </c>
      <c r="U1677" t="n">
        <v>0.88</v>
      </c>
      <c r="V1677" t="n">
        <v>0.89</v>
      </c>
      <c r="W1677" t="n">
        <v>2.94</v>
      </c>
      <c r="X1677" t="n">
        <v>0.05</v>
      </c>
      <c r="Y1677" t="n">
        <v>1</v>
      </c>
      <c r="Z1677" t="n">
        <v>10</v>
      </c>
    </row>
    <row r="1678">
      <c r="A1678" t="n">
        <v>116</v>
      </c>
      <c r="B1678" t="n">
        <v>80</v>
      </c>
      <c r="C1678" t="inlineStr">
        <is>
          <t xml:space="preserve">CONCLUIDO	</t>
        </is>
      </c>
      <c r="D1678" t="n">
        <v>7.7498</v>
      </c>
      <c r="E1678" t="n">
        <v>12.9</v>
      </c>
      <c r="F1678" t="n">
        <v>10.45</v>
      </c>
      <c r="G1678" t="n">
        <v>156.75</v>
      </c>
      <c r="H1678" t="n">
        <v>2.63</v>
      </c>
      <c r="I1678" t="n">
        <v>4</v>
      </c>
      <c r="J1678" t="n">
        <v>202.43</v>
      </c>
      <c r="K1678" t="n">
        <v>50.28</v>
      </c>
      <c r="L1678" t="n">
        <v>30</v>
      </c>
      <c r="M1678" t="n">
        <v>2</v>
      </c>
      <c r="N1678" t="n">
        <v>42.15</v>
      </c>
      <c r="O1678" t="n">
        <v>25200.04</v>
      </c>
      <c r="P1678" t="n">
        <v>113.22</v>
      </c>
      <c r="Q1678" t="n">
        <v>197.75</v>
      </c>
      <c r="R1678" t="n">
        <v>29.22</v>
      </c>
      <c r="S1678" t="n">
        <v>25.4</v>
      </c>
      <c r="T1678" t="n">
        <v>1083.56</v>
      </c>
      <c r="U1678" t="n">
        <v>0.87</v>
      </c>
      <c r="V1678" t="n">
        <v>0.89</v>
      </c>
      <c r="W1678" t="n">
        <v>2.95</v>
      </c>
      <c r="X1678" t="n">
        <v>0.06</v>
      </c>
      <c r="Y1678" t="n">
        <v>1</v>
      </c>
      <c r="Z1678" t="n">
        <v>10</v>
      </c>
    </row>
    <row r="1679">
      <c r="A1679" t="n">
        <v>117</v>
      </c>
      <c r="B1679" t="n">
        <v>80</v>
      </c>
      <c r="C1679" t="inlineStr">
        <is>
          <t xml:space="preserve">CONCLUIDO	</t>
        </is>
      </c>
      <c r="D1679" t="n">
        <v>7.7528</v>
      </c>
      <c r="E1679" t="n">
        <v>12.9</v>
      </c>
      <c r="F1679" t="n">
        <v>10.45</v>
      </c>
      <c r="G1679" t="n">
        <v>156.68</v>
      </c>
      <c r="H1679" t="n">
        <v>2.65</v>
      </c>
      <c r="I1679" t="n">
        <v>4</v>
      </c>
      <c r="J1679" t="n">
        <v>202.82</v>
      </c>
      <c r="K1679" t="n">
        <v>50.28</v>
      </c>
      <c r="L1679" t="n">
        <v>30.25</v>
      </c>
      <c r="M1679" t="n">
        <v>2</v>
      </c>
      <c r="N1679" t="n">
        <v>42.29</v>
      </c>
      <c r="O1679" t="n">
        <v>25248.79</v>
      </c>
      <c r="P1679" t="n">
        <v>113.06</v>
      </c>
      <c r="Q1679" t="n">
        <v>197.78</v>
      </c>
      <c r="R1679" t="n">
        <v>29.07</v>
      </c>
      <c r="S1679" t="n">
        <v>25.4</v>
      </c>
      <c r="T1679" t="n">
        <v>1008.67</v>
      </c>
      <c r="U1679" t="n">
        <v>0.87</v>
      </c>
      <c r="V1679" t="n">
        <v>0.89</v>
      </c>
      <c r="W1679" t="n">
        <v>2.95</v>
      </c>
      <c r="X1679" t="n">
        <v>0.06</v>
      </c>
      <c r="Y1679" t="n">
        <v>1</v>
      </c>
      <c r="Z1679" t="n">
        <v>10</v>
      </c>
    </row>
    <row r="1680">
      <c r="A1680" t="n">
        <v>118</v>
      </c>
      <c r="B1680" t="n">
        <v>80</v>
      </c>
      <c r="C1680" t="inlineStr">
        <is>
          <t xml:space="preserve">CONCLUIDO	</t>
        </is>
      </c>
      <c r="D1680" t="n">
        <v>7.7539</v>
      </c>
      <c r="E1680" t="n">
        <v>12.9</v>
      </c>
      <c r="F1680" t="n">
        <v>10.44</v>
      </c>
      <c r="G1680" t="n">
        <v>156.65</v>
      </c>
      <c r="H1680" t="n">
        <v>2.67</v>
      </c>
      <c r="I1680" t="n">
        <v>4</v>
      </c>
      <c r="J1680" t="n">
        <v>203.22</v>
      </c>
      <c r="K1680" t="n">
        <v>50.28</v>
      </c>
      <c r="L1680" t="n">
        <v>30.5</v>
      </c>
      <c r="M1680" t="n">
        <v>2</v>
      </c>
      <c r="N1680" t="n">
        <v>42.44</v>
      </c>
      <c r="O1680" t="n">
        <v>25297.46</v>
      </c>
      <c r="P1680" t="n">
        <v>112.94</v>
      </c>
      <c r="Q1680" t="n">
        <v>197.75</v>
      </c>
      <c r="R1680" t="n">
        <v>29.03</v>
      </c>
      <c r="S1680" t="n">
        <v>25.4</v>
      </c>
      <c r="T1680" t="n">
        <v>992.84</v>
      </c>
      <c r="U1680" t="n">
        <v>0.87</v>
      </c>
      <c r="V1680" t="n">
        <v>0.89</v>
      </c>
      <c r="W1680" t="n">
        <v>2.94</v>
      </c>
      <c r="X1680" t="n">
        <v>0.05</v>
      </c>
      <c r="Y1680" t="n">
        <v>1</v>
      </c>
      <c r="Z1680" t="n">
        <v>10</v>
      </c>
    </row>
    <row r="1681">
      <c r="A1681" t="n">
        <v>119</v>
      </c>
      <c r="B1681" t="n">
        <v>80</v>
      </c>
      <c r="C1681" t="inlineStr">
        <is>
          <t xml:space="preserve">CONCLUIDO	</t>
        </is>
      </c>
      <c r="D1681" t="n">
        <v>7.7519</v>
      </c>
      <c r="E1681" t="n">
        <v>12.9</v>
      </c>
      <c r="F1681" t="n">
        <v>10.45</v>
      </c>
      <c r="G1681" t="n">
        <v>156.7</v>
      </c>
      <c r="H1681" t="n">
        <v>2.68</v>
      </c>
      <c r="I1681" t="n">
        <v>4</v>
      </c>
      <c r="J1681" t="n">
        <v>203.61</v>
      </c>
      <c r="K1681" t="n">
        <v>50.28</v>
      </c>
      <c r="L1681" t="n">
        <v>30.75</v>
      </c>
      <c r="M1681" t="n">
        <v>0</v>
      </c>
      <c r="N1681" t="n">
        <v>42.58</v>
      </c>
      <c r="O1681" t="n">
        <v>25346.19</v>
      </c>
      <c r="P1681" t="n">
        <v>113.02</v>
      </c>
      <c r="Q1681" t="n">
        <v>197.8</v>
      </c>
      <c r="R1681" t="n">
        <v>29.09</v>
      </c>
      <c r="S1681" t="n">
        <v>25.4</v>
      </c>
      <c r="T1681" t="n">
        <v>1019.36</v>
      </c>
      <c r="U1681" t="n">
        <v>0.87</v>
      </c>
      <c r="V1681" t="n">
        <v>0.89</v>
      </c>
      <c r="W1681" t="n">
        <v>2.95</v>
      </c>
      <c r="X1681" t="n">
        <v>0.06</v>
      </c>
      <c r="Y1681" t="n">
        <v>1</v>
      </c>
      <c r="Z1681" t="n">
        <v>10</v>
      </c>
    </row>
    <row r="1682">
      <c r="A1682" t="n">
        <v>0</v>
      </c>
      <c r="B1682" t="n">
        <v>115</v>
      </c>
      <c r="C1682" t="inlineStr">
        <is>
          <t xml:space="preserve">CONCLUIDO	</t>
        </is>
      </c>
      <c r="D1682" t="n">
        <v>4.4184</v>
      </c>
      <c r="E1682" t="n">
        <v>22.63</v>
      </c>
      <c r="F1682" t="n">
        <v>13.43</v>
      </c>
      <c r="G1682" t="n">
        <v>5.41</v>
      </c>
      <c r="H1682" t="n">
        <v>0.08</v>
      </c>
      <c r="I1682" t="n">
        <v>149</v>
      </c>
      <c r="J1682" t="n">
        <v>222.93</v>
      </c>
      <c r="K1682" t="n">
        <v>56.94</v>
      </c>
      <c r="L1682" t="n">
        <v>1</v>
      </c>
      <c r="M1682" t="n">
        <v>147</v>
      </c>
      <c r="N1682" t="n">
        <v>49.99</v>
      </c>
      <c r="O1682" t="n">
        <v>27728.69</v>
      </c>
      <c r="P1682" t="n">
        <v>206.16</v>
      </c>
      <c r="Q1682" t="n">
        <v>198.2</v>
      </c>
      <c r="R1682" t="n">
        <v>122.16</v>
      </c>
      <c r="S1682" t="n">
        <v>25.4</v>
      </c>
      <c r="T1682" t="n">
        <v>46829.31</v>
      </c>
      <c r="U1682" t="n">
        <v>0.21</v>
      </c>
      <c r="V1682" t="n">
        <v>0.6899999999999999</v>
      </c>
      <c r="W1682" t="n">
        <v>3.18</v>
      </c>
      <c r="X1682" t="n">
        <v>3.03</v>
      </c>
      <c r="Y1682" t="n">
        <v>1</v>
      </c>
      <c r="Z1682" t="n">
        <v>10</v>
      </c>
    </row>
    <row r="1683">
      <c r="A1683" t="n">
        <v>1</v>
      </c>
      <c r="B1683" t="n">
        <v>115</v>
      </c>
      <c r="C1683" t="inlineStr">
        <is>
          <t xml:space="preserve">CONCLUIDO	</t>
        </is>
      </c>
      <c r="D1683" t="n">
        <v>4.9221</v>
      </c>
      <c r="E1683" t="n">
        <v>20.32</v>
      </c>
      <c r="F1683" t="n">
        <v>12.7</v>
      </c>
      <c r="G1683" t="n">
        <v>6.74</v>
      </c>
      <c r="H1683" t="n">
        <v>0.1</v>
      </c>
      <c r="I1683" t="n">
        <v>113</v>
      </c>
      <c r="J1683" t="n">
        <v>223.35</v>
      </c>
      <c r="K1683" t="n">
        <v>56.94</v>
      </c>
      <c r="L1683" t="n">
        <v>1.25</v>
      </c>
      <c r="M1683" t="n">
        <v>111</v>
      </c>
      <c r="N1683" t="n">
        <v>50.15</v>
      </c>
      <c r="O1683" t="n">
        <v>27780.03</v>
      </c>
      <c r="P1683" t="n">
        <v>194.85</v>
      </c>
      <c r="Q1683" t="n">
        <v>198.01</v>
      </c>
      <c r="R1683" t="n">
        <v>99.23999999999999</v>
      </c>
      <c r="S1683" t="n">
        <v>25.4</v>
      </c>
      <c r="T1683" t="n">
        <v>35551.14</v>
      </c>
      <c r="U1683" t="n">
        <v>0.26</v>
      </c>
      <c r="V1683" t="n">
        <v>0.73</v>
      </c>
      <c r="W1683" t="n">
        <v>3.12</v>
      </c>
      <c r="X1683" t="n">
        <v>2.3</v>
      </c>
      <c r="Y1683" t="n">
        <v>1</v>
      </c>
      <c r="Z1683" t="n">
        <v>10</v>
      </c>
    </row>
    <row r="1684">
      <c r="A1684" t="n">
        <v>2</v>
      </c>
      <c r="B1684" t="n">
        <v>115</v>
      </c>
      <c r="C1684" t="inlineStr">
        <is>
          <t xml:space="preserve">CONCLUIDO	</t>
        </is>
      </c>
      <c r="D1684" t="n">
        <v>5.3001</v>
      </c>
      <c r="E1684" t="n">
        <v>18.87</v>
      </c>
      <c r="F1684" t="n">
        <v>12.21</v>
      </c>
      <c r="G1684" t="n">
        <v>8.050000000000001</v>
      </c>
      <c r="H1684" t="n">
        <v>0.12</v>
      </c>
      <c r="I1684" t="n">
        <v>91</v>
      </c>
      <c r="J1684" t="n">
        <v>223.76</v>
      </c>
      <c r="K1684" t="n">
        <v>56.94</v>
      </c>
      <c r="L1684" t="n">
        <v>1.5</v>
      </c>
      <c r="M1684" t="n">
        <v>89</v>
      </c>
      <c r="N1684" t="n">
        <v>50.32</v>
      </c>
      <c r="O1684" t="n">
        <v>27831.42</v>
      </c>
      <c r="P1684" t="n">
        <v>187.37</v>
      </c>
      <c r="Q1684" t="n">
        <v>197.91</v>
      </c>
      <c r="R1684" t="n">
        <v>84.18000000000001</v>
      </c>
      <c r="S1684" t="n">
        <v>25.4</v>
      </c>
      <c r="T1684" t="n">
        <v>28132.64</v>
      </c>
      <c r="U1684" t="n">
        <v>0.3</v>
      </c>
      <c r="V1684" t="n">
        <v>0.76</v>
      </c>
      <c r="W1684" t="n">
        <v>3.08</v>
      </c>
      <c r="X1684" t="n">
        <v>1.82</v>
      </c>
      <c r="Y1684" t="n">
        <v>1</v>
      </c>
      <c r="Z1684" t="n">
        <v>10</v>
      </c>
    </row>
    <row r="1685">
      <c r="A1685" t="n">
        <v>3</v>
      </c>
      <c r="B1685" t="n">
        <v>115</v>
      </c>
      <c r="C1685" t="inlineStr">
        <is>
          <t xml:space="preserve">CONCLUIDO	</t>
        </is>
      </c>
      <c r="D1685" t="n">
        <v>5.5805</v>
      </c>
      <c r="E1685" t="n">
        <v>17.92</v>
      </c>
      <c r="F1685" t="n">
        <v>11.92</v>
      </c>
      <c r="G1685" t="n">
        <v>9.41</v>
      </c>
      <c r="H1685" t="n">
        <v>0.14</v>
      </c>
      <c r="I1685" t="n">
        <v>76</v>
      </c>
      <c r="J1685" t="n">
        <v>224.18</v>
      </c>
      <c r="K1685" t="n">
        <v>56.94</v>
      </c>
      <c r="L1685" t="n">
        <v>1.75</v>
      </c>
      <c r="M1685" t="n">
        <v>74</v>
      </c>
      <c r="N1685" t="n">
        <v>50.49</v>
      </c>
      <c r="O1685" t="n">
        <v>27882.87</v>
      </c>
      <c r="P1685" t="n">
        <v>182.88</v>
      </c>
      <c r="Q1685" t="n">
        <v>197.89</v>
      </c>
      <c r="R1685" t="n">
        <v>74.89</v>
      </c>
      <c r="S1685" t="n">
        <v>25.4</v>
      </c>
      <c r="T1685" t="n">
        <v>23561.44</v>
      </c>
      <c r="U1685" t="n">
        <v>0.34</v>
      </c>
      <c r="V1685" t="n">
        <v>0.78</v>
      </c>
      <c r="W1685" t="n">
        <v>3.07</v>
      </c>
      <c r="X1685" t="n">
        <v>1.53</v>
      </c>
      <c r="Y1685" t="n">
        <v>1</v>
      </c>
      <c r="Z1685" t="n">
        <v>10</v>
      </c>
    </row>
    <row r="1686">
      <c r="A1686" t="n">
        <v>4</v>
      </c>
      <c r="B1686" t="n">
        <v>115</v>
      </c>
      <c r="C1686" t="inlineStr">
        <is>
          <t xml:space="preserve">CONCLUIDO	</t>
        </is>
      </c>
      <c r="D1686" t="n">
        <v>5.787</v>
      </c>
      <c r="E1686" t="n">
        <v>17.28</v>
      </c>
      <c r="F1686" t="n">
        <v>11.72</v>
      </c>
      <c r="G1686" t="n">
        <v>10.66</v>
      </c>
      <c r="H1686" t="n">
        <v>0.16</v>
      </c>
      <c r="I1686" t="n">
        <v>66</v>
      </c>
      <c r="J1686" t="n">
        <v>224.6</v>
      </c>
      <c r="K1686" t="n">
        <v>56.94</v>
      </c>
      <c r="L1686" t="n">
        <v>2</v>
      </c>
      <c r="M1686" t="n">
        <v>64</v>
      </c>
      <c r="N1686" t="n">
        <v>50.65</v>
      </c>
      <c r="O1686" t="n">
        <v>27934.37</v>
      </c>
      <c r="P1686" t="n">
        <v>179.73</v>
      </c>
      <c r="Q1686" t="n">
        <v>197.92</v>
      </c>
      <c r="R1686" t="n">
        <v>68.62</v>
      </c>
      <c r="S1686" t="n">
        <v>25.4</v>
      </c>
      <c r="T1686" t="n">
        <v>20474.49</v>
      </c>
      <c r="U1686" t="n">
        <v>0.37</v>
      </c>
      <c r="V1686" t="n">
        <v>0.79</v>
      </c>
      <c r="W1686" t="n">
        <v>3.05</v>
      </c>
      <c r="X1686" t="n">
        <v>1.33</v>
      </c>
      <c r="Y1686" t="n">
        <v>1</v>
      </c>
      <c r="Z1686" t="n">
        <v>10</v>
      </c>
    </row>
    <row r="1687">
      <c r="A1687" t="n">
        <v>5</v>
      </c>
      <c r="B1687" t="n">
        <v>115</v>
      </c>
      <c r="C1687" t="inlineStr">
        <is>
          <t xml:space="preserve">CONCLUIDO	</t>
        </is>
      </c>
      <c r="D1687" t="n">
        <v>5.9666</v>
      </c>
      <c r="E1687" t="n">
        <v>16.76</v>
      </c>
      <c r="F1687" t="n">
        <v>11.55</v>
      </c>
      <c r="G1687" t="n">
        <v>11.95</v>
      </c>
      <c r="H1687" t="n">
        <v>0.18</v>
      </c>
      <c r="I1687" t="n">
        <v>58</v>
      </c>
      <c r="J1687" t="n">
        <v>225.01</v>
      </c>
      <c r="K1687" t="n">
        <v>56.94</v>
      </c>
      <c r="L1687" t="n">
        <v>2.25</v>
      </c>
      <c r="M1687" t="n">
        <v>56</v>
      </c>
      <c r="N1687" t="n">
        <v>50.82</v>
      </c>
      <c r="O1687" t="n">
        <v>27985.94</v>
      </c>
      <c r="P1687" t="n">
        <v>177.09</v>
      </c>
      <c r="Q1687" t="n">
        <v>197.96</v>
      </c>
      <c r="R1687" t="n">
        <v>63.51</v>
      </c>
      <c r="S1687" t="n">
        <v>25.4</v>
      </c>
      <c r="T1687" t="n">
        <v>17959.66</v>
      </c>
      <c r="U1687" t="n">
        <v>0.4</v>
      </c>
      <c r="V1687" t="n">
        <v>0.8100000000000001</v>
      </c>
      <c r="W1687" t="n">
        <v>3.03</v>
      </c>
      <c r="X1687" t="n">
        <v>1.16</v>
      </c>
      <c r="Y1687" t="n">
        <v>1</v>
      </c>
      <c r="Z1687" t="n">
        <v>10</v>
      </c>
    </row>
    <row r="1688">
      <c r="A1688" t="n">
        <v>6</v>
      </c>
      <c r="B1688" t="n">
        <v>115</v>
      </c>
      <c r="C1688" t="inlineStr">
        <is>
          <t xml:space="preserve">CONCLUIDO	</t>
        </is>
      </c>
      <c r="D1688" t="n">
        <v>6.1093</v>
      </c>
      <c r="E1688" t="n">
        <v>16.37</v>
      </c>
      <c r="F1688" t="n">
        <v>11.43</v>
      </c>
      <c r="G1688" t="n">
        <v>13.18</v>
      </c>
      <c r="H1688" t="n">
        <v>0.2</v>
      </c>
      <c r="I1688" t="n">
        <v>52</v>
      </c>
      <c r="J1688" t="n">
        <v>225.43</v>
      </c>
      <c r="K1688" t="n">
        <v>56.94</v>
      </c>
      <c r="L1688" t="n">
        <v>2.5</v>
      </c>
      <c r="M1688" t="n">
        <v>50</v>
      </c>
      <c r="N1688" t="n">
        <v>50.99</v>
      </c>
      <c r="O1688" t="n">
        <v>28037.57</v>
      </c>
      <c r="P1688" t="n">
        <v>175.04</v>
      </c>
      <c r="Q1688" t="n">
        <v>197.9</v>
      </c>
      <c r="R1688" t="n">
        <v>60.05</v>
      </c>
      <c r="S1688" t="n">
        <v>25.4</v>
      </c>
      <c r="T1688" t="n">
        <v>16262.6</v>
      </c>
      <c r="U1688" t="n">
        <v>0.42</v>
      </c>
      <c r="V1688" t="n">
        <v>0.8100000000000001</v>
      </c>
      <c r="W1688" t="n">
        <v>3.01</v>
      </c>
      <c r="X1688" t="n">
        <v>1.03</v>
      </c>
      <c r="Y1688" t="n">
        <v>1</v>
      </c>
      <c r="Z1688" t="n">
        <v>10</v>
      </c>
    </row>
    <row r="1689">
      <c r="A1689" t="n">
        <v>7</v>
      </c>
      <c r="B1689" t="n">
        <v>115</v>
      </c>
      <c r="C1689" t="inlineStr">
        <is>
          <t xml:space="preserve">CONCLUIDO	</t>
        </is>
      </c>
      <c r="D1689" t="n">
        <v>6.2592</v>
      </c>
      <c r="E1689" t="n">
        <v>15.98</v>
      </c>
      <c r="F1689" t="n">
        <v>11.3</v>
      </c>
      <c r="G1689" t="n">
        <v>14.73</v>
      </c>
      <c r="H1689" t="n">
        <v>0.22</v>
      </c>
      <c r="I1689" t="n">
        <v>46</v>
      </c>
      <c r="J1689" t="n">
        <v>225.85</v>
      </c>
      <c r="K1689" t="n">
        <v>56.94</v>
      </c>
      <c r="L1689" t="n">
        <v>2.75</v>
      </c>
      <c r="M1689" t="n">
        <v>44</v>
      </c>
      <c r="N1689" t="n">
        <v>51.16</v>
      </c>
      <c r="O1689" t="n">
        <v>28089.25</v>
      </c>
      <c r="P1689" t="n">
        <v>173.01</v>
      </c>
      <c r="Q1689" t="n">
        <v>197.8</v>
      </c>
      <c r="R1689" t="n">
        <v>55.72</v>
      </c>
      <c r="S1689" t="n">
        <v>25.4</v>
      </c>
      <c r="T1689" t="n">
        <v>14126.08</v>
      </c>
      <c r="U1689" t="n">
        <v>0.46</v>
      </c>
      <c r="V1689" t="n">
        <v>0.82</v>
      </c>
      <c r="W1689" t="n">
        <v>3.01</v>
      </c>
      <c r="X1689" t="n">
        <v>0.91</v>
      </c>
      <c r="Y1689" t="n">
        <v>1</v>
      </c>
      <c r="Z1689" t="n">
        <v>10</v>
      </c>
    </row>
    <row r="1690">
      <c r="A1690" t="n">
        <v>8</v>
      </c>
      <c r="B1690" t="n">
        <v>115</v>
      </c>
      <c r="C1690" t="inlineStr">
        <is>
          <t xml:space="preserve">CONCLUIDO	</t>
        </is>
      </c>
      <c r="D1690" t="n">
        <v>6.3575</v>
      </c>
      <c r="E1690" t="n">
        <v>15.73</v>
      </c>
      <c r="F1690" t="n">
        <v>11.23</v>
      </c>
      <c r="G1690" t="n">
        <v>16.04</v>
      </c>
      <c r="H1690" t="n">
        <v>0.24</v>
      </c>
      <c r="I1690" t="n">
        <v>42</v>
      </c>
      <c r="J1690" t="n">
        <v>226.27</v>
      </c>
      <c r="K1690" t="n">
        <v>56.94</v>
      </c>
      <c r="L1690" t="n">
        <v>3</v>
      </c>
      <c r="M1690" t="n">
        <v>40</v>
      </c>
      <c r="N1690" t="n">
        <v>51.33</v>
      </c>
      <c r="O1690" t="n">
        <v>28140.99</v>
      </c>
      <c r="P1690" t="n">
        <v>171.84</v>
      </c>
      <c r="Q1690" t="n">
        <v>197.83</v>
      </c>
      <c r="R1690" t="n">
        <v>53.38</v>
      </c>
      <c r="S1690" t="n">
        <v>25.4</v>
      </c>
      <c r="T1690" t="n">
        <v>12975.59</v>
      </c>
      <c r="U1690" t="n">
        <v>0.48</v>
      </c>
      <c r="V1690" t="n">
        <v>0.83</v>
      </c>
      <c r="W1690" t="n">
        <v>3</v>
      </c>
      <c r="X1690" t="n">
        <v>0.83</v>
      </c>
      <c r="Y1690" t="n">
        <v>1</v>
      </c>
      <c r="Z1690" t="n">
        <v>10</v>
      </c>
    </row>
    <row r="1691">
      <c r="A1691" t="n">
        <v>9</v>
      </c>
      <c r="B1691" t="n">
        <v>115</v>
      </c>
      <c r="C1691" t="inlineStr">
        <is>
          <t xml:space="preserve">CONCLUIDO	</t>
        </is>
      </c>
      <c r="D1691" t="n">
        <v>6.4371</v>
      </c>
      <c r="E1691" t="n">
        <v>15.54</v>
      </c>
      <c r="F1691" t="n">
        <v>11.16</v>
      </c>
      <c r="G1691" t="n">
        <v>17.17</v>
      </c>
      <c r="H1691" t="n">
        <v>0.25</v>
      </c>
      <c r="I1691" t="n">
        <v>39</v>
      </c>
      <c r="J1691" t="n">
        <v>226.69</v>
      </c>
      <c r="K1691" t="n">
        <v>56.94</v>
      </c>
      <c r="L1691" t="n">
        <v>3.25</v>
      </c>
      <c r="M1691" t="n">
        <v>37</v>
      </c>
      <c r="N1691" t="n">
        <v>51.5</v>
      </c>
      <c r="O1691" t="n">
        <v>28192.8</v>
      </c>
      <c r="P1691" t="n">
        <v>170.87</v>
      </c>
      <c r="Q1691" t="n">
        <v>197.79</v>
      </c>
      <c r="R1691" t="n">
        <v>51.22</v>
      </c>
      <c r="S1691" t="n">
        <v>25.4</v>
      </c>
      <c r="T1691" t="n">
        <v>11911.08</v>
      </c>
      <c r="U1691" t="n">
        <v>0.5</v>
      </c>
      <c r="V1691" t="n">
        <v>0.83</v>
      </c>
      <c r="W1691" t="n">
        <v>3.01</v>
      </c>
      <c r="X1691" t="n">
        <v>0.77</v>
      </c>
      <c r="Y1691" t="n">
        <v>1</v>
      </c>
      <c r="Z1691" t="n">
        <v>10</v>
      </c>
    </row>
    <row r="1692">
      <c r="A1692" t="n">
        <v>10</v>
      </c>
      <c r="B1692" t="n">
        <v>115</v>
      </c>
      <c r="C1692" t="inlineStr">
        <is>
          <t xml:space="preserve">CONCLUIDO	</t>
        </is>
      </c>
      <c r="D1692" t="n">
        <v>6.5221</v>
      </c>
      <c r="E1692" t="n">
        <v>15.33</v>
      </c>
      <c r="F1692" t="n">
        <v>11.09</v>
      </c>
      <c r="G1692" t="n">
        <v>18.49</v>
      </c>
      <c r="H1692" t="n">
        <v>0.27</v>
      </c>
      <c r="I1692" t="n">
        <v>36</v>
      </c>
      <c r="J1692" t="n">
        <v>227.11</v>
      </c>
      <c r="K1692" t="n">
        <v>56.94</v>
      </c>
      <c r="L1692" t="n">
        <v>3.5</v>
      </c>
      <c r="M1692" t="n">
        <v>34</v>
      </c>
      <c r="N1692" t="n">
        <v>51.67</v>
      </c>
      <c r="O1692" t="n">
        <v>28244.66</v>
      </c>
      <c r="P1692" t="n">
        <v>169.66</v>
      </c>
      <c r="Q1692" t="n">
        <v>197.79</v>
      </c>
      <c r="R1692" t="n">
        <v>49.16</v>
      </c>
      <c r="S1692" t="n">
        <v>25.4</v>
      </c>
      <c r="T1692" t="n">
        <v>10896.14</v>
      </c>
      <c r="U1692" t="n">
        <v>0.52</v>
      </c>
      <c r="V1692" t="n">
        <v>0.84</v>
      </c>
      <c r="W1692" t="n">
        <v>3</v>
      </c>
      <c r="X1692" t="n">
        <v>0.7</v>
      </c>
      <c r="Y1692" t="n">
        <v>1</v>
      </c>
      <c r="Z1692" t="n">
        <v>10</v>
      </c>
    </row>
    <row r="1693">
      <c r="A1693" t="n">
        <v>11</v>
      </c>
      <c r="B1693" t="n">
        <v>115</v>
      </c>
      <c r="C1693" t="inlineStr">
        <is>
          <t xml:space="preserve">CONCLUIDO	</t>
        </is>
      </c>
      <c r="D1693" t="n">
        <v>6.5677</v>
      </c>
      <c r="E1693" t="n">
        <v>15.23</v>
      </c>
      <c r="F1693" t="n">
        <v>11.07</v>
      </c>
      <c r="G1693" t="n">
        <v>19.54</v>
      </c>
      <c r="H1693" t="n">
        <v>0.29</v>
      </c>
      <c r="I1693" t="n">
        <v>34</v>
      </c>
      <c r="J1693" t="n">
        <v>227.53</v>
      </c>
      <c r="K1693" t="n">
        <v>56.94</v>
      </c>
      <c r="L1693" t="n">
        <v>3.75</v>
      </c>
      <c r="M1693" t="n">
        <v>32</v>
      </c>
      <c r="N1693" t="n">
        <v>51.84</v>
      </c>
      <c r="O1693" t="n">
        <v>28296.58</v>
      </c>
      <c r="P1693" t="n">
        <v>169.29</v>
      </c>
      <c r="Q1693" t="n">
        <v>197.83</v>
      </c>
      <c r="R1693" t="n">
        <v>48.36</v>
      </c>
      <c r="S1693" t="n">
        <v>25.4</v>
      </c>
      <c r="T1693" t="n">
        <v>10506.95</v>
      </c>
      <c r="U1693" t="n">
        <v>0.53</v>
      </c>
      <c r="V1693" t="n">
        <v>0.84</v>
      </c>
      <c r="W1693" t="n">
        <v>3</v>
      </c>
      <c r="X1693" t="n">
        <v>0.68</v>
      </c>
      <c r="Y1693" t="n">
        <v>1</v>
      </c>
      <c r="Z1693" t="n">
        <v>10</v>
      </c>
    </row>
    <row r="1694">
      <c r="A1694" t="n">
        <v>12</v>
      </c>
      <c r="B1694" t="n">
        <v>115</v>
      </c>
      <c r="C1694" t="inlineStr">
        <is>
          <t xml:space="preserve">CONCLUIDO	</t>
        </is>
      </c>
      <c r="D1694" t="n">
        <v>6.625</v>
      </c>
      <c r="E1694" t="n">
        <v>15.09</v>
      </c>
      <c r="F1694" t="n">
        <v>11.03</v>
      </c>
      <c r="G1694" t="n">
        <v>20.68</v>
      </c>
      <c r="H1694" t="n">
        <v>0.31</v>
      </c>
      <c r="I1694" t="n">
        <v>32</v>
      </c>
      <c r="J1694" t="n">
        <v>227.95</v>
      </c>
      <c r="K1694" t="n">
        <v>56.94</v>
      </c>
      <c r="L1694" t="n">
        <v>4</v>
      </c>
      <c r="M1694" t="n">
        <v>30</v>
      </c>
      <c r="N1694" t="n">
        <v>52.01</v>
      </c>
      <c r="O1694" t="n">
        <v>28348.56</v>
      </c>
      <c r="P1694" t="n">
        <v>168.6</v>
      </c>
      <c r="Q1694" t="n">
        <v>197.88</v>
      </c>
      <c r="R1694" t="n">
        <v>47.24</v>
      </c>
      <c r="S1694" t="n">
        <v>25.4</v>
      </c>
      <c r="T1694" t="n">
        <v>9955.110000000001</v>
      </c>
      <c r="U1694" t="n">
        <v>0.54</v>
      </c>
      <c r="V1694" t="n">
        <v>0.84</v>
      </c>
      <c r="W1694" t="n">
        <v>2.99</v>
      </c>
      <c r="X1694" t="n">
        <v>0.64</v>
      </c>
      <c r="Y1694" t="n">
        <v>1</v>
      </c>
      <c r="Z1694" t="n">
        <v>10</v>
      </c>
    </row>
    <row r="1695">
      <c r="A1695" t="n">
        <v>13</v>
      </c>
      <c r="B1695" t="n">
        <v>115</v>
      </c>
      <c r="C1695" t="inlineStr">
        <is>
          <t xml:space="preserve">CONCLUIDO	</t>
        </is>
      </c>
      <c r="D1695" t="n">
        <v>6.6906</v>
      </c>
      <c r="E1695" t="n">
        <v>14.95</v>
      </c>
      <c r="F1695" t="n">
        <v>10.97</v>
      </c>
      <c r="G1695" t="n">
        <v>21.94</v>
      </c>
      <c r="H1695" t="n">
        <v>0.33</v>
      </c>
      <c r="I1695" t="n">
        <v>30</v>
      </c>
      <c r="J1695" t="n">
        <v>228.38</v>
      </c>
      <c r="K1695" t="n">
        <v>56.94</v>
      </c>
      <c r="L1695" t="n">
        <v>4.25</v>
      </c>
      <c r="M1695" t="n">
        <v>28</v>
      </c>
      <c r="N1695" t="n">
        <v>52.18</v>
      </c>
      <c r="O1695" t="n">
        <v>28400.61</v>
      </c>
      <c r="P1695" t="n">
        <v>167.58</v>
      </c>
      <c r="Q1695" t="n">
        <v>197.88</v>
      </c>
      <c r="R1695" t="n">
        <v>45.1</v>
      </c>
      <c r="S1695" t="n">
        <v>25.4</v>
      </c>
      <c r="T1695" t="n">
        <v>8896.41</v>
      </c>
      <c r="U1695" t="n">
        <v>0.5600000000000001</v>
      </c>
      <c r="V1695" t="n">
        <v>0.85</v>
      </c>
      <c r="W1695" t="n">
        <v>2.99</v>
      </c>
      <c r="X1695" t="n">
        <v>0.58</v>
      </c>
      <c r="Y1695" t="n">
        <v>1</v>
      </c>
      <c r="Z1695" t="n">
        <v>10</v>
      </c>
    </row>
    <row r="1696">
      <c r="A1696" t="n">
        <v>14</v>
      </c>
      <c r="B1696" t="n">
        <v>115</v>
      </c>
      <c r="C1696" t="inlineStr">
        <is>
          <t xml:space="preserve">CONCLUIDO	</t>
        </is>
      </c>
      <c r="D1696" t="n">
        <v>6.7459</v>
      </c>
      <c r="E1696" t="n">
        <v>14.82</v>
      </c>
      <c r="F1696" t="n">
        <v>10.93</v>
      </c>
      <c r="G1696" t="n">
        <v>23.43</v>
      </c>
      <c r="H1696" t="n">
        <v>0.35</v>
      </c>
      <c r="I1696" t="n">
        <v>28</v>
      </c>
      <c r="J1696" t="n">
        <v>228.8</v>
      </c>
      <c r="K1696" t="n">
        <v>56.94</v>
      </c>
      <c r="L1696" t="n">
        <v>4.5</v>
      </c>
      <c r="M1696" t="n">
        <v>26</v>
      </c>
      <c r="N1696" t="n">
        <v>52.36</v>
      </c>
      <c r="O1696" t="n">
        <v>28452.71</v>
      </c>
      <c r="P1696" t="n">
        <v>167.03</v>
      </c>
      <c r="Q1696" t="n">
        <v>197.85</v>
      </c>
      <c r="R1696" t="n">
        <v>44.18</v>
      </c>
      <c r="S1696" t="n">
        <v>25.4</v>
      </c>
      <c r="T1696" t="n">
        <v>8447.530000000001</v>
      </c>
      <c r="U1696" t="n">
        <v>0.57</v>
      </c>
      <c r="V1696" t="n">
        <v>0.85</v>
      </c>
      <c r="W1696" t="n">
        <v>2.98</v>
      </c>
      <c r="X1696" t="n">
        <v>0.54</v>
      </c>
      <c r="Y1696" t="n">
        <v>1</v>
      </c>
      <c r="Z1696" t="n">
        <v>10</v>
      </c>
    </row>
    <row r="1697">
      <c r="A1697" t="n">
        <v>15</v>
      </c>
      <c r="B1697" t="n">
        <v>115</v>
      </c>
      <c r="C1697" t="inlineStr">
        <is>
          <t xml:space="preserve">CONCLUIDO	</t>
        </is>
      </c>
      <c r="D1697" t="n">
        <v>6.7702</v>
      </c>
      <c r="E1697" t="n">
        <v>14.77</v>
      </c>
      <c r="F1697" t="n">
        <v>10.92</v>
      </c>
      <c r="G1697" t="n">
        <v>24.28</v>
      </c>
      <c r="H1697" t="n">
        <v>0.37</v>
      </c>
      <c r="I1697" t="n">
        <v>27</v>
      </c>
      <c r="J1697" t="n">
        <v>229.22</v>
      </c>
      <c r="K1697" t="n">
        <v>56.94</v>
      </c>
      <c r="L1697" t="n">
        <v>4.75</v>
      </c>
      <c r="M1697" t="n">
        <v>25</v>
      </c>
      <c r="N1697" t="n">
        <v>52.53</v>
      </c>
      <c r="O1697" t="n">
        <v>28504.87</v>
      </c>
      <c r="P1697" t="n">
        <v>166.74</v>
      </c>
      <c r="Q1697" t="n">
        <v>197.88</v>
      </c>
      <c r="R1697" t="n">
        <v>43.84</v>
      </c>
      <c r="S1697" t="n">
        <v>25.4</v>
      </c>
      <c r="T1697" t="n">
        <v>8279.719999999999</v>
      </c>
      <c r="U1697" t="n">
        <v>0.58</v>
      </c>
      <c r="V1697" t="n">
        <v>0.85</v>
      </c>
      <c r="W1697" t="n">
        <v>2.99</v>
      </c>
      <c r="X1697" t="n">
        <v>0.53</v>
      </c>
      <c r="Y1697" t="n">
        <v>1</v>
      </c>
      <c r="Z1697" t="n">
        <v>10</v>
      </c>
    </row>
    <row r="1698">
      <c r="A1698" t="n">
        <v>16</v>
      </c>
      <c r="B1698" t="n">
        <v>115</v>
      </c>
      <c r="C1698" t="inlineStr">
        <is>
          <t xml:space="preserve">CONCLUIDO	</t>
        </is>
      </c>
      <c r="D1698" t="n">
        <v>6.835</v>
      </c>
      <c r="E1698" t="n">
        <v>14.63</v>
      </c>
      <c r="F1698" t="n">
        <v>10.87</v>
      </c>
      <c r="G1698" t="n">
        <v>26.09</v>
      </c>
      <c r="H1698" t="n">
        <v>0.39</v>
      </c>
      <c r="I1698" t="n">
        <v>25</v>
      </c>
      <c r="J1698" t="n">
        <v>229.65</v>
      </c>
      <c r="K1698" t="n">
        <v>56.94</v>
      </c>
      <c r="L1698" t="n">
        <v>5</v>
      </c>
      <c r="M1698" t="n">
        <v>23</v>
      </c>
      <c r="N1698" t="n">
        <v>52.7</v>
      </c>
      <c r="O1698" t="n">
        <v>28557.1</v>
      </c>
      <c r="P1698" t="n">
        <v>165.98</v>
      </c>
      <c r="Q1698" t="n">
        <v>197.8</v>
      </c>
      <c r="R1698" t="n">
        <v>42.45</v>
      </c>
      <c r="S1698" t="n">
        <v>25.4</v>
      </c>
      <c r="T1698" t="n">
        <v>7598.4</v>
      </c>
      <c r="U1698" t="n">
        <v>0.6</v>
      </c>
      <c r="V1698" t="n">
        <v>0.86</v>
      </c>
      <c r="W1698" t="n">
        <v>2.98</v>
      </c>
      <c r="X1698" t="n">
        <v>0.48</v>
      </c>
      <c r="Y1698" t="n">
        <v>1</v>
      </c>
      <c r="Z1698" t="n">
        <v>10</v>
      </c>
    </row>
    <row r="1699">
      <c r="A1699" t="n">
        <v>17</v>
      </c>
      <c r="B1699" t="n">
        <v>115</v>
      </c>
      <c r="C1699" t="inlineStr">
        <is>
          <t xml:space="preserve">CONCLUIDO	</t>
        </is>
      </c>
      <c r="D1699" t="n">
        <v>6.8681</v>
      </c>
      <c r="E1699" t="n">
        <v>14.56</v>
      </c>
      <c r="F1699" t="n">
        <v>10.85</v>
      </c>
      <c r="G1699" t="n">
        <v>27.11</v>
      </c>
      <c r="H1699" t="n">
        <v>0.41</v>
      </c>
      <c r="I1699" t="n">
        <v>24</v>
      </c>
      <c r="J1699" t="n">
        <v>230.07</v>
      </c>
      <c r="K1699" t="n">
        <v>56.94</v>
      </c>
      <c r="L1699" t="n">
        <v>5.25</v>
      </c>
      <c r="M1699" t="n">
        <v>22</v>
      </c>
      <c r="N1699" t="n">
        <v>52.88</v>
      </c>
      <c r="O1699" t="n">
        <v>28609.38</v>
      </c>
      <c r="P1699" t="n">
        <v>165.49</v>
      </c>
      <c r="Q1699" t="n">
        <v>197.81</v>
      </c>
      <c r="R1699" t="n">
        <v>41.62</v>
      </c>
      <c r="S1699" t="n">
        <v>25.4</v>
      </c>
      <c r="T1699" t="n">
        <v>7187.23</v>
      </c>
      <c r="U1699" t="n">
        <v>0.61</v>
      </c>
      <c r="V1699" t="n">
        <v>0.86</v>
      </c>
      <c r="W1699" t="n">
        <v>2.97</v>
      </c>
      <c r="X1699" t="n">
        <v>0.45</v>
      </c>
      <c r="Y1699" t="n">
        <v>1</v>
      </c>
      <c r="Z1699" t="n">
        <v>10</v>
      </c>
    </row>
    <row r="1700">
      <c r="A1700" t="n">
        <v>18</v>
      </c>
      <c r="B1700" t="n">
        <v>115</v>
      </c>
      <c r="C1700" t="inlineStr">
        <is>
          <t xml:space="preserve">CONCLUIDO	</t>
        </is>
      </c>
      <c r="D1700" t="n">
        <v>6.8905</v>
      </c>
      <c r="E1700" t="n">
        <v>14.51</v>
      </c>
      <c r="F1700" t="n">
        <v>10.84</v>
      </c>
      <c r="G1700" t="n">
        <v>28.28</v>
      </c>
      <c r="H1700" t="n">
        <v>0.42</v>
      </c>
      <c r="I1700" t="n">
        <v>23</v>
      </c>
      <c r="J1700" t="n">
        <v>230.49</v>
      </c>
      <c r="K1700" t="n">
        <v>56.94</v>
      </c>
      <c r="L1700" t="n">
        <v>5.5</v>
      </c>
      <c r="M1700" t="n">
        <v>21</v>
      </c>
      <c r="N1700" t="n">
        <v>53.05</v>
      </c>
      <c r="O1700" t="n">
        <v>28661.73</v>
      </c>
      <c r="P1700" t="n">
        <v>165.36</v>
      </c>
      <c r="Q1700" t="n">
        <v>197.79</v>
      </c>
      <c r="R1700" t="n">
        <v>41.23</v>
      </c>
      <c r="S1700" t="n">
        <v>25.4</v>
      </c>
      <c r="T1700" t="n">
        <v>6996.37</v>
      </c>
      <c r="U1700" t="n">
        <v>0.62</v>
      </c>
      <c r="V1700" t="n">
        <v>0.86</v>
      </c>
      <c r="W1700" t="n">
        <v>2.98</v>
      </c>
      <c r="X1700" t="n">
        <v>0.45</v>
      </c>
      <c r="Y1700" t="n">
        <v>1</v>
      </c>
      <c r="Z1700" t="n">
        <v>10</v>
      </c>
    </row>
    <row r="1701">
      <c r="A1701" t="n">
        <v>19</v>
      </c>
      <c r="B1701" t="n">
        <v>115</v>
      </c>
      <c r="C1701" t="inlineStr">
        <is>
          <t xml:space="preserve">CONCLUIDO	</t>
        </is>
      </c>
      <c r="D1701" t="n">
        <v>6.9275</v>
      </c>
      <c r="E1701" t="n">
        <v>14.44</v>
      </c>
      <c r="F1701" t="n">
        <v>10.81</v>
      </c>
      <c r="G1701" t="n">
        <v>29.48</v>
      </c>
      <c r="H1701" t="n">
        <v>0.44</v>
      </c>
      <c r="I1701" t="n">
        <v>22</v>
      </c>
      <c r="J1701" t="n">
        <v>230.92</v>
      </c>
      <c r="K1701" t="n">
        <v>56.94</v>
      </c>
      <c r="L1701" t="n">
        <v>5.75</v>
      </c>
      <c r="M1701" t="n">
        <v>20</v>
      </c>
      <c r="N1701" t="n">
        <v>53.23</v>
      </c>
      <c r="O1701" t="n">
        <v>28714.14</v>
      </c>
      <c r="P1701" t="n">
        <v>164.79</v>
      </c>
      <c r="Q1701" t="n">
        <v>197.8</v>
      </c>
      <c r="R1701" t="n">
        <v>40.22</v>
      </c>
      <c r="S1701" t="n">
        <v>25.4</v>
      </c>
      <c r="T1701" t="n">
        <v>6497.92</v>
      </c>
      <c r="U1701" t="n">
        <v>0.63</v>
      </c>
      <c r="V1701" t="n">
        <v>0.86</v>
      </c>
      <c r="W1701" t="n">
        <v>2.98</v>
      </c>
      <c r="X1701" t="n">
        <v>0.42</v>
      </c>
      <c r="Y1701" t="n">
        <v>1</v>
      </c>
      <c r="Z1701" t="n">
        <v>10</v>
      </c>
    </row>
    <row r="1702">
      <c r="A1702" t="n">
        <v>20</v>
      </c>
      <c r="B1702" t="n">
        <v>115</v>
      </c>
      <c r="C1702" t="inlineStr">
        <is>
          <t xml:space="preserve">CONCLUIDO	</t>
        </is>
      </c>
      <c r="D1702" t="n">
        <v>6.9569</v>
      </c>
      <c r="E1702" t="n">
        <v>14.37</v>
      </c>
      <c r="F1702" t="n">
        <v>10.79</v>
      </c>
      <c r="G1702" t="n">
        <v>30.83</v>
      </c>
      <c r="H1702" t="n">
        <v>0.46</v>
      </c>
      <c r="I1702" t="n">
        <v>21</v>
      </c>
      <c r="J1702" t="n">
        <v>231.34</v>
      </c>
      <c r="K1702" t="n">
        <v>56.94</v>
      </c>
      <c r="L1702" t="n">
        <v>6</v>
      </c>
      <c r="M1702" t="n">
        <v>19</v>
      </c>
      <c r="N1702" t="n">
        <v>53.4</v>
      </c>
      <c r="O1702" t="n">
        <v>28766.61</v>
      </c>
      <c r="P1702" t="n">
        <v>164.47</v>
      </c>
      <c r="Q1702" t="n">
        <v>197.78</v>
      </c>
      <c r="R1702" t="n">
        <v>40.1</v>
      </c>
      <c r="S1702" t="n">
        <v>25.4</v>
      </c>
      <c r="T1702" t="n">
        <v>6439.47</v>
      </c>
      <c r="U1702" t="n">
        <v>0.63</v>
      </c>
      <c r="V1702" t="n">
        <v>0.86</v>
      </c>
      <c r="W1702" t="n">
        <v>2.97</v>
      </c>
      <c r="X1702" t="n">
        <v>0.4</v>
      </c>
      <c r="Y1702" t="n">
        <v>1</v>
      </c>
      <c r="Z1702" t="n">
        <v>10</v>
      </c>
    </row>
    <row r="1703">
      <c r="A1703" t="n">
        <v>21</v>
      </c>
      <c r="B1703" t="n">
        <v>115</v>
      </c>
      <c r="C1703" t="inlineStr">
        <is>
          <t xml:space="preserve">CONCLUIDO	</t>
        </is>
      </c>
      <c r="D1703" t="n">
        <v>6.9887</v>
      </c>
      <c r="E1703" t="n">
        <v>14.31</v>
      </c>
      <c r="F1703" t="n">
        <v>10.77</v>
      </c>
      <c r="G1703" t="n">
        <v>32.31</v>
      </c>
      <c r="H1703" t="n">
        <v>0.48</v>
      </c>
      <c r="I1703" t="n">
        <v>20</v>
      </c>
      <c r="J1703" t="n">
        <v>231.77</v>
      </c>
      <c r="K1703" t="n">
        <v>56.94</v>
      </c>
      <c r="L1703" t="n">
        <v>6.25</v>
      </c>
      <c r="M1703" t="n">
        <v>18</v>
      </c>
      <c r="N1703" t="n">
        <v>53.58</v>
      </c>
      <c r="O1703" t="n">
        <v>28819.14</v>
      </c>
      <c r="P1703" t="n">
        <v>164.06</v>
      </c>
      <c r="Q1703" t="n">
        <v>197.81</v>
      </c>
      <c r="R1703" t="n">
        <v>39.27</v>
      </c>
      <c r="S1703" t="n">
        <v>25.4</v>
      </c>
      <c r="T1703" t="n">
        <v>6031.91</v>
      </c>
      <c r="U1703" t="n">
        <v>0.65</v>
      </c>
      <c r="V1703" t="n">
        <v>0.86</v>
      </c>
      <c r="W1703" t="n">
        <v>2.97</v>
      </c>
      <c r="X1703" t="n">
        <v>0.38</v>
      </c>
      <c r="Y1703" t="n">
        <v>1</v>
      </c>
      <c r="Z1703" t="n">
        <v>10</v>
      </c>
    </row>
    <row r="1704">
      <c r="A1704" t="n">
        <v>22</v>
      </c>
      <c r="B1704" t="n">
        <v>115</v>
      </c>
      <c r="C1704" t="inlineStr">
        <is>
          <t xml:space="preserve">CONCLUIDO	</t>
        </is>
      </c>
      <c r="D1704" t="n">
        <v>7.0225</v>
      </c>
      <c r="E1704" t="n">
        <v>14.24</v>
      </c>
      <c r="F1704" t="n">
        <v>10.75</v>
      </c>
      <c r="G1704" t="n">
        <v>33.93</v>
      </c>
      <c r="H1704" t="n">
        <v>0.5</v>
      </c>
      <c r="I1704" t="n">
        <v>19</v>
      </c>
      <c r="J1704" t="n">
        <v>232.2</v>
      </c>
      <c r="K1704" t="n">
        <v>56.94</v>
      </c>
      <c r="L1704" t="n">
        <v>6.5</v>
      </c>
      <c r="M1704" t="n">
        <v>17</v>
      </c>
      <c r="N1704" t="n">
        <v>53.75</v>
      </c>
      <c r="O1704" t="n">
        <v>28871.74</v>
      </c>
      <c r="P1704" t="n">
        <v>163.52</v>
      </c>
      <c r="Q1704" t="n">
        <v>197.8</v>
      </c>
      <c r="R1704" t="n">
        <v>38.4</v>
      </c>
      <c r="S1704" t="n">
        <v>25.4</v>
      </c>
      <c r="T1704" t="n">
        <v>5602.63</v>
      </c>
      <c r="U1704" t="n">
        <v>0.66</v>
      </c>
      <c r="V1704" t="n">
        <v>0.87</v>
      </c>
      <c r="W1704" t="n">
        <v>2.97</v>
      </c>
      <c r="X1704" t="n">
        <v>0.35</v>
      </c>
      <c r="Y1704" t="n">
        <v>1</v>
      </c>
      <c r="Z1704" t="n">
        <v>10</v>
      </c>
    </row>
    <row r="1705">
      <c r="A1705" t="n">
        <v>23</v>
      </c>
      <c r="B1705" t="n">
        <v>115</v>
      </c>
      <c r="C1705" t="inlineStr">
        <is>
          <t xml:space="preserve">CONCLUIDO	</t>
        </is>
      </c>
      <c r="D1705" t="n">
        <v>7.0195</v>
      </c>
      <c r="E1705" t="n">
        <v>14.25</v>
      </c>
      <c r="F1705" t="n">
        <v>10.75</v>
      </c>
      <c r="G1705" t="n">
        <v>33.95</v>
      </c>
      <c r="H1705" t="n">
        <v>0.52</v>
      </c>
      <c r="I1705" t="n">
        <v>19</v>
      </c>
      <c r="J1705" t="n">
        <v>232.62</v>
      </c>
      <c r="K1705" t="n">
        <v>56.94</v>
      </c>
      <c r="L1705" t="n">
        <v>6.75</v>
      </c>
      <c r="M1705" t="n">
        <v>17</v>
      </c>
      <c r="N1705" t="n">
        <v>53.93</v>
      </c>
      <c r="O1705" t="n">
        <v>28924.39</v>
      </c>
      <c r="P1705" t="n">
        <v>163.74</v>
      </c>
      <c r="Q1705" t="n">
        <v>197.77</v>
      </c>
      <c r="R1705" t="n">
        <v>38.65</v>
      </c>
      <c r="S1705" t="n">
        <v>25.4</v>
      </c>
      <c r="T1705" t="n">
        <v>5726.17</v>
      </c>
      <c r="U1705" t="n">
        <v>0.66</v>
      </c>
      <c r="V1705" t="n">
        <v>0.87</v>
      </c>
      <c r="W1705" t="n">
        <v>2.97</v>
      </c>
      <c r="X1705" t="n">
        <v>0.36</v>
      </c>
      <c r="Y1705" t="n">
        <v>1</v>
      </c>
      <c r="Z1705" t="n">
        <v>10</v>
      </c>
    </row>
    <row r="1706">
      <c r="A1706" t="n">
        <v>24</v>
      </c>
      <c r="B1706" t="n">
        <v>115</v>
      </c>
      <c r="C1706" t="inlineStr">
        <is>
          <t xml:space="preserve">CONCLUIDO	</t>
        </is>
      </c>
      <c r="D1706" t="n">
        <v>7.0529</v>
      </c>
      <c r="E1706" t="n">
        <v>14.18</v>
      </c>
      <c r="F1706" t="n">
        <v>10.73</v>
      </c>
      <c r="G1706" t="n">
        <v>35.76</v>
      </c>
      <c r="H1706" t="n">
        <v>0.53</v>
      </c>
      <c r="I1706" t="n">
        <v>18</v>
      </c>
      <c r="J1706" t="n">
        <v>233.05</v>
      </c>
      <c r="K1706" t="n">
        <v>56.94</v>
      </c>
      <c r="L1706" t="n">
        <v>7</v>
      </c>
      <c r="M1706" t="n">
        <v>16</v>
      </c>
      <c r="N1706" t="n">
        <v>54.11</v>
      </c>
      <c r="O1706" t="n">
        <v>28977.11</v>
      </c>
      <c r="P1706" t="n">
        <v>163.23</v>
      </c>
      <c r="Q1706" t="n">
        <v>197.83</v>
      </c>
      <c r="R1706" t="n">
        <v>37.86</v>
      </c>
      <c r="S1706" t="n">
        <v>25.4</v>
      </c>
      <c r="T1706" t="n">
        <v>5336.78</v>
      </c>
      <c r="U1706" t="n">
        <v>0.67</v>
      </c>
      <c r="V1706" t="n">
        <v>0.87</v>
      </c>
      <c r="W1706" t="n">
        <v>2.97</v>
      </c>
      <c r="X1706" t="n">
        <v>0.34</v>
      </c>
      <c r="Y1706" t="n">
        <v>1</v>
      </c>
      <c r="Z1706" t="n">
        <v>10</v>
      </c>
    </row>
    <row r="1707">
      <c r="A1707" t="n">
        <v>25</v>
      </c>
      <c r="B1707" t="n">
        <v>115</v>
      </c>
      <c r="C1707" t="inlineStr">
        <is>
          <t xml:space="preserve">CONCLUIDO	</t>
        </is>
      </c>
      <c r="D1707" t="n">
        <v>7.0537</v>
      </c>
      <c r="E1707" t="n">
        <v>14.18</v>
      </c>
      <c r="F1707" t="n">
        <v>10.73</v>
      </c>
      <c r="G1707" t="n">
        <v>35.75</v>
      </c>
      <c r="H1707" t="n">
        <v>0.55</v>
      </c>
      <c r="I1707" t="n">
        <v>18</v>
      </c>
      <c r="J1707" t="n">
        <v>233.48</v>
      </c>
      <c r="K1707" t="n">
        <v>56.94</v>
      </c>
      <c r="L1707" t="n">
        <v>7.25</v>
      </c>
      <c r="M1707" t="n">
        <v>16</v>
      </c>
      <c r="N1707" t="n">
        <v>54.29</v>
      </c>
      <c r="O1707" t="n">
        <v>29029.89</v>
      </c>
      <c r="P1707" t="n">
        <v>162.96</v>
      </c>
      <c r="Q1707" t="n">
        <v>197.78</v>
      </c>
      <c r="R1707" t="n">
        <v>37.85</v>
      </c>
      <c r="S1707" t="n">
        <v>25.4</v>
      </c>
      <c r="T1707" t="n">
        <v>5331.2</v>
      </c>
      <c r="U1707" t="n">
        <v>0.67</v>
      </c>
      <c r="V1707" t="n">
        <v>0.87</v>
      </c>
      <c r="W1707" t="n">
        <v>2.97</v>
      </c>
      <c r="X1707" t="n">
        <v>0.34</v>
      </c>
      <c r="Y1707" t="n">
        <v>1</v>
      </c>
      <c r="Z1707" t="n">
        <v>10</v>
      </c>
    </row>
    <row r="1708">
      <c r="A1708" t="n">
        <v>26</v>
      </c>
      <c r="B1708" t="n">
        <v>115</v>
      </c>
      <c r="C1708" t="inlineStr">
        <is>
          <t xml:space="preserve">CONCLUIDO	</t>
        </is>
      </c>
      <c r="D1708" t="n">
        <v>7.0798</v>
      </c>
      <c r="E1708" t="n">
        <v>14.12</v>
      </c>
      <c r="F1708" t="n">
        <v>10.72</v>
      </c>
      <c r="G1708" t="n">
        <v>37.83</v>
      </c>
      <c r="H1708" t="n">
        <v>0.57</v>
      </c>
      <c r="I1708" t="n">
        <v>17</v>
      </c>
      <c r="J1708" t="n">
        <v>233.91</v>
      </c>
      <c r="K1708" t="n">
        <v>56.94</v>
      </c>
      <c r="L1708" t="n">
        <v>7.5</v>
      </c>
      <c r="M1708" t="n">
        <v>15</v>
      </c>
      <c r="N1708" t="n">
        <v>54.46</v>
      </c>
      <c r="O1708" t="n">
        <v>29082.74</v>
      </c>
      <c r="P1708" t="n">
        <v>162.9</v>
      </c>
      <c r="Q1708" t="n">
        <v>197.76</v>
      </c>
      <c r="R1708" t="n">
        <v>37.79</v>
      </c>
      <c r="S1708" t="n">
        <v>25.4</v>
      </c>
      <c r="T1708" t="n">
        <v>5306.24</v>
      </c>
      <c r="U1708" t="n">
        <v>0.67</v>
      </c>
      <c r="V1708" t="n">
        <v>0.87</v>
      </c>
      <c r="W1708" t="n">
        <v>2.96</v>
      </c>
      <c r="X1708" t="n">
        <v>0.33</v>
      </c>
      <c r="Y1708" t="n">
        <v>1</v>
      </c>
      <c r="Z1708" t="n">
        <v>10</v>
      </c>
    </row>
    <row r="1709">
      <c r="A1709" t="n">
        <v>27</v>
      </c>
      <c r="B1709" t="n">
        <v>115</v>
      </c>
      <c r="C1709" t="inlineStr">
        <is>
          <t xml:space="preserve">CONCLUIDO	</t>
        </is>
      </c>
      <c r="D1709" t="n">
        <v>7.1149</v>
      </c>
      <c r="E1709" t="n">
        <v>14.06</v>
      </c>
      <c r="F1709" t="n">
        <v>10.69</v>
      </c>
      <c r="G1709" t="n">
        <v>40.09</v>
      </c>
      <c r="H1709" t="n">
        <v>0.59</v>
      </c>
      <c r="I1709" t="n">
        <v>16</v>
      </c>
      <c r="J1709" t="n">
        <v>234.34</v>
      </c>
      <c r="K1709" t="n">
        <v>56.94</v>
      </c>
      <c r="L1709" t="n">
        <v>7.75</v>
      </c>
      <c r="M1709" t="n">
        <v>14</v>
      </c>
      <c r="N1709" t="n">
        <v>54.64</v>
      </c>
      <c r="O1709" t="n">
        <v>29135.65</v>
      </c>
      <c r="P1709" t="n">
        <v>162.42</v>
      </c>
      <c r="Q1709" t="n">
        <v>197.8</v>
      </c>
      <c r="R1709" t="n">
        <v>36.85</v>
      </c>
      <c r="S1709" t="n">
        <v>25.4</v>
      </c>
      <c r="T1709" t="n">
        <v>4841.7</v>
      </c>
      <c r="U1709" t="n">
        <v>0.6899999999999999</v>
      </c>
      <c r="V1709" t="n">
        <v>0.87</v>
      </c>
      <c r="W1709" t="n">
        <v>2.96</v>
      </c>
      <c r="X1709" t="n">
        <v>0.3</v>
      </c>
      <c r="Y1709" t="n">
        <v>1</v>
      </c>
      <c r="Z1709" t="n">
        <v>10</v>
      </c>
    </row>
    <row r="1710">
      <c r="A1710" t="n">
        <v>28</v>
      </c>
      <c r="B1710" t="n">
        <v>115</v>
      </c>
      <c r="C1710" t="inlineStr">
        <is>
          <t xml:space="preserve">CONCLUIDO	</t>
        </is>
      </c>
      <c r="D1710" t="n">
        <v>7.1184</v>
      </c>
      <c r="E1710" t="n">
        <v>14.05</v>
      </c>
      <c r="F1710" t="n">
        <v>10.69</v>
      </c>
      <c r="G1710" t="n">
        <v>40.07</v>
      </c>
      <c r="H1710" t="n">
        <v>0.61</v>
      </c>
      <c r="I1710" t="n">
        <v>16</v>
      </c>
      <c r="J1710" t="n">
        <v>234.77</v>
      </c>
      <c r="K1710" t="n">
        <v>56.94</v>
      </c>
      <c r="L1710" t="n">
        <v>8</v>
      </c>
      <c r="M1710" t="n">
        <v>14</v>
      </c>
      <c r="N1710" t="n">
        <v>54.82</v>
      </c>
      <c r="O1710" t="n">
        <v>29188.62</v>
      </c>
      <c r="P1710" t="n">
        <v>162.36</v>
      </c>
      <c r="Q1710" t="n">
        <v>197.78</v>
      </c>
      <c r="R1710" t="n">
        <v>36.53</v>
      </c>
      <c r="S1710" t="n">
        <v>25.4</v>
      </c>
      <c r="T1710" t="n">
        <v>4682.54</v>
      </c>
      <c r="U1710" t="n">
        <v>0.7</v>
      </c>
      <c r="V1710" t="n">
        <v>0.87</v>
      </c>
      <c r="W1710" t="n">
        <v>2.96</v>
      </c>
      <c r="X1710" t="n">
        <v>0.29</v>
      </c>
      <c r="Y1710" t="n">
        <v>1</v>
      </c>
      <c r="Z1710" t="n">
        <v>10</v>
      </c>
    </row>
    <row r="1711">
      <c r="A1711" t="n">
        <v>29</v>
      </c>
      <c r="B1711" t="n">
        <v>115</v>
      </c>
      <c r="C1711" t="inlineStr">
        <is>
          <t xml:space="preserve">CONCLUIDO	</t>
        </is>
      </c>
      <c r="D1711" t="n">
        <v>7.1157</v>
      </c>
      <c r="E1711" t="n">
        <v>14.05</v>
      </c>
      <c r="F1711" t="n">
        <v>10.69</v>
      </c>
      <c r="G1711" t="n">
        <v>40.09</v>
      </c>
      <c r="H1711" t="n">
        <v>0.62</v>
      </c>
      <c r="I1711" t="n">
        <v>16</v>
      </c>
      <c r="J1711" t="n">
        <v>235.2</v>
      </c>
      <c r="K1711" t="n">
        <v>56.94</v>
      </c>
      <c r="L1711" t="n">
        <v>8.25</v>
      </c>
      <c r="M1711" t="n">
        <v>14</v>
      </c>
      <c r="N1711" t="n">
        <v>55</v>
      </c>
      <c r="O1711" t="n">
        <v>29241.66</v>
      </c>
      <c r="P1711" t="n">
        <v>162.36</v>
      </c>
      <c r="Q1711" t="n">
        <v>197.81</v>
      </c>
      <c r="R1711" t="n">
        <v>36.77</v>
      </c>
      <c r="S1711" t="n">
        <v>25.4</v>
      </c>
      <c r="T1711" t="n">
        <v>4801.18</v>
      </c>
      <c r="U1711" t="n">
        <v>0.6899999999999999</v>
      </c>
      <c r="V1711" t="n">
        <v>0.87</v>
      </c>
      <c r="W1711" t="n">
        <v>2.96</v>
      </c>
      <c r="X1711" t="n">
        <v>0.3</v>
      </c>
      <c r="Y1711" t="n">
        <v>1</v>
      </c>
      <c r="Z1711" t="n">
        <v>10</v>
      </c>
    </row>
    <row r="1712">
      <c r="A1712" t="n">
        <v>30</v>
      </c>
      <c r="B1712" t="n">
        <v>115</v>
      </c>
      <c r="C1712" t="inlineStr">
        <is>
          <t xml:space="preserve">CONCLUIDO	</t>
        </is>
      </c>
      <c r="D1712" t="n">
        <v>7.146</v>
      </c>
      <c r="E1712" t="n">
        <v>13.99</v>
      </c>
      <c r="F1712" t="n">
        <v>10.67</v>
      </c>
      <c r="G1712" t="n">
        <v>42.7</v>
      </c>
      <c r="H1712" t="n">
        <v>0.64</v>
      </c>
      <c r="I1712" t="n">
        <v>15</v>
      </c>
      <c r="J1712" t="n">
        <v>235.63</v>
      </c>
      <c r="K1712" t="n">
        <v>56.94</v>
      </c>
      <c r="L1712" t="n">
        <v>8.5</v>
      </c>
      <c r="M1712" t="n">
        <v>13</v>
      </c>
      <c r="N1712" t="n">
        <v>55.18</v>
      </c>
      <c r="O1712" t="n">
        <v>29294.76</v>
      </c>
      <c r="P1712" t="n">
        <v>162.12</v>
      </c>
      <c r="Q1712" t="n">
        <v>197.76</v>
      </c>
      <c r="R1712" t="n">
        <v>36.23</v>
      </c>
      <c r="S1712" t="n">
        <v>25.4</v>
      </c>
      <c r="T1712" t="n">
        <v>4537.91</v>
      </c>
      <c r="U1712" t="n">
        <v>0.7</v>
      </c>
      <c r="V1712" t="n">
        <v>0.87</v>
      </c>
      <c r="W1712" t="n">
        <v>2.96</v>
      </c>
      <c r="X1712" t="n">
        <v>0.28</v>
      </c>
      <c r="Y1712" t="n">
        <v>1</v>
      </c>
      <c r="Z1712" t="n">
        <v>10</v>
      </c>
    </row>
    <row r="1713">
      <c r="A1713" t="n">
        <v>31</v>
      </c>
      <c r="B1713" t="n">
        <v>115</v>
      </c>
      <c r="C1713" t="inlineStr">
        <is>
          <t xml:space="preserve">CONCLUIDO	</t>
        </is>
      </c>
      <c r="D1713" t="n">
        <v>7.1504</v>
      </c>
      <c r="E1713" t="n">
        <v>13.99</v>
      </c>
      <c r="F1713" t="n">
        <v>10.67</v>
      </c>
      <c r="G1713" t="n">
        <v>42.66</v>
      </c>
      <c r="H1713" t="n">
        <v>0.66</v>
      </c>
      <c r="I1713" t="n">
        <v>15</v>
      </c>
      <c r="J1713" t="n">
        <v>236.06</v>
      </c>
      <c r="K1713" t="n">
        <v>56.94</v>
      </c>
      <c r="L1713" t="n">
        <v>8.75</v>
      </c>
      <c r="M1713" t="n">
        <v>13</v>
      </c>
      <c r="N1713" t="n">
        <v>55.36</v>
      </c>
      <c r="O1713" t="n">
        <v>29347.92</v>
      </c>
      <c r="P1713" t="n">
        <v>161.84</v>
      </c>
      <c r="Q1713" t="n">
        <v>197.75</v>
      </c>
      <c r="R1713" t="n">
        <v>35.95</v>
      </c>
      <c r="S1713" t="n">
        <v>25.4</v>
      </c>
      <c r="T1713" t="n">
        <v>4395.34</v>
      </c>
      <c r="U1713" t="n">
        <v>0.71</v>
      </c>
      <c r="V1713" t="n">
        <v>0.87</v>
      </c>
      <c r="W1713" t="n">
        <v>2.96</v>
      </c>
      <c r="X1713" t="n">
        <v>0.28</v>
      </c>
      <c r="Y1713" t="n">
        <v>1</v>
      </c>
      <c r="Z1713" t="n">
        <v>10</v>
      </c>
    </row>
    <row r="1714">
      <c r="A1714" t="n">
        <v>32</v>
      </c>
      <c r="B1714" t="n">
        <v>115</v>
      </c>
      <c r="C1714" t="inlineStr">
        <is>
          <t xml:space="preserve">CONCLUIDO	</t>
        </is>
      </c>
      <c r="D1714" t="n">
        <v>7.1813</v>
      </c>
      <c r="E1714" t="n">
        <v>13.92</v>
      </c>
      <c r="F1714" t="n">
        <v>10.65</v>
      </c>
      <c r="G1714" t="n">
        <v>45.64</v>
      </c>
      <c r="H1714" t="n">
        <v>0.68</v>
      </c>
      <c r="I1714" t="n">
        <v>14</v>
      </c>
      <c r="J1714" t="n">
        <v>236.49</v>
      </c>
      <c r="K1714" t="n">
        <v>56.94</v>
      </c>
      <c r="L1714" t="n">
        <v>9</v>
      </c>
      <c r="M1714" t="n">
        <v>12</v>
      </c>
      <c r="N1714" t="n">
        <v>55.55</v>
      </c>
      <c r="O1714" t="n">
        <v>29401.15</v>
      </c>
      <c r="P1714" t="n">
        <v>161.59</v>
      </c>
      <c r="Q1714" t="n">
        <v>197.78</v>
      </c>
      <c r="R1714" t="n">
        <v>35.28</v>
      </c>
      <c r="S1714" t="n">
        <v>25.4</v>
      </c>
      <c r="T1714" t="n">
        <v>4066.37</v>
      </c>
      <c r="U1714" t="n">
        <v>0.72</v>
      </c>
      <c r="V1714" t="n">
        <v>0.87</v>
      </c>
      <c r="W1714" t="n">
        <v>2.97</v>
      </c>
      <c r="X1714" t="n">
        <v>0.26</v>
      </c>
      <c r="Y1714" t="n">
        <v>1</v>
      </c>
      <c r="Z1714" t="n">
        <v>10</v>
      </c>
    </row>
    <row r="1715">
      <c r="A1715" t="n">
        <v>33</v>
      </c>
      <c r="B1715" t="n">
        <v>115</v>
      </c>
      <c r="C1715" t="inlineStr">
        <is>
          <t xml:space="preserve">CONCLUIDO	</t>
        </is>
      </c>
      <c r="D1715" t="n">
        <v>7.1809</v>
      </c>
      <c r="E1715" t="n">
        <v>13.93</v>
      </c>
      <c r="F1715" t="n">
        <v>10.65</v>
      </c>
      <c r="G1715" t="n">
        <v>45.65</v>
      </c>
      <c r="H1715" t="n">
        <v>0.6899999999999999</v>
      </c>
      <c r="I1715" t="n">
        <v>14</v>
      </c>
      <c r="J1715" t="n">
        <v>236.92</v>
      </c>
      <c r="K1715" t="n">
        <v>56.94</v>
      </c>
      <c r="L1715" t="n">
        <v>9.25</v>
      </c>
      <c r="M1715" t="n">
        <v>12</v>
      </c>
      <c r="N1715" t="n">
        <v>55.73</v>
      </c>
      <c r="O1715" t="n">
        <v>29454.44</v>
      </c>
      <c r="P1715" t="n">
        <v>161.52</v>
      </c>
      <c r="Q1715" t="n">
        <v>197.77</v>
      </c>
      <c r="R1715" t="n">
        <v>35.45</v>
      </c>
      <c r="S1715" t="n">
        <v>25.4</v>
      </c>
      <c r="T1715" t="n">
        <v>4150</v>
      </c>
      <c r="U1715" t="n">
        <v>0.72</v>
      </c>
      <c r="V1715" t="n">
        <v>0.87</v>
      </c>
      <c r="W1715" t="n">
        <v>2.96</v>
      </c>
      <c r="X1715" t="n">
        <v>0.26</v>
      </c>
      <c r="Y1715" t="n">
        <v>1</v>
      </c>
      <c r="Z1715" t="n">
        <v>10</v>
      </c>
    </row>
    <row r="1716">
      <c r="A1716" t="n">
        <v>34</v>
      </c>
      <c r="B1716" t="n">
        <v>115</v>
      </c>
      <c r="C1716" t="inlineStr">
        <is>
          <t xml:space="preserve">CONCLUIDO	</t>
        </is>
      </c>
      <c r="D1716" t="n">
        <v>7.1775</v>
      </c>
      <c r="E1716" t="n">
        <v>13.93</v>
      </c>
      <c r="F1716" t="n">
        <v>10.66</v>
      </c>
      <c r="G1716" t="n">
        <v>45.67</v>
      </c>
      <c r="H1716" t="n">
        <v>0.71</v>
      </c>
      <c r="I1716" t="n">
        <v>14</v>
      </c>
      <c r="J1716" t="n">
        <v>237.35</v>
      </c>
      <c r="K1716" t="n">
        <v>56.94</v>
      </c>
      <c r="L1716" t="n">
        <v>9.5</v>
      </c>
      <c r="M1716" t="n">
        <v>12</v>
      </c>
      <c r="N1716" t="n">
        <v>55.91</v>
      </c>
      <c r="O1716" t="n">
        <v>29507.8</v>
      </c>
      <c r="P1716" t="n">
        <v>161.41</v>
      </c>
      <c r="Q1716" t="n">
        <v>197.77</v>
      </c>
      <c r="R1716" t="n">
        <v>35.69</v>
      </c>
      <c r="S1716" t="n">
        <v>25.4</v>
      </c>
      <c r="T1716" t="n">
        <v>4270.86</v>
      </c>
      <c r="U1716" t="n">
        <v>0.71</v>
      </c>
      <c r="V1716" t="n">
        <v>0.87</v>
      </c>
      <c r="W1716" t="n">
        <v>2.96</v>
      </c>
      <c r="X1716" t="n">
        <v>0.27</v>
      </c>
      <c r="Y1716" t="n">
        <v>1</v>
      </c>
      <c r="Z1716" t="n">
        <v>10</v>
      </c>
    </row>
    <row r="1717">
      <c r="A1717" t="n">
        <v>35</v>
      </c>
      <c r="B1717" t="n">
        <v>115</v>
      </c>
      <c r="C1717" t="inlineStr">
        <is>
          <t xml:space="preserve">CONCLUIDO	</t>
        </is>
      </c>
      <c r="D1717" t="n">
        <v>7.2154</v>
      </c>
      <c r="E1717" t="n">
        <v>13.86</v>
      </c>
      <c r="F1717" t="n">
        <v>10.63</v>
      </c>
      <c r="G1717" t="n">
        <v>49.05</v>
      </c>
      <c r="H1717" t="n">
        <v>0.73</v>
      </c>
      <c r="I1717" t="n">
        <v>13</v>
      </c>
      <c r="J1717" t="n">
        <v>237.79</v>
      </c>
      <c r="K1717" t="n">
        <v>56.94</v>
      </c>
      <c r="L1717" t="n">
        <v>9.75</v>
      </c>
      <c r="M1717" t="n">
        <v>11</v>
      </c>
      <c r="N1717" t="n">
        <v>56.09</v>
      </c>
      <c r="O1717" t="n">
        <v>29561.22</v>
      </c>
      <c r="P1717" t="n">
        <v>161.12</v>
      </c>
      <c r="Q1717" t="n">
        <v>197.78</v>
      </c>
      <c r="R1717" t="n">
        <v>34.79</v>
      </c>
      <c r="S1717" t="n">
        <v>25.4</v>
      </c>
      <c r="T1717" t="n">
        <v>3826.88</v>
      </c>
      <c r="U1717" t="n">
        <v>0.73</v>
      </c>
      <c r="V1717" t="n">
        <v>0.88</v>
      </c>
      <c r="W1717" t="n">
        <v>2.96</v>
      </c>
      <c r="X1717" t="n">
        <v>0.24</v>
      </c>
      <c r="Y1717" t="n">
        <v>1</v>
      </c>
      <c r="Z1717" t="n">
        <v>10</v>
      </c>
    </row>
    <row r="1718">
      <c r="A1718" t="n">
        <v>36</v>
      </c>
      <c r="B1718" t="n">
        <v>115</v>
      </c>
      <c r="C1718" t="inlineStr">
        <is>
          <t xml:space="preserve">CONCLUIDO	</t>
        </is>
      </c>
      <c r="D1718" t="n">
        <v>7.2165</v>
      </c>
      <c r="E1718" t="n">
        <v>13.86</v>
      </c>
      <c r="F1718" t="n">
        <v>10.63</v>
      </c>
      <c r="G1718" t="n">
        <v>49.04</v>
      </c>
      <c r="H1718" t="n">
        <v>0.75</v>
      </c>
      <c r="I1718" t="n">
        <v>13</v>
      </c>
      <c r="J1718" t="n">
        <v>238.22</v>
      </c>
      <c r="K1718" t="n">
        <v>56.94</v>
      </c>
      <c r="L1718" t="n">
        <v>10</v>
      </c>
      <c r="M1718" t="n">
        <v>11</v>
      </c>
      <c r="N1718" t="n">
        <v>56.28</v>
      </c>
      <c r="O1718" t="n">
        <v>29614.71</v>
      </c>
      <c r="P1718" t="n">
        <v>161.1</v>
      </c>
      <c r="Q1718" t="n">
        <v>197.79</v>
      </c>
      <c r="R1718" t="n">
        <v>34.86</v>
      </c>
      <c r="S1718" t="n">
        <v>25.4</v>
      </c>
      <c r="T1718" t="n">
        <v>3859.16</v>
      </c>
      <c r="U1718" t="n">
        <v>0.73</v>
      </c>
      <c r="V1718" t="n">
        <v>0.88</v>
      </c>
      <c r="W1718" t="n">
        <v>2.96</v>
      </c>
      <c r="X1718" t="n">
        <v>0.24</v>
      </c>
      <c r="Y1718" t="n">
        <v>1</v>
      </c>
      <c r="Z1718" t="n">
        <v>10</v>
      </c>
    </row>
    <row r="1719">
      <c r="A1719" t="n">
        <v>37</v>
      </c>
      <c r="B1719" t="n">
        <v>115</v>
      </c>
      <c r="C1719" t="inlineStr">
        <is>
          <t xml:space="preserve">CONCLUIDO	</t>
        </is>
      </c>
      <c r="D1719" t="n">
        <v>7.213</v>
      </c>
      <c r="E1719" t="n">
        <v>13.86</v>
      </c>
      <c r="F1719" t="n">
        <v>10.63</v>
      </c>
      <c r="G1719" t="n">
        <v>49.07</v>
      </c>
      <c r="H1719" t="n">
        <v>0.76</v>
      </c>
      <c r="I1719" t="n">
        <v>13</v>
      </c>
      <c r="J1719" t="n">
        <v>238.66</v>
      </c>
      <c r="K1719" t="n">
        <v>56.94</v>
      </c>
      <c r="L1719" t="n">
        <v>10.25</v>
      </c>
      <c r="M1719" t="n">
        <v>11</v>
      </c>
      <c r="N1719" t="n">
        <v>56.46</v>
      </c>
      <c r="O1719" t="n">
        <v>29668.27</v>
      </c>
      <c r="P1719" t="n">
        <v>161.02</v>
      </c>
      <c r="Q1719" t="n">
        <v>197.75</v>
      </c>
      <c r="R1719" t="n">
        <v>34.83</v>
      </c>
      <c r="S1719" t="n">
        <v>25.4</v>
      </c>
      <c r="T1719" t="n">
        <v>3845.26</v>
      </c>
      <c r="U1719" t="n">
        <v>0.73</v>
      </c>
      <c r="V1719" t="n">
        <v>0.88</v>
      </c>
      <c r="W1719" t="n">
        <v>2.96</v>
      </c>
      <c r="X1719" t="n">
        <v>0.24</v>
      </c>
      <c r="Y1719" t="n">
        <v>1</v>
      </c>
      <c r="Z1719" t="n">
        <v>10</v>
      </c>
    </row>
    <row r="1720">
      <c r="A1720" t="n">
        <v>38</v>
      </c>
      <c r="B1720" t="n">
        <v>115</v>
      </c>
      <c r="C1720" t="inlineStr">
        <is>
          <t xml:space="preserve">CONCLUIDO	</t>
        </is>
      </c>
      <c r="D1720" t="n">
        <v>7.242</v>
      </c>
      <c r="E1720" t="n">
        <v>13.81</v>
      </c>
      <c r="F1720" t="n">
        <v>10.62</v>
      </c>
      <c r="G1720" t="n">
        <v>53.1</v>
      </c>
      <c r="H1720" t="n">
        <v>0.78</v>
      </c>
      <c r="I1720" t="n">
        <v>12</v>
      </c>
      <c r="J1720" t="n">
        <v>239.09</v>
      </c>
      <c r="K1720" t="n">
        <v>56.94</v>
      </c>
      <c r="L1720" t="n">
        <v>10.5</v>
      </c>
      <c r="M1720" t="n">
        <v>10</v>
      </c>
      <c r="N1720" t="n">
        <v>56.65</v>
      </c>
      <c r="O1720" t="n">
        <v>29721.89</v>
      </c>
      <c r="P1720" t="n">
        <v>160.68</v>
      </c>
      <c r="Q1720" t="n">
        <v>197.79</v>
      </c>
      <c r="R1720" t="n">
        <v>34.48</v>
      </c>
      <c r="S1720" t="n">
        <v>25.4</v>
      </c>
      <c r="T1720" t="n">
        <v>3676.87</v>
      </c>
      <c r="U1720" t="n">
        <v>0.74</v>
      </c>
      <c r="V1720" t="n">
        <v>0.88</v>
      </c>
      <c r="W1720" t="n">
        <v>2.96</v>
      </c>
      <c r="X1720" t="n">
        <v>0.23</v>
      </c>
      <c r="Y1720" t="n">
        <v>1</v>
      </c>
      <c r="Z1720" t="n">
        <v>10</v>
      </c>
    </row>
    <row r="1721">
      <c r="A1721" t="n">
        <v>39</v>
      </c>
      <c r="B1721" t="n">
        <v>115</v>
      </c>
      <c r="C1721" t="inlineStr">
        <is>
          <t xml:space="preserve">CONCLUIDO	</t>
        </is>
      </c>
      <c r="D1721" t="n">
        <v>7.2443</v>
      </c>
      <c r="E1721" t="n">
        <v>13.8</v>
      </c>
      <c r="F1721" t="n">
        <v>10.62</v>
      </c>
      <c r="G1721" t="n">
        <v>53.08</v>
      </c>
      <c r="H1721" t="n">
        <v>0.8</v>
      </c>
      <c r="I1721" t="n">
        <v>12</v>
      </c>
      <c r="J1721" t="n">
        <v>239.53</v>
      </c>
      <c r="K1721" t="n">
        <v>56.94</v>
      </c>
      <c r="L1721" t="n">
        <v>10.75</v>
      </c>
      <c r="M1721" t="n">
        <v>10</v>
      </c>
      <c r="N1721" t="n">
        <v>56.83</v>
      </c>
      <c r="O1721" t="n">
        <v>29775.57</v>
      </c>
      <c r="P1721" t="n">
        <v>160.59</v>
      </c>
      <c r="Q1721" t="n">
        <v>197.76</v>
      </c>
      <c r="R1721" t="n">
        <v>34.32</v>
      </c>
      <c r="S1721" t="n">
        <v>25.4</v>
      </c>
      <c r="T1721" t="n">
        <v>3598.48</v>
      </c>
      <c r="U1721" t="n">
        <v>0.74</v>
      </c>
      <c r="V1721" t="n">
        <v>0.88</v>
      </c>
      <c r="W1721" t="n">
        <v>2.96</v>
      </c>
      <c r="X1721" t="n">
        <v>0.23</v>
      </c>
      <c r="Y1721" t="n">
        <v>1</v>
      </c>
      <c r="Z1721" t="n">
        <v>10</v>
      </c>
    </row>
    <row r="1722">
      <c r="A1722" t="n">
        <v>40</v>
      </c>
      <c r="B1722" t="n">
        <v>115</v>
      </c>
      <c r="C1722" t="inlineStr">
        <is>
          <t xml:space="preserve">CONCLUIDO	</t>
        </is>
      </c>
      <c r="D1722" t="n">
        <v>7.2473</v>
      </c>
      <c r="E1722" t="n">
        <v>13.8</v>
      </c>
      <c r="F1722" t="n">
        <v>10.61</v>
      </c>
      <c r="G1722" t="n">
        <v>53.05</v>
      </c>
      <c r="H1722" t="n">
        <v>0.82</v>
      </c>
      <c r="I1722" t="n">
        <v>12</v>
      </c>
      <c r="J1722" t="n">
        <v>239.96</v>
      </c>
      <c r="K1722" t="n">
        <v>56.94</v>
      </c>
      <c r="L1722" t="n">
        <v>11</v>
      </c>
      <c r="M1722" t="n">
        <v>10</v>
      </c>
      <c r="N1722" t="n">
        <v>57.02</v>
      </c>
      <c r="O1722" t="n">
        <v>29829.32</v>
      </c>
      <c r="P1722" t="n">
        <v>160.53</v>
      </c>
      <c r="Q1722" t="n">
        <v>197.81</v>
      </c>
      <c r="R1722" t="n">
        <v>34.26</v>
      </c>
      <c r="S1722" t="n">
        <v>25.4</v>
      </c>
      <c r="T1722" t="n">
        <v>3564.99</v>
      </c>
      <c r="U1722" t="n">
        <v>0.74</v>
      </c>
      <c r="V1722" t="n">
        <v>0.88</v>
      </c>
      <c r="W1722" t="n">
        <v>2.96</v>
      </c>
      <c r="X1722" t="n">
        <v>0.22</v>
      </c>
      <c r="Y1722" t="n">
        <v>1</v>
      </c>
      <c r="Z1722" t="n">
        <v>10</v>
      </c>
    </row>
    <row r="1723">
      <c r="A1723" t="n">
        <v>41</v>
      </c>
      <c r="B1723" t="n">
        <v>115</v>
      </c>
      <c r="C1723" t="inlineStr">
        <is>
          <t xml:space="preserve">CONCLUIDO	</t>
        </is>
      </c>
      <c r="D1723" t="n">
        <v>7.2474</v>
      </c>
      <c r="E1723" t="n">
        <v>13.8</v>
      </c>
      <c r="F1723" t="n">
        <v>10.61</v>
      </c>
      <c r="G1723" t="n">
        <v>53.05</v>
      </c>
      <c r="H1723" t="n">
        <v>0.83</v>
      </c>
      <c r="I1723" t="n">
        <v>12</v>
      </c>
      <c r="J1723" t="n">
        <v>240.4</v>
      </c>
      <c r="K1723" t="n">
        <v>56.94</v>
      </c>
      <c r="L1723" t="n">
        <v>11.25</v>
      </c>
      <c r="M1723" t="n">
        <v>10</v>
      </c>
      <c r="N1723" t="n">
        <v>57.21</v>
      </c>
      <c r="O1723" t="n">
        <v>29883.27</v>
      </c>
      <c r="P1723" t="n">
        <v>160.24</v>
      </c>
      <c r="Q1723" t="n">
        <v>197.76</v>
      </c>
      <c r="R1723" t="n">
        <v>34.32</v>
      </c>
      <c r="S1723" t="n">
        <v>25.4</v>
      </c>
      <c r="T1723" t="n">
        <v>3593.85</v>
      </c>
      <c r="U1723" t="n">
        <v>0.74</v>
      </c>
      <c r="V1723" t="n">
        <v>0.88</v>
      </c>
      <c r="W1723" t="n">
        <v>2.96</v>
      </c>
      <c r="X1723" t="n">
        <v>0.22</v>
      </c>
      <c r="Y1723" t="n">
        <v>1</v>
      </c>
      <c r="Z1723" t="n">
        <v>10</v>
      </c>
    </row>
    <row r="1724">
      <c r="A1724" t="n">
        <v>42</v>
      </c>
      <c r="B1724" t="n">
        <v>115</v>
      </c>
      <c r="C1724" t="inlineStr">
        <is>
          <t xml:space="preserve">CONCLUIDO	</t>
        </is>
      </c>
      <c r="D1724" t="n">
        <v>7.2796</v>
      </c>
      <c r="E1724" t="n">
        <v>13.74</v>
      </c>
      <c r="F1724" t="n">
        <v>10.59</v>
      </c>
      <c r="G1724" t="n">
        <v>57.78</v>
      </c>
      <c r="H1724" t="n">
        <v>0.85</v>
      </c>
      <c r="I1724" t="n">
        <v>11</v>
      </c>
      <c r="J1724" t="n">
        <v>240.84</v>
      </c>
      <c r="K1724" t="n">
        <v>56.94</v>
      </c>
      <c r="L1724" t="n">
        <v>11.5</v>
      </c>
      <c r="M1724" t="n">
        <v>9</v>
      </c>
      <c r="N1724" t="n">
        <v>57.39</v>
      </c>
      <c r="O1724" t="n">
        <v>29937.16</v>
      </c>
      <c r="P1724" t="n">
        <v>159.9</v>
      </c>
      <c r="Q1724" t="n">
        <v>197.77</v>
      </c>
      <c r="R1724" t="n">
        <v>33.71</v>
      </c>
      <c r="S1724" t="n">
        <v>25.4</v>
      </c>
      <c r="T1724" t="n">
        <v>3295.27</v>
      </c>
      <c r="U1724" t="n">
        <v>0.75</v>
      </c>
      <c r="V1724" t="n">
        <v>0.88</v>
      </c>
      <c r="W1724" t="n">
        <v>2.96</v>
      </c>
      <c r="X1724" t="n">
        <v>0.2</v>
      </c>
      <c r="Y1724" t="n">
        <v>1</v>
      </c>
      <c r="Z1724" t="n">
        <v>10</v>
      </c>
    </row>
    <row r="1725">
      <c r="A1725" t="n">
        <v>43</v>
      </c>
      <c r="B1725" t="n">
        <v>115</v>
      </c>
      <c r="C1725" t="inlineStr">
        <is>
          <t xml:space="preserve">CONCLUIDO	</t>
        </is>
      </c>
      <c r="D1725" t="n">
        <v>7.2845</v>
      </c>
      <c r="E1725" t="n">
        <v>13.73</v>
      </c>
      <c r="F1725" t="n">
        <v>10.58</v>
      </c>
      <c r="G1725" t="n">
        <v>57.73</v>
      </c>
      <c r="H1725" t="n">
        <v>0.87</v>
      </c>
      <c r="I1725" t="n">
        <v>11</v>
      </c>
      <c r="J1725" t="n">
        <v>241.27</v>
      </c>
      <c r="K1725" t="n">
        <v>56.94</v>
      </c>
      <c r="L1725" t="n">
        <v>11.75</v>
      </c>
      <c r="M1725" t="n">
        <v>9</v>
      </c>
      <c r="N1725" t="n">
        <v>57.58</v>
      </c>
      <c r="O1725" t="n">
        <v>29991.11</v>
      </c>
      <c r="P1725" t="n">
        <v>159.76</v>
      </c>
      <c r="Q1725" t="n">
        <v>197.8</v>
      </c>
      <c r="R1725" t="n">
        <v>33.34</v>
      </c>
      <c r="S1725" t="n">
        <v>25.4</v>
      </c>
      <c r="T1725" t="n">
        <v>3113.42</v>
      </c>
      <c r="U1725" t="n">
        <v>0.76</v>
      </c>
      <c r="V1725" t="n">
        <v>0.88</v>
      </c>
      <c r="W1725" t="n">
        <v>2.96</v>
      </c>
      <c r="X1725" t="n">
        <v>0.19</v>
      </c>
      <c r="Y1725" t="n">
        <v>1</v>
      </c>
      <c r="Z1725" t="n">
        <v>10</v>
      </c>
    </row>
    <row r="1726">
      <c r="A1726" t="n">
        <v>44</v>
      </c>
      <c r="B1726" t="n">
        <v>115</v>
      </c>
      <c r="C1726" t="inlineStr">
        <is>
          <t xml:space="preserve">CONCLUIDO	</t>
        </is>
      </c>
      <c r="D1726" t="n">
        <v>7.2863</v>
      </c>
      <c r="E1726" t="n">
        <v>13.72</v>
      </c>
      <c r="F1726" t="n">
        <v>10.58</v>
      </c>
      <c r="G1726" t="n">
        <v>57.71</v>
      </c>
      <c r="H1726" t="n">
        <v>0.88</v>
      </c>
      <c r="I1726" t="n">
        <v>11</v>
      </c>
      <c r="J1726" t="n">
        <v>241.71</v>
      </c>
      <c r="K1726" t="n">
        <v>56.94</v>
      </c>
      <c r="L1726" t="n">
        <v>12</v>
      </c>
      <c r="M1726" t="n">
        <v>9</v>
      </c>
      <c r="N1726" t="n">
        <v>57.77</v>
      </c>
      <c r="O1726" t="n">
        <v>30045.13</v>
      </c>
      <c r="P1726" t="n">
        <v>159.7</v>
      </c>
      <c r="Q1726" t="n">
        <v>197.79</v>
      </c>
      <c r="R1726" t="n">
        <v>33.21</v>
      </c>
      <c r="S1726" t="n">
        <v>25.4</v>
      </c>
      <c r="T1726" t="n">
        <v>3046.87</v>
      </c>
      <c r="U1726" t="n">
        <v>0.76</v>
      </c>
      <c r="V1726" t="n">
        <v>0.88</v>
      </c>
      <c r="W1726" t="n">
        <v>2.96</v>
      </c>
      <c r="X1726" t="n">
        <v>0.19</v>
      </c>
      <c r="Y1726" t="n">
        <v>1</v>
      </c>
      <c r="Z1726" t="n">
        <v>10</v>
      </c>
    </row>
    <row r="1727">
      <c r="A1727" t="n">
        <v>45</v>
      </c>
      <c r="B1727" t="n">
        <v>115</v>
      </c>
      <c r="C1727" t="inlineStr">
        <is>
          <t xml:space="preserve">CONCLUIDO	</t>
        </is>
      </c>
      <c r="D1727" t="n">
        <v>7.2818</v>
      </c>
      <c r="E1727" t="n">
        <v>13.73</v>
      </c>
      <c r="F1727" t="n">
        <v>10.59</v>
      </c>
      <c r="G1727" t="n">
        <v>57.76</v>
      </c>
      <c r="H1727" t="n">
        <v>0.9</v>
      </c>
      <c r="I1727" t="n">
        <v>11</v>
      </c>
      <c r="J1727" t="n">
        <v>242.15</v>
      </c>
      <c r="K1727" t="n">
        <v>56.94</v>
      </c>
      <c r="L1727" t="n">
        <v>12.25</v>
      </c>
      <c r="M1727" t="n">
        <v>9</v>
      </c>
      <c r="N1727" t="n">
        <v>57.96</v>
      </c>
      <c r="O1727" t="n">
        <v>30099.23</v>
      </c>
      <c r="P1727" t="n">
        <v>159.99</v>
      </c>
      <c r="Q1727" t="n">
        <v>197.77</v>
      </c>
      <c r="R1727" t="n">
        <v>33.67</v>
      </c>
      <c r="S1727" t="n">
        <v>25.4</v>
      </c>
      <c r="T1727" t="n">
        <v>3274.78</v>
      </c>
      <c r="U1727" t="n">
        <v>0.75</v>
      </c>
      <c r="V1727" t="n">
        <v>0.88</v>
      </c>
      <c r="W1727" t="n">
        <v>2.95</v>
      </c>
      <c r="X1727" t="n">
        <v>0.2</v>
      </c>
      <c r="Y1727" t="n">
        <v>1</v>
      </c>
      <c r="Z1727" t="n">
        <v>10</v>
      </c>
    </row>
    <row r="1728">
      <c r="A1728" t="n">
        <v>46</v>
      </c>
      <c r="B1728" t="n">
        <v>115</v>
      </c>
      <c r="C1728" t="inlineStr">
        <is>
          <t xml:space="preserve">CONCLUIDO	</t>
        </is>
      </c>
      <c r="D1728" t="n">
        <v>7.2867</v>
      </c>
      <c r="E1728" t="n">
        <v>13.72</v>
      </c>
      <c r="F1728" t="n">
        <v>10.58</v>
      </c>
      <c r="G1728" t="n">
        <v>57.71</v>
      </c>
      <c r="H1728" t="n">
        <v>0.92</v>
      </c>
      <c r="I1728" t="n">
        <v>11</v>
      </c>
      <c r="J1728" t="n">
        <v>242.59</v>
      </c>
      <c r="K1728" t="n">
        <v>56.94</v>
      </c>
      <c r="L1728" t="n">
        <v>12.5</v>
      </c>
      <c r="M1728" t="n">
        <v>9</v>
      </c>
      <c r="N1728" t="n">
        <v>58.15</v>
      </c>
      <c r="O1728" t="n">
        <v>30153.38</v>
      </c>
      <c r="P1728" t="n">
        <v>159.51</v>
      </c>
      <c r="Q1728" t="n">
        <v>197.76</v>
      </c>
      <c r="R1728" t="n">
        <v>33.25</v>
      </c>
      <c r="S1728" t="n">
        <v>25.4</v>
      </c>
      <c r="T1728" t="n">
        <v>3065.67</v>
      </c>
      <c r="U1728" t="n">
        <v>0.76</v>
      </c>
      <c r="V1728" t="n">
        <v>0.88</v>
      </c>
      <c r="W1728" t="n">
        <v>2.96</v>
      </c>
      <c r="X1728" t="n">
        <v>0.19</v>
      </c>
      <c r="Y1728" t="n">
        <v>1</v>
      </c>
      <c r="Z1728" t="n">
        <v>10</v>
      </c>
    </row>
    <row r="1729">
      <c r="A1729" t="n">
        <v>47</v>
      </c>
      <c r="B1729" t="n">
        <v>115</v>
      </c>
      <c r="C1729" t="inlineStr">
        <is>
          <t xml:space="preserve">CONCLUIDO	</t>
        </is>
      </c>
      <c r="D1729" t="n">
        <v>7.3192</v>
      </c>
      <c r="E1729" t="n">
        <v>13.66</v>
      </c>
      <c r="F1729" t="n">
        <v>10.56</v>
      </c>
      <c r="G1729" t="n">
        <v>63.38</v>
      </c>
      <c r="H1729" t="n">
        <v>0.93</v>
      </c>
      <c r="I1729" t="n">
        <v>10</v>
      </c>
      <c r="J1729" t="n">
        <v>243.03</v>
      </c>
      <c r="K1729" t="n">
        <v>56.94</v>
      </c>
      <c r="L1729" t="n">
        <v>12.75</v>
      </c>
      <c r="M1729" t="n">
        <v>8</v>
      </c>
      <c r="N1729" t="n">
        <v>58.34</v>
      </c>
      <c r="O1729" t="n">
        <v>30207.61</v>
      </c>
      <c r="P1729" t="n">
        <v>159.3</v>
      </c>
      <c r="Q1729" t="n">
        <v>197.76</v>
      </c>
      <c r="R1729" t="n">
        <v>32.77</v>
      </c>
      <c r="S1729" t="n">
        <v>25.4</v>
      </c>
      <c r="T1729" t="n">
        <v>2832.27</v>
      </c>
      <c r="U1729" t="n">
        <v>0.77</v>
      </c>
      <c r="V1729" t="n">
        <v>0.88</v>
      </c>
      <c r="W1729" t="n">
        <v>2.95</v>
      </c>
      <c r="X1729" t="n">
        <v>0.17</v>
      </c>
      <c r="Y1729" t="n">
        <v>1</v>
      </c>
      <c r="Z1729" t="n">
        <v>10</v>
      </c>
    </row>
    <row r="1730">
      <c r="A1730" t="n">
        <v>48</v>
      </c>
      <c r="B1730" t="n">
        <v>115</v>
      </c>
      <c r="C1730" t="inlineStr">
        <is>
          <t xml:space="preserve">CONCLUIDO	</t>
        </is>
      </c>
      <c r="D1730" t="n">
        <v>7.3172</v>
      </c>
      <c r="E1730" t="n">
        <v>13.67</v>
      </c>
      <c r="F1730" t="n">
        <v>10.57</v>
      </c>
      <c r="G1730" t="n">
        <v>63.4</v>
      </c>
      <c r="H1730" t="n">
        <v>0.95</v>
      </c>
      <c r="I1730" t="n">
        <v>10</v>
      </c>
      <c r="J1730" t="n">
        <v>243.47</v>
      </c>
      <c r="K1730" t="n">
        <v>56.94</v>
      </c>
      <c r="L1730" t="n">
        <v>13</v>
      </c>
      <c r="M1730" t="n">
        <v>8</v>
      </c>
      <c r="N1730" t="n">
        <v>58.53</v>
      </c>
      <c r="O1730" t="n">
        <v>30261.91</v>
      </c>
      <c r="P1730" t="n">
        <v>159.52</v>
      </c>
      <c r="Q1730" t="n">
        <v>197.81</v>
      </c>
      <c r="R1730" t="n">
        <v>32.82</v>
      </c>
      <c r="S1730" t="n">
        <v>25.4</v>
      </c>
      <c r="T1730" t="n">
        <v>2856.43</v>
      </c>
      <c r="U1730" t="n">
        <v>0.77</v>
      </c>
      <c r="V1730" t="n">
        <v>0.88</v>
      </c>
      <c r="W1730" t="n">
        <v>2.96</v>
      </c>
      <c r="X1730" t="n">
        <v>0.18</v>
      </c>
      <c r="Y1730" t="n">
        <v>1</v>
      </c>
      <c r="Z1730" t="n">
        <v>10</v>
      </c>
    </row>
    <row r="1731">
      <c r="A1731" t="n">
        <v>49</v>
      </c>
      <c r="B1731" t="n">
        <v>115</v>
      </c>
      <c r="C1731" t="inlineStr">
        <is>
          <t xml:space="preserve">CONCLUIDO	</t>
        </is>
      </c>
      <c r="D1731" t="n">
        <v>7.3209</v>
      </c>
      <c r="E1731" t="n">
        <v>13.66</v>
      </c>
      <c r="F1731" t="n">
        <v>10.56</v>
      </c>
      <c r="G1731" t="n">
        <v>63.36</v>
      </c>
      <c r="H1731" t="n">
        <v>0.97</v>
      </c>
      <c r="I1731" t="n">
        <v>10</v>
      </c>
      <c r="J1731" t="n">
        <v>243.91</v>
      </c>
      <c r="K1731" t="n">
        <v>56.94</v>
      </c>
      <c r="L1731" t="n">
        <v>13.25</v>
      </c>
      <c r="M1731" t="n">
        <v>8</v>
      </c>
      <c r="N1731" t="n">
        <v>58.72</v>
      </c>
      <c r="O1731" t="n">
        <v>30316.27</v>
      </c>
      <c r="P1731" t="n">
        <v>159.35</v>
      </c>
      <c r="Q1731" t="n">
        <v>197.76</v>
      </c>
      <c r="R1731" t="n">
        <v>32.55</v>
      </c>
      <c r="S1731" t="n">
        <v>25.4</v>
      </c>
      <c r="T1731" t="n">
        <v>2722.36</v>
      </c>
      <c r="U1731" t="n">
        <v>0.78</v>
      </c>
      <c r="V1731" t="n">
        <v>0.88</v>
      </c>
      <c r="W1731" t="n">
        <v>2.96</v>
      </c>
      <c r="X1731" t="n">
        <v>0.17</v>
      </c>
      <c r="Y1731" t="n">
        <v>1</v>
      </c>
      <c r="Z1731" t="n">
        <v>10</v>
      </c>
    </row>
    <row r="1732">
      <c r="A1732" t="n">
        <v>50</v>
      </c>
      <c r="B1732" t="n">
        <v>115</v>
      </c>
      <c r="C1732" t="inlineStr">
        <is>
          <t xml:space="preserve">CONCLUIDO	</t>
        </is>
      </c>
      <c r="D1732" t="n">
        <v>7.3229</v>
      </c>
      <c r="E1732" t="n">
        <v>13.66</v>
      </c>
      <c r="F1732" t="n">
        <v>10.56</v>
      </c>
      <c r="G1732" t="n">
        <v>63.34</v>
      </c>
      <c r="H1732" t="n">
        <v>0.98</v>
      </c>
      <c r="I1732" t="n">
        <v>10</v>
      </c>
      <c r="J1732" t="n">
        <v>244.35</v>
      </c>
      <c r="K1732" t="n">
        <v>56.94</v>
      </c>
      <c r="L1732" t="n">
        <v>13.5</v>
      </c>
      <c r="M1732" t="n">
        <v>8</v>
      </c>
      <c r="N1732" t="n">
        <v>58.91</v>
      </c>
      <c r="O1732" t="n">
        <v>30370.7</v>
      </c>
      <c r="P1732" t="n">
        <v>159.21</v>
      </c>
      <c r="Q1732" t="n">
        <v>197.75</v>
      </c>
      <c r="R1732" t="n">
        <v>32.61</v>
      </c>
      <c r="S1732" t="n">
        <v>25.4</v>
      </c>
      <c r="T1732" t="n">
        <v>2750.42</v>
      </c>
      <c r="U1732" t="n">
        <v>0.78</v>
      </c>
      <c r="V1732" t="n">
        <v>0.88</v>
      </c>
      <c r="W1732" t="n">
        <v>2.95</v>
      </c>
      <c r="X1732" t="n">
        <v>0.17</v>
      </c>
      <c r="Y1732" t="n">
        <v>1</v>
      </c>
      <c r="Z1732" t="n">
        <v>10</v>
      </c>
    </row>
    <row r="1733">
      <c r="A1733" t="n">
        <v>51</v>
      </c>
      <c r="B1733" t="n">
        <v>115</v>
      </c>
      <c r="C1733" t="inlineStr">
        <is>
          <t xml:space="preserve">CONCLUIDO	</t>
        </is>
      </c>
      <c r="D1733" t="n">
        <v>7.3148</v>
      </c>
      <c r="E1733" t="n">
        <v>13.67</v>
      </c>
      <c r="F1733" t="n">
        <v>10.57</v>
      </c>
      <c r="G1733" t="n">
        <v>63.43</v>
      </c>
      <c r="H1733" t="n">
        <v>1</v>
      </c>
      <c r="I1733" t="n">
        <v>10</v>
      </c>
      <c r="J1733" t="n">
        <v>244.79</v>
      </c>
      <c r="K1733" t="n">
        <v>56.94</v>
      </c>
      <c r="L1733" t="n">
        <v>13.75</v>
      </c>
      <c r="M1733" t="n">
        <v>8</v>
      </c>
      <c r="N1733" t="n">
        <v>59.1</v>
      </c>
      <c r="O1733" t="n">
        <v>30425.2</v>
      </c>
      <c r="P1733" t="n">
        <v>159.37</v>
      </c>
      <c r="Q1733" t="n">
        <v>197.8</v>
      </c>
      <c r="R1733" t="n">
        <v>32.98</v>
      </c>
      <c r="S1733" t="n">
        <v>25.4</v>
      </c>
      <c r="T1733" t="n">
        <v>2934.3</v>
      </c>
      <c r="U1733" t="n">
        <v>0.77</v>
      </c>
      <c r="V1733" t="n">
        <v>0.88</v>
      </c>
      <c r="W1733" t="n">
        <v>2.96</v>
      </c>
      <c r="X1733" t="n">
        <v>0.18</v>
      </c>
      <c r="Y1733" t="n">
        <v>1</v>
      </c>
      <c r="Z1733" t="n">
        <v>10</v>
      </c>
    </row>
    <row r="1734">
      <c r="A1734" t="n">
        <v>52</v>
      </c>
      <c r="B1734" t="n">
        <v>115</v>
      </c>
      <c r="C1734" t="inlineStr">
        <is>
          <t xml:space="preserve">CONCLUIDO	</t>
        </is>
      </c>
      <c r="D1734" t="n">
        <v>7.3221</v>
      </c>
      <c r="E1734" t="n">
        <v>13.66</v>
      </c>
      <c r="F1734" t="n">
        <v>10.56</v>
      </c>
      <c r="G1734" t="n">
        <v>63.34</v>
      </c>
      <c r="H1734" t="n">
        <v>1.02</v>
      </c>
      <c r="I1734" t="n">
        <v>10</v>
      </c>
      <c r="J1734" t="n">
        <v>245.23</v>
      </c>
      <c r="K1734" t="n">
        <v>56.94</v>
      </c>
      <c r="L1734" t="n">
        <v>14</v>
      </c>
      <c r="M1734" t="n">
        <v>8</v>
      </c>
      <c r="N1734" t="n">
        <v>59.29</v>
      </c>
      <c r="O1734" t="n">
        <v>30479.78</v>
      </c>
      <c r="P1734" t="n">
        <v>158.87</v>
      </c>
      <c r="Q1734" t="n">
        <v>197.76</v>
      </c>
      <c r="R1734" t="n">
        <v>32.71</v>
      </c>
      <c r="S1734" t="n">
        <v>25.4</v>
      </c>
      <c r="T1734" t="n">
        <v>2803.07</v>
      </c>
      <c r="U1734" t="n">
        <v>0.78</v>
      </c>
      <c r="V1734" t="n">
        <v>0.88</v>
      </c>
      <c r="W1734" t="n">
        <v>2.95</v>
      </c>
      <c r="X1734" t="n">
        <v>0.17</v>
      </c>
      <c r="Y1734" t="n">
        <v>1</v>
      </c>
      <c r="Z1734" t="n">
        <v>10</v>
      </c>
    </row>
    <row r="1735">
      <c r="A1735" t="n">
        <v>53</v>
      </c>
      <c r="B1735" t="n">
        <v>115</v>
      </c>
      <c r="C1735" t="inlineStr">
        <is>
          <t xml:space="preserve">CONCLUIDO	</t>
        </is>
      </c>
      <c r="D1735" t="n">
        <v>7.3528</v>
      </c>
      <c r="E1735" t="n">
        <v>13.6</v>
      </c>
      <c r="F1735" t="n">
        <v>10.54</v>
      </c>
      <c r="G1735" t="n">
        <v>70.3</v>
      </c>
      <c r="H1735" t="n">
        <v>1.03</v>
      </c>
      <c r="I1735" t="n">
        <v>9</v>
      </c>
      <c r="J1735" t="n">
        <v>245.68</v>
      </c>
      <c r="K1735" t="n">
        <v>56.94</v>
      </c>
      <c r="L1735" t="n">
        <v>14.25</v>
      </c>
      <c r="M1735" t="n">
        <v>7</v>
      </c>
      <c r="N1735" t="n">
        <v>59.48</v>
      </c>
      <c r="O1735" t="n">
        <v>30534.42</v>
      </c>
      <c r="P1735" t="n">
        <v>158.36</v>
      </c>
      <c r="Q1735" t="n">
        <v>197.78</v>
      </c>
      <c r="R1735" t="n">
        <v>32.15</v>
      </c>
      <c r="S1735" t="n">
        <v>25.4</v>
      </c>
      <c r="T1735" t="n">
        <v>2528.37</v>
      </c>
      <c r="U1735" t="n">
        <v>0.79</v>
      </c>
      <c r="V1735" t="n">
        <v>0.88</v>
      </c>
      <c r="W1735" t="n">
        <v>2.95</v>
      </c>
      <c r="X1735" t="n">
        <v>0.15</v>
      </c>
      <c r="Y1735" t="n">
        <v>1</v>
      </c>
      <c r="Z1735" t="n">
        <v>10</v>
      </c>
    </row>
    <row r="1736">
      <c r="A1736" t="n">
        <v>54</v>
      </c>
      <c r="B1736" t="n">
        <v>115</v>
      </c>
      <c r="C1736" t="inlineStr">
        <is>
          <t xml:space="preserve">CONCLUIDO	</t>
        </is>
      </c>
      <c r="D1736" t="n">
        <v>7.3444</v>
      </c>
      <c r="E1736" t="n">
        <v>13.62</v>
      </c>
      <c r="F1736" t="n">
        <v>10.56</v>
      </c>
      <c r="G1736" t="n">
        <v>70.40000000000001</v>
      </c>
      <c r="H1736" t="n">
        <v>1.05</v>
      </c>
      <c r="I1736" t="n">
        <v>9</v>
      </c>
      <c r="J1736" t="n">
        <v>246.12</v>
      </c>
      <c r="K1736" t="n">
        <v>56.94</v>
      </c>
      <c r="L1736" t="n">
        <v>14.5</v>
      </c>
      <c r="M1736" t="n">
        <v>7</v>
      </c>
      <c r="N1736" t="n">
        <v>59.68</v>
      </c>
      <c r="O1736" t="n">
        <v>30589.13</v>
      </c>
      <c r="P1736" t="n">
        <v>158.78</v>
      </c>
      <c r="Q1736" t="n">
        <v>197.76</v>
      </c>
      <c r="R1736" t="n">
        <v>32.63</v>
      </c>
      <c r="S1736" t="n">
        <v>25.4</v>
      </c>
      <c r="T1736" t="n">
        <v>2764.36</v>
      </c>
      <c r="U1736" t="n">
        <v>0.78</v>
      </c>
      <c r="V1736" t="n">
        <v>0.88</v>
      </c>
      <c r="W1736" t="n">
        <v>2.96</v>
      </c>
      <c r="X1736" t="n">
        <v>0.17</v>
      </c>
      <c r="Y1736" t="n">
        <v>1</v>
      </c>
      <c r="Z1736" t="n">
        <v>10</v>
      </c>
    </row>
    <row r="1737">
      <c r="A1737" t="n">
        <v>55</v>
      </c>
      <c r="B1737" t="n">
        <v>115</v>
      </c>
      <c r="C1737" t="inlineStr">
        <is>
          <t xml:space="preserve">CONCLUIDO	</t>
        </is>
      </c>
      <c r="D1737" t="n">
        <v>7.3484</v>
      </c>
      <c r="E1737" t="n">
        <v>13.61</v>
      </c>
      <c r="F1737" t="n">
        <v>10.55</v>
      </c>
      <c r="G1737" t="n">
        <v>70.34999999999999</v>
      </c>
      <c r="H1737" t="n">
        <v>1.06</v>
      </c>
      <c r="I1737" t="n">
        <v>9</v>
      </c>
      <c r="J1737" t="n">
        <v>246.57</v>
      </c>
      <c r="K1737" t="n">
        <v>56.94</v>
      </c>
      <c r="L1737" t="n">
        <v>14.75</v>
      </c>
      <c r="M1737" t="n">
        <v>7</v>
      </c>
      <c r="N1737" t="n">
        <v>59.87</v>
      </c>
      <c r="O1737" t="n">
        <v>30643.91</v>
      </c>
      <c r="P1737" t="n">
        <v>158.73</v>
      </c>
      <c r="Q1737" t="n">
        <v>197.77</v>
      </c>
      <c r="R1737" t="n">
        <v>32.46</v>
      </c>
      <c r="S1737" t="n">
        <v>25.4</v>
      </c>
      <c r="T1737" t="n">
        <v>2683.12</v>
      </c>
      <c r="U1737" t="n">
        <v>0.78</v>
      </c>
      <c r="V1737" t="n">
        <v>0.88</v>
      </c>
      <c r="W1737" t="n">
        <v>2.95</v>
      </c>
      <c r="X1737" t="n">
        <v>0.16</v>
      </c>
      <c r="Y1737" t="n">
        <v>1</v>
      </c>
      <c r="Z1737" t="n">
        <v>10</v>
      </c>
    </row>
    <row r="1738">
      <c r="A1738" t="n">
        <v>56</v>
      </c>
      <c r="B1738" t="n">
        <v>115</v>
      </c>
      <c r="C1738" t="inlineStr">
        <is>
          <t xml:space="preserve">CONCLUIDO	</t>
        </is>
      </c>
      <c r="D1738" t="n">
        <v>7.3486</v>
      </c>
      <c r="E1738" t="n">
        <v>13.61</v>
      </c>
      <c r="F1738" t="n">
        <v>10.55</v>
      </c>
      <c r="G1738" t="n">
        <v>70.34999999999999</v>
      </c>
      <c r="H1738" t="n">
        <v>1.08</v>
      </c>
      <c r="I1738" t="n">
        <v>9</v>
      </c>
      <c r="J1738" t="n">
        <v>247.01</v>
      </c>
      <c r="K1738" t="n">
        <v>56.94</v>
      </c>
      <c r="L1738" t="n">
        <v>15</v>
      </c>
      <c r="M1738" t="n">
        <v>7</v>
      </c>
      <c r="N1738" t="n">
        <v>60.07</v>
      </c>
      <c r="O1738" t="n">
        <v>30698.76</v>
      </c>
      <c r="P1738" t="n">
        <v>158.82</v>
      </c>
      <c r="Q1738" t="n">
        <v>197.75</v>
      </c>
      <c r="R1738" t="n">
        <v>32.41</v>
      </c>
      <c r="S1738" t="n">
        <v>25.4</v>
      </c>
      <c r="T1738" t="n">
        <v>2654.13</v>
      </c>
      <c r="U1738" t="n">
        <v>0.78</v>
      </c>
      <c r="V1738" t="n">
        <v>0.88</v>
      </c>
      <c r="W1738" t="n">
        <v>2.95</v>
      </c>
      <c r="X1738" t="n">
        <v>0.16</v>
      </c>
      <c r="Y1738" t="n">
        <v>1</v>
      </c>
      <c r="Z1738" t="n">
        <v>10</v>
      </c>
    </row>
    <row r="1739">
      <c r="A1739" t="n">
        <v>57</v>
      </c>
      <c r="B1739" t="n">
        <v>115</v>
      </c>
      <c r="C1739" t="inlineStr">
        <is>
          <t xml:space="preserve">CONCLUIDO	</t>
        </is>
      </c>
      <c r="D1739" t="n">
        <v>7.3501</v>
      </c>
      <c r="E1739" t="n">
        <v>13.61</v>
      </c>
      <c r="F1739" t="n">
        <v>10.55</v>
      </c>
      <c r="G1739" t="n">
        <v>70.33</v>
      </c>
      <c r="H1739" t="n">
        <v>1.1</v>
      </c>
      <c r="I1739" t="n">
        <v>9</v>
      </c>
      <c r="J1739" t="n">
        <v>247.46</v>
      </c>
      <c r="K1739" t="n">
        <v>56.94</v>
      </c>
      <c r="L1739" t="n">
        <v>15.25</v>
      </c>
      <c r="M1739" t="n">
        <v>7</v>
      </c>
      <c r="N1739" t="n">
        <v>60.26</v>
      </c>
      <c r="O1739" t="n">
        <v>30753.68</v>
      </c>
      <c r="P1739" t="n">
        <v>158.73</v>
      </c>
      <c r="Q1739" t="n">
        <v>197.76</v>
      </c>
      <c r="R1739" t="n">
        <v>32.29</v>
      </c>
      <c r="S1739" t="n">
        <v>25.4</v>
      </c>
      <c r="T1739" t="n">
        <v>2596.89</v>
      </c>
      <c r="U1739" t="n">
        <v>0.79</v>
      </c>
      <c r="V1739" t="n">
        <v>0.88</v>
      </c>
      <c r="W1739" t="n">
        <v>2.95</v>
      </c>
      <c r="X1739" t="n">
        <v>0.16</v>
      </c>
      <c r="Y1739" t="n">
        <v>1</v>
      </c>
      <c r="Z1739" t="n">
        <v>10</v>
      </c>
    </row>
    <row r="1740">
      <c r="A1740" t="n">
        <v>58</v>
      </c>
      <c r="B1740" t="n">
        <v>115</v>
      </c>
      <c r="C1740" t="inlineStr">
        <is>
          <t xml:space="preserve">CONCLUIDO	</t>
        </is>
      </c>
      <c r="D1740" t="n">
        <v>7.3483</v>
      </c>
      <c r="E1740" t="n">
        <v>13.61</v>
      </c>
      <c r="F1740" t="n">
        <v>10.55</v>
      </c>
      <c r="G1740" t="n">
        <v>70.34999999999999</v>
      </c>
      <c r="H1740" t="n">
        <v>1.11</v>
      </c>
      <c r="I1740" t="n">
        <v>9</v>
      </c>
      <c r="J1740" t="n">
        <v>247.9</v>
      </c>
      <c r="K1740" t="n">
        <v>56.94</v>
      </c>
      <c r="L1740" t="n">
        <v>15.5</v>
      </c>
      <c r="M1740" t="n">
        <v>7</v>
      </c>
      <c r="N1740" t="n">
        <v>60.46</v>
      </c>
      <c r="O1740" t="n">
        <v>30808.68</v>
      </c>
      <c r="P1740" t="n">
        <v>158.6</v>
      </c>
      <c r="Q1740" t="n">
        <v>197.76</v>
      </c>
      <c r="R1740" t="n">
        <v>32.47</v>
      </c>
      <c r="S1740" t="n">
        <v>25.4</v>
      </c>
      <c r="T1740" t="n">
        <v>2686.95</v>
      </c>
      <c r="U1740" t="n">
        <v>0.78</v>
      </c>
      <c r="V1740" t="n">
        <v>0.88</v>
      </c>
      <c r="W1740" t="n">
        <v>2.95</v>
      </c>
      <c r="X1740" t="n">
        <v>0.16</v>
      </c>
      <c r="Y1740" t="n">
        <v>1</v>
      </c>
      <c r="Z1740" t="n">
        <v>10</v>
      </c>
    </row>
    <row r="1741">
      <c r="A1741" t="n">
        <v>59</v>
      </c>
      <c r="B1741" t="n">
        <v>115</v>
      </c>
      <c r="C1741" t="inlineStr">
        <is>
          <t xml:space="preserve">CONCLUIDO	</t>
        </is>
      </c>
      <c r="D1741" t="n">
        <v>7.3492</v>
      </c>
      <c r="E1741" t="n">
        <v>13.61</v>
      </c>
      <c r="F1741" t="n">
        <v>10.55</v>
      </c>
      <c r="G1741" t="n">
        <v>70.34</v>
      </c>
      <c r="H1741" t="n">
        <v>1.13</v>
      </c>
      <c r="I1741" t="n">
        <v>9</v>
      </c>
      <c r="J1741" t="n">
        <v>248.35</v>
      </c>
      <c r="K1741" t="n">
        <v>56.94</v>
      </c>
      <c r="L1741" t="n">
        <v>15.75</v>
      </c>
      <c r="M1741" t="n">
        <v>7</v>
      </c>
      <c r="N1741" t="n">
        <v>60.66</v>
      </c>
      <c r="O1741" t="n">
        <v>30863.74</v>
      </c>
      <c r="P1741" t="n">
        <v>158.51</v>
      </c>
      <c r="Q1741" t="n">
        <v>197.76</v>
      </c>
      <c r="R1741" t="n">
        <v>32.42</v>
      </c>
      <c r="S1741" t="n">
        <v>25.4</v>
      </c>
      <c r="T1741" t="n">
        <v>2661.62</v>
      </c>
      <c r="U1741" t="n">
        <v>0.78</v>
      </c>
      <c r="V1741" t="n">
        <v>0.88</v>
      </c>
      <c r="W1741" t="n">
        <v>2.95</v>
      </c>
      <c r="X1741" t="n">
        <v>0.16</v>
      </c>
      <c r="Y1741" t="n">
        <v>1</v>
      </c>
      <c r="Z1741" t="n">
        <v>10</v>
      </c>
    </row>
    <row r="1742">
      <c r="A1742" t="n">
        <v>60</v>
      </c>
      <c r="B1742" t="n">
        <v>115</v>
      </c>
      <c r="C1742" t="inlineStr">
        <is>
          <t xml:space="preserve">CONCLUIDO	</t>
        </is>
      </c>
      <c r="D1742" t="n">
        <v>7.3529</v>
      </c>
      <c r="E1742" t="n">
        <v>13.6</v>
      </c>
      <c r="F1742" t="n">
        <v>10.54</v>
      </c>
      <c r="G1742" t="n">
        <v>70.29000000000001</v>
      </c>
      <c r="H1742" t="n">
        <v>1.14</v>
      </c>
      <c r="I1742" t="n">
        <v>9</v>
      </c>
      <c r="J1742" t="n">
        <v>248.79</v>
      </c>
      <c r="K1742" t="n">
        <v>56.94</v>
      </c>
      <c r="L1742" t="n">
        <v>16</v>
      </c>
      <c r="M1742" t="n">
        <v>7</v>
      </c>
      <c r="N1742" t="n">
        <v>60.85</v>
      </c>
      <c r="O1742" t="n">
        <v>30918.88</v>
      </c>
      <c r="P1742" t="n">
        <v>158.27</v>
      </c>
      <c r="Q1742" t="n">
        <v>197.76</v>
      </c>
      <c r="R1742" t="n">
        <v>32.23</v>
      </c>
      <c r="S1742" t="n">
        <v>25.4</v>
      </c>
      <c r="T1742" t="n">
        <v>2565</v>
      </c>
      <c r="U1742" t="n">
        <v>0.79</v>
      </c>
      <c r="V1742" t="n">
        <v>0.88</v>
      </c>
      <c r="W1742" t="n">
        <v>2.95</v>
      </c>
      <c r="X1742" t="n">
        <v>0.15</v>
      </c>
      <c r="Y1742" t="n">
        <v>1</v>
      </c>
      <c r="Z1742" t="n">
        <v>10</v>
      </c>
    </row>
    <row r="1743">
      <c r="A1743" t="n">
        <v>61</v>
      </c>
      <c r="B1743" t="n">
        <v>115</v>
      </c>
      <c r="C1743" t="inlineStr">
        <is>
          <t xml:space="preserve">CONCLUIDO	</t>
        </is>
      </c>
      <c r="D1743" t="n">
        <v>7.384</v>
      </c>
      <c r="E1743" t="n">
        <v>13.54</v>
      </c>
      <c r="F1743" t="n">
        <v>10.53</v>
      </c>
      <c r="G1743" t="n">
        <v>78.98</v>
      </c>
      <c r="H1743" t="n">
        <v>1.16</v>
      </c>
      <c r="I1743" t="n">
        <v>8</v>
      </c>
      <c r="J1743" t="n">
        <v>249.24</v>
      </c>
      <c r="K1743" t="n">
        <v>56.94</v>
      </c>
      <c r="L1743" t="n">
        <v>16.25</v>
      </c>
      <c r="M1743" t="n">
        <v>6</v>
      </c>
      <c r="N1743" t="n">
        <v>61.05</v>
      </c>
      <c r="O1743" t="n">
        <v>30974.09</v>
      </c>
      <c r="P1743" t="n">
        <v>157.99</v>
      </c>
      <c r="Q1743" t="n">
        <v>197.76</v>
      </c>
      <c r="R1743" t="n">
        <v>31.73</v>
      </c>
      <c r="S1743" t="n">
        <v>25.4</v>
      </c>
      <c r="T1743" t="n">
        <v>2319.07</v>
      </c>
      <c r="U1743" t="n">
        <v>0.8</v>
      </c>
      <c r="V1743" t="n">
        <v>0.88</v>
      </c>
      <c r="W1743" t="n">
        <v>2.95</v>
      </c>
      <c r="X1743" t="n">
        <v>0.14</v>
      </c>
      <c r="Y1743" t="n">
        <v>1</v>
      </c>
      <c r="Z1743" t="n">
        <v>10</v>
      </c>
    </row>
    <row r="1744">
      <c r="A1744" t="n">
        <v>62</v>
      </c>
      <c r="B1744" t="n">
        <v>115</v>
      </c>
      <c r="C1744" t="inlineStr">
        <is>
          <t xml:space="preserve">CONCLUIDO	</t>
        </is>
      </c>
      <c r="D1744" t="n">
        <v>7.3908</v>
      </c>
      <c r="E1744" t="n">
        <v>13.53</v>
      </c>
      <c r="F1744" t="n">
        <v>10.52</v>
      </c>
      <c r="G1744" t="n">
        <v>78.89</v>
      </c>
      <c r="H1744" t="n">
        <v>1.18</v>
      </c>
      <c r="I1744" t="n">
        <v>8</v>
      </c>
      <c r="J1744" t="n">
        <v>249.69</v>
      </c>
      <c r="K1744" t="n">
        <v>56.94</v>
      </c>
      <c r="L1744" t="n">
        <v>16.5</v>
      </c>
      <c r="M1744" t="n">
        <v>6</v>
      </c>
      <c r="N1744" t="n">
        <v>61.25</v>
      </c>
      <c r="O1744" t="n">
        <v>31029.37</v>
      </c>
      <c r="P1744" t="n">
        <v>157.81</v>
      </c>
      <c r="Q1744" t="n">
        <v>197.75</v>
      </c>
      <c r="R1744" t="n">
        <v>31.4</v>
      </c>
      <c r="S1744" t="n">
        <v>25.4</v>
      </c>
      <c r="T1744" t="n">
        <v>2156.25</v>
      </c>
      <c r="U1744" t="n">
        <v>0.8100000000000001</v>
      </c>
      <c r="V1744" t="n">
        <v>0.88</v>
      </c>
      <c r="W1744" t="n">
        <v>2.95</v>
      </c>
      <c r="X1744" t="n">
        <v>0.13</v>
      </c>
      <c r="Y1744" t="n">
        <v>1</v>
      </c>
      <c r="Z1744" t="n">
        <v>10</v>
      </c>
    </row>
    <row r="1745">
      <c r="A1745" t="n">
        <v>63</v>
      </c>
      <c r="B1745" t="n">
        <v>115</v>
      </c>
      <c r="C1745" t="inlineStr">
        <is>
          <t xml:space="preserve">CONCLUIDO	</t>
        </is>
      </c>
      <c r="D1745" t="n">
        <v>7.3878</v>
      </c>
      <c r="E1745" t="n">
        <v>13.54</v>
      </c>
      <c r="F1745" t="n">
        <v>10.52</v>
      </c>
      <c r="G1745" t="n">
        <v>78.93000000000001</v>
      </c>
      <c r="H1745" t="n">
        <v>1.19</v>
      </c>
      <c r="I1745" t="n">
        <v>8</v>
      </c>
      <c r="J1745" t="n">
        <v>250.14</v>
      </c>
      <c r="K1745" t="n">
        <v>56.94</v>
      </c>
      <c r="L1745" t="n">
        <v>16.75</v>
      </c>
      <c r="M1745" t="n">
        <v>6</v>
      </c>
      <c r="N1745" t="n">
        <v>61.45</v>
      </c>
      <c r="O1745" t="n">
        <v>31084.72</v>
      </c>
      <c r="P1745" t="n">
        <v>158</v>
      </c>
      <c r="Q1745" t="n">
        <v>197.77</v>
      </c>
      <c r="R1745" t="n">
        <v>31.51</v>
      </c>
      <c r="S1745" t="n">
        <v>25.4</v>
      </c>
      <c r="T1745" t="n">
        <v>2211.66</v>
      </c>
      <c r="U1745" t="n">
        <v>0.8100000000000001</v>
      </c>
      <c r="V1745" t="n">
        <v>0.88</v>
      </c>
      <c r="W1745" t="n">
        <v>2.95</v>
      </c>
      <c r="X1745" t="n">
        <v>0.13</v>
      </c>
      <c r="Y1745" t="n">
        <v>1</v>
      </c>
      <c r="Z1745" t="n">
        <v>10</v>
      </c>
    </row>
    <row r="1746">
      <c r="A1746" t="n">
        <v>64</v>
      </c>
      <c r="B1746" t="n">
        <v>115</v>
      </c>
      <c r="C1746" t="inlineStr">
        <is>
          <t xml:space="preserve">CONCLUIDO	</t>
        </is>
      </c>
      <c r="D1746" t="n">
        <v>7.3843</v>
      </c>
      <c r="E1746" t="n">
        <v>13.54</v>
      </c>
      <c r="F1746" t="n">
        <v>10.53</v>
      </c>
      <c r="G1746" t="n">
        <v>78.98</v>
      </c>
      <c r="H1746" t="n">
        <v>1.21</v>
      </c>
      <c r="I1746" t="n">
        <v>8</v>
      </c>
      <c r="J1746" t="n">
        <v>250.59</v>
      </c>
      <c r="K1746" t="n">
        <v>56.94</v>
      </c>
      <c r="L1746" t="n">
        <v>17</v>
      </c>
      <c r="M1746" t="n">
        <v>6</v>
      </c>
      <c r="N1746" t="n">
        <v>61.65</v>
      </c>
      <c r="O1746" t="n">
        <v>31140.15</v>
      </c>
      <c r="P1746" t="n">
        <v>158.16</v>
      </c>
      <c r="Q1746" t="n">
        <v>197.75</v>
      </c>
      <c r="R1746" t="n">
        <v>31.75</v>
      </c>
      <c r="S1746" t="n">
        <v>25.4</v>
      </c>
      <c r="T1746" t="n">
        <v>2329.51</v>
      </c>
      <c r="U1746" t="n">
        <v>0.8</v>
      </c>
      <c r="V1746" t="n">
        <v>0.88</v>
      </c>
      <c r="W1746" t="n">
        <v>2.95</v>
      </c>
      <c r="X1746" t="n">
        <v>0.14</v>
      </c>
      <c r="Y1746" t="n">
        <v>1</v>
      </c>
      <c r="Z1746" t="n">
        <v>10</v>
      </c>
    </row>
    <row r="1747">
      <c r="A1747" t="n">
        <v>65</v>
      </c>
      <c r="B1747" t="n">
        <v>115</v>
      </c>
      <c r="C1747" t="inlineStr">
        <is>
          <t xml:space="preserve">CONCLUIDO	</t>
        </is>
      </c>
      <c r="D1747" t="n">
        <v>7.3861</v>
      </c>
      <c r="E1747" t="n">
        <v>13.54</v>
      </c>
      <c r="F1747" t="n">
        <v>10.53</v>
      </c>
      <c r="G1747" t="n">
        <v>78.95</v>
      </c>
      <c r="H1747" t="n">
        <v>1.22</v>
      </c>
      <c r="I1747" t="n">
        <v>8</v>
      </c>
      <c r="J1747" t="n">
        <v>251.04</v>
      </c>
      <c r="K1747" t="n">
        <v>56.94</v>
      </c>
      <c r="L1747" t="n">
        <v>17.25</v>
      </c>
      <c r="M1747" t="n">
        <v>6</v>
      </c>
      <c r="N1747" t="n">
        <v>61.85</v>
      </c>
      <c r="O1747" t="n">
        <v>31195.65</v>
      </c>
      <c r="P1747" t="n">
        <v>158.11</v>
      </c>
      <c r="Q1747" t="n">
        <v>197.79</v>
      </c>
      <c r="R1747" t="n">
        <v>31.61</v>
      </c>
      <c r="S1747" t="n">
        <v>25.4</v>
      </c>
      <c r="T1747" t="n">
        <v>2260.48</v>
      </c>
      <c r="U1747" t="n">
        <v>0.8</v>
      </c>
      <c r="V1747" t="n">
        <v>0.88</v>
      </c>
      <c r="W1747" t="n">
        <v>2.95</v>
      </c>
      <c r="X1747" t="n">
        <v>0.14</v>
      </c>
      <c r="Y1747" t="n">
        <v>1</v>
      </c>
      <c r="Z1747" t="n">
        <v>10</v>
      </c>
    </row>
    <row r="1748">
      <c r="A1748" t="n">
        <v>66</v>
      </c>
      <c r="B1748" t="n">
        <v>115</v>
      </c>
      <c r="C1748" t="inlineStr">
        <is>
          <t xml:space="preserve">CONCLUIDO	</t>
        </is>
      </c>
      <c r="D1748" t="n">
        <v>7.3886</v>
      </c>
      <c r="E1748" t="n">
        <v>13.53</v>
      </c>
      <c r="F1748" t="n">
        <v>10.52</v>
      </c>
      <c r="G1748" t="n">
        <v>78.92</v>
      </c>
      <c r="H1748" t="n">
        <v>1.24</v>
      </c>
      <c r="I1748" t="n">
        <v>8</v>
      </c>
      <c r="J1748" t="n">
        <v>251.49</v>
      </c>
      <c r="K1748" t="n">
        <v>56.94</v>
      </c>
      <c r="L1748" t="n">
        <v>17.5</v>
      </c>
      <c r="M1748" t="n">
        <v>6</v>
      </c>
      <c r="N1748" t="n">
        <v>62.05</v>
      </c>
      <c r="O1748" t="n">
        <v>31251.22</v>
      </c>
      <c r="P1748" t="n">
        <v>157.93</v>
      </c>
      <c r="Q1748" t="n">
        <v>197.76</v>
      </c>
      <c r="R1748" t="n">
        <v>31.55</v>
      </c>
      <c r="S1748" t="n">
        <v>25.4</v>
      </c>
      <c r="T1748" t="n">
        <v>2232.47</v>
      </c>
      <c r="U1748" t="n">
        <v>0.8</v>
      </c>
      <c r="V1748" t="n">
        <v>0.88</v>
      </c>
      <c r="W1748" t="n">
        <v>2.95</v>
      </c>
      <c r="X1748" t="n">
        <v>0.13</v>
      </c>
      <c r="Y1748" t="n">
        <v>1</v>
      </c>
      <c r="Z1748" t="n">
        <v>10</v>
      </c>
    </row>
    <row r="1749">
      <c r="A1749" t="n">
        <v>67</v>
      </c>
      <c r="B1749" t="n">
        <v>115</v>
      </c>
      <c r="C1749" t="inlineStr">
        <is>
          <t xml:space="preserve">CONCLUIDO	</t>
        </is>
      </c>
      <c r="D1749" t="n">
        <v>7.3898</v>
      </c>
      <c r="E1749" t="n">
        <v>13.53</v>
      </c>
      <c r="F1749" t="n">
        <v>10.52</v>
      </c>
      <c r="G1749" t="n">
        <v>78.90000000000001</v>
      </c>
      <c r="H1749" t="n">
        <v>1.25</v>
      </c>
      <c r="I1749" t="n">
        <v>8</v>
      </c>
      <c r="J1749" t="n">
        <v>251.94</v>
      </c>
      <c r="K1749" t="n">
        <v>56.94</v>
      </c>
      <c r="L1749" t="n">
        <v>17.75</v>
      </c>
      <c r="M1749" t="n">
        <v>6</v>
      </c>
      <c r="N1749" t="n">
        <v>62.25</v>
      </c>
      <c r="O1749" t="n">
        <v>31306.86</v>
      </c>
      <c r="P1749" t="n">
        <v>157.79</v>
      </c>
      <c r="Q1749" t="n">
        <v>197.78</v>
      </c>
      <c r="R1749" t="n">
        <v>31.43</v>
      </c>
      <c r="S1749" t="n">
        <v>25.4</v>
      </c>
      <c r="T1749" t="n">
        <v>2173.32</v>
      </c>
      <c r="U1749" t="n">
        <v>0.8100000000000001</v>
      </c>
      <c r="V1749" t="n">
        <v>0.88</v>
      </c>
      <c r="W1749" t="n">
        <v>2.95</v>
      </c>
      <c r="X1749" t="n">
        <v>0.13</v>
      </c>
      <c r="Y1749" t="n">
        <v>1</v>
      </c>
      <c r="Z1749" t="n">
        <v>10</v>
      </c>
    </row>
    <row r="1750">
      <c r="A1750" t="n">
        <v>68</v>
      </c>
      <c r="B1750" t="n">
        <v>115</v>
      </c>
      <c r="C1750" t="inlineStr">
        <is>
          <t xml:space="preserve">CONCLUIDO	</t>
        </is>
      </c>
      <c r="D1750" t="n">
        <v>7.3848</v>
      </c>
      <c r="E1750" t="n">
        <v>13.54</v>
      </c>
      <c r="F1750" t="n">
        <v>10.53</v>
      </c>
      <c r="G1750" t="n">
        <v>78.97</v>
      </c>
      <c r="H1750" t="n">
        <v>1.27</v>
      </c>
      <c r="I1750" t="n">
        <v>8</v>
      </c>
      <c r="J1750" t="n">
        <v>252.39</v>
      </c>
      <c r="K1750" t="n">
        <v>56.94</v>
      </c>
      <c r="L1750" t="n">
        <v>18</v>
      </c>
      <c r="M1750" t="n">
        <v>6</v>
      </c>
      <c r="N1750" t="n">
        <v>62.45</v>
      </c>
      <c r="O1750" t="n">
        <v>31362.58</v>
      </c>
      <c r="P1750" t="n">
        <v>157.9</v>
      </c>
      <c r="Q1750" t="n">
        <v>197.77</v>
      </c>
      <c r="R1750" t="n">
        <v>31.72</v>
      </c>
      <c r="S1750" t="n">
        <v>25.4</v>
      </c>
      <c r="T1750" t="n">
        <v>2316.96</v>
      </c>
      <c r="U1750" t="n">
        <v>0.8</v>
      </c>
      <c r="V1750" t="n">
        <v>0.88</v>
      </c>
      <c r="W1750" t="n">
        <v>2.95</v>
      </c>
      <c r="X1750" t="n">
        <v>0.14</v>
      </c>
      <c r="Y1750" t="n">
        <v>1</v>
      </c>
      <c r="Z1750" t="n">
        <v>10</v>
      </c>
    </row>
    <row r="1751">
      <c r="A1751" t="n">
        <v>69</v>
      </c>
      <c r="B1751" t="n">
        <v>115</v>
      </c>
      <c r="C1751" t="inlineStr">
        <is>
          <t xml:space="preserve">CONCLUIDO	</t>
        </is>
      </c>
      <c r="D1751" t="n">
        <v>7.3884</v>
      </c>
      <c r="E1751" t="n">
        <v>13.53</v>
      </c>
      <c r="F1751" t="n">
        <v>10.52</v>
      </c>
      <c r="G1751" t="n">
        <v>78.92</v>
      </c>
      <c r="H1751" t="n">
        <v>1.28</v>
      </c>
      <c r="I1751" t="n">
        <v>8</v>
      </c>
      <c r="J1751" t="n">
        <v>252.84</v>
      </c>
      <c r="K1751" t="n">
        <v>56.94</v>
      </c>
      <c r="L1751" t="n">
        <v>18.25</v>
      </c>
      <c r="M1751" t="n">
        <v>6</v>
      </c>
      <c r="N1751" t="n">
        <v>62.65</v>
      </c>
      <c r="O1751" t="n">
        <v>31418.38</v>
      </c>
      <c r="P1751" t="n">
        <v>157.56</v>
      </c>
      <c r="Q1751" t="n">
        <v>197.77</v>
      </c>
      <c r="R1751" t="n">
        <v>31.45</v>
      </c>
      <c r="S1751" t="n">
        <v>25.4</v>
      </c>
      <c r="T1751" t="n">
        <v>2179.51</v>
      </c>
      <c r="U1751" t="n">
        <v>0.8100000000000001</v>
      </c>
      <c r="V1751" t="n">
        <v>0.88</v>
      </c>
      <c r="W1751" t="n">
        <v>2.95</v>
      </c>
      <c r="X1751" t="n">
        <v>0.13</v>
      </c>
      <c r="Y1751" t="n">
        <v>1</v>
      </c>
      <c r="Z1751" t="n">
        <v>10</v>
      </c>
    </row>
    <row r="1752">
      <c r="A1752" t="n">
        <v>70</v>
      </c>
      <c r="B1752" t="n">
        <v>115</v>
      </c>
      <c r="C1752" t="inlineStr">
        <is>
          <t xml:space="preserve">CONCLUIDO	</t>
        </is>
      </c>
      <c r="D1752" t="n">
        <v>7.3866</v>
      </c>
      <c r="E1752" t="n">
        <v>13.54</v>
      </c>
      <c r="F1752" t="n">
        <v>10.53</v>
      </c>
      <c r="G1752" t="n">
        <v>78.95</v>
      </c>
      <c r="H1752" t="n">
        <v>1.3</v>
      </c>
      <c r="I1752" t="n">
        <v>8</v>
      </c>
      <c r="J1752" t="n">
        <v>253.3</v>
      </c>
      <c r="K1752" t="n">
        <v>56.94</v>
      </c>
      <c r="L1752" t="n">
        <v>18.5</v>
      </c>
      <c r="M1752" t="n">
        <v>6</v>
      </c>
      <c r="N1752" t="n">
        <v>62.86</v>
      </c>
      <c r="O1752" t="n">
        <v>31474.25</v>
      </c>
      <c r="P1752" t="n">
        <v>157.27</v>
      </c>
      <c r="Q1752" t="n">
        <v>197.76</v>
      </c>
      <c r="R1752" t="n">
        <v>31.63</v>
      </c>
      <c r="S1752" t="n">
        <v>25.4</v>
      </c>
      <c r="T1752" t="n">
        <v>2272.9</v>
      </c>
      <c r="U1752" t="n">
        <v>0.8</v>
      </c>
      <c r="V1752" t="n">
        <v>0.88</v>
      </c>
      <c r="W1752" t="n">
        <v>2.95</v>
      </c>
      <c r="X1752" t="n">
        <v>0.14</v>
      </c>
      <c r="Y1752" t="n">
        <v>1</v>
      </c>
      <c r="Z1752" t="n">
        <v>10</v>
      </c>
    </row>
    <row r="1753">
      <c r="A1753" t="n">
        <v>71</v>
      </c>
      <c r="B1753" t="n">
        <v>115</v>
      </c>
      <c r="C1753" t="inlineStr">
        <is>
          <t xml:space="preserve">CONCLUIDO	</t>
        </is>
      </c>
      <c r="D1753" t="n">
        <v>7.4189</v>
      </c>
      <c r="E1753" t="n">
        <v>13.48</v>
      </c>
      <c r="F1753" t="n">
        <v>10.51</v>
      </c>
      <c r="G1753" t="n">
        <v>90.09999999999999</v>
      </c>
      <c r="H1753" t="n">
        <v>1.31</v>
      </c>
      <c r="I1753" t="n">
        <v>7</v>
      </c>
      <c r="J1753" t="n">
        <v>253.75</v>
      </c>
      <c r="K1753" t="n">
        <v>56.94</v>
      </c>
      <c r="L1753" t="n">
        <v>18.75</v>
      </c>
      <c r="M1753" t="n">
        <v>5</v>
      </c>
      <c r="N1753" t="n">
        <v>63.06</v>
      </c>
      <c r="O1753" t="n">
        <v>31530.19</v>
      </c>
      <c r="P1753" t="n">
        <v>156.93</v>
      </c>
      <c r="Q1753" t="n">
        <v>197.76</v>
      </c>
      <c r="R1753" t="n">
        <v>31.16</v>
      </c>
      <c r="S1753" t="n">
        <v>25.4</v>
      </c>
      <c r="T1753" t="n">
        <v>2041.72</v>
      </c>
      <c r="U1753" t="n">
        <v>0.82</v>
      </c>
      <c r="V1753" t="n">
        <v>0.89</v>
      </c>
      <c r="W1753" t="n">
        <v>2.95</v>
      </c>
      <c r="X1753" t="n">
        <v>0.12</v>
      </c>
      <c r="Y1753" t="n">
        <v>1</v>
      </c>
      <c r="Z1753" t="n">
        <v>10</v>
      </c>
    </row>
    <row r="1754">
      <c r="A1754" t="n">
        <v>72</v>
      </c>
      <c r="B1754" t="n">
        <v>115</v>
      </c>
      <c r="C1754" t="inlineStr">
        <is>
          <t xml:space="preserve">CONCLUIDO	</t>
        </is>
      </c>
      <c r="D1754" t="n">
        <v>7.423</v>
      </c>
      <c r="E1754" t="n">
        <v>13.47</v>
      </c>
      <c r="F1754" t="n">
        <v>10.5</v>
      </c>
      <c r="G1754" t="n">
        <v>90.03</v>
      </c>
      <c r="H1754" t="n">
        <v>1.33</v>
      </c>
      <c r="I1754" t="n">
        <v>7</v>
      </c>
      <c r="J1754" t="n">
        <v>254.21</v>
      </c>
      <c r="K1754" t="n">
        <v>56.94</v>
      </c>
      <c r="L1754" t="n">
        <v>19</v>
      </c>
      <c r="M1754" t="n">
        <v>5</v>
      </c>
      <c r="N1754" t="n">
        <v>63.26</v>
      </c>
      <c r="O1754" t="n">
        <v>31586.21</v>
      </c>
      <c r="P1754" t="n">
        <v>157.17</v>
      </c>
      <c r="Q1754" t="n">
        <v>197.75</v>
      </c>
      <c r="R1754" t="n">
        <v>30.92</v>
      </c>
      <c r="S1754" t="n">
        <v>25.4</v>
      </c>
      <c r="T1754" t="n">
        <v>1922.13</v>
      </c>
      <c r="U1754" t="n">
        <v>0.82</v>
      </c>
      <c r="V1754" t="n">
        <v>0.89</v>
      </c>
      <c r="W1754" t="n">
        <v>2.95</v>
      </c>
      <c r="X1754" t="n">
        <v>0.11</v>
      </c>
      <c r="Y1754" t="n">
        <v>1</v>
      </c>
      <c r="Z1754" t="n">
        <v>10</v>
      </c>
    </row>
    <row r="1755">
      <c r="A1755" t="n">
        <v>73</v>
      </c>
      <c r="B1755" t="n">
        <v>115</v>
      </c>
      <c r="C1755" t="inlineStr">
        <is>
          <t xml:space="preserve">CONCLUIDO	</t>
        </is>
      </c>
      <c r="D1755" t="n">
        <v>7.4175</v>
      </c>
      <c r="E1755" t="n">
        <v>13.48</v>
      </c>
      <c r="F1755" t="n">
        <v>10.51</v>
      </c>
      <c r="G1755" t="n">
        <v>90.12</v>
      </c>
      <c r="H1755" t="n">
        <v>1.34</v>
      </c>
      <c r="I1755" t="n">
        <v>7</v>
      </c>
      <c r="J1755" t="n">
        <v>254.66</v>
      </c>
      <c r="K1755" t="n">
        <v>56.94</v>
      </c>
      <c r="L1755" t="n">
        <v>19.25</v>
      </c>
      <c r="M1755" t="n">
        <v>5</v>
      </c>
      <c r="N1755" t="n">
        <v>63.47</v>
      </c>
      <c r="O1755" t="n">
        <v>31642.3</v>
      </c>
      <c r="P1755" t="n">
        <v>157.55</v>
      </c>
      <c r="Q1755" t="n">
        <v>197.82</v>
      </c>
      <c r="R1755" t="n">
        <v>31.2</v>
      </c>
      <c r="S1755" t="n">
        <v>25.4</v>
      </c>
      <c r="T1755" t="n">
        <v>2058.77</v>
      </c>
      <c r="U1755" t="n">
        <v>0.8100000000000001</v>
      </c>
      <c r="V1755" t="n">
        <v>0.89</v>
      </c>
      <c r="W1755" t="n">
        <v>2.95</v>
      </c>
      <c r="X1755" t="n">
        <v>0.12</v>
      </c>
      <c r="Y1755" t="n">
        <v>1</v>
      </c>
      <c r="Z1755" t="n">
        <v>10</v>
      </c>
    </row>
    <row r="1756">
      <c r="A1756" t="n">
        <v>74</v>
      </c>
      <c r="B1756" t="n">
        <v>115</v>
      </c>
      <c r="C1756" t="inlineStr">
        <is>
          <t xml:space="preserve">CONCLUIDO	</t>
        </is>
      </c>
      <c r="D1756" t="n">
        <v>7.4195</v>
      </c>
      <c r="E1756" t="n">
        <v>13.48</v>
      </c>
      <c r="F1756" t="n">
        <v>10.51</v>
      </c>
      <c r="G1756" t="n">
        <v>90.09</v>
      </c>
      <c r="H1756" t="n">
        <v>1.36</v>
      </c>
      <c r="I1756" t="n">
        <v>7</v>
      </c>
      <c r="J1756" t="n">
        <v>255.12</v>
      </c>
      <c r="K1756" t="n">
        <v>56.94</v>
      </c>
      <c r="L1756" t="n">
        <v>19.5</v>
      </c>
      <c r="M1756" t="n">
        <v>5</v>
      </c>
      <c r="N1756" t="n">
        <v>63.67</v>
      </c>
      <c r="O1756" t="n">
        <v>31698.47</v>
      </c>
      <c r="P1756" t="n">
        <v>157.55</v>
      </c>
      <c r="Q1756" t="n">
        <v>197.76</v>
      </c>
      <c r="R1756" t="n">
        <v>31.08</v>
      </c>
      <c r="S1756" t="n">
        <v>25.4</v>
      </c>
      <c r="T1756" t="n">
        <v>2001.2</v>
      </c>
      <c r="U1756" t="n">
        <v>0.82</v>
      </c>
      <c r="V1756" t="n">
        <v>0.89</v>
      </c>
      <c r="W1756" t="n">
        <v>2.95</v>
      </c>
      <c r="X1756" t="n">
        <v>0.12</v>
      </c>
      <c r="Y1756" t="n">
        <v>1</v>
      </c>
      <c r="Z1756" t="n">
        <v>10</v>
      </c>
    </row>
    <row r="1757">
      <c r="A1757" t="n">
        <v>75</v>
      </c>
      <c r="B1757" t="n">
        <v>115</v>
      </c>
      <c r="C1757" t="inlineStr">
        <is>
          <t xml:space="preserve">CONCLUIDO	</t>
        </is>
      </c>
      <c r="D1757" t="n">
        <v>7.4248</v>
      </c>
      <c r="E1757" t="n">
        <v>13.47</v>
      </c>
      <c r="F1757" t="n">
        <v>10.5</v>
      </c>
      <c r="G1757" t="n">
        <v>90</v>
      </c>
      <c r="H1757" t="n">
        <v>1.37</v>
      </c>
      <c r="I1757" t="n">
        <v>7</v>
      </c>
      <c r="J1757" t="n">
        <v>255.57</v>
      </c>
      <c r="K1757" t="n">
        <v>56.94</v>
      </c>
      <c r="L1757" t="n">
        <v>19.75</v>
      </c>
      <c r="M1757" t="n">
        <v>5</v>
      </c>
      <c r="N1757" t="n">
        <v>63.88</v>
      </c>
      <c r="O1757" t="n">
        <v>31754.72</v>
      </c>
      <c r="P1757" t="n">
        <v>157.42</v>
      </c>
      <c r="Q1757" t="n">
        <v>197.79</v>
      </c>
      <c r="R1757" t="n">
        <v>30.83</v>
      </c>
      <c r="S1757" t="n">
        <v>25.4</v>
      </c>
      <c r="T1757" t="n">
        <v>1875.13</v>
      </c>
      <c r="U1757" t="n">
        <v>0.82</v>
      </c>
      <c r="V1757" t="n">
        <v>0.89</v>
      </c>
      <c r="W1757" t="n">
        <v>2.95</v>
      </c>
      <c r="X1757" t="n">
        <v>0.11</v>
      </c>
      <c r="Y1757" t="n">
        <v>1</v>
      </c>
      <c r="Z1757" t="n">
        <v>10</v>
      </c>
    </row>
    <row r="1758">
      <c r="A1758" t="n">
        <v>76</v>
      </c>
      <c r="B1758" t="n">
        <v>115</v>
      </c>
      <c r="C1758" t="inlineStr">
        <is>
          <t xml:space="preserve">CONCLUIDO	</t>
        </is>
      </c>
      <c r="D1758" t="n">
        <v>7.4212</v>
      </c>
      <c r="E1758" t="n">
        <v>13.48</v>
      </c>
      <c r="F1758" t="n">
        <v>10.51</v>
      </c>
      <c r="G1758" t="n">
        <v>90.06</v>
      </c>
      <c r="H1758" t="n">
        <v>1.39</v>
      </c>
      <c r="I1758" t="n">
        <v>7</v>
      </c>
      <c r="J1758" t="n">
        <v>256.03</v>
      </c>
      <c r="K1758" t="n">
        <v>56.94</v>
      </c>
      <c r="L1758" t="n">
        <v>20</v>
      </c>
      <c r="M1758" t="n">
        <v>5</v>
      </c>
      <c r="N1758" t="n">
        <v>64.09</v>
      </c>
      <c r="O1758" t="n">
        <v>31811.04</v>
      </c>
      <c r="P1758" t="n">
        <v>157.48</v>
      </c>
      <c r="Q1758" t="n">
        <v>197.75</v>
      </c>
      <c r="R1758" t="n">
        <v>30.96</v>
      </c>
      <c r="S1758" t="n">
        <v>25.4</v>
      </c>
      <c r="T1758" t="n">
        <v>1939.52</v>
      </c>
      <c r="U1758" t="n">
        <v>0.82</v>
      </c>
      <c r="V1758" t="n">
        <v>0.89</v>
      </c>
      <c r="W1758" t="n">
        <v>2.95</v>
      </c>
      <c r="X1758" t="n">
        <v>0.12</v>
      </c>
      <c r="Y1758" t="n">
        <v>1</v>
      </c>
      <c r="Z1758" t="n">
        <v>10</v>
      </c>
    </row>
    <row r="1759">
      <c r="A1759" t="n">
        <v>77</v>
      </c>
      <c r="B1759" t="n">
        <v>115</v>
      </c>
      <c r="C1759" t="inlineStr">
        <is>
          <t xml:space="preserve">CONCLUIDO	</t>
        </is>
      </c>
      <c r="D1759" t="n">
        <v>7.4215</v>
      </c>
      <c r="E1759" t="n">
        <v>13.47</v>
      </c>
      <c r="F1759" t="n">
        <v>10.51</v>
      </c>
      <c r="G1759" t="n">
        <v>90.05</v>
      </c>
      <c r="H1759" t="n">
        <v>1.4</v>
      </c>
      <c r="I1759" t="n">
        <v>7</v>
      </c>
      <c r="J1759" t="n">
        <v>256.49</v>
      </c>
      <c r="K1759" t="n">
        <v>56.94</v>
      </c>
      <c r="L1759" t="n">
        <v>20.25</v>
      </c>
      <c r="M1759" t="n">
        <v>5</v>
      </c>
      <c r="N1759" t="n">
        <v>64.29000000000001</v>
      </c>
      <c r="O1759" t="n">
        <v>31867.44</v>
      </c>
      <c r="P1759" t="n">
        <v>157.51</v>
      </c>
      <c r="Q1759" t="n">
        <v>197.75</v>
      </c>
      <c r="R1759" t="n">
        <v>31.1</v>
      </c>
      <c r="S1759" t="n">
        <v>25.4</v>
      </c>
      <c r="T1759" t="n">
        <v>2010.11</v>
      </c>
      <c r="U1759" t="n">
        <v>0.82</v>
      </c>
      <c r="V1759" t="n">
        <v>0.89</v>
      </c>
      <c r="W1759" t="n">
        <v>2.95</v>
      </c>
      <c r="X1759" t="n">
        <v>0.12</v>
      </c>
      <c r="Y1759" t="n">
        <v>1</v>
      </c>
      <c r="Z1759" t="n">
        <v>10</v>
      </c>
    </row>
    <row r="1760">
      <c r="A1760" t="n">
        <v>78</v>
      </c>
      <c r="B1760" t="n">
        <v>115</v>
      </c>
      <c r="C1760" t="inlineStr">
        <is>
          <t xml:space="preserve">CONCLUIDO	</t>
        </is>
      </c>
      <c r="D1760" t="n">
        <v>7.4182</v>
      </c>
      <c r="E1760" t="n">
        <v>13.48</v>
      </c>
      <c r="F1760" t="n">
        <v>10.51</v>
      </c>
      <c r="G1760" t="n">
        <v>90.09999999999999</v>
      </c>
      <c r="H1760" t="n">
        <v>1.42</v>
      </c>
      <c r="I1760" t="n">
        <v>7</v>
      </c>
      <c r="J1760" t="n">
        <v>256.94</v>
      </c>
      <c r="K1760" t="n">
        <v>56.94</v>
      </c>
      <c r="L1760" t="n">
        <v>20.5</v>
      </c>
      <c r="M1760" t="n">
        <v>5</v>
      </c>
      <c r="N1760" t="n">
        <v>64.5</v>
      </c>
      <c r="O1760" t="n">
        <v>31924.04</v>
      </c>
      <c r="P1760" t="n">
        <v>157.57</v>
      </c>
      <c r="Q1760" t="n">
        <v>197.8</v>
      </c>
      <c r="R1760" t="n">
        <v>31.24</v>
      </c>
      <c r="S1760" t="n">
        <v>25.4</v>
      </c>
      <c r="T1760" t="n">
        <v>2082.72</v>
      </c>
      <c r="U1760" t="n">
        <v>0.8100000000000001</v>
      </c>
      <c r="V1760" t="n">
        <v>0.89</v>
      </c>
      <c r="W1760" t="n">
        <v>2.95</v>
      </c>
      <c r="X1760" t="n">
        <v>0.12</v>
      </c>
      <c r="Y1760" t="n">
        <v>1</v>
      </c>
      <c r="Z1760" t="n">
        <v>10</v>
      </c>
    </row>
    <row r="1761">
      <c r="A1761" t="n">
        <v>79</v>
      </c>
      <c r="B1761" t="n">
        <v>115</v>
      </c>
      <c r="C1761" t="inlineStr">
        <is>
          <t xml:space="preserve">CONCLUIDO	</t>
        </is>
      </c>
      <c r="D1761" t="n">
        <v>7.4227</v>
      </c>
      <c r="E1761" t="n">
        <v>13.47</v>
      </c>
      <c r="F1761" t="n">
        <v>10.5</v>
      </c>
      <c r="G1761" t="n">
        <v>90.04000000000001</v>
      </c>
      <c r="H1761" t="n">
        <v>1.43</v>
      </c>
      <c r="I1761" t="n">
        <v>7</v>
      </c>
      <c r="J1761" t="n">
        <v>257.4</v>
      </c>
      <c r="K1761" t="n">
        <v>56.94</v>
      </c>
      <c r="L1761" t="n">
        <v>20.75</v>
      </c>
      <c r="M1761" t="n">
        <v>5</v>
      </c>
      <c r="N1761" t="n">
        <v>64.70999999999999</v>
      </c>
      <c r="O1761" t="n">
        <v>31980.59</v>
      </c>
      <c r="P1761" t="n">
        <v>157.37</v>
      </c>
      <c r="Q1761" t="n">
        <v>197.78</v>
      </c>
      <c r="R1761" t="n">
        <v>30.94</v>
      </c>
      <c r="S1761" t="n">
        <v>25.4</v>
      </c>
      <c r="T1761" t="n">
        <v>1932.35</v>
      </c>
      <c r="U1761" t="n">
        <v>0.82</v>
      </c>
      <c r="V1761" t="n">
        <v>0.89</v>
      </c>
      <c r="W1761" t="n">
        <v>2.95</v>
      </c>
      <c r="X1761" t="n">
        <v>0.11</v>
      </c>
      <c r="Y1761" t="n">
        <v>1</v>
      </c>
      <c r="Z1761" t="n">
        <v>10</v>
      </c>
    </row>
    <row r="1762">
      <c r="A1762" t="n">
        <v>80</v>
      </c>
      <c r="B1762" t="n">
        <v>115</v>
      </c>
      <c r="C1762" t="inlineStr">
        <is>
          <t xml:space="preserve">CONCLUIDO	</t>
        </is>
      </c>
      <c r="D1762" t="n">
        <v>7.4184</v>
      </c>
      <c r="E1762" t="n">
        <v>13.48</v>
      </c>
      <c r="F1762" t="n">
        <v>10.51</v>
      </c>
      <c r="G1762" t="n">
        <v>90.09999999999999</v>
      </c>
      <c r="H1762" t="n">
        <v>1.45</v>
      </c>
      <c r="I1762" t="n">
        <v>7</v>
      </c>
      <c r="J1762" t="n">
        <v>257.86</v>
      </c>
      <c r="K1762" t="n">
        <v>56.94</v>
      </c>
      <c r="L1762" t="n">
        <v>21</v>
      </c>
      <c r="M1762" t="n">
        <v>5</v>
      </c>
      <c r="N1762" t="n">
        <v>64.92</v>
      </c>
      <c r="O1762" t="n">
        <v>32037.22</v>
      </c>
      <c r="P1762" t="n">
        <v>157.19</v>
      </c>
      <c r="Q1762" t="n">
        <v>197.75</v>
      </c>
      <c r="R1762" t="n">
        <v>31.21</v>
      </c>
      <c r="S1762" t="n">
        <v>25.4</v>
      </c>
      <c r="T1762" t="n">
        <v>2065.72</v>
      </c>
      <c r="U1762" t="n">
        <v>0.8100000000000001</v>
      </c>
      <c r="V1762" t="n">
        <v>0.89</v>
      </c>
      <c r="W1762" t="n">
        <v>2.95</v>
      </c>
      <c r="X1762" t="n">
        <v>0.12</v>
      </c>
      <c r="Y1762" t="n">
        <v>1</v>
      </c>
      <c r="Z1762" t="n">
        <v>10</v>
      </c>
    </row>
    <row r="1763">
      <c r="A1763" t="n">
        <v>81</v>
      </c>
      <c r="B1763" t="n">
        <v>115</v>
      </c>
      <c r="C1763" t="inlineStr">
        <is>
          <t xml:space="preserve">CONCLUIDO	</t>
        </is>
      </c>
      <c r="D1763" t="n">
        <v>7.4178</v>
      </c>
      <c r="E1763" t="n">
        <v>13.48</v>
      </c>
      <c r="F1763" t="n">
        <v>10.51</v>
      </c>
      <c r="G1763" t="n">
        <v>90.11</v>
      </c>
      <c r="H1763" t="n">
        <v>1.46</v>
      </c>
      <c r="I1763" t="n">
        <v>7</v>
      </c>
      <c r="J1763" t="n">
        <v>258.32</v>
      </c>
      <c r="K1763" t="n">
        <v>56.94</v>
      </c>
      <c r="L1763" t="n">
        <v>21.25</v>
      </c>
      <c r="M1763" t="n">
        <v>5</v>
      </c>
      <c r="N1763" t="n">
        <v>65.13</v>
      </c>
      <c r="O1763" t="n">
        <v>32093.94</v>
      </c>
      <c r="P1763" t="n">
        <v>157.08</v>
      </c>
      <c r="Q1763" t="n">
        <v>197.76</v>
      </c>
      <c r="R1763" t="n">
        <v>31.08</v>
      </c>
      <c r="S1763" t="n">
        <v>25.4</v>
      </c>
      <c r="T1763" t="n">
        <v>2002.98</v>
      </c>
      <c r="U1763" t="n">
        <v>0.82</v>
      </c>
      <c r="V1763" t="n">
        <v>0.89</v>
      </c>
      <c r="W1763" t="n">
        <v>2.95</v>
      </c>
      <c r="X1763" t="n">
        <v>0.12</v>
      </c>
      <c r="Y1763" t="n">
        <v>1</v>
      </c>
      <c r="Z1763" t="n">
        <v>10</v>
      </c>
    </row>
    <row r="1764">
      <c r="A1764" t="n">
        <v>82</v>
      </c>
      <c r="B1764" t="n">
        <v>115</v>
      </c>
      <c r="C1764" t="inlineStr">
        <is>
          <t xml:space="preserve">CONCLUIDO	</t>
        </is>
      </c>
      <c r="D1764" t="n">
        <v>7.4173</v>
      </c>
      <c r="E1764" t="n">
        <v>13.48</v>
      </c>
      <c r="F1764" t="n">
        <v>10.51</v>
      </c>
      <c r="G1764" t="n">
        <v>90.12</v>
      </c>
      <c r="H1764" t="n">
        <v>1.48</v>
      </c>
      <c r="I1764" t="n">
        <v>7</v>
      </c>
      <c r="J1764" t="n">
        <v>258.78</v>
      </c>
      <c r="K1764" t="n">
        <v>56.94</v>
      </c>
      <c r="L1764" t="n">
        <v>21.5</v>
      </c>
      <c r="M1764" t="n">
        <v>5</v>
      </c>
      <c r="N1764" t="n">
        <v>65.34</v>
      </c>
      <c r="O1764" t="n">
        <v>32150.72</v>
      </c>
      <c r="P1764" t="n">
        <v>156.89</v>
      </c>
      <c r="Q1764" t="n">
        <v>197.77</v>
      </c>
      <c r="R1764" t="n">
        <v>31.3</v>
      </c>
      <c r="S1764" t="n">
        <v>25.4</v>
      </c>
      <c r="T1764" t="n">
        <v>2112.58</v>
      </c>
      <c r="U1764" t="n">
        <v>0.8100000000000001</v>
      </c>
      <c r="V1764" t="n">
        <v>0.89</v>
      </c>
      <c r="W1764" t="n">
        <v>2.95</v>
      </c>
      <c r="X1764" t="n">
        <v>0.12</v>
      </c>
      <c r="Y1764" t="n">
        <v>1</v>
      </c>
      <c r="Z1764" t="n">
        <v>10</v>
      </c>
    </row>
    <row r="1765">
      <c r="A1765" t="n">
        <v>83</v>
      </c>
      <c r="B1765" t="n">
        <v>115</v>
      </c>
      <c r="C1765" t="inlineStr">
        <is>
          <t xml:space="preserve">CONCLUIDO	</t>
        </is>
      </c>
      <c r="D1765" t="n">
        <v>7.4195</v>
      </c>
      <c r="E1765" t="n">
        <v>13.48</v>
      </c>
      <c r="F1765" t="n">
        <v>10.51</v>
      </c>
      <c r="G1765" t="n">
        <v>90.09</v>
      </c>
      <c r="H1765" t="n">
        <v>1.49</v>
      </c>
      <c r="I1765" t="n">
        <v>7</v>
      </c>
      <c r="J1765" t="n">
        <v>259.24</v>
      </c>
      <c r="K1765" t="n">
        <v>56.94</v>
      </c>
      <c r="L1765" t="n">
        <v>21.75</v>
      </c>
      <c r="M1765" t="n">
        <v>5</v>
      </c>
      <c r="N1765" t="n">
        <v>65.55</v>
      </c>
      <c r="O1765" t="n">
        <v>32207.59</v>
      </c>
      <c r="P1765" t="n">
        <v>156.68</v>
      </c>
      <c r="Q1765" t="n">
        <v>197.77</v>
      </c>
      <c r="R1765" t="n">
        <v>31.19</v>
      </c>
      <c r="S1765" t="n">
        <v>25.4</v>
      </c>
      <c r="T1765" t="n">
        <v>2058.35</v>
      </c>
      <c r="U1765" t="n">
        <v>0.8100000000000001</v>
      </c>
      <c r="V1765" t="n">
        <v>0.89</v>
      </c>
      <c r="W1765" t="n">
        <v>2.95</v>
      </c>
      <c r="X1765" t="n">
        <v>0.12</v>
      </c>
      <c r="Y1765" t="n">
        <v>1</v>
      </c>
      <c r="Z1765" t="n">
        <v>10</v>
      </c>
    </row>
    <row r="1766">
      <c r="A1766" t="n">
        <v>84</v>
      </c>
      <c r="B1766" t="n">
        <v>115</v>
      </c>
      <c r="C1766" t="inlineStr">
        <is>
          <t xml:space="preserve">CONCLUIDO	</t>
        </is>
      </c>
      <c r="D1766" t="n">
        <v>7.4189</v>
      </c>
      <c r="E1766" t="n">
        <v>13.48</v>
      </c>
      <c r="F1766" t="n">
        <v>10.51</v>
      </c>
      <c r="G1766" t="n">
        <v>90.09999999999999</v>
      </c>
      <c r="H1766" t="n">
        <v>1.51</v>
      </c>
      <c r="I1766" t="n">
        <v>7</v>
      </c>
      <c r="J1766" t="n">
        <v>259.71</v>
      </c>
      <c r="K1766" t="n">
        <v>56.94</v>
      </c>
      <c r="L1766" t="n">
        <v>22</v>
      </c>
      <c r="M1766" t="n">
        <v>5</v>
      </c>
      <c r="N1766" t="n">
        <v>65.76000000000001</v>
      </c>
      <c r="O1766" t="n">
        <v>32264.54</v>
      </c>
      <c r="P1766" t="n">
        <v>156.43</v>
      </c>
      <c r="Q1766" t="n">
        <v>197.75</v>
      </c>
      <c r="R1766" t="n">
        <v>31.18</v>
      </c>
      <c r="S1766" t="n">
        <v>25.4</v>
      </c>
      <c r="T1766" t="n">
        <v>2051.96</v>
      </c>
      <c r="U1766" t="n">
        <v>0.8100000000000001</v>
      </c>
      <c r="V1766" t="n">
        <v>0.89</v>
      </c>
      <c r="W1766" t="n">
        <v>2.95</v>
      </c>
      <c r="X1766" t="n">
        <v>0.12</v>
      </c>
      <c r="Y1766" t="n">
        <v>1</v>
      </c>
      <c r="Z1766" t="n">
        <v>10</v>
      </c>
    </row>
    <row r="1767">
      <c r="A1767" t="n">
        <v>85</v>
      </c>
      <c r="B1767" t="n">
        <v>115</v>
      </c>
      <c r="C1767" t="inlineStr">
        <is>
          <t xml:space="preserve">CONCLUIDO	</t>
        </is>
      </c>
      <c r="D1767" t="n">
        <v>7.4196</v>
      </c>
      <c r="E1767" t="n">
        <v>13.48</v>
      </c>
      <c r="F1767" t="n">
        <v>10.51</v>
      </c>
      <c r="G1767" t="n">
        <v>90.08</v>
      </c>
      <c r="H1767" t="n">
        <v>1.52</v>
      </c>
      <c r="I1767" t="n">
        <v>7</v>
      </c>
      <c r="J1767" t="n">
        <v>260.17</v>
      </c>
      <c r="K1767" t="n">
        <v>56.94</v>
      </c>
      <c r="L1767" t="n">
        <v>22.25</v>
      </c>
      <c r="M1767" t="n">
        <v>5</v>
      </c>
      <c r="N1767" t="n">
        <v>65.98</v>
      </c>
      <c r="O1767" t="n">
        <v>32321.56</v>
      </c>
      <c r="P1767" t="n">
        <v>156.18</v>
      </c>
      <c r="Q1767" t="n">
        <v>197.78</v>
      </c>
      <c r="R1767" t="n">
        <v>31.12</v>
      </c>
      <c r="S1767" t="n">
        <v>25.4</v>
      </c>
      <c r="T1767" t="n">
        <v>2019.35</v>
      </c>
      <c r="U1767" t="n">
        <v>0.82</v>
      </c>
      <c r="V1767" t="n">
        <v>0.89</v>
      </c>
      <c r="W1767" t="n">
        <v>2.95</v>
      </c>
      <c r="X1767" t="n">
        <v>0.12</v>
      </c>
      <c r="Y1767" t="n">
        <v>1</v>
      </c>
      <c r="Z1767" t="n">
        <v>10</v>
      </c>
    </row>
    <row r="1768">
      <c r="A1768" t="n">
        <v>86</v>
      </c>
      <c r="B1768" t="n">
        <v>115</v>
      </c>
      <c r="C1768" t="inlineStr">
        <is>
          <t xml:space="preserve">CONCLUIDO	</t>
        </is>
      </c>
      <c r="D1768" t="n">
        <v>7.4556</v>
      </c>
      <c r="E1768" t="n">
        <v>13.41</v>
      </c>
      <c r="F1768" t="n">
        <v>10.49</v>
      </c>
      <c r="G1768" t="n">
        <v>104.89</v>
      </c>
      <c r="H1768" t="n">
        <v>1.54</v>
      </c>
      <c r="I1768" t="n">
        <v>6</v>
      </c>
      <c r="J1768" t="n">
        <v>260.63</v>
      </c>
      <c r="K1768" t="n">
        <v>56.94</v>
      </c>
      <c r="L1768" t="n">
        <v>22.5</v>
      </c>
      <c r="M1768" t="n">
        <v>4</v>
      </c>
      <c r="N1768" t="n">
        <v>66.19</v>
      </c>
      <c r="O1768" t="n">
        <v>32378.67</v>
      </c>
      <c r="P1768" t="n">
        <v>155.89</v>
      </c>
      <c r="Q1768" t="n">
        <v>197.77</v>
      </c>
      <c r="R1768" t="n">
        <v>30.44</v>
      </c>
      <c r="S1768" t="n">
        <v>25.4</v>
      </c>
      <c r="T1768" t="n">
        <v>1683.72</v>
      </c>
      <c r="U1768" t="n">
        <v>0.83</v>
      </c>
      <c r="V1768" t="n">
        <v>0.89</v>
      </c>
      <c r="W1768" t="n">
        <v>2.95</v>
      </c>
      <c r="X1768" t="n">
        <v>0.1</v>
      </c>
      <c r="Y1768" t="n">
        <v>1</v>
      </c>
      <c r="Z1768" t="n">
        <v>10</v>
      </c>
    </row>
    <row r="1769">
      <c r="A1769" t="n">
        <v>87</v>
      </c>
      <c r="B1769" t="n">
        <v>115</v>
      </c>
      <c r="C1769" t="inlineStr">
        <is>
          <t xml:space="preserve">CONCLUIDO	</t>
        </is>
      </c>
      <c r="D1769" t="n">
        <v>7.4574</v>
      </c>
      <c r="E1769" t="n">
        <v>13.41</v>
      </c>
      <c r="F1769" t="n">
        <v>10.49</v>
      </c>
      <c r="G1769" t="n">
        <v>104.85</v>
      </c>
      <c r="H1769" t="n">
        <v>1.55</v>
      </c>
      <c r="I1769" t="n">
        <v>6</v>
      </c>
      <c r="J1769" t="n">
        <v>261.09</v>
      </c>
      <c r="K1769" t="n">
        <v>56.94</v>
      </c>
      <c r="L1769" t="n">
        <v>22.75</v>
      </c>
      <c r="M1769" t="n">
        <v>4</v>
      </c>
      <c r="N1769" t="n">
        <v>66.40000000000001</v>
      </c>
      <c r="O1769" t="n">
        <v>32435.86</v>
      </c>
      <c r="P1769" t="n">
        <v>155.88</v>
      </c>
      <c r="Q1769" t="n">
        <v>197.78</v>
      </c>
      <c r="R1769" t="n">
        <v>30.26</v>
      </c>
      <c r="S1769" t="n">
        <v>25.4</v>
      </c>
      <c r="T1769" t="n">
        <v>1595.48</v>
      </c>
      <c r="U1769" t="n">
        <v>0.84</v>
      </c>
      <c r="V1769" t="n">
        <v>0.89</v>
      </c>
      <c r="W1769" t="n">
        <v>2.95</v>
      </c>
      <c r="X1769" t="n">
        <v>0.09</v>
      </c>
      <c r="Y1769" t="n">
        <v>1</v>
      </c>
      <c r="Z1769" t="n">
        <v>10</v>
      </c>
    </row>
    <row r="1770">
      <c r="A1770" t="n">
        <v>88</v>
      </c>
      <c r="B1770" t="n">
        <v>115</v>
      </c>
      <c r="C1770" t="inlineStr">
        <is>
          <t xml:space="preserve">CONCLUIDO	</t>
        </is>
      </c>
      <c r="D1770" t="n">
        <v>7.4585</v>
      </c>
      <c r="E1770" t="n">
        <v>13.41</v>
      </c>
      <c r="F1770" t="n">
        <v>10.48</v>
      </c>
      <c r="G1770" t="n">
        <v>104.83</v>
      </c>
      <c r="H1770" t="n">
        <v>1.56</v>
      </c>
      <c r="I1770" t="n">
        <v>6</v>
      </c>
      <c r="J1770" t="n">
        <v>261.56</v>
      </c>
      <c r="K1770" t="n">
        <v>56.94</v>
      </c>
      <c r="L1770" t="n">
        <v>23</v>
      </c>
      <c r="M1770" t="n">
        <v>4</v>
      </c>
      <c r="N1770" t="n">
        <v>66.62</v>
      </c>
      <c r="O1770" t="n">
        <v>32493.12</v>
      </c>
      <c r="P1770" t="n">
        <v>155.94</v>
      </c>
      <c r="Q1770" t="n">
        <v>197.75</v>
      </c>
      <c r="R1770" t="n">
        <v>30.29</v>
      </c>
      <c r="S1770" t="n">
        <v>25.4</v>
      </c>
      <c r="T1770" t="n">
        <v>1612.53</v>
      </c>
      <c r="U1770" t="n">
        <v>0.84</v>
      </c>
      <c r="V1770" t="n">
        <v>0.89</v>
      </c>
      <c r="W1770" t="n">
        <v>2.95</v>
      </c>
      <c r="X1770" t="n">
        <v>0.09</v>
      </c>
      <c r="Y1770" t="n">
        <v>1</v>
      </c>
      <c r="Z1770" t="n">
        <v>10</v>
      </c>
    </row>
    <row r="1771">
      <c r="A1771" t="n">
        <v>89</v>
      </c>
      <c r="B1771" t="n">
        <v>115</v>
      </c>
      <c r="C1771" t="inlineStr">
        <is>
          <t xml:space="preserve">CONCLUIDO	</t>
        </is>
      </c>
      <c r="D1771" t="n">
        <v>7.4573</v>
      </c>
      <c r="E1771" t="n">
        <v>13.41</v>
      </c>
      <c r="F1771" t="n">
        <v>10.49</v>
      </c>
      <c r="G1771" t="n">
        <v>104.86</v>
      </c>
      <c r="H1771" t="n">
        <v>1.58</v>
      </c>
      <c r="I1771" t="n">
        <v>6</v>
      </c>
      <c r="J1771" t="n">
        <v>262.02</v>
      </c>
      <c r="K1771" t="n">
        <v>56.94</v>
      </c>
      <c r="L1771" t="n">
        <v>23.25</v>
      </c>
      <c r="M1771" t="n">
        <v>4</v>
      </c>
      <c r="N1771" t="n">
        <v>66.83</v>
      </c>
      <c r="O1771" t="n">
        <v>32550.47</v>
      </c>
      <c r="P1771" t="n">
        <v>156.11</v>
      </c>
      <c r="Q1771" t="n">
        <v>197.75</v>
      </c>
      <c r="R1771" t="n">
        <v>30.33</v>
      </c>
      <c r="S1771" t="n">
        <v>25.4</v>
      </c>
      <c r="T1771" t="n">
        <v>1631.38</v>
      </c>
      <c r="U1771" t="n">
        <v>0.84</v>
      </c>
      <c r="V1771" t="n">
        <v>0.89</v>
      </c>
      <c r="W1771" t="n">
        <v>2.95</v>
      </c>
      <c r="X1771" t="n">
        <v>0.1</v>
      </c>
      <c r="Y1771" t="n">
        <v>1</v>
      </c>
      <c r="Z1771" t="n">
        <v>10</v>
      </c>
    </row>
    <row r="1772">
      <c r="A1772" t="n">
        <v>90</v>
      </c>
      <c r="B1772" t="n">
        <v>115</v>
      </c>
      <c r="C1772" t="inlineStr">
        <is>
          <t xml:space="preserve">CONCLUIDO	</t>
        </is>
      </c>
      <c r="D1772" t="n">
        <v>7.4579</v>
      </c>
      <c r="E1772" t="n">
        <v>13.41</v>
      </c>
      <c r="F1772" t="n">
        <v>10.48</v>
      </c>
      <c r="G1772" t="n">
        <v>104.84</v>
      </c>
      <c r="H1772" t="n">
        <v>1.59</v>
      </c>
      <c r="I1772" t="n">
        <v>6</v>
      </c>
      <c r="J1772" t="n">
        <v>262.49</v>
      </c>
      <c r="K1772" t="n">
        <v>56.94</v>
      </c>
      <c r="L1772" t="n">
        <v>23.5</v>
      </c>
      <c r="M1772" t="n">
        <v>4</v>
      </c>
      <c r="N1772" t="n">
        <v>67.05</v>
      </c>
      <c r="O1772" t="n">
        <v>32607.89</v>
      </c>
      <c r="P1772" t="n">
        <v>156.41</v>
      </c>
      <c r="Q1772" t="n">
        <v>197.78</v>
      </c>
      <c r="R1772" t="n">
        <v>30.27</v>
      </c>
      <c r="S1772" t="n">
        <v>25.4</v>
      </c>
      <c r="T1772" t="n">
        <v>1601.05</v>
      </c>
      <c r="U1772" t="n">
        <v>0.84</v>
      </c>
      <c r="V1772" t="n">
        <v>0.89</v>
      </c>
      <c r="W1772" t="n">
        <v>2.95</v>
      </c>
      <c r="X1772" t="n">
        <v>0.09</v>
      </c>
      <c r="Y1772" t="n">
        <v>1</v>
      </c>
      <c r="Z1772" t="n">
        <v>10</v>
      </c>
    </row>
    <row r="1773">
      <c r="A1773" t="n">
        <v>91</v>
      </c>
      <c r="B1773" t="n">
        <v>115</v>
      </c>
      <c r="C1773" t="inlineStr">
        <is>
          <t xml:space="preserve">CONCLUIDO	</t>
        </is>
      </c>
      <c r="D1773" t="n">
        <v>7.4543</v>
      </c>
      <c r="E1773" t="n">
        <v>13.42</v>
      </c>
      <c r="F1773" t="n">
        <v>10.49</v>
      </c>
      <c r="G1773" t="n">
        <v>104.91</v>
      </c>
      <c r="H1773" t="n">
        <v>1.61</v>
      </c>
      <c r="I1773" t="n">
        <v>6</v>
      </c>
      <c r="J1773" t="n">
        <v>262.96</v>
      </c>
      <c r="K1773" t="n">
        <v>56.94</v>
      </c>
      <c r="L1773" t="n">
        <v>23.75</v>
      </c>
      <c r="M1773" t="n">
        <v>4</v>
      </c>
      <c r="N1773" t="n">
        <v>67.26000000000001</v>
      </c>
      <c r="O1773" t="n">
        <v>32665.4</v>
      </c>
      <c r="P1773" t="n">
        <v>156.61</v>
      </c>
      <c r="Q1773" t="n">
        <v>197.75</v>
      </c>
      <c r="R1773" t="n">
        <v>30.5</v>
      </c>
      <c r="S1773" t="n">
        <v>25.4</v>
      </c>
      <c r="T1773" t="n">
        <v>1714.64</v>
      </c>
      <c r="U1773" t="n">
        <v>0.83</v>
      </c>
      <c r="V1773" t="n">
        <v>0.89</v>
      </c>
      <c r="W1773" t="n">
        <v>2.95</v>
      </c>
      <c r="X1773" t="n">
        <v>0.1</v>
      </c>
      <c r="Y1773" t="n">
        <v>1</v>
      </c>
      <c r="Z1773" t="n">
        <v>10</v>
      </c>
    </row>
    <row r="1774">
      <c r="A1774" t="n">
        <v>92</v>
      </c>
      <c r="B1774" t="n">
        <v>115</v>
      </c>
      <c r="C1774" t="inlineStr">
        <is>
          <t xml:space="preserve">CONCLUIDO	</t>
        </is>
      </c>
      <c r="D1774" t="n">
        <v>7.4565</v>
      </c>
      <c r="E1774" t="n">
        <v>13.41</v>
      </c>
      <c r="F1774" t="n">
        <v>10.49</v>
      </c>
      <c r="G1774" t="n">
        <v>104.87</v>
      </c>
      <c r="H1774" t="n">
        <v>1.62</v>
      </c>
      <c r="I1774" t="n">
        <v>6</v>
      </c>
      <c r="J1774" t="n">
        <v>263.42</v>
      </c>
      <c r="K1774" t="n">
        <v>56.94</v>
      </c>
      <c r="L1774" t="n">
        <v>24</v>
      </c>
      <c r="M1774" t="n">
        <v>4</v>
      </c>
      <c r="N1774" t="n">
        <v>67.48</v>
      </c>
      <c r="O1774" t="n">
        <v>32722.99</v>
      </c>
      <c r="P1774" t="n">
        <v>156.74</v>
      </c>
      <c r="Q1774" t="n">
        <v>197.75</v>
      </c>
      <c r="R1774" t="n">
        <v>30.42</v>
      </c>
      <c r="S1774" t="n">
        <v>25.4</v>
      </c>
      <c r="T1774" t="n">
        <v>1674.5</v>
      </c>
      <c r="U1774" t="n">
        <v>0.83</v>
      </c>
      <c r="V1774" t="n">
        <v>0.89</v>
      </c>
      <c r="W1774" t="n">
        <v>2.95</v>
      </c>
      <c r="X1774" t="n">
        <v>0.1</v>
      </c>
      <c r="Y1774" t="n">
        <v>1</v>
      </c>
      <c r="Z1774" t="n">
        <v>10</v>
      </c>
    </row>
    <row r="1775">
      <c r="A1775" t="n">
        <v>93</v>
      </c>
      <c r="B1775" t="n">
        <v>115</v>
      </c>
      <c r="C1775" t="inlineStr">
        <is>
          <t xml:space="preserve">CONCLUIDO	</t>
        </is>
      </c>
      <c r="D1775" t="n">
        <v>7.4633</v>
      </c>
      <c r="E1775" t="n">
        <v>13.4</v>
      </c>
      <c r="F1775" t="n">
        <v>10.47</v>
      </c>
      <c r="G1775" t="n">
        <v>104.75</v>
      </c>
      <c r="H1775" t="n">
        <v>1.64</v>
      </c>
      <c r="I1775" t="n">
        <v>6</v>
      </c>
      <c r="J1775" t="n">
        <v>263.89</v>
      </c>
      <c r="K1775" t="n">
        <v>56.94</v>
      </c>
      <c r="L1775" t="n">
        <v>24.25</v>
      </c>
      <c r="M1775" t="n">
        <v>4</v>
      </c>
      <c r="N1775" t="n">
        <v>67.7</v>
      </c>
      <c r="O1775" t="n">
        <v>32780.66</v>
      </c>
      <c r="P1775" t="n">
        <v>156.31</v>
      </c>
      <c r="Q1775" t="n">
        <v>197.75</v>
      </c>
      <c r="R1775" t="n">
        <v>30.02</v>
      </c>
      <c r="S1775" t="n">
        <v>25.4</v>
      </c>
      <c r="T1775" t="n">
        <v>1477.19</v>
      </c>
      <c r="U1775" t="n">
        <v>0.85</v>
      </c>
      <c r="V1775" t="n">
        <v>0.89</v>
      </c>
      <c r="W1775" t="n">
        <v>2.95</v>
      </c>
      <c r="X1775" t="n">
        <v>0.08</v>
      </c>
      <c r="Y1775" t="n">
        <v>1</v>
      </c>
      <c r="Z1775" t="n">
        <v>10</v>
      </c>
    </row>
    <row r="1776">
      <c r="A1776" t="n">
        <v>94</v>
      </c>
      <c r="B1776" t="n">
        <v>115</v>
      </c>
      <c r="C1776" t="inlineStr">
        <is>
          <t xml:space="preserve">CONCLUIDO	</t>
        </is>
      </c>
      <c r="D1776" t="n">
        <v>7.4584</v>
      </c>
      <c r="E1776" t="n">
        <v>13.41</v>
      </c>
      <c r="F1776" t="n">
        <v>10.48</v>
      </c>
      <c r="G1776" t="n">
        <v>104.84</v>
      </c>
      <c r="H1776" t="n">
        <v>1.65</v>
      </c>
      <c r="I1776" t="n">
        <v>6</v>
      </c>
      <c r="J1776" t="n">
        <v>264.36</v>
      </c>
      <c r="K1776" t="n">
        <v>56.94</v>
      </c>
      <c r="L1776" t="n">
        <v>24.5</v>
      </c>
      <c r="M1776" t="n">
        <v>4</v>
      </c>
      <c r="N1776" t="n">
        <v>67.92</v>
      </c>
      <c r="O1776" t="n">
        <v>32838.42</v>
      </c>
      <c r="P1776" t="n">
        <v>156.56</v>
      </c>
      <c r="Q1776" t="n">
        <v>197.76</v>
      </c>
      <c r="R1776" t="n">
        <v>30.21</v>
      </c>
      <c r="S1776" t="n">
        <v>25.4</v>
      </c>
      <c r="T1776" t="n">
        <v>1570.05</v>
      </c>
      <c r="U1776" t="n">
        <v>0.84</v>
      </c>
      <c r="V1776" t="n">
        <v>0.89</v>
      </c>
      <c r="W1776" t="n">
        <v>2.95</v>
      </c>
      <c r="X1776" t="n">
        <v>0.09</v>
      </c>
      <c r="Y1776" t="n">
        <v>1</v>
      </c>
      <c r="Z1776" t="n">
        <v>10</v>
      </c>
    </row>
    <row r="1777">
      <c r="A1777" t="n">
        <v>95</v>
      </c>
      <c r="B1777" t="n">
        <v>115</v>
      </c>
      <c r="C1777" t="inlineStr">
        <is>
          <t xml:space="preserve">CONCLUIDO	</t>
        </is>
      </c>
      <c r="D1777" t="n">
        <v>7.4565</v>
      </c>
      <c r="E1777" t="n">
        <v>13.41</v>
      </c>
      <c r="F1777" t="n">
        <v>10.49</v>
      </c>
      <c r="G1777" t="n">
        <v>104.87</v>
      </c>
      <c r="H1777" t="n">
        <v>1.66</v>
      </c>
      <c r="I1777" t="n">
        <v>6</v>
      </c>
      <c r="J1777" t="n">
        <v>264.83</v>
      </c>
      <c r="K1777" t="n">
        <v>56.94</v>
      </c>
      <c r="L1777" t="n">
        <v>24.75</v>
      </c>
      <c r="M1777" t="n">
        <v>4</v>
      </c>
      <c r="N1777" t="n">
        <v>68.13</v>
      </c>
      <c r="O1777" t="n">
        <v>32896.26</v>
      </c>
      <c r="P1777" t="n">
        <v>156.63</v>
      </c>
      <c r="Q1777" t="n">
        <v>197.75</v>
      </c>
      <c r="R1777" t="n">
        <v>30.38</v>
      </c>
      <c r="S1777" t="n">
        <v>25.4</v>
      </c>
      <c r="T1777" t="n">
        <v>1657.25</v>
      </c>
      <c r="U1777" t="n">
        <v>0.84</v>
      </c>
      <c r="V1777" t="n">
        <v>0.89</v>
      </c>
      <c r="W1777" t="n">
        <v>2.95</v>
      </c>
      <c r="X1777" t="n">
        <v>0.1</v>
      </c>
      <c r="Y1777" t="n">
        <v>1</v>
      </c>
      <c r="Z1777" t="n">
        <v>10</v>
      </c>
    </row>
    <row r="1778">
      <c r="A1778" t="n">
        <v>96</v>
      </c>
      <c r="B1778" t="n">
        <v>115</v>
      </c>
      <c r="C1778" t="inlineStr">
        <is>
          <t xml:space="preserve">CONCLUIDO	</t>
        </is>
      </c>
      <c r="D1778" t="n">
        <v>7.4579</v>
      </c>
      <c r="E1778" t="n">
        <v>13.41</v>
      </c>
      <c r="F1778" t="n">
        <v>10.48</v>
      </c>
      <c r="G1778" t="n">
        <v>104.84</v>
      </c>
      <c r="H1778" t="n">
        <v>1.68</v>
      </c>
      <c r="I1778" t="n">
        <v>6</v>
      </c>
      <c r="J1778" t="n">
        <v>265.3</v>
      </c>
      <c r="K1778" t="n">
        <v>56.94</v>
      </c>
      <c r="L1778" t="n">
        <v>25</v>
      </c>
      <c r="M1778" t="n">
        <v>4</v>
      </c>
      <c r="N1778" t="n">
        <v>68.34999999999999</v>
      </c>
      <c r="O1778" t="n">
        <v>32954.18</v>
      </c>
      <c r="P1778" t="n">
        <v>156.68</v>
      </c>
      <c r="Q1778" t="n">
        <v>197.75</v>
      </c>
      <c r="R1778" t="n">
        <v>30.31</v>
      </c>
      <c r="S1778" t="n">
        <v>25.4</v>
      </c>
      <c r="T1778" t="n">
        <v>1619.1</v>
      </c>
      <c r="U1778" t="n">
        <v>0.84</v>
      </c>
      <c r="V1778" t="n">
        <v>0.89</v>
      </c>
      <c r="W1778" t="n">
        <v>2.95</v>
      </c>
      <c r="X1778" t="n">
        <v>0.09</v>
      </c>
      <c r="Y1778" t="n">
        <v>1</v>
      </c>
      <c r="Z1778" t="n">
        <v>10</v>
      </c>
    </row>
    <row r="1779">
      <c r="A1779" t="n">
        <v>97</v>
      </c>
      <c r="B1779" t="n">
        <v>115</v>
      </c>
      <c r="C1779" t="inlineStr">
        <is>
          <t xml:space="preserve">CONCLUIDO	</t>
        </is>
      </c>
      <c r="D1779" t="n">
        <v>7.4556</v>
      </c>
      <c r="E1779" t="n">
        <v>13.41</v>
      </c>
      <c r="F1779" t="n">
        <v>10.49</v>
      </c>
      <c r="G1779" t="n">
        <v>104.89</v>
      </c>
      <c r="H1779" t="n">
        <v>1.69</v>
      </c>
      <c r="I1779" t="n">
        <v>6</v>
      </c>
      <c r="J1779" t="n">
        <v>265.77</v>
      </c>
      <c r="K1779" t="n">
        <v>56.94</v>
      </c>
      <c r="L1779" t="n">
        <v>25.25</v>
      </c>
      <c r="M1779" t="n">
        <v>4</v>
      </c>
      <c r="N1779" t="n">
        <v>68.56999999999999</v>
      </c>
      <c r="O1779" t="n">
        <v>33012.18</v>
      </c>
      <c r="P1779" t="n">
        <v>156.55</v>
      </c>
      <c r="Q1779" t="n">
        <v>197.76</v>
      </c>
      <c r="R1779" t="n">
        <v>30.42</v>
      </c>
      <c r="S1779" t="n">
        <v>25.4</v>
      </c>
      <c r="T1779" t="n">
        <v>1675.02</v>
      </c>
      <c r="U1779" t="n">
        <v>0.83</v>
      </c>
      <c r="V1779" t="n">
        <v>0.89</v>
      </c>
      <c r="W1779" t="n">
        <v>2.95</v>
      </c>
      <c r="X1779" t="n">
        <v>0.1</v>
      </c>
      <c r="Y1779" t="n">
        <v>1</v>
      </c>
      <c r="Z1779" t="n">
        <v>10</v>
      </c>
    </row>
    <row r="1780">
      <c r="A1780" t="n">
        <v>98</v>
      </c>
      <c r="B1780" t="n">
        <v>115</v>
      </c>
      <c r="C1780" t="inlineStr">
        <is>
          <t xml:space="preserve">CONCLUIDO	</t>
        </is>
      </c>
      <c r="D1780" t="n">
        <v>7.457</v>
      </c>
      <c r="E1780" t="n">
        <v>13.41</v>
      </c>
      <c r="F1780" t="n">
        <v>10.49</v>
      </c>
      <c r="G1780" t="n">
        <v>104.86</v>
      </c>
      <c r="H1780" t="n">
        <v>1.7</v>
      </c>
      <c r="I1780" t="n">
        <v>6</v>
      </c>
      <c r="J1780" t="n">
        <v>266.24</v>
      </c>
      <c r="K1780" t="n">
        <v>56.94</v>
      </c>
      <c r="L1780" t="n">
        <v>25.5</v>
      </c>
      <c r="M1780" t="n">
        <v>4</v>
      </c>
      <c r="N1780" t="n">
        <v>68.8</v>
      </c>
      <c r="O1780" t="n">
        <v>33070.26</v>
      </c>
      <c r="P1780" t="n">
        <v>156.5</v>
      </c>
      <c r="Q1780" t="n">
        <v>197.79</v>
      </c>
      <c r="R1780" t="n">
        <v>30.4</v>
      </c>
      <c r="S1780" t="n">
        <v>25.4</v>
      </c>
      <c r="T1780" t="n">
        <v>1667.69</v>
      </c>
      <c r="U1780" t="n">
        <v>0.84</v>
      </c>
      <c r="V1780" t="n">
        <v>0.89</v>
      </c>
      <c r="W1780" t="n">
        <v>2.95</v>
      </c>
      <c r="X1780" t="n">
        <v>0.1</v>
      </c>
      <c r="Y1780" t="n">
        <v>1</v>
      </c>
      <c r="Z1780" t="n">
        <v>10</v>
      </c>
    </row>
    <row r="1781">
      <c r="A1781" t="n">
        <v>99</v>
      </c>
      <c r="B1781" t="n">
        <v>115</v>
      </c>
      <c r="C1781" t="inlineStr">
        <is>
          <t xml:space="preserve">CONCLUIDO	</t>
        </is>
      </c>
      <c r="D1781" t="n">
        <v>7.4565</v>
      </c>
      <c r="E1781" t="n">
        <v>13.41</v>
      </c>
      <c r="F1781" t="n">
        <v>10.49</v>
      </c>
      <c r="G1781" t="n">
        <v>104.87</v>
      </c>
      <c r="H1781" t="n">
        <v>1.72</v>
      </c>
      <c r="I1781" t="n">
        <v>6</v>
      </c>
      <c r="J1781" t="n">
        <v>266.71</v>
      </c>
      <c r="K1781" t="n">
        <v>56.94</v>
      </c>
      <c r="L1781" t="n">
        <v>25.75</v>
      </c>
      <c r="M1781" t="n">
        <v>4</v>
      </c>
      <c r="N1781" t="n">
        <v>69.02</v>
      </c>
      <c r="O1781" t="n">
        <v>33128.44</v>
      </c>
      <c r="P1781" t="n">
        <v>156.44</v>
      </c>
      <c r="Q1781" t="n">
        <v>197.75</v>
      </c>
      <c r="R1781" t="n">
        <v>30.37</v>
      </c>
      <c r="S1781" t="n">
        <v>25.4</v>
      </c>
      <c r="T1781" t="n">
        <v>1648.77</v>
      </c>
      <c r="U1781" t="n">
        <v>0.84</v>
      </c>
      <c r="V1781" t="n">
        <v>0.89</v>
      </c>
      <c r="W1781" t="n">
        <v>2.95</v>
      </c>
      <c r="X1781" t="n">
        <v>0.1</v>
      </c>
      <c r="Y1781" t="n">
        <v>1</v>
      </c>
      <c r="Z1781" t="n">
        <v>10</v>
      </c>
    </row>
    <row r="1782">
      <c r="A1782" t="n">
        <v>100</v>
      </c>
      <c r="B1782" t="n">
        <v>115</v>
      </c>
      <c r="C1782" t="inlineStr">
        <is>
          <t xml:space="preserve">CONCLUIDO	</t>
        </is>
      </c>
      <c r="D1782" t="n">
        <v>7.456</v>
      </c>
      <c r="E1782" t="n">
        <v>13.41</v>
      </c>
      <c r="F1782" t="n">
        <v>10.49</v>
      </c>
      <c r="G1782" t="n">
        <v>104.88</v>
      </c>
      <c r="H1782" t="n">
        <v>1.73</v>
      </c>
      <c r="I1782" t="n">
        <v>6</v>
      </c>
      <c r="J1782" t="n">
        <v>267.18</v>
      </c>
      <c r="K1782" t="n">
        <v>56.94</v>
      </c>
      <c r="L1782" t="n">
        <v>26</v>
      </c>
      <c r="M1782" t="n">
        <v>4</v>
      </c>
      <c r="N1782" t="n">
        <v>69.23999999999999</v>
      </c>
      <c r="O1782" t="n">
        <v>33186.69</v>
      </c>
      <c r="P1782" t="n">
        <v>156.29</v>
      </c>
      <c r="Q1782" t="n">
        <v>197.76</v>
      </c>
      <c r="R1782" t="n">
        <v>30.42</v>
      </c>
      <c r="S1782" t="n">
        <v>25.4</v>
      </c>
      <c r="T1782" t="n">
        <v>1673.98</v>
      </c>
      <c r="U1782" t="n">
        <v>0.84</v>
      </c>
      <c r="V1782" t="n">
        <v>0.89</v>
      </c>
      <c r="W1782" t="n">
        <v>2.95</v>
      </c>
      <c r="X1782" t="n">
        <v>0.1</v>
      </c>
      <c r="Y1782" t="n">
        <v>1</v>
      </c>
      <c r="Z1782" t="n">
        <v>10</v>
      </c>
    </row>
    <row r="1783">
      <c r="A1783" t="n">
        <v>101</v>
      </c>
      <c r="B1783" t="n">
        <v>115</v>
      </c>
      <c r="C1783" t="inlineStr">
        <is>
          <t xml:space="preserve">CONCLUIDO	</t>
        </is>
      </c>
      <c r="D1783" t="n">
        <v>7.457</v>
      </c>
      <c r="E1783" t="n">
        <v>13.41</v>
      </c>
      <c r="F1783" t="n">
        <v>10.49</v>
      </c>
      <c r="G1783" t="n">
        <v>104.86</v>
      </c>
      <c r="H1783" t="n">
        <v>1.75</v>
      </c>
      <c r="I1783" t="n">
        <v>6</v>
      </c>
      <c r="J1783" t="n">
        <v>267.66</v>
      </c>
      <c r="K1783" t="n">
        <v>56.94</v>
      </c>
      <c r="L1783" t="n">
        <v>26.25</v>
      </c>
      <c r="M1783" t="n">
        <v>4</v>
      </c>
      <c r="N1783" t="n">
        <v>69.45999999999999</v>
      </c>
      <c r="O1783" t="n">
        <v>33245.03</v>
      </c>
      <c r="P1783" t="n">
        <v>156.08</v>
      </c>
      <c r="Q1783" t="n">
        <v>197.75</v>
      </c>
      <c r="R1783" t="n">
        <v>30.32</v>
      </c>
      <c r="S1783" t="n">
        <v>25.4</v>
      </c>
      <c r="T1783" t="n">
        <v>1625.53</v>
      </c>
      <c r="U1783" t="n">
        <v>0.84</v>
      </c>
      <c r="V1783" t="n">
        <v>0.89</v>
      </c>
      <c r="W1783" t="n">
        <v>2.95</v>
      </c>
      <c r="X1783" t="n">
        <v>0.1</v>
      </c>
      <c r="Y1783" t="n">
        <v>1</v>
      </c>
      <c r="Z1783" t="n">
        <v>10</v>
      </c>
    </row>
    <row r="1784">
      <c r="A1784" t="n">
        <v>102</v>
      </c>
      <c r="B1784" t="n">
        <v>115</v>
      </c>
      <c r="C1784" t="inlineStr">
        <is>
          <t xml:space="preserve">CONCLUIDO	</t>
        </is>
      </c>
      <c r="D1784" t="n">
        <v>7.4565</v>
      </c>
      <c r="E1784" t="n">
        <v>13.41</v>
      </c>
      <c r="F1784" t="n">
        <v>10.49</v>
      </c>
      <c r="G1784" t="n">
        <v>104.87</v>
      </c>
      <c r="H1784" t="n">
        <v>1.76</v>
      </c>
      <c r="I1784" t="n">
        <v>6</v>
      </c>
      <c r="J1784" t="n">
        <v>268.13</v>
      </c>
      <c r="K1784" t="n">
        <v>56.94</v>
      </c>
      <c r="L1784" t="n">
        <v>26.5</v>
      </c>
      <c r="M1784" t="n">
        <v>4</v>
      </c>
      <c r="N1784" t="n">
        <v>69.69</v>
      </c>
      <c r="O1784" t="n">
        <v>33303.46</v>
      </c>
      <c r="P1784" t="n">
        <v>155.91</v>
      </c>
      <c r="Q1784" t="n">
        <v>197.75</v>
      </c>
      <c r="R1784" t="n">
        <v>30.42</v>
      </c>
      <c r="S1784" t="n">
        <v>25.4</v>
      </c>
      <c r="T1784" t="n">
        <v>1676.07</v>
      </c>
      <c r="U1784" t="n">
        <v>0.83</v>
      </c>
      <c r="V1784" t="n">
        <v>0.89</v>
      </c>
      <c r="W1784" t="n">
        <v>2.95</v>
      </c>
      <c r="X1784" t="n">
        <v>0.1</v>
      </c>
      <c r="Y1784" t="n">
        <v>1</v>
      </c>
      <c r="Z1784" t="n">
        <v>10</v>
      </c>
    </row>
    <row r="1785">
      <c r="A1785" t="n">
        <v>103</v>
      </c>
      <c r="B1785" t="n">
        <v>115</v>
      </c>
      <c r="C1785" t="inlineStr">
        <is>
          <t xml:space="preserve">CONCLUIDO	</t>
        </is>
      </c>
      <c r="D1785" t="n">
        <v>7.4563</v>
      </c>
      <c r="E1785" t="n">
        <v>13.41</v>
      </c>
      <c r="F1785" t="n">
        <v>10.49</v>
      </c>
      <c r="G1785" t="n">
        <v>104.87</v>
      </c>
      <c r="H1785" t="n">
        <v>1.77</v>
      </c>
      <c r="I1785" t="n">
        <v>6</v>
      </c>
      <c r="J1785" t="n">
        <v>268.6</v>
      </c>
      <c r="K1785" t="n">
        <v>56.94</v>
      </c>
      <c r="L1785" t="n">
        <v>26.75</v>
      </c>
      <c r="M1785" t="n">
        <v>4</v>
      </c>
      <c r="N1785" t="n">
        <v>69.91</v>
      </c>
      <c r="O1785" t="n">
        <v>33361.97</v>
      </c>
      <c r="P1785" t="n">
        <v>155.73</v>
      </c>
      <c r="Q1785" t="n">
        <v>197.79</v>
      </c>
      <c r="R1785" t="n">
        <v>30.32</v>
      </c>
      <c r="S1785" t="n">
        <v>25.4</v>
      </c>
      <c r="T1785" t="n">
        <v>1627.83</v>
      </c>
      <c r="U1785" t="n">
        <v>0.84</v>
      </c>
      <c r="V1785" t="n">
        <v>0.89</v>
      </c>
      <c r="W1785" t="n">
        <v>2.95</v>
      </c>
      <c r="X1785" t="n">
        <v>0.1</v>
      </c>
      <c r="Y1785" t="n">
        <v>1</v>
      </c>
      <c r="Z1785" t="n">
        <v>10</v>
      </c>
    </row>
    <row r="1786">
      <c r="A1786" t="n">
        <v>104</v>
      </c>
      <c r="B1786" t="n">
        <v>115</v>
      </c>
      <c r="C1786" t="inlineStr">
        <is>
          <t xml:space="preserve">CONCLUIDO	</t>
        </is>
      </c>
      <c r="D1786" t="n">
        <v>7.4585</v>
      </c>
      <c r="E1786" t="n">
        <v>13.41</v>
      </c>
      <c r="F1786" t="n">
        <v>10.48</v>
      </c>
      <c r="G1786" t="n">
        <v>104.83</v>
      </c>
      <c r="H1786" t="n">
        <v>1.79</v>
      </c>
      <c r="I1786" t="n">
        <v>6</v>
      </c>
      <c r="J1786" t="n">
        <v>269.08</v>
      </c>
      <c r="K1786" t="n">
        <v>56.94</v>
      </c>
      <c r="L1786" t="n">
        <v>27</v>
      </c>
      <c r="M1786" t="n">
        <v>4</v>
      </c>
      <c r="N1786" t="n">
        <v>70.14</v>
      </c>
      <c r="O1786" t="n">
        <v>33420.56</v>
      </c>
      <c r="P1786" t="n">
        <v>155.51</v>
      </c>
      <c r="Q1786" t="n">
        <v>197.75</v>
      </c>
      <c r="R1786" t="n">
        <v>30.33</v>
      </c>
      <c r="S1786" t="n">
        <v>25.4</v>
      </c>
      <c r="T1786" t="n">
        <v>1632.6</v>
      </c>
      <c r="U1786" t="n">
        <v>0.84</v>
      </c>
      <c r="V1786" t="n">
        <v>0.89</v>
      </c>
      <c r="W1786" t="n">
        <v>2.95</v>
      </c>
      <c r="X1786" t="n">
        <v>0.09</v>
      </c>
      <c r="Y1786" t="n">
        <v>1</v>
      </c>
      <c r="Z1786" t="n">
        <v>10</v>
      </c>
    </row>
    <row r="1787">
      <c r="A1787" t="n">
        <v>105</v>
      </c>
      <c r="B1787" t="n">
        <v>115</v>
      </c>
      <c r="C1787" t="inlineStr">
        <is>
          <t xml:space="preserve">CONCLUIDO	</t>
        </is>
      </c>
      <c r="D1787" t="n">
        <v>7.4591</v>
      </c>
      <c r="E1787" t="n">
        <v>13.41</v>
      </c>
      <c r="F1787" t="n">
        <v>10.48</v>
      </c>
      <c r="G1787" t="n">
        <v>104.82</v>
      </c>
      <c r="H1787" t="n">
        <v>1.8</v>
      </c>
      <c r="I1787" t="n">
        <v>6</v>
      </c>
      <c r="J1787" t="n">
        <v>269.55</v>
      </c>
      <c r="K1787" t="n">
        <v>56.94</v>
      </c>
      <c r="L1787" t="n">
        <v>27.25</v>
      </c>
      <c r="M1787" t="n">
        <v>4</v>
      </c>
      <c r="N1787" t="n">
        <v>70.36</v>
      </c>
      <c r="O1787" t="n">
        <v>33479.25</v>
      </c>
      <c r="P1787" t="n">
        <v>155.21</v>
      </c>
      <c r="Q1787" t="n">
        <v>197.78</v>
      </c>
      <c r="R1787" t="n">
        <v>30.3</v>
      </c>
      <c r="S1787" t="n">
        <v>25.4</v>
      </c>
      <c r="T1787" t="n">
        <v>1615.85</v>
      </c>
      <c r="U1787" t="n">
        <v>0.84</v>
      </c>
      <c r="V1787" t="n">
        <v>0.89</v>
      </c>
      <c r="W1787" t="n">
        <v>2.95</v>
      </c>
      <c r="X1787" t="n">
        <v>0.09</v>
      </c>
      <c r="Y1787" t="n">
        <v>1</v>
      </c>
      <c r="Z1787" t="n">
        <v>10</v>
      </c>
    </row>
    <row r="1788">
      <c r="A1788" t="n">
        <v>106</v>
      </c>
      <c r="B1788" t="n">
        <v>115</v>
      </c>
      <c r="C1788" t="inlineStr">
        <is>
          <t xml:space="preserve">CONCLUIDO	</t>
        </is>
      </c>
      <c r="D1788" t="n">
        <v>7.4517</v>
      </c>
      <c r="E1788" t="n">
        <v>13.42</v>
      </c>
      <c r="F1788" t="n">
        <v>10.5</v>
      </c>
      <c r="G1788" t="n">
        <v>104.96</v>
      </c>
      <c r="H1788" t="n">
        <v>1.81</v>
      </c>
      <c r="I1788" t="n">
        <v>6</v>
      </c>
      <c r="J1788" t="n">
        <v>270.03</v>
      </c>
      <c r="K1788" t="n">
        <v>56.94</v>
      </c>
      <c r="L1788" t="n">
        <v>27.5</v>
      </c>
      <c r="M1788" t="n">
        <v>4</v>
      </c>
      <c r="N1788" t="n">
        <v>70.59</v>
      </c>
      <c r="O1788" t="n">
        <v>33538.02</v>
      </c>
      <c r="P1788" t="n">
        <v>155.05</v>
      </c>
      <c r="Q1788" t="n">
        <v>197.75</v>
      </c>
      <c r="R1788" t="n">
        <v>30.69</v>
      </c>
      <c r="S1788" t="n">
        <v>25.4</v>
      </c>
      <c r="T1788" t="n">
        <v>1808.86</v>
      </c>
      <c r="U1788" t="n">
        <v>0.83</v>
      </c>
      <c r="V1788" t="n">
        <v>0.89</v>
      </c>
      <c r="W1788" t="n">
        <v>2.95</v>
      </c>
      <c r="X1788" t="n">
        <v>0.11</v>
      </c>
      <c r="Y1788" t="n">
        <v>1</v>
      </c>
      <c r="Z1788" t="n">
        <v>10</v>
      </c>
    </row>
    <row r="1789">
      <c r="A1789" t="n">
        <v>107</v>
      </c>
      <c r="B1789" t="n">
        <v>115</v>
      </c>
      <c r="C1789" t="inlineStr">
        <is>
          <t xml:space="preserve">CONCLUIDO	</t>
        </is>
      </c>
      <c r="D1789" t="n">
        <v>7.4877</v>
      </c>
      <c r="E1789" t="n">
        <v>13.36</v>
      </c>
      <c r="F1789" t="n">
        <v>10.47</v>
      </c>
      <c r="G1789" t="n">
        <v>125.7</v>
      </c>
      <c r="H1789" t="n">
        <v>1.83</v>
      </c>
      <c r="I1789" t="n">
        <v>5</v>
      </c>
      <c r="J1789" t="n">
        <v>270.51</v>
      </c>
      <c r="K1789" t="n">
        <v>56.94</v>
      </c>
      <c r="L1789" t="n">
        <v>27.75</v>
      </c>
      <c r="M1789" t="n">
        <v>3</v>
      </c>
      <c r="N1789" t="n">
        <v>70.81999999999999</v>
      </c>
      <c r="O1789" t="n">
        <v>33596.87</v>
      </c>
      <c r="P1789" t="n">
        <v>154.7</v>
      </c>
      <c r="Q1789" t="n">
        <v>197.78</v>
      </c>
      <c r="R1789" t="n">
        <v>30.02</v>
      </c>
      <c r="S1789" t="n">
        <v>25.4</v>
      </c>
      <c r="T1789" t="n">
        <v>1481.72</v>
      </c>
      <c r="U1789" t="n">
        <v>0.85</v>
      </c>
      <c r="V1789" t="n">
        <v>0.89</v>
      </c>
      <c r="W1789" t="n">
        <v>2.95</v>
      </c>
      <c r="X1789" t="n">
        <v>0.09</v>
      </c>
      <c r="Y1789" t="n">
        <v>1</v>
      </c>
      <c r="Z1789" t="n">
        <v>10</v>
      </c>
    </row>
    <row r="1790">
      <c r="A1790" t="n">
        <v>108</v>
      </c>
      <c r="B1790" t="n">
        <v>115</v>
      </c>
      <c r="C1790" t="inlineStr">
        <is>
          <t xml:space="preserve">CONCLUIDO	</t>
        </is>
      </c>
      <c r="D1790" t="n">
        <v>7.4894</v>
      </c>
      <c r="E1790" t="n">
        <v>13.35</v>
      </c>
      <c r="F1790" t="n">
        <v>10.47</v>
      </c>
      <c r="G1790" t="n">
        <v>125.66</v>
      </c>
      <c r="H1790" t="n">
        <v>1.84</v>
      </c>
      <c r="I1790" t="n">
        <v>5</v>
      </c>
      <c r="J1790" t="n">
        <v>270.99</v>
      </c>
      <c r="K1790" t="n">
        <v>56.94</v>
      </c>
      <c r="L1790" t="n">
        <v>28</v>
      </c>
      <c r="M1790" t="n">
        <v>3</v>
      </c>
      <c r="N1790" t="n">
        <v>71.04000000000001</v>
      </c>
      <c r="O1790" t="n">
        <v>33655.82</v>
      </c>
      <c r="P1790" t="n">
        <v>154.99</v>
      </c>
      <c r="Q1790" t="n">
        <v>197.76</v>
      </c>
      <c r="R1790" t="n">
        <v>29.96</v>
      </c>
      <c r="S1790" t="n">
        <v>25.4</v>
      </c>
      <c r="T1790" t="n">
        <v>1449.4</v>
      </c>
      <c r="U1790" t="n">
        <v>0.85</v>
      </c>
      <c r="V1790" t="n">
        <v>0.89</v>
      </c>
      <c r="W1790" t="n">
        <v>2.95</v>
      </c>
      <c r="X1790" t="n">
        <v>0.08</v>
      </c>
      <c r="Y1790" t="n">
        <v>1</v>
      </c>
      <c r="Z1790" t="n">
        <v>10</v>
      </c>
    </row>
    <row r="1791">
      <c r="A1791" t="n">
        <v>109</v>
      </c>
      <c r="B1791" t="n">
        <v>115</v>
      </c>
      <c r="C1791" t="inlineStr">
        <is>
          <t xml:space="preserve">CONCLUIDO	</t>
        </is>
      </c>
      <c r="D1791" t="n">
        <v>7.4863</v>
      </c>
      <c r="E1791" t="n">
        <v>13.36</v>
      </c>
      <c r="F1791" t="n">
        <v>10.48</v>
      </c>
      <c r="G1791" t="n">
        <v>125.73</v>
      </c>
      <c r="H1791" t="n">
        <v>1.85</v>
      </c>
      <c r="I1791" t="n">
        <v>5</v>
      </c>
      <c r="J1791" t="n">
        <v>271.46</v>
      </c>
      <c r="K1791" t="n">
        <v>56.94</v>
      </c>
      <c r="L1791" t="n">
        <v>28.25</v>
      </c>
      <c r="M1791" t="n">
        <v>3</v>
      </c>
      <c r="N1791" t="n">
        <v>71.27</v>
      </c>
      <c r="O1791" t="n">
        <v>33714.85</v>
      </c>
      <c r="P1791" t="n">
        <v>155.2</v>
      </c>
      <c r="Q1791" t="n">
        <v>197.75</v>
      </c>
      <c r="R1791" t="n">
        <v>30.19</v>
      </c>
      <c r="S1791" t="n">
        <v>25.4</v>
      </c>
      <c r="T1791" t="n">
        <v>1568.46</v>
      </c>
      <c r="U1791" t="n">
        <v>0.84</v>
      </c>
      <c r="V1791" t="n">
        <v>0.89</v>
      </c>
      <c r="W1791" t="n">
        <v>2.95</v>
      </c>
      <c r="X1791" t="n">
        <v>0.09</v>
      </c>
      <c r="Y1791" t="n">
        <v>1</v>
      </c>
      <c r="Z1791" t="n">
        <v>10</v>
      </c>
    </row>
    <row r="1792">
      <c r="A1792" t="n">
        <v>110</v>
      </c>
      <c r="B1792" t="n">
        <v>115</v>
      </c>
      <c r="C1792" t="inlineStr">
        <is>
          <t xml:space="preserve">CONCLUIDO	</t>
        </is>
      </c>
      <c r="D1792" t="n">
        <v>7.4839</v>
      </c>
      <c r="E1792" t="n">
        <v>13.36</v>
      </c>
      <c r="F1792" t="n">
        <v>10.48</v>
      </c>
      <c r="G1792" t="n">
        <v>125.78</v>
      </c>
      <c r="H1792" t="n">
        <v>1.87</v>
      </c>
      <c r="I1792" t="n">
        <v>5</v>
      </c>
      <c r="J1792" t="n">
        <v>271.94</v>
      </c>
      <c r="K1792" t="n">
        <v>56.94</v>
      </c>
      <c r="L1792" t="n">
        <v>28.5</v>
      </c>
      <c r="M1792" t="n">
        <v>3</v>
      </c>
      <c r="N1792" t="n">
        <v>71.5</v>
      </c>
      <c r="O1792" t="n">
        <v>33773.97</v>
      </c>
      <c r="P1792" t="n">
        <v>155.46</v>
      </c>
      <c r="Q1792" t="n">
        <v>197.79</v>
      </c>
      <c r="R1792" t="n">
        <v>30.18</v>
      </c>
      <c r="S1792" t="n">
        <v>25.4</v>
      </c>
      <c r="T1792" t="n">
        <v>1559.74</v>
      </c>
      <c r="U1792" t="n">
        <v>0.84</v>
      </c>
      <c r="V1792" t="n">
        <v>0.89</v>
      </c>
      <c r="W1792" t="n">
        <v>2.95</v>
      </c>
      <c r="X1792" t="n">
        <v>0.09</v>
      </c>
      <c r="Y1792" t="n">
        <v>1</v>
      </c>
      <c r="Z1792" t="n">
        <v>10</v>
      </c>
    </row>
    <row r="1793">
      <c r="A1793" t="n">
        <v>111</v>
      </c>
      <c r="B1793" t="n">
        <v>115</v>
      </c>
      <c r="C1793" t="inlineStr">
        <is>
          <t xml:space="preserve">CONCLUIDO	</t>
        </is>
      </c>
      <c r="D1793" t="n">
        <v>7.488</v>
      </c>
      <c r="E1793" t="n">
        <v>13.35</v>
      </c>
      <c r="F1793" t="n">
        <v>10.47</v>
      </c>
      <c r="G1793" t="n">
        <v>125.69</v>
      </c>
      <c r="H1793" t="n">
        <v>1.88</v>
      </c>
      <c r="I1793" t="n">
        <v>5</v>
      </c>
      <c r="J1793" t="n">
        <v>272.43</v>
      </c>
      <c r="K1793" t="n">
        <v>56.94</v>
      </c>
      <c r="L1793" t="n">
        <v>28.75</v>
      </c>
      <c r="M1793" t="n">
        <v>3</v>
      </c>
      <c r="N1793" t="n">
        <v>71.73</v>
      </c>
      <c r="O1793" t="n">
        <v>33833.3</v>
      </c>
      <c r="P1793" t="n">
        <v>155.45</v>
      </c>
      <c r="Q1793" t="n">
        <v>197.75</v>
      </c>
      <c r="R1793" t="n">
        <v>30.07</v>
      </c>
      <c r="S1793" t="n">
        <v>25.4</v>
      </c>
      <c r="T1793" t="n">
        <v>1504.41</v>
      </c>
      <c r="U1793" t="n">
        <v>0.84</v>
      </c>
      <c r="V1793" t="n">
        <v>0.89</v>
      </c>
      <c r="W1793" t="n">
        <v>2.95</v>
      </c>
      <c r="X1793" t="n">
        <v>0.08</v>
      </c>
      <c r="Y1793" t="n">
        <v>1</v>
      </c>
      <c r="Z1793" t="n">
        <v>10</v>
      </c>
    </row>
    <row r="1794">
      <c r="A1794" t="n">
        <v>112</v>
      </c>
      <c r="B1794" t="n">
        <v>115</v>
      </c>
      <c r="C1794" t="inlineStr">
        <is>
          <t xml:space="preserve">CONCLUIDO	</t>
        </is>
      </c>
      <c r="D1794" t="n">
        <v>7.4878</v>
      </c>
      <c r="E1794" t="n">
        <v>13.36</v>
      </c>
      <c r="F1794" t="n">
        <v>10.47</v>
      </c>
      <c r="G1794" t="n">
        <v>125.7</v>
      </c>
      <c r="H1794" t="n">
        <v>1.89</v>
      </c>
      <c r="I1794" t="n">
        <v>5</v>
      </c>
      <c r="J1794" t="n">
        <v>272.91</v>
      </c>
      <c r="K1794" t="n">
        <v>56.94</v>
      </c>
      <c r="L1794" t="n">
        <v>29</v>
      </c>
      <c r="M1794" t="n">
        <v>3</v>
      </c>
      <c r="N1794" t="n">
        <v>71.95999999999999</v>
      </c>
      <c r="O1794" t="n">
        <v>33892.61</v>
      </c>
      <c r="P1794" t="n">
        <v>155.6</v>
      </c>
      <c r="Q1794" t="n">
        <v>197.76</v>
      </c>
      <c r="R1794" t="n">
        <v>30.01</v>
      </c>
      <c r="S1794" t="n">
        <v>25.4</v>
      </c>
      <c r="T1794" t="n">
        <v>1474.72</v>
      </c>
      <c r="U1794" t="n">
        <v>0.85</v>
      </c>
      <c r="V1794" t="n">
        <v>0.89</v>
      </c>
      <c r="W1794" t="n">
        <v>2.95</v>
      </c>
      <c r="X1794" t="n">
        <v>0.08</v>
      </c>
      <c r="Y1794" t="n">
        <v>1</v>
      </c>
      <c r="Z1794" t="n">
        <v>10</v>
      </c>
    </row>
    <row r="1795">
      <c r="A1795" t="n">
        <v>113</v>
      </c>
      <c r="B1795" t="n">
        <v>115</v>
      </c>
      <c r="C1795" t="inlineStr">
        <is>
          <t xml:space="preserve">CONCLUIDO	</t>
        </is>
      </c>
      <c r="D1795" t="n">
        <v>7.4899</v>
      </c>
      <c r="E1795" t="n">
        <v>13.35</v>
      </c>
      <c r="F1795" t="n">
        <v>10.47</v>
      </c>
      <c r="G1795" t="n">
        <v>125.65</v>
      </c>
      <c r="H1795" t="n">
        <v>1.9</v>
      </c>
      <c r="I1795" t="n">
        <v>5</v>
      </c>
      <c r="J1795" t="n">
        <v>273.39</v>
      </c>
      <c r="K1795" t="n">
        <v>56.94</v>
      </c>
      <c r="L1795" t="n">
        <v>29.25</v>
      </c>
      <c r="M1795" t="n">
        <v>3</v>
      </c>
      <c r="N1795" t="n">
        <v>72.19</v>
      </c>
      <c r="O1795" t="n">
        <v>33952</v>
      </c>
      <c r="P1795" t="n">
        <v>155.55</v>
      </c>
      <c r="Q1795" t="n">
        <v>197.75</v>
      </c>
      <c r="R1795" t="n">
        <v>29.88</v>
      </c>
      <c r="S1795" t="n">
        <v>25.4</v>
      </c>
      <c r="T1795" t="n">
        <v>1412.22</v>
      </c>
      <c r="U1795" t="n">
        <v>0.85</v>
      </c>
      <c r="V1795" t="n">
        <v>0.89</v>
      </c>
      <c r="W1795" t="n">
        <v>2.95</v>
      </c>
      <c r="X1795" t="n">
        <v>0.08</v>
      </c>
      <c r="Y1795" t="n">
        <v>1</v>
      </c>
      <c r="Z1795" t="n">
        <v>10</v>
      </c>
    </row>
    <row r="1796">
      <c r="A1796" t="n">
        <v>114</v>
      </c>
      <c r="B1796" t="n">
        <v>115</v>
      </c>
      <c r="C1796" t="inlineStr">
        <is>
          <t xml:space="preserve">CONCLUIDO	</t>
        </is>
      </c>
      <c r="D1796" t="n">
        <v>7.4905</v>
      </c>
      <c r="E1796" t="n">
        <v>13.35</v>
      </c>
      <c r="F1796" t="n">
        <v>10.47</v>
      </c>
      <c r="G1796" t="n">
        <v>125.64</v>
      </c>
      <c r="H1796" t="n">
        <v>1.92</v>
      </c>
      <c r="I1796" t="n">
        <v>5</v>
      </c>
      <c r="J1796" t="n">
        <v>273.87</v>
      </c>
      <c r="K1796" t="n">
        <v>56.94</v>
      </c>
      <c r="L1796" t="n">
        <v>29.5</v>
      </c>
      <c r="M1796" t="n">
        <v>3</v>
      </c>
      <c r="N1796" t="n">
        <v>72.43000000000001</v>
      </c>
      <c r="O1796" t="n">
        <v>34011.48</v>
      </c>
      <c r="P1796" t="n">
        <v>155.71</v>
      </c>
      <c r="Q1796" t="n">
        <v>197.75</v>
      </c>
      <c r="R1796" t="n">
        <v>29.98</v>
      </c>
      <c r="S1796" t="n">
        <v>25.4</v>
      </c>
      <c r="T1796" t="n">
        <v>1458.57</v>
      </c>
      <c r="U1796" t="n">
        <v>0.85</v>
      </c>
      <c r="V1796" t="n">
        <v>0.89</v>
      </c>
      <c r="W1796" t="n">
        <v>2.94</v>
      </c>
      <c r="X1796" t="n">
        <v>0.08</v>
      </c>
      <c r="Y1796" t="n">
        <v>1</v>
      </c>
      <c r="Z1796" t="n">
        <v>10</v>
      </c>
    </row>
    <row r="1797">
      <c r="A1797" t="n">
        <v>115</v>
      </c>
      <c r="B1797" t="n">
        <v>115</v>
      </c>
      <c r="C1797" t="inlineStr">
        <is>
          <t xml:space="preserve">CONCLUIDO	</t>
        </is>
      </c>
      <c r="D1797" t="n">
        <v>7.4902</v>
      </c>
      <c r="E1797" t="n">
        <v>13.35</v>
      </c>
      <c r="F1797" t="n">
        <v>10.47</v>
      </c>
      <c r="G1797" t="n">
        <v>125.65</v>
      </c>
      <c r="H1797" t="n">
        <v>1.93</v>
      </c>
      <c r="I1797" t="n">
        <v>5</v>
      </c>
      <c r="J1797" t="n">
        <v>274.35</v>
      </c>
      <c r="K1797" t="n">
        <v>56.94</v>
      </c>
      <c r="L1797" t="n">
        <v>29.75</v>
      </c>
      <c r="M1797" t="n">
        <v>3</v>
      </c>
      <c r="N1797" t="n">
        <v>72.66</v>
      </c>
      <c r="O1797" t="n">
        <v>34071.05</v>
      </c>
      <c r="P1797" t="n">
        <v>155.82</v>
      </c>
      <c r="Q1797" t="n">
        <v>197.76</v>
      </c>
      <c r="R1797" t="n">
        <v>29.87</v>
      </c>
      <c r="S1797" t="n">
        <v>25.4</v>
      </c>
      <c r="T1797" t="n">
        <v>1406.06</v>
      </c>
      <c r="U1797" t="n">
        <v>0.85</v>
      </c>
      <c r="V1797" t="n">
        <v>0.89</v>
      </c>
      <c r="W1797" t="n">
        <v>2.95</v>
      </c>
      <c r="X1797" t="n">
        <v>0.08</v>
      </c>
      <c r="Y1797" t="n">
        <v>1</v>
      </c>
      <c r="Z1797" t="n">
        <v>10</v>
      </c>
    </row>
    <row r="1798">
      <c r="A1798" t="n">
        <v>116</v>
      </c>
      <c r="B1798" t="n">
        <v>115</v>
      </c>
      <c r="C1798" t="inlineStr">
        <is>
          <t xml:space="preserve">CONCLUIDO	</t>
        </is>
      </c>
      <c r="D1798" t="n">
        <v>7.4933</v>
      </c>
      <c r="E1798" t="n">
        <v>13.35</v>
      </c>
      <c r="F1798" t="n">
        <v>10.46</v>
      </c>
      <c r="G1798" t="n">
        <v>125.58</v>
      </c>
      <c r="H1798" t="n">
        <v>1.94</v>
      </c>
      <c r="I1798" t="n">
        <v>5</v>
      </c>
      <c r="J1798" t="n">
        <v>274.84</v>
      </c>
      <c r="K1798" t="n">
        <v>56.94</v>
      </c>
      <c r="L1798" t="n">
        <v>30</v>
      </c>
      <c r="M1798" t="n">
        <v>3</v>
      </c>
      <c r="N1798" t="n">
        <v>72.89</v>
      </c>
      <c r="O1798" t="n">
        <v>34130.71</v>
      </c>
      <c r="P1798" t="n">
        <v>155.72</v>
      </c>
      <c r="Q1798" t="n">
        <v>197.75</v>
      </c>
      <c r="R1798" t="n">
        <v>29.72</v>
      </c>
      <c r="S1798" t="n">
        <v>25.4</v>
      </c>
      <c r="T1798" t="n">
        <v>1333.54</v>
      </c>
      <c r="U1798" t="n">
        <v>0.85</v>
      </c>
      <c r="V1798" t="n">
        <v>0.89</v>
      </c>
      <c r="W1798" t="n">
        <v>2.95</v>
      </c>
      <c r="X1798" t="n">
        <v>0.08</v>
      </c>
      <c r="Y1798" t="n">
        <v>1</v>
      </c>
      <c r="Z1798" t="n">
        <v>10</v>
      </c>
    </row>
    <row r="1799">
      <c r="A1799" t="n">
        <v>117</v>
      </c>
      <c r="B1799" t="n">
        <v>115</v>
      </c>
      <c r="C1799" t="inlineStr">
        <is>
          <t xml:space="preserve">CONCLUIDO	</t>
        </is>
      </c>
      <c r="D1799" t="n">
        <v>7.4909</v>
      </c>
      <c r="E1799" t="n">
        <v>13.35</v>
      </c>
      <c r="F1799" t="n">
        <v>10.47</v>
      </c>
      <c r="G1799" t="n">
        <v>125.63</v>
      </c>
      <c r="H1799" t="n">
        <v>1.96</v>
      </c>
      <c r="I1799" t="n">
        <v>5</v>
      </c>
      <c r="J1799" t="n">
        <v>275.32</v>
      </c>
      <c r="K1799" t="n">
        <v>56.94</v>
      </c>
      <c r="L1799" t="n">
        <v>30.25</v>
      </c>
      <c r="M1799" t="n">
        <v>3</v>
      </c>
      <c r="N1799" t="n">
        <v>73.13</v>
      </c>
      <c r="O1799" t="n">
        <v>34190.46</v>
      </c>
      <c r="P1799" t="n">
        <v>155.89</v>
      </c>
      <c r="Q1799" t="n">
        <v>197.76</v>
      </c>
      <c r="R1799" t="n">
        <v>29.83</v>
      </c>
      <c r="S1799" t="n">
        <v>25.4</v>
      </c>
      <c r="T1799" t="n">
        <v>1385.56</v>
      </c>
      <c r="U1799" t="n">
        <v>0.85</v>
      </c>
      <c r="V1799" t="n">
        <v>0.89</v>
      </c>
      <c r="W1799" t="n">
        <v>2.95</v>
      </c>
      <c r="X1799" t="n">
        <v>0.08</v>
      </c>
      <c r="Y1799" t="n">
        <v>1</v>
      </c>
      <c r="Z1799" t="n">
        <v>10</v>
      </c>
    </row>
    <row r="1800">
      <c r="A1800" t="n">
        <v>118</v>
      </c>
      <c r="B1800" t="n">
        <v>115</v>
      </c>
      <c r="C1800" t="inlineStr">
        <is>
          <t xml:space="preserve">CONCLUIDO	</t>
        </is>
      </c>
      <c r="D1800" t="n">
        <v>7.4903</v>
      </c>
      <c r="E1800" t="n">
        <v>13.35</v>
      </c>
      <c r="F1800" t="n">
        <v>10.47</v>
      </c>
      <c r="G1800" t="n">
        <v>125.64</v>
      </c>
      <c r="H1800" t="n">
        <v>1.97</v>
      </c>
      <c r="I1800" t="n">
        <v>5</v>
      </c>
      <c r="J1800" t="n">
        <v>275.81</v>
      </c>
      <c r="K1800" t="n">
        <v>56.94</v>
      </c>
      <c r="L1800" t="n">
        <v>30.5</v>
      </c>
      <c r="M1800" t="n">
        <v>3</v>
      </c>
      <c r="N1800" t="n">
        <v>73.36</v>
      </c>
      <c r="O1800" t="n">
        <v>34250.31</v>
      </c>
      <c r="P1800" t="n">
        <v>155.95</v>
      </c>
      <c r="Q1800" t="n">
        <v>197.75</v>
      </c>
      <c r="R1800" t="n">
        <v>29.88</v>
      </c>
      <c r="S1800" t="n">
        <v>25.4</v>
      </c>
      <c r="T1800" t="n">
        <v>1410.91</v>
      </c>
      <c r="U1800" t="n">
        <v>0.85</v>
      </c>
      <c r="V1800" t="n">
        <v>0.89</v>
      </c>
      <c r="W1800" t="n">
        <v>2.95</v>
      </c>
      <c r="X1800" t="n">
        <v>0.08</v>
      </c>
      <c r="Y1800" t="n">
        <v>1</v>
      </c>
      <c r="Z1800" t="n">
        <v>10</v>
      </c>
    </row>
    <row r="1801">
      <c r="A1801" t="n">
        <v>119</v>
      </c>
      <c r="B1801" t="n">
        <v>115</v>
      </c>
      <c r="C1801" t="inlineStr">
        <is>
          <t xml:space="preserve">CONCLUIDO	</t>
        </is>
      </c>
      <c r="D1801" t="n">
        <v>7.4894</v>
      </c>
      <c r="E1801" t="n">
        <v>13.35</v>
      </c>
      <c r="F1801" t="n">
        <v>10.47</v>
      </c>
      <c r="G1801" t="n">
        <v>125.66</v>
      </c>
      <c r="H1801" t="n">
        <v>1.98</v>
      </c>
      <c r="I1801" t="n">
        <v>5</v>
      </c>
      <c r="J1801" t="n">
        <v>276.29</v>
      </c>
      <c r="K1801" t="n">
        <v>56.94</v>
      </c>
      <c r="L1801" t="n">
        <v>30.75</v>
      </c>
      <c r="M1801" t="n">
        <v>3</v>
      </c>
      <c r="N1801" t="n">
        <v>73.59999999999999</v>
      </c>
      <c r="O1801" t="n">
        <v>34310.24</v>
      </c>
      <c r="P1801" t="n">
        <v>156.1</v>
      </c>
      <c r="Q1801" t="n">
        <v>197.75</v>
      </c>
      <c r="R1801" t="n">
        <v>29.91</v>
      </c>
      <c r="S1801" t="n">
        <v>25.4</v>
      </c>
      <c r="T1801" t="n">
        <v>1425.84</v>
      </c>
      <c r="U1801" t="n">
        <v>0.85</v>
      </c>
      <c r="V1801" t="n">
        <v>0.89</v>
      </c>
      <c r="W1801" t="n">
        <v>2.95</v>
      </c>
      <c r="X1801" t="n">
        <v>0.08</v>
      </c>
      <c r="Y1801" t="n">
        <v>1</v>
      </c>
      <c r="Z1801" t="n">
        <v>10</v>
      </c>
    </row>
    <row r="1802">
      <c r="A1802" t="n">
        <v>120</v>
      </c>
      <c r="B1802" t="n">
        <v>115</v>
      </c>
      <c r="C1802" t="inlineStr">
        <is>
          <t xml:space="preserve">CONCLUIDO	</t>
        </is>
      </c>
      <c r="D1802" t="n">
        <v>7.4888</v>
      </c>
      <c r="E1802" t="n">
        <v>13.35</v>
      </c>
      <c r="F1802" t="n">
        <v>10.47</v>
      </c>
      <c r="G1802" t="n">
        <v>125.68</v>
      </c>
      <c r="H1802" t="n">
        <v>1.99</v>
      </c>
      <c r="I1802" t="n">
        <v>5</v>
      </c>
      <c r="J1802" t="n">
        <v>276.78</v>
      </c>
      <c r="K1802" t="n">
        <v>56.94</v>
      </c>
      <c r="L1802" t="n">
        <v>31</v>
      </c>
      <c r="M1802" t="n">
        <v>3</v>
      </c>
      <c r="N1802" t="n">
        <v>73.84</v>
      </c>
      <c r="O1802" t="n">
        <v>34370.27</v>
      </c>
      <c r="P1802" t="n">
        <v>156.07</v>
      </c>
      <c r="Q1802" t="n">
        <v>197.75</v>
      </c>
      <c r="R1802" t="n">
        <v>29.96</v>
      </c>
      <c r="S1802" t="n">
        <v>25.4</v>
      </c>
      <c r="T1802" t="n">
        <v>1452.87</v>
      </c>
      <c r="U1802" t="n">
        <v>0.85</v>
      </c>
      <c r="V1802" t="n">
        <v>0.89</v>
      </c>
      <c r="W1802" t="n">
        <v>2.95</v>
      </c>
      <c r="X1802" t="n">
        <v>0.08</v>
      </c>
      <c r="Y1802" t="n">
        <v>1</v>
      </c>
      <c r="Z1802" t="n">
        <v>10</v>
      </c>
    </row>
    <row r="1803">
      <c r="A1803" t="n">
        <v>121</v>
      </c>
      <c r="B1803" t="n">
        <v>115</v>
      </c>
      <c r="C1803" t="inlineStr">
        <is>
          <t xml:space="preserve">CONCLUIDO	</t>
        </is>
      </c>
      <c r="D1803" t="n">
        <v>7.4894</v>
      </c>
      <c r="E1803" t="n">
        <v>13.35</v>
      </c>
      <c r="F1803" t="n">
        <v>10.47</v>
      </c>
      <c r="G1803" t="n">
        <v>125.66</v>
      </c>
      <c r="H1803" t="n">
        <v>2.01</v>
      </c>
      <c r="I1803" t="n">
        <v>5</v>
      </c>
      <c r="J1803" t="n">
        <v>277.27</v>
      </c>
      <c r="K1803" t="n">
        <v>56.94</v>
      </c>
      <c r="L1803" t="n">
        <v>31.25</v>
      </c>
      <c r="M1803" t="n">
        <v>3</v>
      </c>
      <c r="N1803" t="n">
        <v>74.06999999999999</v>
      </c>
      <c r="O1803" t="n">
        <v>34430.39</v>
      </c>
      <c r="P1803" t="n">
        <v>156.04</v>
      </c>
      <c r="Q1803" t="n">
        <v>197.75</v>
      </c>
      <c r="R1803" t="n">
        <v>29.92</v>
      </c>
      <c r="S1803" t="n">
        <v>25.4</v>
      </c>
      <c r="T1803" t="n">
        <v>1433.2</v>
      </c>
      <c r="U1803" t="n">
        <v>0.85</v>
      </c>
      <c r="V1803" t="n">
        <v>0.89</v>
      </c>
      <c r="W1803" t="n">
        <v>2.95</v>
      </c>
      <c r="X1803" t="n">
        <v>0.08</v>
      </c>
      <c r="Y1803" t="n">
        <v>1</v>
      </c>
      <c r="Z1803" t="n">
        <v>10</v>
      </c>
    </row>
    <row r="1804">
      <c r="A1804" t="n">
        <v>122</v>
      </c>
      <c r="B1804" t="n">
        <v>115</v>
      </c>
      <c r="C1804" t="inlineStr">
        <is>
          <t xml:space="preserve">CONCLUIDO	</t>
        </is>
      </c>
      <c r="D1804" t="n">
        <v>7.4911</v>
      </c>
      <c r="E1804" t="n">
        <v>13.35</v>
      </c>
      <c r="F1804" t="n">
        <v>10.47</v>
      </c>
      <c r="G1804" t="n">
        <v>125.63</v>
      </c>
      <c r="H1804" t="n">
        <v>2.02</v>
      </c>
      <c r="I1804" t="n">
        <v>5</v>
      </c>
      <c r="J1804" t="n">
        <v>277.75</v>
      </c>
      <c r="K1804" t="n">
        <v>56.94</v>
      </c>
      <c r="L1804" t="n">
        <v>31.5</v>
      </c>
      <c r="M1804" t="n">
        <v>3</v>
      </c>
      <c r="N1804" t="n">
        <v>74.31</v>
      </c>
      <c r="O1804" t="n">
        <v>34490.61</v>
      </c>
      <c r="P1804" t="n">
        <v>155.92</v>
      </c>
      <c r="Q1804" t="n">
        <v>197.78</v>
      </c>
      <c r="R1804" t="n">
        <v>29.84</v>
      </c>
      <c r="S1804" t="n">
        <v>25.4</v>
      </c>
      <c r="T1804" t="n">
        <v>1392.19</v>
      </c>
      <c r="U1804" t="n">
        <v>0.85</v>
      </c>
      <c r="V1804" t="n">
        <v>0.89</v>
      </c>
      <c r="W1804" t="n">
        <v>2.95</v>
      </c>
      <c r="X1804" t="n">
        <v>0.08</v>
      </c>
      <c r="Y1804" t="n">
        <v>1</v>
      </c>
      <c r="Z1804" t="n">
        <v>10</v>
      </c>
    </row>
    <row r="1805">
      <c r="A1805" t="n">
        <v>123</v>
      </c>
      <c r="B1805" t="n">
        <v>115</v>
      </c>
      <c r="C1805" t="inlineStr">
        <is>
          <t xml:space="preserve">CONCLUIDO	</t>
        </is>
      </c>
      <c r="D1805" t="n">
        <v>7.4922</v>
      </c>
      <c r="E1805" t="n">
        <v>13.35</v>
      </c>
      <c r="F1805" t="n">
        <v>10.47</v>
      </c>
      <c r="G1805" t="n">
        <v>125.6</v>
      </c>
      <c r="H1805" t="n">
        <v>2.03</v>
      </c>
      <c r="I1805" t="n">
        <v>5</v>
      </c>
      <c r="J1805" t="n">
        <v>278.24</v>
      </c>
      <c r="K1805" t="n">
        <v>56.94</v>
      </c>
      <c r="L1805" t="n">
        <v>31.75</v>
      </c>
      <c r="M1805" t="n">
        <v>3</v>
      </c>
      <c r="N1805" t="n">
        <v>74.55</v>
      </c>
      <c r="O1805" t="n">
        <v>34550.91</v>
      </c>
      <c r="P1805" t="n">
        <v>156.01</v>
      </c>
      <c r="Q1805" t="n">
        <v>197.76</v>
      </c>
      <c r="R1805" t="n">
        <v>29.8</v>
      </c>
      <c r="S1805" t="n">
        <v>25.4</v>
      </c>
      <c r="T1805" t="n">
        <v>1370.44</v>
      </c>
      <c r="U1805" t="n">
        <v>0.85</v>
      </c>
      <c r="V1805" t="n">
        <v>0.89</v>
      </c>
      <c r="W1805" t="n">
        <v>2.95</v>
      </c>
      <c r="X1805" t="n">
        <v>0.08</v>
      </c>
      <c r="Y1805" t="n">
        <v>1</v>
      </c>
      <c r="Z1805" t="n">
        <v>10</v>
      </c>
    </row>
    <row r="1806">
      <c r="A1806" t="n">
        <v>124</v>
      </c>
      <c r="B1806" t="n">
        <v>115</v>
      </c>
      <c r="C1806" t="inlineStr">
        <is>
          <t xml:space="preserve">CONCLUIDO	</t>
        </is>
      </c>
      <c r="D1806" t="n">
        <v>7.4925</v>
      </c>
      <c r="E1806" t="n">
        <v>13.35</v>
      </c>
      <c r="F1806" t="n">
        <v>10.47</v>
      </c>
      <c r="G1806" t="n">
        <v>125.6</v>
      </c>
      <c r="H1806" t="n">
        <v>2.04</v>
      </c>
      <c r="I1806" t="n">
        <v>5</v>
      </c>
      <c r="J1806" t="n">
        <v>278.73</v>
      </c>
      <c r="K1806" t="n">
        <v>56.94</v>
      </c>
      <c r="L1806" t="n">
        <v>32</v>
      </c>
      <c r="M1806" t="n">
        <v>3</v>
      </c>
      <c r="N1806" t="n">
        <v>74.79000000000001</v>
      </c>
      <c r="O1806" t="n">
        <v>34611.32</v>
      </c>
      <c r="P1806" t="n">
        <v>155.87</v>
      </c>
      <c r="Q1806" t="n">
        <v>197.75</v>
      </c>
      <c r="R1806" t="n">
        <v>29.76</v>
      </c>
      <c r="S1806" t="n">
        <v>25.4</v>
      </c>
      <c r="T1806" t="n">
        <v>1352.07</v>
      </c>
      <c r="U1806" t="n">
        <v>0.85</v>
      </c>
      <c r="V1806" t="n">
        <v>0.89</v>
      </c>
      <c r="W1806" t="n">
        <v>2.95</v>
      </c>
      <c r="X1806" t="n">
        <v>0.08</v>
      </c>
      <c r="Y1806" t="n">
        <v>1</v>
      </c>
      <c r="Z1806" t="n">
        <v>10</v>
      </c>
    </row>
    <row r="1807">
      <c r="A1807" t="n">
        <v>125</v>
      </c>
      <c r="B1807" t="n">
        <v>115</v>
      </c>
      <c r="C1807" t="inlineStr">
        <is>
          <t xml:space="preserve">CONCLUIDO	</t>
        </is>
      </c>
      <c r="D1807" t="n">
        <v>7.493</v>
      </c>
      <c r="E1807" t="n">
        <v>13.35</v>
      </c>
      <c r="F1807" t="n">
        <v>10.47</v>
      </c>
      <c r="G1807" t="n">
        <v>125.59</v>
      </c>
      <c r="H1807" t="n">
        <v>2.06</v>
      </c>
      <c r="I1807" t="n">
        <v>5</v>
      </c>
      <c r="J1807" t="n">
        <v>279.22</v>
      </c>
      <c r="K1807" t="n">
        <v>56.94</v>
      </c>
      <c r="L1807" t="n">
        <v>32.25</v>
      </c>
      <c r="M1807" t="n">
        <v>3</v>
      </c>
      <c r="N1807" t="n">
        <v>75.03</v>
      </c>
      <c r="O1807" t="n">
        <v>34671.81</v>
      </c>
      <c r="P1807" t="n">
        <v>155.8</v>
      </c>
      <c r="Q1807" t="n">
        <v>197.76</v>
      </c>
      <c r="R1807" t="n">
        <v>29.81</v>
      </c>
      <c r="S1807" t="n">
        <v>25.4</v>
      </c>
      <c r="T1807" t="n">
        <v>1377.58</v>
      </c>
      <c r="U1807" t="n">
        <v>0.85</v>
      </c>
      <c r="V1807" t="n">
        <v>0.89</v>
      </c>
      <c r="W1807" t="n">
        <v>2.94</v>
      </c>
      <c r="X1807" t="n">
        <v>0.08</v>
      </c>
      <c r="Y1807" t="n">
        <v>1</v>
      </c>
      <c r="Z1807" t="n">
        <v>10</v>
      </c>
    </row>
    <row r="1808">
      <c r="A1808" t="n">
        <v>126</v>
      </c>
      <c r="B1808" t="n">
        <v>115</v>
      </c>
      <c r="C1808" t="inlineStr">
        <is>
          <t xml:space="preserve">CONCLUIDO	</t>
        </is>
      </c>
      <c r="D1808" t="n">
        <v>7.4927</v>
      </c>
      <c r="E1808" t="n">
        <v>13.35</v>
      </c>
      <c r="F1808" t="n">
        <v>10.47</v>
      </c>
      <c r="G1808" t="n">
        <v>125.59</v>
      </c>
      <c r="H1808" t="n">
        <v>2.07</v>
      </c>
      <c r="I1808" t="n">
        <v>5</v>
      </c>
      <c r="J1808" t="n">
        <v>279.72</v>
      </c>
      <c r="K1808" t="n">
        <v>56.94</v>
      </c>
      <c r="L1808" t="n">
        <v>32.5</v>
      </c>
      <c r="M1808" t="n">
        <v>3</v>
      </c>
      <c r="N1808" t="n">
        <v>75.27</v>
      </c>
      <c r="O1808" t="n">
        <v>34732.41</v>
      </c>
      <c r="P1808" t="n">
        <v>155.74</v>
      </c>
      <c r="Q1808" t="n">
        <v>197.75</v>
      </c>
      <c r="R1808" t="n">
        <v>29.78</v>
      </c>
      <c r="S1808" t="n">
        <v>25.4</v>
      </c>
      <c r="T1808" t="n">
        <v>1359.85</v>
      </c>
      <c r="U1808" t="n">
        <v>0.85</v>
      </c>
      <c r="V1808" t="n">
        <v>0.89</v>
      </c>
      <c r="W1808" t="n">
        <v>2.95</v>
      </c>
      <c r="X1808" t="n">
        <v>0.08</v>
      </c>
      <c r="Y1808" t="n">
        <v>1</v>
      </c>
      <c r="Z1808" t="n">
        <v>10</v>
      </c>
    </row>
    <row r="1809">
      <c r="A1809" t="n">
        <v>127</v>
      </c>
      <c r="B1809" t="n">
        <v>115</v>
      </c>
      <c r="C1809" t="inlineStr">
        <is>
          <t xml:space="preserve">CONCLUIDO	</t>
        </is>
      </c>
      <c r="D1809" t="n">
        <v>7.4941</v>
      </c>
      <c r="E1809" t="n">
        <v>13.34</v>
      </c>
      <c r="F1809" t="n">
        <v>10.46</v>
      </c>
      <c r="G1809" t="n">
        <v>125.56</v>
      </c>
      <c r="H1809" t="n">
        <v>2.08</v>
      </c>
      <c r="I1809" t="n">
        <v>5</v>
      </c>
      <c r="J1809" t="n">
        <v>280.21</v>
      </c>
      <c r="K1809" t="n">
        <v>56.94</v>
      </c>
      <c r="L1809" t="n">
        <v>32.75</v>
      </c>
      <c r="M1809" t="n">
        <v>3</v>
      </c>
      <c r="N1809" t="n">
        <v>75.51000000000001</v>
      </c>
      <c r="O1809" t="n">
        <v>34793.09</v>
      </c>
      <c r="P1809" t="n">
        <v>155.59</v>
      </c>
      <c r="Q1809" t="n">
        <v>197.77</v>
      </c>
      <c r="R1809" t="n">
        <v>29.58</v>
      </c>
      <c r="S1809" t="n">
        <v>25.4</v>
      </c>
      <c r="T1809" t="n">
        <v>1260.99</v>
      </c>
      <c r="U1809" t="n">
        <v>0.86</v>
      </c>
      <c r="V1809" t="n">
        <v>0.89</v>
      </c>
      <c r="W1809" t="n">
        <v>2.95</v>
      </c>
      <c r="X1809" t="n">
        <v>0.07000000000000001</v>
      </c>
      <c r="Y1809" t="n">
        <v>1</v>
      </c>
      <c r="Z1809" t="n">
        <v>10</v>
      </c>
    </row>
    <row r="1810">
      <c r="A1810" t="n">
        <v>128</v>
      </c>
      <c r="B1810" t="n">
        <v>115</v>
      </c>
      <c r="C1810" t="inlineStr">
        <is>
          <t xml:space="preserve">CONCLUIDO	</t>
        </is>
      </c>
      <c r="D1810" t="n">
        <v>7.4933</v>
      </c>
      <c r="E1810" t="n">
        <v>13.35</v>
      </c>
      <c r="F1810" t="n">
        <v>10.46</v>
      </c>
      <c r="G1810" t="n">
        <v>125.58</v>
      </c>
      <c r="H1810" t="n">
        <v>2.09</v>
      </c>
      <c r="I1810" t="n">
        <v>5</v>
      </c>
      <c r="J1810" t="n">
        <v>280.7</v>
      </c>
      <c r="K1810" t="n">
        <v>56.94</v>
      </c>
      <c r="L1810" t="n">
        <v>33</v>
      </c>
      <c r="M1810" t="n">
        <v>3</v>
      </c>
      <c r="N1810" t="n">
        <v>75.76000000000001</v>
      </c>
      <c r="O1810" t="n">
        <v>34853.88</v>
      </c>
      <c r="P1810" t="n">
        <v>155.51</v>
      </c>
      <c r="Q1810" t="n">
        <v>197.77</v>
      </c>
      <c r="R1810" t="n">
        <v>29.66</v>
      </c>
      <c r="S1810" t="n">
        <v>25.4</v>
      </c>
      <c r="T1810" t="n">
        <v>1302.72</v>
      </c>
      <c r="U1810" t="n">
        <v>0.86</v>
      </c>
      <c r="V1810" t="n">
        <v>0.89</v>
      </c>
      <c r="W1810" t="n">
        <v>2.95</v>
      </c>
      <c r="X1810" t="n">
        <v>0.07000000000000001</v>
      </c>
      <c r="Y1810" t="n">
        <v>1</v>
      </c>
      <c r="Z1810" t="n">
        <v>10</v>
      </c>
    </row>
    <row r="1811">
      <c r="A1811" t="n">
        <v>129</v>
      </c>
      <c r="B1811" t="n">
        <v>115</v>
      </c>
      <c r="C1811" t="inlineStr">
        <is>
          <t xml:space="preserve">CONCLUIDO	</t>
        </is>
      </c>
      <c r="D1811" t="n">
        <v>7.4939</v>
      </c>
      <c r="E1811" t="n">
        <v>13.34</v>
      </c>
      <c r="F1811" t="n">
        <v>10.46</v>
      </c>
      <c r="G1811" t="n">
        <v>125.57</v>
      </c>
      <c r="H1811" t="n">
        <v>2.11</v>
      </c>
      <c r="I1811" t="n">
        <v>5</v>
      </c>
      <c r="J1811" t="n">
        <v>281.19</v>
      </c>
      <c r="K1811" t="n">
        <v>56.94</v>
      </c>
      <c r="L1811" t="n">
        <v>33.25</v>
      </c>
      <c r="M1811" t="n">
        <v>3</v>
      </c>
      <c r="N1811" t="n">
        <v>76</v>
      </c>
      <c r="O1811" t="n">
        <v>34914.76</v>
      </c>
      <c r="P1811" t="n">
        <v>155.48</v>
      </c>
      <c r="Q1811" t="n">
        <v>197.75</v>
      </c>
      <c r="R1811" t="n">
        <v>29.64</v>
      </c>
      <c r="S1811" t="n">
        <v>25.4</v>
      </c>
      <c r="T1811" t="n">
        <v>1289.68</v>
      </c>
      <c r="U1811" t="n">
        <v>0.86</v>
      </c>
      <c r="V1811" t="n">
        <v>0.89</v>
      </c>
      <c r="W1811" t="n">
        <v>2.95</v>
      </c>
      <c r="X1811" t="n">
        <v>0.07000000000000001</v>
      </c>
      <c r="Y1811" t="n">
        <v>1</v>
      </c>
      <c r="Z1811" t="n">
        <v>10</v>
      </c>
    </row>
    <row r="1812">
      <c r="A1812" t="n">
        <v>130</v>
      </c>
      <c r="B1812" t="n">
        <v>115</v>
      </c>
      <c r="C1812" t="inlineStr">
        <is>
          <t xml:space="preserve">CONCLUIDO	</t>
        </is>
      </c>
      <c r="D1812" t="n">
        <v>7.4978</v>
      </c>
      <c r="E1812" t="n">
        <v>13.34</v>
      </c>
      <c r="F1812" t="n">
        <v>10.46</v>
      </c>
      <c r="G1812" t="n">
        <v>125.48</v>
      </c>
      <c r="H1812" t="n">
        <v>2.12</v>
      </c>
      <c r="I1812" t="n">
        <v>5</v>
      </c>
      <c r="J1812" t="n">
        <v>281.69</v>
      </c>
      <c r="K1812" t="n">
        <v>56.94</v>
      </c>
      <c r="L1812" t="n">
        <v>33.5</v>
      </c>
      <c r="M1812" t="n">
        <v>3</v>
      </c>
      <c r="N1812" t="n">
        <v>76.25</v>
      </c>
      <c r="O1812" t="n">
        <v>34975.73</v>
      </c>
      <c r="P1812" t="n">
        <v>155.19</v>
      </c>
      <c r="Q1812" t="n">
        <v>197.75</v>
      </c>
      <c r="R1812" t="n">
        <v>29.46</v>
      </c>
      <c r="S1812" t="n">
        <v>25.4</v>
      </c>
      <c r="T1812" t="n">
        <v>1200.21</v>
      </c>
      <c r="U1812" t="n">
        <v>0.86</v>
      </c>
      <c r="V1812" t="n">
        <v>0.89</v>
      </c>
      <c r="W1812" t="n">
        <v>2.95</v>
      </c>
      <c r="X1812" t="n">
        <v>0.07000000000000001</v>
      </c>
      <c r="Y1812" t="n">
        <v>1</v>
      </c>
      <c r="Z1812" t="n">
        <v>10</v>
      </c>
    </row>
    <row r="1813">
      <c r="A1813" t="n">
        <v>131</v>
      </c>
      <c r="B1813" t="n">
        <v>115</v>
      </c>
      <c r="C1813" t="inlineStr">
        <is>
          <t xml:space="preserve">CONCLUIDO	</t>
        </is>
      </c>
      <c r="D1813" t="n">
        <v>7.4945</v>
      </c>
      <c r="E1813" t="n">
        <v>13.34</v>
      </c>
      <c r="F1813" t="n">
        <v>10.46</v>
      </c>
      <c r="G1813" t="n">
        <v>125.55</v>
      </c>
      <c r="H1813" t="n">
        <v>2.13</v>
      </c>
      <c r="I1813" t="n">
        <v>5</v>
      </c>
      <c r="J1813" t="n">
        <v>282.18</v>
      </c>
      <c r="K1813" t="n">
        <v>56.94</v>
      </c>
      <c r="L1813" t="n">
        <v>33.75</v>
      </c>
      <c r="M1813" t="n">
        <v>3</v>
      </c>
      <c r="N1813" t="n">
        <v>76.48999999999999</v>
      </c>
      <c r="O1813" t="n">
        <v>35036.81</v>
      </c>
      <c r="P1813" t="n">
        <v>155.22</v>
      </c>
      <c r="Q1813" t="n">
        <v>197.75</v>
      </c>
      <c r="R1813" t="n">
        <v>29.57</v>
      </c>
      <c r="S1813" t="n">
        <v>25.4</v>
      </c>
      <c r="T1813" t="n">
        <v>1258.42</v>
      </c>
      <c r="U1813" t="n">
        <v>0.86</v>
      </c>
      <c r="V1813" t="n">
        <v>0.89</v>
      </c>
      <c r="W1813" t="n">
        <v>2.95</v>
      </c>
      <c r="X1813" t="n">
        <v>0.07000000000000001</v>
      </c>
      <c r="Y1813" t="n">
        <v>1</v>
      </c>
      <c r="Z1813" t="n">
        <v>10</v>
      </c>
    </row>
    <row r="1814">
      <c r="A1814" t="n">
        <v>132</v>
      </c>
      <c r="B1814" t="n">
        <v>115</v>
      </c>
      <c r="C1814" t="inlineStr">
        <is>
          <t xml:space="preserve">CONCLUIDO	</t>
        </is>
      </c>
      <c r="D1814" t="n">
        <v>7.4952</v>
      </c>
      <c r="E1814" t="n">
        <v>13.34</v>
      </c>
      <c r="F1814" t="n">
        <v>10.46</v>
      </c>
      <c r="G1814" t="n">
        <v>125.54</v>
      </c>
      <c r="H1814" t="n">
        <v>2.14</v>
      </c>
      <c r="I1814" t="n">
        <v>5</v>
      </c>
      <c r="J1814" t="n">
        <v>282.68</v>
      </c>
      <c r="K1814" t="n">
        <v>56.94</v>
      </c>
      <c r="L1814" t="n">
        <v>34</v>
      </c>
      <c r="M1814" t="n">
        <v>3</v>
      </c>
      <c r="N1814" t="n">
        <v>76.73999999999999</v>
      </c>
      <c r="O1814" t="n">
        <v>35097.98</v>
      </c>
      <c r="P1814" t="n">
        <v>154.93</v>
      </c>
      <c r="Q1814" t="n">
        <v>197.75</v>
      </c>
      <c r="R1814" t="n">
        <v>29.56</v>
      </c>
      <c r="S1814" t="n">
        <v>25.4</v>
      </c>
      <c r="T1814" t="n">
        <v>1251.56</v>
      </c>
      <c r="U1814" t="n">
        <v>0.86</v>
      </c>
      <c r="V1814" t="n">
        <v>0.89</v>
      </c>
      <c r="W1814" t="n">
        <v>2.95</v>
      </c>
      <c r="X1814" t="n">
        <v>0.07000000000000001</v>
      </c>
      <c r="Y1814" t="n">
        <v>1</v>
      </c>
      <c r="Z1814" t="n">
        <v>10</v>
      </c>
    </row>
    <row r="1815">
      <c r="A1815" t="n">
        <v>133</v>
      </c>
      <c r="B1815" t="n">
        <v>115</v>
      </c>
      <c r="C1815" t="inlineStr">
        <is>
          <t xml:space="preserve">CONCLUIDO	</t>
        </is>
      </c>
      <c r="D1815" t="n">
        <v>7.4961</v>
      </c>
      <c r="E1815" t="n">
        <v>13.34</v>
      </c>
      <c r="F1815" t="n">
        <v>10.46</v>
      </c>
      <c r="G1815" t="n">
        <v>125.52</v>
      </c>
      <c r="H1815" t="n">
        <v>2.15</v>
      </c>
      <c r="I1815" t="n">
        <v>5</v>
      </c>
      <c r="J1815" t="n">
        <v>283.18</v>
      </c>
      <c r="K1815" t="n">
        <v>56.94</v>
      </c>
      <c r="L1815" t="n">
        <v>34.25</v>
      </c>
      <c r="M1815" t="n">
        <v>3</v>
      </c>
      <c r="N1815" t="n">
        <v>76.98</v>
      </c>
      <c r="O1815" t="n">
        <v>35159.25</v>
      </c>
      <c r="P1815" t="n">
        <v>154.67</v>
      </c>
      <c r="Q1815" t="n">
        <v>197.75</v>
      </c>
      <c r="R1815" t="n">
        <v>29.6</v>
      </c>
      <c r="S1815" t="n">
        <v>25.4</v>
      </c>
      <c r="T1815" t="n">
        <v>1268.88</v>
      </c>
      <c r="U1815" t="n">
        <v>0.86</v>
      </c>
      <c r="V1815" t="n">
        <v>0.89</v>
      </c>
      <c r="W1815" t="n">
        <v>2.94</v>
      </c>
      <c r="X1815" t="n">
        <v>0.07000000000000001</v>
      </c>
      <c r="Y1815" t="n">
        <v>1</v>
      </c>
      <c r="Z1815" t="n">
        <v>10</v>
      </c>
    </row>
    <row r="1816">
      <c r="A1816" t="n">
        <v>134</v>
      </c>
      <c r="B1816" t="n">
        <v>115</v>
      </c>
      <c r="C1816" t="inlineStr">
        <is>
          <t xml:space="preserve">CONCLUIDO	</t>
        </is>
      </c>
      <c r="D1816" t="n">
        <v>7.4953</v>
      </c>
      <c r="E1816" t="n">
        <v>13.34</v>
      </c>
      <c r="F1816" t="n">
        <v>10.46</v>
      </c>
      <c r="G1816" t="n">
        <v>125.54</v>
      </c>
      <c r="H1816" t="n">
        <v>2.17</v>
      </c>
      <c r="I1816" t="n">
        <v>5</v>
      </c>
      <c r="J1816" t="n">
        <v>283.67</v>
      </c>
      <c r="K1816" t="n">
        <v>56.94</v>
      </c>
      <c r="L1816" t="n">
        <v>34.5</v>
      </c>
      <c r="M1816" t="n">
        <v>3</v>
      </c>
      <c r="N1816" t="n">
        <v>77.23</v>
      </c>
      <c r="O1816" t="n">
        <v>35220.61</v>
      </c>
      <c r="P1816" t="n">
        <v>154.41</v>
      </c>
      <c r="Q1816" t="n">
        <v>197.75</v>
      </c>
      <c r="R1816" t="n">
        <v>29.62</v>
      </c>
      <c r="S1816" t="n">
        <v>25.4</v>
      </c>
      <c r="T1816" t="n">
        <v>1281.82</v>
      </c>
      <c r="U1816" t="n">
        <v>0.86</v>
      </c>
      <c r="V1816" t="n">
        <v>0.89</v>
      </c>
      <c r="W1816" t="n">
        <v>2.95</v>
      </c>
      <c r="X1816" t="n">
        <v>0.07000000000000001</v>
      </c>
      <c r="Y1816" t="n">
        <v>1</v>
      </c>
      <c r="Z1816" t="n">
        <v>10</v>
      </c>
    </row>
    <row r="1817">
      <c r="A1817" t="n">
        <v>135</v>
      </c>
      <c r="B1817" t="n">
        <v>115</v>
      </c>
      <c r="C1817" t="inlineStr">
        <is>
          <t xml:space="preserve">CONCLUIDO	</t>
        </is>
      </c>
      <c r="D1817" t="n">
        <v>7.4938</v>
      </c>
      <c r="E1817" t="n">
        <v>13.34</v>
      </c>
      <c r="F1817" t="n">
        <v>10.46</v>
      </c>
      <c r="G1817" t="n">
        <v>125.57</v>
      </c>
      <c r="H1817" t="n">
        <v>2.18</v>
      </c>
      <c r="I1817" t="n">
        <v>5</v>
      </c>
      <c r="J1817" t="n">
        <v>284.17</v>
      </c>
      <c r="K1817" t="n">
        <v>56.94</v>
      </c>
      <c r="L1817" t="n">
        <v>34.75</v>
      </c>
      <c r="M1817" t="n">
        <v>3</v>
      </c>
      <c r="N1817" t="n">
        <v>77.48</v>
      </c>
      <c r="O1817" t="n">
        <v>35282.08</v>
      </c>
      <c r="P1817" t="n">
        <v>154.37</v>
      </c>
      <c r="Q1817" t="n">
        <v>197.75</v>
      </c>
      <c r="R1817" t="n">
        <v>29.75</v>
      </c>
      <c r="S1817" t="n">
        <v>25.4</v>
      </c>
      <c r="T1817" t="n">
        <v>1344.97</v>
      </c>
      <c r="U1817" t="n">
        <v>0.85</v>
      </c>
      <c r="V1817" t="n">
        <v>0.89</v>
      </c>
      <c r="W1817" t="n">
        <v>2.95</v>
      </c>
      <c r="X1817" t="n">
        <v>0.07000000000000001</v>
      </c>
      <c r="Y1817" t="n">
        <v>1</v>
      </c>
      <c r="Z1817" t="n">
        <v>10</v>
      </c>
    </row>
    <row r="1818">
      <c r="A1818" t="n">
        <v>136</v>
      </c>
      <c r="B1818" t="n">
        <v>115</v>
      </c>
      <c r="C1818" t="inlineStr">
        <is>
          <t xml:space="preserve">CONCLUIDO	</t>
        </is>
      </c>
      <c r="D1818" t="n">
        <v>7.4908</v>
      </c>
      <c r="E1818" t="n">
        <v>13.35</v>
      </c>
      <c r="F1818" t="n">
        <v>10.47</v>
      </c>
      <c r="G1818" t="n">
        <v>125.63</v>
      </c>
      <c r="H1818" t="n">
        <v>2.19</v>
      </c>
      <c r="I1818" t="n">
        <v>5</v>
      </c>
      <c r="J1818" t="n">
        <v>284.67</v>
      </c>
      <c r="K1818" t="n">
        <v>56.94</v>
      </c>
      <c r="L1818" t="n">
        <v>35</v>
      </c>
      <c r="M1818" t="n">
        <v>3</v>
      </c>
      <c r="N1818" t="n">
        <v>77.73</v>
      </c>
      <c r="O1818" t="n">
        <v>35343.65</v>
      </c>
      <c r="P1818" t="n">
        <v>154.4</v>
      </c>
      <c r="Q1818" t="n">
        <v>197.78</v>
      </c>
      <c r="R1818" t="n">
        <v>29.82</v>
      </c>
      <c r="S1818" t="n">
        <v>25.4</v>
      </c>
      <c r="T1818" t="n">
        <v>1382.07</v>
      </c>
      <c r="U1818" t="n">
        <v>0.85</v>
      </c>
      <c r="V1818" t="n">
        <v>0.89</v>
      </c>
      <c r="W1818" t="n">
        <v>2.95</v>
      </c>
      <c r="X1818" t="n">
        <v>0.08</v>
      </c>
      <c r="Y1818" t="n">
        <v>1</v>
      </c>
      <c r="Z1818" t="n">
        <v>10</v>
      </c>
    </row>
    <row r="1819">
      <c r="A1819" t="n">
        <v>137</v>
      </c>
      <c r="B1819" t="n">
        <v>115</v>
      </c>
      <c r="C1819" t="inlineStr">
        <is>
          <t xml:space="preserve">CONCLUIDO	</t>
        </is>
      </c>
      <c r="D1819" t="n">
        <v>7.4905</v>
      </c>
      <c r="E1819" t="n">
        <v>13.35</v>
      </c>
      <c r="F1819" t="n">
        <v>10.47</v>
      </c>
      <c r="G1819" t="n">
        <v>125.64</v>
      </c>
      <c r="H1819" t="n">
        <v>2.2</v>
      </c>
      <c r="I1819" t="n">
        <v>5</v>
      </c>
      <c r="J1819" t="n">
        <v>285.17</v>
      </c>
      <c r="K1819" t="n">
        <v>56.94</v>
      </c>
      <c r="L1819" t="n">
        <v>35.25</v>
      </c>
      <c r="M1819" t="n">
        <v>3</v>
      </c>
      <c r="N1819" t="n">
        <v>77.98</v>
      </c>
      <c r="O1819" t="n">
        <v>35405.32</v>
      </c>
      <c r="P1819" t="n">
        <v>154.32</v>
      </c>
      <c r="Q1819" t="n">
        <v>197.75</v>
      </c>
      <c r="R1819" t="n">
        <v>29.88</v>
      </c>
      <c r="S1819" t="n">
        <v>25.4</v>
      </c>
      <c r="T1819" t="n">
        <v>1412.99</v>
      </c>
      <c r="U1819" t="n">
        <v>0.85</v>
      </c>
      <c r="V1819" t="n">
        <v>0.89</v>
      </c>
      <c r="W1819" t="n">
        <v>2.95</v>
      </c>
      <c r="X1819" t="n">
        <v>0.08</v>
      </c>
      <c r="Y1819" t="n">
        <v>1</v>
      </c>
      <c r="Z1819" t="n">
        <v>10</v>
      </c>
    </row>
    <row r="1820">
      <c r="A1820" t="n">
        <v>138</v>
      </c>
      <c r="B1820" t="n">
        <v>115</v>
      </c>
      <c r="C1820" t="inlineStr">
        <is>
          <t xml:space="preserve">CONCLUIDO	</t>
        </is>
      </c>
      <c r="D1820" t="n">
        <v>7.4928</v>
      </c>
      <c r="E1820" t="n">
        <v>13.35</v>
      </c>
      <c r="F1820" t="n">
        <v>10.47</v>
      </c>
      <c r="G1820" t="n">
        <v>125.59</v>
      </c>
      <c r="H1820" t="n">
        <v>2.21</v>
      </c>
      <c r="I1820" t="n">
        <v>5</v>
      </c>
      <c r="J1820" t="n">
        <v>285.67</v>
      </c>
      <c r="K1820" t="n">
        <v>56.94</v>
      </c>
      <c r="L1820" t="n">
        <v>35.5</v>
      </c>
      <c r="M1820" t="n">
        <v>3</v>
      </c>
      <c r="N1820" t="n">
        <v>78.23</v>
      </c>
      <c r="O1820" t="n">
        <v>35467.08</v>
      </c>
      <c r="P1820" t="n">
        <v>154.11</v>
      </c>
      <c r="Q1820" t="n">
        <v>197.78</v>
      </c>
      <c r="R1820" t="n">
        <v>29.77</v>
      </c>
      <c r="S1820" t="n">
        <v>25.4</v>
      </c>
      <c r="T1820" t="n">
        <v>1354.42</v>
      </c>
      <c r="U1820" t="n">
        <v>0.85</v>
      </c>
      <c r="V1820" t="n">
        <v>0.89</v>
      </c>
      <c r="W1820" t="n">
        <v>2.95</v>
      </c>
      <c r="X1820" t="n">
        <v>0.08</v>
      </c>
      <c r="Y1820" t="n">
        <v>1</v>
      </c>
      <c r="Z1820" t="n">
        <v>10</v>
      </c>
    </row>
    <row r="1821">
      <c r="A1821" t="n">
        <v>139</v>
      </c>
      <c r="B1821" t="n">
        <v>115</v>
      </c>
      <c r="C1821" t="inlineStr">
        <is>
          <t xml:space="preserve">CONCLUIDO	</t>
        </is>
      </c>
      <c r="D1821" t="n">
        <v>7.4913</v>
      </c>
      <c r="E1821" t="n">
        <v>13.35</v>
      </c>
      <c r="F1821" t="n">
        <v>10.47</v>
      </c>
      <c r="G1821" t="n">
        <v>125.62</v>
      </c>
      <c r="H1821" t="n">
        <v>2.22</v>
      </c>
      <c r="I1821" t="n">
        <v>5</v>
      </c>
      <c r="J1821" t="n">
        <v>286.17</v>
      </c>
      <c r="K1821" t="n">
        <v>56.94</v>
      </c>
      <c r="L1821" t="n">
        <v>35.75</v>
      </c>
      <c r="M1821" t="n">
        <v>3</v>
      </c>
      <c r="N1821" t="n">
        <v>78.48</v>
      </c>
      <c r="O1821" t="n">
        <v>35528.95</v>
      </c>
      <c r="P1821" t="n">
        <v>153.88</v>
      </c>
      <c r="Q1821" t="n">
        <v>197.75</v>
      </c>
      <c r="R1821" t="n">
        <v>29.81</v>
      </c>
      <c r="S1821" t="n">
        <v>25.4</v>
      </c>
      <c r="T1821" t="n">
        <v>1374.02</v>
      </c>
      <c r="U1821" t="n">
        <v>0.85</v>
      </c>
      <c r="V1821" t="n">
        <v>0.89</v>
      </c>
      <c r="W1821" t="n">
        <v>2.95</v>
      </c>
      <c r="X1821" t="n">
        <v>0.08</v>
      </c>
      <c r="Y1821" t="n">
        <v>1</v>
      </c>
      <c r="Z1821" t="n">
        <v>10</v>
      </c>
    </row>
    <row r="1822">
      <c r="A1822" t="n">
        <v>140</v>
      </c>
      <c r="B1822" t="n">
        <v>115</v>
      </c>
      <c r="C1822" t="inlineStr">
        <is>
          <t xml:space="preserve">CONCLUIDO	</t>
        </is>
      </c>
      <c r="D1822" t="n">
        <v>7.4903</v>
      </c>
      <c r="E1822" t="n">
        <v>13.35</v>
      </c>
      <c r="F1822" t="n">
        <v>10.47</v>
      </c>
      <c r="G1822" t="n">
        <v>125.64</v>
      </c>
      <c r="H1822" t="n">
        <v>2.24</v>
      </c>
      <c r="I1822" t="n">
        <v>5</v>
      </c>
      <c r="J1822" t="n">
        <v>286.68</v>
      </c>
      <c r="K1822" t="n">
        <v>56.94</v>
      </c>
      <c r="L1822" t="n">
        <v>36</v>
      </c>
      <c r="M1822" t="n">
        <v>3</v>
      </c>
      <c r="N1822" t="n">
        <v>78.73</v>
      </c>
      <c r="O1822" t="n">
        <v>35591.05</v>
      </c>
      <c r="P1822" t="n">
        <v>153.68</v>
      </c>
      <c r="Q1822" t="n">
        <v>197.77</v>
      </c>
      <c r="R1822" t="n">
        <v>29.77</v>
      </c>
      <c r="S1822" t="n">
        <v>25.4</v>
      </c>
      <c r="T1822" t="n">
        <v>1357.39</v>
      </c>
      <c r="U1822" t="n">
        <v>0.85</v>
      </c>
      <c r="V1822" t="n">
        <v>0.89</v>
      </c>
      <c r="W1822" t="n">
        <v>2.95</v>
      </c>
      <c r="X1822" t="n">
        <v>0.08</v>
      </c>
      <c r="Y1822" t="n">
        <v>1</v>
      </c>
      <c r="Z1822" t="n">
        <v>10</v>
      </c>
    </row>
    <row r="1823">
      <c r="A1823" t="n">
        <v>141</v>
      </c>
      <c r="B1823" t="n">
        <v>115</v>
      </c>
      <c r="C1823" t="inlineStr">
        <is>
          <t xml:space="preserve">CONCLUIDO	</t>
        </is>
      </c>
      <c r="D1823" t="n">
        <v>7.4928</v>
      </c>
      <c r="E1823" t="n">
        <v>13.35</v>
      </c>
      <c r="F1823" t="n">
        <v>10.47</v>
      </c>
      <c r="G1823" t="n">
        <v>125.59</v>
      </c>
      <c r="H1823" t="n">
        <v>2.25</v>
      </c>
      <c r="I1823" t="n">
        <v>5</v>
      </c>
      <c r="J1823" t="n">
        <v>287.18</v>
      </c>
      <c r="K1823" t="n">
        <v>56.94</v>
      </c>
      <c r="L1823" t="n">
        <v>36.25</v>
      </c>
      <c r="M1823" t="n">
        <v>3</v>
      </c>
      <c r="N1823" t="n">
        <v>78.98999999999999</v>
      </c>
      <c r="O1823" t="n">
        <v>35653.12</v>
      </c>
      <c r="P1823" t="n">
        <v>153.51</v>
      </c>
      <c r="Q1823" t="n">
        <v>197.8</v>
      </c>
      <c r="R1823" t="n">
        <v>29.77</v>
      </c>
      <c r="S1823" t="n">
        <v>25.4</v>
      </c>
      <c r="T1823" t="n">
        <v>1356.93</v>
      </c>
      <c r="U1823" t="n">
        <v>0.85</v>
      </c>
      <c r="V1823" t="n">
        <v>0.89</v>
      </c>
      <c r="W1823" t="n">
        <v>2.95</v>
      </c>
      <c r="X1823" t="n">
        <v>0.08</v>
      </c>
      <c r="Y1823" t="n">
        <v>1</v>
      </c>
      <c r="Z1823" t="n">
        <v>10</v>
      </c>
    </row>
    <row r="1824">
      <c r="A1824" t="n">
        <v>142</v>
      </c>
      <c r="B1824" t="n">
        <v>115</v>
      </c>
      <c r="C1824" t="inlineStr">
        <is>
          <t xml:space="preserve">CONCLUIDO	</t>
        </is>
      </c>
      <c r="D1824" t="n">
        <v>7.5293</v>
      </c>
      <c r="E1824" t="n">
        <v>13.28</v>
      </c>
      <c r="F1824" t="n">
        <v>10.45</v>
      </c>
      <c r="G1824" t="n">
        <v>156.68</v>
      </c>
      <c r="H1824" t="n">
        <v>2.26</v>
      </c>
      <c r="I1824" t="n">
        <v>4</v>
      </c>
      <c r="J1824" t="n">
        <v>287.68</v>
      </c>
      <c r="K1824" t="n">
        <v>56.94</v>
      </c>
      <c r="L1824" t="n">
        <v>36.5</v>
      </c>
      <c r="M1824" t="n">
        <v>2</v>
      </c>
      <c r="N1824" t="n">
        <v>79.23999999999999</v>
      </c>
      <c r="O1824" t="n">
        <v>35715.3</v>
      </c>
      <c r="P1824" t="n">
        <v>153.01</v>
      </c>
      <c r="Q1824" t="n">
        <v>197.79</v>
      </c>
      <c r="R1824" t="n">
        <v>29.11</v>
      </c>
      <c r="S1824" t="n">
        <v>25.4</v>
      </c>
      <c r="T1824" t="n">
        <v>1029.3</v>
      </c>
      <c r="U1824" t="n">
        <v>0.87</v>
      </c>
      <c r="V1824" t="n">
        <v>0.89</v>
      </c>
      <c r="W1824" t="n">
        <v>2.94</v>
      </c>
      <c r="X1824" t="n">
        <v>0.06</v>
      </c>
      <c r="Y1824" t="n">
        <v>1</v>
      </c>
      <c r="Z1824" t="n">
        <v>10</v>
      </c>
    </row>
    <row r="1825">
      <c r="A1825" t="n">
        <v>143</v>
      </c>
      <c r="B1825" t="n">
        <v>115</v>
      </c>
      <c r="C1825" t="inlineStr">
        <is>
          <t xml:space="preserve">CONCLUIDO	</t>
        </is>
      </c>
      <c r="D1825" t="n">
        <v>7.5296</v>
      </c>
      <c r="E1825" t="n">
        <v>13.28</v>
      </c>
      <c r="F1825" t="n">
        <v>10.44</v>
      </c>
      <c r="G1825" t="n">
        <v>156.67</v>
      </c>
      <c r="H1825" t="n">
        <v>2.27</v>
      </c>
      <c r="I1825" t="n">
        <v>4</v>
      </c>
      <c r="J1825" t="n">
        <v>288.19</v>
      </c>
      <c r="K1825" t="n">
        <v>56.94</v>
      </c>
      <c r="L1825" t="n">
        <v>36.75</v>
      </c>
      <c r="M1825" t="n">
        <v>2</v>
      </c>
      <c r="N1825" t="n">
        <v>79.5</v>
      </c>
      <c r="O1825" t="n">
        <v>35777.58</v>
      </c>
      <c r="P1825" t="n">
        <v>153.25</v>
      </c>
      <c r="Q1825" t="n">
        <v>197.75</v>
      </c>
      <c r="R1825" t="n">
        <v>29.05</v>
      </c>
      <c r="S1825" t="n">
        <v>25.4</v>
      </c>
      <c r="T1825" t="n">
        <v>1001.96</v>
      </c>
      <c r="U1825" t="n">
        <v>0.87</v>
      </c>
      <c r="V1825" t="n">
        <v>0.89</v>
      </c>
      <c r="W1825" t="n">
        <v>2.95</v>
      </c>
      <c r="X1825" t="n">
        <v>0.05</v>
      </c>
      <c r="Y1825" t="n">
        <v>1</v>
      </c>
      <c r="Z1825" t="n">
        <v>10</v>
      </c>
    </row>
    <row r="1826">
      <c r="A1826" t="n">
        <v>144</v>
      </c>
      <c r="B1826" t="n">
        <v>115</v>
      </c>
      <c r="C1826" t="inlineStr">
        <is>
          <t xml:space="preserve">CONCLUIDO	</t>
        </is>
      </c>
      <c r="D1826" t="n">
        <v>7.5323</v>
      </c>
      <c r="E1826" t="n">
        <v>13.28</v>
      </c>
      <c r="F1826" t="n">
        <v>10.44</v>
      </c>
      <c r="G1826" t="n">
        <v>156.6</v>
      </c>
      <c r="H1826" t="n">
        <v>2.28</v>
      </c>
      <c r="I1826" t="n">
        <v>4</v>
      </c>
      <c r="J1826" t="n">
        <v>288.7</v>
      </c>
      <c r="K1826" t="n">
        <v>56.94</v>
      </c>
      <c r="L1826" t="n">
        <v>37</v>
      </c>
      <c r="M1826" t="n">
        <v>2</v>
      </c>
      <c r="N1826" t="n">
        <v>79.75</v>
      </c>
      <c r="O1826" t="n">
        <v>35839.97</v>
      </c>
      <c r="P1826" t="n">
        <v>153.41</v>
      </c>
      <c r="Q1826" t="n">
        <v>197.75</v>
      </c>
      <c r="R1826" t="n">
        <v>28.95</v>
      </c>
      <c r="S1826" t="n">
        <v>25.4</v>
      </c>
      <c r="T1826" t="n">
        <v>948.97</v>
      </c>
      <c r="U1826" t="n">
        <v>0.88</v>
      </c>
      <c r="V1826" t="n">
        <v>0.89</v>
      </c>
      <c r="W1826" t="n">
        <v>2.94</v>
      </c>
      <c r="X1826" t="n">
        <v>0.05</v>
      </c>
      <c r="Y1826" t="n">
        <v>1</v>
      </c>
      <c r="Z1826" t="n">
        <v>10</v>
      </c>
    </row>
    <row r="1827">
      <c r="A1827" t="n">
        <v>145</v>
      </c>
      <c r="B1827" t="n">
        <v>115</v>
      </c>
      <c r="C1827" t="inlineStr">
        <is>
          <t xml:space="preserve">CONCLUIDO	</t>
        </is>
      </c>
      <c r="D1827" t="n">
        <v>7.5298</v>
      </c>
      <c r="E1827" t="n">
        <v>13.28</v>
      </c>
      <c r="F1827" t="n">
        <v>10.44</v>
      </c>
      <c r="G1827" t="n">
        <v>156.66</v>
      </c>
      <c r="H1827" t="n">
        <v>2.29</v>
      </c>
      <c r="I1827" t="n">
        <v>4</v>
      </c>
      <c r="J1827" t="n">
        <v>289.2</v>
      </c>
      <c r="K1827" t="n">
        <v>56.94</v>
      </c>
      <c r="L1827" t="n">
        <v>37.25</v>
      </c>
      <c r="M1827" t="n">
        <v>2</v>
      </c>
      <c r="N1827" t="n">
        <v>80.01000000000001</v>
      </c>
      <c r="O1827" t="n">
        <v>35902.46</v>
      </c>
      <c r="P1827" t="n">
        <v>153.62</v>
      </c>
      <c r="Q1827" t="n">
        <v>197.76</v>
      </c>
      <c r="R1827" t="n">
        <v>28.98</v>
      </c>
      <c r="S1827" t="n">
        <v>25.4</v>
      </c>
      <c r="T1827" t="n">
        <v>968.17</v>
      </c>
      <c r="U1827" t="n">
        <v>0.88</v>
      </c>
      <c r="V1827" t="n">
        <v>0.89</v>
      </c>
      <c r="W1827" t="n">
        <v>2.95</v>
      </c>
      <c r="X1827" t="n">
        <v>0.05</v>
      </c>
      <c r="Y1827" t="n">
        <v>1</v>
      </c>
      <c r="Z1827" t="n">
        <v>10</v>
      </c>
    </row>
    <row r="1828">
      <c r="A1828" t="n">
        <v>146</v>
      </c>
      <c r="B1828" t="n">
        <v>115</v>
      </c>
      <c r="C1828" t="inlineStr">
        <is>
          <t xml:space="preserve">CONCLUIDO	</t>
        </is>
      </c>
      <c r="D1828" t="n">
        <v>7.5287</v>
      </c>
      <c r="E1828" t="n">
        <v>13.28</v>
      </c>
      <c r="F1828" t="n">
        <v>10.45</v>
      </c>
      <c r="G1828" t="n">
        <v>156.69</v>
      </c>
      <c r="H1828" t="n">
        <v>2.31</v>
      </c>
      <c r="I1828" t="n">
        <v>4</v>
      </c>
      <c r="J1828" t="n">
        <v>289.71</v>
      </c>
      <c r="K1828" t="n">
        <v>56.94</v>
      </c>
      <c r="L1828" t="n">
        <v>37.5</v>
      </c>
      <c r="M1828" t="n">
        <v>2</v>
      </c>
      <c r="N1828" t="n">
        <v>80.27</v>
      </c>
      <c r="O1828" t="n">
        <v>35965.05</v>
      </c>
      <c r="P1828" t="n">
        <v>153.9</v>
      </c>
      <c r="Q1828" t="n">
        <v>197.76</v>
      </c>
      <c r="R1828" t="n">
        <v>29.11</v>
      </c>
      <c r="S1828" t="n">
        <v>25.4</v>
      </c>
      <c r="T1828" t="n">
        <v>1031.01</v>
      </c>
      <c r="U1828" t="n">
        <v>0.87</v>
      </c>
      <c r="V1828" t="n">
        <v>0.89</v>
      </c>
      <c r="W1828" t="n">
        <v>2.95</v>
      </c>
      <c r="X1828" t="n">
        <v>0.06</v>
      </c>
      <c r="Y1828" t="n">
        <v>1</v>
      </c>
      <c r="Z1828" t="n">
        <v>10</v>
      </c>
    </row>
    <row r="1829">
      <c r="A1829" t="n">
        <v>147</v>
      </c>
      <c r="B1829" t="n">
        <v>115</v>
      </c>
      <c r="C1829" t="inlineStr">
        <is>
          <t xml:space="preserve">CONCLUIDO	</t>
        </is>
      </c>
      <c r="D1829" t="n">
        <v>7.5295</v>
      </c>
      <c r="E1829" t="n">
        <v>13.28</v>
      </c>
      <c r="F1829" t="n">
        <v>10.44</v>
      </c>
      <c r="G1829" t="n">
        <v>156.67</v>
      </c>
      <c r="H1829" t="n">
        <v>2.32</v>
      </c>
      <c r="I1829" t="n">
        <v>4</v>
      </c>
      <c r="J1829" t="n">
        <v>290.22</v>
      </c>
      <c r="K1829" t="n">
        <v>56.94</v>
      </c>
      <c r="L1829" t="n">
        <v>37.75</v>
      </c>
      <c r="M1829" t="n">
        <v>2</v>
      </c>
      <c r="N1829" t="n">
        <v>80.52</v>
      </c>
      <c r="O1829" t="n">
        <v>36027.75</v>
      </c>
      <c r="P1829" t="n">
        <v>154.03</v>
      </c>
      <c r="Q1829" t="n">
        <v>197.75</v>
      </c>
      <c r="R1829" t="n">
        <v>29.07</v>
      </c>
      <c r="S1829" t="n">
        <v>25.4</v>
      </c>
      <c r="T1829" t="n">
        <v>1009.28</v>
      </c>
      <c r="U1829" t="n">
        <v>0.87</v>
      </c>
      <c r="V1829" t="n">
        <v>0.89</v>
      </c>
      <c r="W1829" t="n">
        <v>2.95</v>
      </c>
      <c r="X1829" t="n">
        <v>0.05</v>
      </c>
      <c r="Y1829" t="n">
        <v>1</v>
      </c>
      <c r="Z1829" t="n">
        <v>10</v>
      </c>
    </row>
    <row r="1830">
      <c r="A1830" t="n">
        <v>148</v>
      </c>
      <c r="B1830" t="n">
        <v>115</v>
      </c>
      <c r="C1830" t="inlineStr">
        <is>
          <t xml:space="preserve">CONCLUIDO	</t>
        </is>
      </c>
      <c r="D1830" t="n">
        <v>7.5292</v>
      </c>
      <c r="E1830" t="n">
        <v>13.28</v>
      </c>
      <c r="F1830" t="n">
        <v>10.45</v>
      </c>
      <c r="G1830" t="n">
        <v>156.68</v>
      </c>
      <c r="H1830" t="n">
        <v>2.33</v>
      </c>
      <c r="I1830" t="n">
        <v>4</v>
      </c>
      <c r="J1830" t="n">
        <v>290.73</v>
      </c>
      <c r="K1830" t="n">
        <v>56.94</v>
      </c>
      <c r="L1830" t="n">
        <v>38</v>
      </c>
      <c r="M1830" t="n">
        <v>2</v>
      </c>
      <c r="N1830" t="n">
        <v>80.78</v>
      </c>
      <c r="O1830" t="n">
        <v>36090.56</v>
      </c>
      <c r="P1830" t="n">
        <v>154.21</v>
      </c>
      <c r="Q1830" t="n">
        <v>197.75</v>
      </c>
      <c r="R1830" t="n">
        <v>29.03</v>
      </c>
      <c r="S1830" t="n">
        <v>25.4</v>
      </c>
      <c r="T1830" t="n">
        <v>991.78</v>
      </c>
      <c r="U1830" t="n">
        <v>0.87</v>
      </c>
      <c r="V1830" t="n">
        <v>0.89</v>
      </c>
      <c r="W1830" t="n">
        <v>2.95</v>
      </c>
      <c r="X1830" t="n">
        <v>0.06</v>
      </c>
      <c r="Y1830" t="n">
        <v>1</v>
      </c>
      <c r="Z1830" t="n">
        <v>10</v>
      </c>
    </row>
    <row r="1831">
      <c r="A1831" t="n">
        <v>149</v>
      </c>
      <c r="B1831" t="n">
        <v>115</v>
      </c>
      <c r="C1831" t="inlineStr">
        <is>
          <t xml:space="preserve">CONCLUIDO	</t>
        </is>
      </c>
      <c r="D1831" t="n">
        <v>7.5292</v>
      </c>
      <c r="E1831" t="n">
        <v>13.28</v>
      </c>
      <c r="F1831" t="n">
        <v>10.45</v>
      </c>
      <c r="G1831" t="n">
        <v>156.68</v>
      </c>
      <c r="H1831" t="n">
        <v>2.34</v>
      </c>
      <c r="I1831" t="n">
        <v>4</v>
      </c>
      <c r="J1831" t="n">
        <v>291.24</v>
      </c>
      <c r="K1831" t="n">
        <v>56.94</v>
      </c>
      <c r="L1831" t="n">
        <v>38.25</v>
      </c>
      <c r="M1831" t="n">
        <v>2</v>
      </c>
      <c r="N1831" t="n">
        <v>81.04000000000001</v>
      </c>
      <c r="O1831" t="n">
        <v>36153.47</v>
      </c>
      <c r="P1831" t="n">
        <v>154.45</v>
      </c>
      <c r="Q1831" t="n">
        <v>197.75</v>
      </c>
      <c r="R1831" t="n">
        <v>29.08</v>
      </c>
      <c r="S1831" t="n">
        <v>25.4</v>
      </c>
      <c r="T1831" t="n">
        <v>1014.58</v>
      </c>
      <c r="U1831" t="n">
        <v>0.87</v>
      </c>
      <c r="V1831" t="n">
        <v>0.89</v>
      </c>
      <c r="W1831" t="n">
        <v>2.95</v>
      </c>
      <c r="X1831" t="n">
        <v>0.06</v>
      </c>
      <c r="Y1831" t="n">
        <v>1</v>
      </c>
      <c r="Z1831" t="n">
        <v>10</v>
      </c>
    </row>
    <row r="1832">
      <c r="A1832" t="n">
        <v>150</v>
      </c>
      <c r="B1832" t="n">
        <v>115</v>
      </c>
      <c r="C1832" t="inlineStr">
        <is>
          <t xml:space="preserve">CONCLUIDO	</t>
        </is>
      </c>
      <c r="D1832" t="n">
        <v>7.5315</v>
      </c>
      <c r="E1832" t="n">
        <v>13.28</v>
      </c>
      <c r="F1832" t="n">
        <v>10.44</v>
      </c>
      <c r="G1832" t="n">
        <v>156.62</v>
      </c>
      <c r="H1832" t="n">
        <v>2.35</v>
      </c>
      <c r="I1832" t="n">
        <v>4</v>
      </c>
      <c r="J1832" t="n">
        <v>291.75</v>
      </c>
      <c r="K1832" t="n">
        <v>56.94</v>
      </c>
      <c r="L1832" t="n">
        <v>38.5</v>
      </c>
      <c r="M1832" t="n">
        <v>2</v>
      </c>
      <c r="N1832" t="n">
        <v>81.31</v>
      </c>
      <c r="O1832" t="n">
        <v>36216.49</v>
      </c>
      <c r="P1832" t="n">
        <v>154.55</v>
      </c>
      <c r="Q1832" t="n">
        <v>197.75</v>
      </c>
      <c r="R1832" t="n">
        <v>29.01</v>
      </c>
      <c r="S1832" t="n">
        <v>25.4</v>
      </c>
      <c r="T1832" t="n">
        <v>982.3200000000001</v>
      </c>
      <c r="U1832" t="n">
        <v>0.88</v>
      </c>
      <c r="V1832" t="n">
        <v>0.89</v>
      </c>
      <c r="W1832" t="n">
        <v>2.94</v>
      </c>
      <c r="X1832" t="n">
        <v>0.05</v>
      </c>
      <c r="Y1832" t="n">
        <v>1</v>
      </c>
      <c r="Z1832" t="n">
        <v>10</v>
      </c>
    </row>
    <row r="1833">
      <c r="A1833" t="n">
        <v>151</v>
      </c>
      <c r="B1833" t="n">
        <v>115</v>
      </c>
      <c r="C1833" t="inlineStr">
        <is>
          <t xml:space="preserve">CONCLUIDO	</t>
        </is>
      </c>
      <c r="D1833" t="n">
        <v>7.5308</v>
      </c>
      <c r="E1833" t="n">
        <v>13.28</v>
      </c>
      <c r="F1833" t="n">
        <v>10.44</v>
      </c>
      <c r="G1833" t="n">
        <v>156.64</v>
      </c>
      <c r="H1833" t="n">
        <v>2.36</v>
      </c>
      <c r="I1833" t="n">
        <v>4</v>
      </c>
      <c r="J1833" t="n">
        <v>292.26</v>
      </c>
      <c r="K1833" t="n">
        <v>56.94</v>
      </c>
      <c r="L1833" t="n">
        <v>38.75</v>
      </c>
      <c r="M1833" t="n">
        <v>2</v>
      </c>
      <c r="N1833" t="n">
        <v>81.56999999999999</v>
      </c>
      <c r="O1833" t="n">
        <v>36279.61</v>
      </c>
      <c r="P1833" t="n">
        <v>154.64</v>
      </c>
      <c r="Q1833" t="n">
        <v>197.75</v>
      </c>
      <c r="R1833" t="n">
        <v>28.98</v>
      </c>
      <c r="S1833" t="n">
        <v>25.4</v>
      </c>
      <c r="T1833" t="n">
        <v>967.91</v>
      </c>
      <c r="U1833" t="n">
        <v>0.88</v>
      </c>
      <c r="V1833" t="n">
        <v>0.89</v>
      </c>
      <c r="W1833" t="n">
        <v>2.95</v>
      </c>
      <c r="X1833" t="n">
        <v>0.05</v>
      </c>
      <c r="Y1833" t="n">
        <v>1</v>
      </c>
      <c r="Z1833" t="n">
        <v>10</v>
      </c>
    </row>
    <row r="1834">
      <c r="A1834" t="n">
        <v>152</v>
      </c>
      <c r="B1834" t="n">
        <v>115</v>
      </c>
      <c r="C1834" t="inlineStr">
        <is>
          <t xml:space="preserve">CONCLUIDO	</t>
        </is>
      </c>
      <c r="D1834" t="n">
        <v>7.5298</v>
      </c>
      <c r="E1834" t="n">
        <v>13.28</v>
      </c>
      <c r="F1834" t="n">
        <v>10.44</v>
      </c>
      <c r="G1834" t="n">
        <v>156.66</v>
      </c>
      <c r="H1834" t="n">
        <v>2.37</v>
      </c>
      <c r="I1834" t="n">
        <v>4</v>
      </c>
      <c r="J1834" t="n">
        <v>292.77</v>
      </c>
      <c r="K1834" t="n">
        <v>56.94</v>
      </c>
      <c r="L1834" t="n">
        <v>39</v>
      </c>
      <c r="M1834" t="n">
        <v>2</v>
      </c>
      <c r="N1834" t="n">
        <v>81.83</v>
      </c>
      <c r="O1834" t="n">
        <v>36342.85</v>
      </c>
      <c r="P1834" t="n">
        <v>154.77</v>
      </c>
      <c r="Q1834" t="n">
        <v>197.75</v>
      </c>
      <c r="R1834" t="n">
        <v>29.06</v>
      </c>
      <c r="S1834" t="n">
        <v>25.4</v>
      </c>
      <c r="T1834" t="n">
        <v>1004.08</v>
      </c>
      <c r="U1834" t="n">
        <v>0.87</v>
      </c>
      <c r="V1834" t="n">
        <v>0.89</v>
      </c>
      <c r="W1834" t="n">
        <v>2.94</v>
      </c>
      <c r="X1834" t="n">
        <v>0.05</v>
      </c>
      <c r="Y1834" t="n">
        <v>1</v>
      </c>
      <c r="Z1834" t="n">
        <v>10</v>
      </c>
    </row>
    <row r="1835">
      <c r="A1835" t="n">
        <v>153</v>
      </c>
      <c r="B1835" t="n">
        <v>115</v>
      </c>
      <c r="C1835" t="inlineStr">
        <is>
          <t xml:space="preserve">CONCLUIDO	</t>
        </is>
      </c>
      <c r="D1835" t="n">
        <v>7.5263</v>
      </c>
      <c r="E1835" t="n">
        <v>13.29</v>
      </c>
      <c r="F1835" t="n">
        <v>10.45</v>
      </c>
      <c r="G1835" t="n">
        <v>156.75</v>
      </c>
      <c r="H1835" t="n">
        <v>2.38</v>
      </c>
      <c r="I1835" t="n">
        <v>4</v>
      </c>
      <c r="J1835" t="n">
        <v>293.29</v>
      </c>
      <c r="K1835" t="n">
        <v>56.94</v>
      </c>
      <c r="L1835" t="n">
        <v>39.25</v>
      </c>
      <c r="M1835" t="n">
        <v>2</v>
      </c>
      <c r="N1835" t="n">
        <v>82.09</v>
      </c>
      <c r="O1835" t="n">
        <v>36406.19</v>
      </c>
      <c r="P1835" t="n">
        <v>154.96</v>
      </c>
      <c r="Q1835" t="n">
        <v>197.75</v>
      </c>
      <c r="R1835" t="n">
        <v>29.26</v>
      </c>
      <c r="S1835" t="n">
        <v>25.4</v>
      </c>
      <c r="T1835" t="n">
        <v>1108.12</v>
      </c>
      <c r="U1835" t="n">
        <v>0.87</v>
      </c>
      <c r="V1835" t="n">
        <v>0.89</v>
      </c>
      <c r="W1835" t="n">
        <v>2.95</v>
      </c>
      <c r="X1835" t="n">
        <v>0.06</v>
      </c>
      <c r="Y1835" t="n">
        <v>1</v>
      </c>
      <c r="Z1835" t="n">
        <v>10</v>
      </c>
    </row>
    <row r="1836">
      <c r="A1836" t="n">
        <v>154</v>
      </c>
      <c r="B1836" t="n">
        <v>115</v>
      </c>
      <c r="C1836" t="inlineStr">
        <is>
          <t xml:space="preserve">CONCLUIDO	</t>
        </is>
      </c>
      <c r="D1836" t="n">
        <v>7.5279</v>
      </c>
      <c r="E1836" t="n">
        <v>13.28</v>
      </c>
      <c r="F1836" t="n">
        <v>10.45</v>
      </c>
      <c r="G1836" t="n">
        <v>156.71</v>
      </c>
      <c r="H1836" t="n">
        <v>2.39</v>
      </c>
      <c r="I1836" t="n">
        <v>4</v>
      </c>
      <c r="J1836" t="n">
        <v>293.8</v>
      </c>
      <c r="K1836" t="n">
        <v>56.94</v>
      </c>
      <c r="L1836" t="n">
        <v>39.5</v>
      </c>
      <c r="M1836" t="n">
        <v>2</v>
      </c>
      <c r="N1836" t="n">
        <v>82.36</v>
      </c>
      <c r="O1836" t="n">
        <v>36469.64</v>
      </c>
      <c r="P1836" t="n">
        <v>155.03</v>
      </c>
      <c r="Q1836" t="n">
        <v>197.75</v>
      </c>
      <c r="R1836" t="n">
        <v>29.22</v>
      </c>
      <c r="S1836" t="n">
        <v>25.4</v>
      </c>
      <c r="T1836" t="n">
        <v>1083.56</v>
      </c>
      <c r="U1836" t="n">
        <v>0.87</v>
      </c>
      <c r="V1836" t="n">
        <v>0.89</v>
      </c>
      <c r="W1836" t="n">
        <v>2.94</v>
      </c>
      <c r="X1836" t="n">
        <v>0.06</v>
      </c>
      <c r="Y1836" t="n">
        <v>1</v>
      </c>
      <c r="Z1836" t="n">
        <v>10</v>
      </c>
    </row>
    <row r="1837">
      <c r="A1837" t="n">
        <v>155</v>
      </c>
      <c r="B1837" t="n">
        <v>115</v>
      </c>
      <c r="C1837" t="inlineStr">
        <is>
          <t xml:space="preserve">CONCLUIDO	</t>
        </is>
      </c>
      <c r="D1837" t="n">
        <v>7.5273</v>
      </c>
      <c r="E1837" t="n">
        <v>13.28</v>
      </c>
      <c r="F1837" t="n">
        <v>10.45</v>
      </c>
      <c r="G1837" t="n">
        <v>156.73</v>
      </c>
      <c r="H1837" t="n">
        <v>2.41</v>
      </c>
      <c r="I1837" t="n">
        <v>4</v>
      </c>
      <c r="J1837" t="n">
        <v>294.32</v>
      </c>
      <c r="K1837" t="n">
        <v>56.94</v>
      </c>
      <c r="L1837" t="n">
        <v>39.75</v>
      </c>
      <c r="M1837" t="n">
        <v>2</v>
      </c>
      <c r="N1837" t="n">
        <v>82.62</v>
      </c>
      <c r="O1837" t="n">
        <v>36533.2</v>
      </c>
      <c r="P1837" t="n">
        <v>155.13</v>
      </c>
      <c r="Q1837" t="n">
        <v>197.75</v>
      </c>
      <c r="R1837" t="n">
        <v>29.28</v>
      </c>
      <c r="S1837" t="n">
        <v>25.4</v>
      </c>
      <c r="T1837" t="n">
        <v>1114.23</v>
      </c>
      <c r="U1837" t="n">
        <v>0.87</v>
      </c>
      <c r="V1837" t="n">
        <v>0.89</v>
      </c>
      <c r="W1837" t="n">
        <v>2.94</v>
      </c>
      <c r="X1837" t="n">
        <v>0.06</v>
      </c>
      <c r="Y1837" t="n">
        <v>1</v>
      </c>
      <c r="Z1837" t="n">
        <v>10</v>
      </c>
    </row>
    <row r="1838">
      <c r="A1838" t="n">
        <v>156</v>
      </c>
      <c r="B1838" t="n">
        <v>115</v>
      </c>
      <c r="C1838" t="inlineStr">
        <is>
          <t xml:space="preserve">CONCLUIDO	</t>
        </is>
      </c>
      <c r="D1838" t="n">
        <v>7.5298</v>
      </c>
      <c r="E1838" t="n">
        <v>13.28</v>
      </c>
      <c r="F1838" t="n">
        <v>10.44</v>
      </c>
      <c r="G1838" t="n">
        <v>156.66</v>
      </c>
      <c r="H1838" t="n">
        <v>2.42</v>
      </c>
      <c r="I1838" t="n">
        <v>4</v>
      </c>
      <c r="J1838" t="n">
        <v>294.83</v>
      </c>
      <c r="K1838" t="n">
        <v>56.94</v>
      </c>
      <c r="L1838" t="n">
        <v>40</v>
      </c>
      <c r="M1838" t="n">
        <v>2</v>
      </c>
      <c r="N1838" t="n">
        <v>82.89</v>
      </c>
      <c r="O1838" t="n">
        <v>36596.87</v>
      </c>
      <c r="P1838" t="n">
        <v>155.04</v>
      </c>
      <c r="Q1838" t="n">
        <v>197.75</v>
      </c>
      <c r="R1838" t="n">
        <v>29.08</v>
      </c>
      <c r="S1838" t="n">
        <v>25.4</v>
      </c>
      <c r="T1838" t="n">
        <v>1015.08</v>
      </c>
      <c r="U1838" t="n">
        <v>0.87</v>
      </c>
      <c r="V1838" t="n">
        <v>0.89</v>
      </c>
      <c r="W1838" t="n">
        <v>2.94</v>
      </c>
      <c r="X1838" t="n">
        <v>0.05</v>
      </c>
      <c r="Y1838" t="n">
        <v>1</v>
      </c>
      <c r="Z1838" t="n">
        <v>10</v>
      </c>
    </row>
    <row r="1839">
      <c r="A1839" t="n">
        <v>0</v>
      </c>
      <c r="B1839" t="n">
        <v>35</v>
      </c>
      <c r="C1839" t="inlineStr">
        <is>
          <t xml:space="preserve">CONCLUIDO	</t>
        </is>
      </c>
      <c r="D1839" t="n">
        <v>6.7427</v>
      </c>
      <c r="E1839" t="n">
        <v>14.83</v>
      </c>
      <c r="F1839" t="n">
        <v>11.77</v>
      </c>
      <c r="G1839" t="n">
        <v>10.38</v>
      </c>
      <c r="H1839" t="n">
        <v>0.22</v>
      </c>
      <c r="I1839" t="n">
        <v>68</v>
      </c>
      <c r="J1839" t="n">
        <v>80.84</v>
      </c>
      <c r="K1839" t="n">
        <v>35.1</v>
      </c>
      <c r="L1839" t="n">
        <v>1</v>
      </c>
      <c r="M1839" t="n">
        <v>66</v>
      </c>
      <c r="N1839" t="n">
        <v>9.74</v>
      </c>
      <c r="O1839" t="n">
        <v>10204.21</v>
      </c>
      <c r="P1839" t="n">
        <v>92.44</v>
      </c>
      <c r="Q1839" t="n">
        <v>197.82</v>
      </c>
      <c r="R1839" t="n">
        <v>70.23</v>
      </c>
      <c r="S1839" t="n">
        <v>25.4</v>
      </c>
      <c r="T1839" t="n">
        <v>21269.64</v>
      </c>
      <c r="U1839" t="n">
        <v>0.36</v>
      </c>
      <c r="V1839" t="n">
        <v>0.79</v>
      </c>
      <c r="W1839" t="n">
        <v>3.05</v>
      </c>
      <c r="X1839" t="n">
        <v>1.37</v>
      </c>
      <c r="Y1839" t="n">
        <v>1</v>
      </c>
      <c r="Z1839" t="n">
        <v>10</v>
      </c>
    </row>
    <row r="1840">
      <c r="A1840" t="n">
        <v>1</v>
      </c>
      <c r="B1840" t="n">
        <v>35</v>
      </c>
      <c r="C1840" t="inlineStr">
        <is>
          <t xml:space="preserve">CONCLUIDO	</t>
        </is>
      </c>
      <c r="D1840" t="n">
        <v>7.0211</v>
      </c>
      <c r="E1840" t="n">
        <v>14.24</v>
      </c>
      <c r="F1840" t="n">
        <v>11.44</v>
      </c>
      <c r="G1840" t="n">
        <v>12.95</v>
      </c>
      <c r="H1840" t="n">
        <v>0.27</v>
      </c>
      <c r="I1840" t="n">
        <v>53</v>
      </c>
      <c r="J1840" t="n">
        <v>81.14</v>
      </c>
      <c r="K1840" t="n">
        <v>35.1</v>
      </c>
      <c r="L1840" t="n">
        <v>1.25</v>
      </c>
      <c r="M1840" t="n">
        <v>51</v>
      </c>
      <c r="N1840" t="n">
        <v>9.789999999999999</v>
      </c>
      <c r="O1840" t="n">
        <v>10241.25</v>
      </c>
      <c r="P1840" t="n">
        <v>89.42</v>
      </c>
      <c r="Q1840" t="n">
        <v>197.86</v>
      </c>
      <c r="R1840" t="n">
        <v>60.09</v>
      </c>
      <c r="S1840" t="n">
        <v>25.4</v>
      </c>
      <c r="T1840" t="n">
        <v>16274.27</v>
      </c>
      <c r="U1840" t="n">
        <v>0.42</v>
      </c>
      <c r="V1840" t="n">
        <v>0.8100000000000001</v>
      </c>
      <c r="W1840" t="n">
        <v>3.02</v>
      </c>
      <c r="X1840" t="n">
        <v>1.05</v>
      </c>
      <c r="Y1840" t="n">
        <v>1</v>
      </c>
      <c r="Z1840" t="n">
        <v>10</v>
      </c>
    </row>
    <row r="1841">
      <c r="A1841" t="n">
        <v>2</v>
      </c>
      <c r="B1841" t="n">
        <v>35</v>
      </c>
      <c r="C1841" t="inlineStr">
        <is>
          <t xml:space="preserve">CONCLUIDO	</t>
        </is>
      </c>
      <c r="D1841" t="n">
        <v>7.2049</v>
      </c>
      <c r="E1841" t="n">
        <v>13.88</v>
      </c>
      <c r="F1841" t="n">
        <v>11.25</v>
      </c>
      <c r="G1841" t="n">
        <v>15.69</v>
      </c>
      <c r="H1841" t="n">
        <v>0.32</v>
      </c>
      <c r="I1841" t="n">
        <v>43</v>
      </c>
      <c r="J1841" t="n">
        <v>81.44</v>
      </c>
      <c r="K1841" t="n">
        <v>35.1</v>
      </c>
      <c r="L1841" t="n">
        <v>1.5</v>
      </c>
      <c r="M1841" t="n">
        <v>41</v>
      </c>
      <c r="N1841" t="n">
        <v>9.84</v>
      </c>
      <c r="O1841" t="n">
        <v>10278.32</v>
      </c>
      <c r="P1841" t="n">
        <v>87.48999999999999</v>
      </c>
      <c r="Q1841" t="n">
        <v>197.96</v>
      </c>
      <c r="R1841" t="n">
        <v>53.88</v>
      </c>
      <c r="S1841" t="n">
        <v>25.4</v>
      </c>
      <c r="T1841" t="n">
        <v>13221.53</v>
      </c>
      <c r="U1841" t="n">
        <v>0.47</v>
      </c>
      <c r="V1841" t="n">
        <v>0.83</v>
      </c>
      <c r="W1841" t="n">
        <v>3.01</v>
      </c>
      <c r="X1841" t="n">
        <v>0.85</v>
      </c>
      <c r="Y1841" t="n">
        <v>1</v>
      </c>
      <c r="Z1841" t="n">
        <v>10</v>
      </c>
    </row>
    <row r="1842">
      <c r="A1842" t="n">
        <v>3</v>
      </c>
      <c r="B1842" t="n">
        <v>35</v>
      </c>
      <c r="C1842" t="inlineStr">
        <is>
          <t xml:space="preserve">CONCLUIDO	</t>
        </is>
      </c>
      <c r="D1842" t="n">
        <v>7.3275</v>
      </c>
      <c r="E1842" t="n">
        <v>13.65</v>
      </c>
      <c r="F1842" t="n">
        <v>11.12</v>
      </c>
      <c r="G1842" t="n">
        <v>18.03</v>
      </c>
      <c r="H1842" t="n">
        <v>0.38</v>
      </c>
      <c r="I1842" t="n">
        <v>37</v>
      </c>
      <c r="J1842" t="n">
        <v>81.73999999999999</v>
      </c>
      <c r="K1842" t="n">
        <v>35.1</v>
      </c>
      <c r="L1842" t="n">
        <v>1.75</v>
      </c>
      <c r="M1842" t="n">
        <v>35</v>
      </c>
      <c r="N1842" t="n">
        <v>9.890000000000001</v>
      </c>
      <c r="O1842" t="n">
        <v>10315.41</v>
      </c>
      <c r="P1842" t="n">
        <v>86.19</v>
      </c>
      <c r="Q1842" t="n">
        <v>197.93</v>
      </c>
      <c r="R1842" t="n">
        <v>49.94</v>
      </c>
      <c r="S1842" t="n">
        <v>25.4</v>
      </c>
      <c r="T1842" t="n">
        <v>11281.99</v>
      </c>
      <c r="U1842" t="n">
        <v>0.51</v>
      </c>
      <c r="V1842" t="n">
        <v>0.84</v>
      </c>
      <c r="W1842" t="n">
        <v>3</v>
      </c>
      <c r="X1842" t="n">
        <v>0.72</v>
      </c>
      <c r="Y1842" t="n">
        <v>1</v>
      </c>
      <c r="Z1842" t="n">
        <v>10</v>
      </c>
    </row>
    <row r="1843">
      <c r="A1843" t="n">
        <v>4</v>
      </c>
      <c r="B1843" t="n">
        <v>35</v>
      </c>
      <c r="C1843" t="inlineStr">
        <is>
          <t xml:space="preserve">CONCLUIDO	</t>
        </is>
      </c>
      <c r="D1843" t="n">
        <v>7.4196</v>
      </c>
      <c r="E1843" t="n">
        <v>13.48</v>
      </c>
      <c r="F1843" t="n">
        <v>11.03</v>
      </c>
      <c r="G1843" t="n">
        <v>20.69</v>
      </c>
      <c r="H1843" t="n">
        <v>0.43</v>
      </c>
      <c r="I1843" t="n">
        <v>32</v>
      </c>
      <c r="J1843" t="n">
        <v>82.04000000000001</v>
      </c>
      <c r="K1843" t="n">
        <v>35.1</v>
      </c>
      <c r="L1843" t="n">
        <v>2</v>
      </c>
      <c r="M1843" t="n">
        <v>30</v>
      </c>
      <c r="N1843" t="n">
        <v>9.94</v>
      </c>
      <c r="O1843" t="n">
        <v>10352.53</v>
      </c>
      <c r="P1843" t="n">
        <v>85.09</v>
      </c>
      <c r="Q1843" t="n">
        <v>197.89</v>
      </c>
      <c r="R1843" t="n">
        <v>47.32</v>
      </c>
      <c r="S1843" t="n">
        <v>25.4</v>
      </c>
      <c r="T1843" t="n">
        <v>9997.07</v>
      </c>
      <c r="U1843" t="n">
        <v>0.54</v>
      </c>
      <c r="V1843" t="n">
        <v>0.84</v>
      </c>
      <c r="W1843" t="n">
        <v>2.99</v>
      </c>
      <c r="X1843" t="n">
        <v>0.64</v>
      </c>
      <c r="Y1843" t="n">
        <v>1</v>
      </c>
      <c r="Z1843" t="n">
        <v>10</v>
      </c>
    </row>
    <row r="1844">
      <c r="A1844" t="n">
        <v>5</v>
      </c>
      <c r="B1844" t="n">
        <v>35</v>
      </c>
      <c r="C1844" t="inlineStr">
        <is>
          <t xml:space="preserve">CONCLUIDO	</t>
        </is>
      </c>
      <c r="D1844" t="n">
        <v>7.5131</v>
      </c>
      <c r="E1844" t="n">
        <v>13.31</v>
      </c>
      <c r="F1844" t="n">
        <v>10.94</v>
      </c>
      <c r="G1844" t="n">
        <v>23.43</v>
      </c>
      <c r="H1844" t="n">
        <v>0.48</v>
      </c>
      <c r="I1844" t="n">
        <v>28</v>
      </c>
      <c r="J1844" t="n">
        <v>82.34</v>
      </c>
      <c r="K1844" t="n">
        <v>35.1</v>
      </c>
      <c r="L1844" t="n">
        <v>2.25</v>
      </c>
      <c r="M1844" t="n">
        <v>26</v>
      </c>
      <c r="N1844" t="n">
        <v>9.99</v>
      </c>
      <c r="O1844" t="n">
        <v>10389.66</v>
      </c>
      <c r="P1844" t="n">
        <v>83.95</v>
      </c>
      <c r="Q1844" t="n">
        <v>197.77</v>
      </c>
      <c r="R1844" t="n">
        <v>44.37</v>
      </c>
      <c r="S1844" t="n">
        <v>25.4</v>
      </c>
      <c r="T1844" t="n">
        <v>8539.219999999999</v>
      </c>
      <c r="U1844" t="n">
        <v>0.57</v>
      </c>
      <c r="V1844" t="n">
        <v>0.85</v>
      </c>
      <c r="W1844" t="n">
        <v>2.98</v>
      </c>
      <c r="X1844" t="n">
        <v>0.54</v>
      </c>
      <c r="Y1844" t="n">
        <v>1</v>
      </c>
      <c r="Z1844" t="n">
        <v>10</v>
      </c>
    </row>
    <row r="1845">
      <c r="A1845" t="n">
        <v>6</v>
      </c>
      <c r="B1845" t="n">
        <v>35</v>
      </c>
      <c r="C1845" t="inlineStr">
        <is>
          <t xml:space="preserve">CONCLUIDO	</t>
        </is>
      </c>
      <c r="D1845" t="n">
        <v>7.5809</v>
      </c>
      <c r="E1845" t="n">
        <v>13.19</v>
      </c>
      <c r="F1845" t="n">
        <v>10.87</v>
      </c>
      <c r="G1845" t="n">
        <v>26.08</v>
      </c>
      <c r="H1845" t="n">
        <v>0.53</v>
      </c>
      <c r="I1845" t="n">
        <v>25</v>
      </c>
      <c r="J1845" t="n">
        <v>82.65000000000001</v>
      </c>
      <c r="K1845" t="n">
        <v>35.1</v>
      </c>
      <c r="L1845" t="n">
        <v>2.5</v>
      </c>
      <c r="M1845" t="n">
        <v>23</v>
      </c>
      <c r="N1845" t="n">
        <v>10.04</v>
      </c>
      <c r="O1845" t="n">
        <v>10426.82</v>
      </c>
      <c r="P1845" t="n">
        <v>83.05</v>
      </c>
      <c r="Q1845" t="n">
        <v>197.75</v>
      </c>
      <c r="R1845" t="n">
        <v>42.4</v>
      </c>
      <c r="S1845" t="n">
        <v>25.4</v>
      </c>
      <c r="T1845" t="n">
        <v>7572.75</v>
      </c>
      <c r="U1845" t="n">
        <v>0.6</v>
      </c>
      <c r="V1845" t="n">
        <v>0.86</v>
      </c>
      <c r="W1845" t="n">
        <v>2.97</v>
      </c>
      <c r="X1845" t="n">
        <v>0.48</v>
      </c>
      <c r="Y1845" t="n">
        <v>1</v>
      </c>
      <c r="Z1845" t="n">
        <v>10</v>
      </c>
    </row>
    <row r="1846">
      <c r="A1846" t="n">
        <v>7</v>
      </c>
      <c r="B1846" t="n">
        <v>35</v>
      </c>
      <c r="C1846" t="inlineStr">
        <is>
          <t xml:space="preserve">CONCLUIDO	</t>
        </is>
      </c>
      <c r="D1846" t="n">
        <v>7.6181</v>
      </c>
      <c r="E1846" t="n">
        <v>13.13</v>
      </c>
      <c r="F1846" t="n">
        <v>10.84</v>
      </c>
      <c r="G1846" t="n">
        <v>28.27</v>
      </c>
      <c r="H1846" t="n">
        <v>0.58</v>
      </c>
      <c r="I1846" t="n">
        <v>23</v>
      </c>
      <c r="J1846" t="n">
        <v>82.95</v>
      </c>
      <c r="K1846" t="n">
        <v>35.1</v>
      </c>
      <c r="L1846" t="n">
        <v>2.75</v>
      </c>
      <c r="M1846" t="n">
        <v>21</v>
      </c>
      <c r="N1846" t="n">
        <v>10.1</v>
      </c>
      <c r="O1846" t="n">
        <v>10463.99</v>
      </c>
      <c r="P1846" t="n">
        <v>82.39</v>
      </c>
      <c r="Q1846" t="n">
        <v>197.81</v>
      </c>
      <c r="R1846" t="n">
        <v>41.26</v>
      </c>
      <c r="S1846" t="n">
        <v>25.4</v>
      </c>
      <c r="T1846" t="n">
        <v>7012.88</v>
      </c>
      <c r="U1846" t="n">
        <v>0.62</v>
      </c>
      <c r="V1846" t="n">
        <v>0.86</v>
      </c>
      <c r="W1846" t="n">
        <v>2.98</v>
      </c>
      <c r="X1846" t="n">
        <v>0.45</v>
      </c>
      <c r="Y1846" t="n">
        <v>1</v>
      </c>
      <c r="Z1846" t="n">
        <v>10</v>
      </c>
    </row>
    <row r="1847">
      <c r="A1847" t="n">
        <v>8</v>
      </c>
      <c r="B1847" t="n">
        <v>35</v>
      </c>
      <c r="C1847" t="inlineStr">
        <is>
          <t xml:space="preserve">CONCLUIDO	</t>
        </is>
      </c>
      <c r="D1847" t="n">
        <v>7.6633</v>
      </c>
      <c r="E1847" t="n">
        <v>13.05</v>
      </c>
      <c r="F1847" t="n">
        <v>10.8</v>
      </c>
      <c r="G1847" t="n">
        <v>30.84</v>
      </c>
      <c r="H1847" t="n">
        <v>0.63</v>
      </c>
      <c r="I1847" t="n">
        <v>21</v>
      </c>
      <c r="J1847" t="n">
        <v>83.25</v>
      </c>
      <c r="K1847" t="n">
        <v>35.1</v>
      </c>
      <c r="L1847" t="n">
        <v>3</v>
      </c>
      <c r="M1847" t="n">
        <v>19</v>
      </c>
      <c r="N1847" t="n">
        <v>10.15</v>
      </c>
      <c r="O1847" t="n">
        <v>10501.19</v>
      </c>
      <c r="P1847" t="n">
        <v>81.64</v>
      </c>
      <c r="Q1847" t="n">
        <v>197.76</v>
      </c>
      <c r="R1847" t="n">
        <v>39.81</v>
      </c>
      <c r="S1847" t="n">
        <v>25.4</v>
      </c>
      <c r="T1847" t="n">
        <v>6296.9</v>
      </c>
      <c r="U1847" t="n">
        <v>0.64</v>
      </c>
      <c r="V1847" t="n">
        <v>0.86</v>
      </c>
      <c r="W1847" t="n">
        <v>2.98</v>
      </c>
      <c r="X1847" t="n">
        <v>0.4</v>
      </c>
      <c r="Y1847" t="n">
        <v>1</v>
      </c>
      <c r="Z1847" t="n">
        <v>10</v>
      </c>
    </row>
    <row r="1848">
      <c r="A1848" t="n">
        <v>9</v>
      </c>
      <c r="B1848" t="n">
        <v>35</v>
      </c>
      <c r="C1848" t="inlineStr">
        <is>
          <t xml:space="preserve">CONCLUIDO	</t>
        </is>
      </c>
      <c r="D1848" t="n">
        <v>7.7106</v>
      </c>
      <c r="E1848" t="n">
        <v>12.97</v>
      </c>
      <c r="F1848" t="n">
        <v>10.75</v>
      </c>
      <c r="G1848" t="n">
        <v>33.95</v>
      </c>
      <c r="H1848" t="n">
        <v>0.68</v>
      </c>
      <c r="I1848" t="n">
        <v>19</v>
      </c>
      <c r="J1848" t="n">
        <v>83.55</v>
      </c>
      <c r="K1848" t="n">
        <v>35.1</v>
      </c>
      <c r="L1848" t="n">
        <v>3.25</v>
      </c>
      <c r="M1848" t="n">
        <v>17</v>
      </c>
      <c r="N1848" t="n">
        <v>10.2</v>
      </c>
      <c r="O1848" t="n">
        <v>10538.42</v>
      </c>
      <c r="P1848" t="n">
        <v>80.94</v>
      </c>
      <c r="Q1848" t="n">
        <v>197.82</v>
      </c>
      <c r="R1848" t="n">
        <v>38.51</v>
      </c>
      <c r="S1848" t="n">
        <v>25.4</v>
      </c>
      <c r="T1848" t="n">
        <v>5657.32</v>
      </c>
      <c r="U1848" t="n">
        <v>0.66</v>
      </c>
      <c r="V1848" t="n">
        <v>0.87</v>
      </c>
      <c r="W1848" t="n">
        <v>2.97</v>
      </c>
      <c r="X1848" t="n">
        <v>0.36</v>
      </c>
      <c r="Y1848" t="n">
        <v>1</v>
      </c>
      <c r="Z1848" t="n">
        <v>10</v>
      </c>
    </row>
    <row r="1849">
      <c r="A1849" t="n">
        <v>10</v>
      </c>
      <c r="B1849" t="n">
        <v>35</v>
      </c>
      <c r="C1849" t="inlineStr">
        <is>
          <t xml:space="preserve">CONCLUIDO	</t>
        </is>
      </c>
      <c r="D1849" t="n">
        <v>7.7394</v>
      </c>
      <c r="E1849" t="n">
        <v>12.92</v>
      </c>
      <c r="F1849" t="n">
        <v>10.72</v>
      </c>
      <c r="G1849" t="n">
        <v>35.73</v>
      </c>
      <c r="H1849" t="n">
        <v>0.73</v>
      </c>
      <c r="I1849" t="n">
        <v>18</v>
      </c>
      <c r="J1849" t="n">
        <v>83.84999999999999</v>
      </c>
      <c r="K1849" t="n">
        <v>35.1</v>
      </c>
      <c r="L1849" t="n">
        <v>3.5</v>
      </c>
      <c r="M1849" t="n">
        <v>16</v>
      </c>
      <c r="N1849" t="n">
        <v>10.25</v>
      </c>
      <c r="O1849" t="n">
        <v>10575.66</v>
      </c>
      <c r="P1849" t="n">
        <v>80.36</v>
      </c>
      <c r="Q1849" t="n">
        <v>197.76</v>
      </c>
      <c r="R1849" t="n">
        <v>37.56</v>
      </c>
      <c r="S1849" t="n">
        <v>25.4</v>
      </c>
      <c r="T1849" t="n">
        <v>5186.26</v>
      </c>
      <c r="U1849" t="n">
        <v>0.68</v>
      </c>
      <c r="V1849" t="n">
        <v>0.87</v>
      </c>
      <c r="W1849" t="n">
        <v>2.97</v>
      </c>
      <c r="X1849" t="n">
        <v>0.33</v>
      </c>
      <c r="Y1849" t="n">
        <v>1</v>
      </c>
      <c r="Z1849" t="n">
        <v>10</v>
      </c>
    </row>
    <row r="1850">
      <c r="A1850" t="n">
        <v>11</v>
      </c>
      <c r="B1850" t="n">
        <v>35</v>
      </c>
      <c r="C1850" t="inlineStr">
        <is>
          <t xml:space="preserve">CONCLUIDO	</t>
        </is>
      </c>
      <c r="D1850" t="n">
        <v>7.7493</v>
      </c>
      <c r="E1850" t="n">
        <v>12.9</v>
      </c>
      <c r="F1850" t="n">
        <v>10.72</v>
      </c>
      <c r="G1850" t="n">
        <v>37.83</v>
      </c>
      <c r="H1850" t="n">
        <v>0.78</v>
      </c>
      <c r="I1850" t="n">
        <v>17</v>
      </c>
      <c r="J1850" t="n">
        <v>84.15000000000001</v>
      </c>
      <c r="K1850" t="n">
        <v>35.1</v>
      </c>
      <c r="L1850" t="n">
        <v>3.75</v>
      </c>
      <c r="M1850" t="n">
        <v>15</v>
      </c>
      <c r="N1850" t="n">
        <v>10.3</v>
      </c>
      <c r="O1850" t="n">
        <v>10612.93</v>
      </c>
      <c r="P1850" t="n">
        <v>79.84999999999999</v>
      </c>
      <c r="Q1850" t="n">
        <v>197.75</v>
      </c>
      <c r="R1850" t="n">
        <v>37.8</v>
      </c>
      <c r="S1850" t="n">
        <v>25.4</v>
      </c>
      <c r="T1850" t="n">
        <v>5310.09</v>
      </c>
      <c r="U1850" t="n">
        <v>0.67</v>
      </c>
      <c r="V1850" t="n">
        <v>0.87</v>
      </c>
      <c r="W1850" t="n">
        <v>2.96</v>
      </c>
      <c r="X1850" t="n">
        <v>0.33</v>
      </c>
      <c r="Y1850" t="n">
        <v>1</v>
      </c>
      <c r="Z1850" t="n">
        <v>10</v>
      </c>
    </row>
    <row r="1851">
      <c r="A1851" t="n">
        <v>12</v>
      </c>
      <c r="B1851" t="n">
        <v>35</v>
      </c>
      <c r="C1851" t="inlineStr">
        <is>
          <t xml:space="preserve">CONCLUIDO	</t>
        </is>
      </c>
      <c r="D1851" t="n">
        <v>7.7789</v>
      </c>
      <c r="E1851" t="n">
        <v>12.86</v>
      </c>
      <c r="F1851" t="n">
        <v>10.69</v>
      </c>
      <c r="G1851" t="n">
        <v>40.08</v>
      </c>
      <c r="H1851" t="n">
        <v>0.83</v>
      </c>
      <c r="I1851" t="n">
        <v>16</v>
      </c>
      <c r="J1851" t="n">
        <v>84.45999999999999</v>
      </c>
      <c r="K1851" t="n">
        <v>35.1</v>
      </c>
      <c r="L1851" t="n">
        <v>4</v>
      </c>
      <c r="M1851" t="n">
        <v>14</v>
      </c>
      <c r="N1851" t="n">
        <v>10.36</v>
      </c>
      <c r="O1851" t="n">
        <v>10650.22</v>
      </c>
      <c r="P1851" t="n">
        <v>79.31</v>
      </c>
      <c r="Q1851" t="n">
        <v>197.77</v>
      </c>
      <c r="R1851" t="n">
        <v>36.66</v>
      </c>
      <c r="S1851" t="n">
        <v>25.4</v>
      </c>
      <c r="T1851" t="n">
        <v>4746.15</v>
      </c>
      <c r="U1851" t="n">
        <v>0.6899999999999999</v>
      </c>
      <c r="V1851" t="n">
        <v>0.87</v>
      </c>
      <c r="W1851" t="n">
        <v>2.96</v>
      </c>
      <c r="X1851" t="n">
        <v>0.3</v>
      </c>
      <c r="Y1851" t="n">
        <v>1</v>
      </c>
      <c r="Z1851" t="n">
        <v>10</v>
      </c>
    </row>
    <row r="1852">
      <c r="A1852" t="n">
        <v>13</v>
      </c>
      <c r="B1852" t="n">
        <v>35</v>
      </c>
      <c r="C1852" t="inlineStr">
        <is>
          <t xml:space="preserve">CONCLUIDO	</t>
        </is>
      </c>
      <c r="D1852" t="n">
        <v>7.8057</v>
      </c>
      <c r="E1852" t="n">
        <v>12.81</v>
      </c>
      <c r="F1852" t="n">
        <v>10.66</v>
      </c>
      <c r="G1852" t="n">
        <v>42.64</v>
      </c>
      <c r="H1852" t="n">
        <v>0.88</v>
      </c>
      <c r="I1852" t="n">
        <v>15</v>
      </c>
      <c r="J1852" t="n">
        <v>84.76000000000001</v>
      </c>
      <c r="K1852" t="n">
        <v>35.1</v>
      </c>
      <c r="L1852" t="n">
        <v>4.25</v>
      </c>
      <c r="M1852" t="n">
        <v>13</v>
      </c>
      <c r="N1852" t="n">
        <v>10.41</v>
      </c>
      <c r="O1852" t="n">
        <v>10687.53</v>
      </c>
      <c r="P1852" t="n">
        <v>78.58</v>
      </c>
      <c r="Q1852" t="n">
        <v>197.76</v>
      </c>
      <c r="R1852" t="n">
        <v>35.88</v>
      </c>
      <c r="S1852" t="n">
        <v>25.4</v>
      </c>
      <c r="T1852" t="n">
        <v>4361.89</v>
      </c>
      <c r="U1852" t="n">
        <v>0.71</v>
      </c>
      <c r="V1852" t="n">
        <v>0.87</v>
      </c>
      <c r="W1852" t="n">
        <v>2.96</v>
      </c>
      <c r="X1852" t="n">
        <v>0.27</v>
      </c>
      <c r="Y1852" t="n">
        <v>1</v>
      </c>
      <c r="Z1852" t="n">
        <v>10</v>
      </c>
    </row>
    <row r="1853">
      <c r="A1853" t="n">
        <v>14</v>
      </c>
      <c r="B1853" t="n">
        <v>35</v>
      </c>
      <c r="C1853" t="inlineStr">
        <is>
          <t xml:space="preserve">CONCLUIDO	</t>
        </is>
      </c>
      <c r="D1853" t="n">
        <v>7.8206</v>
      </c>
      <c r="E1853" t="n">
        <v>12.79</v>
      </c>
      <c r="F1853" t="n">
        <v>10.65</v>
      </c>
      <c r="G1853" t="n">
        <v>45.66</v>
      </c>
      <c r="H1853" t="n">
        <v>0.93</v>
      </c>
      <c r="I1853" t="n">
        <v>14</v>
      </c>
      <c r="J1853" t="n">
        <v>85.06</v>
      </c>
      <c r="K1853" t="n">
        <v>35.1</v>
      </c>
      <c r="L1853" t="n">
        <v>4.5</v>
      </c>
      <c r="M1853" t="n">
        <v>12</v>
      </c>
      <c r="N1853" t="n">
        <v>10.46</v>
      </c>
      <c r="O1853" t="n">
        <v>10724.86</v>
      </c>
      <c r="P1853" t="n">
        <v>78.11</v>
      </c>
      <c r="Q1853" t="n">
        <v>197.76</v>
      </c>
      <c r="R1853" t="n">
        <v>35.61</v>
      </c>
      <c r="S1853" t="n">
        <v>25.4</v>
      </c>
      <c r="T1853" t="n">
        <v>4230.58</v>
      </c>
      <c r="U1853" t="n">
        <v>0.71</v>
      </c>
      <c r="V1853" t="n">
        <v>0.87</v>
      </c>
      <c r="W1853" t="n">
        <v>2.96</v>
      </c>
      <c r="X1853" t="n">
        <v>0.26</v>
      </c>
      <c r="Y1853" t="n">
        <v>1</v>
      </c>
      <c r="Z1853" t="n">
        <v>10</v>
      </c>
    </row>
    <row r="1854">
      <c r="A1854" t="n">
        <v>15</v>
      </c>
      <c r="B1854" t="n">
        <v>35</v>
      </c>
      <c r="C1854" t="inlineStr">
        <is>
          <t xml:space="preserve">CONCLUIDO	</t>
        </is>
      </c>
      <c r="D1854" t="n">
        <v>7.8378</v>
      </c>
      <c r="E1854" t="n">
        <v>12.76</v>
      </c>
      <c r="F1854" t="n">
        <v>10.64</v>
      </c>
      <c r="G1854" t="n">
        <v>49.12</v>
      </c>
      <c r="H1854" t="n">
        <v>0.98</v>
      </c>
      <c r="I1854" t="n">
        <v>13</v>
      </c>
      <c r="J1854" t="n">
        <v>85.36</v>
      </c>
      <c r="K1854" t="n">
        <v>35.1</v>
      </c>
      <c r="L1854" t="n">
        <v>4.75</v>
      </c>
      <c r="M1854" t="n">
        <v>11</v>
      </c>
      <c r="N1854" t="n">
        <v>10.51</v>
      </c>
      <c r="O1854" t="n">
        <v>10762.22</v>
      </c>
      <c r="P1854" t="n">
        <v>77.89</v>
      </c>
      <c r="Q1854" t="n">
        <v>197.79</v>
      </c>
      <c r="R1854" t="n">
        <v>35.24</v>
      </c>
      <c r="S1854" t="n">
        <v>25.4</v>
      </c>
      <c r="T1854" t="n">
        <v>4051.31</v>
      </c>
      <c r="U1854" t="n">
        <v>0.72</v>
      </c>
      <c r="V1854" t="n">
        <v>0.87</v>
      </c>
      <c r="W1854" t="n">
        <v>2.96</v>
      </c>
      <c r="X1854" t="n">
        <v>0.25</v>
      </c>
      <c r="Y1854" t="n">
        <v>1</v>
      </c>
      <c r="Z1854" t="n">
        <v>10</v>
      </c>
    </row>
    <row r="1855">
      <c r="A1855" t="n">
        <v>16</v>
      </c>
      <c r="B1855" t="n">
        <v>35</v>
      </c>
      <c r="C1855" t="inlineStr">
        <is>
          <t xml:space="preserve">CONCLUIDO	</t>
        </is>
      </c>
      <c r="D1855" t="n">
        <v>7.8646</v>
      </c>
      <c r="E1855" t="n">
        <v>12.72</v>
      </c>
      <c r="F1855" t="n">
        <v>10.62</v>
      </c>
      <c r="G1855" t="n">
        <v>53.08</v>
      </c>
      <c r="H1855" t="n">
        <v>1.02</v>
      </c>
      <c r="I1855" t="n">
        <v>12</v>
      </c>
      <c r="J1855" t="n">
        <v>85.67</v>
      </c>
      <c r="K1855" t="n">
        <v>35.1</v>
      </c>
      <c r="L1855" t="n">
        <v>5</v>
      </c>
      <c r="M1855" t="n">
        <v>10</v>
      </c>
      <c r="N1855" t="n">
        <v>10.57</v>
      </c>
      <c r="O1855" t="n">
        <v>10799.59</v>
      </c>
      <c r="P1855" t="n">
        <v>76.83</v>
      </c>
      <c r="Q1855" t="n">
        <v>197.79</v>
      </c>
      <c r="R1855" t="n">
        <v>34.47</v>
      </c>
      <c r="S1855" t="n">
        <v>25.4</v>
      </c>
      <c r="T1855" t="n">
        <v>3672.03</v>
      </c>
      <c r="U1855" t="n">
        <v>0.74</v>
      </c>
      <c r="V1855" t="n">
        <v>0.88</v>
      </c>
      <c r="W1855" t="n">
        <v>2.96</v>
      </c>
      <c r="X1855" t="n">
        <v>0.23</v>
      </c>
      <c r="Y1855" t="n">
        <v>1</v>
      </c>
      <c r="Z1855" t="n">
        <v>10</v>
      </c>
    </row>
    <row r="1856">
      <c r="A1856" t="n">
        <v>17</v>
      </c>
      <c r="B1856" t="n">
        <v>35</v>
      </c>
      <c r="C1856" t="inlineStr">
        <is>
          <t xml:space="preserve">CONCLUIDO	</t>
        </is>
      </c>
      <c r="D1856" t="n">
        <v>7.8676</v>
      </c>
      <c r="E1856" t="n">
        <v>12.71</v>
      </c>
      <c r="F1856" t="n">
        <v>10.61</v>
      </c>
      <c r="G1856" t="n">
        <v>53.06</v>
      </c>
      <c r="H1856" t="n">
        <v>1.07</v>
      </c>
      <c r="I1856" t="n">
        <v>12</v>
      </c>
      <c r="J1856" t="n">
        <v>85.97</v>
      </c>
      <c r="K1856" t="n">
        <v>35.1</v>
      </c>
      <c r="L1856" t="n">
        <v>5.25</v>
      </c>
      <c r="M1856" t="n">
        <v>10</v>
      </c>
      <c r="N1856" t="n">
        <v>10.62</v>
      </c>
      <c r="O1856" t="n">
        <v>10836.99</v>
      </c>
      <c r="P1856" t="n">
        <v>76.5</v>
      </c>
      <c r="Q1856" t="n">
        <v>197.76</v>
      </c>
      <c r="R1856" t="n">
        <v>34.25</v>
      </c>
      <c r="S1856" t="n">
        <v>25.4</v>
      </c>
      <c r="T1856" t="n">
        <v>3560.14</v>
      </c>
      <c r="U1856" t="n">
        <v>0.74</v>
      </c>
      <c r="V1856" t="n">
        <v>0.88</v>
      </c>
      <c r="W1856" t="n">
        <v>2.96</v>
      </c>
      <c r="X1856" t="n">
        <v>0.22</v>
      </c>
      <c r="Y1856" t="n">
        <v>1</v>
      </c>
      <c r="Z1856" t="n">
        <v>10</v>
      </c>
    </row>
    <row r="1857">
      <c r="A1857" t="n">
        <v>18</v>
      </c>
      <c r="B1857" t="n">
        <v>35</v>
      </c>
      <c r="C1857" t="inlineStr">
        <is>
          <t xml:space="preserve">CONCLUIDO	</t>
        </is>
      </c>
      <c r="D1857" t="n">
        <v>7.8982</v>
      </c>
      <c r="E1857" t="n">
        <v>12.66</v>
      </c>
      <c r="F1857" t="n">
        <v>10.58</v>
      </c>
      <c r="G1857" t="n">
        <v>57.71</v>
      </c>
      <c r="H1857" t="n">
        <v>1.12</v>
      </c>
      <c r="I1857" t="n">
        <v>11</v>
      </c>
      <c r="J1857" t="n">
        <v>86.27</v>
      </c>
      <c r="K1857" t="n">
        <v>35.1</v>
      </c>
      <c r="L1857" t="n">
        <v>5.5</v>
      </c>
      <c r="M1857" t="n">
        <v>9</v>
      </c>
      <c r="N1857" t="n">
        <v>10.67</v>
      </c>
      <c r="O1857" t="n">
        <v>10874.42</v>
      </c>
      <c r="P1857" t="n">
        <v>75.56999999999999</v>
      </c>
      <c r="Q1857" t="n">
        <v>197.78</v>
      </c>
      <c r="R1857" t="n">
        <v>33.34</v>
      </c>
      <c r="S1857" t="n">
        <v>25.4</v>
      </c>
      <c r="T1857" t="n">
        <v>3112.77</v>
      </c>
      <c r="U1857" t="n">
        <v>0.76</v>
      </c>
      <c r="V1857" t="n">
        <v>0.88</v>
      </c>
      <c r="W1857" t="n">
        <v>2.95</v>
      </c>
      <c r="X1857" t="n">
        <v>0.19</v>
      </c>
      <c r="Y1857" t="n">
        <v>1</v>
      </c>
      <c r="Z1857" t="n">
        <v>10</v>
      </c>
    </row>
    <row r="1858">
      <c r="A1858" t="n">
        <v>19</v>
      </c>
      <c r="B1858" t="n">
        <v>35</v>
      </c>
      <c r="C1858" t="inlineStr">
        <is>
          <t xml:space="preserve">CONCLUIDO	</t>
        </is>
      </c>
      <c r="D1858" t="n">
        <v>7.8913</v>
      </c>
      <c r="E1858" t="n">
        <v>12.67</v>
      </c>
      <c r="F1858" t="n">
        <v>10.59</v>
      </c>
      <c r="G1858" t="n">
        <v>57.77</v>
      </c>
      <c r="H1858" t="n">
        <v>1.16</v>
      </c>
      <c r="I1858" t="n">
        <v>11</v>
      </c>
      <c r="J1858" t="n">
        <v>86.58</v>
      </c>
      <c r="K1858" t="n">
        <v>35.1</v>
      </c>
      <c r="L1858" t="n">
        <v>5.75</v>
      </c>
      <c r="M1858" t="n">
        <v>9</v>
      </c>
      <c r="N1858" t="n">
        <v>10.73</v>
      </c>
      <c r="O1858" t="n">
        <v>10911.86</v>
      </c>
      <c r="P1858" t="n">
        <v>75.61</v>
      </c>
      <c r="Q1858" t="n">
        <v>197.79</v>
      </c>
      <c r="R1858" t="n">
        <v>33.61</v>
      </c>
      <c r="S1858" t="n">
        <v>25.4</v>
      </c>
      <c r="T1858" t="n">
        <v>3247.44</v>
      </c>
      <c r="U1858" t="n">
        <v>0.76</v>
      </c>
      <c r="V1858" t="n">
        <v>0.88</v>
      </c>
      <c r="W1858" t="n">
        <v>2.96</v>
      </c>
      <c r="X1858" t="n">
        <v>0.2</v>
      </c>
      <c r="Y1858" t="n">
        <v>1</v>
      </c>
      <c r="Z1858" t="n">
        <v>10</v>
      </c>
    </row>
    <row r="1859">
      <c r="A1859" t="n">
        <v>20</v>
      </c>
      <c r="B1859" t="n">
        <v>35</v>
      </c>
      <c r="C1859" t="inlineStr">
        <is>
          <t xml:space="preserve">CONCLUIDO	</t>
        </is>
      </c>
      <c r="D1859" t="n">
        <v>7.9178</v>
      </c>
      <c r="E1859" t="n">
        <v>12.63</v>
      </c>
      <c r="F1859" t="n">
        <v>10.57</v>
      </c>
      <c r="G1859" t="n">
        <v>63.39</v>
      </c>
      <c r="H1859" t="n">
        <v>1.21</v>
      </c>
      <c r="I1859" t="n">
        <v>10</v>
      </c>
      <c r="J1859" t="n">
        <v>86.88</v>
      </c>
      <c r="K1859" t="n">
        <v>35.1</v>
      </c>
      <c r="L1859" t="n">
        <v>6</v>
      </c>
      <c r="M1859" t="n">
        <v>8</v>
      </c>
      <c r="N1859" t="n">
        <v>10.78</v>
      </c>
      <c r="O1859" t="n">
        <v>10949.33</v>
      </c>
      <c r="P1859" t="n">
        <v>74.84</v>
      </c>
      <c r="Q1859" t="n">
        <v>197.75</v>
      </c>
      <c r="R1859" t="n">
        <v>32.69</v>
      </c>
      <c r="S1859" t="n">
        <v>25.4</v>
      </c>
      <c r="T1859" t="n">
        <v>2792.08</v>
      </c>
      <c r="U1859" t="n">
        <v>0.78</v>
      </c>
      <c r="V1859" t="n">
        <v>0.88</v>
      </c>
      <c r="W1859" t="n">
        <v>2.96</v>
      </c>
      <c r="X1859" t="n">
        <v>0.18</v>
      </c>
      <c r="Y1859" t="n">
        <v>1</v>
      </c>
      <c r="Z1859" t="n">
        <v>10</v>
      </c>
    </row>
    <row r="1860">
      <c r="A1860" t="n">
        <v>21</v>
      </c>
      <c r="B1860" t="n">
        <v>35</v>
      </c>
      <c r="C1860" t="inlineStr">
        <is>
          <t xml:space="preserve">CONCLUIDO	</t>
        </is>
      </c>
      <c r="D1860" t="n">
        <v>7.919</v>
      </c>
      <c r="E1860" t="n">
        <v>12.63</v>
      </c>
      <c r="F1860" t="n">
        <v>10.56</v>
      </c>
      <c r="G1860" t="n">
        <v>63.38</v>
      </c>
      <c r="H1860" t="n">
        <v>1.26</v>
      </c>
      <c r="I1860" t="n">
        <v>10</v>
      </c>
      <c r="J1860" t="n">
        <v>87.19</v>
      </c>
      <c r="K1860" t="n">
        <v>35.1</v>
      </c>
      <c r="L1860" t="n">
        <v>6.25</v>
      </c>
      <c r="M1860" t="n">
        <v>8</v>
      </c>
      <c r="N1860" t="n">
        <v>10.83</v>
      </c>
      <c r="O1860" t="n">
        <v>10986.82</v>
      </c>
      <c r="P1860" t="n">
        <v>74.37</v>
      </c>
      <c r="Q1860" t="n">
        <v>197.76</v>
      </c>
      <c r="R1860" t="n">
        <v>32.61</v>
      </c>
      <c r="S1860" t="n">
        <v>25.4</v>
      </c>
      <c r="T1860" t="n">
        <v>2752.42</v>
      </c>
      <c r="U1860" t="n">
        <v>0.78</v>
      </c>
      <c r="V1860" t="n">
        <v>0.88</v>
      </c>
      <c r="W1860" t="n">
        <v>2.96</v>
      </c>
      <c r="X1860" t="n">
        <v>0.17</v>
      </c>
      <c r="Y1860" t="n">
        <v>1</v>
      </c>
      <c r="Z1860" t="n">
        <v>10</v>
      </c>
    </row>
    <row r="1861">
      <c r="A1861" t="n">
        <v>22</v>
      </c>
      <c r="B1861" t="n">
        <v>35</v>
      </c>
      <c r="C1861" t="inlineStr">
        <is>
          <t xml:space="preserve">CONCLUIDO	</t>
        </is>
      </c>
      <c r="D1861" t="n">
        <v>7.9147</v>
      </c>
      <c r="E1861" t="n">
        <v>12.63</v>
      </c>
      <c r="F1861" t="n">
        <v>10.57</v>
      </c>
      <c r="G1861" t="n">
        <v>63.42</v>
      </c>
      <c r="H1861" t="n">
        <v>1.3</v>
      </c>
      <c r="I1861" t="n">
        <v>10</v>
      </c>
      <c r="J1861" t="n">
        <v>87.48999999999999</v>
      </c>
      <c r="K1861" t="n">
        <v>35.1</v>
      </c>
      <c r="L1861" t="n">
        <v>6.5</v>
      </c>
      <c r="M1861" t="n">
        <v>8</v>
      </c>
      <c r="N1861" t="n">
        <v>10.89</v>
      </c>
      <c r="O1861" t="n">
        <v>11024.33</v>
      </c>
      <c r="P1861" t="n">
        <v>73.47</v>
      </c>
      <c r="Q1861" t="n">
        <v>197.77</v>
      </c>
      <c r="R1861" t="n">
        <v>32.84</v>
      </c>
      <c r="S1861" t="n">
        <v>25.4</v>
      </c>
      <c r="T1861" t="n">
        <v>2867.03</v>
      </c>
      <c r="U1861" t="n">
        <v>0.77</v>
      </c>
      <c r="V1861" t="n">
        <v>0.88</v>
      </c>
      <c r="W1861" t="n">
        <v>2.96</v>
      </c>
      <c r="X1861" t="n">
        <v>0.18</v>
      </c>
      <c r="Y1861" t="n">
        <v>1</v>
      </c>
      <c r="Z1861" t="n">
        <v>10</v>
      </c>
    </row>
    <row r="1862">
      <c r="A1862" t="n">
        <v>23</v>
      </c>
      <c r="B1862" t="n">
        <v>35</v>
      </c>
      <c r="C1862" t="inlineStr">
        <is>
          <t xml:space="preserve">CONCLUIDO	</t>
        </is>
      </c>
      <c r="D1862" t="n">
        <v>7.9327</v>
      </c>
      <c r="E1862" t="n">
        <v>12.61</v>
      </c>
      <c r="F1862" t="n">
        <v>10.56</v>
      </c>
      <c r="G1862" t="n">
        <v>70.39</v>
      </c>
      <c r="H1862" t="n">
        <v>1.35</v>
      </c>
      <c r="I1862" t="n">
        <v>9</v>
      </c>
      <c r="J1862" t="n">
        <v>87.79000000000001</v>
      </c>
      <c r="K1862" t="n">
        <v>35.1</v>
      </c>
      <c r="L1862" t="n">
        <v>6.75</v>
      </c>
      <c r="M1862" t="n">
        <v>7</v>
      </c>
      <c r="N1862" t="n">
        <v>10.94</v>
      </c>
      <c r="O1862" t="n">
        <v>11061.87</v>
      </c>
      <c r="P1862" t="n">
        <v>73.2</v>
      </c>
      <c r="Q1862" t="n">
        <v>197.75</v>
      </c>
      <c r="R1862" t="n">
        <v>32.53</v>
      </c>
      <c r="S1862" t="n">
        <v>25.4</v>
      </c>
      <c r="T1862" t="n">
        <v>2718.11</v>
      </c>
      <c r="U1862" t="n">
        <v>0.78</v>
      </c>
      <c r="V1862" t="n">
        <v>0.88</v>
      </c>
      <c r="W1862" t="n">
        <v>2.96</v>
      </c>
      <c r="X1862" t="n">
        <v>0.17</v>
      </c>
      <c r="Y1862" t="n">
        <v>1</v>
      </c>
      <c r="Z1862" t="n">
        <v>10</v>
      </c>
    </row>
    <row r="1863">
      <c r="A1863" t="n">
        <v>24</v>
      </c>
      <c r="B1863" t="n">
        <v>35</v>
      </c>
      <c r="C1863" t="inlineStr">
        <is>
          <t xml:space="preserve">CONCLUIDO	</t>
        </is>
      </c>
      <c r="D1863" t="n">
        <v>7.9412</v>
      </c>
      <c r="E1863" t="n">
        <v>12.59</v>
      </c>
      <c r="F1863" t="n">
        <v>10.55</v>
      </c>
      <c r="G1863" t="n">
        <v>70.3</v>
      </c>
      <c r="H1863" t="n">
        <v>1.39</v>
      </c>
      <c r="I1863" t="n">
        <v>9</v>
      </c>
      <c r="J1863" t="n">
        <v>88.09999999999999</v>
      </c>
      <c r="K1863" t="n">
        <v>35.1</v>
      </c>
      <c r="L1863" t="n">
        <v>7</v>
      </c>
      <c r="M1863" t="n">
        <v>7</v>
      </c>
      <c r="N1863" t="n">
        <v>11</v>
      </c>
      <c r="O1863" t="n">
        <v>11099.43</v>
      </c>
      <c r="P1863" t="n">
        <v>72.64</v>
      </c>
      <c r="Q1863" t="n">
        <v>197.75</v>
      </c>
      <c r="R1863" t="n">
        <v>32.19</v>
      </c>
      <c r="S1863" t="n">
        <v>25.4</v>
      </c>
      <c r="T1863" t="n">
        <v>2547.76</v>
      </c>
      <c r="U1863" t="n">
        <v>0.79</v>
      </c>
      <c r="V1863" t="n">
        <v>0.88</v>
      </c>
      <c r="W1863" t="n">
        <v>2.95</v>
      </c>
      <c r="X1863" t="n">
        <v>0.16</v>
      </c>
      <c r="Y1863" t="n">
        <v>1</v>
      </c>
      <c r="Z1863" t="n">
        <v>10</v>
      </c>
    </row>
    <row r="1864">
      <c r="A1864" t="n">
        <v>25</v>
      </c>
      <c r="B1864" t="n">
        <v>35</v>
      </c>
      <c r="C1864" t="inlineStr">
        <is>
          <t xml:space="preserve">CONCLUIDO	</t>
        </is>
      </c>
      <c r="D1864" t="n">
        <v>7.9395</v>
      </c>
      <c r="E1864" t="n">
        <v>12.6</v>
      </c>
      <c r="F1864" t="n">
        <v>10.55</v>
      </c>
      <c r="G1864" t="n">
        <v>70.31999999999999</v>
      </c>
      <c r="H1864" t="n">
        <v>1.44</v>
      </c>
      <c r="I1864" t="n">
        <v>9</v>
      </c>
      <c r="J1864" t="n">
        <v>88.40000000000001</v>
      </c>
      <c r="K1864" t="n">
        <v>35.1</v>
      </c>
      <c r="L1864" t="n">
        <v>7.25</v>
      </c>
      <c r="M1864" t="n">
        <v>7</v>
      </c>
      <c r="N1864" t="n">
        <v>11.05</v>
      </c>
      <c r="O1864" t="n">
        <v>11137.01</v>
      </c>
      <c r="P1864" t="n">
        <v>72.38</v>
      </c>
      <c r="Q1864" t="n">
        <v>197.77</v>
      </c>
      <c r="R1864" t="n">
        <v>32.38</v>
      </c>
      <c r="S1864" t="n">
        <v>25.4</v>
      </c>
      <c r="T1864" t="n">
        <v>2643.46</v>
      </c>
      <c r="U1864" t="n">
        <v>0.78</v>
      </c>
      <c r="V1864" t="n">
        <v>0.88</v>
      </c>
      <c r="W1864" t="n">
        <v>2.95</v>
      </c>
      <c r="X1864" t="n">
        <v>0.16</v>
      </c>
      <c r="Y1864" t="n">
        <v>1</v>
      </c>
      <c r="Z1864" t="n">
        <v>10</v>
      </c>
    </row>
    <row r="1865">
      <c r="A1865" t="n">
        <v>26</v>
      </c>
      <c r="B1865" t="n">
        <v>35</v>
      </c>
      <c r="C1865" t="inlineStr">
        <is>
          <t xml:space="preserve">CONCLUIDO	</t>
        </is>
      </c>
      <c r="D1865" t="n">
        <v>7.9708</v>
      </c>
      <c r="E1865" t="n">
        <v>12.55</v>
      </c>
      <c r="F1865" t="n">
        <v>10.52</v>
      </c>
      <c r="G1865" t="n">
        <v>78.87</v>
      </c>
      <c r="H1865" t="n">
        <v>1.48</v>
      </c>
      <c r="I1865" t="n">
        <v>8</v>
      </c>
      <c r="J1865" t="n">
        <v>88.70999999999999</v>
      </c>
      <c r="K1865" t="n">
        <v>35.1</v>
      </c>
      <c r="L1865" t="n">
        <v>7.5</v>
      </c>
      <c r="M1865" t="n">
        <v>6</v>
      </c>
      <c r="N1865" t="n">
        <v>11.11</v>
      </c>
      <c r="O1865" t="n">
        <v>11174.61</v>
      </c>
      <c r="P1865" t="n">
        <v>71.56999999999999</v>
      </c>
      <c r="Q1865" t="n">
        <v>197.75</v>
      </c>
      <c r="R1865" t="n">
        <v>31.35</v>
      </c>
      <c r="S1865" t="n">
        <v>25.4</v>
      </c>
      <c r="T1865" t="n">
        <v>2133.5</v>
      </c>
      <c r="U1865" t="n">
        <v>0.8100000000000001</v>
      </c>
      <c r="V1865" t="n">
        <v>0.88</v>
      </c>
      <c r="W1865" t="n">
        <v>2.95</v>
      </c>
      <c r="X1865" t="n">
        <v>0.13</v>
      </c>
      <c r="Y1865" t="n">
        <v>1</v>
      </c>
      <c r="Z1865" t="n">
        <v>10</v>
      </c>
    </row>
    <row r="1866">
      <c r="A1866" t="n">
        <v>27</v>
      </c>
      <c r="B1866" t="n">
        <v>35</v>
      </c>
      <c r="C1866" t="inlineStr">
        <is>
          <t xml:space="preserve">CONCLUIDO	</t>
        </is>
      </c>
      <c r="D1866" t="n">
        <v>7.9662</v>
      </c>
      <c r="E1866" t="n">
        <v>12.55</v>
      </c>
      <c r="F1866" t="n">
        <v>10.52</v>
      </c>
      <c r="G1866" t="n">
        <v>78.92</v>
      </c>
      <c r="H1866" t="n">
        <v>1.53</v>
      </c>
      <c r="I1866" t="n">
        <v>8</v>
      </c>
      <c r="J1866" t="n">
        <v>89.01000000000001</v>
      </c>
      <c r="K1866" t="n">
        <v>35.1</v>
      </c>
      <c r="L1866" t="n">
        <v>7.75</v>
      </c>
      <c r="M1866" t="n">
        <v>6</v>
      </c>
      <c r="N1866" t="n">
        <v>11.16</v>
      </c>
      <c r="O1866" t="n">
        <v>11212.24</v>
      </c>
      <c r="P1866" t="n">
        <v>71.45</v>
      </c>
      <c r="Q1866" t="n">
        <v>197.75</v>
      </c>
      <c r="R1866" t="n">
        <v>31.56</v>
      </c>
      <c r="S1866" t="n">
        <v>25.4</v>
      </c>
      <c r="T1866" t="n">
        <v>2235.33</v>
      </c>
      <c r="U1866" t="n">
        <v>0.8</v>
      </c>
      <c r="V1866" t="n">
        <v>0.88</v>
      </c>
      <c r="W1866" t="n">
        <v>2.95</v>
      </c>
      <c r="X1866" t="n">
        <v>0.13</v>
      </c>
      <c r="Y1866" t="n">
        <v>1</v>
      </c>
      <c r="Z1866" t="n">
        <v>10</v>
      </c>
    </row>
    <row r="1867">
      <c r="A1867" t="n">
        <v>28</v>
      </c>
      <c r="B1867" t="n">
        <v>35</v>
      </c>
      <c r="C1867" t="inlineStr">
        <is>
          <t xml:space="preserve">CONCLUIDO	</t>
        </is>
      </c>
      <c r="D1867" t="n">
        <v>7.9623</v>
      </c>
      <c r="E1867" t="n">
        <v>12.56</v>
      </c>
      <c r="F1867" t="n">
        <v>10.53</v>
      </c>
      <c r="G1867" t="n">
        <v>78.97</v>
      </c>
      <c r="H1867" t="n">
        <v>1.57</v>
      </c>
      <c r="I1867" t="n">
        <v>8</v>
      </c>
      <c r="J1867" t="n">
        <v>89.31999999999999</v>
      </c>
      <c r="K1867" t="n">
        <v>35.1</v>
      </c>
      <c r="L1867" t="n">
        <v>8</v>
      </c>
      <c r="M1867" t="n">
        <v>6</v>
      </c>
      <c r="N1867" t="n">
        <v>11.22</v>
      </c>
      <c r="O1867" t="n">
        <v>11249.89</v>
      </c>
      <c r="P1867" t="n">
        <v>71</v>
      </c>
      <c r="Q1867" t="n">
        <v>197.77</v>
      </c>
      <c r="R1867" t="n">
        <v>31.7</v>
      </c>
      <c r="S1867" t="n">
        <v>25.4</v>
      </c>
      <c r="T1867" t="n">
        <v>2305.63</v>
      </c>
      <c r="U1867" t="n">
        <v>0.8</v>
      </c>
      <c r="V1867" t="n">
        <v>0.88</v>
      </c>
      <c r="W1867" t="n">
        <v>2.95</v>
      </c>
      <c r="X1867" t="n">
        <v>0.14</v>
      </c>
      <c r="Y1867" t="n">
        <v>1</v>
      </c>
      <c r="Z1867" t="n">
        <v>10</v>
      </c>
    </row>
    <row r="1868">
      <c r="A1868" t="n">
        <v>29</v>
      </c>
      <c r="B1868" t="n">
        <v>35</v>
      </c>
      <c r="C1868" t="inlineStr">
        <is>
          <t xml:space="preserve">CONCLUIDO	</t>
        </is>
      </c>
      <c r="D1868" t="n">
        <v>7.9598</v>
      </c>
      <c r="E1868" t="n">
        <v>12.56</v>
      </c>
      <c r="F1868" t="n">
        <v>10.53</v>
      </c>
      <c r="G1868" t="n">
        <v>79</v>
      </c>
      <c r="H1868" t="n">
        <v>1.62</v>
      </c>
      <c r="I1868" t="n">
        <v>8</v>
      </c>
      <c r="J1868" t="n">
        <v>89.62</v>
      </c>
      <c r="K1868" t="n">
        <v>35.1</v>
      </c>
      <c r="L1868" t="n">
        <v>8.25</v>
      </c>
      <c r="M1868" t="n">
        <v>4</v>
      </c>
      <c r="N1868" t="n">
        <v>11.27</v>
      </c>
      <c r="O1868" t="n">
        <v>11287.56</v>
      </c>
      <c r="P1868" t="n">
        <v>69.93000000000001</v>
      </c>
      <c r="Q1868" t="n">
        <v>197.78</v>
      </c>
      <c r="R1868" t="n">
        <v>31.77</v>
      </c>
      <c r="S1868" t="n">
        <v>25.4</v>
      </c>
      <c r="T1868" t="n">
        <v>2342.3</v>
      </c>
      <c r="U1868" t="n">
        <v>0.8</v>
      </c>
      <c r="V1868" t="n">
        <v>0.88</v>
      </c>
      <c r="W1868" t="n">
        <v>2.95</v>
      </c>
      <c r="X1868" t="n">
        <v>0.14</v>
      </c>
      <c r="Y1868" t="n">
        <v>1</v>
      </c>
      <c r="Z1868" t="n">
        <v>10</v>
      </c>
    </row>
    <row r="1869">
      <c r="A1869" t="n">
        <v>30</v>
      </c>
      <c r="B1869" t="n">
        <v>35</v>
      </c>
      <c r="C1869" t="inlineStr">
        <is>
          <t xml:space="preserve">CONCLUIDO	</t>
        </is>
      </c>
      <c r="D1869" t="n">
        <v>7.986</v>
      </c>
      <c r="E1869" t="n">
        <v>12.52</v>
      </c>
      <c r="F1869" t="n">
        <v>10.51</v>
      </c>
      <c r="G1869" t="n">
        <v>90.08</v>
      </c>
      <c r="H1869" t="n">
        <v>1.66</v>
      </c>
      <c r="I1869" t="n">
        <v>7</v>
      </c>
      <c r="J1869" t="n">
        <v>89.93000000000001</v>
      </c>
      <c r="K1869" t="n">
        <v>35.1</v>
      </c>
      <c r="L1869" t="n">
        <v>8.5</v>
      </c>
      <c r="M1869" t="n">
        <v>2</v>
      </c>
      <c r="N1869" t="n">
        <v>11.33</v>
      </c>
      <c r="O1869" t="n">
        <v>11325.25</v>
      </c>
      <c r="P1869" t="n">
        <v>69.88</v>
      </c>
      <c r="Q1869" t="n">
        <v>197.8</v>
      </c>
      <c r="R1869" t="n">
        <v>30.98</v>
      </c>
      <c r="S1869" t="n">
        <v>25.4</v>
      </c>
      <c r="T1869" t="n">
        <v>1948.82</v>
      </c>
      <c r="U1869" t="n">
        <v>0.82</v>
      </c>
      <c r="V1869" t="n">
        <v>0.89</v>
      </c>
      <c r="W1869" t="n">
        <v>2.95</v>
      </c>
      <c r="X1869" t="n">
        <v>0.12</v>
      </c>
      <c r="Y1869" t="n">
        <v>1</v>
      </c>
      <c r="Z1869" t="n">
        <v>10</v>
      </c>
    </row>
    <row r="1870">
      <c r="A1870" t="n">
        <v>31</v>
      </c>
      <c r="B1870" t="n">
        <v>35</v>
      </c>
      <c r="C1870" t="inlineStr">
        <is>
          <t xml:space="preserve">CONCLUIDO	</t>
        </is>
      </c>
      <c r="D1870" t="n">
        <v>7.9789</v>
      </c>
      <c r="E1870" t="n">
        <v>12.53</v>
      </c>
      <c r="F1870" t="n">
        <v>10.52</v>
      </c>
      <c r="G1870" t="n">
        <v>90.18000000000001</v>
      </c>
      <c r="H1870" t="n">
        <v>1.7</v>
      </c>
      <c r="I1870" t="n">
        <v>7</v>
      </c>
      <c r="J1870" t="n">
        <v>90.23999999999999</v>
      </c>
      <c r="K1870" t="n">
        <v>35.1</v>
      </c>
      <c r="L1870" t="n">
        <v>8.75</v>
      </c>
      <c r="M1870" t="n">
        <v>1</v>
      </c>
      <c r="N1870" t="n">
        <v>11.38</v>
      </c>
      <c r="O1870" t="n">
        <v>11362.97</v>
      </c>
      <c r="P1870" t="n">
        <v>70.11</v>
      </c>
      <c r="Q1870" t="n">
        <v>197.83</v>
      </c>
      <c r="R1870" t="n">
        <v>31.28</v>
      </c>
      <c r="S1870" t="n">
        <v>25.4</v>
      </c>
      <c r="T1870" t="n">
        <v>2100.57</v>
      </c>
      <c r="U1870" t="n">
        <v>0.8100000000000001</v>
      </c>
      <c r="V1870" t="n">
        <v>0.88</v>
      </c>
      <c r="W1870" t="n">
        <v>2.96</v>
      </c>
      <c r="X1870" t="n">
        <v>0.13</v>
      </c>
      <c r="Y1870" t="n">
        <v>1</v>
      </c>
      <c r="Z1870" t="n">
        <v>10</v>
      </c>
    </row>
    <row r="1871">
      <c r="A1871" t="n">
        <v>32</v>
      </c>
      <c r="B1871" t="n">
        <v>35</v>
      </c>
      <c r="C1871" t="inlineStr">
        <is>
          <t xml:space="preserve">CONCLUIDO	</t>
        </is>
      </c>
      <c r="D1871" t="n">
        <v>7.978</v>
      </c>
      <c r="E1871" t="n">
        <v>12.53</v>
      </c>
      <c r="F1871" t="n">
        <v>10.52</v>
      </c>
      <c r="G1871" t="n">
        <v>90.19</v>
      </c>
      <c r="H1871" t="n">
        <v>1.75</v>
      </c>
      <c r="I1871" t="n">
        <v>7</v>
      </c>
      <c r="J1871" t="n">
        <v>90.54000000000001</v>
      </c>
      <c r="K1871" t="n">
        <v>35.1</v>
      </c>
      <c r="L1871" t="n">
        <v>9</v>
      </c>
      <c r="M1871" t="n">
        <v>1</v>
      </c>
      <c r="N1871" t="n">
        <v>11.44</v>
      </c>
      <c r="O1871" t="n">
        <v>11400.71</v>
      </c>
      <c r="P1871" t="n">
        <v>70.27</v>
      </c>
      <c r="Q1871" t="n">
        <v>197.78</v>
      </c>
      <c r="R1871" t="n">
        <v>31.3</v>
      </c>
      <c r="S1871" t="n">
        <v>25.4</v>
      </c>
      <c r="T1871" t="n">
        <v>2110.34</v>
      </c>
      <c r="U1871" t="n">
        <v>0.8100000000000001</v>
      </c>
      <c r="V1871" t="n">
        <v>0.88</v>
      </c>
      <c r="W1871" t="n">
        <v>2.96</v>
      </c>
      <c r="X1871" t="n">
        <v>0.13</v>
      </c>
      <c r="Y1871" t="n">
        <v>1</v>
      </c>
      <c r="Z1871" t="n">
        <v>10</v>
      </c>
    </row>
    <row r="1872">
      <c r="A1872" t="n">
        <v>33</v>
      </c>
      <c r="B1872" t="n">
        <v>35</v>
      </c>
      <c r="C1872" t="inlineStr">
        <is>
          <t xml:space="preserve">CONCLUIDO	</t>
        </is>
      </c>
      <c r="D1872" t="n">
        <v>7.9798</v>
      </c>
      <c r="E1872" t="n">
        <v>12.53</v>
      </c>
      <c r="F1872" t="n">
        <v>10.52</v>
      </c>
      <c r="G1872" t="n">
        <v>90.16</v>
      </c>
      <c r="H1872" t="n">
        <v>1.79</v>
      </c>
      <c r="I1872" t="n">
        <v>7</v>
      </c>
      <c r="J1872" t="n">
        <v>90.84999999999999</v>
      </c>
      <c r="K1872" t="n">
        <v>35.1</v>
      </c>
      <c r="L1872" t="n">
        <v>9.25</v>
      </c>
      <c r="M1872" t="n">
        <v>0</v>
      </c>
      <c r="N1872" t="n">
        <v>11.5</v>
      </c>
      <c r="O1872" t="n">
        <v>11438.48</v>
      </c>
      <c r="P1872" t="n">
        <v>70.38</v>
      </c>
      <c r="Q1872" t="n">
        <v>197.76</v>
      </c>
      <c r="R1872" t="n">
        <v>31.16</v>
      </c>
      <c r="S1872" t="n">
        <v>25.4</v>
      </c>
      <c r="T1872" t="n">
        <v>2041.92</v>
      </c>
      <c r="U1872" t="n">
        <v>0.82</v>
      </c>
      <c r="V1872" t="n">
        <v>0.88</v>
      </c>
      <c r="W1872" t="n">
        <v>2.96</v>
      </c>
      <c r="X1872" t="n">
        <v>0.13</v>
      </c>
      <c r="Y1872" t="n">
        <v>1</v>
      </c>
      <c r="Z1872" t="n">
        <v>10</v>
      </c>
    </row>
    <row r="1873">
      <c r="A1873" t="n">
        <v>0</v>
      </c>
      <c r="B1873" t="n">
        <v>50</v>
      </c>
      <c r="C1873" t="inlineStr">
        <is>
          <t xml:space="preserve">CONCLUIDO	</t>
        </is>
      </c>
      <c r="D1873" t="n">
        <v>6.2516</v>
      </c>
      <c r="E1873" t="n">
        <v>16</v>
      </c>
      <c r="F1873" t="n">
        <v>12.09</v>
      </c>
      <c r="G1873" t="n">
        <v>8.640000000000001</v>
      </c>
      <c r="H1873" t="n">
        <v>0.16</v>
      </c>
      <c r="I1873" t="n">
        <v>84</v>
      </c>
      <c r="J1873" t="n">
        <v>107.41</v>
      </c>
      <c r="K1873" t="n">
        <v>41.65</v>
      </c>
      <c r="L1873" t="n">
        <v>1</v>
      </c>
      <c r="M1873" t="n">
        <v>82</v>
      </c>
      <c r="N1873" t="n">
        <v>14.77</v>
      </c>
      <c r="O1873" t="n">
        <v>13481.73</v>
      </c>
      <c r="P1873" t="n">
        <v>115.57</v>
      </c>
      <c r="Q1873" t="n">
        <v>198.07</v>
      </c>
      <c r="R1873" t="n">
        <v>79.93000000000001</v>
      </c>
      <c r="S1873" t="n">
        <v>25.4</v>
      </c>
      <c r="T1873" t="n">
        <v>26040.08</v>
      </c>
      <c r="U1873" t="n">
        <v>0.32</v>
      </c>
      <c r="V1873" t="n">
        <v>0.77</v>
      </c>
      <c r="W1873" t="n">
        <v>3.08</v>
      </c>
      <c r="X1873" t="n">
        <v>1.7</v>
      </c>
      <c r="Y1873" t="n">
        <v>1</v>
      </c>
      <c r="Z1873" t="n">
        <v>10</v>
      </c>
    </row>
    <row r="1874">
      <c r="A1874" t="n">
        <v>1</v>
      </c>
      <c r="B1874" t="n">
        <v>50</v>
      </c>
      <c r="C1874" t="inlineStr">
        <is>
          <t xml:space="preserve">CONCLUIDO	</t>
        </is>
      </c>
      <c r="D1874" t="n">
        <v>6.5829</v>
      </c>
      <c r="E1874" t="n">
        <v>15.19</v>
      </c>
      <c r="F1874" t="n">
        <v>11.71</v>
      </c>
      <c r="G1874" t="n">
        <v>10.81</v>
      </c>
      <c r="H1874" t="n">
        <v>0.2</v>
      </c>
      <c r="I1874" t="n">
        <v>65</v>
      </c>
      <c r="J1874" t="n">
        <v>107.73</v>
      </c>
      <c r="K1874" t="n">
        <v>41.65</v>
      </c>
      <c r="L1874" t="n">
        <v>1.25</v>
      </c>
      <c r="M1874" t="n">
        <v>63</v>
      </c>
      <c r="N1874" t="n">
        <v>14.83</v>
      </c>
      <c r="O1874" t="n">
        <v>13520.81</v>
      </c>
      <c r="P1874" t="n">
        <v>111.65</v>
      </c>
      <c r="Q1874" t="n">
        <v>197.91</v>
      </c>
      <c r="R1874" t="n">
        <v>68.45</v>
      </c>
      <c r="S1874" t="n">
        <v>25.4</v>
      </c>
      <c r="T1874" t="n">
        <v>20398.09</v>
      </c>
      <c r="U1874" t="n">
        <v>0.37</v>
      </c>
      <c r="V1874" t="n">
        <v>0.79</v>
      </c>
      <c r="W1874" t="n">
        <v>3.05</v>
      </c>
      <c r="X1874" t="n">
        <v>1.32</v>
      </c>
      <c r="Y1874" t="n">
        <v>1</v>
      </c>
      <c r="Z1874" t="n">
        <v>10</v>
      </c>
    </row>
    <row r="1875">
      <c r="A1875" t="n">
        <v>2</v>
      </c>
      <c r="B1875" t="n">
        <v>50</v>
      </c>
      <c r="C1875" t="inlineStr">
        <is>
          <t xml:space="preserve">CONCLUIDO	</t>
        </is>
      </c>
      <c r="D1875" t="n">
        <v>6.7881</v>
      </c>
      <c r="E1875" t="n">
        <v>14.73</v>
      </c>
      <c r="F1875" t="n">
        <v>11.5</v>
      </c>
      <c r="G1875" t="n">
        <v>12.77</v>
      </c>
      <c r="H1875" t="n">
        <v>0.24</v>
      </c>
      <c r="I1875" t="n">
        <v>54</v>
      </c>
      <c r="J1875" t="n">
        <v>108.05</v>
      </c>
      <c r="K1875" t="n">
        <v>41.65</v>
      </c>
      <c r="L1875" t="n">
        <v>1.5</v>
      </c>
      <c r="M1875" t="n">
        <v>52</v>
      </c>
      <c r="N1875" t="n">
        <v>14.9</v>
      </c>
      <c r="O1875" t="n">
        <v>13559.91</v>
      </c>
      <c r="P1875" t="n">
        <v>109.35</v>
      </c>
      <c r="Q1875" t="n">
        <v>197.88</v>
      </c>
      <c r="R1875" t="n">
        <v>61.44</v>
      </c>
      <c r="S1875" t="n">
        <v>25.4</v>
      </c>
      <c r="T1875" t="n">
        <v>16943.6</v>
      </c>
      <c r="U1875" t="n">
        <v>0.41</v>
      </c>
      <c r="V1875" t="n">
        <v>0.8100000000000001</v>
      </c>
      <c r="W1875" t="n">
        <v>3.04</v>
      </c>
      <c r="X1875" t="n">
        <v>1.1</v>
      </c>
      <c r="Y1875" t="n">
        <v>1</v>
      </c>
      <c r="Z1875" t="n">
        <v>10</v>
      </c>
    </row>
    <row r="1876">
      <c r="A1876" t="n">
        <v>3</v>
      </c>
      <c r="B1876" t="n">
        <v>50</v>
      </c>
      <c r="C1876" t="inlineStr">
        <is>
          <t xml:space="preserve">CONCLUIDO	</t>
        </is>
      </c>
      <c r="D1876" t="n">
        <v>6.9889</v>
      </c>
      <c r="E1876" t="n">
        <v>14.31</v>
      </c>
      <c r="F1876" t="n">
        <v>11.27</v>
      </c>
      <c r="G1876" t="n">
        <v>15.03</v>
      </c>
      <c r="H1876" t="n">
        <v>0.28</v>
      </c>
      <c r="I1876" t="n">
        <v>45</v>
      </c>
      <c r="J1876" t="n">
        <v>108.37</v>
      </c>
      <c r="K1876" t="n">
        <v>41.65</v>
      </c>
      <c r="L1876" t="n">
        <v>1.75</v>
      </c>
      <c r="M1876" t="n">
        <v>43</v>
      </c>
      <c r="N1876" t="n">
        <v>14.97</v>
      </c>
      <c r="O1876" t="n">
        <v>13599.17</v>
      </c>
      <c r="P1876" t="n">
        <v>106.95</v>
      </c>
      <c r="Q1876" t="n">
        <v>197.82</v>
      </c>
      <c r="R1876" t="n">
        <v>54.69</v>
      </c>
      <c r="S1876" t="n">
        <v>25.4</v>
      </c>
      <c r="T1876" t="n">
        <v>13616.96</v>
      </c>
      <c r="U1876" t="n">
        <v>0.46</v>
      </c>
      <c r="V1876" t="n">
        <v>0.83</v>
      </c>
      <c r="W1876" t="n">
        <v>3.01</v>
      </c>
      <c r="X1876" t="n">
        <v>0.88</v>
      </c>
      <c r="Y1876" t="n">
        <v>1</v>
      </c>
      <c r="Z1876" t="n">
        <v>10</v>
      </c>
    </row>
    <row r="1877">
      <c r="A1877" t="n">
        <v>4</v>
      </c>
      <c r="B1877" t="n">
        <v>50</v>
      </c>
      <c r="C1877" t="inlineStr">
        <is>
          <t xml:space="preserve">CONCLUIDO	</t>
        </is>
      </c>
      <c r="D1877" t="n">
        <v>7.1134</v>
      </c>
      <c r="E1877" t="n">
        <v>14.06</v>
      </c>
      <c r="F1877" t="n">
        <v>11.16</v>
      </c>
      <c r="G1877" t="n">
        <v>17.16</v>
      </c>
      <c r="H1877" t="n">
        <v>0.32</v>
      </c>
      <c r="I1877" t="n">
        <v>39</v>
      </c>
      <c r="J1877" t="n">
        <v>108.68</v>
      </c>
      <c r="K1877" t="n">
        <v>41.65</v>
      </c>
      <c r="L1877" t="n">
        <v>2</v>
      </c>
      <c r="M1877" t="n">
        <v>37</v>
      </c>
      <c r="N1877" t="n">
        <v>15.03</v>
      </c>
      <c r="O1877" t="n">
        <v>13638.32</v>
      </c>
      <c r="P1877" t="n">
        <v>105.6</v>
      </c>
      <c r="Q1877" t="n">
        <v>197.85</v>
      </c>
      <c r="R1877" t="n">
        <v>51.14</v>
      </c>
      <c r="S1877" t="n">
        <v>25.4</v>
      </c>
      <c r="T1877" t="n">
        <v>11868.92</v>
      </c>
      <c r="U1877" t="n">
        <v>0.5</v>
      </c>
      <c r="V1877" t="n">
        <v>0.83</v>
      </c>
      <c r="W1877" t="n">
        <v>3</v>
      </c>
      <c r="X1877" t="n">
        <v>0.76</v>
      </c>
      <c r="Y1877" t="n">
        <v>1</v>
      </c>
      <c r="Z1877" t="n">
        <v>10</v>
      </c>
    </row>
    <row r="1878">
      <c r="A1878" t="n">
        <v>5</v>
      </c>
      <c r="B1878" t="n">
        <v>50</v>
      </c>
      <c r="C1878" t="inlineStr">
        <is>
          <t xml:space="preserve">CONCLUIDO	</t>
        </is>
      </c>
      <c r="D1878" t="n">
        <v>7.2</v>
      </c>
      <c r="E1878" t="n">
        <v>13.89</v>
      </c>
      <c r="F1878" t="n">
        <v>11.07</v>
      </c>
      <c r="G1878" t="n">
        <v>18.99</v>
      </c>
      <c r="H1878" t="n">
        <v>0.36</v>
      </c>
      <c r="I1878" t="n">
        <v>35</v>
      </c>
      <c r="J1878" t="n">
        <v>109</v>
      </c>
      <c r="K1878" t="n">
        <v>41.65</v>
      </c>
      <c r="L1878" t="n">
        <v>2.25</v>
      </c>
      <c r="M1878" t="n">
        <v>33</v>
      </c>
      <c r="N1878" t="n">
        <v>15.1</v>
      </c>
      <c r="O1878" t="n">
        <v>13677.51</v>
      </c>
      <c r="P1878" t="n">
        <v>104.5</v>
      </c>
      <c r="Q1878" t="n">
        <v>197.79</v>
      </c>
      <c r="R1878" t="n">
        <v>48.64</v>
      </c>
      <c r="S1878" t="n">
        <v>25.4</v>
      </c>
      <c r="T1878" t="n">
        <v>10642.5</v>
      </c>
      <c r="U1878" t="n">
        <v>0.52</v>
      </c>
      <c r="V1878" t="n">
        <v>0.84</v>
      </c>
      <c r="W1878" t="n">
        <v>3</v>
      </c>
      <c r="X1878" t="n">
        <v>0.68</v>
      </c>
      <c r="Y1878" t="n">
        <v>1</v>
      </c>
      <c r="Z1878" t="n">
        <v>10</v>
      </c>
    </row>
    <row r="1879">
      <c r="A1879" t="n">
        <v>6</v>
      </c>
      <c r="B1879" t="n">
        <v>50</v>
      </c>
      <c r="C1879" t="inlineStr">
        <is>
          <t xml:space="preserve">CONCLUIDO	</t>
        </is>
      </c>
      <c r="D1879" t="n">
        <v>7.3045</v>
      </c>
      <c r="E1879" t="n">
        <v>13.69</v>
      </c>
      <c r="F1879" t="n">
        <v>10.97</v>
      </c>
      <c r="G1879" t="n">
        <v>21.22</v>
      </c>
      <c r="H1879" t="n">
        <v>0.4</v>
      </c>
      <c r="I1879" t="n">
        <v>31</v>
      </c>
      <c r="J1879" t="n">
        <v>109.32</v>
      </c>
      <c r="K1879" t="n">
        <v>41.65</v>
      </c>
      <c r="L1879" t="n">
        <v>2.5</v>
      </c>
      <c r="M1879" t="n">
        <v>29</v>
      </c>
      <c r="N1879" t="n">
        <v>15.17</v>
      </c>
      <c r="O1879" t="n">
        <v>13716.72</v>
      </c>
      <c r="P1879" t="n">
        <v>103.22</v>
      </c>
      <c r="Q1879" t="n">
        <v>197.86</v>
      </c>
      <c r="R1879" t="n">
        <v>45.37</v>
      </c>
      <c r="S1879" t="n">
        <v>25.4</v>
      </c>
      <c r="T1879" t="n">
        <v>9025.049999999999</v>
      </c>
      <c r="U1879" t="n">
        <v>0.5600000000000001</v>
      </c>
      <c r="V1879" t="n">
        <v>0.85</v>
      </c>
      <c r="W1879" t="n">
        <v>2.98</v>
      </c>
      <c r="X1879" t="n">
        <v>0.57</v>
      </c>
      <c r="Y1879" t="n">
        <v>1</v>
      </c>
      <c r="Z1879" t="n">
        <v>10</v>
      </c>
    </row>
    <row r="1880">
      <c r="A1880" t="n">
        <v>7</v>
      </c>
      <c r="B1880" t="n">
        <v>50</v>
      </c>
      <c r="C1880" t="inlineStr">
        <is>
          <t xml:space="preserve">CONCLUIDO	</t>
        </is>
      </c>
      <c r="D1880" t="n">
        <v>7.36</v>
      </c>
      <c r="E1880" t="n">
        <v>13.59</v>
      </c>
      <c r="F1880" t="n">
        <v>10.93</v>
      </c>
      <c r="G1880" t="n">
        <v>23.42</v>
      </c>
      <c r="H1880" t="n">
        <v>0.44</v>
      </c>
      <c r="I1880" t="n">
        <v>28</v>
      </c>
      <c r="J1880" t="n">
        <v>109.64</v>
      </c>
      <c r="K1880" t="n">
        <v>41.65</v>
      </c>
      <c r="L1880" t="n">
        <v>2.75</v>
      </c>
      <c r="M1880" t="n">
        <v>26</v>
      </c>
      <c r="N1880" t="n">
        <v>15.24</v>
      </c>
      <c r="O1880" t="n">
        <v>13755.95</v>
      </c>
      <c r="P1880" t="n">
        <v>102.62</v>
      </c>
      <c r="Q1880" t="n">
        <v>197.83</v>
      </c>
      <c r="R1880" t="n">
        <v>44.33</v>
      </c>
      <c r="S1880" t="n">
        <v>25.4</v>
      </c>
      <c r="T1880" t="n">
        <v>8523.24</v>
      </c>
      <c r="U1880" t="n">
        <v>0.57</v>
      </c>
      <c r="V1880" t="n">
        <v>0.85</v>
      </c>
      <c r="W1880" t="n">
        <v>2.98</v>
      </c>
      <c r="X1880" t="n">
        <v>0.54</v>
      </c>
      <c r="Y1880" t="n">
        <v>1</v>
      </c>
      <c r="Z1880" t="n">
        <v>10</v>
      </c>
    </row>
    <row r="1881">
      <c r="A1881" t="n">
        <v>8</v>
      </c>
      <c r="B1881" t="n">
        <v>50</v>
      </c>
      <c r="C1881" t="inlineStr">
        <is>
          <t xml:space="preserve">CONCLUIDO	</t>
        </is>
      </c>
      <c r="D1881" t="n">
        <v>7.3986</v>
      </c>
      <c r="E1881" t="n">
        <v>13.52</v>
      </c>
      <c r="F1881" t="n">
        <v>10.9</v>
      </c>
      <c r="G1881" t="n">
        <v>25.16</v>
      </c>
      <c r="H1881" t="n">
        <v>0.48</v>
      </c>
      <c r="I1881" t="n">
        <v>26</v>
      </c>
      <c r="J1881" t="n">
        <v>109.96</v>
      </c>
      <c r="K1881" t="n">
        <v>41.65</v>
      </c>
      <c r="L1881" t="n">
        <v>3</v>
      </c>
      <c r="M1881" t="n">
        <v>24</v>
      </c>
      <c r="N1881" t="n">
        <v>15.31</v>
      </c>
      <c r="O1881" t="n">
        <v>13795.21</v>
      </c>
      <c r="P1881" t="n">
        <v>101.96</v>
      </c>
      <c r="Q1881" t="n">
        <v>197.89</v>
      </c>
      <c r="R1881" t="n">
        <v>43.1</v>
      </c>
      <c r="S1881" t="n">
        <v>25.4</v>
      </c>
      <c r="T1881" t="n">
        <v>7915.07</v>
      </c>
      <c r="U1881" t="n">
        <v>0.59</v>
      </c>
      <c r="V1881" t="n">
        <v>0.85</v>
      </c>
      <c r="W1881" t="n">
        <v>2.98</v>
      </c>
      <c r="X1881" t="n">
        <v>0.51</v>
      </c>
      <c r="Y1881" t="n">
        <v>1</v>
      </c>
      <c r="Z1881" t="n">
        <v>10</v>
      </c>
    </row>
    <row r="1882">
      <c r="A1882" t="n">
        <v>9</v>
      </c>
      <c r="B1882" t="n">
        <v>50</v>
      </c>
      <c r="C1882" t="inlineStr">
        <is>
          <t xml:space="preserve">CONCLUIDO	</t>
        </is>
      </c>
      <c r="D1882" t="n">
        <v>7.4462</v>
      </c>
      <c r="E1882" t="n">
        <v>13.43</v>
      </c>
      <c r="F1882" t="n">
        <v>10.86</v>
      </c>
      <c r="G1882" t="n">
        <v>27.15</v>
      </c>
      <c r="H1882" t="n">
        <v>0.52</v>
      </c>
      <c r="I1882" t="n">
        <v>24</v>
      </c>
      <c r="J1882" t="n">
        <v>110.27</v>
      </c>
      <c r="K1882" t="n">
        <v>41.65</v>
      </c>
      <c r="L1882" t="n">
        <v>3.25</v>
      </c>
      <c r="M1882" t="n">
        <v>22</v>
      </c>
      <c r="N1882" t="n">
        <v>15.37</v>
      </c>
      <c r="O1882" t="n">
        <v>13834.5</v>
      </c>
      <c r="P1882" t="n">
        <v>101.42</v>
      </c>
      <c r="Q1882" t="n">
        <v>197.84</v>
      </c>
      <c r="R1882" t="n">
        <v>42.15</v>
      </c>
      <c r="S1882" t="n">
        <v>25.4</v>
      </c>
      <c r="T1882" t="n">
        <v>7453.42</v>
      </c>
      <c r="U1882" t="n">
        <v>0.6</v>
      </c>
      <c r="V1882" t="n">
        <v>0.86</v>
      </c>
      <c r="W1882" t="n">
        <v>2.97</v>
      </c>
      <c r="X1882" t="n">
        <v>0.47</v>
      </c>
      <c r="Y1882" t="n">
        <v>1</v>
      </c>
      <c r="Z1882" t="n">
        <v>10</v>
      </c>
    </row>
    <row r="1883">
      <c r="A1883" t="n">
        <v>10</v>
      </c>
      <c r="B1883" t="n">
        <v>50</v>
      </c>
      <c r="C1883" t="inlineStr">
        <is>
          <t xml:space="preserve">CONCLUIDO	</t>
        </is>
      </c>
      <c r="D1883" t="n">
        <v>7.5002</v>
      </c>
      <c r="E1883" t="n">
        <v>13.33</v>
      </c>
      <c r="F1883" t="n">
        <v>10.81</v>
      </c>
      <c r="G1883" t="n">
        <v>29.48</v>
      </c>
      <c r="H1883" t="n">
        <v>0.5600000000000001</v>
      </c>
      <c r="I1883" t="n">
        <v>22</v>
      </c>
      <c r="J1883" t="n">
        <v>110.59</v>
      </c>
      <c r="K1883" t="n">
        <v>41.65</v>
      </c>
      <c r="L1883" t="n">
        <v>3.5</v>
      </c>
      <c r="M1883" t="n">
        <v>20</v>
      </c>
      <c r="N1883" t="n">
        <v>15.44</v>
      </c>
      <c r="O1883" t="n">
        <v>13873.81</v>
      </c>
      <c r="P1883" t="n">
        <v>100.64</v>
      </c>
      <c r="Q1883" t="n">
        <v>197.81</v>
      </c>
      <c r="R1883" t="n">
        <v>40.2</v>
      </c>
      <c r="S1883" t="n">
        <v>25.4</v>
      </c>
      <c r="T1883" t="n">
        <v>6484.83</v>
      </c>
      <c r="U1883" t="n">
        <v>0.63</v>
      </c>
      <c r="V1883" t="n">
        <v>0.86</v>
      </c>
      <c r="W1883" t="n">
        <v>2.98</v>
      </c>
      <c r="X1883" t="n">
        <v>0.42</v>
      </c>
      <c r="Y1883" t="n">
        <v>1</v>
      </c>
      <c r="Z1883" t="n">
        <v>10</v>
      </c>
    </row>
    <row r="1884">
      <c r="A1884" t="n">
        <v>11</v>
      </c>
      <c r="B1884" t="n">
        <v>50</v>
      </c>
      <c r="C1884" t="inlineStr">
        <is>
          <t xml:space="preserve">CONCLUIDO	</t>
        </is>
      </c>
      <c r="D1884" t="n">
        <v>7.5238</v>
      </c>
      <c r="E1884" t="n">
        <v>13.29</v>
      </c>
      <c r="F1884" t="n">
        <v>10.79</v>
      </c>
      <c r="G1884" t="n">
        <v>30.82</v>
      </c>
      <c r="H1884" t="n">
        <v>0.6</v>
      </c>
      <c r="I1884" t="n">
        <v>21</v>
      </c>
      <c r="J1884" t="n">
        <v>110.91</v>
      </c>
      <c r="K1884" t="n">
        <v>41.65</v>
      </c>
      <c r="L1884" t="n">
        <v>3.75</v>
      </c>
      <c r="M1884" t="n">
        <v>19</v>
      </c>
      <c r="N1884" t="n">
        <v>15.51</v>
      </c>
      <c r="O1884" t="n">
        <v>13913.15</v>
      </c>
      <c r="P1884" t="n">
        <v>100.04</v>
      </c>
      <c r="Q1884" t="n">
        <v>197.78</v>
      </c>
      <c r="R1884" t="n">
        <v>39.82</v>
      </c>
      <c r="S1884" t="n">
        <v>25.4</v>
      </c>
      <c r="T1884" t="n">
        <v>6303.05</v>
      </c>
      <c r="U1884" t="n">
        <v>0.64</v>
      </c>
      <c r="V1884" t="n">
        <v>0.86</v>
      </c>
      <c r="W1884" t="n">
        <v>2.97</v>
      </c>
      <c r="X1884" t="n">
        <v>0.4</v>
      </c>
      <c r="Y1884" t="n">
        <v>1</v>
      </c>
      <c r="Z1884" t="n">
        <v>10</v>
      </c>
    </row>
    <row r="1885">
      <c r="A1885" t="n">
        <v>12</v>
      </c>
      <c r="B1885" t="n">
        <v>50</v>
      </c>
      <c r="C1885" t="inlineStr">
        <is>
          <t xml:space="preserve">CONCLUIDO	</t>
        </is>
      </c>
      <c r="D1885" t="n">
        <v>7.5724</v>
      </c>
      <c r="E1885" t="n">
        <v>13.21</v>
      </c>
      <c r="F1885" t="n">
        <v>10.75</v>
      </c>
      <c r="G1885" t="n">
        <v>33.94</v>
      </c>
      <c r="H1885" t="n">
        <v>0.63</v>
      </c>
      <c r="I1885" t="n">
        <v>19</v>
      </c>
      <c r="J1885" t="n">
        <v>111.23</v>
      </c>
      <c r="K1885" t="n">
        <v>41.65</v>
      </c>
      <c r="L1885" t="n">
        <v>4</v>
      </c>
      <c r="M1885" t="n">
        <v>17</v>
      </c>
      <c r="N1885" t="n">
        <v>15.58</v>
      </c>
      <c r="O1885" t="n">
        <v>13952.52</v>
      </c>
      <c r="P1885" t="n">
        <v>99.56</v>
      </c>
      <c r="Q1885" t="n">
        <v>197.78</v>
      </c>
      <c r="R1885" t="n">
        <v>38.51</v>
      </c>
      <c r="S1885" t="n">
        <v>25.4</v>
      </c>
      <c r="T1885" t="n">
        <v>5655.29</v>
      </c>
      <c r="U1885" t="n">
        <v>0.66</v>
      </c>
      <c r="V1885" t="n">
        <v>0.87</v>
      </c>
      <c r="W1885" t="n">
        <v>2.97</v>
      </c>
      <c r="X1885" t="n">
        <v>0.36</v>
      </c>
      <c r="Y1885" t="n">
        <v>1</v>
      </c>
      <c r="Z1885" t="n">
        <v>10</v>
      </c>
    </row>
    <row r="1886">
      <c r="A1886" t="n">
        <v>13</v>
      </c>
      <c r="B1886" t="n">
        <v>50</v>
      </c>
      <c r="C1886" t="inlineStr">
        <is>
          <t xml:space="preserve">CONCLUIDO	</t>
        </is>
      </c>
      <c r="D1886" t="n">
        <v>7.5957</v>
      </c>
      <c r="E1886" t="n">
        <v>13.17</v>
      </c>
      <c r="F1886" t="n">
        <v>10.73</v>
      </c>
      <c r="G1886" t="n">
        <v>35.76</v>
      </c>
      <c r="H1886" t="n">
        <v>0.67</v>
      </c>
      <c r="I1886" t="n">
        <v>18</v>
      </c>
      <c r="J1886" t="n">
        <v>111.55</v>
      </c>
      <c r="K1886" t="n">
        <v>41.65</v>
      </c>
      <c r="L1886" t="n">
        <v>4.25</v>
      </c>
      <c r="M1886" t="n">
        <v>16</v>
      </c>
      <c r="N1886" t="n">
        <v>15.65</v>
      </c>
      <c r="O1886" t="n">
        <v>13991.91</v>
      </c>
      <c r="P1886" t="n">
        <v>99.12</v>
      </c>
      <c r="Q1886" t="n">
        <v>197.76</v>
      </c>
      <c r="R1886" t="n">
        <v>37.8</v>
      </c>
      <c r="S1886" t="n">
        <v>25.4</v>
      </c>
      <c r="T1886" t="n">
        <v>5306.59</v>
      </c>
      <c r="U1886" t="n">
        <v>0.67</v>
      </c>
      <c r="V1886" t="n">
        <v>0.87</v>
      </c>
      <c r="W1886" t="n">
        <v>2.97</v>
      </c>
      <c r="X1886" t="n">
        <v>0.34</v>
      </c>
      <c r="Y1886" t="n">
        <v>1</v>
      </c>
      <c r="Z1886" t="n">
        <v>10</v>
      </c>
    </row>
    <row r="1887">
      <c r="A1887" t="n">
        <v>14</v>
      </c>
      <c r="B1887" t="n">
        <v>50</v>
      </c>
      <c r="C1887" t="inlineStr">
        <is>
          <t xml:space="preserve">CONCLUIDO	</t>
        </is>
      </c>
      <c r="D1887" t="n">
        <v>7.6087</v>
      </c>
      <c r="E1887" t="n">
        <v>13.14</v>
      </c>
      <c r="F1887" t="n">
        <v>10.73</v>
      </c>
      <c r="G1887" t="n">
        <v>37.87</v>
      </c>
      <c r="H1887" t="n">
        <v>0.71</v>
      </c>
      <c r="I1887" t="n">
        <v>17</v>
      </c>
      <c r="J1887" t="n">
        <v>111.87</v>
      </c>
      <c r="K1887" t="n">
        <v>41.65</v>
      </c>
      <c r="L1887" t="n">
        <v>4.5</v>
      </c>
      <c r="M1887" t="n">
        <v>15</v>
      </c>
      <c r="N1887" t="n">
        <v>15.72</v>
      </c>
      <c r="O1887" t="n">
        <v>14031.33</v>
      </c>
      <c r="P1887" t="n">
        <v>98.69</v>
      </c>
      <c r="Q1887" t="n">
        <v>197.79</v>
      </c>
      <c r="R1887" t="n">
        <v>37.94</v>
      </c>
      <c r="S1887" t="n">
        <v>25.4</v>
      </c>
      <c r="T1887" t="n">
        <v>5381.41</v>
      </c>
      <c r="U1887" t="n">
        <v>0.67</v>
      </c>
      <c r="V1887" t="n">
        <v>0.87</v>
      </c>
      <c r="W1887" t="n">
        <v>2.97</v>
      </c>
      <c r="X1887" t="n">
        <v>0.34</v>
      </c>
      <c r="Y1887" t="n">
        <v>1</v>
      </c>
      <c r="Z1887" t="n">
        <v>10</v>
      </c>
    </row>
    <row r="1888">
      <c r="A1888" t="n">
        <v>15</v>
      </c>
      <c r="B1888" t="n">
        <v>50</v>
      </c>
      <c r="C1888" t="inlineStr">
        <is>
          <t xml:space="preserve">CONCLUIDO	</t>
        </is>
      </c>
      <c r="D1888" t="n">
        <v>7.6522</v>
      </c>
      <c r="E1888" t="n">
        <v>13.07</v>
      </c>
      <c r="F1888" t="n">
        <v>10.68</v>
      </c>
      <c r="G1888" t="n">
        <v>40.04</v>
      </c>
      <c r="H1888" t="n">
        <v>0.75</v>
      </c>
      <c r="I1888" t="n">
        <v>16</v>
      </c>
      <c r="J1888" t="n">
        <v>112.19</v>
      </c>
      <c r="K1888" t="n">
        <v>41.65</v>
      </c>
      <c r="L1888" t="n">
        <v>4.75</v>
      </c>
      <c r="M1888" t="n">
        <v>14</v>
      </c>
      <c r="N1888" t="n">
        <v>15.79</v>
      </c>
      <c r="O1888" t="n">
        <v>14070.77</v>
      </c>
      <c r="P1888" t="n">
        <v>97.93000000000001</v>
      </c>
      <c r="Q1888" t="n">
        <v>197.77</v>
      </c>
      <c r="R1888" t="n">
        <v>36.37</v>
      </c>
      <c r="S1888" t="n">
        <v>25.4</v>
      </c>
      <c r="T1888" t="n">
        <v>4599.2</v>
      </c>
      <c r="U1888" t="n">
        <v>0.7</v>
      </c>
      <c r="V1888" t="n">
        <v>0.87</v>
      </c>
      <c r="W1888" t="n">
        <v>2.96</v>
      </c>
      <c r="X1888" t="n">
        <v>0.29</v>
      </c>
      <c r="Y1888" t="n">
        <v>1</v>
      </c>
      <c r="Z1888" t="n">
        <v>10</v>
      </c>
    </row>
    <row r="1889">
      <c r="A1889" t="n">
        <v>16</v>
      </c>
      <c r="B1889" t="n">
        <v>50</v>
      </c>
      <c r="C1889" t="inlineStr">
        <is>
          <t xml:space="preserve">CONCLUIDO	</t>
        </is>
      </c>
      <c r="D1889" t="n">
        <v>7.6695</v>
      </c>
      <c r="E1889" t="n">
        <v>13.04</v>
      </c>
      <c r="F1889" t="n">
        <v>10.67</v>
      </c>
      <c r="G1889" t="n">
        <v>42.68</v>
      </c>
      <c r="H1889" t="n">
        <v>0.78</v>
      </c>
      <c r="I1889" t="n">
        <v>15</v>
      </c>
      <c r="J1889" t="n">
        <v>112.51</v>
      </c>
      <c r="K1889" t="n">
        <v>41.65</v>
      </c>
      <c r="L1889" t="n">
        <v>5</v>
      </c>
      <c r="M1889" t="n">
        <v>13</v>
      </c>
      <c r="N1889" t="n">
        <v>15.86</v>
      </c>
      <c r="O1889" t="n">
        <v>14110.24</v>
      </c>
      <c r="P1889" t="n">
        <v>97.73</v>
      </c>
      <c r="Q1889" t="n">
        <v>197.81</v>
      </c>
      <c r="R1889" t="n">
        <v>36.03</v>
      </c>
      <c r="S1889" t="n">
        <v>25.4</v>
      </c>
      <c r="T1889" t="n">
        <v>4435.75</v>
      </c>
      <c r="U1889" t="n">
        <v>0.7</v>
      </c>
      <c r="V1889" t="n">
        <v>0.87</v>
      </c>
      <c r="W1889" t="n">
        <v>2.96</v>
      </c>
      <c r="X1889" t="n">
        <v>0.28</v>
      </c>
      <c r="Y1889" t="n">
        <v>1</v>
      </c>
      <c r="Z1889" t="n">
        <v>10</v>
      </c>
    </row>
    <row r="1890">
      <c r="A1890" t="n">
        <v>17</v>
      </c>
      <c r="B1890" t="n">
        <v>50</v>
      </c>
      <c r="C1890" t="inlineStr">
        <is>
          <t xml:space="preserve">CONCLUIDO	</t>
        </is>
      </c>
      <c r="D1890" t="n">
        <v>7.6697</v>
      </c>
      <c r="E1890" t="n">
        <v>13.04</v>
      </c>
      <c r="F1890" t="n">
        <v>10.67</v>
      </c>
      <c r="G1890" t="n">
        <v>42.68</v>
      </c>
      <c r="H1890" t="n">
        <v>0.82</v>
      </c>
      <c r="I1890" t="n">
        <v>15</v>
      </c>
      <c r="J1890" t="n">
        <v>112.83</v>
      </c>
      <c r="K1890" t="n">
        <v>41.65</v>
      </c>
      <c r="L1890" t="n">
        <v>5.25</v>
      </c>
      <c r="M1890" t="n">
        <v>13</v>
      </c>
      <c r="N1890" t="n">
        <v>15.93</v>
      </c>
      <c r="O1890" t="n">
        <v>14149.74</v>
      </c>
      <c r="P1890" t="n">
        <v>97.36</v>
      </c>
      <c r="Q1890" t="n">
        <v>197.81</v>
      </c>
      <c r="R1890" t="n">
        <v>35.96</v>
      </c>
      <c r="S1890" t="n">
        <v>25.4</v>
      </c>
      <c r="T1890" t="n">
        <v>4401.04</v>
      </c>
      <c r="U1890" t="n">
        <v>0.71</v>
      </c>
      <c r="V1890" t="n">
        <v>0.87</v>
      </c>
      <c r="W1890" t="n">
        <v>2.97</v>
      </c>
      <c r="X1890" t="n">
        <v>0.28</v>
      </c>
      <c r="Y1890" t="n">
        <v>1</v>
      </c>
      <c r="Z1890" t="n">
        <v>10</v>
      </c>
    </row>
    <row r="1891">
      <c r="A1891" t="n">
        <v>18</v>
      </c>
      <c r="B1891" t="n">
        <v>50</v>
      </c>
      <c r="C1891" t="inlineStr">
        <is>
          <t xml:space="preserve">CONCLUIDO	</t>
        </is>
      </c>
      <c r="D1891" t="n">
        <v>7.6977</v>
      </c>
      <c r="E1891" t="n">
        <v>12.99</v>
      </c>
      <c r="F1891" t="n">
        <v>10.64</v>
      </c>
      <c r="G1891" t="n">
        <v>45.62</v>
      </c>
      <c r="H1891" t="n">
        <v>0.86</v>
      </c>
      <c r="I1891" t="n">
        <v>14</v>
      </c>
      <c r="J1891" t="n">
        <v>113.15</v>
      </c>
      <c r="K1891" t="n">
        <v>41.65</v>
      </c>
      <c r="L1891" t="n">
        <v>5.5</v>
      </c>
      <c r="M1891" t="n">
        <v>12</v>
      </c>
      <c r="N1891" t="n">
        <v>16</v>
      </c>
      <c r="O1891" t="n">
        <v>14189.26</v>
      </c>
      <c r="P1891" t="n">
        <v>96.94</v>
      </c>
      <c r="Q1891" t="n">
        <v>197.75</v>
      </c>
      <c r="R1891" t="n">
        <v>35.31</v>
      </c>
      <c r="S1891" t="n">
        <v>25.4</v>
      </c>
      <c r="T1891" t="n">
        <v>4083.25</v>
      </c>
      <c r="U1891" t="n">
        <v>0.72</v>
      </c>
      <c r="V1891" t="n">
        <v>0.87</v>
      </c>
      <c r="W1891" t="n">
        <v>2.96</v>
      </c>
      <c r="X1891" t="n">
        <v>0.25</v>
      </c>
      <c r="Y1891" t="n">
        <v>1</v>
      </c>
      <c r="Z1891" t="n">
        <v>10</v>
      </c>
    </row>
    <row r="1892">
      <c r="A1892" t="n">
        <v>19</v>
      </c>
      <c r="B1892" t="n">
        <v>50</v>
      </c>
      <c r="C1892" t="inlineStr">
        <is>
          <t xml:space="preserve">CONCLUIDO	</t>
        </is>
      </c>
      <c r="D1892" t="n">
        <v>7.7131</v>
      </c>
      <c r="E1892" t="n">
        <v>12.96</v>
      </c>
      <c r="F1892" t="n">
        <v>10.64</v>
      </c>
      <c r="G1892" t="n">
        <v>49.11</v>
      </c>
      <c r="H1892" t="n">
        <v>0.89</v>
      </c>
      <c r="I1892" t="n">
        <v>13</v>
      </c>
      <c r="J1892" t="n">
        <v>113.47</v>
      </c>
      <c r="K1892" t="n">
        <v>41.65</v>
      </c>
      <c r="L1892" t="n">
        <v>5.75</v>
      </c>
      <c r="M1892" t="n">
        <v>11</v>
      </c>
      <c r="N1892" t="n">
        <v>16.07</v>
      </c>
      <c r="O1892" t="n">
        <v>14228.81</v>
      </c>
      <c r="P1892" t="n">
        <v>96.39</v>
      </c>
      <c r="Q1892" t="n">
        <v>197.78</v>
      </c>
      <c r="R1892" t="n">
        <v>35.2</v>
      </c>
      <c r="S1892" t="n">
        <v>25.4</v>
      </c>
      <c r="T1892" t="n">
        <v>4030.82</v>
      </c>
      <c r="U1892" t="n">
        <v>0.72</v>
      </c>
      <c r="V1892" t="n">
        <v>0.87</v>
      </c>
      <c r="W1892" t="n">
        <v>2.96</v>
      </c>
      <c r="X1892" t="n">
        <v>0.25</v>
      </c>
      <c r="Y1892" t="n">
        <v>1</v>
      </c>
      <c r="Z1892" t="n">
        <v>10</v>
      </c>
    </row>
    <row r="1893">
      <c r="A1893" t="n">
        <v>20</v>
      </c>
      <c r="B1893" t="n">
        <v>50</v>
      </c>
      <c r="C1893" t="inlineStr">
        <is>
          <t xml:space="preserve">CONCLUIDO	</t>
        </is>
      </c>
      <c r="D1893" t="n">
        <v>7.7227</v>
      </c>
      <c r="E1893" t="n">
        <v>12.95</v>
      </c>
      <c r="F1893" t="n">
        <v>10.62</v>
      </c>
      <c r="G1893" t="n">
        <v>49.03</v>
      </c>
      <c r="H1893" t="n">
        <v>0.93</v>
      </c>
      <c r="I1893" t="n">
        <v>13</v>
      </c>
      <c r="J1893" t="n">
        <v>113.79</v>
      </c>
      <c r="K1893" t="n">
        <v>41.65</v>
      </c>
      <c r="L1893" t="n">
        <v>6</v>
      </c>
      <c r="M1893" t="n">
        <v>11</v>
      </c>
      <c r="N1893" t="n">
        <v>16.14</v>
      </c>
      <c r="O1893" t="n">
        <v>14268.39</v>
      </c>
      <c r="P1893" t="n">
        <v>96.33</v>
      </c>
      <c r="Q1893" t="n">
        <v>197.78</v>
      </c>
      <c r="R1893" t="n">
        <v>34.67</v>
      </c>
      <c r="S1893" t="n">
        <v>25.4</v>
      </c>
      <c r="T1893" t="n">
        <v>3765.22</v>
      </c>
      <c r="U1893" t="n">
        <v>0.73</v>
      </c>
      <c r="V1893" t="n">
        <v>0.88</v>
      </c>
      <c r="W1893" t="n">
        <v>2.96</v>
      </c>
      <c r="X1893" t="n">
        <v>0.23</v>
      </c>
      <c r="Y1893" t="n">
        <v>1</v>
      </c>
      <c r="Z1893" t="n">
        <v>10</v>
      </c>
    </row>
    <row r="1894">
      <c r="A1894" t="n">
        <v>21</v>
      </c>
      <c r="B1894" t="n">
        <v>50</v>
      </c>
      <c r="C1894" t="inlineStr">
        <is>
          <t xml:space="preserve">CONCLUIDO	</t>
        </is>
      </c>
      <c r="D1894" t="n">
        <v>7.7399</v>
      </c>
      <c r="E1894" t="n">
        <v>12.92</v>
      </c>
      <c r="F1894" t="n">
        <v>10.62</v>
      </c>
      <c r="G1894" t="n">
        <v>53.09</v>
      </c>
      <c r="H1894" t="n">
        <v>0.97</v>
      </c>
      <c r="I1894" t="n">
        <v>12</v>
      </c>
      <c r="J1894" t="n">
        <v>114.11</v>
      </c>
      <c r="K1894" t="n">
        <v>41.65</v>
      </c>
      <c r="L1894" t="n">
        <v>6.25</v>
      </c>
      <c r="M1894" t="n">
        <v>10</v>
      </c>
      <c r="N1894" t="n">
        <v>16.21</v>
      </c>
      <c r="O1894" t="n">
        <v>14307.99</v>
      </c>
      <c r="P1894" t="n">
        <v>95.7</v>
      </c>
      <c r="Q1894" t="n">
        <v>197.79</v>
      </c>
      <c r="R1894" t="n">
        <v>34.46</v>
      </c>
      <c r="S1894" t="n">
        <v>25.4</v>
      </c>
      <c r="T1894" t="n">
        <v>3664.13</v>
      </c>
      <c r="U1894" t="n">
        <v>0.74</v>
      </c>
      <c r="V1894" t="n">
        <v>0.88</v>
      </c>
      <c r="W1894" t="n">
        <v>2.96</v>
      </c>
      <c r="X1894" t="n">
        <v>0.23</v>
      </c>
      <c r="Y1894" t="n">
        <v>1</v>
      </c>
      <c r="Z1894" t="n">
        <v>10</v>
      </c>
    </row>
    <row r="1895">
      <c r="A1895" t="n">
        <v>22</v>
      </c>
      <c r="B1895" t="n">
        <v>50</v>
      </c>
      <c r="C1895" t="inlineStr">
        <is>
          <t xml:space="preserve">CONCLUIDO	</t>
        </is>
      </c>
      <c r="D1895" t="n">
        <v>7.7429</v>
      </c>
      <c r="E1895" t="n">
        <v>12.92</v>
      </c>
      <c r="F1895" t="n">
        <v>10.61</v>
      </c>
      <c r="G1895" t="n">
        <v>53.06</v>
      </c>
      <c r="H1895" t="n">
        <v>1</v>
      </c>
      <c r="I1895" t="n">
        <v>12</v>
      </c>
      <c r="J1895" t="n">
        <v>114.44</v>
      </c>
      <c r="K1895" t="n">
        <v>41.65</v>
      </c>
      <c r="L1895" t="n">
        <v>6.5</v>
      </c>
      <c r="M1895" t="n">
        <v>10</v>
      </c>
      <c r="N1895" t="n">
        <v>16.29</v>
      </c>
      <c r="O1895" t="n">
        <v>14347.62</v>
      </c>
      <c r="P1895" t="n">
        <v>95.45</v>
      </c>
      <c r="Q1895" t="n">
        <v>197.75</v>
      </c>
      <c r="R1895" t="n">
        <v>34.36</v>
      </c>
      <c r="S1895" t="n">
        <v>25.4</v>
      </c>
      <c r="T1895" t="n">
        <v>3613.87</v>
      </c>
      <c r="U1895" t="n">
        <v>0.74</v>
      </c>
      <c r="V1895" t="n">
        <v>0.88</v>
      </c>
      <c r="W1895" t="n">
        <v>2.96</v>
      </c>
      <c r="X1895" t="n">
        <v>0.22</v>
      </c>
      <c r="Y1895" t="n">
        <v>1</v>
      </c>
      <c r="Z1895" t="n">
        <v>10</v>
      </c>
    </row>
    <row r="1896">
      <c r="A1896" t="n">
        <v>23</v>
      </c>
      <c r="B1896" t="n">
        <v>50</v>
      </c>
      <c r="C1896" t="inlineStr">
        <is>
          <t xml:space="preserve">CONCLUIDO	</t>
        </is>
      </c>
      <c r="D1896" t="n">
        <v>7.7403</v>
      </c>
      <c r="E1896" t="n">
        <v>12.92</v>
      </c>
      <c r="F1896" t="n">
        <v>10.62</v>
      </c>
      <c r="G1896" t="n">
        <v>53.08</v>
      </c>
      <c r="H1896" t="n">
        <v>1.04</v>
      </c>
      <c r="I1896" t="n">
        <v>12</v>
      </c>
      <c r="J1896" t="n">
        <v>114.76</v>
      </c>
      <c r="K1896" t="n">
        <v>41.65</v>
      </c>
      <c r="L1896" t="n">
        <v>6.75</v>
      </c>
      <c r="M1896" t="n">
        <v>10</v>
      </c>
      <c r="N1896" t="n">
        <v>16.36</v>
      </c>
      <c r="O1896" t="n">
        <v>14387.27</v>
      </c>
      <c r="P1896" t="n">
        <v>94.88</v>
      </c>
      <c r="Q1896" t="n">
        <v>197.79</v>
      </c>
      <c r="R1896" t="n">
        <v>34.37</v>
      </c>
      <c r="S1896" t="n">
        <v>25.4</v>
      </c>
      <c r="T1896" t="n">
        <v>3621.23</v>
      </c>
      <c r="U1896" t="n">
        <v>0.74</v>
      </c>
      <c r="V1896" t="n">
        <v>0.88</v>
      </c>
      <c r="W1896" t="n">
        <v>2.96</v>
      </c>
      <c r="X1896" t="n">
        <v>0.23</v>
      </c>
      <c r="Y1896" t="n">
        <v>1</v>
      </c>
      <c r="Z1896" t="n">
        <v>10</v>
      </c>
    </row>
    <row r="1897">
      <c r="A1897" t="n">
        <v>24</v>
      </c>
      <c r="B1897" t="n">
        <v>50</v>
      </c>
      <c r="C1897" t="inlineStr">
        <is>
          <t xml:space="preserve">CONCLUIDO	</t>
        </is>
      </c>
      <c r="D1897" t="n">
        <v>7.7725</v>
      </c>
      <c r="E1897" t="n">
        <v>12.87</v>
      </c>
      <c r="F1897" t="n">
        <v>10.59</v>
      </c>
      <c r="G1897" t="n">
        <v>57.74</v>
      </c>
      <c r="H1897" t="n">
        <v>1.07</v>
      </c>
      <c r="I1897" t="n">
        <v>11</v>
      </c>
      <c r="J1897" t="n">
        <v>115.08</v>
      </c>
      <c r="K1897" t="n">
        <v>41.65</v>
      </c>
      <c r="L1897" t="n">
        <v>7</v>
      </c>
      <c r="M1897" t="n">
        <v>9</v>
      </c>
      <c r="N1897" t="n">
        <v>16.43</v>
      </c>
      <c r="O1897" t="n">
        <v>14426.96</v>
      </c>
      <c r="P1897" t="n">
        <v>94.43000000000001</v>
      </c>
      <c r="Q1897" t="n">
        <v>197.77</v>
      </c>
      <c r="R1897" t="n">
        <v>33.46</v>
      </c>
      <c r="S1897" t="n">
        <v>25.4</v>
      </c>
      <c r="T1897" t="n">
        <v>3170.58</v>
      </c>
      <c r="U1897" t="n">
        <v>0.76</v>
      </c>
      <c r="V1897" t="n">
        <v>0.88</v>
      </c>
      <c r="W1897" t="n">
        <v>2.96</v>
      </c>
      <c r="X1897" t="n">
        <v>0.19</v>
      </c>
      <c r="Y1897" t="n">
        <v>1</v>
      </c>
      <c r="Z1897" t="n">
        <v>10</v>
      </c>
    </row>
    <row r="1898">
      <c r="A1898" t="n">
        <v>25</v>
      </c>
      <c r="B1898" t="n">
        <v>50</v>
      </c>
      <c r="C1898" t="inlineStr">
        <is>
          <t xml:space="preserve">CONCLUIDO	</t>
        </is>
      </c>
      <c r="D1898" t="n">
        <v>7.7656</v>
      </c>
      <c r="E1898" t="n">
        <v>12.88</v>
      </c>
      <c r="F1898" t="n">
        <v>10.6</v>
      </c>
      <c r="G1898" t="n">
        <v>57.8</v>
      </c>
      <c r="H1898" t="n">
        <v>1.11</v>
      </c>
      <c r="I1898" t="n">
        <v>11</v>
      </c>
      <c r="J1898" t="n">
        <v>115.4</v>
      </c>
      <c r="K1898" t="n">
        <v>41.65</v>
      </c>
      <c r="L1898" t="n">
        <v>7.25</v>
      </c>
      <c r="M1898" t="n">
        <v>9</v>
      </c>
      <c r="N1898" t="n">
        <v>16.5</v>
      </c>
      <c r="O1898" t="n">
        <v>14466.67</v>
      </c>
      <c r="P1898" t="n">
        <v>94.63</v>
      </c>
      <c r="Q1898" t="n">
        <v>197.85</v>
      </c>
      <c r="R1898" t="n">
        <v>33.75</v>
      </c>
      <c r="S1898" t="n">
        <v>25.4</v>
      </c>
      <c r="T1898" t="n">
        <v>3317.09</v>
      </c>
      <c r="U1898" t="n">
        <v>0.75</v>
      </c>
      <c r="V1898" t="n">
        <v>0.88</v>
      </c>
      <c r="W1898" t="n">
        <v>2.96</v>
      </c>
      <c r="X1898" t="n">
        <v>0.21</v>
      </c>
      <c r="Y1898" t="n">
        <v>1</v>
      </c>
      <c r="Z1898" t="n">
        <v>10</v>
      </c>
    </row>
    <row r="1899">
      <c r="A1899" t="n">
        <v>26</v>
      </c>
      <c r="B1899" t="n">
        <v>50</v>
      </c>
      <c r="C1899" t="inlineStr">
        <is>
          <t xml:space="preserve">CONCLUIDO	</t>
        </is>
      </c>
      <c r="D1899" t="n">
        <v>7.7979</v>
      </c>
      <c r="E1899" t="n">
        <v>12.82</v>
      </c>
      <c r="F1899" t="n">
        <v>10.57</v>
      </c>
      <c r="G1899" t="n">
        <v>63.39</v>
      </c>
      <c r="H1899" t="n">
        <v>1.14</v>
      </c>
      <c r="I1899" t="n">
        <v>10</v>
      </c>
      <c r="J1899" t="n">
        <v>115.72</v>
      </c>
      <c r="K1899" t="n">
        <v>41.65</v>
      </c>
      <c r="L1899" t="n">
        <v>7.5</v>
      </c>
      <c r="M1899" t="n">
        <v>8</v>
      </c>
      <c r="N1899" t="n">
        <v>16.57</v>
      </c>
      <c r="O1899" t="n">
        <v>14506.4</v>
      </c>
      <c r="P1899" t="n">
        <v>93.81999999999999</v>
      </c>
      <c r="Q1899" t="n">
        <v>197.76</v>
      </c>
      <c r="R1899" t="n">
        <v>32.82</v>
      </c>
      <c r="S1899" t="n">
        <v>25.4</v>
      </c>
      <c r="T1899" t="n">
        <v>2855.74</v>
      </c>
      <c r="U1899" t="n">
        <v>0.77</v>
      </c>
      <c r="V1899" t="n">
        <v>0.88</v>
      </c>
      <c r="W1899" t="n">
        <v>2.95</v>
      </c>
      <c r="X1899" t="n">
        <v>0.17</v>
      </c>
      <c r="Y1899" t="n">
        <v>1</v>
      </c>
      <c r="Z1899" t="n">
        <v>10</v>
      </c>
    </row>
    <row r="1900">
      <c r="A1900" t="n">
        <v>27</v>
      </c>
      <c r="B1900" t="n">
        <v>50</v>
      </c>
      <c r="C1900" t="inlineStr">
        <is>
          <t xml:space="preserve">CONCLUIDO	</t>
        </is>
      </c>
      <c r="D1900" t="n">
        <v>7.8008</v>
      </c>
      <c r="E1900" t="n">
        <v>12.82</v>
      </c>
      <c r="F1900" t="n">
        <v>10.56</v>
      </c>
      <c r="G1900" t="n">
        <v>63.37</v>
      </c>
      <c r="H1900" t="n">
        <v>1.18</v>
      </c>
      <c r="I1900" t="n">
        <v>10</v>
      </c>
      <c r="J1900" t="n">
        <v>116.05</v>
      </c>
      <c r="K1900" t="n">
        <v>41.65</v>
      </c>
      <c r="L1900" t="n">
        <v>7.75</v>
      </c>
      <c r="M1900" t="n">
        <v>8</v>
      </c>
      <c r="N1900" t="n">
        <v>16.65</v>
      </c>
      <c r="O1900" t="n">
        <v>14546.17</v>
      </c>
      <c r="P1900" t="n">
        <v>93.66</v>
      </c>
      <c r="Q1900" t="n">
        <v>197.76</v>
      </c>
      <c r="R1900" t="n">
        <v>32.52</v>
      </c>
      <c r="S1900" t="n">
        <v>25.4</v>
      </c>
      <c r="T1900" t="n">
        <v>2703.76</v>
      </c>
      <c r="U1900" t="n">
        <v>0.78</v>
      </c>
      <c r="V1900" t="n">
        <v>0.88</v>
      </c>
      <c r="W1900" t="n">
        <v>2.96</v>
      </c>
      <c r="X1900" t="n">
        <v>0.17</v>
      </c>
      <c r="Y1900" t="n">
        <v>1</v>
      </c>
      <c r="Z1900" t="n">
        <v>10</v>
      </c>
    </row>
    <row r="1901">
      <c r="A1901" t="n">
        <v>28</v>
      </c>
      <c r="B1901" t="n">
        <v>50</v>
      </c>
      <c r="C1901" t="inlineStr">
        <is>
          <t xml:space="preserve">CONCLUIDO	</t>
        </is>
      </c>
      <c r="D1901" t="n">
        <v>7.7973</v>
      </c>
      <c r="E1901" t="n">
        <v>12.82</v>
      </c>
      <c r="F1901" t="n">
        <v>10.57</v>
      </c>
      <c r="G1901" t="n">
        <v>63.4</v>
      </c>
      <c r="H1901" t="n">
        <v>1.21</v>
      </c>
      <c r="I1901" t="n">
        <v>10</v>
      </c>
      <c r="J1901" t="n">
        <v>116.37</v>
      </c>
      <c r="K1901" t="n">
        <v>41.65</v>
      </c>
      <c r="L1901" t="n">
        <v>8</v>
      </c>
      <c r="M1901" t="n">
        <v>8</v>
      </c>
      <c r="N1901" t="n">
        <v>16.72</v>
      </c>
      <c r="O1901" t="n">
        <v>14585.96</v>
      </c>
      <c r="P1901" t="n">
        <v>93.40000000000001</v>
      </c>
      <c r="Q1901" t="n">
        <v>197.76</v>
      </c>
      <c r="R1901" t="n">
        <v>32.82</v>
      </c>
      <c r="S1901" t="n">
        <v>25.4</v>
      </c>
      <c r="T1901" t="n">
        <v>2856.34</v>
      </c>
      <c r="U1901" t="n">
        <v>0.77</v>
      </c>
      <c r="V1901" t="n">
        <v>0.88</v>
      </c>
      <c r="W1901" t="n">
        <v>2.96</v>
      </c>
      <c r="X1901" t="n">
        <v>0.18</v>
      </c>
      <c r="Y1901" t="n">
        <v>1</v>
      </c>
      <c r="Z1901" t="n">
        <v>10</v>
      </c>
    </row>
    <row r="1902">
      <c r="A1902" t="n">
        <v>29</v>
      </c>
      <c r="B1902" t="n">
        <v>50</v>
      </c>
      <c r="C1902" t="inlineStr">
        <is>
          <t xml:space="preserve">CONCLUIDO	</t>
        </is>
      </c>
      <c r="D1902" t="n">
        <v>7.8268</v>
      </c>
      <c r="E1902" t="n">
        <v>12.78</v>
      </c>
      <c r="F1902" t="n">
        <v>10.54</v>
      </c>
      <c r="G1902" t="n">
        <v>70.27</v>
      </c>
      <c r="H1902" t="n">
        <v>1.25</v>
      </c>
      <c r="I1902" t="n">
        <v>9</v>
      </c>
      <c r="J1902" t="n">
        <v>116.69</v>
      </c>
      <c r="K1902" t="n">
        <v>41.65</v>
      </c>
      <c r="L1902" t="n">
        <v>8.25</v>
      </c>
      <c r="M1902" t="n">
        <v>7</v>
      </c>
      <c r="N1902" t="n">
        <v>16.79</v>
      </c>
      <c r="O1902" t="n">
        <v>14625.77</v>
      </c>
      <c r="P1902" t="n">
        <v>92.16</v>
      </c>
      <c r="Q1902" t="n">
        <v>197.75</v>
      </c>
      <c r="R1902" t="n">
        <v>32.03</v>
      </c>
      <c r="S1902" t="n">
        <v>25.4</v>
      </c>
      <c r="T1902" t="n">
        <v>2467.15</v>
      </c>
      <c r="U1902" t="n">
        <v>0.79</v>
      </c>
      <c r="V1902" t="n">
        <v>0.88</v>
      </c>
      <c r="W1902" t="n">
        <v>2.95</v>
      </c>
      <c r="X1902" t="n">
        <v>0.15</v>
      </c>
      <c r="Y1902" t="n">
        <v>1</v>
      </c>
      <c r="Z1902" t="n">
        <v>10</v>
      </c>
    </row>
    <row r="1903">
      <c r="A1903" t="n">
        <v>30</v>
      </c>
      <c r="B1903" t="n">
        <v>50</v>
      </c>
      <c r="C1903" t="inlineStr">
        <is>
          <t xml:space="preserve">CONCLUIDO	</t>
        </is>
      </c>
      <c r="D1903" t="n">
        <v>7.8176</v>
      </c>
      <c r="E1903" t="n">
        <v>12.79</v>
      </c>
      <c r="F1903" t="n">
        <v>10.56</v>
      </c>
      <c r="G1903" t="n">
        <v>70.37</v>
      </c>
      <c r="H1903" t="n">
        <v>1.28</v>
      </c>
      <c r="I1903" t="n">
        <v>9</v>
      </c>
      <c r="J1903" t="n">
        <v>117.01</v>
      </c>
      <c r="K1903" t="n">
        <v>41.65</v>
      </c>
      <c r="L1903" t="n">
        <v>8.5</v>
      </c>
      <c r="M1903" t="n">
        <v>7</v>
      </c>
      <c r="N1903" t="n">
        <v>16.86</v>
      </c>
      <c r="O1903" t="n">
        <v>14665.62</v>
      </c>
      <c r="P1903" t="n">
        <v>92.42</v>
      </c>
      <c r="Q1903" t="n">
        <v>197.79</v>
      </c>
      <c r="R1903" t="n">
        <v>32.53</v>
      </c>
      <c r="S1903" t="n">
        <v>25.4</v>
      </c>
      <c r="T1903" t="n">
        <v>2717.98</v>
      </c>
      <c r="U1903" t="n">
        <v>0.78</v>
      </c>
      <c r="V1903" t="n">
        <v>0.88</v>
      </c>
      <c r="W1903" t="n">
        <v>2.95</v>
      </c>
      <c r="X1903" t="n">
        <v>0.16</v>
      </c>
      <c r="Y1903" t="n">
        <v>1</v>
      </c>
      <c r="Z1903" t="n">
        <v>10</v>
      </c>
    </row>
    <row r="1904">
      <c r="A1904" t="n">
        <v>31</v>
      </c>
      <c r="B1904" t="n">
        <v>50</v>
      </c>
      <c r="C1904" t="inlineStr">
        <is>
          <t xml:space="preserve">CONCLUIDO	</t>
        </is>
      </c>
      <c r="D1904" t="n">
        <v>7.8193</v>
      </c>
      <c r="E1904" t="n">
        <v>12.79</v>
      </c>
      <c r="F1904" t="n">
        <v>10.55</v>
      </c>
      <c r="G1904" t="n">
        <v>70.34999999999999</v>
      </c>
      <c r="H1904" t="n">
        <v>1.32</v>
      </c>
      <c r="I1904" t="n">
        <v>9</v>
      </c>
      <c r="J1904" t="n">
        <v>117.34</v>
      </c>
      <c r="K1904" t="n">
        <v>41.65</v>
      </c>
      <c r="L1904" t="n">
        <v>8.75</v>
      </c>
      <c r="M1904" t="n">
        <v>7</v>
      </c>
      <c r="N1904" t="n">
        <v>16.94</v>
      </c>
      <c r="O1904" t="n">
        <v>14705.49</v>
      </c>
      <c r="P1904" t="n">
        <v>92.29000000000001</v>
      </c>
      <c r="Q1904" t="n">
        <v>197.79</v>
      </c>
      <c r="R1904" t="n">
        <v>32.47</v>
      </c>
      <c r="S1904" t="n">
        <v>25.4</v>
      </c>
      <c r="T1904" t="n">
        <v>2684.99</v>
      </c>
      <c r="U1904" t="n">
        <v>0.78</v>
      </c>
      <c r="V1904" t="n">
        <v>0.88</v>
      </c>
      <c r="W1904" t="n">
        <v>2.95</v>
      </c>
      <c r="X1904" t="n">
        <v>0.16</v>
      </c>
      <c r="Y1904" t="n">
        <v>1</v>
      </c>
      <c r="Z1904" t="n">
        <v>10</v>
      </c>
    </row>
    <row r="1905">
      <c r="A1905" t="n">
        <v>32</v>
      </c>
      <c r="B1905" t="n">
        <v>50</v>
      </c>
      <c r="C1905" t="inlineStr">
        <is>
          <t xml:space="preserve">CONCLUIDO	</t>
        </is>
      </c>
      <c r="D1905" t="n">
        <v>7.821</v>
      </c>
      <c r="E1905" t="n">
        <v>12.79</v>
      </c>
      <c r="F1905" t="n">
        <v>10.55</v>
      </c>
      <c r="G1905" t="n">
        <v>70.33</v>
      </c>
      <c r="H1905" t="n">
        <v>1.35</v>
      </c>
      <c r="I1905" t="n">
        <v>9</v>
      </c>
      <c r="J1905" t="n">
        <v>117.66</v>
      </c>
      <c r="K1905" t="n">
        <v>41.65</v>
      </c>
      <c r="L1905" t="n">
        <v>9</v>
      </c>
      <c r="M1905" t="n">
        <v>7</v>
      </c>
      <c r="N1905" t="n">
        <v>17.01</v>
      </c>
      <c r="O1905" t="n">
        <v>14745.39</v>
      </c>
      <c r="P1905" t="n">
        <v>91.84</v>
      </c>
      <c r="Q1905" t="n">
        <v>197.76</v>
      </c>
      <c r="R1905" t="n">
        <v>32.41</v>
      </c>
      <c r="S1905" t="n">
        <v>25.4</v>
      </c>
      <c r="T1905" t="n">
        <v>2655.09</v>
      </c>
      <c r="U1905" t="n">
        <v>0.78</v>
      </c>
      <c r="V1905" t="n">
        <v>0.88</v>
      </c>
      <c r="W1905" t="n">
        <v>2.95</v>
      </c>
      <c r="X1905" t="n">
        <v>0.16</v>
      </c>
      <c r="Y1905" t="n">
        <v>1</v>
      </c>
      <c r="Z1905" t="n">
        <v>10</v>
      </c>
    </row>
    <row r="1906">
      <c r="A1906" t="n">
        <v>33</v>
      </c>
      <c r="B1906" t="n">
        <v>50</v>
      </c>
      <c r="C1906" t="inlineStr">
        <is>
          <t xml:space="preserve">CONCLUIDO	</t>
        </is>
      </c>
      <c r="D1906" t="n">
        <v>7.823</v>
      </c>
      <c r="E1906" t="n">
        <v>12.78</v>
      </c>
      <c r="F1906" t="n">
        <v>10.55</v>
      </c>
      <c r="G1906" t="n">
        <v>70.31</v>
      </c>
      <c r="H1906" t="n">
        <v>1.38</v>
      </c>
      <c r="I1906" t="n">
        <v>9</v>
      </c>
      <c r="J1906" t="n">
        <v>117.98</v>
      </c>
      <c r="K1906" t="n">
        <v>41.65</v>
      </c>
      <c r="L1906" t="n">
        <v>9.25</v>
      </c>
      <c r="M1906" t="n">
        <v>7</v>
      </c>
      <c r="N1906" t="n">
        <v>17.08</v>
      </c>
      <c r="O1906" t="n">
        <v>14785.31</v>
      </c>
      <c r="P1906" t="n">
        <v>91.40000000000001</v>
      </c>
      <c r="Q1906" t="n">
        <v>197.79</v>
      </c>
      <c r="R1906" t="n">
        <v>32.24</v>
      </c>
      <c r="S1906" t="n">
        <v>25.4</v>
      </c>
      <c r="T1906" t="n">
        <v>2570.66</v>
      </c>
      <c r="U1906" t="n">
        <v>0.79</v>
      </c>
      <c r="V1906" t="n">
        <v>0.88</v>
      </c>
      <c r="W1906" t="n">
        <v>2.95</v>
      </c>
      <c r="X1906" t="n">
        <v>0.16</v>
      </c>
      <c r="Y1906" t="n">
        <v>1</v>
      </c>
      <c r="Z1906" t="n">
        <v>10</v>
      </c>
    </row>
    <row r="1907">
      <c r="A1907" t="n">
        <v>34</v>
      </c>
      <c r="B1907" t="n">
        <v>50</v>
      </c>
      <c r="C1907" t="inlineStr">
        <is>
          <t xml:space="preserve">CONCLUIDO	</t>
        </is>
      </c>
      <c r="D1907" t="n">
        <v>7.852</v>
      </c>
      <c r="E1907" t="n">
        <v>12.74</v>
      </c>
      <c r="F1907" t="n">
        <v>10.52</v>
      </c>
      <c r="G1907" t="n">
        <v>78.91</v>
      </c>
      <c r="H1907" t="n">
        <v>1.42</v>
      </c>
      <c r="I1907" t="n">
        <v>8</v>
      </c>
      <c r="J1907" t="n">
        <v>118.31</v>
      </c>
      <c r="K1907" t="n">
        <v>41.65</v>
      </c>
      <c r="L1907" t="n">
        <v>9.5</v>
      </c>
      <c r="M1907" t="n">
        <v>6</v>
      </c>
      <c r="N1907" t="n">
        <v>17.16</v>
      </c>
      <c r="O1907" t="n">
        <v>14825.26</v>
      </c>
      <c r="P1907" t="n">
        <v>90.94</v>
      </c>
      <c r="Q1907" t="n">
        <v>197.75</v>
      </c>
      <c r="R1907" t="n">
        <v>31.47</v>
      </c>
      <c r="S1907" t="n">
        <v>25.4</v>
      </c>
      <c r="T1907" t="n">
        <v>2190.45</v>
      </c>
      <c r="U1907" t="n">
        <v>0.8100000000000001</v>
      </c>
      <c r="V1907" t="n">
        <v>0.88</v>
      </c>
      <c r="W1907" t="n">
        <v>2.95</v>
      </c>
      <c r="X1907" t="n">
        <v>0.13</v>
      </c>
      <c r="Y1907" t="n">
        <v>1</v>
      </c>
      <c r="Z1907" t="n">
        <v>10</v>
      </c>
    </row>
    <row r="1908">
      <c r="A1908" t="n">
        <v>35</v>
      </c>
      <c r="B1908" t="n">
        <v>50</v>
      </c>
      <c r="C1908" t="inlineStr">
        <is>
          <t xml:space="preserve">CONCLUIDO	</t>
        </is>
      </c>
      <c r="D1908" t="n">
        <v>7.8459</v>
      </c>
      <c r="E1908" t="n">
        <v>12.75</v>
      </c>
      <c r="F1908" t="n">
        <v>10.53</v>
      </c>
      <c r="G1908" t="n">
        <v>78.98999999999999</v>
      </c>
      <c r="H1908" t="n">
        <v>1.45</v>
      </c>
      <c r="I1908" t="n">
        <v>8</v>
      </c>
      <c r="J1908" t="n">
        <v>118.63</v>
      </c>
      <c r="K1908" t="n">
        <v>41.65</v>
      </c>
      <c r="L1908" t="n">
        <v>9.75</v>
      </c>
      <c r="M1908" t="n">
        <v>6</v>
      </c>
      <c r="N1908" t="n">
        <v>17.23</v>
      </c>
      <c r="O1908" t="n">
        <v>14865.24</v>
      </c>
      <c r="P1908" t="n">
        <v>91</v>
      </c>
      <c r="Q1908" t="n">
        <v>197.75</v>
      </c>
      <c r="R1908" t="n">
        <v>31.73</v>
      </c>
      <c r="S1908" t="n">
        <v>25.4</v>
      </c>
      <c r="T1908" t="n">
        <v>2318.87</v>
      </c>
      <c r="U1908" t="n">
        <v>0.8</v>
      </c>
      <c r="V1908" t="n">
        <v>0.88</v>
      </c>
      <c r="W1908" t="n">
        <v>2.95</v>
      </c>
      <c r="X1908" t="n">
        <v>0.14</v>
      </c>
      <c r="Y1908" t="n">
        <v>1</v>
      </c>
      <c r="Z1908" t="n">
        <v>10</v>
      </c>
    </row>
    <row r="1909">
      <c r="A1909" t="n">
        <v>36</v>
      </c>
      <c r="B1909" t="n">
        <v>50</v>
      </c>
      <c r="C1909" t="inlineStr">
        <is>
          <t xml:space="preserve">CONCLUIDO	</t>
        </is>
      </c>
      <c r="D1909" t="n">
        <v>7.8532</v>
      </c>
      <c r="E1909" t="n">
        <v>12.73</v>
      </c>
      <c r="F1909" t="n">
        <v>10.52</v>
      </c>
      <c r="G1909" t="n">
        <v>78.90000000000001</v>
      </c>
      <c r="H1909" t="n">
        <v>1.48</v>
      </c>
      <c r="I1909" t="n">
        <v>8</v>
      </c>
      <c r="J1909" t="n">
        <v>118.96</v>
      </c>
      <c r="K1909" t="n">
        <v>41.65</v>
      </c>
      <c r="L1909" t="n">
        <v>10</v>
      </c>
      <c r="M1909" t="n">
        <v>6</v>
      </c>
      <c r="N1909" t="n">
        <v>17.31</v>
      </c>
      <c r="O1909" t="n">
        <v>14905.25</v>
      </c>
      <c r="P1909" t="n">
        <v>90.51000000000001</v>
      </c>
      <c r="Q1909" t="n">
        <v>197.77</v>
      </c>
      <c r="R1909" t="n">
        <v>31.36</v>
      </c>
      <c r="S1909" t="n">
        <v>25.4</v>
      </c>
      <c r="T1909" t="n">
        <v>2136.47</v>
      </c>
      <c r="U1909" t="n">
        <v>0.8100000000000001</v>
      </c>
      <c r="V1909" t="n">
        <v>0.88</v>
      </c>
      <c r="W1909" t="n">
        <v>2.95</v>
      </c>
      <c r="X1909" t="n">
        <v>0.13</v>
      </c>
      <c r="Y1909" t="n">
        <v>1</v>
      </c>
      <c r="Z1909" t="n">
        <v>10</v>
      </c>
    </row>
    <row r="1910">
      <c r="A1910" t="n">
        <v>37</v>
      </c>
      <c r="B1910" t="n">
        <v>50</v>
      </c>
      <c r="C1910" t="inlineStr">
        <is>
          <t xml:space="preserve">CONCLUIDO	</t>
        </is>
      </c>
      <c r="D1910" t="n">
        <v>7.8459</v>
      </c>
      <c r="E1910" t="n">
        <v>12.75</v>
      </c>
      <c r="F1910" t="n">
        <v>10.53</v>
      </c>
      <c r="G1910" t="n">
        <v>78.98999999999999</v>
      </c>
      <c r="H1910" t="n">
        <v>1.52</v>
      </c>
      <c r="I1910" t="n">
        <v>8</v>
      </c>
      <c r="J1910" t="n">
        <v>119.28</v>
      </c>
      <c r="K1910" t="n">
        <v>41.65</v>
      </c>
      <c r="L1910" t="n">
        <v>10.25</v>
      </c>
      <c r="M1910" t="n">
        <v>6</v>
      </c>
      <c r="N1910" t="n">
        <v>17.38</v>
      </c>
      <c r="O1910" t="n">
        <v>14945.29</v>
      </c>
      <c r="P1910" t="n">
        <v>90.40000000000001</v>
      </c>
      <c r="Q1910" t="n">
        <v>197.76</v>
      </c>
      <c r="R1910" t="n">
        <v>31.78</v>
      </c>
      <c r="S1910" t="n">
        <v>25.4</v>
      </c>
      <c r="T1910" t="n">
        <v>2344.27</v>
      </c>
      <c r="U1910" t="n">
        <v>0.8</v>
      </c>
      <c r="V1910" t="n">
        <v>0.88</v>
      </c>
      <c r="W1910" t="n">
        <v>2.95</v>
      </c>
      <c r="X1910" t="n">
        <v>0.14</v>
      </c>
      <c r="Y1910" t="n">
        <v>1</v>
      </c>
      <c r="Z1910" t="n">
        <v>10</v>
      </c>
    </row>
    <row r="1911">
      <c r="A1911" t="n">
        <v>38</v>
      </c>
      <c r="B1911" t="n">
        <v>50</v>
      </c>
      <c r="C1911" t="inlineStr">
        <is>
          <t xml:space="preserve">CONCLUIDO	</t>
        </is>
      </c>
      <c r="D1911" t="n">
        <v>7.8498</v>
      </c>
      <c r="E1911" t="n">
        <v>12.74</v>
      </c>
      <c r="F1911" t="n">
        <v>10.53</v>
      </c>
      <c r="G1911" t="n">
        <v>78.94</v>
      </c>
      <c r="H1911" t="n">
        <v>1.55</v>
      </c>
      <c r="I1911" t="n">
        <v>8</v>
      </c>
      <c r="J1911" t="n">
        <v>119.61</v>
      </c>
      <c r="K1911" t="n">
        <v>41.65</v>
      </c>
      <c r="L1911" t="n">
        <v>10.5</v>
      </c>
      <c r="M1911" t="n">
        <v>6</v>
      </c>
      <c r="N1911" t="n">
        <v>17.46</v>
      </c>
      <c r="O1911" t="n">
        <v>14985.35</v>
      </c>
      <c r="P1911" t="n">
        <v>89.47</v>
      </c>
      <c r="Q1911" t="n">
        <v>197.77</v>
      </c>
      <c r="R1911" t="n">
        <v>31.66</v>
      </c>
      <c r="S1911" t="n">
        <v>25.4</v>
      </c>
      <c r="T1911" t="n">
        <v>2284.36</v>
      </c>
      <c r="U1911" t="n">
        <v>0.8</v>
      </c>
      <c r="V1911" t="n">
        <v>0.88</v>
      </c>
      <c r="W1911" t="n">
        <v>2.95</v>
      </c>
      <c r="X1911" t="n">
        <v>0.13</v>
      </c>
      <c r="Y1911" t="n">
        <v>1</v>
      </c>
      <c r="Z1911" t="n">
        <v>10</v>
      </c>
    </row>
    <row r="1912">
      <c r="A1912" t="n">
        <v>39</v>
      </c>
      <c r="B1912" t="n">
        <v>50</v>
      </c>
      <c r="C1912" t="inlineStr">
        <is>
          <t xml:space="preserve">CONCLUIDO	</t>
        </is>
      </c>
      <c r="D1912" t="n">
        <v>7.8756</v>
      </c>
      <c r="E1912" t="n">
        <v>12.7</v>
      </c>
      <c r="F1912" t="n">
        <v>10.51</v>
      </c>
      <c r="G1912" t="n">
        <v>90.05</v>
      </c>
      <c r="H1912" t="n">
        <v>1.58</v>
      </c>
      <c r="I1912" t="n">
        <v>7</v>
      </c>
      <c r="J1912" t="n">
        <v>119.93</v>
      </c>
      <c r="K1912" t="n">
        <v>41.65</v>
      </c>
      <c r="L1912" t="n">
        <v>10.75</v>
      </c>
      <c r="M1912" t="n">
        <v>5</v>
      </c>
      <c r="N1912" t="n">
        <v>17.53</v>
      </c>
      <c r="O1912" t="n">
        <v>15025.44</v>
      </c>
      <c r="P1912" t="n">
        <v>89.36</v>
      </c>
      <c r="Q1912" t="n">
        <v>197.76</v>
      </c>
      <c r="R1912" t="n">
        <v>30.92</v>
      </c>
      <c r="S1912" t="n">
        <v>25.4</v>
      </c>
      <c r="T1912" t="n">
        <v>1921.82</v>
      </c>
      <c r="U1912" t="n">
        <v>0.82</v>
      </c>
      <c r="V1912" t="n">
        <v>0.89</v>
      </c>
      <c r="W1912" t="n">
        <v>2.95</v>
      </c>
      <c r="X1912" t="n">
        <v>0.12</v>
      </c>
      <c r="Y1912" t="n">
        <v>1</v>
      </c>
      <c r="Z1912" t="n">
        <v>10</v>
      </c>
    </row>
    <row r="1913">
      <c r="A1913" t="n">
        <v>40</v>
      </c>
      <c r="B1913" t="n">
        <v>50</v>
      </c>
      <c r="C1913" t="inlineStr">
        <is>
          <t xml:space="preserve">CONCLUIDO	</t>
        </is>
      </c>
      <c r="D1913" t="n">
        <v>7.8742</v>
      </c>
      <c r="E1913" t="n">
        <v>12.7</v>
      </c>
      <c r="F1913" t="n">
        <v>10.51</v>
      </c>
      <c r="G1913" t="n">
        <v>90.06999999999999</v>
      </c>
      <c r="H1913" t="n">
        <v>1.61</v>
      </c>
      <c r="I1913" t="n">
        <v>7</v>
      </c>
      <c r="J1913" t="n">
        <v>120.26</v>
      </c>
      <c r="K1913" t="n">
        <v>41.65</v>
      </c>
      <c r="L1913" t="n">
        <v>11</v>
      </c>
      <c r="M1913" t="n">
        <v>5</v>
      </c>
      <c r="N1913" t="n">
        <v>17.61</v>
      </c>
      <c r="O1913" t="n">
        <v>15065.56</v>
      </c>
      <c r="P1913" t="n">
        <v>89.45</v>
      </c>
      <c r="Q1913" t="n">
        <v>197.76</v>
      </c>
      <c r="R1913" t="n">
        <v>30.99</v>
      </c>
      <c r="S1913" t="n">
        <v>25.4</v>
      </c>
      <c r="T1913" t="n">
        <v>1957.79</v>
      </c>
      <c r="U1913" t="n">
        <v>0.82</v>
      </c>
      <c r="V1913" t="n">
        <v>0.89</v>
      </c>
      <c r="W1913" t="n">
        <v>2.95</v>
      </c>
      <c r="X1913" t="n">
        <v>0.12</v>
      </c>
      <c r="Y1913" t="n">
        <v>1</v>
      </c>
      <c r="Z1913" t="n">
        <v>10</v>
      </c>
    </row>
    <row r="1914">
      <c r="A1914" t="n">
        <v>41</v>
      </c>
      <c r="B1914" t="n">
        <v>50</v>
      </c>
      <c r="C1914" t="inlineStr">
        <is>
          <t xml:space="preserve">CONCLUIDO	</t>
        </is>
      </c>
      <c r="D1914" t="n">
        <v>7.874</v>
      </c>
      <c r="E1914" t="n">
        <v>12.7</v>
      </c>
      <c r="F1914" t="n">
        <v>10.51</v>
      </c>
      <c r="G1914" t="n">
        <v>90.06999999999999</v>
      </c>
      <c r="H1914" t="n">
        <v>1.65</v>
      </c>
      <c r="I1914" t="n">
        <v>7</v>
      </c>
      <c r="J1914" t="n">
        <v>120.58</v>
      </c>
      <c r="K1914" t="n">
        <v>41.65</v>
      </c>
      <c r="L1914" t="n">
        <v>11.25</v>
      </c>
      <c r="M1914" t="n">
        <v>5</v>
      </c>
      <c r="N1914" t="n">
        <v>17.68</v>
      </c>
      <c r="O1914" t="n">
        <v>15105.7</v>
      </c>
      <c r="P1914" t="n">
        <v>89.09999999999999</v>
      </c>
      <c r="Q1914" t="n">
        <v>197.77</v>
      </c>
      <c r="R1914" t="n">
        <v>31.06</v>
      </c>
      <c r="S1914" t="n">
        <v>25.4</v>
      </c>
      <c r="T1914" t="n">
        <v>1992.51</v>
      </c>
      <c r="U1914" t="n">
        <v>0.82</v>
      </c>
      <c r="V1914" t="n">
        <v>0.89</v>
      </c>
      <c r="W1914" t="n">
        <v>2.95</v>
      </c>
      <c r="X1914" t="n">
        <v>0.12</v>
      </c>
      <c r="Y1914" t="n">
        <v>1</v>
      </c>
      <c r="Z1914" t="n">
        <v>10</v>
      </c>
    </row>
    <row r="1915">
      <c r="A1915" t="n">
        <v>42</v>
      </c>
      <c r="B1915" t="n">
        <v>50</v>
      </c>
      <c r="C1915" t="inlineStr">
        <is>
          <t xml:space="preserve">CONCLUIDO	</t>
        </is>
      </c>
      <c r="D1915" t="n">
        <v>7.8714</v>
      </c>
      <c r="E1915" t="n">
        <v>12.7</v>
      </c>
      <c r="F1915" t="n">
        <v>10.51</v>
      </c>
      <c r="G1915" t="n">
        <v>90.11</v>
      </c>
      <c r="H1915" t="n">
        <v>1.68</v>
      </c>
      <c r="I1915" t="n">
        <v>7</v>
      </c>
      <c r="J1915" t="n">
        <v>120.91</v>
      </c>
      <c r="K1915" t="n">
        <v>41.65</v>
      </c>
      <c r="L1915" t="n">
        <v>11.5</v>
      </c>
      <c r="M1915" t="n">
        <v>5</v>
      </c>
      <c r="N1915" t="n">
        <v>17.76</v>
      </c>
      <c r="O1915" t="n">
        <v>15145.88</v>
      </c>
      <c r="P1915" t="n">
        <v>88.98</v>
      </c>
      <c r="Q1915" t="n">
        <v>197.77</v>
      </c>
      <c r="R1915" t="n">
        <v>31.16</v>
      </c>
      <c r="S1915" t="n">
        <v>25.4</v>
      </c>
      <c r="T1915" t="n">
        <v>2041.77</v>
      </c>
      <c r="U1915" t="n">
        <v>0.82</v>
      </c>
      <c r="V1915" t="n">
        <v>0.89</v>
      </c>
      <c r="W1915" t="n">
        <v>2.95</v>
      </c>
      <c r="X1915" t="n">
        <v>0.12</v>
      </c>
      <c r="Y1915" t="n">
        <v>1</v>
      </c>
      <c r="Z1915" t="n">
        <v>10</v>
      </c>
    </row>
    <row r="1916">
      <c r="A1916" t="n">
        <v>43</v>
      </c>
      <c r="B1916" t="n">
        <v>50</v>
      </c>
      <c r="C1916" t="inlineStr">
        <is>
          <t xml:space="preserve">CONCLUIDO	</t>
        </is>
      </c>
      <c r="D1916" t="n">
        <v>7.8719</v>
      </c>
      <c r="E1916" t="n">
        <v>12.7</v>
      </c>
      <c r="F1916" t="n">
        <v>10.51</v>
      </c>
      <c r="G1916" t="n">
        <v>90.09999999999999</v>
      </c>
      <c r="H1916" t="n">
        <v>1.71</v>
      </c>
      <c r="I1916" t="n">
        <v>7</v>
      </c>
      <c r="J1916" t="n">
        <v>121.23</v>
      </c>
      <c r="K1916" t="n">
        <v>41.65</v>
      </c>
      <c r="L1916" t="n">
        <v>11.75</v>
      </c>
      <c r="M1916" t="n">
        <v>5</v>
      </c>
      <c r="N1916" t="n">
        <v>17.83</v>
      </c>
      <c r="O1916" t="n">
        <v>15186.08</v>
      </c>
      <c r="P1916" t="n">
        <v>88.36</v>
      </c>
      <c r="Q1916" t="n">
        <v>197.75</v>
      </c>
      <c r="R1916" t="n">
        <v>31.2</v>
      </c>
      <c r="S1916" t="n">
        <v>25.4</v>
      </c>
      <c r="T1916" t="n">
        <v>2058.71</v>
      </c>
      <c r="U1916" t="n">
        <v>0.8100000000000001</v>
      </c>
      <c r="V1916" t="n">
        <v>0.89</v>
      </c>
      <c r="W1916" t="n">
        <v>2.95</v>
      </c>
      <c r="X1916" t="n">
        <v>0.12</v>
      </c>
      <c r="Y1916" t="n">
        <v>1</v>
      </c>
      <c r="Z1916" t="n">
        <v>10</v>
      </c>
    </row>
    <row r="1917">
      <c r="A1917" t="n">
        <v>44</v>
      </c>
      <c r="B1917" t="n">
        <v>50</v>
      </c>
      <c r="C1917" t="inlineStr">
        <is>
          <t xml:space="preserve">CONCLUIDO	</t>
        </is>
      </c>
      <c r="D1917" t="n">
        <v>7.8689</v>
      </c>
      <c r="E1917" t="n">
        <v>12.71</v>
      </c>
      <c r="F1917" t="n">
        <v>10.52</v>
      </c>
      <c r="G1917" t="n">
        <v>90.14</v>
      </c>
      <c r="H1917" t="n">
        <v>1.74</v>
      </c>
      <c r="I1917" t="n">
        <v>7</v>
      </c>
      <c r="J1917" t="n">
        <v>121.56</v>
      </c>
      <c r="K1917" t="n">
        <v>41.65</v>
      </c>
      <c r="L1917" t="n">
        <v>12</v>
      </c>
      <c r="M1917" t="n">
        <v>5</v>
      </c>
      <c r="N1917" t="n">
        <v>17.91</v>
      </c>
      <c r="O1917" t="n">
        <v>15226.31</v>
      </c>
      <c r="P1917" t="n">
        <v>87.79000000000001</v>
      </c>
      <c r="Q1917" t="n">
        <v>197.79</v>
      </c>
      <c r="R1917" t="n">
        <v>31.28</v>
      </c>
      <c r="S1917" t="n">
        <v>25.4</v>
      </c>
      <c r="T1917" t="n">
        <v>2100.98</v>
      </c>
      <c r="U1917" t="n">
        <v>0.8100000000000001</v>
      </c>
      <c r="V1917" t="n">
        <v>0.88</v>
      </c>
      <c r="W1917" t="n">
        <v>2.95</v>
      </c>
      <c r="X1917" t="n">
        <v>0.13</v>
      </c>
      <c r="Y1917" t="n">
        <v>1</v>
      </c>
      <c r="Z1917" t="n">
        <v>10</v>
      </c>
    </row>
    <row r="1918">
      <c r="A1918" t="n">
        <v>45</v>
      </c>
      <c r="B1918" t="n">
        <v>50</v>
      </c>
      <c r="C1918" t="inlineStr">
        <is>
          <t xml:space="preserve">CONCLUIDO	</t>
        </is>
      </c>
      <c r="D1918" t="n">
        <v>7.8738</v>
      </c>
      <c r="E1918" t="n">
        <v>12.7</v>
      </c>
      <c r="F1918" t="n">
        <v>10.51</v>
      </c>
      <c r="G1918" t="n">
        <v>90.06999999999999</v>
      </c>
      <c r="H1918" t="n">
        <v>1.77</v>
      </c>
      <c r="I1918" t="n">
        <v>7</v>
      </c>
      <c r="J1918" t="n">
        <v>121.89</v>
      </c>
      <c r="K1918" t="n">
        <v>41.65</v>
      </c>
      <c r="L1918" t="n">
        <v>12.25</v>
      </c>
      <c r="M1918" t="n">
        <v>5</v>
      </c>
      <c r="N1918" t="n">
        <v>17.99</v>
      </c>
      <c r="O1918" t="n">
        <v>15266.56</v>
      </c>
      <c r="P1918" t="n">
        <v>87</v>
      </c>
      <c r="Q1918" t="n">
        <v>197.77</v>
      </c>
      <c r="R1918" t="n">
        <v>31.06</v>
      </c>
      <c r="S1918" t="n">
        <v>25.4</v>
      </c>
      <c r="T1918" t="n">
        <v>1992.16</v>
      </c>
      <c r="U1918" t="n">
        <v>0.82</v>
      </c>
      <c r="V1918" t="n">
        <v>0.89</v>
      </c>
      <c r="W1918" t="n">
        <v>2.95</v>
      </c>
      <c r="X1918" t="n">
        <v>0.12</v>
      </c>
      <c r="Y1918" t="n">
        <v>1</v>
      </c>
      <c r="Z1918" t="n">
        <v>10</v>
      </c>
    </row>
    <row r="1919">
      <c r="A1919" t="n">
        <v>46</v>
      </c>
      <c r="B1919" t="n">
        <v>50</v>
      </c>
      <c r="C1919" t="inlineStr">
        <is>
          <t xml:space="preserve">CONCLUIDO	</t>
        </is>
      </c>
      <c r="D1919" t="n">
        <v>7.902</v>
      </c>
      <c r="E1919" t="n">
        <v>12.66</v>
      </c>
      <c r="F1919" t="n">
        <v>10.49</v>
      </c>
      <c r="G1919" t="n">
        <v>104.86</v>
      </c>
      <c r="H1919" t="n">
        <v>1.81</v>
      </c>
      <c r="I1919" t="n">
        <v>6</v>
      </c>
      <c r="J1919" t="n">
        <v>122.21</v>
      </c>
      <c r="K1919" t="n">
        <v>41.65</v>
      </c>
      <c r="L1919" t="n">
        <v>12.5</v>
      </c>
      <c r="M1919" t="n">
        <v>4</v>
      </c>
      <c r="N1919" t="n">
        <v>18.06</v>
      </c>
      <c r="O1919" t="n">
        <v>15306.85</v>
      </c>
      <c r="P1919" t="n">
        <v>86.23</v>
      </c>
      <c r="Q1919" t="n">
        <v>197.76</v>
      </c>
      <c r="R1919" t="n">
        <v>30.25</v>
      </c>
      <c r="S1919" t="n">
        <v>25.4</v>
      </c>
      <c r="T1919" t="n">
        <v>1588.65</v>
      </c>
      <c r="U1919" t="n">
        <v>0.84</v>
      </c>
      <c r="V1919" t="n">
        <v>0.89</v>
      </c>
      <c r="W1919" t="n">
        <v>2.95</v>
      </c>
      <c r="X1919" t="n">
        <v>0.1</v>
      </c>
      <c r="Y1919" t="n">
        <v>1</v>
      </c>
      <c r="Z1919" t="n">
        <v>10</v>
      </c>
    </row>
    <row r="1920">
      <c r="A1920" t="n">
        <v>47</v>
      </c>
      <c r="B1920" t="n">
        <v>50</v>
      </c>
      <c r="C1920" t="inlineStr">
        <is>
          <t xml:space="preserve">CONCLUIDO	</t>
        </is>
      </c>
      <c r="D1920" t="n">
        <v>7.9025</v>
      </c>
      <c r="E1920" t="n">
        <v>12.65</v>
      </c>
      <c r="F1920" t="n">
        <v>10.48</v>
      </c>
      <c r="G1920" t="n">
        <v>104.85</v>
      </c>
      <c r="H1920" t="n">
        <v>1.84</v>
      </c>
      <c r="I1920" t="n">
        <v>6</v>
      </c>
      <c r="J1920" t="n">
        <v>122.54</v>
      </c>
      <c r="K1920" t="n">
        <v>41.65</v>
      </c>
      <c r="L1920" t="n">
        <v>12.75</v>
      </c>
      <c r="M1920" t="n">
        <v>4</v>
      </c>
      <c r="N1920" t="n">
        <v>18.14</v>
      </c>
      <c r="O1920" t="n">
        <v>15347.16</v>
      </c>
      <c r="P1920" t="n">
        <v>86.25</v>
      </c>
      <c r="Q1920" t="n">
        <v>197.76</v>
      </c>
      <c r="R1920" t="n">
        <v>30.31</v>
      </c>
      <c r="S1920" t="n">
        <v>25.4</v>
      </c>
      <c r="T1920" t="n">
        <v>1623.12</v>
      </c>
      <c r="U1920" t="n">
        <v>0.84</v>
      </c>
      <c r="V1920" t="n">
        <v>0.89</v>
      </c>
      <c r="W1920" t="n">
        <v>2.95</v>
      </c>
      <c r="X1920" t="n">
        <v>0.09</v>
      </c>
      <c r="Y1920" t="n">
        <v>1</v>
      </c>
      <c r="Z1920" t="n">
        <v>10</v>
      </c>
    </row>
    <row r="1921">
      <c r="A1921" t="n">
        <v>48</v>
      </c>
      <c r="B1921" t="n">
        <v>50</v>
      </c>
      <c r="C1921" t="inlineStr">
        <is>
          <t xml:space="preserve">CONCLUIDO	</t>
        </is>
      </c>
      <c r="D1921" t="n">
        <v>7.901</v>
      </c>
      <c r="E1921" t="n">
        <v>12.66</v>
      </c>
      <c r="F1921" t="n">
        <v>10.49</v>
      </c>
      <c r="G1921" t="n">
        <v>104.87</v>
      </c>
      <c r="H1921" t="n">
        <v>1.87</v>
      </c>
      <c r="I1921" t="n">
        <v>6</v>
      </c>
      <c r="J1921" t="n">
        <v>122.87</v>
      </c>
      <c r="K1921" t="n">
        <v>41.65</v>
      </c>
      <c r="L1921" t="n">
        <v>13</v>
      </c>
      <c r="M1921" t="n">
        <v>4</v>
      </c>
      <c r="N1921" t="n">
        <v>18.22</v>
      </c>
      <c r="O1921" t="n">
        <v>15387.5</v>
      </c>
      <c r="P1921" t="n">
        <v>86.61</v>
      </c>
      <c r="Q1921" t="n">
        <v>197.75</v>
      </c>
      <c r="R1921" t="n">
        <v>30.4</v>
      </c>
      <c r="S1921" t="n">
        <v>25.4</v>
      </c>
      <c r="T1921" t="n">
        <v>1663.93</v>
      </c>
      <c r="U1921" t="n">
        <v>0.84</v>
      </c>
      <c r="V1921" t="n">
        <v>0.89</v>
      </c>
      <c r="W1921" t="n">
        <v>2.95</v>
      </c>
      <c r="X1921" t="n">
        <v>0.1</v>
      </c>
      <c r="Y1921" t="n">
        <v>1</v>
      </c>
      <c r="Z1921" t="n">
        <v>10</v>
      </c>
    </row>
    <row r="1922">
      <c r="A1922" t="n">
        <v>49</v>
      </c>
      <c r="B1922" t="n">
        <v>50</v>
      </c>
      <c r="C1922" t="inlineStr">
        <is>
          <t xml:space="preserve">CONCLUIDO	</t>
        </is>
      </c>
      <c r="D1922" t="n">
        <v>7.9083</v>
      </c>
      <c r="E1922" t="n">
        <v>12.64</v>
      </c>
      <c r="F1922" t="n">
        <v>10.48</v>
      </c>
      <c r="G1922" t="n">
        <v>104.76</v>
      </c>
      <c r="H1922" t="n">
        <v>1.9</v>
      </c>
      <c r="I1922" t="n">
        <v>6</v>
      </c>
      <c r="J1922" t="n">
        <v>123.19</v>
      </c>
      <c r="K1922" t="n">
        <v>41.65</v>
      </c>
      <c r="L1922" t="n">
        <v>13.25</v>
      </c>
      <c r="M1922" t="n">
        <v>4</v>
      </c>
      <c r="N1922" t="n">
        <v>18.29</v>
      </c>
      <c r="O1922" t="n">
        <v>15427.87</v>
      </c>
      <c r="P1922" t="n">
        <v>86.16</v>
      </c>
      <c r="Q1922" t="n">
        <v>197.75</v>
      </c>
      <c r="R1922" t="n">
        <v>30.06</v>
      </c>
      <c r="S1922" t="n">
        <v>25.4</v>
      </c>
      <c r="T1922" t="n">
        <v>1496.3</v>
      </c>
      <c r="U1922" t="n">
        <v>0.84</v>
      </c>
      <c r="V1922" t="n">
        <v>0.89</v>
      </c>
      <c r="W1922" t="n">
        <v>2.95</v>
      </c>
      <c r="X1922" t="n">
        <v>0.09</v>
      </c>
      <c r="Y1922" t="n">
        <v>1</v>
      </c>
      <c r="Z1922" t="n">
        <v>10</v>
      </c>
    </row>
    <row r="1923">
      <c r="A1923" t="n">
        <v>50</v>
      </c>
      <c r="B1923" t="n">
        <v>50</v>
      </c>
      <c r="C1923" t="inlineStr">
        <is>
          <t xml:space="preserve">CONCLUIDO	</t>
        </is>
      </c>
      <c r="D1923" t="n">
        <v>7.9017</v>
      </c>
      <c r="E1923" t="n">
        <v>12.66</v>
      </c>
      <c r="F1923" t="n">
        <v>10.49</v>
      </c>
      <c r="G1923" t="n">
        <v>104.86</v>
      </c>
      <c r="H1923" t="n">
        <v>1.93</v>
      </c>
      <c r="I1923" t="n">
        <v>6</v>
      </c>
      <c r="J1923" t="n">
        <v>123.52</v>
      </c>
      <c r="K1923" t="n">
        <v>41.65</v>
      </c>
      <c r="L1923" t="n">
        <v>13.5</v>
      </c>
      <c r="M1923" t="n">
        <v>4</v>
      </c>
      <c r="N1923" t="n">
        <v>18.37</v>
      </c>
      <c r="O1923" t="n">
        <v>15468.27</v>
      </c>
      <c r="P1923" t="n">
        <v>86.19</v>
      </c>
      <c r="Q1923" t="n">
        <v>197.75</v>
      </c>
      <c r="R1923" t="n">
        <v>30.37</v>
      </c>
      <c r="S1923" t="n">
        <v>25.4</v>
      </c>
      <c r="T1923" t="n">
        <v>1652.33</v>
      </c>
      <c r="U1923" t="n">
        <v>0.84</v>
      </c>
      <c r="V1923" t="n">
        <v>0.89</v>
      </c>
      <c r="W1923" t="n">
        <v>2.95</v>
      </c>
      <c r="X1923" t="n">
        <v>0.1</v>
      </c>
      <c r="Y1923" t="n">
        <v>1</v>
      </c>
      <c r="Z1923" t="n">
        <v>10</v>
      </c>
    </row>
    <row r="1924">
      <c r="A1924" t="n">
        <v>51</v>
      </c>
      <c r="B1924" t="n">
        <v>50</v>
      </c>
      <c r="C1924" t="inlineStr">
        <is>
          <t xml:space="preserve">CONCLUIDO	</t>
        </is>
      </c>
      <c r="D1924" t="n">
        <v>7.9024</v>
      </c>
      <c r="E1924" t="n">
        <v>12.65</v>
      </c>
      <c r="F1924" t="n">
        <v>10.48</v>
      </c>
      <c r="G1924" t="n">
        <v>104.85</v>
      </c>
      <c r="H1924" t="n">
        <v>1.96</v>
      </c>
      <c r="I1924" t="n">
        <v>6</v>
      </c>
      <c r="J1924" t="n">
        <v>123.85</v>
      </c>
      <c r="K1924" t="n">
        <v>41.65</v>
      </c>
      <c r="L1924" t="n">
        <v>13.75</v>
      </c>
      <c r="M1924" t="n">
        <v>4</v>
      </c>
      <c r="N1924" t="n">
        <v>18.45</v>
      </c>
      <c r="O1924" t="n">
        <v>15508.69</v>
      </c>
      <c r="P1924" t="n">
        <v>85.81</v>
      </c>
      <c r="Q1924" t="n">
        <v>197.77</v>
      </c>
      <c r="R1924" t="n">
        <v>30.39</v>
      </c>
      <c r="S1924" t="n">
        <v>25.4</v>
      </c>
      <c r="T1924" t="n">
        <v>1662.84</v>
      </c>
      <c r="U1924" t="n">
        <v>0.84</v>
      </c>
      <c r="V1924" t="n">
        <v>0.89</v>
      </c>
      <c r="W1924" t="n">
        <v>2.95</v>
      </c>
      <c r="X1924" t="n">
        <v>0.1</v>
      </c>
      <c r="Y1924" t="n">
        <v>1</v>
      </c>
      <c r="Z1924" t="n">
        <v>10</v>
      </c>
    </row>
    <row r="1925">
      <c r="A1925" t="n">
        <v>52</v>
      </c>
      <c r="B1925" t="n">
        <v>50</v>
      </c>
      <c r="C1925" t="inlineStr">
        <is>
          <t xml:space="preserve">CONCLUIDO	</t>
        </is>
      </c>
      <c r="D1925" t="n">
        <v>7.9013</v>
      </c>
      <c r="E1925" t="n">
        <v>12.66</v>
      </c>
      <c r="F1925" t="n">
        <v>10.49</v>
      </c>
      <c r="G1925" t="n">
        <v>104.87</v>
      </c>
      <c r="H1925" t="n">
        <v>1.99</v>
      </c>
      <c r="I1925" t="n">
        <v>6</v>
      </c>
      <c r="J1925" t="n">
        <v>124.18</v>
      </c>
      <c r="K1925" t="n">
        <v>41.65</v>
      </c>
      <c r="L1925" t="n">
        <v>14</v>
      </c>
      <c r="M1925" t="n">
        <v>3</v>
      </c>
      <c r="N1925" t="n">
        <v>18.53</v>
      </c>
      <c r="O1925" t="n">
        <v>15549.15</v>
      </c>
      <c r="P1925" t="n">
        <v>85.54000000000001</v>
      </c>
      <c r="Q1925" t="n">
        <v>197.75</v>
      </c>
      <c r="R1925" t="n">
        <v>30.38</v>
      </c>
      <c r="S1925" t="n">
        <v>25.4</v>
      </c>
      <c r="T1925" t="n">
        <v>1657.23</v>
      </c>
      <c r="U1925" t="n">
        <v>0.84</v>
      </c>
      <c r="V1925" t="n">
        <v>0.89</v>
      </c>
      <c r="W1925" t="n">
        <v>2.95</v>
      </c>
      <c r="X1925" t="n">
        <v>0.1</v>
      </c>
      <c r="Y1925" t="n">
        <v>1</v>
      </c>
      <c r="Z1925" t="n">
        <v>10</v>
      </c>
    </row>
    <row r="1926">
      <c r="A1926" t="n">
        <v>53</v>
      </c>
      <c r="B1926" t="n">
        <v>50</v>
      </c>
      <c r="C1926" t="inlineStr">
        <is>
          <t xml:space="preserve">CONCLUIDO	</t>
        </is>
      </c>
      <c r="D1926" t="n">
        <v>7.9024</v>
      </c>
      <c r="E1926" t="n">
        <v>12.65</v>
      </c>
      <c r="F1926" t="n">
        <v>10.48</v>
      </c>
      <c r="G1926" t="n">
        <v>104.85</v>
      </c>
      <c r="H1926" t="n">
        <v>2.02</v>
      </c>
      <c r="I1926" t="n">
        <v>6</v>
      </c>
      <c r="J1926" t="n">
        <v>124.51</v>
      </c>
      <c r="K1926" t="n">
        <v>41.65</v>
      </c>
      <c r="L1926" t="n">
        <v>14.25</v>
      </c>
      <c r="M1926" t="n">
        <v>3</v>
      </c>
      <c r="N1926" t="n">
        <v>18.61</v>
      </c>
      <c r="O1926" t="n">
        <v>15589.63</v>
      </c>
      <c r="P1926" t="n">
        <v>84.97</v>
      </c>
      <c r="Q1926" t="n">
        <v>197.76</v>
      </c>
      <c r="R1926" t="n">
        <v>30.27</v>
      </c>
      <c r="S1926" t="n">
        <v>25.4</v>
      </c>
      <c r="T1926" t="n">
        <v>1598.67</v>
      </c>
      <c r="U1926" t="n">
        <v>0.84</v>
      </c>
      <c r="V1926" t="n">
        <v>0.89</v>
      </c>
      <c r="W1926" t="n">
        <v>2.95</v>
      </c>
      <c r="X1926" t="n">
        <v>0.09</v>
      </c>
      <c r="Y1926" t="n">
        <v>1</v>
      </c>
      <c r="Z1926" t="n">
        <v>10</v>
      </c>
    </row>
    <row r="1927">
      <c r="A1927" t="n">
        <v>54</v>
      </c>
      <c r="B1927" t="n">
        <v>50</v>
      </c>
      <c r="C1927" t="inlineStr">
        <is>
          <t xml:space="preserve">CONCLUIDO	</t>
        </is>
      </c>
      <c r="D1927" t="n">
        <v>7.8992</v>
      </c>
      <c r="E1927" t="n">
        <v>12.66</v>
      </c>
      <c r="F1927" t="n">
        <v>10.49</v>
      </c>
      <c r="G1927" t="n">
        <v>104.9</v>
      </c>
      <c r="H1927" t="n">
        <v>2.05</v>
      </c>
      <c r="I1927" t="n">
        <v>6</v>
      </c>
      <c r="J1927" t="n">
        <v>124.83</v>
      </c>
      <c r="K1927" t="n">
        <v>41.65</v>
      </c>
      <c r="L1927" t="n">
        <v>14.5</v>
      </c>
      <c r="M1927" t="n">
        <v>3</v>
      </c>
      <c r="N1927" t="n">
        <v>18.68</v>
      </c>
      <c r="O1927" t="n">
        <v>15630.14</v>
      </c>
      <c r="P1927" t="n">
        <v>84.72</v>
      </c>
      <c r="Q1927" t="n">
        <v>197.75</v>
      </c>
      <c r="R1927" t="n">
        <v>30.45</v>
      </c>
      <c r="S1927" t="n">
        <v>25.4</v>
      </c>
      <c r="T1927" t="n">
        <v>1690.42</v>
      </c>
      <c r="U1927" t="n">
        <v>0.83</v>
      </c>
      <c r="V1927" t="n">
        <v>0.89</v>
      </c>
      <c r="W1927" t="n">
        <v>2.95</v>
      </c>
      <c r="X1927" t="n">
        <v>0.1</v>
      </c>
      <c r="Y1927" t="n">
        <v>1</v>
      </c>
      <c r="Z1927" t="n">
        <v>10</v>
      </c>
    </row>
    <row r="1928">
      <c r="A1928" t="n">
        <v>55</v>
      </c>
      <c r="B1928" t="n">
        <v>50</v>
      </c>
      <c r="C1928" t="inlineStr">
        <is>
          <t xml:space="preserve">CONCLUIDO	</t>
        </is>
      </c>
      <c r="D1928" t="n">
        <v>7.9013</v>
      </c>
      <c r="E1928" t="n">
        <v>12.66</v>
      </c>
      <c r="F1928" t="n">
        <v>10.49</v>
      </c>
      <c r="G1928" t="n">
        <v>104.87</v>
      </c>
      <c r="H1928" t="n">
        <v>2.08</v>
      </c>
      <c r="I1928" t="n">
        <v>6</v>
      </c>
      <c r="J1928" t="n">
        <v>125.16</v>
      </c>
      <c r="K1928" t="n">
        <v>41.65</v>
      </c>
      <c r="L1928" t="n">
        <v>14.75</v>
      </c>
      <c r="M1928" t="n">
        <v>2</v>
      </c>
      <c r="N1928" t="n">
        <v>18.76</v>
      </c>
      <c r="O1928" t="n">
        <v>15670.68</v>
      </c>
      <c r="P1928" t="n">
        <v>84.39</v>
      </c>
      <c r="Q1928" t="n">
        <v>197.75</v>
      </c>
      <c r="R1928" t="n">
        <v>30.38</v>
      </c>
      <c r="S1928" t="n">
        <v>25.4</v>
      </c>
      <c r="T1928" t="n">
        <v>1656.26</v>
      </c>
      <c r="U1928" t="n">
        <v>0.84</v>
      </c>
      <c r="V1928" t="n">
        <v>0.89</v>
      </c>
      <c r="W1928" t="n">
        <v>2.95</v>
      </c>
      <c r="X1928" t="n">
        <v>0.1</v>
      </c>
      <c r="Y1928" t="n">
        <v>1</v>
      </c>
      <c r="Z1928" t="n">
        <v>10</v>
      </c>
    </row>
    <row r="1929">
      <c r="A1929" t="n">
        <v>56</v>
      </c>
      <c r="B1929" t="n">
        <v>50</v>
      </c>
      <c r="C1929" t="inlineStr">
        <is>
          <t xml:space="preserve">CONCLUIDO	</t>
        </is>
      </c>
      <c r="D1929" t="n">
        <v>7.8996</v>
      </c>
      <c r="E1929" t="n">
        <v>12.66</v>
      </c>
      <c r="F1929" t="n">
        <v>10.49</v>
      </c>
      <c r="G1929" t="n">
        <v>104.89</v>
      </c>
      <c r="H1929" t="n">
        <v>2.11</v>
      </c>
      <c r="I1929" t="n">
        <v>6</v>
      </c>
      <c r="J1929" t="n">
        <v>125.49</v>
      </c>
      <c r="K1929" t="n">
        <v>41.65</v>
      </c>
      <c r="L1929" t="n">
        <v>15</v>
      </c>
      <c r="M1929" t="n">
        <v>2</v>
      </c>
      <c r="N1929" t="n">
        <v>18.84</v>
      </c>
      <c r="O1929" t="n">
        <v>15711.24</v>
      </c>
      <c r="P1929" t="n">
        <v>84.23</v>
      </c>
      <c r="Q1929" t="n">
        <v>197.75</v>
      </c>
      <c r="R1929" t="n">
        <v>30.41</v>
      </c>
      <c r="S1929" t="n">
        <v>25.4</v>
      </c>
      <c r="T1929" t="n">
        <v>1670.18</v>
      </c>
      <c r="U1929" t="n">
        <v>0.84</v>
      </c>
      <c r="V1929" t="n">
        <v>0.89</v>
      </c>
      <c r="W1929" t="n">
        <v>2.95</v>
      </c>
      <c r="X1929" t="n">
        <v>0.1</v>
      </c>
      <c r="Y1929" t="n">
        <v>1</v>
      </c>
      <c r="Z1929" t="n">
        <v>10</v>
      </c>
    </row>
    <row r="1930">
      <c r="A1930" t="n">
        <v>57</v>
      </c>
      <c r="B1930" t="n">
        <v>50</v>
      </c>
      <c r="C1930" t="inlineStr">
        <is>
          <t xml:space="preserve">CONCLUIDO	</t>
        </is>
      </c>
      <c r="D1930" t="n">
        <v>7.9022</v>
      </c>
      <c r="E1930" t="n">
        <v>12.65</v>
      </c>
      <c r="F1930" t="n">
        <v>10.49</v>
      </c>
      <c r="G1930" t="n">
        <v>104.85</v>
      </c>
      <c r="H1930" t="n">
        <v>2.14</v>
      </c>
      <c r="I1930" t="n">
        <v>6</v>
      </c>
      <c r="J1930" t="n">
        <v>125.82</v>
      </c>
      <c r="K1930" t="n">
        <v>41.65</v>
      </c>
      <c r="L1930" t="n">
        <v>15.25</v>
      </c>
      <c r="M1930" t="n">
        <v>2</v>
      </c>
      <c r="N1930" t="n">
        <v>18.92</v>
      </c>
      <c r="O1930" t="n">
        <v>15751.84</v>
      </c>
      <c r="P1930" t="n">
        <v>83.73</v>
      </c>
      <c r="Q1930" t="n">
        <v>197.75</v>
      </c>
      <c r="R1930" t="n">
        <v>30.23</v>
      </c>
      <c r="S1930" t="n">
        <v>25.4</v>
      </c>
      <c r="T1930" t="n">
        <v>1581.6</v>
      </c>
      <c r="U1930" t="n">
        <v>0.84</v>
      </c>
      <c r="V1930" t="n">
        <v>0.89</v>
      </c>
      <c r="W1930" t="n">
        <v>2.95</v>
      </c>
      <c r="X1930" t="n">
        <v>0.1</v>
      </c>
      <c r="Y1930" t="n">
        <v>1</v>
      </c>
      <c r="Z1930" t="n">
        <v>10</v>
      </c>
    </row>
    <row r="1931">
      <c r="A1931" t="n">
        <v>58</v>
      </c>
      <c r="B1931" t="n">
        <v>50</v>
      </c>
      <c r="C1931" t="inlineStr">
        <is>
          <t xml:space="preserve">CONCLUIDO	</t>
        </is>
      </c>
      <c r="D1931" t="n">
        <v>7.9248</v>
      </c>
      <c r="E1931" t="n">
        <v>12.62</v>
      </c>
      <c r="F1931" t="n">
        <v>10.47</v>
      </c>
      <c r="G1931" t="n">
        <v>125.66</v>
      </c>
      <c r="H1931" t="n">
        <v>2.17</v>
      </c>
      <c r="I1931" t="n">
        <v>5</v>
      </c>
      <c r="J1931" t="n">
        <v>126.15</v>
      </c>
      <c r="K1931" t="n">
        <v>41.65</v>
      </c>
      <c r="L1931" t="n">
        <v>15.5</v>
      </c>
      <c r="M1931" t="n">
        <v>1</v>
      </c>
      <c r="N1931" t="n">
        <v>19</v>
      </c>
      <c r="O1931" t="n">
        <v>15792.46</v>
      </c>
      <c r="P1931" t="n">
        <v>83.26000000000001</v>
      </c>
      <c r="Q1931" t="n">
        <v>197.75</v>
      </c>
      <c r="R1931" t="n">
        <v>29.88</v>
      </c>
      <c r="S1931" t="n">
        <v>25.4</v>
      </c>
      <c r="T1931" t="n">
        <v>1410.7</v>
      </c>
      <c r="U1931" t="n">
        <v>0.85</v>
      </c>
      <c r="V1931" t="n">
        <v>0.89</v>
      </c>
      <c r="W1931" t="n">
        <v>2.95</v>
      </c>
      <c r="X1931" t="n">
        <v>0.08</v>
      </c>
      <c r="Y1931" t="n">
        <v>1</v>
      </c>
      <c r="Z1931" t="n">
        <v>10</v>
      </c>
    </row>
    <row r="1932">
      <c r="A1932" t="n">
        <v>59</v>
      </c>
      <c r="B1932" t="n">
        <v>50</v>
      </c>
      <c r="C1932" t="inlineStr">
        <is>
          <t xml:space="preserve">CONCLUIDO	</t>
        </is>
      </c>
      <c r="D1932" t="n">
        <v>7.9239</v>
      </c>
      <c r="E1932" t="n">
        <v>12.62</v>
      </c>
      <c r="F1932" t="n">
        <v>10.47</v>
      </c>
      <c r="G1932" t="n">
        <v>125.67</v>
      </c>
      <c r="H1932" t="n">
        <v>2.2</v>
      </c>
      <c r="I1932" t="n">
        <v>5</v>
      </c>
      <c r="J1932" t="n">
        <v>126.48</v>
      </c>
      <c r="K1932" t="n">
        <v>41.65</v>
      </c>
      <c r="L1932" t="n">
        <v>15.75</v>
      </c>
      <c r="M1932" t="n">
        <v>0</v>
      </c>
      <c r="N1932" t="n">
        <v>19.08</v>
      </c>
      <c r="O1932" t="n">
        <v>15833.12</v>
      </c>
      <c r="P1932" t="n">
        <v>83.47</v>
      </c>
      <c r="Q1932" t="n">
        <v>197.78</v>
      </c>
      <c r="R1932" t="n">
        <v>29.9</v>
      </c>
      <c r="S1932" t="n">
        <v>25.4</v>
      </c>
      <c r="T1932" t="n">
        <v>1418.57</v>
      </c>
      <c r="U1932" t="n">
        <v>0.85</v>
      </c>
      <c r="V1932" t="n">
        <v>0.89</v>
      </c>
      <c r="W1932" t="n">
        <v>2.95</v>
      </c>
      <c r="X1932" t="n">
        <v>0.08</v>
      </c>
      <c r="Y1932" t="n">
        <v>1</v>
      </c>
      <c r="Z1932" t="n">
        <v>10</v>
      </c>
    </row>
    <row r="1933">
      <c r="A1933" t="n">
        <v>0</v>
      </c>
      <c r="B1933" t="n">
        <v>25</v>
      </c>
      <c r="C1933" t="inlineStr">
        <is>
          <t xml:space="preserve">CONCLUIDO	</t>
        </is>
      </c>
      <c r="D1933" t="n">
        <v>7.133</v>
      </c>
      <c r="E1933" t="n">
        <v>14.02</v>
      </c>
      <c r="F1933" t="n">
        <v>11.47</v>
      </c>
      <c r="G1933" t="n">
        <v>12.75</v>
      </c>
      <c r="H1933" t="n">
        <v>0.28</v>
      </c>
      <c r="I1933" t="n">
        <v>54</v>
      </c>
      <c r="J1933" t="n">
        <v>61.76</v>
      </c>
      <c r="K1933" t="n">
        <v>28.92</v>
      </c>
      <c r="L1933" t="n">
        <v>1</v>
      </c>
      <c r="M1933" t="n">
        <v>52</v>
      </c>
      <c r="N1933" t="n">
        <v>6.84</v>
      </c>
      <c r="O1933" t="n">
        <v>7851.41</v>
      </c>
      <c r="P1933" t="n">
        <v>74.02</v>
      </c>
      <c r="Q1933" t="n">
        <v>197.99</v>
      </c>
      <c r="R1933" t="n">
        <v>60.87</v>
      </c>
      <c r="S1933" t="n">
        <v>25.4</v>
      </c>
      <c r="T1933" t="n">
        <v>16662.29</v>
      </c>
      <c r="U1933" t="n">
        <v>0.42</v>
      </c>
      <c r="V1933" t="n">
        <v>0.8100000000000001</v>
      </c>
      <c r="W1933" t="n">
        <v>3.03</v>
      </c>
      <c r="X1933" t="n">
        <v>1.08</v>
      </c>
      <c r="Y1933" t="n">
        <v>1</v>
      </c>
      <c r="Z1933" t="n">
        <v>10</v>
      </c>
    </row>
    <row r="1934">
      <c r="A1934" t="n">
        <v>1</v>
      </c>
      <c r="B1934" t="n">
        <v>25</v>
      </c>
      <c r="C1934" t="inlineStr">
        <is>
          <t xml:space="preserve">CONCLUIDO	</t>
        </is>
      </c>
      <c r="D1934" t="n">
        <v>7.3275</v>
      </c>
      <c r="E1934" t="n">
        <v>13.65</v>
      </c>
      <c r="F1934" t="n">
        <v>11.25</v>
      </c>
      <c r="G1934" t="n">
        <v>15.7</v>
      </c>
      <c r="H1934" t="n">
        <v>0.35</v>
      </c>
      <c r="I1934" t="n">
        <v>43</v>
      </c>
      <c r="J1934" t="n">
        <v>62.05</v>
      </c>
      <c r="K1934" t="n">
        <v>28.92</v>
      </c>
      <c r="L1934" t="n">
        <v>1.25</v>
      </c>
      <c r="M1934" t="n">
        <v>41</v>
      </c>
      <c r="N1934" t="n">
        <v>6.88</v>
      </c>
      <c r="O1934" t="n">
        <v>7887.12</v>
      </c>
      <c r="P1934" t="n">
        <v>72.06</v>
      </c>
      <c r="Q1934" t="n">
        <v>197.87</v>
      </c>
      <c r="R1934" t="n">
        <v>54.26</v>
      </c>
      <c r="S1934" t="n">
        <v>25.4</v>
      </c>
      <c r="T1934" t="n">
        <v>13413.48</v>
      </c>
      <c r="U1934" t="n">
        <v>0.47</v>
      </c>
      <c r="V1934" t="n">
        <v>0.83</v>
      </c>
      <c r="W1934" t="n">
        <v>3.01</v>
      </c>
      <c r="X1934" t="n">
        <v>0.86</v>
      </c>
      <c r="Y1934" t="n">
        <v>1</v>
      </c>
      <c r="Z1934" t="n">
        <v>10</v>
      </c>
    </row>
    <row r="1935">
      <c r="A1935" t="n">
        <v>2</v>
      </c>
      <c r="B1935" t="n">
        <v>25</v>
      </c>
      <c r="C1935" t="inlineStr">
        <is>
          <t xml:space="preserve">CONCLUIDO	</t>
        </is>
      </c>
      <c r="D1935" t="n">
        <v>7.4844</v>
      </c>
      <c r="E1935" t="n">
        <v>13.36</v>
      </c>
      <c r="F1935" t="n">
        <v>11.08</v>
      </c>
      <c r="G1935" t="n">
        <v>18.99</v>
      </c>
      <c r="H1935" t="n">
        <v>0.42</v>
      </c>
      <c r="I1935" t="n">
        <v>35</v>
      </c>
      <c r="J1935" t="n">
        <v>62.34</v>
      </c>
      <c r="K1935" t="n">
        <v>28.92</v>
      </c>
      <c r="L1935" t="n">
        <v>1.5</v>
      </c>
      <c r="M1935" t="n">
        <v>33</v>
      </c>
      <c r="N1935" t="n">
        <v>6.92</v>
      </c>
      <c r="O1935" t="n">
        <v>7922.85</v>
      </c>
      <c r="P1935" t="n">
        <v>70.39</v>
      </c>
      <c r="Q1935" t="n">
        <v>197.8</v>
      </c>
      <c r="R1935" t="n">
        <v>48.83</v>
      </c>
      <c r="S1935" t="n">
        <v>25.4</v>
      </c>
      <c r="T1935" t="n">
        <v>10735.45</v>
      </c>
      <c r="U1935" t="n">
        <v>0.52</v>
      </c>
      <c r="V1935" t="n">
        <v>0.84</v>
      </c>
      <c r="W1935" t="n">
        <v>2.99</v>
      </c>
      <c r="X1935" t="n">
        <v>0.6899999999999999</v>
      </c>
      <c r="Y1935" t="n">
        <v>1</v>
      </c>
      <c r="Z1935" t="n">
        <v>10</v>
      </c>
    </row>
    <row r="1936">
      <c r="A1936" t="n">
        <v>3</v>
      </c>
      <c r="B1936" t="n">
        <v>25</v>
      </c>
      <c r="C1936" t="inlineStr">
        <is>
          <t xml:space="preserve">CONCLUIDO	</t>
        </is>
      </c>
      <c r="D1936" t="n">
        <v>7.5901</v>
      </c>
      <c r="E1936" t="n">
        <v>13.18</v>
      </c>
      <c r="F1936" t="n">
        <v>10.96</v>
      </c>
      <c r="G1936" t="n">
        <v>21.93</v>
      </c>
      <c r="H1936" t="n">
        <v>0.49</v>
      </c>
      <c r="I1936" t="n">
        <v>30</v>
      </c>
      <c r="J1936" t="n">
        <v>62.63</v>
      </c>
      <c r="K1936" t="n">
        <v>28.92</v>
      </c>
      <c r="L1936" t="n">
        <v>1.75</v>
      </c>
      <c r="M1936" t="n">
        <v>28</v>
      </c>
      <c r="N1936" t="n">
        <v>6.96</v>
      </c>
      <c r="O1936" t="n">
        <v>7958.6</v>
      </c>
      <c r="P1936" t="n">
        <v>69.06</v>
      </c>
      <c r="Q1936" t="n">
        <v>197.92</v>
      </c>
      <c r="R1936" t="n">
        <v>45.04</v>
      </c>
      <c r="S1936" t="n">
        <v>25.4</v>
      </c>
      <c r="T1936" t="n">
        <v>8866.530000000001</v>
      </c>
      <c r="U1936" t="n">
        <v>0.5600000000000001</v>
      </c>
      <c r="V1936" t="n">
        <v>0.85</v>
      </c>
      <c r="W1936" t="n">
        <v>2.99</v>
      </c>
      <c r="X1936" t="n">
        <v>0.57</v>
      </c>
      <c r="Y1936" t="n">
        <v>1</v>
      </c>
      <c r="Z1936" t="n">
        <v>10</v>
      </c>
    </row>
    <row r="1937">
      <c r="A1937" t="n">
        <v>4</v>
      </c>
      <c r="B1937" t="n">
        <v>25</v>
      </c>
      <c r="C1937" t="inlineStr">
        <is>
          <t xml:space="preserve">CONCLUIDO	</t>
        </is>
      </c>
      <c r="D1937" t="n">
        <v>7.6576</v>
      </c>
      <c r="E1937" t="n">
        <v>13.06</v>
      </c>
      <c r="F1937" t="n">
        <v>10.9</v>
      </c>
      <c r="G1937" t="n">
        <v>25.16</v>
      </c>
      <c r="H1937" t="n">
        <v>0.55</v>
      </c>
      <c r="I1937" t="n">
        <v>26</v>
      </c>
      <c r="J1937" t="n">
        <v>62.92</v>
      </c>
      <c r="K1937" t="n">
        <v>28.92</v>
      </c>
      <c r="L1937" t="n">
        <v>2</v>
      </c>
      <c r="M1937" t="n">
        <v>24</v>
      </c>
      <c r="N1937" t="n">
        <v>7</v>
      </c>
      <c r="O1937" t="n">
        <v>7994.37</v>
      </c>
      <c r="P1937" t="n">
        <v>68.03</v>
      </c>
      <c r="Q1937" t="n">
        <v>197.76</v>
      </c>
      <c r="R1937" t="n">
        <v>43.09</v>
      </c>
      <c r="S1937" t="n">
        <v>25.4</v>
      </c>
      <c r="T1937" t="n">
        <v>7909.48</v>
      </c>
      <c r="U1937" t="n">
        <v>0.59</v>
      </c>
      <c r="V1937" t="n">
        <v>0.85</v>
      </c>
      <c r="W1937" t="n">
        <v>2.99</v>
      </c>
      <c r="X1937" t="n">
        <v>0.51</v>
      </c>
      <c r="Y1937" t="n">
        <v>1</v>
      </c>
      <c r="Z1937" t="n">
        <v>10</v>
      </c>
    </row>
    <row r="1938">
      <c r="A1938" t="n">
        <v>5</v>
      </c>
      <c r="B1938" t="n">
        <v>25</v>
      </c>
      <c r="C1938" t="inlineStr">
        <is>
          <t xml:space="preserve">CONCLUIDO	</t>
        </is>
      </c>
      <c r="D1938" t="n">
        <v>7.7172</v>
      </c>
      <c r="E1938" t="n">
        <v>12.96</v>
      </c>
      <c r="F1938" t="n">
        <v>10.84</v>
      </c>
      <c r="G1938" t="n">
        <v>28.29</v>
      </c>
      <c r="H1938" t="n">
        <v>0.62</v>
      </c>
      <c r="I1938" t="n">
        <v>23</v>
      </c>
      <c r="J1938" t="n">
        <v>63.21</v>
      </c>
      <c r="K1938" t="n">
        <v>28.92</v>
      </c>
      <c r="L1938" t="n">
        <v>2.25</v>
      </c>
      <c r="M1938" t="n">
        <v>21</v>
      </c>
      <c r="N1938" t="n">
        <v>7.04</v>
      </c>
      <c r="O1938" t="n">
        <v>8030.17</v>
      </c>
      <c r="P1938" t="n">
        <v>67.29000000000001</v>
      </c>
      <c r="Q1938" t="n">
        <v>197.81</v>
      </c>
      <c r="R1938" t="n">
        <v>41.35</v>
      </c>
      <c r="S1938" t="n">
        <v>25.4</v>
      </c>
      <c r="T1938" t="n">
        <v>7056.35</v>
      </c>
      <c r="U1938" t="n">
        <v>0.61</v>
      </c>
      <c r="V1938" t="n">
        <v>0.86</v>
      </c>
      <c r="W1938" t="n">
        <v>2.98</v>
      </c>
      <c r="X1938" t="n">
        <v>0.45</v>
      </c>
      <c r="Y1938" t="n">
        <v>1</v>
      </c>
      <c r="Z1938" t="n">
        <v>10</v>
      </c>
    </row>
    <row r="1939">
      <c r="A1939" t="n">
        <v>6</v>
      </c>
      <c r="B1939" t="n">
        <v>25</v>
      </c>
      <c r="C1939" t="inlineStr">
        <is>
          <t xml:space="preserve">CONCLUIDO	</t>
        </is>
      </c>
      <c r="D1939" t="n">
        <v>7.7877</v>
      </c>
      <c r="E1939" t="n">
        <v>12.84</v>
      </c>
      <c r="F1939" t="n">
        <v>10.77</v>
      </c>
      <c r="G1939" t="n">
        <v>32.3</v>
      </c>
      <c r="H1939" t="n">
        <v>0.6899999999999999</v>
      </c>
      <c r="I1939" t="n">
        <v>20</v>
      </c>
      <c r="J1939" t="n">
        <v>63.5</v>
      </c>
      <c r="K1939" t="n">
        <v>28.92</v>
      </c>
      <c r="L1939" t="n">
        <v>2.5</v>
      </c>
      <c r="M1939" t="n">
        <v>18</v>
      </c>
      <c r="N1939" t="n">
        <v>7.08</v>
      </c>
      <c r="O1939" t="n">
        <v>8065.98</v>
      </c>
      <c r="P1939" t="n">
        <v>66.09</v>
      </c>
      <c r="Q1939" t="n">
        <v>197.85</v>
      </c>
      <c r="R1939" t="n">
        <v>38.99</v>
      </c>
      <c r="S1939" t="n">
        <v>25.4</v>
      </c>
      <c r="T1939" t="n">
        <v>5888.74</v>
      </c>
      <c r="U1939" t="n">
        <v>0.65</v>
      </c>
      <c r="V1939" t="n">
        <v>0.86</v>
      </c>
      <c r="W1939" t="n">
        <v>2.97</v>
      </c>
      <c r="X1939" t="n">
        <v>0.38</v>
      </c>
      <c r="Y1939" t="n">
        <v>1</v>
      </c>
      <c r="Z1939" t="n">
        <v>10</v>
      </c>
    </row>
    <row r="1940">
      <c r="A1940" t="n">
        <v>7</v>
      </c>
      <c r="B1940" t="n">
        <v>25</v>
      </c>
      <c r="C1940" t="inlineStr">
        <is>
          <t xml:space="preserve">CONCLUIDO	</t>
        </is>
      </c>
      <c r="D1940" t="n">
        <v>7.8305</v>
      </c>
      <c r="E1940" t="n">
        <v>12.77</v>
      </c>
      <c r="F1940" t="n">
        <v>10.72</v>
      </c>
      <c r="G1940" t="n">
        <v>35.75</v>
      </c>
      <c r="H1940" t="n">
        <v>0.75</v>
      </c>
      <c r="I1940" t="n">
        <v>18</v>
      </c>
      <c r="J1940" t="n">
        <v>63.79</v>
      </c>
      <c r="K1940" t="n">
        <v>28.92</v>
      </c>
      <c r="L1940" t="n">
        <v>2.75</v>
      </c>
      <c r="M1940" t="n">
        <v>16</v>
      </c>
      <c r="N1940" t="n">
        <v>7.12</v>
      </c>
      <c r="O1940" t="n">
        <v>8101.81</v>
      </c>
      <c r="P1940" t="n">
        <v>65.22</v>
      </c>
      <c r="Q1940" t="n">
        <v>197.77</v>
      </c>
      <c r="R1940" t="n">
        <v>37.75</v>
      </c>
      <c r="S1940" t="n">
        <v>25.4</v>
      </c>
      <c r="T1940" t="n">
        <v>5281.91</v>
      </c>
      <c r="U1940" t="n">
        <v>0.67</v>
      </c>
      <c r="V1940" t="n">
        <v>0.87</v>
      </c>
      <c r="W1940" t="n">
        <v>2.97</v>
      </c>
      <c r="X1940" t="n">
        <v>0.33</v>
      </c>
      <c r="Y1940" t="n">
        <v>1</v>
      </c>
      <c r="Z1940" t="n">
        <v>10</v>
      </c>
    </row>
    <row r="1941">
      <c r="A1941" t="n">
        <v>8</v>
      </c>
      <c r="B1941" t="n">
        <v>25</v>
      </c>
      <c r="C1941" t="inlineStr">
        <is>
          <t xml:space="preserve">CONCLUIDO	</t>
        </is>
      </c>
      <c r="D1941" t="n">
        <v>7.8366</v>
      </c>
      <c r="E1941" t="n">
        <v>12.76</v>
      </c>
      <c r="F1941" t="n">
        <v>10.73</v>
      </c>
      <c r="G1941" t="n">
        <v>37.87</v>
      </c>
      <c r="H1941" t="n">
        <v>0.8100000000000001</v>
      </c>
      <c r="I1941" t="n">
        <v>17</v>
      </c>
      <c r="J1941" t="n">
        <v>64.08</v>
      </c>
      <c r="K1941" t="n">
        <v>28.92</v>
      </c>
      <c r="L1941" t="n">
        <v>3</v>
      </c>
      <c r="M1941" t="n">
        <v>15</v>
      </c>
      <c r="N1941" t="n">
        <v>7.16</v>
      </c>
      <c r="O1941" t="n">
        <v>8137.65</v>
      </c>
      <c r="P1941" t="n">
        <v>64.7</v>
      </c>
      <c r="Q1941" t="n">
        <v>197.82</v>
      </c>
      <c r="R1941" t="n">
        <v>37.91</v>
      </c>
      <c r="S1941" t="n">
        <v>25.4</v>
      </c>
      <c r="T1941" t="n">
        <v>5365.43</v>
      </c>
      <c r="U1941" t="n">
        <v>0.67</v>
      </c>
      <c r="V1941" t="n">
        <v>0.87</v>
      </c>
      <c r="W1941" t="n">
        <v>2.97</v>
      </c>
      <c r="X1941" t="n">
        <v>0.34</v>
      </c>
      <c r="Y1941" t="n">
        <v>1</v>
      </c>
      <c r="Z1941" t="n">
        <v>10</v>
      </c>
    </row>
    <row r="1942">
      <c r="A1942" t="n">
        <v>9</v>
      </c>
      <c r="B1942" t="n">
        <v>25</v>
      </c>
      <c r="C1942" t="inlineStr">
        <is>
          <t xml:space="preserve">CONCLUIDO	</t>
        </is>
      </c>
      <c r="D1942" t="n">
        <v>7.8701</v>
      </c>
      <c r="E1942" t="n">
        <v>12.71</v>
      </c>
      <c r="F1942" t="n">
        <v>10.69</v>
      </c>
      <c r="G1942" t="n">
        <v>40.08</v>
      </c>
      <c r="H1942" t="n">
        <v>0.88</v>
      </c>
      <c r="I1942" t="n">
        <v>16</v>
      </c>
      <c r="J1942" t="n">
        <v>64.38</v>
      </c>
      <c r="K1942" t="n">
        <v>28.92</v>
      </c>
      <c r="L1942" t="n">
        <v>3.25</v>
      </c>
      <c r="M1942" t="n">
        <v>14</v>
      </c>
      <c r="N1942" t="n">
        <v>7.2</v>
      </c>
      <c r="O1942" t="n">
        <v>8173.52</v>
      </c>
      <c r="P1942" t="n">
        <v>64</v>
      </c>
      <c r="Q1942" t="n">
        <v>197.8</v>
      </c>
      <c r="R1942" t="n">
        <v>36.6</v>
      </c>
      <c r="S1942" t="n">
        <v>25.4</v>
      </c>
      <c r="T1942" t="n">
        <v>4714.59</v>
      </c>
      <c r="U1942" t="n">
        <v>0.6899999999999999</v>
      </c>
      <c r="V1942" t="n">
        <v>0.87</v>
      </c>
      <c r="W1942" t="n">
        <v>2.97</v>
      </c>
      <c r="X1942" t="n">
        <v>0.3</v>
      </c>
      <c r="Y1942" t="n">
        <v>1</v>
      </c>
      <c r="Z1942" t="n">
        <v>10</v>
      </c>
    </row>
    <row r="1943">
      <c r="A1943" t="n">
        <v>10</v>
      </c>
      <c r="B1943" t="n">
        <v>25</v>
      </c>
      <c r="C1943" t="inlineStr">
        <is>
          <t xml:space="preserve">CONCLUIDO	</t>
        </is>
      </c>
      <c r="D1943" t="n">
        <v>7.9138</v>
      </c>
      <c r="E1943" t="n">
        <v>12.64</v>
      </c>
      <c r="F1943" t="n">
        <v>10.65</v>
      </c>
      <c r="G1943" t="n">
        <v>45.62</v>
      </c>
      <c r="H1943" t="n">
        <v>0.9399999999999999</v>
      </c>
      <c r="I1943" t="n">
        <v>14</v>
      </c>
      <c r="J1943" t="n">
        <v>64.67</v>
      </c>
      <c r="K1943" t="n">
        <v>28.92</v>
      </c>
      <c r="L1943" t="n">
        <v>3.5</v>
      </c>
      <c r="M1943" t="n">
        <v>12</v>
      </c>
      <c r="N1943" t="n">
        <v>7.24</v>
      </c>
      <c r="O1943" t="n">
        <v>8209.41</v>
      </c>
      <c r="P1943" t="n">
        <v>63.11</v>
      </c>
      <c r="Q1943" t="n">
        <v>197.78</v>
      </c>
      <c r="R1943" t="n">
        <v>35.22</v>
      </c>
      <c r="S1943" t="n">
        <v>25.4</v>
      </c>
      <c r="T1943" t="n">
        <v>4037.53</v>
      </c>
      <c r="U1943" t="n">
        <v>0.72</v>
      </c>
      <c r="V1943" t="n">
        <v>0.87</v>
      </c>
      <c r="W1943" t="n">
        <v>2.96</v>
      </c>
      <c r="X1943" t="n">
        <v>0.25</v>
      </c>
      <c r="Y1943" t="n">
        <v>1</v>
      </c>
      <c r="Z1943" t="n">
        <v>10</v>
      </c>
    </row>
    <row r="1944">
      <c r="A1944" t="n">
        <v>11</v>
      </c>
      <c r="B1944" t="n">
        <v>25</v>
      </c>
      <c r="C1944" t="inlineStr">
        <is>
          <t xml:space="preserve">CONCLUIDO	</t>
        </is>
      </c>
      <c r="D1944" t="n">
        <v>7.9274</v>
      </c>
      <c r="E1944" t="n">
        <v>12.61</v>
      </c>
      <c r="F1944" t="n">
        <v>10.64</v>
      </c>
      <c r="G1944" t="n">
        <v>49.1</v>
      </c>
      <c r="H1944" t="n">
        <v>1.01</v>
      </c>
      <c r="I1944" t="n">
        <v>13</v>
      </c>
      <c r="J1944" t="n">
        <v>64.95999999999999</v>
      </c>
      <c r="K1944" t="n">
        <v>28.92</v>
      </c>
      <c r="L1944" t="n">
        <v>3.75</v>
      </c>
      <c r="M1944" t="n">
        <v>11</v>
      </c>
      <c r="N1944" t="n">
        <v>7.28</v>
      </c>
      <c r="O1944" t="n">
        <v>8245.32</v>
      </c>
      <c r="P1944" t="n">
        <v>62.51</v>
      </c>
      <c r="Q1944" t="n">
        <v>197.78</v>
      </c>
      <c r="R1944" t="n">
        <v>35.06</v>
      </c>
      <c r="S1944" t="n">
        <v>25.4</v>
      </c>
      <c r="T1944" t="n">
        <v>3959.02</v>
      </c>
      <c r="U1944" t="n">
        <v>0.72</v>
      </c>
      <c r="V1944" t="n">
        <v>0.87</v>
      </c>
      <c r="W1944" t="n">
        <v>2.96</v>
      </c>
      <c r="X1944" t="n">
        <v>0.25</v>
      </c>
      <c r="Y1944" t="n">
        <v>1</v>
      </c>
      <c r="Z1944" t="n">
        <v>10</v>
      </c>
    </row>
    <row r="1945">
      <c r="A1945" t="n">
        <v>12</v>
      </c>
      <c r="B1945" t="n">
        <v>25</v>
      </c>
      <c r="C1945" t="inlineStr">
        <is>
          <t xml:space="preserve">CONCLUIDO	</t>
        </is>
      </c>
      <c r="D1945" t="n">
        <v>7.9498</v>
      </c>
      <c r="E1945" t="n">
        <v>12.58</v>
      </c>
      <c r="F1945" t="n">
        <v>10.62</v>
      </c>
      <c r="G1945" t="n">
        <v>53.08</v>
      </c>
      <c r="H1945" t="n">
        <v>1.07</v>
      </c>
      <c r="I1945" t="n">
        <v>12</v>
      </c>
      <c r="J1945" t="n">
        <v>65.25</v>
      </c>
      <c r="K1945" t="n">
        <v>28.92</v>
      </c>
      <c r="L1945" t="n">
        <v>4</v>
      </c>
      <c r="M1945" t="n">
        <v>10</v>
      </c>
      <c r="N1945" t="n">
        <v>7.33</v>
      </c>
      <c r="O1945" t="n">
        <v>8281.25</v>
      </c>
      <c r="P1945" t="n">
        <v>61.49</v>
      </c>
      <c r="Q1945" t="n">
        <v>197.76</v>
      </c>
      <c r="R1945" t="n">
        <v>34.5</v>
      </c>
      <c r="S1945" t="n">
        <v>25.4</v>
      </c>
      <c r="T1945" t="n">
        <v>3688.54</v>
      </c>
      <c r="U1945" t="n">
        <v>0.74</v>
      </c>
      <c r="V1945" t="n">
        <v>0.88</v>
      </c>
      <c r="W1945" t="n">
        <v>2.96</v>
      </c>
      <c r="X1945" t="n">
        <v>0.23</v>
      </c>
      <c r="Y1945" t="n">
        <v>1</v>
      </c>
      <c r="Z1945" t="n">
        <v>10</v>
      </c>
    </row>
    <row r="1946">
      <c r="A1946" t="n">
        <v>13</v>
      </c>
      <c r="B1946" t="n">
        <v>25</v>
      </c>
      <c r="C1946" t="inlineStr">
        <is>
          <t xml:space="preserve">CONCLUIDO	</t>
        </is>
      </c>
      <c r="D1946" t="n">
        <v>7.9565</v>
      </c>
      <c r="E1946" t="n">
        <v>12.57</v>
      </c>
      <c r="F1946" t="n">
        <v>10.61</v>
      </c>
      <c r="G1946" t="n">
        <v>53.03</v>
      </c>
      <c r="H1946" t="n">
        <v>1.13</v>
      </c>
      <c r="I1946" t="n">
        <v>12</v>
      </c>
      <c r="J1946" t="n">
        <v>65.54000000000001</v>
      </c>
      <c r="K1946" t="n">
        <v>28.92</v>
      </c>
      <c r="L1946" t="n">
        <v>4.25</v>
      </c>
      <c r="M1946" t="n">
        <v>10</v>
      </c>
      <c r="N1946" t="n">
        <v>7.37</v>
      </c>
      <c r="O1946" t="n">
        <v>8317.200000000001</v>
      </c>
      <c r="P1946" t="n">
        <v>60.62</v>
      </c>
      <c r="Q1946" t="n">
        <v>197.78</v>
      </c>
      <c r="R1946" t="n">
        <v>34.22</v>
      </c>
      <c r="S1946" t="n">
        <v>25.4</v>
      </c>
      <c r="T1946" t="n">
        <v>3544.34</v>
      </c>
      <c r="U1946" t="n">
        <v>0.74</v>
      </c>
      <c r="V1946" t="n">
        <v>0.88</v>
      </c>
      <c r="W1946" t="n">
        <v>2.95</v>
      </c>
      <c r="X1946" t="n">
        <v>0.21</v>
      </c>
      <c r="Y1946" t="n">
        <v>1</v>
      </c>
      <c r="Z1946" t="n">
        <v>10</v>
      </c>
    </row>
    <row r="1947">
      <c r="A1947" t="n">
        <v>14</v>
      </c>
      <c r="B1947" t="n">
        <v>25</v>
      </c>
      <c r="C1947" t="inlineStr">
        <is>
          <t xml:space="preserve">CONCLUIDO	</t>
        </is>
      </c>
      <c r="D1947" t="n">
        <v>7.983</v>
      </c>
      <c r="E1947" t="n">
        <v>12.53</v>
      </c>
      <c r="F1947" t="n">
        <v>10.58</v>
      </c>
      <c r="G1947" t="n">
        <v>57.7</v>
      </c>
      <c r="H1947" t="n">
        <v>1.19</v>
      </c>
      <c r="I1947" t="n">
        <v>11</v>
      </c>
      <c r="J1947" t="n">
        <v>65.83</v>
      </c>
      <c r="K1947" t="n">
        <v>28.92</v>
      </c>
      <c r="L1947" t="n">
        <v>4.5</v>
      </c>
      <c r="M1947" t="n">
        <v>9</v>
      </c>
      <c r="N1947" t="n">
        <v>7.41</v>
      </c>
      <c r="O1947" t="n">
        <v>8353.17</v>
      </c>
      <c r="P1947" t="n">
        <v>59.99</v>
      </c>
      <c r="Q1947" t="n">
        <v>197.76</v>
      </c>
      <c r="R1947" t="n">
        <v>33.37</v>
      </c>
      <c r="S1947" t="n">
        <v>25.4</v>
      </c>
      <c r="T1947" t="n">
        <v>3126</v>
      </c>
      <c r="U1947" t="n">
        <v>0.76</v>
      </c>
      <c r="V1947" t="n">
        <v>0.88</v>
      </c>
      <c r="W1947" t="n">
        <v>2.95</v>
      </c>
      <c r="X1947" t="n">
        <v>0.19</v>
      </c>
      <c r="Y1947" t="n">
        <v>1</v>
      </c>
      <c r="Z1947" t="n">
        <v>10</v>
      </c>
    </row>
    <row r="1948">
      <c r="A1948" t="n">
        <v>15</v>
      </c>
      <c r="B1948" t="n">
        <v>25</v>
      </c>
      <c r="C1948" t="inlineStr">
        <is>
          <t xml:space="preserve">CONCLUIDO	</t>
        </is>
      </c>
      <c r="D1948" t="n">
        <v>8.000400000000001</v>
      </c>
      <c r="E1948" t="n">
        <v>12.5</v>
      </c>
      <c r="F1948" t="n">
        <v>10.56</v>
      </c>
      <c r="G1948" t="n">
        <v>63.39</v>
      </c>
      <c r="H1948" t="n">
        <v>1.25</v>
      </c>
      <c r="I1948" t="n">
        <v>10</v>
      </c>
      <c r="J1948" t="n">
        <v>66.12</v>
      </c>
      <c r="K1948" t="n">
        <v>28.92</v>
      </c>
      <c r="L1948" t="n">
        <v>4.75</v>
      </c>
      <c r="M1948" t="n">
        <v>7</v>
      </c>
      <c r="N1948" t="n">
        <v>7.45</v>
      </c>
      <c r="O1948" t="n">
        <v>8389.16</v>
      </c>
      <c r="P1948" t="n">
        <v>59.36</v>
      </c>
      <c r="Q1948" t="n">
        <v>197.78</v>
      </c>
      <c r="R1948" t="n">
        <v>32.75</v>
      </c>
      <c r="S1948" t="n">
        <v>25.4</v>
      </c>
      <c r="T1948" t="n">
        <v>2821.98</v>
      </c>
      <c r="U1948" t="n">
        <v>0.78</v>
      </c>
      <c r="V1948" t="n">
        <v>0.88</v>
      </c>
      <c r="W1948" t="n">
        <v>2.96</v>
      </c>
      <c r="X1948" t="n">
        <v>0.17</v>
      </c>
      <c r="Y1948" t="n">
        <v>1</v>
      </c>
      <c r="Z1948" t="n">
        <v>10</v>
      </c>
    </row>
    <row r="1949">
      <c r="A1949" t="n">
        <v>16</v>
      </c>
      <c r="B1949" t="n">
        <v>25</v>
      </c>
      <c r="C1949" t="inlineStr">
        <is>
          <t xml:space="preserve">CONCLUIDO	</t>
        </is>
      </c>
      <c r="D1949" t="n">
        <v>7.9991</v>
      </c>
      <c r="E1949" t="n">
        <v>12.5</v>
      </c>
      <c r="F1949" t="n">
        <v>10.57</v>
      </c>
      <c r="G1949" t="n">
        <v>63.4</v>
      </c>
      <c r="H1949" t="n">
        <v>1.31</v>
      </c>
      <c r="I1949" t="n">
        <v>10</v>
      </c>
      <c r="J1949" t="n">
        <v>66.42</v>
      </c>
      <c r="K1949" t="n">
        <v>28.92</v>
      </c>
      <c r="L1949" t="n">
        <v>5</v>
      </c>
      <c r="M1949" t="n">
        <v>7</v>
      </c>
      <c r="N1949" t="n">
        <v>7.49</v>
      </c>
      <c r="O1949" t="n">
        <v>8425.16</v>
      </c>
      <c r="P1949" t="n">
        <v>59.09</v>
      </c>
      <c r="Q1949" t="n">
        <v>197.79</v>
      </c>
      <c r="R1949" t="n">
        <v>32.81</v>
      </c>
      <c r="S1949" t="n">
        <v>25.4</v>
      </c>
      <c r="T1949" t="n">
        <v>2850.94</v>
      </c>
      <c r="U1949" t="n">
        <v>0.77</v>
      </c>
      <c r="V1949" t="n">
        <v>0.88</v>
      </c>
      <c r="W1949" t="n">
        <v>2.96</v>
      </c>
      <c r="X1949" t="n">
        <v>0.18</v>
      </c>
      <c r="Y1949" t="n">
        <v>1</v>
      </c>
      <c r="Z1949" t="n">
        <v>10</v>
      </c>
    </row>
    <row r="1950">
      <c r="A1950" t="n">
        <v>17</v>
      </c>
      <c r="B1950" t="n">
        <v>25</v>
      </c>
      <c r="C1950" t="inlineStr">
        <is>
          <t xml:space="preserve">CONCLUIDO	</t>
        </is>
      </c>
      <c r="D1950" t="n">
        <v>7.9952</v>
      </c>
      <c r="E1950" t="n">
        <v>12.51</v>
      </c>
      <c r="F1950" t="n">
        <v>10.57</v>
      </c>
      <c r="G1950" t="n">
        <v>63.44</v>
      </c>
      <c r="H1950" t="n">
        <v>1.37</v>
      </c>
      <c r="I1950" t="n">
        <v>10</v>
      </c>
      <c r="J1950" t="n">
        <v>66.70999999999999</v>
      </c>
      <c r="K1950" t="n">
        <v>28.92</v>
      </c>
      <c r="L1950" t="n">
        <v>5.25</v>
      </c>
      <c r="M1950" t="n">
        <v>4</v>
      </c>
      <c r="N1950" t="n">
        <v>7.54</v>
      </c>
      <c r="O1950" t="n">
        <v>8461.190000000001</v>
      </c>
      <c r="P1950" t="n">
        <v>58.81</v>
      </c>
      <c r="Q1950" t="n">
        <v>197.77</v>
      </c>
      <c r="R1950" t="n">
        <v>32.88</v>
      </c>
      <c r="S1950" t="n">
        <v>25.4</v>
      </c>
      <c r="T1950" t="n">
        <v>2886.55</v>
      </c>
      <c r="U1950" t="n">
        <v>0.77</v>
      </c>
      <c r="V1950" t="n">
        <v>0.88</v>
      </c>
      <c r="W1950" t="n">
        <v>2.96</v>
      </c>
      <c r="X1950" t="n">
        <v>0.18</v>
      </c>
      <c r="Y1950" t="n">
        <v>1</v>
      </c>
      <c r="Z1950" t="n">
        <v>10</v>
      </c>
    </row>
    <row r="1951">
      <c r="A1951" t="n">
        <v>18</v>
      </c>
      <c r="B1951" t="n">
        <v>25</v>
      </c>
      <c r="C1951" t="inlineStr">
        <is>
          <t xml:space="preserve">CONCLUIDO	</t>
        </is>
      </c>
      <c r="D1951" t="n">
        <v>7.9945</v>
      </c>
      <c r="E1951" t="n">
        <v>12.51</v>
      </c>
      <c r="F1951" t="n">
        <v>10.57</v>
      </c>
      <c r="G1951" t="n">
        <v>63.44</v>
      </c>
      <c r="H1951" t="n">
        <v>1.43</v>
      </c>
      <c r="I1951" t="n">
        <v>10</v>
      </c>
      <c r="J1951" t="n">
        <v>67</v>
      </c>
      <c r="K1951" t="n">
        <v>28.92</v>
      </c>
      <c r="L1951" t="n">
        <v>5.5</v>
      </c>
      <c r="M1951" t="n">
        <v>2</v>
      </c>
      <c r="N1951" t="n">
        <v>7.58</v>
      </c>
      <c r="O1951" t="n">
        <v>8497.24</v>
      </c>
      <c r="P1951" t="n">
        <v>58.52</v>
      </c>
      <c r="Q1951" t="n">
        <v>197.77</v>
      </c>
      <c r="R1951" t="n">
        <v>32.94</v>
      </c>
      <c r="S1951" t="n">
        <v>25.4</v>
      </c>
      <c r="T1951" t="n">
        <v>2914.66</v>
      </c>
      <c r="U1951" t="n">
        <v>0.77</v>
      </c>
      <c r="V1951" t="n">
        <v>0.88</v>
      </c>
      <c r="W1951" t="n">
        <v>2.96</v>
      </c>
      <c r="X1951" t="n">
        <v>0.18</v>
      </c>
      <c r="Y1951" t="n">
        <v>1</v>
      </c>
      <c r="Z1951" t="n">
        <v>10</v>
      </c>
    </row>
    <row r="1952">
      <c r="A1952" t="n">
        <v>19</v>
      </c>
      <c r="B1952" t="n">
        <v>25</v>
      </c>
      <c r="C1952" t="inlineStr">
        <is>
          <t xml:space="preserve">CONCLUIDO	</t>
        </is>
      </c>
      <c r="D1952" t="n">
        <v>8.012600000000001</v>
      </c>
      <c r="E1952" t="n">
        <v>12.48</v>
      </c>
      <c r="F1952" t="n">
        <v>10.56</v>
      </c>
      <c r="G1952" t="n">
        <v>70.40000000000001</v>
      </c>
      <c r="H1952" t="n">
        <v>1.49</v>
      </c>
      <c r="I1952" t="n">
        <v>9</v>
      </c>
      <c r="J1952" t="n">
        <v>67.29000000000001</v>
      </c>
      <c r="K1952" t="n">
        <v>28.92</v>
      </c>
      <c r="L1952" t="n">
        <v>5.75</v>
      </c>
      <c r="M1952" t="n">
        <v>0</v>
      </c>
      <c r="N1952" t="n">
        <v>7.62</v>
      </c>
      <c r="O1952" t="n">
        <v>8533.309999999999</v>
      </c>
      <c r="P1952" t="n">
        <v>58.45</v>
      </c>
      <c r="Q1952" t="n">
        <v>197.75</v>
      </c>
      <c r="R1952" t="n">
        <v>32.4</v>
      </c>
      <c r="S1952" t="n">
        <v>25.4</v>
      </c>
      <c r="T1952" t="n">
        <v>2648.83</v>
      </c>
      <c r="U1952" t="n">
        <v>0.78</v>
      </c>
      <c r="V1952" t="n">
        <v>0.88</v>
      </c>
      <c r="W1952" t="n">
        <v>2.96</v>
      </c>
      <c r="X1952" t="n">
        <v>0.17</v>
      </c>
      <c r="Y1952" t="n">
        <v>1</v>
      </c>
      <c r="Z1952" t="n">
        <v>10</v>
      </c>
    </row>
    <row r="1953">
      <c r="A1953" t="n">
        <v>0</v>
      </c>
      <c r="B1953" t="n">
        <v>85</v>
      </c>
      <c r="C1953" t="inlineStr">
        <is>
          <t xml:space="preserve">CONCLUIDO	</t>
        </is>
      </c>
      <c r="D1953" t="n">
        <v>5.1995</v>
      </c>
      <c r="E1953" t="n">
        <v>19.23</v>
      </c>
      <c r="F1953" t="n">
        <v>12.83</v>
      </c>
      <c r="G1953" t="n">
        <v>6.47</v>
      </c>
      <c r="H1953" t="n">
        <v>0.11</v>
      </c>
      <c r="I1953" t="n">
        <v>119</v>
      </c>
      <c r="J1953" t="n">
        <v>167.88</v>
      </c>
      <c r="K1953" t="n">
        <v>51.39</v>
      </c>
      <c r="L1953" t="n">
        <v>1</v>
      </c>
      <c r="M1953" t="n">
        <v>117</v>
      </c>
      <c r="N1953" t="n">
        <v>30.49</v>
      </c>
      <c r="O1953" t="n">
        <v>20939.59</v>
      </c>
      <c r="P1953" t="n">
        <v>164.45</v>
      </c>
      <c r="Q1953" t="n">
        <v>198.14</v>
      </c>
      <c r="R1953" t="n">
        <v>103</v>
      </c>
      <c r="S1953" t="n">
        <v>25.4</v>
      </c>
      <c r="T1953" t="n">
        <v>37401.65</v>
      </c>
      <c r="U1953" t="n">
        <v>0.25</v>
      </c>
      <c r="V1953" t="n">
        <v>0.73</v>
      </c>
      <c r="W1953" t="n">
        <v>3.14</v>
      </c>
      <c r="X1953" t="n">
        <v>2.43</v>
      </c>
      <c r="Y1953" t="n">
        <v>1</v>
      </c>
      <c r="Z1953" t="n">
        <v>10</v>
      </c>
    </row>
    <row r="1954">
      <c r="A1954" t="n">
        <v>1</v>
      </c>
      <c r="B1954" t="n">
        <v>85</v>
      </c>
      <c r="C1954" t="inlineStr">
        <is>
          <t xml:space="preserve">CONCLUIDO	</t>
        </is>
      </c>
      <c r="D1954" t="n">
        <v>5.6566</v>
      </c>
      <c r="E1954" t="n">
        <v>17.68</v>
      </c>
      <c r="F1954" t="n">
        <v>12.22</v>
      </c>
      <c r="G1954" t="n">
        <v>8.06</v>
      </c>
      <c r="H1954" t="n">
        <v>0.13</v>
      </c>
      <c r="I1954" t="n">
        <v>91</v>
      </c>
      <c r="J1954" t="n">
        <v>168.25</v>
      </c>
      <c r="K1954" t="n">
        <v>51.39</v>
      </c>
      <c r="L1954" t="n">
        <v>1.25</v>
      </c>
      <c r="M1954" t="n">
        <v>89</v>
      </c>
      <c r="N1954" t="n">
        <v>30.6</v>
      </c>
      <c r="O1954" t="n">
        <v>20984.25</v>
      </c>
      <c r="P1954" t="n">
        <v>156.57</v>
      </c>
      <c r="Q1954" t="n">
        <v>197.96</v>
      </c>
      <c r="R1954" t="n">
        <v>84.27</v>
      </c>
      <c r="S1954" t="n">
        <v>25.4</v>
      </c>
      <c r="T1954" t="n">
        <v>28175.82</v>
      </c>
      <c r="U1954" t="n">
        <v>0.3</v>
      </c>
      <c r="V1954" t="n">
        <v>0.76</v>
      </c>
      <c r="W1954" t="n">
        <v>3.09</v>
      </c>
      <c r="X1954" t="n">
        <v>1.83</v>
      </c>
      <c r="Y1954" t="n">
        <v>1</v>
      </c>
      <c r="Z1954" t="n">
        <v>10</v>
      </c>
    </row>
    <row r="1955">
      <c r="A1955" t="n">
        <v>2</v>
      </c>
      <c r="B1955" t="n">
        <v>85</v>
      </c>
      <c r="C1955" t="inlineStr">
        <is>
          <t xml:space="preserve">CONCLUIDO	</t>
        </is>
      </c>
      <c r="D1955" t="n">
        <v>5.9631</v>
      </c>
      <c r="E1955" t="n">
        <v>16.77</v>
      </c>
      <c r="F1955" t="n">
        <v>11.89</v>
      </c>
      <c r="G1955" t="n">
        <v>9.640000000000001</v>
      </c>
      <c r="H1955" t="n">
        <v>0.16</v>
      </c>
      <c r="I1955" t="n">
        <v>74</v>
      </c>
      <c r="J1955" t="n">
        <v>168.61</v>
      </c>
      <c r="K1955" t="n">
        <v>51.39</v>
      </c>
      <c r="L1955" t="n">
        <v>1.5</v>
      </c>
      <c r="M1955" t="n">
        <v>72</v>
      </c>
      <c r="N1955" t="n">
        <v>30.71</v>
      </c>
      <c r="O1955" t="n">
        <v>21028.94</v>
      </c>
      <c r="P1955" t="n">
        <v>152.22</v>
      </c>
      <c r="Q1955" t="n">
        <v>198.02</v>
      </c>
      <c r="R1955" t="n">
        <v>73.86</v>
      </c>
      <c r="S1955" t="n">
        <v>25.4</v>
      </c>
      <c r="T1955" t="n">
        <v>23053.87</v>
      </c>
      <c r="U1955" t="n">
        <v>0.34</v>
      </c>
      <c r="V1955" t="n">
        <v>0.78</v>
      </c>
      <c r="W1955" t="n">
        <v>3.06</v>
      </c>
      <c r="X1955" t="n">
        <v>1.49</v>
      </c>
      <c r="Y1955" t="n">
        <v>1</v>
      </c>
      <c r="Z1955" t="n">
        <v>10</v>
      </c>
    </row>
    <row r="1956">
      <c r="A1956" t="n">
        <v>3</v>
      </c>
      <c r="B1956" t="n">
        <v>85</v>
      </c>
      <c r="C1956" t="inlineStr">
        <is>
          <t xml:space="preserve">CONCLUIDO	</t>
        </is>
      </c>
      <c r="D1956" t="n">
        <v>6.2111</v>
      </c>
      <c r="E1956" t="n">
        <v>16.1</v>
      </c>
      <c r="F1956" t="n">
        <v>11.63</v>
      </c>
      <c r="G1956" t="n">
        <v>11.25</v>
      </c>
      <c r="H1956" t="n">
        <v>0.18</v>
      </c>
      <c r="I1956" t="n">
        <v>62</v>
      </c>
      <c r="J1956" t="n">
        <v>168.97</v>
      </c>
      <c r="K1956" t="n">
        <v>51.39</v>
      </c>
      <c r="L1956" t="n">
        <v>1.75</v>
      </c>
      <c r="M1956" t="n">
        <v>60</v>
      </c>
      <c r="N1956" t="n">
        <v>30.83</v>
      </c>
      <c r="O1956" t="n">
        <v>21073.68</v>
      </c>
      <c r="P1956" t="n">
        <v>148.68</v>
      </c>
      <c r="Q1956" t="n">
        <v>197.89</v>
      </c>
      <c r="R1956" t="n">
        <v>66.03</v>
      </c>
      <c r="S1956" t="n">
        <v>25.4</v>
      </c>
      <c r="T1956" t="n">
        <v>19200.7</v>
      </c>
      <c r="U1956" t="n">
        <v>0.38</v>
      </c>
      <c r="V1956" t="n">
        <v>0.8</v>
      </c>
      <c r="W1956" t="n">
        <v>3.03</v>
      </c>
      <c r="X1956" t="n">
        <v>1.23</v>
      </c>
      <c r="Y1956" t="n">
        <v>1</v>
      </c>
      <c r="Z1956" t="n">
        <v>10</v>
      </c>
    </row>
    <row r="1957">
      <c r="A1957" t="n">
        <v>4</v>
      </c>
      <c r="B1957" t="n">
        <v>85</v>
      </c>
      <c r="C1957" t="inlineStr">
        <is>
          <t xml:space="preserve">CONCLUIDO	</t>
        </is>
      </c>
      <c r="D1957" t="n">
        <v>6.382</v>
      </c>
      <c r="E1957" t="n">
        <v>15.67</v>
      </c>
      <c r="F1957" t="n">
        <v>11.47</v>
      </c>
      <c r="G1957" t="n">
        <v>12.74</v>
      </c>
      <c r="H1957" t="n">
        <v>0.21</v>
      </c>
      <c r="I1957" t="n">
        <v>54</v>
      </c>
      <c r="J1957" t="n">
        <v>169.33</v>
      </c>
      <c r="K1957" t="n">
        <v>51.39</v>
      </c>
      <c r="L1957" t="n">
        <v>2</v>
      </c>
      <c r="M1957" t="n">
        <v>52</v>
      </c>
      <c r="N1957" t="n">
        <v>30.94</v>
      </c>
      <c r="O1957" t="n">
        <v>21118.46</v>
      </c>
      <c r="P1957" t="n">
        <v>146.51</v>
      </c>
      <c r="Q1957" t="n">
        <v>197.86</v>
      </c>
      <c r="R1957" t="n">
        <v>60.99</v>
      </c>
      <c r="S1957" t="n">
        <v>25.4</v>
      </c>
      <c r="T1957" t="n">
        <v>16719.74</v>
      </c>
      <c r="U1957" t="n">
        <v>0.42</v>
      </c>
      <c r="V1957" t="n">
        <v>0.8100000000000001</v>
      </c>
      <c r="W1957" t="n">
        <v>3.02</v>
      </c>
      <c r="X1957" t="n">
        <v>1.07</v>
      </c>
      <c r="Y1957" t="n">
        <v>1</v>
      </c>
      <c r="Z1957" t="n">
        <v>10</v>
      </c>
    </row>
    <row r="1958">
      <c r="A1958" t="n">
        <v>5</v>
      </c>
      <c r="B1958" t="n">
        <v>85</v>
      </c>
      <c r="C1958" t="inlineStr">
        <is>
          <t xml:space="preserve">CONCLUIDO	</t>
        </is>
      </c>
      <c r="D1958" t="n">
        <v>6.5437</v>
      </c>
      <c r="E1958" t="n">
        <v>15.28</v>
      </c>
      <c r="F1958" t="n">
        <v>11.32</v>
      </c>
      <c r="G1958" t="n">
        <v>14.45</v>
      </c>
      <c r="H1958" t="n">
        <v>0.24</v>
      </c>
      <c r="I1958" t="n">
        <v>47</v>
      </c>
      <c r="J1958" t="n">
        <v>169.7</v>
      </c>
      <c r="K1958" t="n">
        <v>51.39</v>
      </c>
      <c r="L1958" t="n">
        <v>2.25</v>
      </c>
      <c r="M1958" t="n">
        <v>45</v>
      </c>
      <c r="N1958" t="n">
        <v>31.05</v>
      </c>
      <c r="O1958" t="n">
        <v>21163.27</v>
      </c>
      <c r="P1958" t="n">
        <v>144.45</v>
      </c>
      <c r="Q1958" t="n">
        <v>197.77</v>
      </c>
      <c r="R1958" t="n">
        <v>56.26</v>
      </c>
      <c r="S1958" t="n">
        <v>25.4</v>
      </c>
      <c r="T1958" t="n">
        <v>14392.01</v>
      </c>
      <c r="U1958" t="n">
        <v>0.45</v>
      </c>
      <c r="V1958" t="n">
        <v>0.82</v>
      </c>
      <c r="W1958" t="n">
        <v>3.01</v>
      </c>
      <c r="X1958" t="n">
        <v>0.92</v>
      </c>
      <c r="Y1958" t="n">
        <v>1</v>
      </c>
      <c r="Z1958" t="n">
        <v>10</v>
      </c>
    </row>
    <row r="1959">
      <c r="A1959" t="n">
        <v>6</v>
      </c>
      <c r="B1959" t="n">
        <v>85</v>
      </c>
      <c r="C1959" t="inlineStr">
        <is>
          <t xml:space="preserve">CONCLUIDO	</t>
        </is>
      </c>
      <c r="D1959" t="n">
        <v>6.6564</v>
      </c>
      <c r="E1959" t="n">
        <v>15.02</v>
      </c>
      <c r="F1959" t="n">
        <v>11.23</v>
      </c>
      <c r="G1959" t="n">
        <v>16.04</v>
      </c>
      <c r="H1959" t="n">
        <v>0.26</v>
      </c>
      <c r="I1959" t="n">
        <v>42</v>
      </c>
      <c r="J1959" t="n">
        <v>170.06</v>
      </c>
      <c r="K1959" t="n">
        <v>51.39</v>
      </c>
      <c r="L1959" t="n">
        <v>2.5</v>
      </c>
      <c r="M1959" t="n">
        <v>40</v>
      </c>
      <c r="N1959" t="n">
        <v>31.17</v>
      </c>
      <c r="O1959" t="n">
        <v>21208.12</v>
      </c>
      <c r="P1959" t="n">
        <v>143.16</v>
      </c>
      <c r="Q1959" t="n">
        <v>197.81</v>
      </c>
      <c r="R1959" t="n">
        <v>53.4</v>
      </c>
      <c r="S1959" t="n">
        <v>25.4</v>
      </c>
      <c r="T1959" t="n">
        <v>12987.06</v>
      </c>
      <c r="U1959" t="n">
        <v>0.48</v>
      </c>
      <c r="V1959" t="n">
        <v>0.83</v>
      </c>
      <c r="W1959" t="n">
        <v>3.01</v>
      </c>
      <c r="X1959" t="n">
        <v>0.84</v>
      </c>
      <c r="Y1959" t="n">
        <v>1</v>
      </c>
      <c r="Z1959" t="n">
        <v>10</v>
      </c>
    </row>
    <row r="1960">
      <c r="A1960" t="n">
        <v>7</v>
      </c>
      <c r="B1960" t="n">
        <v>85</v>
      </c>
      <c r="C1960" t="inlineStr">
        <is>
          <t xml:space="preserve">CONCLUIDO	</t>
        </is>
      </c>
      <c r="D1960" t="n">
        <v>6.762</v>
      </c>
      <c r="E1960" t="n">
        <v>14.79</v>
      </c>
      <c r="F1960" t="n">
        <v>11.13</v>
      </c>
      <c r="G1960" t="n">
        <v>17.57</v>
      </c>
      <c r="H1960" t="n">
        <v>0.29</v>
      </c>
      <c r="I1960" t="n">
        <v>38</v>
      </c>
      <c r="J1960" t="n">
        <v>170.42</v>
      </c>
      <c r="K1960" t="n">
        <v>51.39</v>
      </c>
      <c r="L1960" t="n">
        <v>2.75</v>
      </c>
      <c r="M1960" t="n">
        <v>36</v>
      </c>
      <c r="N1960" t="n">
        <v>31.28</v>
      </c>
      <c r="O1960" t="n">
        <v>21253.01</v>
      </c>
      <c r="P1960" t="n">
        <v>141.75</v>
      </c>
      <c r="Q1960" t="n">
        <v>197.8</v>
      </c>
      <c r="R1960" t="n">
        <v>50.19</v>
      </c>
      <c r="S1960" t="n">
        <v>25.4</v>
      </c>
      <c r="T1960" t="n">
        <v>11402.98</v>
      </c>
      <c r="U1960" t="n">
        <v>0.51</v>
      </c>
      <c r="V1960" t="n">
        <v>0.84</v>
      </c>
      <c r="W1960" t="n">
        <v>3</v>
      </c>
      <c r="X1960" t="n">
        <v>0.74</v>
      </c>
      <c r="Y1960" t="n">
        <v>1</v>
      </c>
      <c r="Z1960" t="n">
        <v>10</v>
      </c>
    </row>
    <row r="1961">
      <c r="A1961" t="n">
        <v>8</v>
      </c>
      <c r="B1961" t="n">
        <v>85</v>
      </c>
      <c r="C1961" t="inlineStr">
        <is>
          <t xml:space="preserve">CONCLUIDO	</t>
        </is>
      </c>
      <c r="D1961" t="n">
        <v>6.8274</v>
      </c>
      <c r="E1961" t="n">
        <v>14.65</v>
      </c>
      <c r="F1961" t="n">
        <v>11.09</v>
      </c>
      <c r="G1961" t="n">
        <v>19.01</v>
      </c>
      <c r="H1961" t="n">
        <v>0.31</v>
      </c>
      <c r="I1961" t="n">
        <v>35</v>
      </c>
      <c r="J1961" t="n">
        <v>170.79</v>
      </c>
      <c r="K1961" t="n">
        <v>51.39</v>
      </c>
      <c r="L1961" t="n">
        <v>3</v>
      </c>
      <c r="M1961" t="n">
        <v>33</v>
      </c>
      <c r="N1961" t="n">
        <v>31.4</v>
      </c>
      <c r="O1961" t="n">
        <v>21297.94</v>
      </c>
      <c r="P1961" t="n">
        <v>141.15</v>
      </c>
      <c r="Q1961" t="n">
        <v>197.88</v>
      </c>
      <c r="R1961" t="n">
        <v>48.85</v>
      </c>
      <c r="S1961" t="n">
        <v>25.4</v>
      </c>
      <c r="T1961" t="n">
        <v>10746.15</v>
      </c>
      <c r="U1961" t="n">
        <v>0.52</v>
      </c>
      <c r="V1961" t="n">
        <v>0.84</v>
      </c>
      <c r="W1961" t="n">
        <v>3</v>
      </c>
      <c r="X1961" t="n">
        <v>0.7</v>
      </c>
      <c r="Y1961" t="n">
        <v>1</v>
      </c>
      <c r="Z1961" t="n">
        <v>10</v>
      </c>
    </row>
    <row r="1962">
      <c r="A1962" t="n">
        <v>9</v>
      </c>
      <c r="B1962" t="n">
        <v>85</v>
      </c>
      <c r="C1962" t="inlineStr">
        <is>
          <t xml:space="preserve">CONCLUIDO	</t>
        </is>
      </c>
      <c r="D1962" t="n">
        <v>6.9107</v>
      </c>
      <c r="E1962" t="n">
        <v>14.47</v>
      </c>
      <c r="F1962" t="n">
        <v>11.01</v>
      </c>
      <c r="G1962" t="n">
        <v>20.65</v>
      </c>
      <c r="H1962" t="n">
        <v>0.34</v>
      </c>
      <c r="I1962" t="n">
        <v>32</v>
      </c>
      <c r="J1962" t="n">
        <v>171.15</v>
      </c>
      <c r="K1962" t="n">
        <v>51.39</v>
      </c>
      <c r="L1962" t="n">
        <v>3.25</v>
      </c>
      <c r="M1962" t="n">
        <v>30</v>
      </c>
      <c r="N1962" t="n">
        <v>31.51</v>
      </c>
      <c r="O1962" t="n">
        <v>21342.91</v>
      </c>
      <c r="P1962" t="n">
        <v>140.03</v>
      </c>
      <c r="Q1962" t="n">
        <v>197.87</v>
      </c>
      <c r="R1962" t="n">
        <v>46.89</v>
      </c>
      <c r="S1962" t="n">
        <v>25.4</v>
      </c>
      <c r="T1962" t="n">
        <v>9780.6</v>
      </c>
      <c r="U1962" t="n">
        <v>0.54</v>
      </c>
      <c r="V1962" t="n">
        <v>0.85</v>
      </c>
      <c r="W1962" t="n">
        <v>2.99</v>
      </c>
      <c r="X1962" t="n">
        <v>0.62</v>
      </c>
      <c r="Y1962" t="n">
        <v>1</v>
      </c>
      <c r="Z1962" t="n">
        <v>10</v>
      </c>
    </row>
    <row r="1963">
      <c r="A1963" t="n">
        <v>10</v>
      </c>
      <c r="B1963" t="n">
        <v>85</v>
      </c>
      <c r="C1963" t="inlineStr">
        <is>
          <t xml:space="preserve">CONCLUIDO	</t>
        </is>
      </c>
      <c r="D1963" t="n">
        <v>6.9668</v>
      </c>
      <c r="E1963" t="n">
        <v>14.35</v>
      </c>
      <c r="F1963" t="n">
        <v>10.96</v>
      </c>
      <c r="G1963" t="n">
        <v>21.93</v>
      </c>
      <c r="H1963" t="n">
        <v>0.36</v>
      </c>
      <c r="I1963" t="n">
        <v>30</v>
      </c>
      <c r="J1963" t="n">
        <v>171.52</v>
      </c>
      <c r="K1963" t="n">
        <v>51.39</v>
      </c>
      <c r="L1963" t="n">
        <v>3.5</v>
      </c>
      <c r="M1963" t="n">
        <v>28</v>
      </c>
      <c r="N1963" t="n">
        <v>31.63</v>
      </c>
      <c r="O1963" t="n">
        <v>21387.92</v>
      </c>
      <c r="P1963" t="n">
        <v>139.27</v>
      </c>
      <c r="Q1963" t="n">
        <v>197.83</v>
      </c>
      <c r="R1963" t="n">
        <v>45.27</v>
      </c>
      <c r="S1963" t="n">
        <v>25.4</v>
      </c>
      <c r="T1963" t="n">
        <v>8981.77</v>
      </c>
      <c r="U1963" t="n">
        <v>0.5600000000000001</v>
      </c>
      <c r="V1963" t="n">
        <v>0.85</v>
      </c>
      <c r="W1963" t="n">
        <v>2.98</v>
      </c>
      <c r="X1963" t="n">
        <v>0.57</v>
      </c>
      <c r="Y1963" t="n">
        <v>1</v>
      </c>
      <c r="Z1963" t="n">
        <v>10</v>
      </c>
    </row>
    <row r="1964">
      <c r="A1964" t="n">
        <v>11</v>
      </c>
      <c r="B1964" t="n">
        <v>85</v>
      </c>
      <c r="C1964" t="inlineStr">
        <is>
          <t xml:space="preserve">CONCLUIDO	</t>
        </is>
      </c>
      <c r="D1964" t="n">
        <v>7.0128</v>
      </c>
      <c r="E1964" t="n">
        <v>14.26</v>
      </c>
      <c r="F1964" t="n">
        <v>10.94</v>
      </c>
      <c r="G1964" t="n">
        <v>23.44</v>
      </c>
      <c r="H1964" t="n">
        <v>0.39</v>
      </c>
      <c r="I1964" t="n">
        <v>28</v>
      </c>
      <c r="J1964" t="n">
        <v>171.88</v>
      </c>
      <c r="K1964" t="n">
        <v>51.39</v>
      </c>
      <c r="L1964" t="n">
        <v>3.75</v>
      </c>
      <c r="M1964" t="n">
        <v>26</v>
      </c>
      <c r="N1964" t="n">
        <v>31.74</v>
      </c>
      <c r="O1964" t="n">
        <v>21432.96</v>
      </c>
      <c r="P1964" t="n">
        <v>138.84</v>
      </c>
      <c r="Q1964" t="n">
        <v>197.77</v>
      </c>
      <c r="R1964" t="n">
        <v>44.33</v>
      </c>
      <c r="S1964" t="n">
        <v>25.4</v>
      </c>
      <c r="T1964" t="n">
        <v>8522.26</v>
      </c>
      <c r="U1964" t="n">
        <v>0.57</v>
      </c>
      <c r="V1964" t="n">
        <v>0.85</v>
      </c>
      <c r="W1964" t="n">
        <v>2.99</v>
      </c>
      <c r="X1964" t="n">
        <v>0.55</v>
      </c>
      <c r="Y1964" t="n">
        <v>1</v>
      </c>
      <c r="Z1964" t="n">
        <v>10</v>
      </c>
    </row>
    <row r="1965">
      <c r="A1965" t="n">
        <v>12</v>
      </c>
      <c r="B1965" t="n">
        <v>85</v>
      </c>
      <c r="C1965" t="inlineStr">
        <is>
          <t xml:space="preserve">CONCLUIDO	</t>
        </is>
      </c>
      <c r="D1965" t="n">
        <v>7.0673</v>
      </c>
      <c r="E1965" t="n">
        <v>14.15</v>
      </c>
      <c r="F1965" t="n">
        <v>10.9</v>
      </c>
      <c r="G1965" t="n">
        <v>25.14</v>
      </c>
      <c r="H1965" t="n">
        <v>0.41</v>
      </c>
      <c r="I1965" t="n">
        <v>26</v>
      </c>
      <c r="J1965" t="n">
        <v>172.25</v>
      </c>
      <c r="K1965" t="n">
        <v>51.39</v>
      </c>
      <c r="L1965" t="n">
        <v>4</v>
      </c>
      <c r="M1965" t="n">
        <v>24</v>
      </c>
      <c r="N1965" t="n">
        <v>31.86</v>
      </c>
      <c r="O1965" t="n">
        <v>21478.05</v>
      </c>
      <c r="P1965" t="n">
        <v>138.09</v>
      </c>
      <c r="Q1965" t="n">
        <v>197.82</v>
      </c>
      <c r="R1965" t="n">
        <v>43.13</v>
      </c>
      <c r="S1965" t="n">
        <v>25.4</v>
      </c>
      <c r="T1965" t="n">
        <v>7929.48</v>
      </c>
      <c r="U1965" t="n">
        <v>0.59</v>
      </c>
      <c r="V1965" t="n">
        <v>0.85</v>
      </c>
      <c r="W1965" t="n">
        <v>2.98</v>
      </c>
      <c r="X1965" t="n">
        <v>0.5</v>
      </c>
      <c r="Y1965" t="n">
        <v>1</v>
      </c>
      <c r="Z1965" t="n">
        <v>10</v>
      </c>
    </row>
    <row r="1966">
      <c r="A1966" t="n">
        <v>13</v>
      </c>
      <c r="B1966" t="n">
        <v>85</v>
      </c>
      <c r="C1966" t="inlineStr">
        <is>
          <t xml:space="preserve">CONCLUIDO	</t>
        </is>
      </c>
      <c r="D1966" t="n">
        <v>7.1007</v>
      </c>
      <c r="E1966" t="n">
        <v>14.08</v>
      </c>
      <c r="F1966" t="n">
        <v>10.86</v>
      </c>
      <c r="G1966" t="n">
        <v>26.07</v>
      </c>
      <c r="H1966" t="n">
        <v>0.44</v>
      </c>
      <c r="I1966" t="n">
        <v>25</v>
      </c>
      <c r="J1966" t="n">
        <v>172.61</v>
      </c>
      <c r="K1966" t="n">
        <v>51.39</v>
      </c>
      <c r="L1966" t="n">
        <v>4.25</v>
      </c>
      <c r="M1966" t="n">
        <v>23</v>
      </c>
      <c r="N1966" t="n">
        <v>31.97</v>
      </c>
      <c r="O1966" t="n">
        <v>21523.17</v>
      </c>
      <c r="P1966" t="n">
        <v>137.57</v>
      </c>
      <c r="Q1966" t="n">
        <v>197.8</v>
      </c>
      <c r="R1966" t="n">
        <v>41.93</v>
      </c>
      <c r="S1966" t="n">
        <v>25.4</v>
      </c>
      <c r="T1966" t="n">
        <v>7335.74</v>
      </c>
      <c r="U1966" t="n">
        <v>0.61</v>
      </c>
      <c r="V1966" t="n">
        <v>0.86</v>
      </c>
      <c r="W1966" t="n">
        <v>2.98</v>
      </c>
      <c r="X1966" t="n">
        <v>0.47</v>
      </c>
      <c r="Y1966" t="n">
        <v>1</v>
      </c>
      <c r="Z1966" t="n">
        <v>10</v>
      </c>
    </row>
    <row r="1967">
      <c r="A1967" t="n">
        <v>14</v>
      </c>
      <c r="B1967" t="n">
        <v>85</v>
      </c>
      <c r="C1967" t="inlineStr">
        <is>
          <t xml:space="preserve">CONCLUIDO	</t>
        </is>
      </c>
      <c r="D1967" t="n">
        <v>7.1514</v>
      </c>
      <c r="E1967" t="n">
        <v>13.98</v>
      </c>
      <c r="F1967" t="n">
        <v>10.83</v>
      </c>
      <c r="G1967" t="n">
        <v>28.26</v>
      </c>
      <c r="H1967" t="n">
        <v>0.46</v>
      </c>
      <c r="I1967" t="n">
        <v>23</v>
      </c>
      <c r="J1967" t="n">
        <v>172.98</v>
      </c>
      <c r="K1967" t="n">
        <v>51.39</v>
      </c>
      <c r="L1967" t="n">
        <v>4.5</v>
      </c>
      <c r="M1967" t="n">
        <v>21</v>
      </c>
      <c r="N1967" t="n">
        <v>32.09</v>
      </c>
      <c r="O1967" t="n">
        <v>21568.34</v>
      </c>
      <c r="P1967" t="n">
        <v>137.05</v>
      </c>
      <c r="Q1967" t="n">
        <v>197.76</v>
      </c>
      <c r="R1967" t="n">
        <v>41.05</v>
      </c>
      <c r="S1967" t="n">
        <v>25.4</v>
      </c>
      <c r="T1967" t="n">
        <v>6903.58</v>
      </c>
      <c r="U1967" t="n">
        <v>0.62</v>
      </c>
      <c r="V1967" t="n">
        <v>0.86</v>
      </c>
      <c r="W1967" t="n">
        <v>2.98</v>
      </c>
      <c r="X1967" t="n">
        <v>0.44</v>
      </c>
      <c r="Y1967" t="n">
        <v>1</v>
      </c>
      <c r="Z1967" t="n">
        <v>10</v>
      </c>
    </row>
    <row r="1968">
      <c r="A1968" t="n">
        <v>15</v>
      </c>
      <c r="B1968" t="n">
        <v>85</v>
      </c>
      <c r="C1968" t="inlineStr">
        <is>
          <t xml:space="preserve">CONCLUIDO	</t>
        </is>
      </c>
      <c r="D1968" t="n">
        <v>7.1839</v>
      </c>
      <c r="E1968" t="n">
        <v>13.92</v>
      </c>
      <c r="F1968" t="n">
        <v>10.8</v>
      </c>
      <c r="G1968" t="n">
        <v>29.46</v>
      </c>
      <c r="H1968" t="n">
        <v>0.49</v>
      </c>
      <c r="I1968" t="n">
        <v>22</v>
      </c>
      <c r="J1968" t="n">
        <v>173.35</v>
      </c>
      <c r="K1968" t="n">
        <v>51.39</v>
      </c>
      <c r="L1968" t="n">
        <v>4.75</v>
      </c>
      <c r="M1968" t="n">
        <v>20</v>
      </c>
      <c r="N1968" t="n">
        <v>32.2</v>
      </c>
      <c r="O1968" t="n">
        <v>21613.54</v>
      </c>
      <c r="P1968" t="n">
        <v>136.53</v>
      </c>
      <c r="Q1968" t="n">
        <v>197.78</v>
      </c>
      <c r="R1968" t="n">
        <v>40.15</v>
      </c>
      <c r="S1968" t="n">
        <v>25.4</v>
      </c>
      <c r="T1968" t="n">
        <v>6460.3</v>
      </c>
      <c r="U1968" t="n">
        <v>0.63</v>
      </c>
      <c r="V1968" t="n">
        <v>0.86</v>
      </c>
      <c r="W1968" t="n">
        <v>2.97</v>
      </c>
      <c r="X1968" t="n">
        <v>0.41</v>
      </c>
      <c r="Y1968" t="n">
        <v>1</v>
      </c>
      <c r="Z1968" t="n">
        <v>10</v>
      </c>
    </row>
    <row r="1969">
      <c r="A1969" t="n">
        <v>16</v>
      </c>
      <c r="B1969" t="n">
        <v>85</v>
      </c>
      <c r="C1969" t="inlineStr">
        <is>
          <t xml:space="preserve">CONCLUIDO	</t>
        </is>
      </c>
      <c r="D1969" t="n">
        <v>7.2022</v>
      </c>
      <c r="E1969" t="n">
        <v>13.88</v>
      </c>
      <c r="F1969" t="n">
        <v>10.8</v>
      </c>
      <c r="G1969" t="n">
        <v>30.86</v>
      </c>
      <c r="H1969" t="n">
        <v>0.51</v>
      </c>
      <c r="I1969" t="n">
        <v>21</v>
      </c>
      <c r="J1969" t="n">
        <v>173.71</v>
      </c>
      <c r="K1969" t="n">
        <v>51.39</v>
      </c>
      <c r="L1969" t="n">
        <v>5</v>
      </c>
      <c r="M1969" t="n">
        <v>19</v>
      </c>
      <c r="N1969" t="n">
        <v>32.32</v>
      </c>
      <c r="O1969" t="n">
        <v>21658.78</v>
      </c>
      <c r="P1969" t="n">
        <v>136.42</v>
      </c>
      <c r="Q1969" t="n">
        <v>197.78</v>
      </c>
      <c r="R1969" t="n">
        <v>40.01</v>
      </c>
      <c r="S1969" t="n">
        <v>25.4</v>
      </c>
      <c r="T1969" t="n">
        <v>6398.23</v>
      </c>
      <c r="U1969" t="n">
        <v>0.63</v>
      </c>
      <c r="V1969" t="n">
        <v>0.86</v>
      </c>
      <c r="W1969" t="n">
        <v>2.98</v>
      </c>
      <c r="X1969" t="n">
        <v>0.41</v>
      </c>
      <c r="Y1969" t="n">
        <v>1</v>
      </c>
      <c r="Z1969" t="n">
        <v>10</v>
      </c>
    </row>
    <row r="1970">
      <c r="A1970" t="n">
        <v>17</v>
      </c>
      <c r="B1970" t="n">
        <v>85</v>
      </c>
      <c r="C1970" t="inlineStr">
        <is>
          <t xml:space="preserve">CONCLUIDO	</t>
        </is>
      </c>
      <c r="D1970" t="n">
        <v>7.24</v>
      </c>
      <c r="E1970" t="n">
        <v>13.81</v>
      </c>
      <c r="F1970" t="n">
        <v>10.76</v>
      </c>
      <c r="G1970" t="n">
        <v>32.29</v>
      </c>
      <c r="H1970" t="n">
        <v>0.53</v>
      </c>
      <c r="I1970" t="n">
        <v>20</v>
      </c>
      <c r="J1970" t="n">
        <v>174.08</v>
      </c>
      <c r="K1970" t="n">
        <v>51.39</v>
      </c>
      <c r="L1970" t="n">
        <v>5.25</v>
      </c>
      <c r="M1970" t="n">
        <v>18</v>
      </c>
      <c r="N1970" t="n">
        <v>32.44</v>
      </c>
      <c r="O1970" t="n">
        <v>21704.07</v>
      </c>
      <c r="P1970" t="n">
        <v>135.83</v>
      </c>
      <c r="Q1970" t="n">
        <v>197.8</v>
      </c>
      <c r="R1970" t="n">
        <v>38.74</v>
      </c>
      <c r="S1970" t="n">
        <v>25.4</v>
      </c>
      <c r="T1970" t="n">
        <v>5765.03</v>
      </c>
      <c r="U1970" t="n">
        <v>0.66</v>
      </c>
      <c r="V1970" t="n">
        <v>0.86</v>
      </c>
      <c r="W1970" t="n">
        <v>2.98</v>
      </c>
      <c r="X1970" t="n">
        <v>0.37</v>
      </c>
      <c r="Y1970" t="n">
        <v>1</v>
      </c>
      <c r="Z1970" t="n">
        <v>10</v>
      </c>
    </row>
    <row r="1971">
      <c r="A1971" t="n">
        <v>18</v>
      </c>
      <c r="B1971" t="n">
        <v>85</v>
      </c>
      <c r="C1971" t="inlineStr">
        <is>
          <t xml:space="preserve">CONCLUIDO	</t>
        </is>
      </c>
      <c r="D1971" t="n">
        <v>7.2611</v>
      </c>
      <c r="E1971" t="n">
        <v>13.77</v>
      </c>
      <c r="F1971" t="n">
        <v>10.76</v>
      </c>
      <c r="G1971" t="n">
        <v>33.96</v>
      </c>
      <c r="H1971" t="n">
        <v>0.5600000000000001</v>
      </c>
      <c r="I1971" t="n">
        <v>19</v>
      </c>
      <c r="J1971" t="n">
        <v>174.45</v>
      </c>
      <c r="K1971" t="n">
        <v>51.39</v>
      </c>
      <c r="L1971" t="n">
        <v>5.5</v>
      </c>
      <c r="M1971" t="n">
        <v>17</v>
      </c>
      <c r="N1971" t="n">
        <v>32.56</v>
      </c>
      <c r="O1971" t="n">
        <v>21749.39</v>
      </c>
      <c r="P1971" t="n">
        <v>135.62</v>
      </c>
      <c r="Q1971" t="n">
        <v>197.78</v>
      </c>
      <c r="R1971" t="n">
        <v>38.63</v>
      </c>
      <c r="S1971" t="n">
        <v>25.4</v>
      </c>
      <c r="T1971" t="n">
        <v>5715.03</v>
      </c>
      <c r="U1971" t="n">
        <v>0.66</v>
      </c>
      <c r="V1971" t="n">
        <v>0.87</v>
      </c>
      <c r="W1971" t="n">
        <v>2.97</v>
      </c>
      <c r="X1971" t="n">
        <v>0.37</v>
      </c>
      <c r="Y1971" t="n">
        <v>1</v>
      </c>
      <c r="Z1971" t="n">
        <v>10</v>
      </c>
    </row>
    <row r="1972">
      <c r="A1972" t="n">
        <v>19</v>
      </c>
      <c r="B1972" t="n">
        <v>85</v>
      </c>
      <c r="C1972" t="inlineStr">
        <is>
          <t xml:space="preserve">CONCLUIDO	</t>
        </is>
      </c>
      <c r="D1972" t="n">
        <v>7.2953</v>
      </c>
      <c r="E1972" t="n">
        <v>13.71</v>
      </c>
      <c r="F1972" t="n">
        <v>10.72</v>
      </c>
      <c r="G1972" t="n">
        <v>35.75</v>
      </c>
      <c r="H1972" t="n">
        <v>0.58</v>
      </c>
      <c r="I1972" t="n">
        <v>18</v>
      </c>
      <c r="J1972" t="n">
        <v>174.82</v>
      </c>
      <c r="K1972" t="n">
        <v>51.39</v>
      </c>
      <c r="L1972" t="n">
        <v>5.75</v>
      </c>
      <c r="M1972" t="n">
        <v>16</v>
      </c>
      <c r="N1972" t="n">
        <v>32.67</v>
      </c>
      <c r="O1972" t="n">
        <v>21794.75</v>
      </c>
      <c r="P1972" t="n">
        <v>134.99</v>
      </c>
      <c r="Q1972" t="n">
        <v>197.77</v>
      </c>
      <c r="R1972" t="n">
        <v>37.85</v>
      </c>
      <c r="S1972" t="n">
        <v>25.4</v>
      </c>
      <c r="T1972" t="n">
        <v>5330.32</v>
      </c>
      <c r="U1972" t="n">
        <v>0.67</v>
      </c>
      <c r="V1972" t="n">
        <v>0.87</v>
      </c>
      <c r="W1972" t="n">
        <v>2.97</v>
      </c>
      <c r="X1972" t="n">
        <v>0.33</v>
      </c>
      <c r="Y1972" t="n">
        <v>1</v>
      </c>
      <c r="Z1972" t="n">
        <v>10</v>
      </c>
    </row>
    <row r="1973">
      <c r="A1973" t="n">
        <v>20</v>
      </c>
      <c r="B1973" t="n">
        <v>85</v>
      </c>
      <c r="C1973" t="inlineStr">
        <is>
          <t xml:space="preserve">CONCLUIDO	</t>
        </is>
      </c>
      <c r="D1973" t="n">
        <v>7.2911</v>
      </c>
      <c r="E1973" t="n">
        <v>13.72</v>
      </c>
      <c r="F1973" t="n">
        <v>10.73</v>
      </c>
      <c r="G1973" t="n">
        <v>35.78</v>
      </c>
      <c r="H1973" t="n">
        <v>0.61</v>
      </c>
      <c r="I1973" t="n">
        <v>18</v>
      </c>
      <c r="J1973" t="n">
        <v>175.18</v>
      </c>
      <c r="K1973" t="n">
        <v>51.39</v>
      </c>
      <c r="L1973" t="n">
        <v>6</v>
      </c>
      <c r="M1973" t="n">
        <v>16</v>
      </c>
      <c r="N1973" t="n">
        <v>32.79</v>
      </c>
      <c r="O1973" t="n">
        <v>21840.16</v>
      </c>
      <c r="P1973" t="n">
        <v>134.78</v>
      </c>
      <c r="Q1973" t="n">
        <v>197.8</v>
      </c>
      <c r="R1973" t="n">
        <v>37.86</v>
      </c>
      <c r="S1973" t="n">
        <v>25.4</v>
      </c>
      <c r="T1973" t="n">
        <v>5333.73</v>
      </c>
      <c r="U1973" t="n">
        <v>0.67</v>
      </c>
      <c r="V1973" t="n">
        <v>0.87</v>
      </c>
      <c r="W1973" t="n">
        <v>2.97</v>
      </c>
      <c r="X1973" t="n">
        <v>0.34</v>
      </c>
      <c r="Y1973" t="n">
        <v>1</v>
      </c>
      <c r="Z1973" t="n">
        <v>10</v>
      </c>
    </row>
    <row r="1974">
      <c r="A1974" t="n">
        <v>21</v>
      </c>
      <c r="B1974" t="n">
        <v>85</v>
      </c>
      <c r="C1974" t="inlineStr">
        <is>
          <t xml:space="preserve">CONCLUIDO	</t>
        </is>
      </c>
      <c r="D1974" t="n">
        <v>7.316</v>
      </c>
      <c r="E1974" t="n">
        <v>13.67</v>
      </c>
      <c r="F1974" t="n">
        <v>10.72</v>
      </c>
      <c r="G1974" t="n">
        <v>37.84</v>
      </c>
      <c r="H1974" t="n">
        <v>0.63</v>
      </c>
      <c r="I1974" t="n">
        <v>17</v>
      </c>
      <c r="J1974" t="n">
        <v>175.55</v>
      </c>
      <c r="K1974" t="n">
        <v>51.39</v>
      </c>
      <c r="L1974" t="n">
        <v>6.25</v>
      </c>
      <c r="M1974" t="n">
        <v>15</v>
      </c>
      <c r="N1974" t="n">
        <v>32.91</v>
      </c>
      <c r="O1974" t="n">
        <v>21885.6</v>
      </c>
      <c r="P1974" t="n">
        <v>134.65</v>
      </c>
      <c r="Q1974" t="n">
        <v>197.77</v>
      </c>
      <c r="R1974" t="n">
        <v>37.85</v>
      </c>
      <c r="S1974" t="n">
        <v>25.4</v>
      </c>
      <c r="T1974" t="n">
        <v>5334.2</v>
      </c>
      <c r="U1974" t="n">
        <v>0.67</v>
      </c>
      <c r="V1974" t="n">
        <v>0.87</v>
      </c>
      <c r="W1974" t="n">
        <v>2.96</v>
      </c>
      <c r="X1974" t="n">
        <v>0.33</v>
      </c>
      <c r="Y1974" t="n">
        <v>1</v>
      </c>
      <c r="Z1974" t="n">
        <v>10</v>
      </c>
    </row>
    <row r="1975">
      <c r="A1975" t="n">
        <v>22</v>
      </c>
      <c r="B1975" t="n">
        <v>85</v>
      </c>
      <c r="C1975" t="inlineStr">
        <is>
          <t xml:space="preserve">CONCLUIDO	</t>
        </is>
      </c>
      <c r="D1975" t="n">
        <v>7.3565</v>
      </c>
      <c r="E1975" t="n">
        <v>13.59</v>
      </c>
      <c r="F1975" t="n">
        <v>10.68</v>
      </c>
      <c r="G1975" t="n">
        <v>40.04</v>
      </c>
      <c r="H1975" t="n">
        <v>0.66</v>
      </c>
      <c r="I1975" t="n">
        <v>16</v>
      </c>
      <c r="J1975" t="n">
        <v>175.92</v>
      </c>
      <c r="K1975" t="n">
        <v>51.39</v>
      </c>
      <c r="L1975" t="n">
        <v>6.5</v>
      </c>
      <c r="M1975" t="n">
        <v>14</v>
      </c>
      <c r="N1975" t="n">
        <v>33.03</v>
      </c>
      <c r="O1975" t="n">
        <v>21931.08</v>
      </c>
      <c r="P1975" t="n">
        <v>133.94</v>
      </c>
      <c r="Q1975" t="n">
        <v>197.83</v>
      </c>
      <c r="R1975" t="n">
        <v>36.43</v>
      </c>
      <c r="S1975" t="n">
        <v>25.4</v>
      </c>
      <c r="T1975" t="n">
        <v>4633.25</v>
      </c>
      <c r="U1975" t="n">
        <v>0.7</v>
      </c>
      <c r="V1975" t="n">
        <v>0.87</v>
      </c>
      <c r="W1975" t="n">
        <v>2.96</v>
      </c>
      <c r="X1975" t="n">
        <v>0.29</v>
      </c>
      <c r="Y1975" t="n">
        <v>1</v>
      </c>
      <c r="Z1975" t="n">
        <v>10</v>
      </c>
    </row>
    <row r="1976">
      <c r="A1976" t="n">
        <v>23</v>
      </c>
      <c r="B1976" t="n">
        <v>85</v>
      </c>
      <c r="C1976" t="inlineStr">
        <is>
          <t xml:space="preserve">CONCLUIDO	</t>
        </is>
      </c>
      <c r="D1976" t="n">
        <v>7.3495</v>
      </c>
      <c r="E1976" t="n">
        <v>13.61</v>
      </c>
      <c r="F1976" t="n">
        <v>10.69</v>
      </c>
      <c r="G1976" t="n">
        <v>40.09</v>
      </c>
      <c r="H1976" t="n">
        <v>0.68</v>
      </c>
      <c r="I1976" t="n">
        <v>16</v>
      </c>
      <c r="J1976" t="n">
        <v>176.29</v>
      </c>
      <c r="K1976" t="n">
        <v>51.39</v>
      </c>
      <c r="L1976" t="n">
        <v>6.75</v>
      </c>
      <c r="M1976" t="n">
        <v>14</v>
      </c>
      <c r="N1976" t="n">
        <v>33.15</v>
      </c>
      <c r="O1976" t="n">
        <v>21976.61</v>
      </c>
      <c r="P1976" t="n">
        <v>134.15</v>
      </c>
      <c r="Q1976" t="n">
        <v>197.75</v>
      </c>
      <c r="R1976" t="n">
        <v>36.83</v>
      </c>
      <c r="S1976" t="n">
        <v>25.4</v>
      </c>
      <c r="T1976" t="n">
        <v>4830.57</v>
      </c>
      <c r="U1976" t="n">
        <v>0.6899999999999999</v>
      </c>
      <c r="V1976" t="n">
        <v>0.87</v>
      </c>
      <c r="W1976" t="n">
        <v>2.96</v>
      </c>
      <c r="X1976" t="n">
        <v>0.3</v>
      </c>
      <c r="Y1976" t="n">
        <v>1</v>
      </c>
      <c r="Z1976" t="n">
        <v>10</v>
      </c>
    </row>
    <row r="1977">
      <c r="A1977" t="n">
        <v>24</v>
      </c>
      <c r="B1977" t="n">
        <v>85</v>
      </c>
      <c r="C1977" t="inlineStr">
        <is>
          <t xml:space="preserve">CONCLUIDO	</t>
        </is>
      </c>
      <c r="D1977" t="n">
        <v>7.3775</v>
      </c>
      <c r="E1977" t="n">
        <v>13.55</v>
      </c>
      <c r="F1977" t="n">
        <v>10.67</v>
      </c>
      <c r="G1977" t="n">
        <v>42.7</v>
      </c>
      <c r="H1977" t="n">
        <v>0.7</v>
      </c>
      <c r="I1977" t="n">
        <v>15</v>
      </c>
      <c r="J1977" t="n">
        <v>176.66</v>
      </c>
      <c r="K1977" t="n">
        <v>51.39</v>
      </c>
      <c r="L1977" t="n">
        <v>7</v>
      </c>
      <c r="M1977" t="n">
        <v>13</v>
      </c>
      <c r="N1977" t="n">
        <v>33.27</v>
      </c>
      <c r="O1977" t="n">
        <v>22022.17</v>
      </c>
      <c r="P1977" t="n">
        <v>133.78</v>
      </c>
      <c r="Q1977" t="n">
        <v>197.79</v>
      </c>
      <c r="R1977" t="n">
        <v>36.22</v>
      </c>
      <c r="S1977" t="n">
        <v>25.4</v>
      </c>
      <c r="T1977" t="n">
        <v>4530.88</v>
      </c>
      <c r="U1977" t="n">
        <v>0.7</v>
      </c>
      <c r="V1977" t="n">
        <v>0.87</v>
      </c>
      <c r="W1977" t="n">
        <v>2.96</v>
      </c>
      <c r="X1977" t="n">
        <v>0.28</v>
      </c>
      <c r="Y1977" t="n">
        <v>1</v>
      </c>
      <c r="Z1977" t="n">
        <v>10</v>
      </c>
    </row>
    <row r="1978">
      <c r="A1978" t="n">
        <v>25</v>
      </c>
      <c r="B1978" t="n">
        <v>85</v>
      </c>
      <c r="C1978" t="inlineStr">
        <is>
          <t xml:space="preserve">CONCLUIDO	</t>
        </is>
      </c>
      <c r="D1978" t="n">
        <v>7.3839</v>
      </c>
      <c r="E1978" t="n">
        <v>13.54</v>
      </c>
      <c r="F1978" t="n">
        <v>10.66</v>
      </c>
      <c r="G1978" t="n">
        <v>42.65</v>
      </c>
      <c r="H1978" t="n">
        <v>0.73</v>
      </c>
      <c r="I1978" t="n">
        <v>15</v>
      </c>
      <c r="J1978" t="n">
        <v>177.03</v>
      </c>
      <c r="K1978" t="n">
        <v>51.39</v>
      </c>
      <c r="L1978" t="n">
        <v>7.25</v>
      </c>
      <c r="M1978" t="n">
        <v>13</v>
      </c>
      <c r="N1978" t="n">
        <v>33.39</v>
      </c>
      <c r="O1978" t="n">
        <v>22067.77</v>
      </c>
      <c r="P1978" t="n">
        <v>133.4</v>
      </c>
      <c r="Q1978" t="n">
        <v>197.8</v>
      </c>
      <c r="R1978" t="n">
        <v>35.78</v>
      </c>
      <c r="S1978" t="n">
        <v>25.4</v>
      </c>
      <c r="T1978" t="n">
        <v>4310.65</v>
      </c>
      <c r="U1978" t="n">
        <v>0.71</v>
      </c>
      <c r="V1978" t="n">
        <v>0.87</v>
      </c>
      <c r="W1978" t="n">
        <v>2.96</v>
      </c>
      <c r="X1978" t="n">
        <v>0.27</v>
      </c>
      <c r="Y1978" t="n">
        <v>1</v>
      </c>
      <c r="Z1978" t="n">
        <v>10</v>
      </c>
    </row>
    <row r="1979">
      <c r="A1979" t="n">
        <v>26</v>
      </c>
      <c r="B1979" t="n">
        <v>85</v>
      </c>
      <c r="C1979" t="inlineStr">
        <is>
          <t xml:space="preserve">CONCLUIDO	</t>
        </is>
      </c>
      <c r="D1979" t="n">
        <v>7.4092</v>
      </c>
      <c r="E1979" t="n">
        <v>13.5</v>
      </c>
      <c r="F1979" t="n">
        <v>10.65</v>
      </c>
      <c r="G1979" t="n">
        <v>45.64</v>
      </c>
      <c r="H1979" t="n">
        <v>0.75</v>
      </c>
      <c r="I1979" t="n">
        <v>14</v>
      </c>
      <c r="J1979" t="n">
        <v>177.4</v>
      </c>
      <c r="K1979" t="n">
        <v>51.39</v>
      </c>
      <c r="L1979" t="n">
        <v>7.5</v>
      </c>
      <c r="M1979" t="n">
        <v>12</v>
      </c>
      <c r="N1979" t="n">
        <v>33.51</v>
      </c>
      <c r="O1979" t="n">
        <v>22113.42</v>
      </c>
      <c r="P1979" t="n">
        <v>133.17</v>
      </c>
      <c r="Q1979" t="n">
        <v>197.84</v>
      </c>
      <c r="R1979" t="n">
        <v>35.24</v>
      </c>
      <c r="S1979" t="n">
        <v>25.4</v>
      </c>
      <c r="T1979" t="n">
        <v>4047.88</v>
      </c>
      <c r="U1979" t="n">
        <v>0.72</v>
      </c>
      <c r="V1979" t="n">
        <v>0.87</v>
      </c>
      <c r="W1979" t="n">
        <v>2.97</v>
      </c>
      <c r="X1979" t="n">
        <v>0.26</v>
      </c>
      <c r="Y1979" t="n">
        <v>1</v>
      </c>
      <c r="Z1979" t="n">
        <v>10</v>
      </c>
    </row>
    <row r="1980">
      <c r="A1980" t="n">
        <v>27</v>
      </c>
      <c r="B1980" t="n">
        <v>85</v>
      </c>
      <c r="C1980" t="inlineStr">
        <is>
          <t xml:space="preserve">CONCLUIDO	</t>
        </is>
      </c>
      <c r="D1980" t="n">
        <v>7.41</v>
      </c>
      <c r="E1980" t="n">
        <v>13.5</v>
      </c>
      <c r="F1980" t="n">
        <v>10.65</v>
      </c>
      <c r="G1980" t="n">
        <v>45.64</v>
      </c>
      <c r="H1980" t="n">
        <v>0.77</v>
      </c>
      <c r="I1980" t="n">
        <v>14</v>
      </c>
      <c r="J1980" t="n">
        <v>177.77</v>
      </c>
      <c r="K1980" t="n">
        <v>51.39</v>
      </c>
      <c r="L1980" t="n">
        <v>7.75</v>
      </c>
      <c r="M1980" t="n">
        <v>12</v>
      </c>
      <c r="N1980" t="n">
        <v>33.63</v>
      </c>
      <c r="O1980" t="n">
        <v>22159.1</v>
      </c>
      <c r="P1980" t="n">
        <v>132.91</v>
      </c>
      <c r="Q1980" t="n">
        <v>197.77</v>
      </c>
      <c r="R1980" t="n">
        <v>35.39</v>
      </c>
      <c r="S1980" t="n">
        <v>25.4</v>
      </c>
      <c r="T1980" t="n">
        <v>4122.05</v>
      </c>
      <c r="U1980" t="n">
        <v>0.72</v>
      </c>
      <c r="V1980" t="n">
        <v>0.87</v>
      </c>
      <c r="W1980" t="n">
        <v>2.96</v>
      </c>
      <c r="X1980" t="n">
        <v>0.26</v>
      </c>
      <c r="Y1980" t="n">
        <v>1</v>
      </c>
      <c r="Z1980" t="n">
        <v>10</v>
      </c>
    </row>
    <row r="1981">
      <c r="A1981" t="n">
        <v>28</v>
      </c>
      <c r="B1981" t="n">
        <v>85</v>
      </c>
      <c r="C1981" t="inlineStr">
        <is>
          <t xml:space="preserve">CONCLUIDO	</t>
        </is>
      </c>
      <c r="D1981" t="n">
        <v>7.4368</v>
      </c>
      <c r="E1981" t="n">
        <v>13.45</v>
      </c>
      <c r="F1981" t="n">
        <v>10.63</v>
      </c>
      <c r="G1981" t="n">
        <v>49.08</v>
      </c>
      <c r="H1981" t="n">
        <v>0.8</v>
      </c>
      <c r="I1981" t="n">
        <v>13</v>
      </c>
      <c r="J1981" t="n">
        <v>178.14</v>
      </c>
      <c r="K1981" t="n">
        <v>51.39</v>
      </c>
      <c r="L1981" t="n">
        <v>8</v>
      </c>
      <c r="M1981" t="n">
        <v>11</v>
      </c>
      <c r="N1981" t="n">
        <v>33.75</v>
      </c>
      <c r="O1981" t="n">
        <v>22204.83</v>
      </c>
      <c r="P1981" t="n">
        <v>132.76</v>
      </c>
      <c r="Q1981" t="n">
        <v>197.84</v>
      </c>
      <c r="R1981" t="n">
        <v>34.95</v>
      </c>
      <c r="S1981" t="n">
        <v>25.4</v>
      </c>
      <c r="T1981" t="n">
        <v>3907.25</v>
      </c>
      <c r="U1981" t="n">
        <v>0.73</v>
      </c>
      <c r="V1981" t="n">
        <v>0.88</v>
      </c>
      <c r="W1981" t="n">
        <v>2.96</v>
      </c>
      <c r="X1981" t="n">
        <v>0.24</v>
      </c>
      <c r="Y1981" t="n">
        <v>1</v>
      </c>
      <c r="Z1981" t="n">
        <v>10</v>
      </c>
    </row>
    <row r="1982">
      <c r="A1982" t="n">
        <v>29</v>
      </c>
      <c r="B1982" t="n">
        <v>85</v>
      </c>
      <c r="C1982" t="inlineStr">
        <is>
          <t xml:space="preserve">CONCLUIDO	</t>
        </is>
      </c>
      <c r="D1982" t="n">
        <v>7.4405</v>
      </c>
      <c r="E1982" t="n">
        <v>13.44</v>
      </c>
      <c r="F1982" t="n">
        <v>10.63</v>
      </c>
      <c r="G1982" t="n">
        <v>49.05</v>
      </c>
      <c r="H1982" t="n">
        <v>0.82</v>
      </c>
      <c r="I1982" t="n">
        <v>13</v>
      </c>
      <c r="J1982" t="n">
        <v>178.51</v>
      </c>
      <c r="K1982" t="n">
        <v>51.39</v>
      </c>
      <c r="L1982" t="n">
        <v>8.25</v>
      </c>
      <c r="M1982" t="n">
        <v>11</v>
      </c>
      <c r="N1982" t="n">
        <v>33.87</v>
      </c>
      <c r="O1982" t="n">
        <v>22250.6</v>
      </c>
      <c r="P1982" t="n">
        <v>132.62</v>
      </c>
      <c r="Q1982" t="n">
        <v>197.77</v>
      </c>
      <c r="R1982" t="n">
        <v>34.82</v>
      </c>
      <c r="S1982" t="n">
        <v>25.4</v>
      </c>
      <c r="T1982" t="n">
        <v>3839.82</v>
      </c>
      <c r="U1982" t="n">
        <v>0.73</v>
      </c>
      <c r="V1982" t="n">
        <v>0.88</v>
      </c>
      <c r="W1982" t="n">
        <v>2.96</v>
      </c>
      <c r="X1982" t="n">
        <v>0.24</v>
      </c>
      <c r="Y1982" t="n">
        <v>1</v>
      </c>
      <c r="Z1982" t="n">
        <v>10</v>
      </c>
    </row>
    <row r="1983">
      <c r="A1983" t="n">
        <v>30</v>
      </c>
      <c r="B1983" t="n">
        <v>85</v>
      </c>
      <c r="C1983" t="inlineStr">
        <is>
          <t xml:space="preserve">CONCLUIDO	</t>
        </is>
      </c>
      <c r="D1983" t="n">
        <v>7.4359</v>
      </c>
      <c r="E1983" t="n">
        <v>13.45</v>
      </c>
      <c r="F1983" t="n">
        <v>10.64</v>
      </c>
      <c r="G1983" t="n">
        <v>49.09</v>
      </c>
      <c r="H1983" t="n">
        <v>0.84</v>
      </c>
      <c r="I1983" t="n">
        <v>13</v>
      </c>
      <c r="J1983" t="n">
        <v>178.88</v>
      </c>
      <c r="K1983" t="n">
        <v>51.39</v>
      </c>
      <c r="L1983" t="n">
        <v>8.5</v>
      </c>
      <c r="M1983" t="n">
        <v>11</v>
      </c>
      <c r="N1983" t="n">
        <v>33.99</v>
      </c>
      <c r="O1983" t="n">
        <v>22296.41</v>
      </c>
      <c r="P1983" t="n">
        <v>132.42</v>
      </c>
      <c r="Q1983" t="n">
        <v>197.76</v>
      </c>
      <c r="R1983" t="n">
        <v>34.88</v>
      </c>
      <c r="S1983" t="n">
        <v>25.4</v>
      </c>
      <c r="T1983" t="n">
        <v>3871.1</v>
      </c>
      <c r="U1983" t="n">
        <v>0.73</v>
      </c>
      <c r="V1983" t="n">
        <v>0.87</v>
      </c>
      <c r="W1983" t="n">
        <v>2.96</v>
      </c>
      <c r="X1983" t="n">
        <v>0.24</v>
      </c>
      <c r="Y1983" t="n">
        <v>1</v>
      </c>
      <c r="Z1983" t="n">
        <v>10</v>
      </c>
    </row>
    <row r="1984">
      <c r="A1984" t="n">
        <v>31</v>
      </c>
      <c r="B1984" t="n">
        <v>85</v>
      </c>
      <c r="C1984" t="inlineStr">
        <is>
          <t xml:space="preserve">CONCLUIDO	</t>
        </is>
      </c>
      <c r="D1984" t="n">
        <v>7.4714</v>
      </c>
      <c r="E1984" t="n">
        <v>13.38</v>
      </c>
      <c r="F1984" t="n">
        <v>10.61</v>
      </c>
      <c r="G1984" t="n">
        <v>53.03</v>
      </c>
      <c r="H1984" t="n">
        <v>0.87</v>
      </c>
      <c r="I1984" t="n">
        <v>12</v>
      </c>
      <c r="J1984" t="n">
        <v>179.26</v>
      </c>
      <c r="K1984" t="n">
        <v>51.39</v>
      </c>
      <c r="L1984" t="n">
        <v>8.75</v>
      </c>
      <c r="M1984" t="n">
        <v>10</v>
      </c>
      <c r="N1984" t="n">
        <v>34.11</v>
      </c>
      <c r="O1984" t="n">
        <v>22342.26</v>
      </c>
      <c r="P1984" t="n">
        <v>131.91</v>
      </c>
      <c r="Q1984" t="n">
        <v>197.75</v>
      </c>
      <c r="R1984" t="n">
        <v>34.06</v>
      </c>
      <c r="S1984" t="n">
        <v>25.4</v>
      </c>
      <c r="T1984" t="n">
        <v>3466.67</v>
      </c>
      <c r="U1984" t="n">
        <v>0.75</v>
      </c>
      <c r="V1984" t="n">
        <v>0.88</v>
      </c>
      <c r="W1984" t="n">
        <v>2.96</v>
      </c>
      <c r="X1984" t="n">
        <v>0.21</v>
      </c>
      <c r="Y1984" t="n">
        <v>1</v>
      </c>
      <c r="Z1984" t="n">
        <v>10</v>
      </c>
    </row>
    <row r="1985">
      <c r="A1985" t="n">
        <v>32</v>
      </c>
      <c r="B1985" t="n">
        <v>85</v>
      </c>
      <c r="C1985" t="inlineStr">
        <is>
          <t xml:space="preserve">CONCLUIDO	</t>
        </is>
      </c>
      <c r="D1985" t="n">
        <v>7.4645</v>
      </c>
      <c r="E1985" t="n">
        <v>13.4</v>
      </c>
      <c r="F1985" t="n">
        <v>10.62</v>
      </c>
      <c r="G1985" t="n">
        <v>53.09</v>
      </c>
      <c r="H1985" t="n">
        <v>0.89</v>
      </c>
      <c r="I1985" t="n">
        <v>12</v>
      </c>
      <c r="J1985" t="n">
        <v>179.63</v>
      </c>
      <c r="K1985" t="n">
        <v>51.39</v>
      </c>
      <c r="L1985" t="n">
        <v>9</v>
      </c>
      <c r="M1985" t="n">
        <v>10</v>
      </c>
      <c r="N1985" t="n">
        <v>34.24</v>
      </c>
      <c r="O1985" t="n">
        <v>22388.15</v>
      </c>
      <c r="P1985" t="n">
        <v>131.93</v>
      </c>
      <c r="Q1985" t="n">
        <v>197.78</v>
      </c>
      <c r="R1985" t="n">
        <v>34.4</v>
      </c>
      <c r="S1985" t="n">
        <v>25.4</v>
      </c>
      <c r="T1985" t="n">
        <v>3634.93</v>
      </c>
      <c r="U1985" t="n">
        <v>0.74</v>
      </c>
      <c r="V1985" t="n">
        <v>0.88</v>
      </c>
      <c r="W1985" t="n">
        <v>2.96</v>
      </c>
      <c r="X1985" t="n">
        <v>0.23</v>
      </c>
      <c r="Y1985" t="n">
        <v>1</v>
      </c>
      <c r="Z1985" t="n">
        <v>10</v>
      </c>
    </row>
    <row r="1986">
      <c r="A1986" t="n">
        <v>33</v>
      </c>
      <c r="B1986" t="n">
        <v>85</v>
      </c>
      <c r="C1986" t="inlineStr">
        <is>
          <t xml:space="preserve">CONCLUIDO	</t>
        </is>
      </c>
      <c r="D1986" t="n">
        <v>7.4692</v>
      </c>
      <c r="E1986" t="n">
        <v>13.39</v>
      </c>
      <c r="F1986" t="n">
        <v>10.61</v>
      </c>
      <c r="G1986" t="n">
        <v>53.05</v>
      </c>
      <c r="H1986" t="n">
        <v>0.91</v>
      </c>
      <c r="I1986" t="n">
        <v>12</v>
      </c>
      <c r="J1986" t="n">
        <v>180</v>
      </c>
      <c r="K1986" t="n">
        <v>51.39</v>
      </c>
      <c r="L1986" t="n">
        <v>9.25</v>
      </c>
      <c r="M1986" t="n">
        <v>10</v>
      </c>
      <c r="N1986" t="n">
        <v>34.36</v>
      </c>
      <c r="O1986" t="n">
        <v>22434.08</v>
      </c>
      <c r="P1986" t="n">
        <v>131.47</v>
      </c>
      <c r="Q1986" t="n">
        <v>197.81</v>
      </c>
      <c r="R1986" t="n">
        <v>34.32</v>
      </c>
      <c r="S1986" t="n">
        <v>25.4</v>
      </c>
      <c r="T1986" t="n">
        <v>3597.43</v>
      </c>
      <c r="U1986" t="n">
        <v>0.74</v>
      </c>
      <c r="V1986" t="n">
        <v>0.88</v>
      </c>
      <c r="W1986" t="n">
        <v>2.95</v>
      </c>
      <c r="X1986" t="n">
        <v>0.22</v>
      </c>
      <c r="Y1986" t="n">
        <v>1</v>
      </c>
      <c r="Z1986" t="n">
        <v>10</v>
      </c>
    </row>
    <row r="1987">
      <c r="A1987" t="n">
        <v>34</v>
      </c>
      <c r="B1987" t="n">
        <v>85</v>
      </c>
      <c r="C1987" t="inlineStr">
        <is>
          <t xml:space="preserve">CONCLUIDO	</t>
        </is>
      </c>
      <c r="D1987" t="n">
        <v>7.5066</v>
      </c>
      <c r="E1987" t="n">
        <v>13.32</v>
      </c>
      <c r="F1987" t="n">
        <v>10.58</v>
      </c>
      <c r="G1987" t="n">
        <v>57.69</v>
      </c>
      <c r="H1987" t="n">
        <v>0.93</v>
      </c>
      <c r="I1987" t="n">
        <v>11</v>
      </c>
      <c r="J1987" t="n">
        <v>180.37</v>
      </c>
      <c r="K1987" t="n">
        <v>51.39</v>
      </c>
      <c r="L1987" t="n">
        <v>9.5</v>
      </c>
      <c r="M1987" t="n">
        <v>9</v>
      </c>
      <c r="N1987" t="n">
        <v>34.48</v>
      </c>
      <c r="O1987" t="n">
        <v>22480.05</v>
      </c>
      <c r="P1987" t="n">
        <v>130.92</v>
      </c>
      <c r="Q1987" t="n">
        <v>197.79</v>
      </c>
      <c r="R1987" t="n">
        <v>33.23</v>
      </c>
      <c r="S1987" t="n">
        <v>25.4</v>
      </c>
      <c r="T1987" t="n">
        <v>3054.17</v>
      </c>
      <c r="U1987" t="n">
        <v>0.76</v>
      </c>
      <c r="V1987" t="n">
        <v>0.88</v>
      </c>
      <c r="W1987" t="n">
        <v>2.95</v>
      </c>
      <c r="X1987" t="n">
        <v>0.19</v>
      </c>
      <c r="Y1987" t="n">
        <v>1</v>
      </c>
      <c r="Z1987" t="n">
        <v>10</v>
      </c>
    </row>
    <row r="1988">
      <c r="A1988" t="n">
        <v>35</v>
      </c>
      <c r="B1988" t="n">
        <v>85</v>
      </c>
      <c r="C1988" t="inlineStr">
        <is>
          <t xml:space="preserve">CONCLUIDO	</t>
        </is>
      </c>
      <c r="D1988" t="n">
        <v>7.5047</v>
      </c>
      <c r="E1988" t="n">
        <v>13.32</v>
      </c>
      <c r="F1988" t="n">
        <v>10.58</v>
      </c>
      <c r="G1988" t="n">
        <v>57.71</v>
      </c>
      <c r="H1988" t="n">
        <v>0.96</v>
      </c>
      <c r="I1988" t="n">
        <v>11</v>
      </c>
      <c r="J1988" t="n">
        <v>180.75</v>
      </c>
      <c r="K1988" t="n">
        <v>51.39</v>
      </c>
      <c r="L1988" t="n">
        <v>9.75</v>
      </c>
      <c r="M1988" t="n">
        <v>9</v>
      </c>
      <c r="N1988" t="n">
        <v>34.6</v>
      </c>
      <c r="O1988" t="n">
        <v>22526.07</v>
      </c>
      <c r="P1988" t="n">
        <v>130.87</v>
      </c>
      <c r="Q1988" t="n">
        <v>197.8</v>
      </c>
      <c r="R1988" t="n">
        <v>33.38</v>
      </c>
      <c r="S1988" t="n">
        <v>25.4</v>
      </c>
      <c r="T1988" t="n">
        <v>3130.76</v>
      </c>
      <c r="U1988" t="n">
        <v>0.76</v>
      </c>
      <c r="V1988" t="n">
        <v>0.88</v>
      </c>
      <c r="W1988" t="n">
        <v>2.95</v>
      </c>
      <c r="X1988" t="n">
        <v>0.19</v>
      </c>
      <c r="Y1988" t="n">
        <v>1</v>
      </c>
      <c r="Z1988" t="n">
        <v>10</v>
      </c>
    </row>
    <row r="1989">
      <c r="A1989" t="n">
        <v>36</v>
      </c>
      <c r="B1989" t="n">
        <v>85</v>
      </c>
      <c r="C1989" t="inlineStr">
        <is>
          <t xml:space="preserve">CONCLUIDO	</t>
        </is>
      </c>
      <c r="D1989" t="n">
        <v>7.4997</v>
      </c>
      <c r="E1989" t="n">
        <v>13.33</v>
      </c>
      <c r="F1989" t="n">
        <v>10.59</v>
      </c>
      <c r="G1989" t="n">
        <v>57.76</v>
      </c>
      <c r="H1989" t="n">
        <v>0.98</v>
      </c>
      <c r="I1989" t="n">
        <v>11</v>
      </c>
      <c r="J1989" t="n">
        <v>181.12</v>
      </c>
      <c r="K1989" t="n">
        <v>51.39</v>
      </c>
      <c r="L1989" t="n">
        <v>10</v>
      </c>
      <c r="M1989" t="n">
        <v>9</v>
      </c>
      <c r="N1989" t="n">
        <v>34.73</v>
      </c>
      <c r="O1989" t="n">
        <v>22572.13</v>
      </c>
      <c r="P1989" t="n">
        <v>131.08</v>
      </c>
      <c r="Q1989" t="n">
        <v>197.75</v>
      </c>
      <c r="R1989" t="n">
        <v>33.62</v>
      </c>
      <c r="S1989" t="n">
        <v>25.4</v>
      </c>
      <c r="T1989" t="n">
        <v>3250.83</v>
      </c>
      <c r="U1989" t="n">
        <v>0.76</v>
      </c>
      <c r="V1989" t="n">
        <v>0.88</v>
      </c>
      <c r="W1989" t="n">
        <v>2.96</v>
      </c>
      <c r="X1989" t="n">
        <v>0.2</v>
      </c>
      <c r="Y1989" t="n">
        <v>1</v>
      </c>
      <c r="Z1989" t="n">
        <v>10</v>
      </c>
    </row>
    <row r="1990">
      <c r="A1990" t="n">
        <v>37</v>
      </c>
      <c r="B1990" t="n">
        <v>85</v>
      </c>
      <c r="C1990" t="inlineStr">
        <is>
          <t xml:space="preserve">CONCLUIDO	</t>
        </is>
      </c>
      <c r="D1990" t="n">
        <v>7.5022</v>
      </c>
      <c r="E1990" t="n">
        <v>13.33</v>
      </c>
      <c r="F1990" t="n">
        <v>10.58</v>
      </c>
      <c r="G1990" t="n">
        <v>57.73</v>
      </c>
      <c r="H1990" t="n">
        <v>1</v>
      </c>
      <c r="I1990" t="n">
        <v>11</v>
      </c>
      <c r="J1990" t="n">
        <v>181.49</v>
      </c>
      <c r="K1990" t="n">
        <v>51.39</v>
      </c>
      <c r="L1990" t="n">
        <v>10.25</v>
      </c>
      <c r="M1990" t="n">
        <v>9</v>
      </c>
      <c r="N1990" t="n">
        <v>34.85</v>
      </c>
      <c r="O1990" t="n">
        <v>22618.23</v>
      </c>
      <c r="P1990" t="n">
        <v>130.72</v>
      </c>
      <c r="Q1990" t="n">
        <v>197.79</v>
      </c>
      <c r="R1990" t="n">
        <v>33.22</v>
      </c>
      <c r="S1990" t="n">
        <v>25.4</v>
      </c>
      <c r="T1990" t="n">
        <v>3051.52</v>
      </c>
      <c r="U1990" t="n">
        <v>0.76</v>
      </c>
      <c r="V1990" t="n">
        <v>0.88</v>
      </c>
      <c r="W1990" t="n">
        <v>2.96</v>
      </c>
      <c r="X1990" t="n">
        <v>0.19</v>
      </c>
      <c r="Y1990" t="n">
        <v>1</v>
      </c>
      <c r="Z1990" t="n">
        <v>10</v>
      </c>
    </row>
    <row r="1991">
      <c r="A1991" t="n">
        <v>38</v>
      </c>
      <c r="B1991" t="n">
        <v>85</v>
      </c>
      <c r="C1991" t="inlineStr">
        <is>
          <t xml:space="preserve">CONCLUIDO	</t>
        </is>
      </c>
      <c r="D1991" t="n">
        <v>7.5339</v>
      </c>
      <c r="E1991" t="n">
        <v>13.27</v>
      </c>
      <c r="F1991" t="n">
        <v>10.56</v>
      </c>
      <c r="G1991" t="n">
        <v>63.37</v>
      </c>
      <c r="H1991" t="n">
        <v>1.02</v>
      </c>
      <c r="I1991" t="n">
        <v>10</v>
      </c>
      <c r="J1991" t="n">
        <v>181.87</v>
      </c>
      <c r="K1991" t="n">
        <v>51.39</v>
      </c>
      <c r="L1991" t="n">
        <v>10.5</v>
      </c>
      <c r="M1991" t="n">
        <v>8</v>
      </c>
      <c r="N1991" t="n">
        <v>34.98</v>
      </c>
      <c r="O1991" t="n">
        <v>22664.49</v>
      </c>
      <c r="P1991" t="n">
        <v>130.42</v>
      </c>
      <c r="Q1991" t="n">
        <v>197.75</v>
      </c>
      <c r="R1991" t="n">
        <v>32.76</v>
      </c>
      <c r="S1991" t="n">
        <v>25.4</v>
      </c>
      <c r="T1991" t="n">
        <v>2827.92</v>
      </c>
      <c r="U1991" t="n">
        <v>0.78</v>
      </c>
      <c r="V1991" t="n">
        <v>0.88</v>
      </c>
      <c r="W1991" t="n">
        <v>2.95</v>
      </c>
      <c r="X1991" t="n">
        <v>0.17</v>
      </c>
      <c r="Y1991" t="n">
        <v>1</v>
      </c>
      <c r="Z1991" t="n">
        <v>10</v>
      </c>
    </row>
    <row r="1992">
      <c r="A1992" t="n">
        <v>39</v>
      </c>
      <c r="B1992" t="n">
        <v>85</v>
      </c>
      <c r="C1992" t="inlineStr">
        <is>
          <t xml:space="preserve">CONCLUIDO	</t>
        </is>
      </c>
      <c r="D1992" t="n">
        <v>7.5355</v>
      </c>
      <c r="E1992" t="n">
        <v>13.27</v>
      </c>
      <c r="F1992" t="n">
        <v>10.56</v>
      </c>
      <c r="G1992" t="n">
        <v>63.36</v>
      </c>
      <c r="H1992" t="n">
        <v>1.05</v>
      </c>
      <c r="I1992" t="n">
        <v>10</v>
      </c>
      <c r="J1992" t="n">
        <v>182.24</v>
      </c>
      <c r="K1992" t="n">
        <v>51.39</v>
      </c>
      <c r="L1992" t="n">
        <v>10.75</v>
      </c>
      <c r="M1992" t="n">
        <v>8</v>
      </c>
      <c r="N1992" t="n">
        <v>35.1</v>
      </c>
      <c r="O1992" t="n">
        <v>22710.68</v>
      </c>
      <c r="P1992" t="n">
        <v>130.41</v>
      </c>
      <c r="Q1992" t="n">
        <v>197.76</v>
      </c>
      <c r="R1992" t="n">
        <v>32.59</v>
      </c>
      <c r="S1992" t="n">
        <v>25.4</v>
      </c>
      <c r="T1992" t="n">
        <v>2743.38</v>
      </c>
      <c r="U1992" t="n">
        <v>0.78</v>
      </c>
      <c r="V1992" t="n">
        <v>0.88</v>
      </c>
      <c r="W1992" t="n">
        <v>2.96</v>
      </c>
      <c r="X1992" t="n">
        <v>0.17</v>
      </c>
      <c r="Y1992" t="n">
        <v>1</v>
      </c>
      <c r="Z1992" t="n">
        <v>10</v>
      </c>
    </row>
    <row r="1993">
      <c r="A1993" t="n">
        <v>40</v>
      </c>
      <c r="B1993" t="n">
        <v>85</v>
      </c>
      <c r="C1993" t="inlineStr">
        <is>
          <t xml:space="preserve">CONCLUIDO	</t>
        </is>
      </c>
      <c r="D1993" t="n">
        <v>7.536</v>
      </c>
      <c r="E1993" t="n">
        <v>13.27</v>
      </c>
      <c r="F1993" t="n">
        <v>10.56</v>
      </c>
      <c r="G1993" t="n">
        <v>63.35</v>
      </c>
      <c r="H1993" t="n">
        <v>1.07</v>
      </c>
      <c r="I1993" t="n">
        <v>10</v>
      </c>
      <c r="J1993" t="n">
        <v>182.62</v>
      </c>
      <c r="K1993" t="n">
        <v>51.39</v>
      </c>
      <c r="L1993" t="n">
        <v>11</v>
      </c>
      <c r="M1993" t="n">
        <v>8</v>
      </c>
      <c r="N1993" t="n">
        <v>35.22</v>
      </c>
      <c r="O1993" t="n">
        <v>22756.91</v>
      </c>
      <c r="P1993" t="n">
        <v>130.23</v>
      </c>
      <c r="Q1993" t="n">
        <v>197.76</v>
      </c>
      <c r="R1993" t="n">
        <v>32.58</v>
      </c>
      <c r="S1993" t="n">
        <v>25.4</v>
      </c>
      <c r="T1993" t="n">
        <v>2736.14</v>
      </c>
      <c r="U1993" t="n">
        <v>0.78</v>
      </c>
      <c r="V1993" t="n">
        <v>0.88</v>
      </c>
      <c r="W1993" t="n">
        <v>2.95</v>
      </c>
      <c r="X1993" t="n">
        <v>0.17</v>
      </c>
      <c r="Y1993" t="n">
        <v>1</v>
      </c>
      <c r="Z1993" t="n">
        <v>10</v>
      </c>
    </row>
    <row r="1994">
      <c r="A1994" t="n">
        <v>41</v>
      </c>
      <c r="B1994" t="n">
        <v>85</v>
      </c>
      <c r="C1994" t="inlineStr">
        <is>
          <t xml:space="preserve">CONCLUIDO	</t>
        </is>
      </c>
      <c r="D1994" t="n">
        <v>7.5293</v>
      </c>
      <c r="E1994" t="n">
        <v>13.28</v>
      </c>
      <c r="F1994" t="n">
        <v>10.57</v>
      </c>
      <c r="G1994" t="n">
        <v>63.42</v>
      </c>
      <c r="H1994" t="n">
        <v>1.09</v>
      </c>
      <c r="I1994" t="n">
        <v>10</v>
      </c>
      <c r="J1994" t="n">
        <v>182.99</v>
      </c>
      <c r="K1994" t="n">
        <v>51.39</v>
      </c>
      <c r="L1994" t="n">
        <v>11.25</v>
      </c>
      <c r="M1994" t="n">
        <v>8</v>
      </c>
      <c r="N1994" t="n">
        <v>35.35</v>
      </c>
      <c r="O1994" t="n">
        <v>22803.18</v>
      </c>
      <c r="P1994" t="n">
        <v>130.18</v>
      </c>
      <c r="Q1994" t="n">
        <v>197.76</v>
      </c>
      <c r="R1994" t="n">
        <v>32.93</v>
      </c>
      <c r="S1994" t="n">
        <v>25.4</v>
      </c>
      <c r="T1994" t="n">
        <v>2913.5</v>
      </c>
      <c r="U1994" t="n">
        <v>0.77</v>
      </c>
      <c r="V1994" t="n">
        <v>0.88</v>
      </c>
      <c r="W1994" t="n">
        <v>2.96</v>
      </c>
      <c r="X1994" t="n">
        <v>0.18</v>
      </c>
      <c r="Y1994" t="n">
        <v>1</v>
      </c>
      <c r="Z1994" t="n">
        <v>10</v>
      </c>
    </row>
    <row r="1995">
      <c r="A1995" t="n">
        <v>42</v>
      </c>
      <c r="B1995" t="n">
        <v>85</v>
      </c>
      <c r="C1995" t="inlineStr">
        <is>
          <t xml:space="preserve">CONCLUIDO	</t>
        </is>
      </c>
      <c r="D1995" t="n">
        <v>7.5271</v>
      </c>
      <c r="E1995" t="n">
        <v>13.29</v>
      </c>
      <c r="F1995" t="n">
        <v>10.57</v>
      </c>
      <c r="G1995" t="n">
        <v>63.44</v>
      </c>
      <c r="H1995" t="n">
        <v>1.11</v>
      </c>
      <c r="I1995" t="n">
        <v>10</v>
      </c>
      <c r="J1995" t="n">
        <v>183.37</v>
      </c>
      <c r="K1995" t="n">
        <v>51.39</v>
      </c>
      <c r="L1995" t="n">
        <v>11.5</v>
      </c>
      <c r="M1995" t="n">
        <v>8</v>
      </c>
      <c r="N1995" t="n">
        <v>35.48</v>
      </c>
      <c r="O1995" t="n">
        <v>22849.49</v>
      </c>
      <c r="P1995" t="n">
        <v>129.64</v>
      </c>
      <c r="Q1995" t="n">
        <v>197.76</v>
      </c>
      <c r="R1995" t="n">
        <v>33.07</v>
      </c>
      <c r="S1995" t="n">
        <v>25.4</v>
      </c>
      <c r="T1995" t="n">
        <v>2981.65</v>
      </c>
      <c r="U1995" t="n">
        <v>0.77</v>
      </c>
      <c r="V1995" t="n">
        <v>0.88</v>
      </c>
      <c r="W1995" t="n">
        <v>2.96</v>
      </c>
      <c r="X1995" t="n">
        <v>0.18</v>
      </c>
      <c r="Y1995" t="n">
        <v>1</v>
      </c>
      <c r="Z1995" t="n">
        <v>10</v>
      </c>
    </row>
    <row r="1996">
      <c r="A1996" t="n">
        <v>43</v>
      </c>
      <c r="B1996" t="n">
        <v>85</v>
      </c>
      <c r="C1996" t="inlineStr">
        <is>
          <t xml:space="preserve">CONCLUIDO	</t>
        </is>
      </c>
      <c r="D1996" t="n">
        <v>7.5572</v>
      </c>
      <c r="E1996" t="n">
        <v>13.23</v>
      </c>
      <c r="F1996" t="n">
        <v>10.55</v>
      </c>
      <c r="G1996" t="n">
        <v>70.37</v>
      </c>
      <c r="H1996" t="n">
        <v>1.13</v>
      </c>
      <c r="I1996" t="n">
        <v>9</v>
      </c>
      <c r="J1996" t="n">
        <v>183.74</v>
      </c>
      <c r="K1996" t="n">
        <v>51.39</v>
      </c>
      <c r="L1996" t="n">
        <v>11.75</v>
      </c>
      <c r="M1996" t="n">
        <v>7</v>
      </c>
      <c r="N1996" t="n">
        <v>35.6</v>
      </c>
      <c r="O1996" t="n">
        <v>22895.85</v>
      </c>
      <c r="P1996" t="n">
        <v>129.43</v>
      </c>
      <c r="Q1996" t="n">
        <v>197.76</v>
      </c>
      <c r="R1996" t="n">
        <v>32.47</v>
      </c>
      <c r="S1996" t="n">
        <v>25.4</v>
      </c>
      <c r="T1996" t="n">
        <v>2684.43</v>
      </c>
      <c r="U1996" t="n">
        <v>0.78</v>
      </c>
      <c r="V1996" t="n">
        <v>0.88</v>
      </c>
      <c r="W1996" t="n">
        <v>2.96</v>
      </c>
      <c r="X1996" t="n">
        <v>0.17</v>
      </c>
      <c r="Y1996" t="n">
        <v>1</v>
      </c>
      <c r="Z1996" t="n">
        <v>10</v>
      </c>
    </row>
    <row r="1997">
      <c r="A1997" t="n">
        <v>44</v>
      </c>
      <c r="B1997" t="n">
        <v>85</v>
      </c>
      <c r="C1997" t="inlineStr">
        <is>
          <t xml:space="preserve">CONCLUIDO	</t>
        </is>
      </c>
      <c r="D1997" t="n">
        <v>7.5576</v>
      </c>
      <c r="E1997" t="n">
        <v>13.23</v>
      </c>
      <c r="F1997" t="n">
        <v>10.55</v>
      </c>
      <c r="G1997" t="n">
        <v>70.36</v>
      </c>
      <c r="H1997" t="n">
        <v>1.16</v>
      </c>
      <c r="I1997" t="n">
        <v>9</v>
      </c>
      <c r="J1997" t="n">
        <v>184.12</v>
      </c>
      <c r="K1997" t="n">
        <v>51.39</v>
      </c>
      <c r="L1997" t="n">
        <v>12</v>
      </c>
      <c r="M1997" t="n">
        <v>7</v>
      </c>
      <c r="N1997" t="n">
        <v>35.73</v>
      </c>
      <c r="O1997" t="n">
        <v>22942.24</v>
      </c>
      <c r="P1997" t="n">
        <v>129.46</v>
      </c>
      <c r="Q1997" t="n">
        <v>197.78</v>
      </c>
      <c r="R1997" t="n">
        <v>32.55</v>
      </c>
      <c r="S1997" t="n">
        <v>25.4</v>
      </c>
      <c r="T1997" t="n">
        <v>2724.27</v>
      </c>
      <c r="U1997" t="n">
        <v>0.78</v>
      </c>
      <c r="V1997" t="n">
        <v>0.88</v>
      </c>
      <c r="W1997" t="n">
        <v>2.95</v>
      </c>
      <c r="X1997" t="n">
        <v>0.16</v>
      </c>
      <c r="Y1997" t="n">
        <v>1</v>
      </c>
      <c r="Z1997" t="n">
        <v>10</v>
      </c>
    </row>
    <row r="1998">
      <c r="A1998" t="n">
        <v>45</v>
      </c>
      <c r="B1998" t="n">
        <v>85</v>
      </c>
      <c r="C1998" t="inlineStr">
        <is>
          <t xml:space="preserve">CONCLUIDO	</t>
        </is>
      </c>
      <c r="D1998" t="n">
        <v>7.5567</v>
      </c>
      <c r="E1998" t="n">
        <v>13.23</v>
      </c>
      <c r="F1998" t="n">
        <v>10.56</v>
      </c>
      <c r="G1998" t="n">
        <v>70.37</v>
      </c>
      <c r="H1998" t="n">
        <v>1.18</v>
      </c>
      <c r="I1998" t="n">
        <v>9</v>
      </c>
      <c r="J1998" t="n">
        <v>184.5</v>
      </c>
      <c r="K1998" t="n">
        <v>51.39</v>
      </c>
      <c r="L1998" t="n">
        <v>12.25</v>
      </c>
      <c r="M1998" t="n">
        <v>7</v>
      </c>
      <c r="N1998" t="n">
        <v>35.85</v>
      </c>
      <c r="O1998" t="n">
        <v>22988.69</v>
      </c>
      <c r="P1998" t="n">
        <v>129.53</v>
      </c>
      <c r="Q1998" t="n">
        <v>197.76</v>
      </c>
      <c r="R1998" t="n">
        <v>32.45</v>
      </c>
      <c r="S1998" t="n">
        <v>25.4</v>
      </c>
      <c r="T1998" t="n">
        <v>2676.31</v>
      </c>
      <c r="U1998" t="n">
        <v>0.78</v>
      </c>
      <c r="V1998" t="n">
        <v>0.88</v>
      </c>
      <c r="W1998" t="n">
        <v>2.96</v>
      </c>
      <c r="X1998" t="n">
        <v>0.17</v>
      </c>
      <c r="Y1998" t="n">
        <v>1</v>
      </c>
      <c r="Z1998" t="n">
        <v>10</v>
      </c>
    </row>
    <row r="1999">
      <c r="A1999" t="n">
        <v>46</v>
      </c>
      <c r="B1999" t="n">
        <v>85</v>
      </c>
      <c r="C1999" t="inlineStr">
        <is>
          <t xml:space="preserve">CONCLUIDO	</t>
        </is>
      </c>
      <c r="D1999" t="n">
        <v>7.5605</v>
      </c>
      <c r="E1999" t="n">
        <v>13.23</v>
      </c>
      <c r="F1999" t="n">
        <v>10.55</v>
      </c>
      <c r="G1999" t="n">
        <v>70.33</v>
      </c>
      <c r="H1999" t="n">
        <v>1.2</v>
      </c>
      <c r="I1999" t="n">
        <v>9</v>
      </c>
      <c r="J1999" t="n">
        <v>184.87</v>
      </c>
      <c r="K1999" t="n">
        <v>51.39</v>
      </c>
      <c r="L1999" t="n">
        <v>12.5</v>
      </c>
      <c r="M1999" t="n">
        <v>7</v>
      </c>
      <c r="N1999" t="n">
        <v>35.98</v>
      </c>
      <c r="O1999" t="n">
        <v>23035.17</v>
      </c>
      <c r="P1999" t="n">
        <v>129.09</v>
      </c>
      <c r="Q1999" t="n">
        <v>197.76</v>
      </c>
      <c r="R1999" t="n">
        <v>32.26</v>
      </c>
      <c r="S1999" t="n">
        <v>25.4</v>
      </c>
      <c r="T1999" t="n">
        <v>2580.09</v>
      </c>
      <c r="U1999" t="n">
        <v>0.79</v>
      </c>
      <c r="V1999" t="n">
        <v>0.88</v>
      </c>
      <c r="W1999" t="n">
        <v>2.95</v>
      </c>
      <c r="X1999" t="n">
        <v>0.16</v>
      </c>
      <c r="Y1999" t="n">
        <v>1</v>
      </c>
      <c r="Z1999" t="n">
        <v>10</v>
      </c>
    </row>
    <row r="2000">
      <c r="A2000" t="n">
        <v>47</v>
      </c>
      <c r="B2000" t="n">
        <v>85</v>
      </c>
      <c r="C2000" t="inlineStr">
        <is>
          <t xml:space="preserve">CONCLUIDO	</t>
        </is>
      </c>
      <c r="D2000" t="n">
        <v>7.5589</v>
      </c>
      <c r="E2000" t="n">
        <v>13.23</v>
      </c>
      <c r="F2000" t="n">
        <v>10.55</v>
      </c>
      <c r="G2000" t="n">
        <v>70.34999999999999</v>
      </c>
      <c r="H2000" t="n">
        <v>1.22</v>
      </c>
      <c r="I2000" t="n">
        <v>9</v>
      </c>
      <c r="J2000" t="n">
        <v>185.25</v>
      </c>
      <c r="K2000" t="n">
        <v>51.39</v>
      </c>
      <c r="L2000" t="n">
        <v>12.75</v>
      </c>
      <c r="M2000" t="n">
        <v>7</v>
      </c>
      <c r="N2000" t="n">
        <v>36.11</v>
      </c>
      <c r="O2000" t="n">
        <v>23081.7</v>
      </c>
      <c r="P2000" t="n">
        <v>129.06</v>
      </c>
      <c r="Q2000" t="n">
        <v>197.75</v>
      </c>
      <c r="R2000" t="n">
        <v>32.47</v>
      </c>
      <c r="S2000" t="n">
        <v>25.4</v>
      </c>
      <c r="T2000" t="n">
        <v>2686.14</v>
      </c>
      <c r="U2000" t="n">
        <v>0.78</v>
      </c>
      <c r="V2000" t="n">
        <v>0.88</v>
      </c>
      <c r="W2000" t="n">
        <v>2.95</v>
      </c>
      <c r="X2000" t="n">
        <v>0.16</v>
      </c>
      <c r="Y2000" t="n">
        <v>1</v>
      </c>
      <c r="Z2000" t="n">
        <v>10</v>
      </c>
    </row>
    <row r="2001">
      <c r="A2001" t="n">
        <v>48</v>
      </c>
      <c r="B2001" t="n">
        <v>85</v>
      </c>
      <c r="C2001" t="inlineStr">
        <is>
          <t xml:space="preserve">CONCLUIDO	</t>
        </is>
      </c>
      <c r="D2001" t="n">
        <v>7.5616</v>
      </c>
      <c r="E2001" t="n">
        <v>13.22</v>
      </c>
      <c r="F2001" t="n">
        <v>10.55</v>
      </c>
      <c r="G2001" t="n">
        <v>70.31</v>
      </c>
      <c r="H2001" t="n">
        <v>1.24</v>
      </c>
      <c r="I2001" t="n">
        <v>9</v>
      </c>
      <c r="J2001" t="n">
        <v>185.63</v>
      </c>
      <c r="K2001" t="n">
        <v>51.39</v>
      </c>
      <c r="L2001" t="n">
        <v>13</v>
      </c>
      <c r="M2001" t="n">
        <v>7</v>
      </c>
      <c r="N2001" t="n">
        <v>36.24</v>
      </c>
      <c r="O2001" t="n">
        <v>23128.27</v>
      </c>
      <c r="P2001" t="n">
        <v>128.79</v>
      </c>
      <c r="Q2001" t="n">
        <v>197.76</v>
      </c>
      <c r="R2001" t="n">
        <v>32.25</v>
      </c>
      <c r="S2001" t="n">
        <v>25.4</v>
      </c>
      <c r="T2001" t="n">
        <v>2575.76</v>
      </c>
      <c r="U2001" t="n">
        <v>0.79</v>
      </c>
      <c r="V2001" t="n">
        <v>0.88</v>
      </c>
      <c r="W2001" t="n">
        <v>2.95</v>
      </c>
      <c r="X2001" t="n">
        <v>0.16</v>
      </c>
      <c r="Y2001" t="n">
        <v>1</v>
      </c>
      <c r="Z2001" t="n">
        <v>10</v>
      </c>
    </row>
    <row r="2002">
      <c r="A2002" t="n">
        <v>49</v>
      </c>
      <c r="B2002" t="n">
        <v>85</v>
      </c>
      <c r="C2002" t="inlineStr">
        <is>
          <t xml:space="preserve">CONCLUIDO	</t>
        </is>
      </c>
      <c r="D2002" t="n">
        <v>7.5957</v>
      </c>
      <c r="E2002" t="n">
        <v>13.17</v>
      </c>
      <c r="F2002" t="n">
        <v>10.52</v>
      </c>
      <c r="G2002" t="n">
        <v>78.91</v>
      </c>
      <c r="H2002" t="n">
        <v>1.26</v>
      </c>
      <c r="I2002" t="n">
        <v>8</v>
      </c>
      <c r="J2002" t="n">
        <v>186.01</v>
      </c>
      <c r="K2002" t="n">
        <v>51.39</v>
      </c>
      <c r="L2002" t="n">
        <v>13.25</v>
      </c>
      <c r="M2002" t="n">
        <v>6</v>
      </c>
      <c r="N2002" t="n">
        <v>36.36</v>
      </c>
      <c r="O2002" t="n">
        <v>23174.88</v>
      </c>
      <c r="P2002" t="n">
        <v>128.28</v>
      </c>
      <c r="Q2002" t="n">
        <v>197.8</v>
      </c>
      <c r="R2002" t="n">
        <v>31.49</v>
      </c>
      <c r="S2002" t="n">
        <v>25.4</v>
      </c>
      <c r="T2002" t="n">
        <v>2200.39</v>
      </c>
      <c r="U2002" t="n">
        <v>0.8100000000000001</v>
      </c>
      <c r="V2002" t="n">
        <v>0.88</v>
      </c>
      <c r="W2002" t="n">
        <v>2.95</v>
      </c>
      <c r="X2002" t="n">
        <v>0.13</v>
      </c>
      <c r="Y2002" t="n">
        <v>1</v>
      </c>
      <c r="Z2002" t="n">
        <v>10</v>
      </c>
    </row>
    <row r="2003">
      <c r="A2003" t="n">
        <v>50</v>
      </c>
      <c r="B2003" t="n">
        <v>85</v>
      </c>
      <c r="C2003" t="inlineStr">
        <is>
          <t xml:space="preserve">CONCLUIDO	</t>
        </is>
      </c>
      <c r="D2003" t="n">
        <v>7.5967</v>
      </c>
      <c r="E2003" t="n">
        <v>13.16</v>
      </c>
      <c r="F2003" t="n">
        <v>10.52</v>
      </c>
      <c r="G2003" t="n">
        <v>78.90000000000001</v>
      </c>
      <c r="H2003" t="n">
        <v>1.29</v>
      </c>
      <c r="I2003" t="n">
        <v>8</v>
      </c>
      <c r="J2003" t="n">
        <v>186.38</v>
      </c>
      <c r="K2003" t="n">
        <v>51.39</v>
      </c>
      <c r="L2003" t="n">
        <v>13.5</v>
      </c>
      <c r="M2003" t="n">
        <v>6</v>
      </c>
      <c r="N2003" t="n">
        <v>36.49</v>
      </c>
      <c r="O2003" t="n">
        <v>23221.54</v>
      </c>
      <c r="P2003" t="n">
        <v>128.26</v>
      </c>
      <c r="Q2003" t="n">
        <v>197.76</v>
      </c>
      <c r="R2003" t="n">
        <v>31.42</v>
      </c>
      <c r="S2003" t="n">
        <v>25.4</v>
      </c>
      <c r="T2003" t="n">
        <v>2167.07</v>
      </c>
      <c r="U2003" t="n">
        <v>0.8100000000000001</v>
      </c>
      <c r="V2003" t="n">
        <v>0.88</v>
      </c>
      <c r="W2003" t="n">
        <v>2.95</v>
      </c>
      <c r="X2003" t="n">
        <v>0.13</v>
      </c>
      <c r="Y2003" t="n">
        <v>1</v>
      </c>
      <c r="Z2003" t="n">
        <v>10</v>
      </c>
    </row>
    <row r="2004">
      <c r="A2004" t="n">
        <v>51</v>
      </c>
      <c r="B2004" t="n">
        <v>85</v>
      </c>
      <c r="C2004" t="inlineStr">
        <is>
          <t xml:space="preserve">CONCLUIDO	</t>
        </is>
      </c>
      <c r="D2004" t="n">
        <v>7.5929</v>
      </c>
      <c r="E2004" t="n">
        <v>13.17</v>
      </c>
      <c r="F2004" t="n">
        <v>10.53</v>
      </c>
      <c r="G2004" t="n">
        <v>78.95</v>
      </c>
      <c r="H2004" t="n">
        <v>1.31</v>
      </c>
      <c r="I2004" t="n">
        <v>8</v>
      </c>
      <c r="J2004" t="n">
        <v>186.76</v>
      </c>
      <c r="K2004" t="n">
        <v>51.39</v>
      </c>
      <c r="L2004" t="n">
        <v>13.75</v>
      </c>
      <c r="M2004" t="n">
        <v>6</v>
      </c>
      <c r="N2004" t="n">
        <v>36.62</v>
      </c>
      <c r="O2004" t="n">
        <v>23268.24</v>
      </c>
      <c r="P2004" t="n">
        <v>128.38</v>
      </c>
      <c r="Q2004" t="n">
        <v>197.82</v>
      </c>
      <c r="R2004" t="n">
        <v>31.62</v>
      </c>
      <c r="S2004" t="n">
        <v>25.4</v>
      </c>
      <c r="T2004" t="n">
        <v>2264.19</v>
      </c>
      <c r="U2004" t="n">
        <v>0.8</v>
      </c>
      <c r="V2004" t="n">
        <v>0.88</v>
      </c>
      <c r="W2004" t="n">
        <v>2.95</v>
      </c>
      <c r="X2004" t="n">
        <v>0.14</v>
      </c>
      <c r="Y2004" t="n">
        <v>1</v>
      </c>
      <c r="Z2004" t="n">
        <v>10</v>
      </c>
    </row>
    <row r="2005">
      <c r="A2005" t="n">
        <v>52</v>
      </c>
      <c r="B2005" t="n">
        <v>85</v>
      </c>
      <c r="C2005" t="inlineStr">
        <is>
          <t xml:space="preserve">CONCLUIDO	</t>
        </is>
      </c>
      <c r="D2005" t="n">
        <v>7.5927</v>
      </c>
      <c r="E2005" t="n">
        <v>13.17</v>
      </c>
      <c r="F2005" t="n">
        <v>10.53</v>
      </c>
      <c r="G2005" t="n">
        <v>78.95</v>
      </c>
      <c r="H2005" t="n">
        <v>1.33</v>
      </c>
      <c r="I2005" t="n">
        <v>8</v>
      </c>
      <c r="J2005" t="n">
        <v>187.14</v>
      </c>
      <c r="K2005" t="n">
        <v>51.39</v>
      </c>
      <c r="L2005" t="n">
        <v>14</v>
      </c>
      <c r="M2005" t="n">
        <v>6</v>
      </c>
      <c r="N2005" t="n">
        <v>36.75</v>
      </c>
      <c r="O2005" t="n">
        <v>23314.98</v>
      </c>
      <c r="P2005" t="n">
        <v>128.32</v>
      </c>
      <c r="Q2005" t="n">
        <v>197.77</v>
      </c>
      <c r="R2005" t="n">
        <v>31.64</v>
      </c>
      <c r="S2005" t="n">
        <v>25.4</v>
      </c>
      <c r="T2005" t="n">
        <v>2276.57</v>
      </c>
      <c r="U2005" t="n">
        <v>0.8</v>
      </c>
      <c r="V2005" t="n">
        <v>0.88</v>
      </c>
      <c r="W2005" t="n">
        <v>2.95</v>
      </c>
      <c r="X2005" t="n">
        <v>0.14</v>
      </c>
      <c r="Y2005" t="n">
        <v>1</v>
      </c>
      <c r="Z2005" t="n">
        <v>10</v>
      </c>
    </row>
    <row r="2006">
      <c r="A2006" t="n">
        <v>53</v>
      </c>
      <c r="B2006" t="n">
        <v>85</v>
      </c>
      <c r="C2006" t="inlineStr">
        <is>
          <t xml:space="preserve">CONCLUIDO	</t>
        </is>
      </c>
      <c r="D2006" t="n">
        <v>7.5975</v>
      </c>
      <c r="E2006" t="n">
        <v>13.16</v>
      </c>
      <c r="F2006" t="n">
        <v>10.52</v>
      </c>
      <c r="G2006" t="n">
        <v>78.89</v>
      </c>
      <c r="H2006" t="n">
        <v>1.35</v>
      </c>
      <c r="I2006" t="n">
        <v>8</v>
      </c>
      <c r="J2006" t="n">
        <v>187.52</v>
      </c>
      <c r="K2006" t="n">
        <v>51.39</v>
      </c>
      <c r="L2006" t="n">
        <v>14.25</v>
      </c>
      <c r="M2006" t="n">
        <v>6</v>
      </c>
      <c r="N2006" t="n">
        <v>36.88</v>
      </c>
      <c r="O2006" t="n">
        <v>23361.77</v>
      </c>
      <c r="P2006" t="n">
        <v>128.02</v>
      </c>
      <c r="Q2006" t="n">
        <v>197.77</v>
      </c>
      <c r="R2006" t="n">
        <v>31.43</v>
      </c>
      <c r="S2006" t="n">
        <v>25.4</v>
      </c>
      <c r="T2006" t="n">
        <v>2173.31</v>
      </c>
      <c r="U2006" t="n">
        <v>0.8100000000000001</v>
      </c>
      <c r="V2006" t="n">
        <v>0.88</v>
      </c>
      <c r="W2006" t="n">
        <v>2.95</v>
      </c>
      <c r="X2006" t="n">
        <v>0.13</v>
      </c>
      <c r="Y2006" t="n">
        <v>1</v>
      </c>
      <c r="Z2006" t="n">
        <v>10</v>
      </c>
    </row>
    <row r="2007">
      <c r="A2007" t="n">
        <v>54</v>
      </c>
      <c r="B2007" t="n">
        <v>85</v>
      </c>
      <c r="C2007" t="inlineStr">
        <is>
          <t xml:space="preserve">CONCLUIDO	</t>
        </is>
      </c>
      <c r="D2007" t="n">
        <v>7.5905</v>
      </c>
      <c r="E2007" t="n">
        <v>13.17</v>
      </c>
      <c r="F2007" t="n">
        <v>10.53</v>
      </c>
      <c r="G2007" t="n">
        <v>78.98</v>
      </c>
      <c r="H2007" t="n">
        <v>1.37</v>
      </c>
      <c r="I2007" t="n">
        <v>8</v>
      </c>
      <c r="J2007" t="n">
        <v>187.9</v>
      </c>
      <c r="K2007" t="n">
        <v>51.39</v>
      </c>
      <c r="L2007" t="n">
        <v>14.5</v>
      </c>
      <c r="M2007" t="n">
        <v>6</v>
      </c>
      <c r="N2007" t="n">
        <v>37.01</v>
      </c>
      <c r="O2007" t="n">
        <v>23408.6</v>
      </c>
      <c r="P2007" t="n">
        <v>128.03</v>
      </c>
      <c r="Q2007" t="n">
        <v>197.8</v>
      </c>
      <c r="R2007" t="n">
        <v>31.71</v>
      </c>
      <c r="S2007" t="n">
        <v>25.4</v>
      </c>
      <c r="T2007" t="n">
        <v>2312.46</v>
      </c>
      <c r="U2007" t="n">
        <v>0.8</v>
      </c>
      <c r="V2007" t="n">
        <v>0.88</v>
      </c>
      <c r="W2007" t="n">
        <v>2.95</v>
      </c>
      <c r="X2007" t="n">
        <v>0.14</v>
      </c>
      <c r="Y2007" t="n">
        <v>1</v>
      </c>
      <c r="Z2007" t="n">
        <v>10</v>
      </c>
    </row>
    <row r="2008">
      <c r="A2008" t="n">
        <v>55</v>
      </c>
      <c r="B2008" t="n">
        <v>85</v>
      </c>
      <c r="C2008" t="inlineStr">
        <is>
          <t xml:space="preserve">CONCLUIDO	</t>
        </is>
      </c>
      <c r="D2008" t="n">
        <v>7.5922</v>
      </c>
      <c r="E2008" t="n">
        <v>13.17</v>
      </c>
      <c r="F2008" t="n">
        <v>10.53</v>
      </c>
      <c r="G2008" t="n">
        <v>78.95999999999999</v>
      </c>
      <c r="H2008" t="n">
        <v>1.39</v>
      </c>
      <c r="I2008" t="n">
        <v>8</v>
      </c>
      <c r="J2008" t="n">
        <v>188.28</v>
      </c>
      <c r="K2008" t="n">
        <v>51.39</v>
      </c>
      <c r="L2008" t="n">
        <v>14.75</v>
      </c>
      <c r="M2008" t="n">
        <v>6</v>
      </c>
      <c r="N2008" t="n">
        <v>37.14</v>
      </c>
      <c r="O2008" t="n">
        <v>23455.48</v>
      </c>
      <c r="P2008" t="n">
        <v>127.65</v>
      </c>
      <c r="Q2008" t="n">
        <v>197.81</v>
      </c>
      <c r="R2008" t="n">
        <v>31.49</v>
      </c>
      <c r="S2008" t="n">
        <v>25.4</v>
      </c>
      <c r="T2008" t="n">
        <v>2201.09</v>
      </c>
      <c r="U2008" t="n">
        <v>0.8100000000000001</v>
      </c>
      <c r="V2008" t="n">
        <v>0.88</v>
      </c>
      <c r="W2008" t="n">
        <v>2.96</v>
      </c>
      <c r="X2008" t="n">
        <v>0.14</v>
      </c>
      <c r="Y2008" t="n">
        <v>1</v>
      </c>
      <c r="Z2008" t="n">
        <v>10</v>
      </c>
    </row>
    <row r="2009">
      <c r="A2009" t="n">
        <v>56</v>
      </c>
      <c r="B2009" t="n">
        <v>85</v>
      </c>
      <c r="C2009" t="inlineStr">
        <is>
          <t xml:space="preserve">CONCLUIDO	</t>
        </is>
      </c>
      <c r="D2009" t="n">
        <v>7.5916</v>
      </c>
      <c r="E2009" t="n">
        <v>13.17</v>
      </c>
      <c r="F2009" t="n">
        <v>10.53</v>
      </c>
      <c r="G2009" t="n">
        <v>78.97</v>
      </c>
      <c r="H2009" t="n">
        <v>1.41</v>
      </c>
      <c r="I2009" t="n">
        <v>8</v>
      </c>
      <c r="J2009" t="n">
        <v>188.66</v>
      </c>
      <c r="K2009" t="n">
        <v>51.39</v>
      </c>
      <c r="L2009" t="n">
        <v>15</v>
      </c>
      <c r="M2009" t="n">
        <v>6</v>
      </c>
      <c r="N2009" t="n">
        <v>37.27</v>
      </c>
      <c r="O2009" t="n">
        <v>23502.4</v>
      </c>
      <c r="P2009" t="n">
        <v>127.19</v>
      </c>
      <c r="Q2009" t="n">
        <v>197.75</v>
      </c>
      <c r="R2009" t="n">
        <v>31.8</v>
      </c>
      <c r="S2009" t="n">
        <v>25.4</v>
      </c>
      <c r="T2009" t="n">
        <v>2354.03</v>
      </c>
      <c r="U2009" t="n">
        <v>0.8</v>
      </c>
      <c r="V2009" t="n">
        <v>0.88</v>
      </c>
      <c r="W2009" t="n">
        <v>2.95</v>
      </c>
      <c r="X2009" t="n">
        <v>0.14</v>
      </c>
      <c r="Y2009" t="n">
        <v>1</v>
      </c>
      <c r="Z2009" t="n">
        <v>10</v>
      </c>
    </row>
    <row r="2010">
      <c r="A2010" t="n">
        <v>57</v>
      </c>
      <c r="B2010" t="n">
        <v>85</v>
      </c>
      <c r="C2010" t="inlineStr">
        <is>
          <t xml:space="preserve">CONCLUIDO	</t>
        </is>
      </c>
      <c r="D2010" t="n">
        <v>7.6216</v>
      </c>
      <c r="E2010" t="n">
        <v>13.12</v>
      </c>
      <c r="F2010" t="n">
        <v>10.51</v>
      </c>
      <c r="G2010" t="n">
        <v>90.09</v>
      </c>
      <c r="H2010" t="n">
        <v>1.43</v>
      </c>
      <c r="I2010" t="n">
        <v>7</v>
      </c>
      <c r="J2010" t="n">
        <v>189.04</v>
      </c>
      <c r="K2010" t="n">
        <v>51.39</v>
      </c>
      <c r="L2010" t="n">
        <v>15.25</v>
      </c>
      <c r="M2010" t="n">
        <v>5</v>
      </c>
      <c r="N2010" t="n">
        <v>37.4</v>
      </c>
      <c r="O2010" t="n">
        <v>23549.36</v>
      </c>
      <c r="P2010" t="n">
        <v>126.99</v>
      </c>
      <c r="Q2010" t="n">
        <v>197.8</v>
      </c>
      <c r="R2010" t="n">
        <v>31.09</v>
      </c>
      <c r="S2010" t="n">
        <v>25.4</v>
      </c>
      <c r="T2010" t="n">
        <v>2005.77</v>
      </c>
      <c r="U2010" t="n">
        <v>0.82</v>
      </c>
      <c r="V2010" t="n">
        <v>0.89</v>
      </c>
      <c r="W2010" t="n">
        <v>2.95</v>
      </c>
      <c r="X2010" t="n">
        <v>0.12</v>
      </c>
      <c r="Y2010" t="n">
        <v>1</v>
      </c>
      <c r="Z2010" t="n">
        <v>10</v>
      </c>
    </row>
    <row r="2011">
      <c r="A2011" t="n">
        <v>58</v>
      </c>
      <c r="B2011" t="n">
        <v>85</v>
      </c>
      <c r="C2011" t="inlineStr">
        <is>
          <t xml:space="preserve">CONCLUIDO	</t>
        </is>
      </c>
      <c r="D2011" t="n">
        <v>7.6228</v>
      </c>
      <c r="E2011" t="n">
        <v>13.12</v>
      </c>
      <c r="F2011" t="n">
        <v>10.51</v>
      </c>
      <c r="G2011" t="n">
        <v>90.08</v>
      </c>
      <c r="H2011" t="n">
        <v>1.45</v>
      </c>
      <c r="I2011" t="n">
        <v>7</v>
      </c>
      <c r="J2011" t="n">
        <v>189.42</v>
      </c>
      <c r="K2011" t="n">
        <v>51.39</v>
      </c>
      <c r="L2011" t="n">
        <v>15.5</v>
      </c>
      <c r="M2011" t="n">
        <v>5</v>
      </c>
      <c r="N2011" t="n">
        <v>37.53</v>
      </c>
      <c r="O2011" t="n">
        <v>23596.37</v>
      </c>
      <c r="P2011" t="n">
        <v>127.31</v>
      </c>
      <c r="Q2011" t="n">
        <v>197.75</v>
      </c>
      <c r="R2011" t="n">
        <v>31.09</v>
      </c>
      <c r="S2011" t="n">
        <v>25.4</v>
      </c>
      <c r="T2011" t="n">
        <v>2003.78</v>
      </c>
      <c r="U2011" t="n">
        <v>0.82</v>
      </c>
      <c r="V2011" t="n">
        <v>0.89</v>
      </c>
      <c r="W2011" t="n">
        <v>2.95</v>
      </c>
      <c r="X2011" t="n">
        <v>0.12</v>
      </c>
      <c r="Y2011" t="n">
        <v>1</v>
      </c>
      <c r="Z2011" t="n">
        <v>10</v>
      </c>
    </row>
    <row r="2012">
      <c r="A2012" t="n">
        <v>59</v>
      </c>
      <c r="B2012" t="n">
        <v>85</v>
      </c>
      <c r="C2012" t="inlineStr">
        <is>
          <t xml:space="preserve">CONCLUIDO	</t>
        </is>
      </c>
      <c r="D2012" t="n">
        <v>7.6228</v>
      </c>
      <c r="E2012" t="n">
        <v>13.12</v>
      </c>
      <c r="F2012" t="n">
        <v>10.51</v>
      </c>
      <c r="G2012" t="n">
        <v>90.08</v>
      </c>
      <c r="H2012" t="n">
        <v>1.47</v>
      </c>
      <c r="I2012" t="n">
        <v>7</v>
      </c>
      <c r="J2012" t="n">
        <v>189.81</v>
      </c>
      <c r="K2012" t="n">
        <v>51.39</v>
      </c>
      <c r="L2012" t="n">
        <v>15.75</v>
      </c>
      <c r="M2012" t="n">
        <v>5</v>
      </c>
      <c r="N2012" t="n">
        <v>37.66</v>
      </c>
      <c r="O2012" t="n">
        <v>23643.43</v>
      </c>
      <c r="P2012" t="n">
        <v>127.32</v>
      </c>
      <c r="Q2012" t="n">
        <v>197.78</v>
      </c>
      <c r="R2012" t="n">
        <v>31.09</v>
      </c>
      <c r="S2012" t="n">
        <v>25.4</v>
      </c>
      <c r="T2012" t="n">
        <v>2005.49</v>
      </c>
      <c r="U2012" t="n">
        <v>0.82</v>
      </c>
      <c r="V2012" t="n">
        <v>0.89</v>
      </c>
      <c r="W2012" t="n">
        <v>2.95</v>
      </c>
      <c r="X2012" t="n">
        <v>0.12</v>
      </c>
      <c r="Y2012" t="n">
        <v>1</v>
      </c>
      <c r="Z2012" t="n">
        <v>10</v>
      </c>
    </row>
    <row r="2013">
      <c r="A2013" t="n">
        <v>60</v>
      </c>
      <c r="B2013" t="n">
        <v>85</v>
      </c>
      <c r="C2013" t="inlineStr">
        <is>
          <t xml:space="preserve">CONCLUIDO	</t>
        </is>
      </c>
      <c r="D2013" t="n">
        <v>7.6286</v>
      </c>
      <c r="E2013" t="n">
        <v>13.11</v>
      </c>
      <c r="F2013" t="n">
        <v>10.5</v>
      </c>
      <c r="G2013" t="n">
        <v>89.98999999999999</v>
      </c>
      <c r="H2013" t="n">
        <v>1.49</v>
      </c>
      <c r="I2013" t="n">
        <v>7</v>
      </c>
      <c r="J2013" t="n">
        <v>190.19</v>
      </c>
      <c r="K2013" t="n">
        <v>51.39</v>
      </c>
      <c r="L2013" t="n">
        <v>16</v>
      </c>
      <c r="M2013" t="n">
        <v>5</v>
      </c>
      <c r="N2013" t="n">
        <v>37.79</v>
      </c>
      <c r="O2013" t="n">
        <v>23690.52</v>
      </c>
      <c r="P2013" t="n">
        <v>127.08</v>
      </c>
      <c r="Q2013" t="n">
        <v>197.77</v>
      </c>
      <c r="R2013" t="n">
        <v>30.83</v>
      </c>
      <c r="S2013" t="n">
        <v>25.4</v>
      </c>
      <c r="T2013" t="n">
        <v>1873.99</v>
      </c>
      <c r="U2013" t="n">
        <v>0.82</v>
      </c>
      <c r="V2013" t="n">
        <v>0.89</v>
      </c>
      <c r="W2013" t="n">
        <v>2.95</v>
      </c>
      <c r="X2013" t="n">
        <v>0.11</v>
      </c>
      <c r="Y2013" t="n">
        <v>1</v>
      </c>
      <c r="Z2013" t="n">
        <v>10</v>
      </c>
    </row>
    <row r="2014">
      <c r="A2014" t="n">
        <v>61</v>
      </c>
      <c r="B2014" t="n">
        <v>85</v>
      </c>
      <c r="C2014" t="inlineStr">
        <is>
          <t xml:space="preserve">CONCLUIDO	</t>
        </is>
      </c>
      <c r="D2014" t="n">
        <v>7.6208</v>
      </c>
      <c r="E2014" t="n">
        <v>13.12</v>
      </c>
      <c r="F2014" t="n">
        <v>10.51</v>
      </c>
      <c r="G2014" t="n">
        <v>90.09999999999999</v>
      </c>
      <c r="H2014" t="n">
        <v>1.51</v>
      </c>
      <c r="I2014" t="n">
        <v>7</v>
      </c>
      <c r="J2014" t="n">
        <v>190.57</v>
      </c>
      <c r="K2014" t="n">
        <v>51.39</v>
      </c>
      <c r="L2014" t="n">
        <v>16.25</v>
      </c>
      <c r="M2014" t="n">
        <v>5</v>
      </c>
      <c r="N2014" t="n">
        <v>37.93</v>
      </c>
      <c r="O2014" t="n">
        <v>23737.67</v>
      </c>
      <c r="P2014" t="n">
        <v>127.26</v>
      </c>
      <c r="Q2014" t="n">
        <v>197.77</v>
      </c>
      <c r="R2014" t="n">
        <v>31.17</v>
      </c>
      <c r="S2014" t="n">
        <v>25.4</v>
      </c>
      <c r="T2014" t="n">
        <v>2044.98</v>
      </c>
      <c r="U2014" t="n">
        <v>0.8100000000000001</v>
      </c>
      <c r="V2014" t="n">
        <v>0.89</v>
      </c>
      <c r="W2014" t="n">
        <v>2.95</v>
      </c>
      <c r="X2014" t="n">
        <v>0.12</v>
      </c>
      <c r="Y2014" t="n">
        <v>1</v>
      </c>
      <c r="Z2014" t="n">
        <v>10</v>
      </c>
    </row>
    <row r="2015">
      <c r="A2015" t="n">
        <v>62</v>
      </c>
      <c r="B2015" t="n">
        <v>85</v>
      </c>
      <c r="C2015" t="inlineStr">
        <is>
          <t xml:space="preserve">CONCLUIDO	</t>
        </is>
      </c>
      <c r="D2015" t="n">
        <v>7.6192</v>
      </c>
      <c r="E2015" t="n">
        <v>13.12</v>
      </c>
      <c r="F2015" t="n">
        <v>10.52</v>
      </c>
      <c r="G2015" t="n">
        <v>90.13</v>
      </c>
      <c r="H2015" t="n">
        <v>1.53</v>
      </c>
      <c r="I2015" t="n">
        <v>7</v>
      </c>
      <c r="J2015" t="n">
        <v>190.95</v>
      </c>
      <c r="K2015" t="n">
        <v>51.39</v>
      </c>
      <c r="L2015" t="n">
        <v>16.5</v>
      </c>
      <c r="M2015" t="n">
        <v>5</v>
      </c>
      <c r="N2015" t="n">
        <v>38.06</v>
      </c>
      <c r="O2015" t="n">
        <v>23784.85</v>
      </c>
      <c r="P2015" t="n">
        <v>127.17</v>
      </c>
      <c r="Q2015" t="n">
        <v>197.79</v>
      </c>
      <c r="R2015" t="n">
        <v>31.26</v>
      </c>
      <c r="S2015" t="n">
        <v>25.4</v>
      </c>
      <c r="T2015" t="n">
        <v>2091.04</v>
      </c>
      <c r="U2015" t="n">
        <v>0.8100000000000001</v>
      </c>
      <c r="V2015" t="n">
        <v>0.88</v>
      </c>
      <c r="W2015" t="n">
        <v>2.95</v>
      </c>
      <c r="X2015" t="n">
        <v>0.12</v>
      </c>
      <c r="Y2015" t="n">
        <v>1</v>
      </c>
      <c r="Z2015" t="n">
        <v>10</v>
      </c>
    </row>
    <row r="2016">
      <c r="A2016" t="n">
        <v>63</v>
      </c>
      <c r="B2016" t="n">
        <v>85</v>
      </c>
      <c r="C2016" t="inlineStr">
        <is>
          <t xml:space="preserve">CONCLUIDO	</t>
        </is>
      </c>
      <c r="D2016" t="n">
        <v>7.6249</v>
      </c>
      <c r="E2016" t="n">
        <v>13.12</v>
      </c>
      <c r="F2016" t="n">
        <v>10.51</v>
      </c>
      <c r="G2016" t="n">
        <v>90.05</v>
      </c>
      <c r="H2016" t="n">
        <v>1.55</v>
      </c>
      <c r="I2016" t="n">
        <v>7</v>
      </c>
      <c r="J2016" t="n">
        <v>191.34</v>
      </c>
      <c r="K2016" t="n">
        <v>51.39</v>
      </c>
      <c r="L2016" t="n">
        <v>16.75</v>
      </c>
      <c r="M2016" t="n">
        <v>5</v>
      </c>
      <c r="N2016" t="n">
        <v>38.19</v>
      </c>
      <c r="O2016" t="n">
        <v>23832.09</v>
      </c>
      <c r="P2016" t="n">
        <v>126.79</v>
      </c>
      <c r="Q2016" t="n">
        <v>197.75</v>
      </c>
      <c r="R2016" t="n">
        <v>30.89</v>
      </c>
      <c r="S2016" t="n">
        <v>25.4</v>
      </c>
      <c r="T2016" t="n">
        <v>1905.24</v>
      </c>
      <c r="U2016" t="n">
        <v>0.82</v>
      </c>
      <c r="V2016" t="n">
        <v>0.89</v>
      </c>
      <c r="W2016" t="n">
        <v>2.95</v>
      </c>
      <c r="X2016" t="n">
        <v>0.12</v>
      </c>
      <c r="Y2016" t="n">
        <v>1</v>
      </c>
      <c r="Z2016" t="n">
        <v>10</v>
      </c>
    </row>
    <row r="2017">
      <c r="A2017" t="n">
        <v>64</v>
      </c>
      <c r="B2017" t="n">
        <v>85</v>
      </c>
      <c r="C2017" t="inlineStr">
        <is>
          <t xml:space="preserve">CONCLUIDO	</t>
        </is>
      </c>
      <c r="D2017" t="n">
        <v>7.621</v>
      </c>
      <c r="E2017" t="n">
        <v>13.12</v>
      </c>
      <c r="F2017" t="n">
        <v>10.51</v>
      </c>
      <c r="G2017" t="n">
        <v>90.09999999999999</v>
      </c>
      <c r="H2017" t="n">
        <v>1.57</v>
      </c>
      <c r="I2017" t="n">
        <v>7</v>
      </c>
      <c r="J2017" t="n">
        <v>191.72</v>
      </c>
      <c r="K2017" t="n">
        <v>51.39</v>
      </c>
      <c r="L2017" t="n">
        <v>17</v>
      </c>
      <c r="M2017" t="n">
        <v>5</v>
      </c>
      <c r="N2017" t="n">
        <v>38.33</v>
      </c>
      <c r="O2017" t="n">
        <v>23879.37</v>
      </c>
      <c r="P2017" t="n">
        <v>126.5</v>
      </c>
      <c r="Q2017" t="n">
        <v>197.76</v>
      </c>
      <c r="R2017" t="n">
        <v>31.12</v>
      </c>
      <c r="S2017" t="n">
        <v>25.4</v>
      </c>
      <c r="T2017" t="n">
        <v>2021.2</v>
      </c>
      <c r="U2017" t="n">
        <v>0.82</v>
      </c>
      <c r="V2017" t="n">
        <v>0.89</v>
      </c>
      <c r="W2017" t="n">
        <v>2.95</v>
      </c>
      <c r="X2017" t="n">
        <v>0.12</v>
      </c>
      <c r="Y2017" t="n">
        <v>1</v>
      </c>
      <c r="Z2017" t="n">
        <v>10</v>
      </c>
    </row>
    <row r="2018">
      <c r="A2018" t="n">
        <v>65</v>
      </c>
      <c r="B2018" t="n">
        <v>85</v>
      </c>
      <c r="C2018" t="inlineStr">
        <is>
          <t xml:space="preserve">CONCLUIDO	</t>
        </is>
      </c>
      <c r="D2018" t="n">
        <v>7.6203</v>
      </c>
      <c r="E2018" t="n">
        <v>13.12</v>
      </c>
      <c r="F2018" t="n">
        <v>10.51</v>
      </c>
      <c r="G2018" t="n">
        <v>90.11</v>
      </c>
      <c r="H2018" t="n">
        <v>1.59</v>
      </c>
      <c r="I2018" t="n">
        <v>7</v>
      </c>
      <c r="J2018" t="n">
        <v>192.1</v>
      </c>
      <c r="K2018" t="n">
        <v>51.39</v>
      </c>
      <c r="L2018" t="n">
        <v>17.25</v>
      </c>
      <c r="M2018" t="n">
        <v>5</v>
      </c>
      <c r="N2018" t="n">
        <v>38.46</v>
      </c>
      <c r="O2018" t="n">
        <v>23926.69</v>
      </c>
      <c r="P2018" t="n">
        <v>126.21</v>
      </c>
      <c r="Q2018" t="n">
        <v>197.75</v>
      </c>
      <c r="R2018" t="n">
        <v>31.27</v>
      </c>
      <c r="S2018" t="n">
        <v>25.4</v>
      </c>
      <c r="T2018" t="n">
        <v>2097.76</v>
      </c>
      <c r="U2018" t="n">
        <v>0.8100000000000001</v>
      </c>
      <c r="V2018" t="n">
        <v>0.89</v>
      </c>
      <c r="W2018" t="n">
        <v>2.95</v>
      </c>
      <c r="X2018" t="n">
        <v>0.12</v>
      </c>
      <c r="Y2018" t="n">
        <v>1</v>
      </c>
      <c r="Z2018" t="n">
        <v>10</v>
      </c>
    </row>
    <row r="2019">
      <c r="A2019" t="n">
        <v>66</v>
      </c>
      <c r="B2019" t="n">
        <v>85</v>
      </c>
      <c r="C2019" t="inlineStr">
        <is>
          <t xml:space="preserve">CONCLUIDO	</t>
        </is>
      </c>
      <c r="D2019" t="n">
        <v>7.6194</v>
      </c>
      <c r="E2019" t="n">
        <v>13.12</v>
      </c>
      <c r="F2019" t="n">
        <v>10.51</v>
      </c>
      <c r="G2019" t="n">
        <v>90.13</v>
      </c>
      <c r="H2019" t="n">
        <v>1.61</v>
      </c>
      <c r="I2019" t="n">
        <v>7</v>
      </c>
      <c r="J2019" t="n">
        <v>192.49</v>
      </c>
      <c r="K2019" t="n">
        <v>51.39</v>
      </c>
      <c r="L2019" t="n">
        <v>17.5</v>
      </c>
      <c r="M2019" t="n">
        <v>5</v>
      </c>
      <c r="N2019" t="n">
        <v>38.59</v>
      </c>
      <c r="O2019" t="n">
        <v>23974.06</v>
      </c>
      <c r="P2019" t="n">
        <v>125.85</v>
      </c>
      <c r="Q2019" t="n">
        <v>197.76</v>
      </c>
      <c r="R2019" t="n">
        <v>31.24</v>
      </c>
      <c r="S2019" t="n">
        <v>25.4</v>
      </c>
      <c r="T2019" t="n">
        <v>2081.55</v>
      </c>
      <c r="U2019" t="n">
        <v>0.8100000000000001</v>
      </c>
      <c r="V2019" t="n">
        <v>0.88</v>
      </c>
      <c r="W2019" t="n">
        <v>2.95</v>
      </c>
      <c r="X2019" t="n">
        <v>0.12</v>
      </c>
      <c r="Y2019" t="n">
        <v>1</v>
      </c>
      <c r="Z2019" t="n">
        <v>10</v>
      </c>
    </row>
    <row r="2020">
      <c r="A2020" t="n">
        <v>67</v>
      </c>
      <c r="B2020" t="n">
        <v>85</v>
      </c>
      <c r="C2020" t="inlineStr">
        <is>
          <t xml:space="preserve">CONCLUIDO	</t>
        </is>
      </c>
      <c r="D2020" t="n">
        <v>7.6239</v>
      </c>
      <c r="E2020" t="n">
        <v>13.12</v>
      </c>
      <c r="F2020" t="n">
        <v>10.51</v>
      </c>
      <c r="G2020" t="n">
        <v>90.06</v>
      </c>
      <c r="H2020" t="n">
        <v>1.63</v>
      </c>
      <c r="I2020" t="n">
        <v>7</v>
      </c>
      <c r="J2020" t="n">
        <v>192.87</v>
      </c>
      <c r="K2020" t="n">
        <v>51.39</v>
      </c>
      <c r="L2020" t="n">
        <v>17.75</v>
      </c>
      <c r="M2020" t="n">
        <v>5</v>
      </c>
      <c r="N2020" t="n">
        <v>38.73</v>
      </c>
      <c r="O2020" t="n">
        <v>24021.47</v>
      </c>
      <c r="P2020" t="n">
        <v>125.41</v>
      </c>
      <c r="Q2020" t="n">
        <v>197.76</v>
      </c>
      <c r="R2020" t="n">
        <v>31.06</v>
      </c>
      <c r="S2020" t="n">
        <v>25.4</v>
      </c>
      <c r="T2020" t="n">
        <v>1990.31</v>
      </c>
      <c r="U2020" t="n">
        <v>0.82</v>
      </c>
      <c r="V2020" t="n">
        <v>0.89</v>
      </c>
      <c r="W2020" t="n">
        <v>2.95</v>
      </c>
      <c r="X2020" t="n">
        <v>0.12</v>
      </c>
      <c r="Y2020" t="n">
        <v>1</v>
      </c>
      <c r="Z2020" t="n">
        <v>10</v>
      </c>
    </row>
    <row r="2021">
      <c r="A2021" t="n">
        <v>68</v>
      </c>
      <c r="B2021" t="n">
        <v>85</v>
      </c>
      <c r="C2021" t="inlineStr">
        <is>
          <t xml:space="preserve">CONCLUIDO	</t>
        </is>
      </c>
      <c r="D2021" t="n">
        <v>7.6537</v>
      </c>
      <c r="E2021" t="n">
        <v>13.07</v>
      </c>
      <c r="F2021" t="n">
        <v>10.49</v>
      </c>
      <c r="G2021" t="n">
        <v>104.9</v>
      </c>
      <c r="H2021" t="n">
        <v>1.65</v>
      </c>
      <c r="I2021" t="n">
        <v>6</v>
      </c>
      <c r="J2021" t="n">
        <v>193.26</v>
      </c>
      <c r="K2021" t="n">
        <v>51.39</v>
      </c>
      <c r="L2021" t="n">
        <v>18</v>
      </c>
      <c r="M2021" t="n">
        <v>4</v>
      </c>
      <c r="N2021" t="n">
        <v>38.86</v>
      </c>
      <c r="O2021" t="n">
        <v>24068.93</v>
      </c>
      <c r="P2021" t="n">
        <v>125.04</v>
      </c>
      <c r="Q2021" t="n">
        <v>197.77</v>
      </c>
      <c r="R2021" t="n">
        <v>30.48</v>
      </c>
      <c r="S2021" t="n">
        <v>25.4</v>
      </c>
      <c r="T2021" t="n">
        <v>1706.19</v>
      </c>
      <c r="U2021" t="n">
        <v>0.83</v>
      </c>
      <c r="V2021" t="n">
        <v>0.89</v>
      </c>
      <c r="W2021" t="n">
        <v>2.95</v>
      </c>
      <c r="X2021" t="n">
        <v>0.1</v>
      </c>
      <c r="Y2021" t="n">
        <v>1</v>
      </c>
      <c r="Z2021" t="n">
        <v>10</v>
      </c>
    </row>
    <row r="2022">
      <c r="A2022" t="n">
        <v>69</v>
      </c>
      <c r="B2022" t="n">
        <v>85</v>
      </c>
      <c r="C2022" t="inlineStr">
        <is>
          <t xml:space="preserve">CONCLUIDO	</t>
        </is>
      </c>
      <c r="D2022" t="n">
        <v>7.6586</v>
      </c>
      <c r="E2022" t="n">
        <v>13.06</v>
      </c>
      <c r="F2022" t="n">
        <v>10.48</v>
      </c>
      <c r="G2022" t="n">
        <v>104.81</v>
      </c>
      <c r="H2022" t="n">
        <v>1.67</v>
      </c>
      <c r="I2022" t="n">
        <v>6</v>
      </c>
      <c r="J2022" t="n">
        <v>193.64</v>
      </c>
      <c r="K2022" t="n">
        <v>51.39</v>
      </c>
      <c r="L2022" t="n">
        <v>18.25</v>
      </c>
      <c r="M2022" t="n">
        <v>4</v>
      </c>
      <c r="N2022" t="n">
        <v>39</v>
      </c>
      <c r="O2022" t="n">
        <v>24116.44</v>
      </c>
      <c r="P2022" t="n">
        <v>124.95</v>
      </c>
      <c r="Q2022" t="n">
        <v>197.75</v>
      </c>
      <c r="R2022" t="n">
        <v>30.21</v>
      </c>
      <c r="S2022" t="n">
        <v>25.4</v>
      </c>
      <c r="T2022" t="n">
        <v>1570.51</v>
      </c>
      <c r="U2022" t="n">
        <v>0.84</v>
      </c>
      <c r="V2022" t="n">
        <v>0.89</v>
      </c>
      <c r="W2022" t="n">
        <v>2.95</v>
      </c>
      <c r="X2022" t="n">
        <v>0.09</v>
      </c>
      <c r="Y2022" t="n">
        <v>1</v>
      </c>
      <c r="Z2022" t="n">
        <v>10</v>
      </c>
    </row>
    <row r="2023">
      <c r="A2023" t="n">
        <v>70</v>
      </c>
      <c r="B2023" t="n">
        <v>85</v>
      </c>
      <c r="C2023" t="inlineStr">
        <is>
          <t xml:space="preserve">CONCLUIDO	</t>
        </is>
      </c>
      <c r="D2023" t="n">
        <v>7.6571</v>
      </c>
      <c r="E2023" t="n">
        <v>13.06</v>
      </c>
      <c r="F2023" t="n">
        <v>10.48</v>
      </c>
      <c r="G2023" t="n">
        <v>104.84</v>
      </c>
      <c r="H2023" t="n">
        <v>1.69</v>
      </c>
      <c r="I2023" t="n">
        <v>6</v>
      </c>
      <c r="J2023" t="n">
        <v>194.03</v>
      </c>
      <c r="K2023" t="n">
        <v>51.39</v>
      </c>
      <c r="L2023" t="n">
        <v>18.5</v>
      </c>
      <c r="M2023" t="n">
        <v>4</v>
      </c>
      <c r="N2023" t="n">
        <v>39.13</v>
      </c>
      <c r="O2023" t="n">
        <v>24163.99</v>
      </c>
      <c r="P2023" t="n">
        <v>125.01</v>
      </c>
      <c r="Q2023" t="n">
        <v>197.8</v>
      </c>
      <c r="R2023" t="n">
        <v>30.36</v>
      </c>
      <c r="S2023" t="n">
        <v>25.4</v>
      </c>
      <c r="T2023" t="n">
        <v>1643.64</v>
      </c>
      <c r="U2023" t="n">
        <v>0.84</v>
      </c>
      <c r="V2023" t="n">
        <v>0.89</v>
      </c>
      <c r="W2023" t="n">
        <v>2.95</v>
      </c>
      <c r="X2023" t="n">
        <v>0.09</v>
      </c>
      <c r="Y2023" t="n">
        <v>1</v>
      </c>
      <c r="Z2023" t="n">
        <v>10</v>
      </c>
    </row>
    <row r="2024">
      <c r="A2024" t="n">
        <v>71</v>
      </c>
      <c r="B2024" t="n">
        <v>85</v>
      </c>
      <c r="C2024" t="inlineStr">
        <is>
          <t xml:space="preserve">CONCLUIDO	</t>
        </is>
      </c>
      <c r="D2024" t="n">
        <v>7.6566</v>
      </c>
      <c r="E2024" t="n">
        <v>13.06</v>
      </c>
      <c r="F2024" t="n">
        <v>10.48</v>
      </c>
      <c r="G2024" t="n">
        <v>104.85</v>
      </c>
      <c r="H2024" t="n">
        <v>1.71</v>
      </c>
      <c r="I2024" t="n">
        <v>6</v>
      </c>
      <c r="J2024" t="n">
        <v>194.41</v>
      </c>
      <c r="K2024" t="n">
        <v>51.39</v>
      </c>
      <c r="L2024" t="n">
        <v>18.75</v>
      </c>
      <c r="M2024" t="n">
        <v>4</v>
      </c>
      <c r="N2024" t="n">
        <v>39.27</v>
      </c>
      <c r="O2024" t="n">
        <v>24211.59</v>
      </c>
      <c r="P2024" t="n">
        <v>125.29</v>
      </c>
      <c r="Q2024" t="n">
        <v>197.77</v>
      </c>
      <c r="R2024" t="n">
        <v>30.31</v>
      </c>
      <c r="S2024" t="n">
        <v>25.4</v>
      </c>
      <c r="T2024" t="n">
        <v>1619.07</v>
      </c>
      <c r="U2024" t="n">
        <v>0.84</v>
      </c>
      <c r="V2024" t="n">
        <v>0.89</v>
      </c>
      <c r="W2024" t="n">
        <v>2.95</v>
      </c>
      <c r="X2024" t="n">
        <v>0.09</v>
      </c>
      <c r="Y2024" t="n">
        <v>1</v>
      </c>
      <c r="Z2024" t="n">
        <v>10</v>
      </c>
    </row>
    <row r="2025">
      <c r="A2025" t="n">
        <v>72</v>
      </c>
      <c r="B2025" t="n">
        <v>85</v>
      </c>
      <c r="C2025" t="inlineStr">
        <is>
          <t xml:space="preserve">CONCLUIDO	</t>
        </is>
      </c>
      <c r="D2025" t="n">
        <v>7.6529</v>
      </c>
      <c r="E2025" t="n">
        <v>13.07</v>
      </c>
      <c r="F2025" t="n">
        <v>10.49</v>
      </c>
      <c r="G2025" t="n">
        <v>104.91</v>
      </c>
      <c r="H2025" t="n">
        <v>1.73</v>
      </c>
      <c r="I2025" t="n">
        <v>6</v>
      </c>
      <c r="J2025" t="n">
        <v>194.8</v>
      </c>
      <c r="K2025" t="n">
        <v>51.39</v>
      </c>
      <c r="L2025" t="n">
        <v>19</v>
      </c>
      <c r="M2025" t="n">
        <v>4</v>
      </c>
      <c r="N2025" t="n">
        <v>39.41</v>
      </c>
      <c r="O2025" t="n">
        <v>24259.23</v>
      </c>
      <c r="P2025" t="n">
        <v>125.47</v>
      </c>
      <c r="Q2025" t="n">
        <v>197.77</v>
      </c>
      <c r="R2025" t="n">
        <v>30.49</v>
      </c>
      <c r="S2025" t="n">
        <v>25.4</v>
      </c>
      <c r="T2025" t="n">
        <v>1712.68</v>
      </c>
      <c r="U2025" t="n">
        <v>0.83</v>
      </c>
      <c r="V2025" t="n">
        <v>0.89</v>
      </c>
      <c r="W2025" t="n">
        <v>2.95</v>
      </c>
      <c r="X2025" t="n">
        <v>0.1</v>
      </c>
      <c r="Y2025" t="n">
        <v>1</v>
      </c>
      <c r="Z2025" t="n">
        <v>10</v>
      </c>
    </row>
    <row r="2026">
      <c r="A2026" t="n">
        <v>73</v>
      </c>
      <c r="B2026" t="n">
        <v>85</v>
      </c>
      <c r="C2026" t="inlineStr">
        <is>
          <t xml:space="preserve">CONCLUIDO	</t>
        </is>
      </c>
      <c r="D2026" t="n">
        <v>7.6581</v>
      </c>
      <c r="E2026" t="n">
        <v>13.06</v>
      </c>
      <c r="F2026" t="n">
        <v>10.48</v>
      </c>
      <c r="G2026" t="n">
        <v>104.82</v>
      </c>
      <c r="H2026" t="n">
        <v>1.75</v>
      </c>
      <c r="I2026" t="n">
        <v>6</v>
      </c>
      <c r="J2026" t="n">
        <v>195.19</v>
      </c>
      <c r="K2026" t="n">
        <v>51.39</v>
      </c>
      <c r="L2026" t="n">
        <v>19.25</v>
      </c>
      <c r="M2026" t="n">
        <v>4</v>
      </c>
      <c r="N2026" t="n">
        <v>39.54</v>
      </c>
      <c r="O2026" t="n">
        <v>24306.92</v>
      </c>
      <c r="P2026" t="n">
        <v>125.34</v>
      </c>
      <c r="Q2026" t="n">
        <v>197.75</v>
      </c>
      <c r="R2026" t="n">
        <v>30.31</v>
      </c>
      <c r="S2026" t="n">
        <v>25.4</v>
      </c>
      <c r="T2026" t="n">
        <v>1623.46</v>
      </c>
      <c r="U2026" t="n">
        <v>0.84</v>
      </c>
      <c r="V2026" t="n">
        <v>0.89</v>
      </c>
      <c r="W2026" t="n">
        <v>2.95</v>
      </c>
      <c r="X2026" t="n">
        <v>0.09</v>
      </c>
      <c r="Y2026" t="n">
        <v>1</v>
      </c>
      <c r="Z2026" t="n">
        <v>10</v>
      </c>
    </row>
    <row r="2027">
      <c r="A2027" t="n">
        <v>74</v>
      </c>
      <c r="B2027" t="n">
        <v>85</v>
      </c>
      <c r="C2027" t="inlineStr">
        <is>
          <t xml:space="preserve">CONCLUIDO	</t>
        </is>
      </c>
      <c r="D2027" t="n">
        <v>7.6576</v>
      </c>
      <c r="E2027" t="n">
        <v>13.06</v>
      </c>
      <c r="F2027" t="n">
        <v>10.48</v>
      </c>
      <c r="G2027" t="n">
        <v>104.83</v>
      </c>
      <c r="H2027" t="n">
        <v>1.77</v>
      </c>
      <c r="I2027" t="n">
        <v>6</v>
      </c>
      <c r="J2027" t="n">
        <v>195.57</v>
      </c>
      <c r="K2027" t="n">
        <v>51.39</v>
      </c>
      <c r="L2027" t="n">
        <v>19.5</v>
      </c>
      <c r="M2027" t="n">
        <v>4</v>
      </c>
      <c r="N2027" t="n">
        <v>39.68</v>
      </c>
      <c r="O2027" t="n">
        <v>24354.66</v>
      </c>
      <c r="P2027" t="n">
        <v>125.2</v>
      </c>
      <c r="Q2027" t="n">
        <v>197.76</v>
      </c>
      <c r="R2027" t="n">
        <v>30.2</v>
      </c>
      <c r="S2027" t="n">
        <v>25.4</v>
      </c>
      <c r="T2027" t="n">
        <v>1565.2</v>
      </c>
      <c r="U2027" t="n">
        <v>0.84</v>
      </c>
      <c r="V2027" t="n">
        <v>0.89</v>
      </c>
      <c r="W2027" t="n">
        <v>2.95</v>
      </c>
      <c r="X2027" t="n">
        <v>0.09</v>
      </c>
      <c r="Y2027" t="n">
        <v>1</v>
      </c>
      <c r="Z2027" t="n">
        <v>10</v>
      </c>
    </row>
    <row r="2028">
      <c r="A2028" t="n">
        <v>75</v>
      </c>
      <c r="B2028" t="n">
        <v>85</v>
      </c>
      <c r="C2028" t="inlineStr">
        <is>
          <t xml:space="preserve">CONCLUIDO	</t>
        </is>
      </c>
      <c r="D2028" t="n">
        <v>7.6553</v>
      </c>
      <c r="E2028" t="n">
        <v>13.06</v>
      </c>
      <c r="F2028" t="n">
        <v>10.49</v>
      </c>
      <c r="G2028" t="n">
        <v>104.87</v>
      </c>
      <c r="H2028" t="n">
        <v>1.79</v>
      </c>
      <c r="I2028" t="n">
        <v>6</v>
      </c>
      <c r="J2028" t="n">
        <v>195.96</v>
      </c>
      <c r="K2028" t="n">
        <v>51.39</v>
      </c>
      <c r="L2028" t="n">
        <v>19.75</v>
      </c>
      <c r="M2028" t="n">
        <v>4</v>
      </c>
      <c r="N2028" t="n">
        <v>39.82</v>
      </c>
      <c r="O2028" t="n">
        <v>24402.44</v>
      </c>
      <c r="P2028" t="n">
        <v>125.23</v>
      </c>
      <c r="Q2028" t="n">
        <v>197.75</v>
      </c>
      <c r="R2028" t="n">
        <v>30.41</v>
      </c>
      <c r="S2028" t="n">
        <v>25.4</v>
      </c>
      <c r="T2028" t="n">
        <v>1669.95</v>
      </c>
      <c r="U2028" t="n">
        <v>0.84</v>
      </c>
      <c r="V2028" t="n">
        <v>0.89</v>
      </c>
      <c r="W2028" t="n">
        <v>2.95</v>
      </c>
      <c r="X2028" t="n">
        <v>0.1</v>
      </c>
      <c r="Y2028" t="n">
        <v>1</v>
      </c>
      <c r="Z2028" t="n">
        <v>10</v>
      </c>
    </row>
    <row r="2029">
      <c r="A2029" t="n">
        <v>76</v>
      </c>
      <c r="B2029" t="n">
        <v>85</v>
      </c>
      <c r="C2029" t="inlineStr">
        <is>
          <t xml:space="preserve">CONCLUIDO	</t>
        </is>
      </c>
      <c r="D2029" t="n">
        <v>7.656</v>
      </c>
      <c r="E2029" t="n">
        <v>13.06</v>
      </c>
      <c r="F2029" t="n">
        <v>10.49</v>
      </c>
      <c r="G2029" t="n">
        <v>104.86</v>
      </c>
      <c r="H2029" t="n">
        <v>1.81</v>
      </c>
      <c r="I2029" t="n">
        <v>6</v>
      </c>
      <c r="J2029" t="n">
        <v>196.35</v>
      </c>
      <c r="K2029" t="n">
        <v>51.39</v>
      </c>
      <c r="L2029" t="n">
        <v>20</v>
      </c>
      <c r="M2029" t="n">
        <v>4</v>
      </c>
      <c r="N2029" t="n">
        <v>39.96</v>
      </c>
      <c r="O2029" t="n">
        <v>24450.27</v>
      </c>
      <c r="P2029" t="n">
        <v>125.04</v>
      </c>
      <c r="Q2029" t="n">
        <v>197.75</v>
      </c>
      <c r="R2029" t="n">
        <v>30.32</v>
      </c>
      <c r="S2029" t="n">
        <v>25.4</v>
      </c>
      <c r="T2029" t="n">
        <v>1626.75</v>
      </c>
      <c r="U2029" t="n">
        <v>0.84</v>
      </c>
      <c r="V2029" t="n">
        <v>0.89</v>
      </c>
      <c r="W2029" t="n">
        <v>2.95</v>
      </c>
      <c r="X2029" t="n">
        <v>0.1</v>
      </c>
      <c r="Y2029" t="n">
        <v>1</v>
      </c>
      <c r="Z2029" t="n">
        <v>10</v>
      </c>
    </row>
    <row r="2030">
      <c r="A2030" t="n">
        <v>77</v>
      </c>
      <c r="B2030" t="n">
        <v>85</v>
      </c>
      <c r="C2030" t="inlineStr">
        <is>
          <t xml:space="preserve">CONCLUIDO	</t>
        </is>
      </c>
      <c r="D2030" t="n">
        <v>7.655</v>
      </c>
      <c r="E2030" t="n">
        <v>13.06</v>
      </c>
      <c r="F2030" t="n">
        <v>10.49</v>
      </c>
      <c r="G2030" t="n">
        <v>104.88</v>
      </c>
      <c r="H2030" t="n">
        <v>1.83</v>
      </c>
      <c r="I2030" t="n">
        <v>6</v>
      </c>
      <c r="J2030" t="n">
        <v>196.74</v>
      </c>
      <c r="K2030" t="n">
        <v>51.39</v>
      </c>
      <c r="L2030" t="n">
        <v>20.25</v>
      </c>
      <c r="M2030" t="n">
        <v>4</v>
      </c>
      <c r="N2030" t="n">
        <v>40.09</v>
      </c>
      <c r="O2030" t="n">
        <v>24498.15</v>
      </c>
      <c r="P2030" t="n">
        <v>124.97</v>
      </c>
      <c r="Q2030" t="n">
        <v>197.77</v>
      </c>
      <c r="R2030" t="n">
        <v>30.44</v>
      </c>
      <c r="S2030" t="n">
        <v>25.4</v>
      </c>
      <c r="T2030" t="n">
        <v>1684.28</v>
      </c>
      <c r="U2030" t="n">
        <v>0.83</v>
      </c>
      <c r="V2030" t="n">
        <v>0.89</v>
      </c>
      <c r="W2030" t="n">
        <v>2.95</v>
      </c>
      <c r="X2030" t="n">
        <v>0.1</v>
      </c>
      <c r="Y2030" t="n">
        <v>1</v>
      </c>
      <c r="Z2030" t="n">
        <v>10</v>
      </c>
    </row>
    <row r="2031">
      <c r="A2031" t="n">
        <v>78</v>
      </c>
      <c r="B2031" t="n">
        <v>85</v>
      </c>
      <c r="C2031" t="inlineStr">
        <is>
          <t xml:space="preserve">CONCLUIDO	</t>
        </is>
      </c>
      <c r="D2031" t="n">
        <v>7.655</v>
      </c>
      <c r="E2031" t="n">
        <v>13.06</v>
      </c>
      <c r="F2031" t="n">
        <v>10.49</v>
      </c>
      <c r="G2031" t="n">
        <v>104.88</v>
      </c>
      <c r="H2031" t="n">
        <v>1.85</v>
      </c>
      <c r="I2031" t="n">
        <v>6</v>
      </c>
      <c r="J2031" t="n">
        <v>197.12</v>
      </c>
      <c r="K2031" t="n">
        <v>51.39</v>
      </c>
      <c r="L2031" t="n">
        <v>20.5</v>
      </c>
      <c r="M2031" t="n">
        <v>4</v>
      </c>
      <c r="N2031" t="n">
        <v>40.23</v>
      </c>
      <c r="O2031" t="n">
        <v>24546.08</v>
      </c>
      <c r="P2031" t="n">
        <v>124.75</v>
      </c>
      <c r="Q2031" t="n">
        <v>197.76</v>
      </c>
      <c r="R2031" t="n">
        <v>30.4</v>
      </c>
      <c r="S2031" t="n">
        <v>25.4</v>
      </c>
      <c r="T2031" t="n">
        <v>1666.02</v>
      </c>
      <c r="U2031" t="n">
        <v>0.84</v>
      </c>
      <c r="V2031" t="n">
        <v>0.89</v>
      </c>
      <c r="W2031" t="n">
        <v>2.95</v>
      </c>
      <c r="X2031" t="n">
        <v>0.1</v>
      </c>
      <c r="Y2031" t="n">
        <v>1</v>
      </c>
      <c r="Z2031" t="n">
        <v>10</v>
      </c>
    </row>
    <row r="2032">
      <c r="A2032" t="n">
        <v>79</v>
      </c>
      <c r="B2032" t="n">
        <v>85</v>
      </c>
      <c r="C2032" t="inlineStr">
        <is>
          <t xml:space="preserve">CONCLUIDO	</t>
        </is>
      </c>
      <c r="D2032" t="n">
        <v>7.6563</v>
      </c>
      <c r="E2032" t="n">
        <v>13.06</v>
      </c>
      <c r="F2032" t="n">
        <v>10.49</v>
      </c>
      <c r="G2032" t="n">
        <v>104.85</v>
      </c>
      <c r="H2032" t="n">
        <v>1.87</v>
      </c>
      <c r="I2032" t="n">
        <v>6</v>
      </c>
      <c r="J2032" t="n">
        <v>197.51</v>
      </c>
      <c r="K2032" t="n">
        <v>51.39</v>
      </c>
      <c r="L2032" t="n">
        <v>20.75</v>
      </c>
      <c r="M2032" t="n">
        <v>4</v>
      </c>
      <c r="N2032" t="n">
        <v>40.37</v>
      </c>
      <c r="O2032" t="n">
        <v>24594.05</v>
      </c>
      <c r="P2032" t="n">
        <v>124.45</v>
      </c>
      <c r="Q2032" t="n">
        <v>197.75</v>
      </c>
      <c r="R2032" t="n">
        <v>30.41</v>
      </c>
      <c r="S2032" t="n">
        <v>25.4</v>
      </c>
      <c r="T2032" t="n">
        <v>1669.44</v>
      </c>
      <c r="U2032" t="n">
        <v>0.84</v>
      </c>
      <c r="V2032" t="n">
        <v>0.89</v>
      </c>
      <c r="W2032" t="n">
        <v>2.95</v>
      </c>
      <c r="X2032" t="n">
        <v>0.1</v>
      </c>
      <c r="Y2032" t="n">
        <v>1</v>
      </c>
      <c r="Z2032" t="n">
        <v>10</v>
      </c>
    </row>
    <row r="2033">
      <c r="A2033" t="n">
        <v>80</v>
      </c>
      <c r="B2033" t="n">
        <v>85</v>
      </c>
      <c r="C2033" t="inlineStr">
        <is>
          <t xml:space="preserve">CONCLUIDO	</t>
        </is>
      </c>
      <c r="D2033" t="n">
        <v>7.6565</v>
      </c>
      <c r="E2033" t="n">
        <v>13.06</v>
      </c>
      <c r="F2033" t="n">
        <v>10.48</v>
      </c>
      <c r="G2033" t="n">
        <v>104.85</v>
      </c>
      <c r="H2033" t="n">
        <v>1.88</v>
      </c>
      <c r="I2033" t="n">
        <v>6</v>
      </c>
      <c r="J2033" t="n">
        <v>197.9</v>
      </c>
      <c r="K2033" t="n">
        <v>51.39</v>
      </c>
      <c r="L2033" t="n">
        <v>21</v>
      </c>
      <c r="M2033" t="n">
        <v>4</v>
      </c>
      <c r="N2033" t="n">
        <v>40.51</v>
      </c>
      <c r="O2033" t="n">
        <v>24642.07</v>
      </c>
      <c r="P2033" t="n">
        <v>124.07</v>
      </c>
      <c r="Q2033" t="n">
        <v>197.75</v>
      </c>
      <c r="R2033" t="n">
        <v>30.39</v>
      </c>
      <c r="S2033" t="n">
        <v>25.4</v>
      </c>
      <c r="T2033" t="n">
        <v>1660.47</v>
      </c>
      <c r="U2033" t="n">
        <v>0.84</v>
      </c>
      <c r="V2033" t="n">
        <v>0.89</v>
      </c>
      <c r="W2033" t="n">
        <v>2.95</v>
      </c>
      <c r="X2033" t="n">
        <v>0.1</v>
      </c>
      <c r="Y2033" t="n">
        <v>1</v>
      </c>
      <c r="Z2033" t="n">
        <v>10</v>
      </c>
    </row>
    <row r="2034">
      <c r="A2034" t="n">
        <v>81</v>
      </c>
      <c r="B2034" t="n">
        <v>85</v>
      </c>
      <c r="C2034" t="inlineStr">
        <is>
          <t xml:space="preserve">CONCLUIDO	</t>
        </is>
      </c>
      <c r="D2034" t="n">
        <v>7.6558</v>
      </c>
      <c r="E2034" t="n">
        <v>13.06</v>
      </c>
      <c r="F2034" t="n">
        <v>10.49</v>
      </c>
      <c r="G2034" t="n">
        <v>104.86</v>
      </c>
      <c r="H2034" t="n">
        <v>1.9</v>
      </c>
      <c r="I2034" t="n">
        <v>6</v>
      </c>
      <c r="J2034" t="n">
        <v>198.29</v>
      </c>
      <c r="K2034" t="n">
        <v>51.39</v>
      </c>
      <c r="L2034" t="n">
        <v>21.25</v>
      </c>
      <c r="M2034" t="n">
        <v>4</v>
      </c>
      <c r="N2034" t="n">
        <v>40.65</v>
      </c>
      <c r="O2034" t="n">
        <v>24690.13</v>
      </c>
      <c r="P2034" t="n">
        <v>123.81</v>
      </c>
      <c r="Q2034" t="n">
        <v>197.79</v>
      </c>
      <c r="R2034" t="n">
        <v>30.38</v>
      </c>
      <c r="S2034" t="n">
        <v>25.4</v>
      </c>
      <c r="T2034" t="n">
        <v>1654.33</v>
      </c>
      <c r="U2034" t="n">
        <v>0.84</v>
      </c>
      <c r="V2034" t="n">
        <v>0.89</v>
      </c>
      <c r="W2034" t="n">
        <v>2.95</v>
      </c>
      <c r="X2034" t="n">
        <v>0.1</v>
      </c>
      <c r="Y2034" t="n">
        <v>1</v>
      </c>
      <c r="Z2034" t="n">
        <v>10</v>
      </c>
    </row>
    <row r="2035">
      <c r="A2035" t="n">
        <v>82</v>
      </c>
      <c r="B2035" t="n">
        <v>85</v>
      </c>
      <c r="C2035" t="inlineStr">
        <is>
          <t xml:space="preserve">CONCLUIDO	</t>
        </is>
      </c>
      <c r="D2035" t="n">
        <v>7.6575</v>
      </c>
      <c r="E2035" t="n">
        <v>13.06</v>
      </c>
      <c r="F2035" t="n">
        <v>10.48</v>
      </c>
      <c r="G2035" t="n">
        <v>104.83</v>
      </c>
      <c r="H2035" t="n">
        <v>1.92</v>
      </c>
      <c r="I2035" t="n">
        <v>6</v>
      </c>
      <c r="J2035" t="n">
        <v>198.68</v>
      </c>
      <c r="K2035" t="n">
        <v>51.39</v>
      </c>
      <c r="L2035" t="n">
        <v>21.5</v>
      </c>
      <c r="M2035" t="n">
        <v>4</v>
      </c>
      <c r="N2035" t="n">
        <v>40.79</v>
      </c>
      <c r="O2035" t="n">
        <v>24738.25</v>
      </c>
      <c r="P2035" t="n">
        <v>123.44</v>
      </c>
      <c r="Q2035" t="n">
        <v>197.8</v>
      </c>
      <c r="R2035" t="n">
        <v>30.24</v>
      </c>
      <c r="S2035" t="n">
        <v>25.4</v>
      </c>
      <c r="T2035" t="n">
        <v>1588.17</v>
      </c>
      <c r="U2035" t="n">
        <v>0.84</v>
      </c>
      <c r="V2035" t="n">
        <v>0.89</v>
      </c>
      <c r="W2035" t="n">
        <v>2.95</v>
      </c>
      <c r="X2035" t="n">
        <v>0.09</v>
      </c>
      <c r="Y2035" t="n">
        <v>1</v>
      </c>
      <c r="Z2035" t="n">
        <v>10</v>
      </c>
    </row>
    <row r="2036">
      <c r="A2036" t="n">
        <v>83</v>
      </c>
      <c r="B2036" t="n">
        <v>85</v>
      </c>
      <c r="C2036" t="inlineStr">
        <is>
          <t xml:space="preserve">CONCLUIDO	</t>
        </is>
      </c>
      <c r="D2036" t="n">
        <v>7.6524</v>
      </c>
      <c r="E2036" t="n">
        <v>13.07</v>
      </c>
      <c r="F2036" t="n">
        <v>10.49</v>
      </c>
      <c r="G2036" t="n">
        <v>104.92</v>
      </c>
      <c r="H2036" t="n">
        <v>1.94</v>
      </c>
      <c r="I2036" t="n">
        <v>6</v>
      </c>
      <c r="J2036" t="n">
        <v>199.07</v>
      </c>
      <c r="K2036" t="n">
        <v>51.39</v>
      </c>
      <c r="L2036" t="n">
        <v>21.75</v>
      </c>
      <c r="M2036" t="n">
        <v>4</v>
      </c>
      <c r="N2036" t="n">
        <v>40.93</v>
      </c>
      <c r="O2036" t="n">
        <v>24786.41</v>
      </c>
      <c r="P2036" t="n">
        <v>122.88</v>
      </c>
      <c r="Q2036" t="n">
        <v>197.75</v>
      </c>
      <c r="R2036" t="n">
        <v>30.62</v>
      </c>
      <c r="S2036" t="n">
        <v>25.4</v>
      </c>
      <c r="T2036" t="n">
        <v>1777.67</v>
      </c>
      <c r="U2036" t="n">
        <v>0.83</v>
      </c>
      <c r="V2036" t="n">
        <v>0.89</v>
      </c>
      <c r="W2036" t="n">
        <v>2.95</v>
      </c>
      <c r="X2036" t="n">
        <v>0.1</v>
      </c>
      <c r="Y2036" t="n">
        <v>1</v>
      </c>
      <c r="Z2036" t="n">
        <v>10</v>
      </c>
    </row>
    <row r="2037">
      <c r="A2037" t="n">
        <v>84</v>
      </c>
      <c r="B2037" t="n">
        <v>85</v>
      </c>
      <c r="C2037" t="inlineStr">
        <is>
          <t xml:space="preserve">CONCLUIDO	</t>
        </is>
      </c>
      <c r="D2037" t="n">
        <v>7.6821</v>
      </c>
      <c r="E2037" t="n">
        <v>13.02</v>
      </c>
      <c r="F2037" t="n">
        <v>10.48</v>
      </c>
      <c r="G2037" t="n">
        <v>125.7</v>
      </c>
      <c r="H2037" t="n">
        <v>1.96</v>
      </c>
      <c r="I2037" t="n">
        <v>5</v>
      </c>
      <c r="J2037" t="n">
        <v>199.46</v>
      </c>
      <c r="K2037" t="n">
        <v>51.39</v>
      </c>
      <c r="L2037" t="n">
        <v>22</v>
      </c>
      <c r="M2037" t="n">
        <v>3</v>
      </c>
      <c r="N2037" t="n">
        <v>41.07</v>
      </c>
      <c r="O2037" t="n">
        <v>24834.62</v>
      </c>
      <c r="P2037" t="n">
        <v>122.51</v>
      </c>
      <c r="Q2037" t="n">
        <v>197.75</v>
      </c>
      <c r="R2037" t="n">
        <v>30.03</v>
      </c>
      <c r="S2037" t="n">
        <v>25.4</v>
      </c>
      <c r="T2037" t="n">
        <v>1486.32</v>
      </c>
      <c r="U2037" t="n">
        <v>0.85</v>
      </c>
      <c r="V2037" t="n">
        <v>0.89</v>
      </c>
      <c r="W2037" t="n">
        <v>2.95</v>
      </c>
      <c r="X2037" t="n">
        <v>0.09</v>
      </c>
      <c r="Y2037" t="n">
        <v>1</v>
      </c>
      <c r="Z2037" t="n">
        <v>10</v>
      </c>
    </row>
    <row r="2038">
      <c r="A2038" t="n">
        <v>85</v>
      </c>
      <c r="B2038" t="n">
        <v>85</v>
      </c>
      <c r="C2038" t="inlineStr">
        <is>
          <t xml:space="preserve">CONCLUIDO	</t>
        </is>
      </c>
      <c r="D2038" t="n">
        <v>7.6823</v>
      </c>
      <c r="E2038" t="n">
        <v>13.02</v>
      </c>
      <c r="F2038" t="n">
        <v>10.47</v>
      </c>
      <c r="G2038" t="n">
        <v>125.7</v>
      </c>
      <c r="H2038" t="n">
        <v>1.98</v>
      </c>
      <c r="I2038" t="n">
        <v>5</v>
      </c>
      <c r="J2038" t="n">
        <v>199.86</v>
      </c>
      <c r="K2038" t="n">
        <v>51.39</v>
      </c>
      <c r="L2038" t="n">
        <v>22.25</v>
      </c>
      <c r="M2038" t="n">
        <v>3</v>
      </c>
      <c r="N2038" t="n">
        <v>41.21</v>
      </c>
      <c r="O2038" t="n">
        <v>24882.88</v>
      </c>
      <c r="P2038" t="n">
        <v>122.84</v>
      </c>
      <c r="Q2038" t="n">
        <v>197.81</v>
      </c>
      <c r="R2038" t="n">
        <v>30.1</v>
      </c>
      <c r="S2038" t="n">
        <v>25.4</v>
      </c>
      <c r="T2038" t="n">
        <v>1520.49</v>
      </c>
      <c r="U2038" t="n">
        <v>0.84</v>
      </c>
      <c r="V2038" t="n">
        <v>0.89</v>
      </c>
      <c r="W2038" t="n">
        <v>2.95</v>
      </c>
      <c r="X2038" t="n">
        <v>0.08</v>
      </c>
      <c r="Y2038" t="n">
        <v>1</v>
      </c>
      <c r="Z2038" t="n">
        <v>10</v>
      </c>
    </row>
    <row r="2039">
      <c r="A2039" t="n">
        <v>86</v>
      </c>
      <c r="B2039" t="n">
        <v>85</v>
      </c>
      <c r="C2039" t="inlineStr">
        <is>
          <t xml:space="preserve">CONCLUIDO	</t>
        </is>
      </c>
      <c r="D2039" t="n">
        <v>7.6779</v>
      </c>
      <c r="E2039" t="n">
        <v>13.02</v>
      </c>
      <c r="F2039" t="n">
        <v>10.48</v>
      </c>
      <c r="G2039" t="n">
        <v>125.79</v>
      </c>
      <c r="H2039" t="n">
        <v>2</v>
      </c>
      <c r="I2039" t="n">
        <v>5</v>
      </c>
      <c r="J2039" t="n">
        <v>200.25</v>
      </c>
      <c r="K2039" t="n">
        <v>51.39</v>
      </c>
      <c r="L2039" t="n">
        <v>22.5</v>
      </c>
      <c r="M2039" t="n">
        <v>3</v>
      </c>
      <c r="N2039" t="n">
        <v>41.35</v>
      </c>
      <c r="O2039" t="n">
        <v>24931.18</v>
      </c>
      <c r="P2039" t="n">
        <v>123.13</v>
      </c>
      <c r="Q2039" t="n">
        <v>197.76</v>
      </c>
      <c r="R2039" t="n">
        <v>30.17</v>
      </c>
      <c r="S2039" t="n">
        <v>25.4</v>
      </c>
      <c r="T2039" t="n">
        <v>1557.94</v>
      </c>
      <c r="U2039" t="n">
        <v>0.84</v>
      </c>
      <c r="V2039" t="n">
        <v>0.89</v>
      </c>
      <c r="W2039" t="n">
        <v>2.95</v>
      </c>
      <c r="X2039" t="n">
        <v>0.09</v>
      </c>
      <c r="Y2039" t="n">
        <v>1</v>
      </c>
      <c r="Z2039" t="n">
        <v>10</v>
      </c>
    </row>
    <row r="2040">
      <c r="A2040" t="n">
        <v>87</v>
      </c>
      <c r="B2040" t="n">
        <v>85</v>
      </c>
      <c r="C2040" t="inlineStr">
        <is>
          <t xml:space="preserve">CONCLUIDO	</t>
        </is>
      </c>
      <c r="D2040" t="n">
        <v>7.6815</v>
      </c>
      <c r="E2040" t="n">
        <v>13.02</v>
      </c>
      <c r="F2040" t="n">
        <v>10.48</v>
      </c>
      <c r="G2040" t="n">
        <v>125.72</v>
      </c>
      <c r="H2040" t="n">
        <v>2.01</v>
      </c>
      <c r="I2040" t="n">
        <v>5</v>
      </c>
      <c r="J2040" t="n">
        <v>200.64</v>
      </c>
      <c r="K2040" t="n">
        <v>51.39</v>
      </c>
      <c r="L2040" t="n">
        <v>22.75</v>
      </c>
      <c r="M2040" t="n">
        <v>3</v>
      </c>
      <c r="N2040" t="n">
        <v>41.5</v>
      </c>
      <c r="O2040" t="n">
        <v>24979.54</v>
      </c>
      <c r="P2040" t="n">
        <v>123</v>
      </c>
      <c r="Q2040" t="n">
        <v>197.76</v>
      </c>
      <c r="R2040" t="n">
        <v>30.07</v>
      </c>
      <c r="S2040" t="n">
        <v>25.4</v>
      </c>
      <c r="T2040" t="n">
        <v>1506.11</v>
      </c>
      <c r="U2040" t="n">
        <v>0.84</v>
      </c>
      <c r="V2040" t="n">
        <v>0.89</v>
      </c>
      <c r="W2040" t="n">
        <v>2.95</v>
      </c>
      <c r="X2040" t="n">
        <v>0.09</v>
      </c>
      <c r="Y2040" t="n">
        <v>1</v>
      </c>
      <c r="Z2040" t="n">
        <v>10</v>
      </c>
    </row>
    <row r="2041">
      <c r="A2041" t="n">
        <v>88</v>
      </c>
      <c r="B2041" t="n">
        <v>85</v>
      </c>
      <c r="C2041" t="inlineStr">
        <is>
          <t xml:space="preserve">CONCLUIDO	</t>
        </is>
      </c>
      <c r="D2041" t="n">
        <v>7.6851</v>
      </c>
      <c r="E2041" t="n">
        <v>13.01</v>
      </c>
      <c r="F2041" t="n">
        <v>10.47</v>
      </c>
      <c r="G2041" t="n">
        <v>125.64</v>
      </c>
      <c r="H2041" t="n">
        <v>2.03</v>
      </c>
      <c r="I2041" t="n">
        <v>5</v>
      </c>
      <c r="J2041" t="n">
        <v>201.03</v>
      </c>
      <c r="K2041" t="n">
        <v>51.39</v>
      </c>
      <c r="L2041" t="n">
        <v>23</v>
      </c>
      <c r="M2041" t="n">
        <v>3</v>
      </c>
      <c r="N2041" t="n">
        <v>41.64</v>
      </c>
      <c r="O2041" t="n">
        <v>25027.94</v>
      </c>
      <c r="P2041" t="n">
        <v>122.99</v>
      </c>
      <c r="Q2041" t="n">
        <v>197.75</v>
      </c>
      <c r="R2041" t="n">
        <v>29.85</v>
      </c>
      <c r="S2041" t="n">
        <v>25.4</v>
      </c>
      <c r="T2041" t="n">
        <v>1397.16</v>
      </c>
      <c r="U2041" t="n">
        <v>0.85</v>
      </c>
      <c r="V2041" t="n">
        <v>0.89</v>
      </c>
      <c r="W2041" t="n">
        <v>2.95</v>
      </c>
      <c r="X2041" t="n">
        <v>0.08</v>
      </c>
      <c r="Y2041" t="n">
        <v>1</v>
      </c>
      <c r="Z2041" t="n">
        <v>10</v>
      </c>
    </row>
    <row r="2042">
      <c r="A2042" t="n">
        <v>89</v>
      </c>
      <c r="B2042" t="n">
        <v>85</v>
      </c>
      <c r="C2042" t="inlineStr">
        <is>
          <t xml:space="preserve">CONCLUIDO	</t>
        </is>
      </c>
      <c r="D2042" t="n">
        <v>7.6836</v>
      </c>
      <c r="E2042" t="n">
        <v>13.01</v>
      </c>
      <c r="F2042" t="n">
        <v>10.47</v>
      </c>
      <c r="G2042" t="n">
        <v>125.67</v>
      </c>
      <c r="H2042" t="n">
        <v>2.05</v>
      </c>
      <c r="I2042" t="n">
        <v>5</v>
      </c>
      <c r="J2042" t="n">
        <v>201.42</v>
      </c>
      <c r="K2042" t="n">
        <v>51.39</v>
      </c>
      <c r="L2042" t="n">
        <v>23.25</v>
      </c>
      <c r="M2042" t="n">
        <v>3</v>
      </c>
      <c r="N2042" t="n">
        <v>41.78</v>
      </c>
      <c r="O2042" t="n">
        <v>25076.39</v>
      </c>
      <c r="P2042" t="n">
        <v>123.11</v>
      </c>
      <c r="Q2042" t="n">
        <v>197.75</v>
      </c>
      <c r="R2042" t="n">
        <v>29.99</v>
      </c>
      <c r="S2042" t="n">
        <v>25.4</v>
      </c>
      <c r="T2042" t="n">
        <v>1467.27</v>
      </c>
      <c r="U2042" t="n">
        <v>0.85</v>
      </c>
      <c r="V2042" t="n">
        <v>0.89</v>
      </c>
      <c r="W2042" t="n">
        <v>2.95</v>
      </c>
      <c r="X2042" t="n">
        <v>0.08</v>
      </c>
      <c r="Y2042" t="n">
        <v>1</v>
      </c>
      <c r="Z2042" t="n">
        <v>10</v>
      </c>
    </row>
    <row r="2043">
      <c r="A2043" t="n">
        <v>90</v>
      </c>
      <c r="B2043" t="n">
        <v>85</v>
      </c>
      <c r="C2043" t="inlineStr">
        <is>
          <t xml:space="preserve">CONCLUIDO	</t>
        </is>
      </c>
      <c r="D2043" t="n">
        <v>7.689</v>
      </c>
      <c r="E2043" t="n">
        <v>13.01</v>
      </c>
      <c r="F2043" t="n">
        <v>10.46</v>
      </c>
      <c r="G2043" t="n">
        <v>125.56</v>
      </c>
      <c r="H2043" t="n">
        <v>2.07</v>
      </c>
      <c r="I2043" t="n">
        <v>5</v>
      </c>
      <c r="J2043" t="n">
        <v>201.82</v>
      </c>
      <c r="K2043" t="n">
        <v>51.39</v>
      </c>
      <c r="L2043" t="n">
        <v>23.5</v>
      </c>
      <c r="M2043" t="n">
        <v>3</v>
      </c>
      <c r="N2043" t="n">
        <v>41.93</v>
      </c>
      <c r="O2043" t="n">
        <v>25124.89</v>
      </c>
      <c r="P2043" t="n">
        <v>123.03</v>
      </c>
      <c r="Q2043" t="n">
        <v>197.75</v>
      </c>
      <c r="R2043" t="n">
        <v>29.64</v>
      </c>
      <c r="S2043" t="n">
        <v>25.4</v>
      </c>
      <c r="T2043" t="n">
        <v>1289.96</v>
      </c>
      <c r="U2043" t="n">
        <v>0.86</v>
      </c>
      <c r="V2043" t="n">
        <v>0.89</v>
      </c>
      <c r="W2043" t="n">
        <v>2.95</v>
      </c>
      <c r="X2043" t="n">
        <v>0.07000000000000001</v>
      </c>
      <c r="Y2043" t="n">
        <v>1</v>
      </c>
      <c r="Z2043" t="n">
        <v>10</v>
      </c>
    </row>
    <row r="2044">
      <c r="A2044" t="n">
        <v>91</v>
      </c>
      <c r="B2044" t="n">
        <v>85</v>
      </c>
      <c r="C2044" t="inlineStr">
        <is>
          <t xml:space="preserve">CONCLUIDO	</t>
        </is>
      </c>
      <c r="D2044" t="n">
        <v>7.6852</v>
      </c>
      <c r="E2044" t="n">
        <v>13.01</v>
      </c>
      <c r="F2044" t="n">
        <v>10.47</v>
      </c>
      <c r="G2044" t="n">
        <v>125.64</v>
      </c>
      <c r="H2044" t="n">
        <v>2.09</v>
      </c>
      <c r="I2044" t="n">
        <v>5</v>
      </c>
      <c r="J2044" t="n">
        <v>202.21</v>
      </c>
      <c r="K2044" t="n">
        <v>51.39</v>
      </c>
      <c r="L2044" t="n">
        <v>23.75</v>
      </c>
      <c r="M2044" t="n">
        <v>3</v>
      </c>
      <c r="N2044" t="n">
        <v>42.07</v>
      </c>
      <c r="O2044" t="n">
        <v>25173.44</v>
      </c>
      <c r="P2044" t="n">
        <v>123.14</v>
      </c>
      <c r="Q2044" t="n">
        <v>197.75</v>
      </c>
      <c r="R2044" t="n">
        <v>29.8</v>
      </c>
      <c r="S2044" t="n">
        <v>25.4</v>
      </c>
      <c r="T2044" t="n">
        <v>1372.45</v>
      </c>
      <c r="U2044" t="n">
        <v>0.85</v>
      </c>
      <c r="V2044" t="n">
        <v>0.89</v>
      </c>
      <c r="W2044" t="n">
        <v>2.95</v>
      </c>
      <c r="X2044" t="n">
        <v>0.08</v>
      </c>
      <c r="Y2044" t="n">
        <v>1</v>
      </c>
      <c r="Z2044" t="n">
        <v>10</v>
      </c>
    </row>
    <row r="2045">
      <c r="A2045" t="n">
        <v>92</v>
      </c>
      <c r="B2045" t="n">
        <v>85</v>
      </c>
      <c r="C2045" t="inlineStr">
        <is>
          <t xml:space="preserve">CONCLUIDO	</t>
        </is>
      </c>
      <c r="D2045" t="n">
        <v>7.6854</v>
      </c>
      <c r="E2045" t="n">
        <v>13.01</v>
      </c>
      <c r="F2045" t="n">
        <v>10.47</v>
      </c>
      <c r="G2045" t="n">
        <v>125.64</v>
      </c>
      <c r="H2045" t="n">
        <v>2.1</v>
      </c>
      <c r="I2045" t="n">
        <v>5</v>
      </c>
      <c r="J2045" t="n">
        <v>202.61</v>
      </c>
      <c r="K2045" t="n">
        <v>51.39</v>
      </c>
      <c r="L2045" t="n">
        <v>24</v>
      </c>
      <c r="M2045" t="n">
        <v>3</v>
      </c>
      <c r="N2045" t="n">
        <v>42.21</v>
      </c>
      <c r="O2045" t="n">
        <v>25222.04</v>
      </c>
      <c r="P2045" t="n">
        <v>123.08</v>
      </c>
      <c r="Q2045" t="n">
        <v>197.75</v>
      </c>
      <c r="R2045" t="n">
        <v>29.87</v>
      </c>
      <c r="S2045" t="n">
        <v>25.4</v>
      </c>
      <c r="T2045" t="n">
        <v>1403.64</v>
      </c>
      <c r="U2045" t="n">
        <v>0.85</v>
      </c>
      <c r="V2045" t="n">
        <v>0.89</v>
      </c>
      <c r="W2045" t="n">
        <v>2.95</v>
      </c>
      <c r="X2045" t="n">
        <v>0.08</v>
      </c>
      <c r="Y2045" t="n">
        <v>1</v>
      </c>
      <c r="Z2045" t="n">
        <v>10</v>
      </c>
    </row>
    <row r="2046">
      <c r="A2046" t="n">
        <v>93</v>
      </c>
      <c r="B2046" t="n">
        <v>85</v>
      </c>
      <c r="C2046" t="inlineStr">
        <is>
          <t xml:space="preserve">CONCLUIDO	</t>
        </is>
      </c>
      <c r="D2046" t="n">
        <v>7.6852</v>
      </c>
      <c r="E2046" t="n">
        <v>13.01</v>
      </c>
      <c r="F2046" t="n">
        <v>10.47</v>
      </c>
      <c r="G2046" t="n">
        <v>125.64</v>
      </c>
      <c r="H2046" t="n">
        <v>2.12</v>
      </c>
      <c r="I2046" t="n">
        <v>5</v>
      </c>
      <c r="J2046" t="n">
        <v>203</v>
      </c>
      <c r="K2046" t="n">
        <v>51.39</v>
      </c>
      <c r="L2046" t="n">
        <v>24.25</v>
      </c>
      <c r="M2046" t="n">
        <v>3</v>
      </c>
      <c r="N2046" t="n">
        <v>42.36</v>
      </c>
      <c r="O2046" t="n">
        <v>25270.81</v>
      </c>
      <c r="P2046" t="n">
        <v>123.06</v>
      </c>
      <c r="Q2046" t="n">
        <v>197.76</v>
      </c>
      <c r="R2046" t="n">
        <v>29.91</v>
      </c>
      <c r="S2046" t="n">
        <v>25.4</v>
      </c>
      <c r="T2046" t="n">
        <v>1428.17</v>
      </c>
      <c r="U2046" t="n">
        <v>0.85</v>
      </c>
      <c r="V2046" t="n">
        <v>0.89</v>
      </c>
      <c r="W2046" t="n">
        <v>2.95</v>
      </c>
      <c r="X2046" t="n">
        <v>0.08</v>
      </c>
      <c r="Y2046" t="n">
        <v>1</v>
      </c>
      <c r="Z2046" t="n">
        <v>10</v>
      </c>
    </row>
    <row r="2047">
      <c r="A2047" t="n">
        <v>94</v>
      </c>
      <c r="B2047" t="n">
        <v>85</v>
      </c>
      <c r="C2047" t="inlineStr">
        <is>
          <t xml:space="preserve">CONCLUIDO	</t>
        </is>
      </c>
      <c r="D2047" t="n">
        <v>7.6869</v>
      </c>
      <c r="E2047" t="n">
        <v>13.01</v>
      </c>
      <c r="F2047" t="n">
        <v>10.47</v>
      </c>
      <c r="G2047" t="n">
        <v>125.61</v>
      </c>
      <c r="H2047" t="n">
        <v>2.14</v>
      </c>
      <c r="I2047" t="n">
        <v>5</v>
      </c>
      <c r="J2047" t="n">
        <v>203.4</v>
      </c>
      <c r="K2047" t="n">
        <v>51.39</v>
      </c>
      <c r="L2047" t="n">
        <v>24.5</v>
      </c>
      <c r="M2047" t="n">
        <v>3</v>
      </c>
      <c r="N2047" t="n">
        <v>42.5</v>
      </c>
      <c r="O2047" t="n">
        <v>25319.51</v>
      </c>
      <c r="P2047" t="n">
        <v>122.85</v>
      </c>
      <c r="Q2047" t="n">
        <v>197.75</v>
      </c>
      <c r="R2047" t="n">
        <v>29.87</v>
      </c>
      <c r="S2047" t="n">
        <v>25.4</v>
      </c>
      <c r="T2047" t="n">
        <v>1404.21</v>
      </c>
      <c r="U2047" t="n">
        <v>0.85</v>
      </c>
      <c r="V2047" t="n">
        <v>0.89</v>
      </c>
      <c r="W2047" t="n">
        <v>2.94</v>
      </c>
      <c r="X2047" t="n">
        <v>0.08</v>
      </c>
      <c r="Y2047" t="n">
        <v>1</v>
      </c>
      <c r="Z2047" t="n">
        <v>10</v>
      </c>
    </row>
    <row r="2048">
      <c r="A2048" t="n">
        <v>95</v>
      </c>
      <c r="B2048" t="n">
        <v>85</v>
      </c>
      <c r="C2048" t="inlineStr">
        <is>
          <t xml:space="preserve">CONCLUIDO	</t>
        </is>
      </c>
      <c r="D2048" t="n">
        <v>7.6872</v>
      </c>
      <c r="E2048" t="n">
        <v>13.01</v>
      </c>
      <c r="F2048" t="n">
        <v>10.47</v>
      </c>
      <c r="G2048" t="n">
        <v>125.6</v>
      </c>
      <c r="H2048" t="n">
        <v>2.16</v>
      </c>
      <c r="I2048" t="n">
        <v>5</v>
      </c>
      <c r="J2048" t="n">
        <v>203.79</v>
      </c>
      <c r="K2048" t="n">
        <v>51.39</v>
      </c>
      <c r="L2048" t="n">
        <v>24.75</v>
      </c>
      <c r="M2048" t="n">
        <v>3</v>
      </c>
      <c r="N2048" t="n">
        <v>42.65</v>
      </c>
      <c r="O2048" t="n">
        <v>25368.26</v>
      </c>
      <c r="P2048" t="n">
        <v>122.83</v>
      </c>
      <c r="Q2048" t="n">
        <v>197.75</v>
      </c>
      <c r="R2048" t="n">
        <v>29.83</v>
      </c>
      <c r="S2048" t="n">
        <v>25.4</v>
      </c>
      <c r="T2048" t="n">
        <v>1388.43</v>
      </c>
      <c r="U2048" t="n">
        <v>0.85</v>
      </c>
      <c r="V2048" t="n">
        <v>0.89</v>
      </c>
      <c r="W2048" t="n">
        <v>2.94</v>
      </c>
      <c r="X2048" t="n">
        <v>0.08</v>
      </c>
      <c r="Y2048" t="n">
        <v>1</v>
      </c>
      <c r="Z2048" t="n">
        <v>10</v>
      </c>
    </row>
    <row r="2049">
      <c r="A2049" t="n">
        <v>96</v>
      </c>
      <c r="B2049" t="n">
        <v>85</v>
      </c>
      <c r="C2049" t="inlineStr">
        <is>
          <t xml:space="preserve">CONCLUIDO	</t>
        </is>
      </c>
      <c r="D2049" t="n">
        <v>7.6851</v>
      </c>
      <c r="E2049" t="n">
        <v>13.01</v>
      </c>
      <c r="F2049" t="n">
        <v>10.47</v>
      </c>
      <c r="G2049" t="n">
        <v>125.64</v>
      </c>
      <c r="H2049" t="n">
        <v>2.17</v>
      </c>
      <c r="I2049" t="n">
        <v>5</v>
      </c>
      <c r="J2049" t="n">
        <v>204.19</v>
      </c>
      <c r="K2049" t="n">
        <v>51.39</v>
      </c>
      <c r="L2049" t="n">
        <v>25</v>
      </c>
      <c r="M2049" t="n">
        <v>3</v>
      </c>
      <c r="N2049" t="n">
        <v>42.79</v>
      </c>
      <c r="O2049" t="n">
        <v>25417.05</v>
      </c>
      <c r="P2049" t="n">
        <v>122.67</v>
      </c>
      <c r="Q2049" t="n">
        <v>197.75</v>
      </c>
      <c r="R2049" t="n">
        <v>29.88</v>
      </c>
      <c r="S2049" t="n">
        <v>25.4</v>
      </c>
      <c r="T2049" t="n">
        <v>1409.05</v>
      </c>
      <c r="U2049" t="n">
        <v>0.85</v>
      </c>
      <c r="V2049" t="n">
        <v>0.89</v>
      </c>
      <c r="W2049" t="n">
        <v>2.95</v>
      </c>
      <c r="X2049" t="n">
        <v>0.08</v>
      </c>
      <c r="Y2049" t="n">
        <v>1</v>
      </c>
      <c r="Z2049" t="n">
        <v>10</v>
      </c>
    </row>
    <row r="2050">
      <c r="A2050" t="n">
        <v>97</v>
      </c>
      <c r="B2050" t="n">
        <v>85</v>
      </c>
      <c r="C2050" t="inlineStr">
        <is>
          <t xml:space="preserve">CONCLUIDO	</t>
        </is>
      </c>
      <c r="D2050" t="n">
        <v>7.688</v>
      </c>
      <c r="E2050" t="n">
        <v>13.01</v>
      </c>
      <c r="F2050" t="n">
        <v>10.47</v>
      </c>
      <c r="G2050" t="n">
        <v>125.58</v>
      </c>
      <c r="H2050" t="n">
        <v>2.19</v>
      </c>
      <c r="I2050" t="n">
        <v>5</v>
      </c>
      <c r="J2050" t="n">
        <v>204.58</v>
      </c>
      <c r="K2050" t="n">
        <v>51.39</v>
      </c>
      <c r="L2050" t="n">
        <v>25.25</v>
      </c>
      <c r="M2050" t="n">
        <v>3</v>
      </c>
      <c r="N2050" t="n">
        <v>42.94</v>
      </c>
      <c r="O2050" t="n">
        <v>25465.9</v>
      </c>
      <c r="P2050" t="n">
        <v>122.47</v>
      </c>
      <c r="Q2050" t="n">
        <v>197.77</v>
      </c>
      <c r="R2050" t="n">
        <v>29.77</v>
      </c>
      <c r="S2050" t="n">
        <v>25.4</v>
      </c>
      <c r="T2050" t="n">
        <v>1356.43</v>
      </c>
      <c r="U2050" t="n">
        <v>0.85</v>
      </c>
      <c r="V2050" t="n">
        <v>0.89</v>
      </c>
      <c r="W2050" t="n">
        <v>2.95</v>
      </c>
      <c r="X2050" t="n">
        <v>0.08</v>
      </c>
      <c r="Y2050" t="n">
        <v>1</v>
      </c>
      <c r="Z2050" t="n">
        <v>10</v>
      </c>
    </row>
    <row r="2051">
      <c r="A2051" t="n">
        <v>98</v>
      </c>
      <c r="B2051" t="n">
        <v>85</v>
      </c>
      <c r="C2051" t="inlineStr">
        <is>
          <t xml:space="preserve">CONCLUIDO	</t>
        </is>
      </c>
      <c r="D2051" t="n">
        <v>7.6894</v>
      </c>
      <c r="E2051" t="n">
        <v>13</v>
      </c>
      <c r="F2051" t="n">
        <v>10.46</v>
      </c>
      <c r="G2051" t="n">
        <v>125.56</v>
      </c>
      <c r="H2051" t="n">
        <v>2.21</v>
      </c>
      <c r="I2051" t="n">
        <v>5</v>
      </c>
      <c r="J2051" t="n">
        <v>204.98</v>
      </c>
      <c r="K2051" t="n">
        <v>51.39</v>
      </c>
      <c r="L2051" t="n">
        <v>25.5</v>
      </c>
      <c r="M2051" t="n">
        <v>3</v>
      </c>
      <c r="N2051" t="n">
        <v>43.09</v>
      </c>
      <c r="O2051" t="n">
        <v>25514.8</v>
      </c>
      <c r="P2051" t="n">
        <v>122.09</v>
      </c>
      <c r="Q2051" t="n">
        <v>197.75</v>
      </c>
      <c r="R2051" t="n">
        <v>29.66</v>
      </c>
      <c r="S2051" t="n">
        <v>25.4</v>
      </c>
      <c r="T2051" t="n">
        <v>1299.6</v>
      </c>
      <c r="U2051" t="n">
        <v>0.86</v>
      </c>
      <c r="V2051" t="n">
        <v>0.89</v>
      </c>
      <c r="W2051" t="n">
        <v>2.95</v>
      </c>
      <c r="X2051" t="n">
        <v>0.07000000000000001</v>
      </c>
      <c r="Y2051" t="n">
        <v>1</v>
      </c>
      <c r="Z2051" t="n">
        <v>10</v>
      </c>
    </row>
    <row r="2052">
      <c r="A2052" t="n">
        <v>99</v>
      </c>
      <c r="B2052" t="n">
        <v>85</v>
      </c>
      <c r="C2052" t="inlineStr">
        <is>
          <t xml:space="preserve">CONCLUIDO	</t>
        </is>
      </c>
      <c r="D2052" t="n">
        <v>7.6895</v>
      </c>
      <c r="E2052" t="n">
        <v>13</v>
      </c>
      <c r="F2052" t="n">
        <v>10.46</v>
      </c>
      <c r="G2052" t="n">
        <v>125.55</v>
      </c>
      <c r="H2052" t="n">
        <v>2.23</v>
      </c>
      <c r="I2052" t="n">
        <v>5</v>
      </c>
      <c r="J2052" t="n">
        <v>205.38</v>
      </c>
      <c r="K2052" t="n">
        <v>51.39</v>
      </c>
      <c r="L2052" t="n">
        <v>25.75</v>
      </c>
      <c r="M2052" t="n">
        <v>3</v>
      </c>
      <c r="N2052" t="n">
        <v>43.23</v>
      </c>
      <c r="O2052" t="n">
        <v>25563.75</v>
      </c>
      <c r="P2052" t="n">
        <v>121.91</v>
      </c>
      <c r="Q2052" t="n">
        <v>197.75</v>
      </c>
      <c r="R2052" t="n">
        <v>29.64</v>
      </c>
      <c r="S2052" t="n">
        <v>25.4</v>
      </c>
      <c r="T2052" t="n">
        <v>1292.04</v>
      </c>
      <c r="U2052" t="n">
        <v>0.86</v>
      </c>
      <c r="V2052" t="n">
        <v>0.89</v>
      </c>
      <c r="W2052" t="n">
        <v>2.95</v>
      </c>
      <c r="X2052" t="n">
        <v>0.07000000000000001</v>
      </c>
      <c r="Y2052" t="n">
        <v>1</v>
      </c>
      <c r="Z2052" t="n">
        <v>10</v>
      </c>
    </row>
    <row r="2053">
      <c r="A2053" t="n">
        <v>100</v>
      </c>
      <c r="B2053" t="n">
        <v>85</v>
      </c>
      <c r="C2053" t="inlineStr">
        <is>
          <t xml:space="preserve">CONCLUIDO	</t>
        </is>
      </c>
      <c r="D2053" t="n">
        <v>7.6913</v>
      </c>
      <c r="E2053" t="n">
        <v>13</v>
      </c>
      <c r="F2053" t="n">
        <v>10.46</v>
      </c>
      <c r="G2053" t="n">
        <v>125.52</v>
      </c>
      <c r="H2053" t="n">
        <v>2.24</v>
      </c>
      <c r="I2053" t="n">
        <v>5</v>
      </c>
      <c r="J2053" t="n">
        <v>205.77</v>
      </c>
      <c r="K2053" t="n">
        <v>51.39</v>
      </c>
      <c r="L2053" t="n">
        <v>26</v>
      </c>
      <c r="M2053" t="n">
        <v>3</v>
      </c>
      <c r="N2053" t="n">
        <v>43.38</v>
      </c>
      <c r="O2053" t="n">
        <v>25612.75</v>
      </c>
      <c r="P2053" t="n">
        <v>121.63</v>
      </c>
      <c r="Q2053" t="n">
        <v>197.77</v>
      </c>
      <c r="R2053" t="n">
        <v>29.56</v>
      </c>
      <c r="S2053" t="n">
        <v>25.4</v>
      </c>
      <c r="T2053" t="n">
        <v>1252.71</v>
      </c>
      <c r="U2053" t="n">
        <v>0.86</v>
      </c>
      <c r="V2053" t="n">
        <v>0.89</v>
      </c>
      <c r="W2053" t="n">
        <v>2.94</v>
      </c>
      <c r="X2053" t="n">
        <v>0.07000000000000001</v>
      </c>
      <c r="Y2053" t="n">
        <v>1</v>
      </c>
      <c r="Z2053" t="n">
        <v>10</v>
      </c>
    </row>
    <row r="2054">
      <c r="A2054" t="n">
        <v>101</v>
      </c>
      <c r="B2054" t="n">
        <v>85</v>
      </c>
      <c r="C2054" t="inlineStr">
        <is>
          <t xml:space="preserve">CONCLUIDO	</t>
        </is>
      </c>
      <c r="D2054" t="n">
        <v>7.6902</v>
      </c>
      <c r="E2054" t="n">
        <v>13</v>
      </c>
      <c r="F2054" t="n">
        <v>10.46</v>
      </c>
      <c r="G2054" t="n">
        <v>125.54</v>
      </c>
      <c r="H2054" t="n">
        <v>2.26</v>
      </c>
      <c r="I2054" t="n">
        <v>5</v>
      </c>
      <c r="J2054" t="n">
        <v>206.17</v>
      </c>
      <c r="K2054" t="n">
        <v>51.39</v>
      </c>
      <c r="L2054" t="n">
        <v>26.25</v>
      </c>
      <c r="M2054" t="n">
        <v>3</v>
      </c>
      <c r="N2054" t="n">
        <v>43.53</v>
      </c>
      <c r="O2054" t="n">
        <v>25661.8</v>
      </c>
      <c r="P2054" t="n">
        <v>121.42</v>
      </c>
      <c r="Q2054" t="n">
        <v>197.76</v>
      </c>
      <c r="R2054" t="n">
        <v>29.59</v>
      </c>
      <c r="S2054" t="n">
        <v>25.4</v>
      </c>
      <c r="T2054" t="n">
        <v>1267.97</v>
      </c>
      <c r="U2054" t="n">
        <v>0.86</v>
      </c>
      <c r="V2054" t="n">
        <v>0.89</v>
      </c>
      <c r="W2054" t="n">
        <v>2.95</v>
      </c>
      <c r="X2054" t="n">
        <v>0.07000000000000001</v>
      </c>
      <c r="Y2054" t="n">
        <v>1</v>
      </c>
      <c r="Z2054" t="n">
        <v>10</v>
      </c>
    </row>
    <row r="2055">
      <c r="A2055" t="n">
        <v>102</v>
      </c>
      <c r="B2055" t="n">
        <v>85</v>
      </c>
      <c r="C2055" t="inlineStr">
        <is>
          <t xml:space="preserve">CONCLUIDO	</t>
        </is>
      </c>
      <c r="D2055" t="n">
        <v>7.6897</v>
      </c>
      <c r="E2055" t="n">
        <v>13</v>
      </c>
      <c r="F2055" t="n">
        <v>10.46</v>
      </c>
      <c r="G2055" t="n">
        <v>125.55</v>
      </c>
      <c r="H2055" t="n">
        <v>2.28</v>
      </c>
      <c r="I2055" t="n">
        <v>5</v>
      </c>
      <c r="J2055" t="n">
        <v>206.57</v>
      </c>
      <c r="K2055" t="n">
        <v>51.39</v>
      </c>
      <c r="L2055" t="n">
        <v>26.5</v>
      </c>
      <c r="M2055" t="n">
        <v>3</v>
      </c>
      <c r="N2055" t="n">
        <v>43.68</v>
      </c>
      <c r="O2055" t="n">
        <v>25710.89</v>
      </c>
      <c r="P2055" t="n">
        <v>120.85</v>
      </c>
      <c r="Q2055" t="n">
        <v>197.75</v>
      </c>
      <c r="R2055" t="n">
        <v>29.62</v>
      </c>
      <c r="S2055" t="n">
        <v>25.4</v>
      </c>
      <c r="T2055" t="n">
        <v>1279.84</v>
      </c>
      <c r="U2055" t="n">
        <v>0.86</v>
      </c>
      <c r="V2055" t="n">
        <v>0.89</v>
      </c>
      <c r="W2055" t="n">
        <v>2.95</v>
      </c>
      <c r="X2055" t="n">
        <v>0.07000000000000001</v>
      </c>
      <c r="Y2055" t="n">
        <v>1</v>
      </c>
      <c r="Z2055" t="n">
        <v>10</v>
      </c>
    </row>
    <row r="2056">
      <c r="A2056" t="n">
        <v>103</v>
      </c>
      <c r="B2056" t="n">
        <v>85</v>
      </c>
      <c r="C2056" t="inlineStr">
        <is>
          <t xml:space="preserve">CONCLUIDO	</t>
        </is>
      </c>
      <c r="D2056" t="n">
        <v>7.6892</v>
      </c>
      <c r="E2056" t="n">
        <v>13.01</v>
      </c>
      <c r="F2056" t="n">
        <v>10.46</v>
      </c>
      <c r="G2056" t="n">
        <v>125.56</v>
      </c>
      <c r="H2056" t="n">
        <v>2.3</v>
      </c>
      <c r="I2056" t="n">
        <v>5</v>
      </c>
      <c r="J2056" t="n">
        <v>206.97</v>
      </c>
      <c r="K2056" t="n">
        <v>51.39</v>
      </c>
      <c r="L2056" t="n">
        <v>26.75</v>
      </c>
      <c r="M2056" t="n">
        <v>3</v>
      </c>
      <c r="N2056" t="n">
        <v>43.82</v>
      </c>
      <c r="O2056" t="n">
        <v>25760.05</v>
      </c>
      <c r="P2056" t="n">
        <v>120.42</v>
      </c>
      <c r="Q2056" t="n">
        <v>197.78</v>
      </c>
      <c r="R2056" t="n">
        <v>29.61</v>
      </c>
      <c r="S2056" t="n">
        <v>25.4</v>
      </c>
      <c r="T2056" t="n">
        <v>1274.28</v>
      </c>
      <c r="U2056" t="n">
        <v>0.86</v>
      </c>
      <c r="V2056" t="n">
        <v>0.89</v>
      </c>
      <c r="W2056" t="n">
        <v>2.95</v>
      </c>
      <c r="X2056" t="n">
        <v>0.07000000000000001</v>
      </c>
      <c r="Y2056" t="n">
        <v>1</v>
      </c>
      <c r="Z2056" t="n">
        <v>10</v>
      </c>
    </row>
    <row r="2057">
      <c r="A2057" t="n">
        <v>104</v>
      </c>
      <c r="B2057" t="n">
        <v>85</v>
      </c>
      <c r="C2057" t="inlineStr">
        <is>
          <t xml:space="preserve">CONCLUIDO	</t>
        </is>
      </c>
      <c r="D2057" t="n">
        <v>7.688</v>
      </c>
      <c r="E2057" t="n">
        <v>13.01</v>
      </c>
      <c r="F2057" t="n">
        <v>10.47</v>
      </c>
      <c r="G2057" t="n">
        <v>125.58</v>
      </c>
      <c r="H2057" t="n">
        <v>2.31</v>
      </c>
      <c r="I2057" t="n">
        <v>5</v>
      </c>
      <c r="J2057" t="n">
        <v>207.37</v>
      </c>
      <c r="K2057" t="n">
        <v>51.39</v>
      </c>
      <c r="L2057" t="n">
        <v>27</v>
      </c>
      <c r="M2057" t="n">
        <v>3</v>
      </c>
      <c r="N2057" t="n">
        <v>43.97</v>
      </c>
      <c r="O2057" t="n">
        <v>25809.25</v>
      </c>
      <c r="P2057" t="n">
        <v>120.25</v>
      </c>
      <c r="Q2057" t="n">
        <v>197.75</v>
      </c>
      <c r="R2057" t="n">
        <v>29.75</v>
      </c>
      <c r="S2057" t="n">
        <v>25.4</v>
      </c>
      <c r="T2057" t="n">
        <v>1347.31</v>
      </c>
      <c r="U2057" t="n">
        <v>0.85</v>
      </c>
      <c r="V2057" t="n">
        <v>0.89</v>
      </c>
      <c r="W2057" t="n">
        <v>2.95</v>
      </c>
      <c r="X2057" t="n">
        <v>0.08</v>
      </c>
      <c r="Y2057" t="n">
        <v>1</v>
      </c>
      <c r="Z2057" t="n">
        <v>10</v>
      </c>
    </row>
    <row r="2058">
      <c r="A2058" t="n">
        <v>105</v>
      </c>
      <c r="B2058" t="n">
        <v>85</v>
      </c>
      <c r="C2058" t="inlineStr">
        <is>
          <t xml:space="preserve">CONCLUIDO	</t>
        </is>
      </c>
      <c r="D2058" t="n">
        <v>7.6848</v>
      </c>
      <c r="E2058" t="n">
        <v>13.01</v>
      </c>
      <c r="F2058" t="n">
        <v>10.47</v>
      </c>
      <c r="G2058" t="n">
        <v>125.65</v>
      </c>
      <c r="H2058" t="n">
        <v>2.33</v>
      </c>
      <c r="I2058" t="n">
        <v>5</v>
      </c>
      <c r="J2058" t="n">
        <v>207.77</v>
      </c>
      <c r="K2058" t="n">
        <v>51.39</v>
      </c>
      <c r="L2058" t="n">
        <v>27.25</v>
      </c>
      <c r="M2058" t="n">
        <v>3</v>
      </c>
      <c r="N2058" t="n">
        <v>44.12</v>
      </c>
      <c r="O2058" t="n">
        <v>25858.5</v>
      </c>
      <c r="P2058" t="n">
        <v>120.14</v>
      </c>
      <c r="Q2058" t="n">
        <v>197.75</v>
      </c>
      <c r="R2058" t="n">
        <v>29.88</v>
      </c>
      <c r="S2058" t="n">
        <v>25.4</v>
      </c>
      <c r="T2058" t="n">
        <v>1413.35</v>
      </c>
      <c r="U2058" t="n">
        <v>0.85</v>
      </c>
      <c r="V2058" t="n">
        <v>0.89</v>
      </c>
      <c r="W2058" t="n">
        <v>2.95</v>
      </c>
      <c r="X2058" t="n">
        <v>0.08</v>
      </c>
      <c r="Y2058" t="n">
        <v>1</v>
      </c>
      <c r="Z2058" t="n">
        <v>10</v>
      </c>
    </row>
    <row r="2059">
      <c r="A2059" t="n">
        <v>106</v>
      </c>
      <c r="B2059" t="n">
        <v>85</v>
      </c>
      <c r="C2059" t="inlineStr">
        <is>
          <t xml:space="preserve">CONCLUIDO	</t>
        </is>
      </c>
      <c r="D2059" t="n">
        <v>7.6877</v>
      </c>
      <c r="E2059" t="n">
        <v>13.01</v>
      </c>
      <c r="F2059" t="n">
        <v>10.47</v>
      </c>
      <c r="G2059" t="n">
        <v>125.59</v>
      </c>
      <c r="H2059" t="n">
        <v>2.35</v>
      </c>
      <c r="I2059" t="n">
        <v>5</v>
      </c>
      <c r="J2059" t="n">
        <v>208.17</v>
      </c>
      <c r="K2059" t="n">
        <v>51.39</v>
      </c>
      <c r="L2059" t="n">
        <v>27.5</v>
      </c>
      <c r="M2059" t="n">
        <v>3</v>
      </c>
      <c r="N2059" t="n">
        <v>44.27</v>
      </c>
      <c r="O2059" t="n">
        <v>25907.8</v>
      </c>
      <c r="P2059" t="n">
        <v>119.81</v>
      </c>
      <c r="Q2059" t="n">
        <v>197.75</v>
      </c>
      <c r="R2059" t="n">
        <v>29.77</v>
      </c>
      <c r="S2059" t="n">
        <v>25.4</v>
      </c>
      <c r="T2059" t="n">
        <v>1353.94</v>
      </c>
      <c r="U2059" t="n">
        <v>0.85</v>
      </c>
      <c r="V2059" t="n">
        <v>0.89</v>
      </c>
      <c r="W2059" t="n">
        <v>2.95</v>
      </c>
      <c r="X2059" t="n">
        <v>0.08</v>
      </c>
      <c r="Y2059" t="n">
        <v>1</v>
      </c>
      <c r="Z2059" t="n">
        <v>10</v>
      </c>
    </row>
    <row r="2060">
      <c r="A2060" t="n">
        <v>107</v>
      </c>
      <c r="B2060" t="n">
        <v>85</v>
      </c>
      <c r="C2060" t="inlineStr">
        <is>
          <t xml:space="preserve">CONCLUIDO	</t>
        </is>
      </c>
      <c r="D2060" t="n">
        <v>7.6859</v>
      </c>
      <c r="E2060" t="n">
        <v>13.01</v>
      </c>
      <c r="F2060" t="n">
        <v>10.47</v>
      </c>
      <c r="G2060" t="n">
        <v>125.63</v>
      </c>
      <c r="H2060" t="n">
        <v>2.36</v>
      </c>
      <c r="I2060" t="n">
        <v>5</v>
      </c>
      <c r="J2060" t="n">
        <v>208.57</v>
      </c>
      <c r="K2060" t="n">
        <v>51.39</v>
      </c>
      <c r="L2060" t="n">
        <v>27.75</v>
      </c>
      <c r="M2060" t="n">
        <v>3</v>
      </c>
      <c r="N2060" t="n">
        <v>44.42</v>
      </c>
      <c r="O2060" t="n">
        <v>25957.16</v>
      </c>
      <c r="P2060" t="n">
        <v>119.34</v>
      </c>
      <c r="Q2060" t="n">
        <v>197.75</v>
      </c>
      <c r="R2060" t="n">
        <v>29.8</v>
      </c>
      <c r="S2060" t="n">
        <v>25.4</v>
      </c>
      <c r="T2060" t="n">
        <v>1369.34</v>
      </c>
      <c r="U2060" t="n">
        <v>0.85</v>
      </c>
      <c r="V2060" t="n">
        <v>0.89</v>
      </c>
      <c r="W2060" t="n">
        <v>2.95</v>
      </c>
      <c r="X2060" t="n">
        <v>0.08</v>
      </c>
      <c r="Y2060" t="n">
        <v>1</v>
      </c>
      <c r="Z2060" t="n">
        <v>10</v>
      </c>
    </row>
    <row r="2061">
      <c r="A2061" t="n">
        <v>108</v>
      </c>
      <c r="B2061" t="n">
        <v>85</v>
      </c>
      <c r="C2061" t="inlineStr">
        <is>
          <t xml:space="preserve">CONCLUIDO	</t>
        </is>
      </c>
      <c r="D2061" t="n">
        <v>7.6885</v>
      </c>
      <c r="E2061" t="n">
        <v>13.01</v>
      </c>
      <c r="F2061" t="n">
        <v>10.46</v>
      </c>
      <c r="G2061" t="n">
        <v>125.57</v>
      </c>
      <c r="H2061" t="n">
        <v>2.38</v>
      </c>
      <c r="I2061" t="n">
        <v>5</v>
      </c>
      <c r="J2061" t="n">
        <v>208.97</v>
      </c>
      <c r="K2061" t="n">
        <v>51.39</v>
      </c>
      <c r="L2061" t="n">
        <v>28</v>
      </c>
      <c r="M2061" t="n">
        <v>3</v>
      </c>
      <c r="N2061" t="n">
        <v>44.57</v>
      </c>
      <c r="O2061" t="n">
        <v>26006.56</v>
      </c>
      <c r="P2061" t="n">
        <v>119.15</v>
      </c>
      <c r="Q2061" t="n">
        <v>197.76</v>
      </c>
      <c r="R2061" t="n">
        <v>29.74</v>
      </c>
      <c r="S2061" t="n">
        <v>25.4</v>
      </c>
      <c r="T2061" t="n">
        <v>1339.19</v>
      </c>
      <c r="U2061" t="n">
        <v>0.85</v>
      </c>
      <c r="V2061" t="n">
        <v>0.89</v>
      </c>
      <c r="W2061" t="n">
        <v>2.94</v>
      </c>
      <c r="X2061" t="n">
        <v>0.07000000000000001</v>
      </c>
      <c r="Y2061" t="n">
        <v>1</v>
      </c>
      <c r="Z2061" t="n">
        <v>10</v>
      </c>
    </row>
    <row r="2062">
      <c r="A2062" t="n">
        <v>109</v>
      </c>
      <c r="B2062" t="n">
        <v>85</v>
      </c>
      <c r="C2062" t="inlineStr">
        <is>
          <t xml:space="preserve">CONCLUIDO	</t>
        </is>
      </c>
      <c r="D2062" t="n">
        <v>7.719</v>
      </c>
      <c r="E2062" t="n">
        <v>12.96</v>
      </c>
      <c r="F2062" t="n">
        <v>10.45</v>
      </c>
      <c r="G2062" t="n">
        <v>156.7</v>
      </c>
      <c r="H2062" t="n">
        <v>2.4</v>
      </c>
      <c r="I2062" t="n">
        <v>4</v>
      </c>
      <c r="J2062" t="n">
        <v>209.37</v>
      </c>
      <c r="K2062" t="n">
        <v>51.39</v>
      </c>
      <c r="L2062" t="n">
        <v>28.25</v>
      </c>
      <c r="M2062" t="n">
        <v>2</v>
      </c>
      <c r="N2062" t="n">
        <v>44.72</v>
      </c>
      <c r="O2062" t="n">
        <v>26056.02</v>
      </c>
      <c r="P2062" t="n">
        <v>118.5</v>
      </c>
      <c r="Q2062" t="n">
        <v>197.75</v>
      </c>
      <c r="R2062" t="n">
        <v>29.12</v>
      </c>
      <c r="S2062" t="n">
        <v>25.4</v>
      </c>
      <c r="T2062" t="n">
        <v>1035.26</v>
      </c>
      <c r="U2062" t="n">
        <v>0.87</v>
      </c>
      <c r="V2062" t="n">
        <v>0.89</v>
      </c>
      <c r="W2062" t="n">
        <v>2.95</v>
      </c>
      <c r="X2062" t="n">
        <v>0.06</v>
      </c>
      <c r="Y2062" t="n">
        <v>1</v>
      </c>
      <c r="Z2062" t="n">
        <v>10</v>
      </c>
    </row>
    <row r="2063">
      <c r="A2063" t="n">
        <v>110</v>
      </c>
      <c r="B2063" t="n">
        <v>85</v>
      </c>
      <c r="C2063" t="inlineStr">
        <is>
          <t xml:space="preserve">CONCLUIDO	</t>
        </is>
      </c>
      <c r="D2063" t="n">
        <v>7.7218</v>
      </c>
      <c r="E2063" t="n">
        <v>12.95</v>
      </c>
      <c r="F2063" t="n">
        <v>10.44</v>
      </c>
      <c r="G2063" t="n">
        <v>156.63</v>
      </c>
      <c r="H2063" t="n">
        <v>2.41</v>
      </c>
      <c r="I2063" t="n">
        <v>4</v>
      </c>
      <c r="J2063" t="n">
        <v>209.77</v>
      </c>
      <c r="K2063" t="n">
        <v>51.39</v>
      </c>
      <c r="L2063" t="n">
        <v>28.5</v>
      </c>
      <c r="M2063" t="n">
        <v>2</v>
      </c>
      <c r="N2063" t="n">
        <v>44.88</v>
      </c>
      <c r="O2063" t="n">
        <v>26105.53</v>
      </c>
      <c r="P2063" t="n">
        <v>118.65</v>
      </c>
      <c r="Q2063" t="n">
        <v>197.77</v>
      </c>
      <c r="R2063" t="n">
        <v>28.98</v>
      </c>
      <c r="S2063" t="n">
        <v>25.4</v>
      </c>
      <c r="T2063" t="n">
        <v>964.54</v>
      </c>
      <c r="U2063" t="n">
        <v>0.88</v>
      </c>
      <c r="V2063" t="n">
        <v>0.89</v>
      </c>
      <c r="W2063" t="n">
        <v>2.95</v>
      </c>
      <c r="X2063" t="n">
        <v>0.05</v>
      </c>
      <c r="Y2063" t="n">
        <v>1</v>
      </c>
      <c r="Z2063" t="n">
        <v>10</v>
      </c>
    </row>
    <row r="2064">
      <c r="A2064" t="n">
        <v>111</v>
      </c>
      <c r="B2064" t="n">
        <v>85</v>
      </c>
      <c r="C2064" t="inlineStr">
        <is>
          <t xml:space="preserve">CONCLUIDO	</t>
        </is>
      </c>
      <c r="D2064" t="n">
        <v>7.721</v>
      </c>
      <c r="E2064" t="n">
        <v>12.95</v>
      </c>
      <c r="F2064" t="n">
        <v>10.44</v>
      </c>
      <c r="G2064" t="n">
        <v>156.65</v>
      </c>
      <c r="H2064" t="n">
        <v>2.43</v>
      </c>
      <c r="I2064" t="n">
        <v>4</v>
      </c>
      <c r="J2064" t="n">
        <v>210.17</v>
      </c>
      <c r="K2064" t="n">
        <v>51.39</v>
      </c>
      <c r="L2064" t="n">
        <v>28.75</v>
      </c>
      <c r="M2064" t="n">
        <v>2</v>
      </c>
      <c r="N2064" t="n">
        <v>45.03</v>
      </c>
      <c r="O2064" t="n">
        <v>26155.09</v>
      </c>
      <c r="P2064" t="n">
        <v>118.8</v>
      </c>
      <c r="Q2064" t="n">
        <v>197.75</v>
      </c>
      <c r="R2064" t="n">
        <v>29.01</v>
      </c>
      <c r="S2064" t="n">
        <v>25.4</v>
      </c>
      <c r="T2064" t="n">
        <v>980.26</v>
      </c>
      <c r="U2064" t="n">
        <v>0.88</v>
      </c>
      <c r="V2064" t="n">
        <v>0.89</v>
      </c>
      <c r="W2064" t="n">
        <v>2.95</v>
      </c>
      <c r="X2064" t="n">
        <v>0.05</v>
      </c>
      <c r="Y2064" t="n">
        <v>1</v>
      </c>
      <c r="Z2064" t="n">
        <v>10</v>
      </c>
    </row>
    <row r="2065">
      <c r="A2065" t="n">
        <v>112</v>
      </c>
      <c r="B2065" t="n">
        <v>85</v>
      </c>
      <c r="C2065" t="inlineStr">
        <is>
          <t xml:space="preserve">CONCLUIDO	</t>
        </is>
      </c>
      <c r="D2065" t="n">
        <v>7.72</v>
      </c>
      <c r="E2065" t="n">
        <v>12.95</v>
      </c>
      <c r="F2065" t="n">
        <v>10.45</v>
      </c>
      <c r="G2065" t="n">
        <v>156.68</v>
      </c>
      <c r="H2065" t="n">
        <v>2.45</v>
      </c>
      <c r="I2065" t="n">
        <v>4</v>
      </c>
      <c r="J2065" t="n">
        <v>210.57</v>
      </c>
      <c r="K2065" t="n">
        <v>51.39</v>
      </c>
      <c r="L2065" t="n">
        <v>29</v>
      </c>
      <c r="M2065" t="n">
        <v>2</v>
      </c>
      <c r="N2065" t="n">
        <v>45.18</v>
      </c>
      <c r="O2065" t="n">
        <v>26204.71</v>
      </c>
      <c r="P2065" t="n">
        <v>119.06</v>
      </c>
      <c r="Q2065" t="n">
        <v>197.76</v>
      </c>
      <c r="R2065" t="n">
        <v>29.08</v>
      </c>
      <c r="S2065" t="n">
        <v>25.4</v>
      </c>
      <c r="T2065" t="n">
        <v>1015.46</v>
      </c>
      <c r="U2065" t="n">
        <v>0.87</v>
      </c>
      <c r="V2065" t="n">
        <v>0.89</v>
      </c>
      <c r="W2065" t="n">
        <v>2.95</v>
      </c>
      <c r="X2065" t="n">
        <v>0.06</v>
      </c>
      <c r="Y2065" t="n">
        <v>1</v>
      </c>
      <c r="Z2065" t="n">
        <v>10</v>
      </c>
    </row>
    <row r="2066">
      <c r="A2066" t="n">
        <v>113</v>
      </c>
      <c r="B2066" t="n">
        <v>85</v>
      </c>
      <c r="C2066" t="inlineStr">
        <is>
          <t xml:space="preserve">CONCLUIDO	</t>
        </is>
      </c>
      <c r="D2066" t="n">
        <v>7.722</v>
      </c>
      <c r="E2066" t="n">
        <v>12.95</v>
      </c>
      <c r="F2066" t="n">
        <v>10.44</v>
      </c>
      <c r="G2066" t="n">
        <v>156.63</v>
      </c>
      <c r="H2066" t="n">
        <v>2.46</v>
      </c>
      <c r="I2066" t="n">
        <v>4</v>
      </c>
      <c r="J2066" t="n">
        <v>210.98</v>
      </c>
      <c r="K2066" t="n">
        <v>51.39</v>
      </c>
      <c r="L2066" t="n">
        <v>29.25</v>
      </c>
      <c r="M2066" t="n">
        <v>2</v>
      </c>
      <c r="N2066" t="n">
        <v>45.33</v>
      </c>
      <c r="O2066" t="n">
        <v>26254.37</v>
      </c>
      <c r="P2066" t="n">
        <v>119.09</v>
      </c>
      <c r="Q2066" t="n">
        <v>197.75</v>
      </c>
      <c r="R2066" t="n">
        <v>29.01</v>
      </c>
      <c r="S2066" t="n">
        <v>25.4</v>
      </c>
      <c r="T2066" t="n">
        <v>981.97</v>
      </c>
      <c r="U2066" t="n">
        <v>0.88</v>
      </c>
      <c r="V2066" t="n">
        <v>0.89</v>
      </c>
      <c r="W2066" t="n">
        <v>2.94</v>
      </c>
      <c r="X2066" t="n">
        <v>0.05</v>
      </c>
      <c r="Y2066" t="n">
        <v>1</v>
      </c>
      <c r="Z2066" t="n">
        <v>10</v>
      </c>
    </row>
    <row r="2067">
      <c r="A2067" t="n">
        <v>114</v>
      </c>
      <c r="B2067" t="n">
        <v>85</v>
      </c>
      <c r="C2067" t="inlineStr">
        <is>
          <t xml:space="preserve">CONCLUIDO	</t>
        </is>
      </c>
      <c r="D2067" t="n">
        <v>7.721</v>
      </c>
      <c r="E2067" t="n">
        <v>12.95</v>
      </c>
      <c r="F2067" t="n">
        <v>10.44</v>
      </c>
      <c r="G2067" t="n">
        <v>156.65</v>
      </c>
      <c r="H2067" t="n">
        <v>2.48</v>
      </c>
      <c r="I2067" t="n">
        <v>4</v>
      </c>
      <c r="J2067" t="n">
        <v>211.38</v>
      </c>
      <c r="K2067" t="n">
        <v>51.39</v>
      </c>
      <c r="L2067" t="n">
        <v>29.5</v>
      </c>
      <c r="M2067" t="n">
        <v>2</v>
      </c>
      <c r="N2067" t="n">
        <v>45.49</v>
      </c>
      <c r="O2067" t="n">
        <v>26304.09</v>
      </c>
      <c r="P2067" t="n">
        <v>119.3</v>
      </c>
      <c r="Q2067" t="n">
        <v>197.75</v>
      </c>
      <c r="R2067" t="n">
        <v>29.06</v>
      </c>
      <c r="S2067" t="n">
        <v>25.4</v>
      </c>
      <c r="T2067" t="n">
        <v>1008.28</v>
      </c>
      <c r="U2067" t="n">
        <v>0.87</v>
      </c>
      <c r="V2067" t="n">
        <v>0.89</v>
      </c>
      <c r="W2067" t="n">
        <v>2.94</v>
      </c>
      <c r="X2067" t="n">
        <v>0.05</v>
      </c>
      <c r="Y2067" t="n">
        <v>1</v>
      </c>
      <c r="Z2067" t="n">
        <v>10</v>
      </c>
    </row>
    <row r="2068">
      <c r="A2068" t="n">
        <v>115</v>
      </c>
      <c r="B2068" t="n">
        <v>85</v>
      </c>
      <c r="C2068" t="inlineStr">
        <is>
          <t xml:space="preserve">CONCLUIDO	</t>
        </is>
      </c>
      <c r="D2068" t="n">
        <v>7.7208</v>
      </c>
      <c r="E2068" t="n">
        <v>12.95</v>
      </c>
      <c r="F2068" t="n">
        <v>10.44</v>
      </c>
      <c r="G2068" t="n">
        <v>156.66</v>
      </c>
      <c r="H2068" t="n">
        <v>2.5</v>
      </c>
      <c r="I2068" t="n">
        <v>4</v>
      </c>
      <c r="J2068" t="n">
        <v>211.78</v>
      </c>
      <c r="K2068" t="n">
        <v>51.39</v>
      </c>
      <c r="L2068" t="n">
        <v>29.75</v>
      </c>
      <c r="M2068" t="n">
        <v>2</v>
      </c>
      <c r="N2068" t="n">
        <v>45.64</v>
      </c>
      <c r="O2068" t="n">
        <v>26353.87</v>
      </c>
      <c r="P2068" t="n">
        <v>119.32</v>
      </c>
      <c r="Q2068" t="n">
        <v>197.75</v>
      </c>
      <c r="R2068" t="n">
        <v>29.03</v>
      </c>
      <c r="S2068" t="n">
        <v>25.4</v>
      </c>
      <c r="T2068" t="n">
        <v>993.4299999999999</v>
      </c>
      <c r="U2068" t="n">
        <v>0.87</v>
      </c>
      <c r="V2068" t="n">
        <v>0.89</v>
      </c>
      <c r="W2068" t="n">
        <v>2.95</v>
      </c>
      <c r="X2068" t="n">
        <v>0.05</v>
      </c>
      <c r="Y2068" t="n">
        <v>1</v>
      </c>
      <c r="Z2068" t="n">
        <v>10</v>
      </c>
    </row>
    <row r="2069">
      <c r="A2069" t="n">
        <v>116</v>
      </c>
      <c r="B2069" t="n">
        <v>85</v>
      </c>
      <c r="C2069" t="inlineStr">
        <is>
          <t xml:space="preserve">CONCLUIDO	</t>
        </is>
      </c>
      <c r="D2069" t="n">
        <v>7.7189</v>
      </c>
      <c r="E2069" t="n">
        <v>12.96</v>
      </c>
      <c r="F2069" t="n">
        <v>10.45</v>
      </c>
      <c r="G2069" t="n">
        <v>156.71</v>
      </c>
      <c r="H2069" t="n">
        <v>2.51</v>
      </c>
      <c r="I2069" t="n">
        <v>4</v>
      </c>
      <c r="J2069" t="n">
        <v>212.19</v>
      </c>
      <c r="K2069" t="n">
        <v>51.39</v>
      </c>
      <c r="L2069" t="n">
        <v>30</v>
      </c>
      <c r="M2069" t="n">
        <v>2</v>
      </c>
      <c r="N2069" t="n">
        <v>45.79</v>
      </c>
      <c r="O2069" t="n">
        <v>26403.69</v>
      </c>
      <c r="P2069" t="n">
        <v>119.4</v>
      </c>
      <c r="Q2069" t="n">
        <v>197.75</v>
      </c>
      <c r="R2069" t="n">
        <v>29.21</v>
      </c>
      <c r="S2069" t="n">
        <v>25.4</v>
      </c>
      <c r="T2069" t="n">
        <v>1079.58</v>
      </c>
      <c r="U2069" t="n">
        <v>0.87</v>
      </c>
      <c r="V2069" t="n">
        <v>0.89</v>
      </c>
      <c r="W2069" t="n">
        <v>2.94</v>
      </c>
      <c r="X2069" t="n">
        <v>0.06</v>
      </c>
      <c r="Y2069" t="n">
        <v>1</v>
      </c>
      <c r="Z2069" t="n">
        <v>10</v>
      </c>
    </row>
    <row r="2070">
      <c r="A2070" t="n">
        <v>117</v>
      </c>
      <c r="B2070" t="n">
        <v>85</v>
      </c>
      <c r="C2070" t="inlineStr">
        <is>
          <t xml:space="preserve">CONCLUIDO	</t>
        </is>
      </c>
      <c r="D2070" t="n">
        <v>7.7169</v>
      </c>
      <c r="E2070" t="n">
        <v>12.96</v>
      </c>
      <c r="F2070" t="n">
        <v>10.45</v>
      </c>
      <c r="G2070" t="n">
        <v>156.76</v>
      </c>
      <c r="H2070" t="n">
        <v>2.53</v>
      </c>
      <c r="I2070" t="n">
        <v>4</v>
      </c>
      <c r="J2070" t="n">
        <v>212.59</v>
      </c>
      <c r="K2070" t="n">
        <v>51.39</v>
      </c>
      <c r="L2070" t="n">
        <v>30.25</v>
      </c>
      <c r="M2070" t="n">
        <v>2</v>
      </c>
      <c r="N2070" t="n">
        <v>45.95</v>
      </c>
      <c r="O2070" t="n">
        <v>26453.57</v>
      </c>
      <c r="P2070" t="n">
        <v>119.46</v>
      </c>
      <c r="Q2070" t="n">
        <v>197.75</v>
      </c>
      <c r="R2070" t="n">
        <v>29.24</v>
      </c>
      <c r="S2070" t="n">
        <v>25.4</v>
      </c>
      <c r="T2070" t="n">
        <v>1094.74</v>
      </c>
      <c r="U2070" t="n">
        <v>0.87</v>
      </c>
      <c r="V2070" t="n">
        <v>0.89</v>
      </c>
      <c r="W2070" t="n">
        <v>2.95</v>
      </c>
      <c r="X2070" t="n">
        <v>0.06</v>
      </c>
      <c r="Y2070" t="n">
        <v>1</v>
      </c>
      <c r="Z2070" t="n">
        <v>10</v>
      </c>
    </row>
    <row r="2071">
      <c r="A2071" t="n">
        <v>118</v>
      </c>
      <c r="B2071" t="n">
        <v>85</v>
      </c>
      <c r="C2071" t="inlineStr">
        <is>
          <t xml:space="preserve">CONCLUIDO	</t>
        </is>
      </c>
      <c r="D2071" t="n">
        <v>7.7205</v>
      </c>
      <c r="E2071" t="n">
        <v>12.95</v>
      </c>
      <c r="F2071" t="n">
        <v>10.44</v>
      </c>
      <c r="G2071" t="n">
        <v>156.67</v>
      </c>
      <c r="H2071" t="n">
        <v>2.54</v>
      </c>
      <c r="I2071" t="n">
        <v>4</v>
      </c>
      <c r="J2071" t="n">
        <v>213</v>
      </c>
      <c r="K2071" t="n">
        <v>51.39</v>
      </c>
      <c r="L2071" t="n">
        <v>30.5</v>
      </c>
      <c r="M2071" t="n">
        <v>2</v>
      </c>
      <c r="N2071" t="n">
        <v>46.1</v>
      </c>
      <c r="O2071" t="n">
        <v>26503.5</v>
      </c>
      <c r="P2071" t="n">
        <v>119.3</v>
      </c>
      <c r="Q2071" t="n">
        <v>197.75</v>
      </c>
      <c r="R2071" t="n">
        <v>29.11</v>
      </c>
      <c r="S2071" t="n">
        <v>25.4</v>
      </c>
      <c r="T2071" t="n">
        <v>1029.84</v>
      </c>
      <c r="U2071" t="n">
        <v>0.87</v>
      </c>
      <c r="V2071" t="n">
        <v>0.89</v>
      </c>
      <c r="W2071" t="n">
        <v>2.94</v>
      </c>
      <c r="X2071" t="n">
        <v>0.05</v>
      </c>
      <c r="Y2071" t="n">
        <v>1</v>
      </c>
      <c r="Z2071" t="n">
        <v>10</v>
      </c>
    </row>
    <row r="2072">
      <c r="A2072" t="n">
        <v>119</v>
      </c>
      <c r="B2072" t="n">
        <v>85</v>
      </c>
      <c r="C2072" t="inlineStr">
        <is>
          <t xml:space="preserve">CONCLUIDO	</t>
        </is>
      </c>
      <c r="D2072" t="n">
        <v>7.7215</v>
      </c>
      <c r="E2072" t="n">
        <v>12.95</v>
      </c>
      <c r="F2072" t="n">
        <v>10.44</v>
      </c>
      <c r="G2072" t="n">
        <v>156.64</v>
      </c>
      <c r="H2072" t="n">
        <v>2.56</v>
      </c>
      <c r="I2072" t="n">
        <v>4</v>
      </c>
      <c r="J2072" t="n">
        <v>213.4</v>
      </c>
      <c r="K2072" t="n">
        <v>51.39</v>
      </c>
      <c r="L2072" t="n">
        <v>30.75</v>
      </c>
      <c r="M2072" t="n">
        <v>2</v>
      </c>
      <c r="N2072" t="n">
        <v>46.26</v>
      </c>
      <c r="O2072" t="n">
        <v>26553.48</v>
      </c>
      <c r="P2072" t="n">
        <v>119.24</v>
      </c>
      <c r="Q2072" t="n">
        <v>197.77</v>
      </c>
      <c r="R2072" t="n">
        <v>28.94</v>
      </c>
      <c r="S2072" t="n">
        <v>25.4</v>
      </c>
      <c r="T2072" t="n">
        <v>946.87</v>
      </c>
      <c r="U2072" t="n">
        <v>0.88</v>
      </c>
      <c r="V2072" t="n">
        <v>0.89</v>
      </c>
      <c r="W2072" t="n">
        <v>2.95</v>
      </c>
      <c r="X2072" t="n">
        <v>0.05</v>
      </c>
      <c r="Y2072" t="n">
        <v>1</v>
      </c>
      <c r="Z2072" t="n">
        <v>10</v>
      </c>
    </row>
    <row r="2073">
      <c r="A2073" t="n">
        <v>120</v>
      </c>
      <c r="B2073" t="n">
        <v>85</v>
      </c>
      <c r="C2073" t="inlineStr">
        <is>
          <t xml:space="preserve">CONCLUIDO	</t>
        </is>
      </c>
      <c r="D2073" t="n">
        <v>7.7208</v>
      </c>
      <c r="E2073" t="n">
        <v>12.95</v>
      </c>
      <c r="F2073" t="n">
        <v>10.44</v>
      </c>
      <c r="G2073" t="n">
        <v>156.66</v>
      </c>
      <c r="H2073" t="n">
        <v>2.58</v>
      </c>
      <c r="I2073" t="n">
        <v>4</v>
      </c>
      <c r="J2073" t="n">
        <v>213.81</v>
      </c>
      <c r="K2073" t="n">
        <v>51.39</v>
      </c>
      <c r="L2073" t="n">
        <v>31</v>
      </c>
      <c r="M2073" t="n">
        <v>2</v>
      </c>
      <c r="N2073" t="n">
        <v>46.41</v>
      </c>
      <c r="O2073" t="n">
        <v>26603.52</v>
      </c>
      <c r="P2073" t="n">
        <v>119.14</v>
      </c>
      <c r="Q2073" t="n">
        <v>197.75</v>
      </c>
      <c r="R2073" t="n">
        <v>29</v>
      </c>
      <c r="S2073" t="n">
        <v>25.4</v>
      </c>
      <c r="T2073" t="n">
        <v>977.33</v>
      </c>
      <c r="U2073" t="n">
        <v>0.88</v>
      </c>
      <c r="V2073" t="n">
        <v>0.89</v>
      </c>
      <c r="W2073" t="n">
        <v>2.95</v>
      </c>
      <c r="X2073" t="n">
        <v>0.05</v>
      </c>
      <c r="Y2073" t="n">
        <v>1</v>
      </c>
      <c r="Z2073" t="n">
        <v>10</v>
      </c>
    </row>
    <row r="2074">
      <c r="A2074" t="n">
        <v>121</v>
      </c>
      <c r="B2074" t="n">
        <v>85</v>
      </c>
      <c r="C2074" t="inlineStr">
        <is>
          <t xml:space="preserve">CONCLUIDO	</t>
        </is>
      </c>
      <c r="D2074" t="n">
        <v>7.7197</v>
      </c>
      <c r="E2074" t="n">
        <v>12.95</v>
      </c>
      <c r="F2074" t="n">
        <v>10.45</v>
      </c>
      <c r="G2074" t="n">
        <v>156.69</v>
      </c>
      <c r="H2074" t="n">
        <v>2.59</v>
      </c>
      <c r="I2074" t="n">
        <v>4</v>
      </c>
      <c r="J2074" t="n">
        <v>214.21</v>
      </c>
      <c r="K2074" t="n">
        <v>51.39</v>
      </c>
      <c r="L2074" t="n">
        <v>31.25</v>
      </c>
      <c r="M2074" t="n">
        <v>2</v>
      </c>
      <c r="N2074" t="n">
        <v>46.57</v>
      </c>
      <c r="O2074" t="n">
        <v>26653.61</v>
      </c>
      <c r="P2074" t="n">
        <v>119.14</v>
      </c>
      <c r="Q2074" t="n">
        <v>197.76</v>
      </c>
      <c r="R2074" t="n">
        <v>29.08</v>
      </c>
      <c r="S2074" t="n">
        <v>25.4</v>
      </c>
      <c r="T2074" t="n">
        <v>1016.77</v>
      </c>
      <c r="U2074" t="n">
        <v>0.87</v>
      </c>
      <c r="V2074" t="n">
        <v>0.89</v>
      </c>
      <c r="W2074" t="n">
        <v>2.95</v>
      </c>
      <c r="X2074" t="n">
        <v>0.06</v>
      </c>
      <c r="Y2074" t="n">
        <v>1</v>
      </c>
      <c r="Z2074" t="n">
        <v>10</v>
      </c>
    </row>
    <row r="2075">
      <c r="A2075" t="n">
        <v>122</v>
      </c>
      <c r="B2075" t="n">
        <v>85</v>
      </c>
      <c r="C2075" t="inlineStr">
        <is>
          <t xml:space="preserve">CONCLUIDO	</t>
        </is>
      </c>
      <c r="D2075" t="n">
        <v>7.7184</v>
      </c>
      <c r="E2075" t="n">
        <v>12.96</v>
      </c>
      <c r="F2075" t="n">
        <v>10.45</v>
      </c>
      <c r="G2075" t="n">
        <v>156.72</v>
      </c>
      <c r="H2075" t="n">
        <v>2.61</v>
      </c>
      <c r="I2075" t="n">
        <v>4</v>
      </c>
      <c r="J2075" t="n">
        <v>214.62</v>
      </c>
      <c r="K2075" t="n">
        <v>51.39</v>
      </c>
      <c r="L2075" t="n">
        <v>31.5</v>
      </c>
      <c r="M2075" t="n">
        <v>2</v>
      </c>
      <c r="N2075" t="n">
        <v>46.73</v>
      </c>
      <c r="O2075" t="n">
        <v>26703.76</v>
      </c>
      <c r="P2075" t="n">
        <v>119.11</v>
      </c>
      <c r="Q2075" t="n">
        <v>197.75</v>
      </c>
      <c r="R2075" t="n">
        <v>29.18</v>
      </c>
      <c r="S2075" t="n">
        <v>25.4</v>
      </c>
      <c r="T2075" t="n">
        <v>1066.73</v>
      </c>
      <c r="U2075" t="n">
        <v>0.87</v>
      </c>
      <c r="V2075" t="n">
        <v>0.89</v>
      </c>
      <c r="W2075" t="n">
        <v>2.95</v>
      </c>
      <c r="X2075" t="n">
        <v>0.06</v>
      </c>
      <c r="Y2075" t="n">
        <v>1</v>
      </c>
      <c r="Z2075" t="n">
        <v>10</v>
      </c>
    </row>
    <row r="2076">
      <c r="A2076" t="n">
        <v>123</v>
      </c>
      <c r="B2076" t="n">
        <v>85</v>
      </c>
      <c r="C2076" t="inlineStr">
        <is>
          <t xml:space="preserve">CONCLUIDO	</t>
        </is>
      </c>
      <c r="D2076" t="n">
        <v>7.7192</v>
      </c>
      <c r="E2076" t="n">
        <v>12.95</v>
      </c>
      <c r="F2076" t="n">
        <v>10.45</v>
      </c>
      <c r="G2076" t="n">
        <v>156.7</v>
      </c>
      <c r="H2076" t="n">
        <v>2.62</v>
      </c>
      <c r="I2076" t="n">
        <v>4</v>
      </c>
      <c r="J2076" t="n">
        <v>215.03</v>
      </c>
      <c r="K2076" t="n">
        <v>51.39</v>
      </c>
      <c r="L2076" t="n">
        <v>31.75</v>
      </c>
      <c r="M2076" t="n">
        <v>2</v>
      </c>
      <c r="N2076" t="n">
        <v>46.88</v>
      </c>
      <c r="O2076" t="n">
        <v>26753.96</v>
      </c>
      <c r="P2076" t="n">
        <v>119.08</v>
      </c>
      <c r="Q2076" t="n">
        <v>197.75</v>
      </c>
      <c r="R2076" t="n">
        <v>29.15</v>
      </c>
      <c r="S2076" t="n">
        <v>25.4</v>
      </c>
      <c r="T2076" t="n">
        <v>1053.32</v>
      </c>
      <c r="U2076" t="n">
        <v>0.87</v>
      </c>
      <c r="V2076" t="n">
        <v>0.89</v>
      </c>
      <c r="W2076" t="n">
        <v>2.94</v>
      </c>
      <c r="X2076" t="n">
        <v>0.06</v>
      </c>
      <c r="Y2076" t="n">
        <v>1</v>
      </c>
      <c r="Z2076" t="n">
        <v>10</v>
      </c>
    </row>
    <row r="2077">
      <c r="A2077" t="n">
        <v>124</v>
      </c>
      <c r="B2077" t="n">
        <v>85</v>
      </c>
      <c r="C2077" t="inlineStr">
        <is>
          <t xml:space="preserve">CONCLUIDO	</t>
        </is>
      </c>
      <c r="D2077" t="n">
        <v>7.7195</v>
      </c>
      <c r="E2077" t="n">
        <v>12.95</v>
      </c>
      <c r="F2077" t="n">
        <v>10.45</v>
      </c>
      <c r="G2077" t="n">
        <v>156.69</v>
      </c>
      <c r="H2077" t="n">
        <v>2.64</v>
      </c>
      <c r="I2077" t="n">
        <v>4</v>
      </c>
      <c r="J2077" t="n">
        <v>215.43</v>
      </c>
      <c r="K2077" t="n">
        <v>51.39</v>
      </c>
      <c r="L2077" t="n">
        <v>32</v>
      </c>
      <c r="M2077" t="n">
        <v>2</v>
      </c>
      <c r="N2077" t="n">
        <v>47.04</v>
      </c>
      <c r="O2077" t="n">
        <v>26804.21</v>
      </c>
      <c r="P2077" t="n">
        <v>118.98</v>
      </c>
      <c r="Q2077" t="n">
        <v>197.76</v>
      </c>
      <c r="R2077" t="n">
        <v>29.05</v>
      </c>
      <c r="S2077" t="n">
        <v>25.4</v>
      </c>
      <c r="T2077" t="n">
        <v>1002.31</v>
      </c>
      <c r="U2077" t="n">
        <v>0.87</v>
      </c>
      <c r="V2077" t="n">
        <v>0.89</v>
      </c>
      <c r="W2077" t="n">
        <v>2.95</v>
      </c>
      <c r="X2077" t="n">
        <v>0.06</v>
      </c>
      <c r="Y2077" t="n">
        <v>1</v>
      </c>
      <c r="Z2077" t="n">
        <v>10</v>
      </c>
    </row>
    <row r="2078">
      <c r="A2078" t="n">
        <v>125</v>
      </c>
      <c r="B2078" t="n">
        <v>85</v>
      </c>
      <c r="C2078" t="inlineStr">
        <is>
          <t xml:space="preserve">CONCLUIDO	</t>
        </is>
      </c>
      <c r="D2078" t="n">
        <v>7.7213</v>
      </c>
      <c r="E2078" t="n">
        <v>12.95</v>
      </c>
      <c r="F2078" t="n">
        <v>10.44</v>
      </c>
      <c r="G2078" t="n">
        <v>156.65</v>
      </c>
      <c r="H2078" t="n">
        <v>2.65</v>
      </c>
      <c r="I2078" t="n">
        <v>4</v>
      </c>
      <c r="J2078" t="n">
        <v>215.84</v>
      </c>
      <c r="K2078" t="n">
        <v>51.39</v>
      </c>
      <c r="L2078" t="n">
        <v>32.25</v>
      </c>
      <c r="M2078" t="n">
        <v>2</v>
      </c>
      <c r="N2078" t="n">
        <v>47.2</v>
      </c>
      <c r="O2078" t="n">
        <v>26854.52</v>
      </c>
      <c r="P2078" t="n">
        <v>118.91</v>
      </c>
      <c r="Q2078" t="n">
        <v>197.75</v>
      </c>
      <c r="R2078" t="n">
        <v>29.06</v>
      </c>
      <c r="S2078" t="n">
        <v>25.4</v>
      </c>
      <c r="T2078" t="n">
        <v>1007.05</v>
      </c>
      <c r="U2078" t="n">
        <v>0.87</v>
      </c>
      <c r="V2078" t="n">
        <v>0.89</v>
      </c>
      <c r="W2078" t="n">
        <v>2.94</v>
      </c>
      <c r="X2078" t="n">
        <v>0.05</v>
      </c>
      <c r="Y2078" t="n">
        <v>1</v>
      </c>
      <c r="Z2078" t="n">
        <v>10</v>
      </c>
    </row>
    <row r="2079">
      <c r="A2079" t="n">
        <v>126</v>
      </c>
      <c r="B2079" t="n">
        <v>85</v>
      </c>
      <c r="C2079" t="inlineStr">
        <is>
          <t xml:space="preserve">CONCLUIDO	</t>
        </is>
      </c>
      <c r="D2079" t="n">
        <v>7.7217</v>
      </c>
      <c r="E2079" t="n">
        <v>12.95</v>
      </c>
      <c r="F2079" t="n">
        <v>10.44</v>
      </c>
      <c r="G2079" t="n">
        <v>156.64</v>
      </c>
      <c r="H2079" t="n">
        <v>2.67</v>
      </c>
      <c r="I2079" t="n">
        <v>4</v>
      </c>
      <c r="J2079" t="n">
        <v>216.25</v>
      </c>
      <c r="K2079" t="n">
        <v>51.39</v>
      </c>
      <c r="L2079" t="n">
        <v>32.5</v>
      </c>
      <c r="M2079" t="n">
        <v>2</v>
      </c>
      <c r="N2079" t="n">
        <v>47.36</v>
      </c>
      <c r="O2079" t="n">
        <v>26904.88</v>
      </c>
      <c r="P2079" t="n">
        <v>118.79</v>
      </c>
      <c r="Q2079" t="n">
        <v>197.8</v>
      </c>
      <c r="R2079" t="n">
        <v>29.02</v>
      </c>
      <c r="S2079" t="n">
        <v>25.4</v>
      </c>
      <c r="T2079" t="n">
        <v>984.01</v>
      </c>
      <c r="U2079" t="n">
        <v>0.88</v>
      </c>
      <c r="V2079" t="n">
        <v>0.89</v>
      </c>
      <c r="W2079" t="n">
        <v>2.94</v>
      </c>
      <c r="X2079" t="n">
        <v>0.05</v>
      </c>
      <c r="Y2079" t="n">
        <v>1</v>
      </c>
      <c r="Z2079" t="n">
        <v>10</v>
      </c>
    </row>
    <row r="2080">
      <c r="A2080" t="n">
        <v>127</v>
      </c>
      <c r="B2080" t="n">
        <v>85</v>
      </c>
      <c r="C2080" t="inlineStr">
        <is>
          <t xml:space="preserve">CONCLUIDO	</t>
        </is>
      </c>
      <c r="D2080" t="n">
        <v>7.7182</v>
      </c>
      <c r="E2080" t="n">
        <v>12.96</v>
      </c>
      <c r="F2080" t="n">
        <v>10.45</v>
      </c>
      <c r="G2080" t="n">
        <v>156.72</v>
      </c>
      <c r="H2080" t="n">
        <v>2.69</v>
      </c>
      <c r="I2080" t="n">
        <v>4</v>
      </c>
      <c r="J2080" t="n">
        <v>216.66</v>
      </c>
      <c r="K2080" t="n">
        <v>51.39</v>
      </c>
      <c r="L2080" t="n">
        <v>32.75</v>
      </c>
      <c r="M2080" t="n">
        <v>2</v>
      </c>
      <c r="N2080" t="n">
        <v>47.52</v>
      </c>
      <c r="O2080" t="n">
        <v>26955.3</v>
      </c>
      <c r="P2080" t="n">
        <v>118.8</v>
      </c>
      <c r="Q2080" t="n">
        <v>197.75</v>
      </c>
      <c r="R2080" t="n">
        <v>29.2</v>
      </c>
      <c r="S2080" t="n">
        <v>25.4</v>
      </c>
      <c r="T2080" t="n">
        <v>1073.92</v>
      </c>
      <c r="U2080" t="n">
        <v>0.87</v>
      </c>
      <c r="V2080" t="n">
        <v>0.89</v>
      </c>
      <c r="W2080" t="n">
        <v>2.95</v>
      </c>
      <c r="X2080" t="n">
        <v>0.06</v>
      </c>
      <c r="Y2080" t="n">
        <v>1</v>
      </c>
      <c r="Z2080" t="n">
        <v>10</v>
      </c>
    </row>
    <row r="2081">
      <c r="A2081" t="n">
        <v>128</v>
      </c>
      <c r="B2081" t="n">
        <v>85</v>
      </c>
      <c r="C2081" t="inlineStr">
        <is>
          <t xml:space="preserve">CONCLUIDO	</t>
        </is>
      </c>
      <c r="D2081" t="n">
        <v>7.7215</v>
      </c>
      <c r="E2081" t="n">
        <v>12.95</v>
      </c>
      <c r="F2081" t="n">
        <v>10.44</v>
      </c>
      <c r="G2081" t="n">
        <v>156.64</v>
      </c>
      <c r="H2081" t="n">
        <v>2.7</v>
      </c>
      <c r="I2081" t="n">
        <v>4</v>
      </c>
      <c r="J2081" t="n">
        <v>217.07</v>
      </c>
      <c r="K2081" t="n">
        <v>51.39</v>
      </c>
      <c r="L2081" t="n">
        <v>33</v>
      </c>
      <c r="M2081" t="n">
        <v>2</v>
      </c>
      <c r="N2081" t="n">
        <v>47.68</v>
      </c>
      <c r="O2081" t="n">
        <v>27005.77</v>
      </c>
      <c r="P2081" t="n">
        <v>118.47</v>
      </c>
      <c r="Q2081" t="n">
        <v>197.75</v>
      </c>
      <c r="R2081" t="n">
        <v>29.07</v>
      </c>
      <c r="S2081" t="n">
        <v>25.4</v>
      </c>
      <c r="T2081" t="n">
        <v>1010.96</v>
      </c>
      <c r="U2081" t="n">
        <v>0.87</v>
      </c>
      <c r="V2081" t="n">
        <v>0.89</v>
      </c>
      <c r="W2081" t="n">
        <v>2.94</v>
      </c>
      <c r="X2081" t="n">
        <v>0.05</v>
      </c>
      <c r="Y2081" t="n">
        <v>1</v>
      </c>
      <c r="Z2081" t="n">
        <v>10</v>
      </c>
    </row>
    <row r="2082">
      <c r="A2082" t="n">
        <v>129</v>
      </c>
      <c r="B2082" t="n">
        <v>85</v>
      </c>
      <c r="C2082" t="inlineStr">
        <is>
          <t xml:space="preserve">CONCLUIDO	</t>
        </is>
      </c>
      <c r="D2082" t="n">
        <v>7.7217</v>
      </c>
      <c r="E2082" t="n">
        <v>12.95</v>
      </c>
      <c r="F2082" t="n">
        <v>10.44</v>
      </c>
      <c r="G2082" t="n">
        <v>156.64</v>
      </c>
      <c r="H2082" t="n">
        <v>2.72</v>
      </c>
      <c r="I2082" t="n">
        <v>4</v>
      </c>
      <c r="J2082" t="n">
        <v>217.48</v>
      </c>
      <c r="K2082" t="n">
        <v>51.39</v>
      </c>
      <c r="L2082" t="n">
        <v>33.25</v>
      </c>
      <c r="M2082" t="n">
        <v>2</v>
      </c>
      <c r="N2082" t="n">
        <v>47.83</v>
      </c>
      <c r="O2082" t="n">
        <v>27056.3</v>
      </c>
      <c r="P2082" t="n">
        <v>118.19</v>
      </c>
      <c r="Q2082" t="n">
        <v>197.75</v>
      </c>
      <c r="R2082" t="n">
        <v>29</v>
      </c>
      <c r="S2082" t="n">
        <v>25.4</v>
      </c>
      <c r="T2082" t="n">
        <v>976.4</v>
      </c>
      <c r="U2082" t="n">
        <v>0.88</v>
      </c>
      <c r="V2082" t="n">
        <v>0.89</v>
      </c>
      <c r="W2082" t="n">
        <v>2.94</v>
      </c>
      <c r="X2082" t="n">
        <v>0.05</v>
      </c>
      <c r="Y2082" t="n">
        <v>1</v>
      </c>
      <c r="Z2082" t="n">
        <v>10</v>
      </c>
    </row>
    <row r="2083">
      <c r="A2083" t="n">
        <v>130</v>
      </c>
      <c r="B2083" t="n">
        <v>85</v>
      </c>
      <c r="C2083" t="inlineStr">
        <is>
          <t xml:space="preserve">CONCLUIDO	</t>
        </is>
      </c>
      <c r="D2083" t="n">
        <v>7.7222</v>
      </c>
      <c r="E2083" t="n">
        <v>12.95</v>
      </c>
      <c r="F2083" t="n">
        <v>10.44</v>
      </c>
      <c r="G2083" t="n">
        <v>156.62</v>
      </c>
      <c r="H2083" t="n">
        <v>2.73</v>
      </c>
      <c r="I2083" t="n">
        <v>4</v>
      </c>
      <c r="J2083" t="n">
        <v>217.89</v>
      </c>
      <c r="K2083" t="n">
        <v>51.39</v>
      </c>
      <c r="L2083" t="n">
        <v>33.5</v>
      </c>
      <c r="M2083" t="n">
        <v>2</v>
      </c>
      <c r="N2083" t="n">
        <v>47.99</v>
      </c>
      <c r="O2083" t="n">
        <v>27106.88</v>
      </c>
      <c r="P2083" t="n">
        <v>118.06</v>
      </c>
      <c r="Q2083" t="n">
        <v>197.75</v>
      </c>
      <c r="R2083" t="n">
        <v>28.97</v>
      </c>
      <c r="S2083" t="n">
        <v>25.4</v>
      </c>
      <c r="T2083" t="n">
        <v>961.66</v>
      </c>
      <c r="U2083" t="n">
        <v>0.88</v>
      </c>
      <c r="V2083" t="n">
        <v>0.89</v>
      </c>
      <c r="W2083" t="n">
        <v>2.95</v>
      </c>
      <c r="X2083" t="n">
        <v>0.05</v>
      </c>
      <c r="Y2083" t="n">
        <v>1</v>
      </c>
      <c r="Z2083" t="n">
        <v>10</v>
      </c>
    </row>
    <row r="2084">
      <c r="A2084" t="n">
        <v>131</v>
      </c>
      <c r="B2084" t="n">
        <v>85</v>
      </c>
      <c r="C2084" t="inlineStr">
        <is>
          <t xml:space="preserve">CONCLUIDO	</t>
        </is>
      </c>
      <c r="D2084" t="n">
        <v>7.7205</v>
      </c>
      <c r="E2084" t="n">
        <v>12.95</v>
      </c>
      <c r="F2084" t="n">
        <v>10.44</v>
      </c>
      <c r="G2084" t="n">
        <v>156.67</v>
      </c>
      <c r="H2084" t="n">
        <v>2.75</v>
      </c>
      <c r="I2084" t="n">
        <v>4</v>
      </c>
      <c r="J2084" t="n">
        <v>218.3</v>
      </c>
      <c r="K2084" t="n">
        <v>51.39</v>
      </c>
      <c r="L2084" t="n">
        <v>33.75</v>
      </c>
      <c r="M2084" t="n">
        <v>2</v>
      </c>
      <c r="N2084" t="n">
        <v>48.16</v>
      </c>
      <c r="O2084" t="n">
        <v>27157.52</v>
      </c>
      <c r="P2084" t="n">
        <v>118.12</v>
      </c>
      <c r="Q2084" t="n">
        <v>197.76</v>
      </c>
      <c r="R2084" t="n">
        <v>29.08</v>
      </c>
      <c r="S2084" t="n">
        <v>25.4</v>
      </c>
      <c r="T2084" t="n">
        <v>1013.9</v>
      </c>
      <c r="U2084" t="n">
        <v>0.87</v>
      </c>
      <c r="V2084" t="n">
        <v>0.89</v>
      </c>
      <c r="W2084" t="n">
        <v>2.94</v>
      </c>
      <c r="X2084" t="n">
        <v>0.05</v>
      </c>
      <c r="Y2084" t="n">
        <v>1</v>
      </c>
      <c r="Z2084" t="n">
        <v>10</v>
      </c>
    </row>
    <row r="2085">
      <c r="A2085" t="n">
        <v>132</v>
      </c>
      <c r="B2085" t="n">
        <v>85</v>
      </c>
      <c r="C2085" t="inlineStr">
        <is>
          <t xml:space="preserve">CONCLUIDO	</t>
        </is>
      </c>
      <c r="D2085" t="n">
        <v>7.7202</v>
      </c>
      <c r="E2085" t="n">
        <v>12.95</v>
      </c>
      <c r="F2085" t="n">
        <v>10.45</v>
      </c>
      <c r="G2085" t="n">
        <v>156.68</v>
      </c>
      <c r="H2085" t="n">
        <v>2.76</v>
      </c>
      <c r="I2085" t="n">
        <v>4</v>
      </c>
      <c r="J2085" t="n">
        <v>218.71</v>
      </c>
      <c r="K2085" t="n">
        <v>51.39</v>
      </c>
      <c r="L2085" t="n">
        <v>34</v>
      </c>
      <c r="M2085" t="n">
        <v>1</v>
      </c>
      <c r="N2085" t="n">
        <v>48.32</v>
      </c>
      <c r="O2085" t="n">
        <v>27208.22</v>
      </c>
      <c r="P2085" t="n">
        <v>118.08</v>
      </c>
      <c r="Q2085" t="n">
        <v>197.76</v>
      </c>
      <c r="R2085" t="n">
        <v>29.03</v>
      </c>
      <c r="S2085" t="n">
        <v>25.4</v>
      </c>
      <c r="T2085" t="n">
        <v>989.26</v>
      </c>
      <c r="U2085" t="n">
        <v>0.87</v>
      </c>
      <c r="V2085" t="n">
        <v>0.89</v>
      </c>
      <c r="W2085" t="n">
        <v>2.95</v>
      </c>
      <c r="X2085" t="n">
        <v>0.06</v>
      </c>
      <c r="Y2085" t="n">
        <v>1</v>
      </c>
      <c r="Z2085" t="n">
        <v>10</v>
      </c>
    </row>
    <row r="2086">
      <c r="A2086" t="n">
        <v>133</v>
      </c>
      <c r="B2086" t="n">
        <v>85</v>
      </c>
      <c r="C2086" t="inlineStr">
        <is>
          <t xml:space="preserve">CONCLUIDO	</t>
        </is>
      </c>
      <c r="D2086" t="n">
        <v>7.7195</v>
      </c>
      <c r="E2086" t="n">
        <v>12.95</v>
      </c>
      <c r="F2086" t="n">
        <v>10.45</v>
      </c>
      <c r="G2086" t="n">
        <v>156.69</v>
      </c>
      <c r="H2086" t="n">
        <v>2.78</v>
      </c>
      <c r="I2086" t="n">
        <v>4</v>
      </c>
      <c r="J2086" t="n">
        <v>219.12</v>
      </c>
      <c r="K2086" t="n">
        <v>51.39</v>
      </c>
      <c r="L2086" t="n">
        <v>34.25</v>
      </c>
      <c r="M2086" t="n">
        <v>1</v>
      </c>
      <c r="N2086" t="n">
        <v>48.48</v>
      </c>
      <c r="O2086" t="n">
        <v>27258.97</v>
      </c>
      <c r="P2086" t="n">
        <v>118.13</v>
      </c>
      <c r="Q2086" t="n">
        <v>197.76</v>
      </c>
      <c r="R2086" t="n">
        <v>29.06</v>
      </c>
      <c r="S2086" t="n">
        <v>25.4</v>
      </c>
      <c r="T2086" t="n">
        <v>1003.78</v>
      </c>
      <c r="U2086" t="n">
        <v>0.87</v>
      </c>
      <c r="V2086" t="n">
        <v>0.89</v>
      </c>
      <c r="W2086" t="n">
        <v>2.95</v>
      </c>
      <c r="X2086" t="n">
        <v>0.06</v>
      </c>
      <c r="Y2086" t="n">
        <v>1</v>
      </c>
      <c r="Z2086" t="n">
        <v>10</v>
      </c>
    </row>
    <row r="2087">
      <c r="A2087" t="n">
        <v>134</v>
      </c>
      <c r="B2087" t="n">
        <v>85</v>
      </c>
      <c r="C2087" t="inlineStr">
        <is>
          <t xml:space="preserve">CONCLUIDO	</t>
        </is>
      </c>
      <c r="D2087" t="n">
        <v>7.7202</v>
      </c>
      <c r="E2087" t="n">
        <v>12.95</v>
      </c>
      <c r="F2087" t="n">
        <v>10.45</v>
      </c>
      <c r="G2087" t="n">
        <v>156.68</v>
      </c>
      <c r="H2087" t="n">
        <v>2.79</v>
      </c>
      <c r="I2087" t="n">
        <v>4</v>
      </c>
      <c r="J2087" t="n">
        <v>219.53</v>
      </c>
      <c r="K2087" t="n">
        <v>51.39</v>
      </c>
      <c r="L2087" t="n">
        <v>34.5</v>
      </c>
      <c r="M2087" t="n">
        <v>0</v>
      </c>
      <c r="N2087" t="n">
        <v>48.64</v>
      </c>
      <c r="O2087" t="n">
        <v>27309.77</v>
      </c>
      <c r="P2087" t="n">
        <v>118.18</v>
      </c>
      <c r="Q2087" t="n">
        <v>197.76</v>
      </c>
      <c r="R2087" t="n">
        <v>29</v>
      </c>
      <c r="S2087" t="n">
        <v>25.4</v>
      </c>
      <c r="T2087" t="n">
        <v>974.66</v>
      </c>
      <c r="U2087" t="n">
        <v>0.88</v>
      </c>
      <c r="V2087" t="n">
        <v>0.89</v>
      </c>
      <c r="W2087" t="n">
        <v>2.95</v>
      </c>
      <c r="X2087" t="n">
        <v>0.06</v>
      </c>
      <c r="Y2087" t="n">
        <v>1</v>
      </c>
      <c r="Z2087" t="n">
        <v>10</v>
      </c>
    </row>
    <row r="2088">
      <c r="A2088" t="n">
        <v>0</v>
      </c>
      <c r="B2088" t="n">
        <v>20</v>
      </c>
      <c r="C2088" t="inlineStr">
        <is>
          <t xml:space="preserve">CONCLUIDO	</t>
        </is>
      </c>
      <c r="D2088" t="n">
        <v>7.3294</v>
      </c>
      <c r="E2088" t="n">
        <v>13.64</v>
      </c>
      <c r="F2088" t="n">
        <v>11.32</v>
      </c>
      <c r="G2088" t="n">
        <v>14.45</v>
      </c>
      <c r="H2088" t="n">
        <v>0.34</v>
      </c>
      <c r="I2088" t="n">
        <v>47</v>
      </c>
      <c r="J2088" t="n">
        <v>51.33</v>
      </c>
      <c r="K2088" t="n">
        <v>24.83</v>
      </c>
      <c r="L2088" t="n">
        <v>1</v>
      </c>
      <c r="M2088" t="n">
        <v>45</v>
      </c>
      <c r="N2088" t="n">
        <v>5.51</v>
      </c>
      <c r="O2088" t="n">
        <v>6564.78</v>
      </c>
      <c r="P2088" t="n">
        <v>63.27</v>
      </c>
      <c r="Q2088" t="n">
        <v>197.85</v>
      </c>
      <c r="R2088" t="n">
        <v>56.3</v>
      </c>
      <c r="S2088" t="n">
        <v>25.4</v>
      </c>
      <c r="T2088" t="n">
        <v>14409.21</v>
      </c>
      <c r="U2088" t="n">
        <v>0.45</v>
      </c>
      <c r="V2088" t="n">
        <v>0.82</v>
      </c>
      <c r="W2088" t="n">
        <v>3.01</v>
      </c>
      <c r="X2088" t="n">
        <v>0.93</v>
      </c>
      <c r="Y2088" t="n">
        <v>1</v>
      </c>
      <c r="Z2088" t="n">
        <v>10</v>
      </c>
    </row>
    <row r="2089">
      <c r="A2089" t="n">
        <v>1</v>
      </c>
      <c r="B2089" t="n">
        <v>20</v>
      </c>
      <c r="C2089" t="inlineStr">
        <is>
          <t xml:space="preserve">CONCLUIDO	</t>
        </is>
      </c>
      <c r="D2089" t="n">
        <v>7.5058</v>
      </c>
      <c r="E2089" t="n">
        <v>13.32</v>
      </c>
      <c r="F2089" t="n">
        <v>11.12</v>
      </c>
      <c r="G2089" t="n">
        <v>18.04</v>
      </c>
      <c r="H2089" t="n">
        <v>0.42</v>
      </c>
      <c r="I2089" t="n">
        <v>37</v>
      </c>
      <c r="J2089" t="n">
        <v>51.62</v>
      </c>
      <c r="K2089" t="n">
        <v>24.83</v>
      </c>
      <c r="L2089" t="n">
        <v>1.25</v>
      </c>
      <c r="M2089" t="n">
        <v>35</v>
      </c>
      <c r="N2089" t="n">
        <v>5.54</v>
      </c>
      <c r="O2089" t="n">
        <v>6599.8</v>
      </c>
      <c r="P2089" t="n">
        <v>61.56</v>
      </c>
      <c r="Q2089" t="n">
        <v>197.84</v>
      </c>
      <c r="R2089" t="n">
        <v>50</v>
      </c>
      <c r="S2089" t="n">
        <v>25.4</v>
      </c>
      <c r="T2089" t="n">
        <v>11313.55</v>
      </c>
      <c r="U2089" t="n">
        <v>0.51</v>
      </c>
      <c r="V2089" t="n">
        <v>0.84</v>
      </c>
      <c r="W2089" t="n">
        <v>3</v>
      </c>
      <c r="X2089" t="n">
        <v>0.73</v>
      </c>
      <c r="Y2089" t="n">
        <v>1</v>
      </c>
      <c r="Z2089" t="n">
        <v>10</v>
      </c>
    </row>
    <row r="2090">
      <c r="A2090" t="n">
        <v>2</v>
      </c>
      <c r="B2090" t="n">
        <v>20</v>
      </c>
      <c r="C2090" t="inlineStr">
        <is>
          <t xml:space="preserve">CONCLUIDO	</t>
        </is>
      </c>
      <c r="D2090" t="n">
        <v>7.6456</v>
      </c>
      <c r="E2090" t="n">
        <v>13.08</v>
      </c>
      <c r="F2090" t="n">
        <v>10.96</v>
      </c>
      <c r="G2090" t="n">
        <v>21.93</v>
      </c>
      <c r="H2090" t="n">
        <v>0.5</v>
      </c>
      <c r="I2090" t="n">
        <v>30</v>
      </c>
      <c r="J2090" t="n">
        <v>51.9</v>
      </c>
      <c r="K2090" t="n">
        <v>24.83</v>
      </c>
      <c r="L2090" t="n">
        <v>1.5</v>
      </c>
      <c r="M2090" t="n">
        <v>28</v>
      </c>
      <c r="N2090" t="n">
        <v>5.57</v>
      </c>
      <c r="O2090" t="n">
        <v>6634.84</v>
      </c>
      <c r="P2090" t="n">
        <v>59.92</v>
      </c>
      <c r="Q2090" t="n">
        <v>197.78</v>
      </c>
      <c r="R2090" t="n">
        <v>45.36</v>
      </c>
      <c r="S2090" t="n">
        <v>25.4</v>
      </c>
      <c r="T2090" t="n">
        <v>9023.93</v>
      </c>
      <c r="U2090" t="n">
        <v>0.5600000000000001</v>
      </c>
      <c r="V2090" t="n">
        <v>0.85</v>
      </c>
      <c r="W2090" t="n">
        <v>2.98</v>
      </c>
      <c r="X2090" t="n">
        <v>0.57</v>
      </c>
      <c r="Y2090" t="n">
        <v>1</v>
      </c>
      <c r="Z2090" t="n">
        <v>10</v>
      </c>
    </row>
    <row r="2091">
      <c r="A2091" t="n">
        <v>3</v>
      </c>
      <c r="B2091" t="n">
        <v>20</v>
      </c>
      <c r="C2091" t="inlineStr">
        <is>
          <t xml:space="preserve">CONCLUIDO	</t>
        </is>
      </c>
      <c r="D2091" t="n">
        <v>7.7348</v>
      </c>
      <c r="E2091" t="n">
        <v>12.93</v>
      </c>
      <c r="F2091" t="n">
        <v>10.88</v>
      </c>
      <c r="G2091" t="n">
        <v>26.1</v>
      </c>
      <c r="H2091" t="n">
        <v>0.58</v>
      </c>
      <c r="I2091" t="n">
        <v>25</v>
      </c>
      <c r="J2091" t="n">
        <v>52.19</v>
      </c>
      <c r="K2091" t="n">
        <v>24.83</v>
      </c>
      <c r="L2091" t="n">
        <v>1.75</v>
      </c>
      <c r="M2091" t="n">
        <v>23</v>
      </c>
      <c r="N2091" t="n">
        <v>5.61</v>
      </c>
      <c r="O2091" t="n">
        <v>6670.02</v>
      </c>
      <c r="P2091" t="n">
        <v>58.63</v>
      </c>
      <c r="Q2091" t="n">
        <v>197.86</v>
      </c>
      <c r="R2091" t="n">
        <v>42.21</v>
      </c>
      <c r="S2091" t="n">
        <v>25.4</v>
      </c>
      <c r="T2091" t="n">
        <v>7474.19</v>
      </c>
      <c r="U2091" t="n">
        <v>0.6</v>
      </c>
      <c r="V2091" t="n">
        <v>0.86</v>
      </c>
      <c r="W2091" t="n">
        <v>2.98</v>
      </c>
      <c r="X2091" t="n">
        <v>0.48</v>
      </c>
      <c r="Y2091" t="n">
        <v>1</v>
      </c>
      <c r="Z2091" t="n">
        <v>10</v>
      </c>
    </row>
    <row r="2092">
      <c r="A2092" t="n">
        <v>4</v>
      </c>
      <c r="B2092" t="n">
        <v>20</v>
      </c>
      <c r="C2092" t="inlineStr">
        <is>
          <t xml:space="preserve">CONCLUIDO	</t>
        </is>
      </c>
      <c r="D2092" t="n">
        <v>7.8003</v>
      </c>
      <c r="E2092" t="n">
        <v>12.82</v>
      </c>
      <c r="F2092" t="n">
        <v>10.8</v>
      </c>
      <c r="G2092" t="n">
        <v>29.46</v>
      </c>
      <c r="H2092" t="n">
        <v>0.66</v>
      </c>
      <c r="I2092" t="n">
        <v>22</v>
      </c>
      <c r="J2092" t="n">
        <v>52.47</v>
      </c>
      <c r="K2092" t="n">
        <v>24.83</v>
      </c>
      <c r="L2092" t="n">
        <v>2</v>
      </c>
      <c r="M2092" t="n">
        <v>20</v>
      </c>
      <c r="N2092" t="n">
        <v>5.64</v>
      </c>
      <c r="O2092" t="n">
        <v>6705.1</v>
      </c>
      <c r="P2092" t="n">
        <v>57.63</v>
      </c>
      <c r="Q2092" t="n">
        <v>197.78</v>
      </c>
      <c r="R2092" t="n">
        <v>40.18</v>
      </c>
      <c r="S2092" t="n">
        <v>25.4</v>
      </c>
      <c r="T2092" t="n">
        <v>6476.03</v>
      </c>
      <c r="U2092" t="n">
        <v>0.63</v>
      </c>
      <c r="V2092" t="n">
        <v>0.86</v>
      </c>
      <c r="W2092" t="n">
        <v>2.97</v>
      </c>
      <c r="X2092" t="n">
        <v>0.41</v>
      </c>
      <c r="Y2092" t="n">
        <v>1</v>
      </c>
      <c r="Z2092" t="n">
        <v>10</v>
      </c>
    </row>
    <row r="2093">
      <c r="A2093" t="n">
        <v>5</v>
      </c>
      <c r="B2093" t="n">
        <v>20</v>
      </c>
      <c r="C2093" t="inlineStr">
        <is>
          <t xml:space="preserve">CONCLUIDO	</t>
        </is>
      </c>
      <c r="D2093" t="n">
        <v>7.8589</v>
      </c>
      <c r="E2093" t="n">
        <v>12.72</v>
      </c>
      <c r="F2093" t="n">
        <v>10.74</v>
      </c>
      <c r="G2093" t="n">
        <v>33.93</v>
      </c>
      <c r="H2093" t="n">
        <v>0.74</v>
      </c>
      <c r="I2093" t="n">
        <v>19</v>
      </c>
      <c r="J2093" t="n">
        <v>52.75</v>
      </c>
      <c r="K2093" t="n">
        <v>24.83</v>
      </c>
      <c r="L2093" t="n">
        <v>2.25</v>
      </c>
      <c r="M2093" t="n">
        <v>17</v>
      </c>
      <c r="N2093" t="n">
        <v>5.68</v>
      </c>
      <c r="O2093" t="n">
        <v>6740.19</v>
      </c>
      <c r="P2093" t="n">
        <v>56.5</v>
      </c>
      <c r="Q2093" t="n">
        <v>197.77</v>
      </c>
      <c r="R2093" t="n">
        <v>38.43</v>
      </c>
      <c r="S2093" t="n">
        <v>25.4</v>
      </c>
      <c r="T2093" t="n">
        <v>5613.94</v>
      </c>
      <c r="U2093" t="n">
        <v>0.66</v>
      </c>
      <c r="V2093" t="n">
        <v>0.87</v>
      </c>
      <c r="W2093" t="n">
        <v>2.97</v>
      </c>
      <c r="X2093" t="n">
        <v>0.35</v>
      </c>
      <c r="Y2093" t="n">
        <v>1</v>
      </c>
      <c r="Z2093" t="n">
        <v>10</v>
      </c>
    </row>
    <row r="2094">
      <c r="A2094" t="n">
        <v>6</v>
      </c>
      <c r="B2094" t="n">
        <v>20</v>
      </c>
      <c r="C2094" t="inlineStr">
        <is>
          <t xml:space="preserve">CONCLUIDO	</t>
        </is>
      </c>
      <c r="D2094" t="n">
        <v>7.8934</v>
      </c>
      <c r="E2094" t="n">
        <v>12.67</v>
      </c>
      <c r="F2094" t="n">
        <v>10.71</v>
      </c>
      <c r="G2094" t="n">
        <v>37.81</v>
      </c>
      <c r="H2094" t="n">
        <v>0.82</v>
      </c>
      <c r="I2094" t="n">
        <v>17</v>
      </c>
      <c r="J2094" t="n">
        <v>53.04</v>
      </c>
      <c r="K2094" t="n">
        <v>24.83</v>
      </c>
      <c r="L2094" t="n">
        <v>2.5</v>
      </c>
      <c r="M2094" t="n">
        <v>15</v>
      </c>
      <c r="N2094" t="n">
        <v>5.71</v>
      </c>
      <c r="O2094" t="n">
        <v>6775.31</v>
      </c>
      <c r="P2094" t="n">
        <v>55.43</v>
      </c>
      <c r="Q2094" t="n">
        <v>197.84</v>
      </c>
      <c r="R2094" t="n">
        <v>37.22</v>
      </c>
      <c r="S2094" t="n">
        <v>25.4</v>
      </c>
      <c r="T2094" t="n">
        <v>5020.12</v>
      </c>
      <c r="U2094" t="n">
        <v>0.68</v>
      </c>
      <c r="V2094" t="n">
        <v>0.87</v>
      </c>
      <c r="W2094" t="n">
        <v>2.97</v>
      </c>
      <c r="X2094" t="n">
        <v>0.32</v>
      </c>
      <c r="Y2094" t="n">
        <v>1</v>
      </c>
      <c r="Z2094" t="n">
        <v>10</v>
      </c>
    </row>
    <row r="2095">
      <c r="A2095" t="n">
        <v>7</v>
      </c>
      <c r="B2095" t="n">
        <v>20</v>
      </c>
      <c r="C2095" t="inlineStr">
        <is>
          <t xml:space="preserve">CONCLUIDO	</t>
        </is>
      </c>
      <c r="D2095" t="n">
        <v>7.914</v>
      </c>
      <c r="E2095" t="n">
        <v>12.64</v>
      </c>
      <c r="F2095" t="n">
        <v>10.69</v>
      </c>
      <c r="G2095" t="n">
        <v>40.1</v>
      </c>
      <c r="H2095" t="n">
        <v>0.89</v>
      </c>
      <c r="I2095" t="n">
        <v>16</v>
      </c>
      <c r="J2095" t="n">
        <v>53.32</v>
      </c>
      <c r="K2095" t="n">
        <v>24.83</v>
      </c>
      <c r="L2095" t="n">
        <v>2.75</v>
      </c>
      <c r="M2095" t="n">
        <v>14</v>
      </c>
      <c r="N2095" t="n">
        <v>5.75</v>
      </c>
      <c r="O2095" t="n">
        <v>6810.44</v>
      </c>
      <c r="P2095" t="n">
        <v>54.99</v>
      </c>
      <c r="Q2095" t="n">
        <v>197.76</v>
      </c>
      <c r="R2095" t="n">
        <v>36.88</v>
      </c>
      <c r="S2095" t="n">
        <v>25.4</v>
      </c>
      <c r="T2095" t="n">
        <v>4854.88</v>
      </c>
      <c r="U2095" t="n">
        <v>0.6899999999999999</v>
      </c>
      <c r="V2095" t="n">
        <v>0.87</v>
      </c>
      <c r="W2095" t="n">
        <v>2.96</v>
      </c>
      <c r="X2095" t="n">
        <v>0.3</v>
      </c>
      <c r="Y2095" t="n">
        <v>1</v>
      </c>
      <c r="Z2095" t="n">
        <v>10</v>
      </c>
    </row>
    <row r="2096">
      <c r="A2096" t="n">
        <v>8</v>
      </c>
      <c r="B2096" t="n">
        <v>20</v>
      </c>
      <c r="C2096" t="inlineStr">
        <is>
          <t xml:space="preserve">CONCLUIDO	</t>
        </is>
      </c>
      <c r="D2096" t="n">
        <v>7.9604</v>
      </c>
      <c r="E2096" t="n">
        <v>12.56</v>
      </c>
      <c r="F2096" t="n">
        <v>10.64</v>
      </c>
      <c r="G2096" t="n">
        <v>45.61</v>
      </c>
      <c r="H2096" t="n">
        <v>0.97</v>
      </c>
      <c r="I2096" t="n">
        <v>14</v>
      </c>
      <c r="J2096" t="n">
        <v>53.61</v>
      </c>
      <c r="K2096" t="n">
        <v>24.83</v>
      </c>
      <c r="L2096" t="n">
        <v>3</v>
      </c>
      <c r="M2096" t="n">
        <v>12</v>
      </c>
      <c r="N2096" t="n">
        <v>5.78</v>
      </c>
      <c r="O2096" t="n">
        <v>6845.59</v>
      </c>
      <c r="P2096" t="n">
        <v>53.83</v>
      </c>
      <c r="Q2096" t="n">
        <v>197.79</v>
      </c>
      <c r="R2096" t="n">
        <v>35.23</v>
      </c>
      <c r="S2096" t="n">
        <v>25.4</v>
      </c>
      <c r="T2096" t="n">
        <v>4041.11</v>
      </c>
      <c r="U2096" t="n">
        <v>0.72</v>
      </c>
      <c r="V2096" t="n">
        <v>0.87</v>
      </c>
      <c r="W2096" t="n">
        <v>2.96</v>
      </c>
      <c r="X2096" t="n">
        <v>0.25</v>
      </c>
      <c r="Y2096" t="n">
        <v>1</v>
      </c>
      <c r="Z2096" t="n">
        <v>10</v>
      </c>
    </row>
    <row r="2097">
      <c r="A2097" t="n">
        <v>9</v>
      </c>
      <c r="B2097" t="n">
        <v>20</v>
      </c>
      <c r="C2097" t="inlineStr">
        <is>
          <t xml:space="preserve">CONCLUIDO	</t>
        </is>
      </c>
      <c r="D2097" t="n">
        <v>7.9665</v>
      </c>
      <c r="E2097" t="n">
        <v>12.55</v>
      </c>
      <c r="F2097" t="n">
        <v>10.65</v>
      </c>
      <c r="G2097" t="n">
        <v>49.13</v>
      </c>
      <c r="H2097" t="n">
        <v>1.04</v>
      </c>
      <c r="I2097" t="n">
        <v>13</v>
      </c>
      <c r="J2097" t="n">
        <v>53.89</v>
      </c>
      <c r="K2097" t="n">
        <v>24.83</v>
      </c>
      <c r="L2097" t="n">
        <v>3.25</v>
      </c>
      <c r="M2097" t="n">
        <v>11</v>
      </c>
      <c r="N2097" t="n">
        <v>5.82</v>
      </c>
      <c r="O2097" t="n">
        <v>6880.77</v>
      </c>
      <c r="P2097" t="n">
        <v>53.38</v>
      </c>
      <c r="Q2097" t="n">
        <v>197.78</v>
      </c>
      <c r="R2097" t="n">
        <v>35.41</v>
      </c>
      <c r="S2097" t="n">
        <v>25.4</v>
      </c>
      <c r="T2097" t="n">
        <v>4136.46</v>
      </c>
      <c r="U2097" t="n">
        <v>0.72</v>
      </c>
      <c r="V2097" t="n">
        <v>0.87</v>
      </c>
      <c r="W2097" t="n">
        <v>2.96</v>
      </c>
      <c r="X2097" t="n">
        <v>0.26</v>
      </c>
      <c r="Y2097" t="n">
        <v>1</v>
      </c>
      <c r="Z2097" t="n">
        <v>10</v>
      </c>
    </row>
    <row r="2098">
      <c r="A2098" t="n">
        <v>10</v>
      </c>
      <c r="B2098" t="n">
        <v>20</v>
      </c>
      <c r="C2098" t="inlineStr">
        <is>
          <t xml:space="preserve">CONCLUIDO	</t>
        </is>
      </c>
      <c r="D2098" t="n">
        <v>7.9952</v>
      </c>
      <c r="E2098" t="n">
        <v>12.51</v>
      </c>
      <c r="F2098" t="n">
        <v>10.61</v>
      </c>
      <c r="G2098" t="n">
        <v>53.07</v>
      </c>
      <c r="H2098" t="n">
        <v>1.12</v>
      </c>
      <c r="I2098" t="n">
        <v>12</v>
      </c>
      <c r="J2098" t="n">
        <v>54.18</v>
      </c>
      <c r="K2098" t="n">
        <v>24.83</v>
      </c>
      <c r="L2098" t="n">
        <v>3.5</v>
      </c>
      <c r="M2098" t="n">
        <v>9</v>
      </c>
      <c r="N2098" t="n">
        <v>5.85</v>
      </c>
      <c r="O2098" t="n">
        <v>6915.96</v>
      </c>
      <c r="P2098" t="n">
        <v>52.09</v>
      </c>
      <c r="Q2098" t="n">
        <v>197.75</v>
      </c>
      <c r="R2098" t="n">
        <v>34.32</v>
      </c>
      <c r="S2098" t="n">
        <v>25.4</v>
      </c>
      <c r="T2098" t="n">
        <v>3594.53</v>
      </c>
      <c r="U2098" t="n">
        <v>0.74</v>
      </c>
      <c r="V2098" t="n">
        <v>0.88</v>
      </c>
      <c r="W2098" t="n">
        <v>2.96</v>
      </c>
      <c r="X2098" t="n">
        <v>0.22</v>
      </c>
      <c r="Y2098" t="n">
        <v>1</v>
      </c>
      <c r="Z2098" t="n">
        <v>10</v>
      </c>
    </row>
    <row r="2099">
      <c r="A2099" t="n">
        <v>11</v>
      </c>
      <c r="B2099" t="n">
        <v>20</v>
      </c>
      <c r="C2099" t="inlineStr">
        <is>
          <t xml:space="preserve">CONCLUIDO	</t>
        </is>
      </c>
      <c r="D2099" t="n">
        <v>7.9915</v>
      </c>
      <c r="E2099" t="n">
        <v>12.51</v>
      </c>
      <c r="F2099" t="n">
        <v>10.62</v>
      </c>
      <c r="G2099" t="n">
        <v>53.09</v>
      </c>
      <c r="H2099" t="n">
        <v>1.19</v>
      </c>
      <c r="I2099" t="n">
        <v>12</v>
      </c>
      <c r="J2099" t="n">
        <v>54.46</v>
      </c>
      <c r="K2099" t="n">
        <v>24.83</v>
      </c>
      <c r="L2099" t="n">
        <v>3.75</v>
      </c>
      <c r="M2099" t="n">
        <v>3</v>
      </c>
      <c r="N2099" t="n">
        <v>5.89</v>
      </c>
      <c r="O2099" t="n">
        <v>6951.16</v>
      </c>
      <c r="P2099" t="n">
        <v>51.48</v>
      </c>
      <c r="Q2099" t="n">
        <v>197.91</v>
      </c>
      <c r="R2099" t="n">
        <v>33.99</v>
      </c>
      <c r="S2099" t="n">
        <v>25.4</v>
      </c>
      <c r="T2099" t="n">
        <v>3433.19</v>
      </c>
      <c r="U2099" t="n">
        <v>0.75</v>
      </c>
      <c r="V2099" t="n">
        <v>0.88</v>
      </c>
      <c r="W2099" t="n">
        <v>2.97</v>
      </c>
      <c r="X2099" t="n">
        <v>0.23</v>
      </c>
      <c r="Y2099" t="n">
        <v>1</v>
      </c>
      <c r="Z2099" t="n">
        <v>10</v>
      </c>
    </row>
    <row r="2100">
      <c r="A2100" t="n">
        <v>12</v>
      </c>
      <c r="B2100" t="n">
        <v>20</v>
      </c>
      <c r="C2100" t="inlineStr">
        <is>
          <t xml:space="preserve">CONCLUIDO	</t>
        </is>
      </c>
      <c r="D2100" t="n">
        <v>8.006399999999999</v>
      </c>
      <c r="E2100" t="n">
        <v>12.49</v>
      </c>
      <c r="F2100" t="n">
        <v>10.61</v>
      </c>
      <c r="G2100" t="n">
        <v>57.86</v>
      </c>
      <c r="H2100" t="n">
        <v>1.27</v>
      </c>
      <c r="I2100" t="n">
        <v>11</v>
      </c>
      <c r="J2100" t="n">
        <v>54.75</v>
      </c>
      <c r="K2100" t="n">
        <v>24.83</v>
      </c>
      <c r="L2100" t="n">
        <v>4</v>
      </c>
      <c r="M2100" t="n">
        <v>1</v>
      </c>
      <c r="N2100" t="n">
        <v>5.92</v>
      </c>
      <c r="O2100" t="n">
        <v>6986.39</v>
      </c>
      <c r="P2100" t="n">
        <v>51.27</v>
      </c>
      <c r="Q2100" t="n">
        <v>197.93</v>
      </c>
      <c r="R2100" t="n">
        <v>33.76</v>
      </c>
      <c r="S2100" t="n">
        <v>25.4</v>
      </c>
      <c r="T2100" t="n">
        <v>3322.51</v>
      </c>
      <c r="U2100" t="n">
        <v>0.75</v>
      </c>
      <c r="V2100" t="n">
        <v>0.88</v>
      </c>
      <c r="W2100" t="n">
        <v>2.97</v>
      </c>
      <c r="X2100" t="n">
        <v>0.22</v>
      </c>
      <c r="Y2100" t="n">
        <v>1</v>
      </c>
      <c r="Z2100" t="n">
        <v>10</v>
      </c>
    </row>
    <row r="2101">
      <c r="A2101" t="n">
        <v>13</v>
      </c>
      <c r="B2101" t="n">
        <v>20</v>
      </c>
      <c r="C2101" t="inlineStr">
        <is>
          <t xml:space="preserve">CONCLUIDO	</t>
        </is>
      </c>
      <c r="D2101" t="n">
        <v>8.005699999999999</v>
      </c>
      <c r="E2101" t="n">
        <v>12.49</v>
      </c>
      <c r="F2101" t="n">
        <v>10.61</v>
      </c>
      <c r="G2101" t="n">
        <v>57.87</v>
      </c>
      <c r="H2101" t="n">
        <v>1.34</v>
      </c>
      <c r="I2101" t="n">
        <v>11</v>
      </c>
      <c r="J2101" t="n">
        <v>55.04</v>
      </c>
      <c r="K2101" t="n">
        <v>24.83</v>
      </c>
      <c r="L2101" t="n">
        <v>4.25</v>
      </c>
      <c r="M2101" t="n">
        <v>0</v>
      </c>
      <c r="N2101" t="n">
        <v>5.96</v>
      </c>
      <c r="O2101" t="n">
        <v>7021.64</v>
      </c>
      <c r="P2101" t="n">
        <v>51.51</v>
      </c>
      <c r="Q2101" t="n">
        <v>197.93</v>
      </c>
      <c r="R2101" t="n">
        <v>33.76</v>
      </c>
      <c r="S2101" t="n">
        <v>25.4</v>
      </c>
      <c r="T2101" t="n">
        <v>3319.4</v>
      </c>
      <c r="U2101" t="n">
        <v>0.75</v>
      </c>
      <c r="V2101" t="n">
        <v>0.88</v>
      </c>
      <c r="W2101" t="n">
        <v>2.97</v>
      </c>
      <c r="X2101" t="n">
        <v>0.22</v>
      </c>
      <c r="Y2101" t="n">
        <v>1</v>
      </c>
      <c r="Z2101" t="n">
        <v>10</v>
      </c>
    </row>
    <row r="2102">
      <c r="A2102" t="n">
        <v>0</v>
      </c>
      <c r="B2102" t="n">
        <v>120</v>
      </c>
      <c r="C2102" t="inlineStr">
        <is>
          <t xml:space="preserve">CONCLUIDO	</t>
        </is>
      </c>
      <c r="D2102" t="n">
        <v>4.2959</v>
      </c>
      <c r="E2102" t="n">
        <v>23.28</v>
      </c>
      <c r="F2102" t="n">
        <v>13.55</v>
      </c>
      <c r="G2102" t="n">
        <v>5.28</v>
      </c>
      <c r="H2102" t="n">
        <v>0.08</v>
      </c>
      <c r="I2102" t="n">
        <v>154</v>
      </c>
      <c r="J2102" t="n">
        <v>232.68</v>
      </c>
      <c r="K2102" t="n">
        <v>57.72</v>
      </c>
      <c r="L2102" t="n">
        <v>1</v>
      </c>
      <c r="M2102" t="n">
        <v>152</v>
      </c>
      <c r="N2102" t="n">
        <v>53.95</v>
      </c>
      <c r="O2102" t="n">
        <v>28931.02</v>
      </c>
      <c r="P2102" t="n">
        <v>213.69</v>
      </c>
      <c r="Q2102" t="n">
        <v>198.03</v>
      </c>
      <c r="R2102" t="n">
        <v>125.77</v>
      </c>
      <c r="S2102" t="n">
        <v>25.4</v>
      </c>
      <c r="T2102" t="n">
        <v>48609.75</v>
      </c>
      <c r="U2102" t="n">
        <v>0.2</v>
      </c>
      <c r="V2102" t="n">
        <v>0.6899999999999999</v>
      </c>
      <c r="W2102" t="n">
        <v>3.19</v>
      </c>
      <c r="X2102" t="n">
        <v>3.15</v>
      </c>
      <c r="Y2102" t="n">
        <v>1</v>
      </c>
      <c r="Z2102" t="n">
        <v>10</v>
      </c>
    </row>
    <row r="2103">
      <c r="A2103" t="n">
        <v>1</v>
      </c>
      <c r="B2103" t="n">
        <v>120</v>
      </c>
      <c r="C2103" t="inlineStr">
        <is>
          <t xml:space="preserve">CONCLUIDO	</t>
        </is>
      </c>
      <c r="D2103" t="n">
        <v>4.8008</v>
      </c>
      <c r="E2103" t="n">
        <v>20.83</v>
      </c>
      <c r="F2103" t="n">
        <v>12.79</v>
      </c>
      <c r="G2103" t="n">
        <v>6.56</v>
      </c>
      <c r="H2103" t="n">
        <v>0.1</v>
      </c>
      <c r="I2103" t="n">
        <v>117</v>
      </c>
      <c r="J2103" t="n">
        <v>233.1</v>
      </c>
      <c r="K2103" t="n">
        <v>57.72</v>
      </c>
      <c r="L2103" t="n">
        <v>1.25</v>
      </c>
      <c r="M2103" t="n">
        <v>115</v>
      </c>
      <c r="N2103" t="n">
        <v>54.13</v>
      </c>
      <c r="O2103" t="n">
        <v>28983.75</v>
      </c>
      <c r="P2103" t="n">
        <v>201.65</v>
      </c>
      <c r="Q2103" t="n">
        <v>198.12</v>
      </c>
      <c r="R2103" t="n">
        <v>101.92</v>
      </c>
      <c r="S2103" t="n">
        <v>25.4</v>
      </c>
      <c r="T2103" t="n">
        <v>36868.57</v>
      </c>
      <c r="U2103" t="n">
        <v>0.25</v>
      </c>
      <c r="V2103" t="n">
        <v>0.73</v>
      </c>
      <c r="W2103" t="n">
        <v>3.13</v>
      </c>
      <c r="X2103" t="n">
        <v>2.39</v>
      </c>
      <c r="Y2103" t="n">
        <v>1</v>
      </c>
      <c r="Z2103" t="n">
        <v>10</v>
      </c>
    </row>
    <row r="2104">
      <c r="A2104" t="n">
        <v>2</v>
      </c>
      <c r="B2104" t="n">
        <v>120</v>
      </c>
      <c r="C2104" t="inlineStr">
        <is>
          <t xml:space="preserve">CONCLUIDO	</t>
        </is>
      </c>
      <c r="D2104" t="n">
        <v>5.1881</v>
      </c>
      <c r="E2104" t="n">
        <v>19.27</v>
      </c>
      <c r="F2104" t="n">
        <v>12.28</v>
      </c>
      <c r="G2104" t="n">
        <v>7.84</v>
      </c>
      <c r="H2104" t="n">
        <v>0.11</v>
      </c>
      <c r="I2104" t="n">
        <v>94</v>
      </c>
      <c r="J2104" t="n">
        <v>233.53</v>
      </c>
      <c r="K2104" t="n">
        <v>57.72</v>
      </c>
      <c r="L2104" t="n">
        <v>1.5</v>
      </c>
      <c r="M2104" t="n">
        <v>92</v>
      </c>
      <c r="N2104" t="n">
        <v>54.31</v>
      </c>
      <c r="O2104" t="n">
        <v>29036.54</v>
      </c>
      <c r="P2104" t="n">
        <v>193.64</v>
      </c>
      <c r="Q2104" t="n">
        <v>198</v>
      </c>
      <c r="R2104" t="n">
        <v>86.33</v>
      </c>
      <c r="S2104" t="n">
        <v>25.4</v>
      </c>
      <c r="T2104" t="n">
        <v>29188.99</v>
      </c>
      <c r="U2104" t="n">
        <v>0.29</v>
      </c>
      <c r="V2104" t="n">
        <v>0.76</v>
      </c>
      <c r="W2104" t="n">
        <v>3.09</v>
      </c>
      <c r="X2104" t="n">
        <v>1.89</v>
      </c>
      <c r="Y2104" t="n">
        <v>1</v>
      </c>
      <c r="Z2104" t="n">
        <v>10</v>
      </c>
    </row>
    <row r="2105">
      <c r="A2105" t="n">
        <v>3</v>
      </c>
      <c r="B2105" t="n">
        <v>120</v>
      </c>
      <c r="C2105" t="inlineStr">
        <is>
          <t xml:space="preserve">CONCLUIDO	</t>
        </is>
      </c>
      <c r="D2105" t="n">
        <v>5.4901</v>
      </c>
      <c r="E2105" t="n">
        <v>18.21</v>
      </c>
      <c r="F2105" t="n">
        <v>11.95</v>
      </c>
      <c r="G2105" t="n">
        <v>9.19</v>
      </c>
      <c r="H2105" t="n">
        <v>0.13</v>
      </c>
      <c r="I2105" t="n">
        <v>78</v>
      </c>
      <c r="J2105" t="n">
        <v>233.96</v>
      </c>
      <c r="K2105" t="n">
        <v>57.72</v>
      </c>
      <c r="L2105" t="n">
        <v>1.75</v>
      </c>
      <c r="M2105" t="n">
        <v>76</v>
      </c>
      <c r="N2105" t="n">
        <v>54.49</v>
      </c>
      <c r="O2105" t="n">
        <v>29089.39</v>
      </c>
      <c r="P2105" t="n">
        <v>188.34</v>
      </c>
      <c r="Q2105" t="n">
        <v>197.98</v>
      </c>
      <c r="R2105" t="n">
        <v>75.7</v>
      </c>
      <c r="S2105" t="n">
        <v>25.4</v>
      </c>
      <c r="T2105" t="n">
        <v>23956.09</v>
      </c>
      <c r="U2105" t="n">
        <v>0.34</v>
      </c>
      <c r="V2105" t="n">
        <v>0.78</v>
      </c>
      <c r="W2105" t="n">
        <v>3.07</v>
      </c>
      <c r="X2105" t="n">
        <v>1.56</v>
      </c>
      <c r="Y2105" t="n">
        <v>1</v>
      </c>
      <c r="Z2105" t="n">
        <v>10</v>
      </c>
    </row>
    <row r="2106">
      <c r="A2106" t="n">
        <v>4</v>
      </c>
      <c r="B2106" t="n">
        <v>120</v>
      </c>
      <c r="C2106" t="inlineStr">
        <is>
          <t xml:space="preserve">CONCLUIDO	</t>
        </is>
      </c>
      <c r="D2106" t="n">
        <v>5.6929</v>
      </c>
      <c r="E2106" t="n">
        <v>17.57</v>
      </c>
      <c r="F2106" t="n">
        <v>11.76</v>
      </c>
      <c r="G2106" t="n">
        <v>10.38</v>
      </c>
      <c r="H2106" t="n">
        <v>0.15</v>
      </c>
      <c r="I2106" t="n">
        <v>68</v>
      </c>
      <c r="J2106" t="n">
        <v>234.39</v>
      </c>
      <c r="K2106" t="n">
        <v>57.72</v>
      </c>
      <c r="L2106" t="n">
        <v>2</v>
      </c>
      <c r="M2106" t="n">
        <v>66</v>
      </c>
      <c r="N2106" t="n">
        <v>54.67</v>
      </c>
      <c r="O2106" t="n">
        <v>29142.31</v>
      </c>
      <c r="P2106" t="n">
        <v>185.3</v>
      </c>
      <c r="Q2106" t="n">
        <v>197.92</v>
      </c>
      <c r="R2106" t="n">
        <v>70.03</v>
      </c>
      <c r="S2106" t="n">
        <v>25.4</v>
      </c>
      <c r="T2106" t="n">
        <v>21171.55</v>
      </c>
      <c r="U2106" t="n">
        <v>0.36</v>
      </c>
      <c r="V2106" t="n">
        <v>0.79</v>
      </c>
      <c r="W2106" t="n">
        <v>3.05</v>
      </c>
      <c r="X2106" t="n">
        <v>1.36</v>
      </c>
      <c r="Y2106" t="n">
        <v>1</v>
      </c>
      <c r="Z2106" t="n">
        <v>10</v>
      </c>
    </row>
    <row r="2107">
      <c r="A2107" t="n">
        <v>5</v>
      </c>
      <c r="B2107" t="n">
        <v>120</v>
      </c>
      <c r="C2107" t="inlineStr">
        <is>
          <t xml:space="preserve">CONCLUIDO	</t>
        </is>
      </c>
      <c r="D2107" t="n">
        <v>5.8929</v>
      </c>
      <c r="E2107" t="n">
        <v>16.97</v>
      </c>
      <c r="F2107" t="n">
        <v>11.57</v>
      </c>
      <c r="G2107" t="n">
        <v>11.77</v>
      </c>
      <c r="H2107" t="n">
        <v>0.17</v>
      </c>
      <c r="I2107" t="n">
        <v>59</v>
      </c>
      <c r="J2107" t="n">
        <v>234.82</v>
      </c>
      <c r="K2107" t="n">
        <v>57.72</v>
      </c>
      <c r="L2107" t="n">
        <v>2.25</v>
      </c>
      <c r="M2107" t="n">
        <v>57</v>
      </c>
      <c r="N2107" t="n">
        <v>54.85</v>
      </c>
      <c r="O2107" t="n">
        <v>29195.29</v>
      </c>
      <c r="P2107" t="n">
        <v>182.27</v>
      </c>
      <c r="Q2107" t="n">
        <v>198</v>
      </c>
      <c r="R2107" t="n">
        <v>64.03</v>
      </c>
      <c r="S2107" t="n">
        <v>25.4</v>
      </c>
      <c r="T2107" t="n">
        <v>18216.41</v>
      </c>
      <c r="U2107" t="n">
        <v>0.4</v>
      </c>
      <c r="V2107" t="n">
        <v>0.8</v>
      </c>
      <c r="W2107" t="n">
        <v>3.03</v>
      </c>
      <c r="X2107" t="n">
        <v>1.18</v>
      </c>
      <c r="Y2107" t="n">
        <v>1</v>
      </c>
      <c r="Z2107" t="n">
        <v>10</v>
      </c>
    </row>
    <row r="2108">
      <c r="A2108" t="n">
        <v>6</v>
      </c>
      <c r="B2108" t="n">
        <v>120</v>
      </c>
      <c r="C2108" t="inlineStr">
        <is>
          <t xml:space="preserve">CONCLUIDO	</t>
        </is>
      </c>
      <c r="D2108" t="n">
        <v>6.0337</v>
      </c>
      <c r="E2108" t="n">
        <v>16.57</v>
      </c>
      <c r="F2108" t="n">
        <v>11.45</v>
      </c>
      <c r="G2108" t="n">
        <v>12.96</v>
      </c>
      <c r="H2108" t="n">
        <v>0.19</v>
      </c>
      <c r="I2108" t="n">
        <v>53</v>
      </c>
      <c r="J2108" t="n">
        <v>235.25</v>
      </c>
      <c r="K2108" t="n">
        <v>57.72</v>
      </c>
      <c r="L2108" t="n">
        <v>2.5</v>
      </c>
      <c r="M2108" t="n">
        <v>51</v>
      </c>
      <c r="N2108" t="n">
        <v>55.03</v>
      </c>
      <c r="O2108" t="n">
        <v>29248.33</v>
      </c>
      <c r="P2108" t="n">
        <v>180.29</v>
      </c>
      <c r="Q2108" t="n">
        <v>197.85</v>
      </c>
      <c r="R2108" t="n">
        <v>60.31</v>
      </c>
      <c r="S2108" t="n">
        <v>25.4</v>
      </c>
      <c r="T2108" t="n">
        <v>16388.09</v>
      </c>
      <c r="U2108" t="n">
        <v>0.42</v>
      </c>
      <c r="V2108" t="n">
        <v>0.8100000000000001</v>
      </c>
      <c r="W2108" t="n">
        <v>3.03</v>
      </c>
      <c r="X2108" t="n">
        <v>1.06</v>
      </c>
      <c r="Y2108" t="n">
        <v>1</v>
      </c>
      <c r="Z2108" t="n">
        <v>10</v>
      </c>
    </row>
    <row r="2109">
      <c r="A2109" t="n">
        <v>7</v>
      </c>
      <c r="B2109" t="n">
        <v>120</v>
      </c>
      <c r="C2109" t="inlineStr">
        <is>
          <t xml:space="preserve">CONCLUIDO	</t>
        </is>
      </c>
      <c r="D2109" t="n">
        <v>6.1588</v>
      </c>
      <c r="E2109" t="n">
        <v>16.24</v>
      </c>
      <c r="F2109" t="n">
        <v>11.34</v>
      </c>
      <c r="G2109" t="n">
        <v>14.18</v>
      </c>
      <c r="H2109" t="n">
        <v>0.21</v>
      </c>
      <c r="I2109" t="n">
        <v>48</v>
      </c>
      <c r="J2109" t="n">
        <v>235.68</v>
      </c>
      <c r="K2109" t="n">
        <v>57.72</v>
      </c>
      <c r="L2109" t="n">
        <v>2.75</v>
      </c>
      <c r="M2109" t="n">
        <v>46</v>
      </c>
      <c r="N2109" t="n">
        <v>55.21</v>
      </c>
      <c r="O2109" t="n">
        <v>29301.44</v>
      </c>
      <c r="P2109" t="n">
        <v>178.52</v>
      </c>
      <c r="Q2109" t="n">
        <v>197.97</v>
      </c>
      <c r="R2109" t="n">
        <v>56.57</v>
      </c>
      <c r="S2109" t="n">
        <v>25.4</v>
      </c>
      <c r="T2109" t="n">
        <v>14541.37</v>
      </c>
      <c r="U2109" t="n">
        <v>0.45</v>
      </c>
      <c r="V2109" t="n">
        <v>0.82</v>
      </c>
      <c r="W2109" t="n">
        <v>3.03</v>
      </c>
      <c r="X2109" t="n">
        <v>0.95</v>
      </c>
      <c r="Y2109" t="n">
        <v>1</v>
      </c>
      <c r="Z2109" t="n">
        <v>10</v>
      </c>
    </row>
    <row r="2110">
      <c r="A2110" t="n">
        <v>8</v>
      </c>
      <c r="B2110" t="n">
        <v>120</v>
      </c>
      <c r="C2110" t="inlineStr">
        <is>
          <t xml:space="preserve">CONCLUIDO	</t>
        </is>
      </c>
      <c r="D2110" t="n">
        <v>6.2633</v>
      </c>
      <c r="E2110" t="n">
        <v>15.97</v>
      </c>
      <c r="F2110" t="n">
        <v>11.25</v>
      </c>
      <c r="G2110" t="n">
        <v>15.34</v>
      </c>
      <c r="H2110" t="n">
        <v>0.23</v>
      </c>
      <c r="I2110" t="n">
        <v>44</v>
      </c>
      <c r="J2110" t="n">
        <v>236.11</v>
      </c>
      <c r="K2110" t="n">
        <v>57.72</v>
      </c>
      <c r="L2110" t="n">
        <v>3</v>
      </c>
      <c r="M2110" t="n">
        <v>42</v>
      </c>
      <c r="N2110" t="n">
        <v>55.39</v>
      </c>
      <c r="O2110" t="n">
        <v>29354.61</v>
      </c>
      <c r="P2110" t="n">
        <v>177.02</v>
      </c>
      <c r="Q2110" t="n">
        <v>197.82</v>
      </c>
      <c r="R2110" t="n">
        <v>53.99</v>
      </c>
      <c r="S2110" t="n">
        <v>25.4</v>
      </c>
      <c r="T2110" t="n">
        <v>13272.77</v>
      </c>
      <c r="U2110" t="n">
        <v>0.47</v>
      </c>
      <c r="V2110" t="n">
        <v>0.83</v>
      </c>
      <c r="W2110" t="n">
        <v>3.01</v>
      </c>
      <c r="X2110" t="n">
        <v>0.86</v>
      </c>
      <c r="Y2110" t="n">
        <v>1</v>
      </c>
      <c r="Z2110" t="n">
        <v>10</v>
      </c>
    </row>
    <row r="2111">
      <c r="A2111" t="n">
        <v>9</v>
      </c>
      <c r="B2111" t="n">
        <v>120</v>
      </c>
      <c r="C2111" t="inlineStr">
        <is>
          <t xml:space="preserve">CONCLUIDO	</t>
        </is>
      </c>
      <c r="D2111" t="n">
        <v>6.3626</v>
      </c>
      <c r="E2111" t="n">
        <v>15.72</v>
      </c>
      <c r="F2111" t="n">
        <v>11.19</v>
      </c>
      <c r="G2111" t="n">
        <v>16.78</v>
      </c>
      <c r="H2111" t="n">
        <v>0.24</v>
      </c>
      <c r="I2111" t="n">
        <v>40</v>
      </c>
      <c r="J2111" t="n">
        <v>236.54</v>
      </c>
      <c r="K2111" t="n">
        <v>57.72</v>
      </c>
      <c r="L2111" t="n">
        <v>3.25</v>
      </c>
      <c r="M2111" t="n">
        <v>38</v>
      </c>
      <c r="N2111" t="n">
        <v>55.57</v>
      </c>
      <c r="O2111" t="n">
        <v>29407.85</v>
      </c>
      <c r="P2111" t="n">
        <v>175.93</v>
      </c>
      <c r="Q2111" t="n">
        <v>197.82</v>
      </c>
      <c r="R2111" t="n">
        <v>52.27</v>
      </c>
      <c r="S2111" t="n">
        <v>25.4</v>
      </c>
      <c r="T2111" t="n">
        <v>12430.37</v>
      </c>
      <c r="U2111" t="n">
        <v>0.49</v>
      </c>
      <c r="V2111" t="n">
        <v>0.83</v>
      </c>
      <c r="W2111" t="n">
        <v>3</v>
      </c>
      <c r="X2111" t="n">
        <v>0.79</v>
      </c>
      <c r="Y2111" t="n">
        <v>1</v>
      </c>
      <c r="Z2111" t="n">
        <v>10</v>
      </c>
    </row>
    <row r="2112">
      <c r="A2112" t="n">
        <v>10</v>
      </c>
      <c r="B2112" t="n">
        <v>120</v>
      </c>
      <c r="C2112" t="inlineStr">
        <is>
          <t xml:space="preserve">CONCLUIDO	</t>
        </is>
      </c>
      <c r="D2112" t="n">
        <v>6.4484</v>
      </c>
      <c r="E2112" t="n">
        <v>15.51</v>
      </c>
      <c r="F2112" t="n">
        <v>11.11</v>
      </c>
      <c r="G2112" t="n">
        <v>18.02</v>
      </c>
      <c r="H2112" t="n">
        <v>0.26</v>
      </c>
      <c r="I2112" t="n">
        <v>37</v>
      </c>
      <c r="J2112" t="n">
        <v>236.98</v>
      </c>
      <c r="K2112" t="n">
        <v>57.72</v>
      </c>
      <c r="L2112" t="n">
        <v>3.5</v>
      </c>
      <c r="M2112" t="n">
        <v>35</v>
      </c>
      <c r="N2112" t="n">
        <v>55.75</v>
      </c>
      <c r="O2112" t="n">
        <v>29461.15</v>
      </c>
      <c r="P2112" t="n">
        <v>174.83</v>
      </c>
      <c r="Q2112" t="n">
        <v>197.9</v>
      </c>
      <c r="R2112" t="n">
        <v>49.79</v>
      </c>
      <c r="S2112" t="n">
        <v>25.4</v>
      </c>
      <c r="T2112" t="n">
        <v>11206.16</v>
      </c>
      <c r="U2112" t="n">
        <v>0.51</v>
      </c>
      <c r="V2112" t="n">
        <v>0.84</v>
      </c>
      <c r="W2112" t="n">
        <v>3</v>
      </c>
      <c r="X2112" t="n">
        <v>0.72</v>
      </c>
      <c r="Y2112" t="n">
        <v>1</v>
      </c>
      <c r="Z2112" t="n">
        <v>10</v>
      </c>
    </row>
    <row r="2113">
      <c r="A2113" t="n">
        <v>11</v>
      </c>
      <c r="B2113" t="n">
        <v>120</v>
      </c>
      <c r="C2113" t="inlineStr">
        <is>
          <t xml:space="preserve">CONCLUIDO	</t>
        </is>
      </c>
      <c r="D2113" t="n">
        <v>6.5024</v>
      </c>
      <c r="E2113" t="n">
        <v>15.38</v>
      </c>
      <c r="F2113" t="n">
        <v>11.08</v>
      </c>
      <c r="G2113" t="n">
        <v>18.99</v>
      </c>
      <c r="H2113" t="n">
        <v>0.28</v>
      </c>
      <c r="I2113" t="n">
        <v>35</v>
      </c>
      <c r="J2113" t="n">
        <v>237.41</v>
      </c>
      <c r="K2113" t="n">
        <v>57.72</v>
      </c>
      <c r="L2113" t="n">
        <v>3.75</v>
      </c>
      <c r="M2113" t="n">
        <v>33</v>
      </c>
      <c r="N2113" t="n">
        <v>55.93</v>
      </c>
      <c r="O2113" t="n">
        <v>29514.51</v>
      </c>
      <c r="P2113" t="n">
        <v>174.09</v>
      </c>
      <c r="Q2113" t="n">
        <v>197.79</v>
      </c>
      <c r="R2113" t="n">
        <v>48.7</v>
      </c>
      <c r="S2113" t="n">
        <v>25.4</v>
      </c>
      <c r="T2113" t="n">
        <v>10670.72</v>
      </c>
      <c r="U2113" t="n">
        <v>0.52</v>
      </c>
      <c r="V2113" t="n">
        <v>0.84</v>
      </c>
      <c r="W2113" t="n">
        <v>2.99</v>
      </c>
      <c r="X2113" t="n">
        <v>0.68</v>
      </c>
      <c r="Y2113" t="n">
        <v>1</v>
      </c>
      <c r="Z2113" t="n">
        <v>10</v>
      </c>
    </row>
    <row r="2114">
      <c r="A2114" t="n">
        <v>12</v>
      </c>
      <c r="B2114" t="n">
        <v>120</v>
      </c>
      <c r="C2114" t="inlineStr">
        <is>
          <t xml:space="preserve">CONCLUIDO	</t>
        </is>
      </c>
      <c r="D2114" t="n">
        <v>6.5829</v>
      </c>
      <c r="E2114" t="n">
        <v>15.19</v>
      </c>
      <c r="F2114" t="n">
        <v>11.02</v>
      </c>
      <c r="G2114" t="n">
        <v>20.67</v>
      </c>
      <c r="H2114" t="n">
        <v>0.3</v>
      </c>
      <c r="I2114" t="n">
        <v>32</v>
      </c>
      <c r="J2114" t="n">
        <v>237.84</v>
      </c>
      <c r="K2114" t="n">
        <v>57.72</v>
      </c>
      <c r="L2114" t="n">
        <v>4</v>
      </c>
      <c r="M2114" t="n">
        <v>30</v>
      </c>
      <c r="N2114" t="n">
        <v>56.12</v>
      </c>
      <c r="O2114" t="n">
        <v>29567.95</v>
      </c>
      <c r="P2114" t="n">
        <v>173.25</v>
      </c>
      <c r="Q2114" t="n">
        <v>197.88</v>
      </c>
      <c r="R2114" t="n">
        <v>47.11</v>
      </c>
      <c r="S2114" t="n">
        <v>25.4</v>
      </c>
      <c r="T2114" t="n">
        <v>9893.23</v>
      </c>
      <c r="U2114" t="n">
        <v>0.54</v>
      </c>
      <c r="V2114" t="n">
        <v>0.84</v>
      </c>
      <c r="W2114" t="n">
        <v>2.99</v>
      </c>
      <c r="X2114" t="n">
        <v>0.63</v>
      </c>
      <c r="Y2114" t="n">
        <v>1</v>
      </c>
      <c r="Z2114" t="n">
        <v>10</v>
      </c>
    </row>
    <row r="2115">
      <c r="A2115" t="n">
        <v>13</v>
      </c>
      <c r="B2115" t="n">
        <v>120</v>
      </c>
      <c r="C2115" t="inlineStr">
        <is>
          <t xml:space="preserve">CONCLUIDO	</t>
        </is>
      </c>
      <c r="D2115" t="n">
        <v>6.6497</v>
      </c>
      <c r="E2115" t="n">
        <v>15.04</v>
      </c>
      <c r="F2115" t="n">
        <v>10.96</v>
      </c>
      <c r="G2115" t="n">
        <v>21.93</v>
      </c>
      <c r="H2115" t="n">
        <v>0.32</v>
      </c>
      <c r="I2115" t="n">
        <v>30</v>
      </c>
      <c r="J2115" t="n">
        <v>238.28</v>
      </c>
      <c r="K2115" t="n">
        <v>57.72</v>
      </c>
      <c r="L2115" t="n">
        <v>4.25</v>
      </c>
      <c r="M2115" t="n">
        <v>28</v>
      </c>
      <c r="N2115" t="n">
        <v>56.3</v>
      </c>
      <c r="O2115" t="n">
        <v>29621.44</v>
      </c>
      <c r="P2115" t="n">
        <v>172.23</v>
      </c>
      <c r="Q2115" t="n">
        <v>197.8</v>
      </c>
      <c r="R2115" t="n">
        <v>45.2</v>
      </c>
      <c r="S2115" t="n">
        <v>25.4</v>
      </c>
      <c r="T2115" t="n">
        <v>8945.24</v>
      </c>
      <c r="U2115" t="n">
        <v>0.5600000000000001</v>
      </c>
      <c r="V2115" t="n">
        <v>0.85</v>
      </c>
      <c r="W2115" t="n">
        <v>2.98</v>
      </c>
      <c r="X2115" t="n">
        <v>0.57</v>
      </c>
      <c r="Y2115" t="n">
        <v>1</v>
      </c>
      <c r="Z2115" t="n">
        <v>10</v>
      </c>
    </row>
    <row r="2116">
      <c r="A2116" t="n">
        <v>14</v>
      </c>
      <c r="B2116" t="n">
        <v>120</v>
      </c>
      <c r="C2116" t="inlineStr">
        <is>
          <t xml:space="preserve">CONCLUIDO	</t>
        </is>
      </c>
      <c r="D2116" t="n">
        <v>6.6668</v>
      </c>
      <c r="E2116" t="n">
        <v>15</v>
      </c>
      <c r="F2116" t="n">
        <v>10.97</v>
      </c>
      <c r="G2116" t="n">
        <v>22.7</v>
      </c>
      <c r="H2116" t="n">
        <v>0.34</v>
      </c>
      <c r="I2116" t="n">
        <v>29</v>
      </c>
      <c r="J2116" t="n">
        <v>238.71</v>
      </c>
      <c r="K2116" t="n">
        <v>57.72</v>
      </c>
      <c r="L2116" t="n">
        <v>4.5</v>
      </c>
      <c r="M2116" t="n">
        <v>27</v>
      </c>
      <c r="N2116" t="n">
        <v>56.49</v>
      </c>
      <c r="O2116" t="n">
        <v>29675.01</v>
      </c>
      <c r="P2116" t="n">
        <v>172.32</v>
      </c>
      <c r="Q2116" t="n">
        <v>197.92</v>
      </c>
      <c r="R2116" t="n">
        <v>45.15</v>
      </c>
      <c r="S2116" t="n">
        <v>25.4</v>
      </c>
      <c r="T2116" t="n">
        <v>8925.73</v>
      </c>
      <c r="U2116" t="n">
        <v>0.5600000000000001</v>
      </c>
      <c r="V2116" t="n">
        <v>0.85</v>
      </c>
      <c r="W2116" t="n">
        <v>2.99</v>
      </c>
      <c r="X2116" t="n">
        <v>0.58</v>
      </c>
      <c r="Y2116" t="n">
        <v>1</v>
      </c>
      <c r="Z2116" t="n">
        <v>10</v>
      </c>
    </row>
    <row r="2117">
      <c r="A2117" t="n">
        <v>15</v>
      </c>
      <c r="B2117" t="n">
        <v>120</v>
      </c>
      <c r="C2117" t="inlineStr">
        <is>
          <t xml:space="preserve">CONCLUIDO	</t>
        </is>
      </c>
      <c r="D2117" t="n">
        <v>6.7354</v>
      </c>
      <c r="E2117" t="n">
        <v>14.85</v>
      </c>
      <c r="F2117" t="n">
        <v>10.91</v>
      </c>
      <c r="G2117" t="n">
        <v>24.24</v>
      </c>
      <c r="H2117" t="n">
        <v>0.35</v>
      </c>
      <c r="I2117" t="n">
        <v>27</v>
      </c>
      <c r="J2117" t="n">
        <v>239.14</v>
      </c>
      <c r="K2117" t="n">
        <v>57.72</v>
      </c>
      <c r="L2117" t="n">
        <v>4.75</v>
      </c>
      <c r="M2117" t="n">
        <v>25</v>
      </c>
      <c r="N2117" t="n">
        <v>56.67</v>
      </c>
      <c r="O2117" t="n">
        <v>29728.63</v>
      </c>
      <c r="P2117" t="n">
        <v>171.27</v>
      </c>
      <c r="Q2117" t="n">
        <v>197.78</v>
      </c>
      <c r="R2117" t="n">
        <v>43.76</v>
      </c>
      <c r="S2117" t="n">
        <v>25.4</v>
      </c>
      <c r="T2117" t="n">
        <v>8242.74</v>
      </c>
      <c r="U2117" t="n">
        <v>0.58</v>
      </c>
      <c r="V2117" t="n">
        <v>0.85</v>
      </c>
      <c r="W2117" t="n">
        <v>2.97</v>
      </c>
      <c r="X2117" t="n">
        <v>0.52</v>
      </c>
      <c r="Y2117" t="n">
        <v>1</v>
      </c>
      <c r="Z2117" t="n">
        <v>10</v>
      </c>
    </row>
    <row r="2118">
      <c r="A2118" t="n">
        <v>16</v>
      </c>
      <c r="B2118" t="n">
        <v>120</v>
      </c>
      <c r="C2118" t="inlineStr">
        <is>
          <t xml:space="preserve">CONCLUIDO	</t>
        </is>
      </c>
      <c r="D2118" t="n">
        <v>6.7644</v>
      </c>
      <c r="E2118" t="n">
        <v>14.78</v>
      </c>
      <c r="F2118" t="n">
        <v>10.89</v>
      </c>
      <c r="G2118" t="n">
        <v>25.13</v>
      </c>
      <c r="H2118" t="n">
        <v>0.37</v>
      </c>
      <c r="I2118" t="n">
        <v>26</v>
      </c>
      <c r="J2118" t="n">
        <v>239.58</v>
      </c>
      <c r="K2118" t="n">
        <v>57.72</v>
      </c>
      <c r="L2118" t="n">
        <v>5</v>
      </c>
      <c r="M2118" t="n">
        <v>24</v>
      </c>
      <c r="N2118" t="n">
        <v>56.86</v>
      </c>
      <c r="O2118" t="n">
        <v>29782.33</v>
      </c>
      <c r="P2118" t="n">
        <v>170.87</v>
      </c>
      <c r="Q2118" t="n">
        <v>197.81</v>
      </c>
      <c r="R2118" t="n">
        <v>42.96</v>
      </c>
      <c r="S2118" t="n">
        <v>25.4</v>
      </c>
      <c r="T2118" t="n">
        <v>7844.98</v>
      </c>
      <c r="U2118" t="n">
        <v>0.59</v>
      </c>
      <c r="V2118" t="n">
        <v>0.85</v>
      </c>
      <c r="W2118" t="n">
        <v>2.98</v>
      </c>
      <c r="X2118" t="n">
        <v>0.5</v>
      </c>
      <c r="Y2118" t="n">
        <v>1</v>
      </c>
      <c r="Z2118" t="n">
        <v>10</v>
      </c>
    </row>
    <row r="2119">
      <c r="A2119" t="n">
        <v>17</v>
      </c>
      <c r="B2119" t="n">
        <v>120</v>
      </c>
      <c r="C2119" t="inlineStr">
        <is>
          <t xml:space="preserve">CONCLUIDO	</t>
        </is>
      </c>
      <c r="D2119" t="n">
        <v>6.798</v>
      </c>
      <c r="E2119" t="n">
        <v>14.71</v>
      </c>
      <c r="F2119" t="n">
        <v>10.86</v>
      </c>
      <c r="G2119" t="n">
        <v>26.07</v>
      </c>
      <c r="H2119" t="n">
        <v>0.39</v>
      </c>
      <c r="I2119" t="n">
        <v>25</v>
      </c>
      <c r="J2119" t="n">
        <v>240.02</v>
      </c>
      <c r="K2119" t="n">
        <v>57.72</v>
      </c>
      <c r="L2119" t="n">
        <v>5.25</v>
      </c>
      <c r="M2119" t="n">
        <v>23</v>
      </c>
      <c r="N2119" t="n">
        <v>57.04</v>
      </c>
      <c r="O2119" t="n">
        <v>29836.09</v>
      </c>
      <c r="P2119" t="n">
        <v>170.44</v>
      </c>
      <c r="Q2119" t="n">
        <v>197.78</v>
      </c>
      <c r="R2119" t="n">
        <v>42.09</v>
      </c>
      <c r="S2119" t="n">
        <v>25.4</v>
      </c>
      <c r="T2119" t="n">
        <v>7415</v>
      </c>
      <c r="U2119" t="n">
        <v>0.6</v>
      </c>
      <c r="V2119" t="n">
        <v>0.86</v>
      </c>
      <c r="W2119" t="n">
        <v>2.98</v>
      </c>
      <c r="X2119" t="n">
        <v>0.47</v>
      </c>
      <c r="Y2119" t="n">
        <v>1</v>
      </c>
      <c r="Z2119" t="n">
        <v>10</v>
      </c>
    </row>
    <row r="2120">
      <c r="A2120" t="n">
        <v>18</v>
      </c>
      <c r="B2120" t="n">
        <v>120</v>
      </c>
      <c r="C2120" t="inlineStr">
        <is>
          <t xml:space="preserve">CONCLUIDO	</t>
        </is>
      </c>
      <c r="D2120" t="n">
        <v>6.8165</v>
      </c>
      <c r="E2120" t="n">
        <v>14.67</v>
      </c>
      <c r="F2120" t="n">
        <v>10.87</v>
      </c>
      <c r="G2120" t="n">
        <v>27.17</v>
      </c>
      <c r="H2120" t="n">
        <v>0.41</v>
      </c>
      <c r="I2120" t="n">
        <v>24</v>
      </c>
      <c r="J2120" t="n">
        <v>240.45</v>
      </c>
      <c r="K2120" t="n">
        <v>57.72</v>
      </c>
      <c r="L2120" t="n">
        <v>5.5</v>
      </c>
      <c r="M2120" t="n">
        <v>22</v>
      </c>
      <c r="N2120" t="n">
        <v>57.23</v>
      </c>
      <c r="O2120" t="n">
        <v>29890.04</v>
      </c>
      <c r="P2120" t="n">
        <v>170.39</v>
      </c>
      <c r="Q2120" t="n">
        <v>197.83</v>
      </c>
      <c r="R2120" t="n">
        <v>42.29</v>
      </c>
      <c r="S2120" t="n">
        <v>25.4</v>
      </c>
      <c r="T2120" t="n">
        <v>7518.87</v>
      </c>
      <c r="U2120" t="n">
        <v>0.6</v>
      </c>
      <c r="V2120" t="n">
        <v>0.86</v>
      </c>
      <c r="W2120" t="n">
        <v>2.98</v>
      </c>
      <c r="X2120" t="n">
        <v>0.48</v>
      </c>
      <c r="Y2120" t="n">
        <v>1</v>
      </c>
      <c r="Z2120" t="n">
        <v>10</v>
      </c>
    </row>
    <row r="2121">
      <c r="A2121" t="n">
        <v>19</v>
      </c>
      <c r="B2121" t="n">
        <v>120</v>
      </c>
      <c r="C2121" t="inlineStr">
        <is>
          <t xml:space="preserve">CONCLUIDO	</t>
        </is>
      </c>
      <c r="D2121" t="n">
        <v>6.8604</v>
      </c>
      <c r="E2121" t="n">
        <v>14.58</v>
      </c>
      <c r="F2121" t="n">
        <v>10.82</v>
      </c>
      <c r="G2121" t="n">
        <v>28.23</v>
      </c>
      <c r="H2121" t="n">
        <v>0.42</v>
      </c>
      <c r="I2121" t="n">
        <v>23</v>
      </c>
      <c r="J2121" t="n">
        <v>240.89</v>
      </c>
      <c r="K2121" t="n">
        <v>57.72</v>
      </c>
      <c r="L2121" t="n">
        <v>5.75</v>
      </c>
      <c r="M2121" t="n">
        <v>21</v>
      </c>
      <c r="N2121" t="n">
        <v>57.42</v>
      </c>
      <c r="O2121" t="n">
        <v>29943.94</v>
      </c>
      <c r="P2121" t="n">
        <v>169.59</v>
      </c>
      <c r="Q2121" t="n">
        <v>197.76</v>
      </c>
      <c r="R2121" t="n">
        <v>40.89</v>
      </c>
      <c r="S2121" t="n">
        <v>25.4</v>
      </c>
      <c r="T2121" t="n">
        <v>6825.88</v>
      </c>
      <c r="U2121" t="n">
        <v>0.62</v>
      </c>
      <c r="V2121" t="n">
        <v>0.86</v>
      </c>
      <c r="W2121" t="n">
        <v>2.97</v>
      </c>
      <c r="X2121" t="n">
        <v>0.43</v>
      </c>
      <c r="Y2121" t="n">
        <v>1</v>
      </c>
      <c r="Z2121" t="n">
        <v>10</v>
      </c>
    </row>
    <row r="2122">
      <c r="A2122" t="n">
        <v>20</v>
      </c>
      <c r="B2122" t="n">
        <v>120</v>
      </c>
      <c r="C2122" t="inlineStr">
        <is>
          <t xml:space="preserve">CONCLUIDO	</t>
        </is>
      </c>
      <c r="D2122" t="n">
        <v>6.8851</v>
      </c>
      <c r="E2122" t="n">
        <v>14.52</v>
      </c>
      <c r="F2122" t="n">
        <v>10.81</v>
      </c>
      <c r="G2122" t="n">
        <v>29.49</v>
      </c>
      <c r="H2122" t="n">
        <v>0.44</v>
      </c>
      <c r="I2122" t="n">
        <v>22</v>
      </c>
      <c r="J2122" t="n">
        <v>241.33</v>
      </c>
      <c r="K2122" t="n">
        <v>57.72</v>
      </c>
      <c r="L2122" t="n">
        <v>6</v>
      </c>
      <c r="M2122" t="n">
        <v>20</v>
      </c>
      <c r="N2122" t="n">
        <v>57.6</v>
      </c>
      <c r="O2122" t="n">
        <v>29997.9</v>
      </c>
      <c r="P2122" t="n">
        <v>169.5</v>
      </c>
      <c r="Q2122" t="n">
        <v>197.83</v>
      </c>
      <c r="R2122" t="n">
        <v>40.44</v>
      </c>
      <c r="S2122" t="n">
        <v>25.4</v>
      </c>
      <c r="T2122" t="n">
        <v>6605.22</v>
      </c>
      <c r="U2122" t="n">
        <v>0.63</v>
      </c>
      <c r="V2122" t="n">
        <v>0.86</v>
      </c>
      <c r="W2122" t="n">
        <v>2.97</v>
      </c>
      <c r="X2122" t="n">
        <v>0.42</v>
      </c>
      <c r="Y2122" t="n">
        <v>1</v>
      </c>
      <c r="Z2122" t="n">
        <v>10</v>
      </c>
    </row>
    <row r="2123">
      <c r="A2123" t="n">
        <v>21</v>
      </c>
      <c r="B2123" t="n">
        <v>120</v>
      </c>
      <c r="C2123" t="inlineStr">
        <is>
          <t xml:space="preserve">CONCLUIDO	</t>
        </is>
      </c>
      <c r="D2123" t="n">
        <v>6.9167</v>
      </c>
      <c r="E2123" t="n">
        <v>14.46</v>
      </c>
      <c r="F2123" t="n">
        <v>10.79</v>
      </c>
      <c r="G2123" t="n">
        <v>30.83</v>
      </c>
      <c r="H2123" t="n">
        <v>0.46</v>
      </c>
      <c r="I2123" t="n">
        <v>21</v>
      </c>
      <c r="J2123" t="n">
        <v>241.77</v>
      </c>
      <c r="K2123" t="n">
        <v>57.72</v>
      </c>
      <c r="L2123" t="n">
        <v>6.25</v>
      </c>
      <c r="M2123" t="n">
        <v>19</v>
      </c>
      <c r="N2123" t="n">
        <v>57.79</v>
      </c>
      <c r="O2123" t="n">
        <v>30051.93</v>
      </c>
      <c r="P2123" t="n">
        <v>169.09</v>
      </c>
      <c r="Q2123" t="n">
        <v>197.79</v>
      </c>
      <c r="R2123" t="n">
        <v>39.66</v>
      </c>
      <c r="S2123" t="n">
        <v>25.4</v>
      </c>
      <c r="T2123" t="n">
        <v>6222.95</v>
      </c>
      <c r="U2123" t="n">
        <v>0.64</v>
      </c>
      <c r="V2123" t="n">
        <v>0.86</v>
      </c>
      <c r="W2123" t="n">
        <v>2.98</v>
      </c>
      <c r="X2123" t="n">
        <v>0.4</v>
      </c>
      <c r="Y2123" t="n">
        <v>1</v>
      </c>
      <c r="Z2123" t="n">
        <v>10</v>
      </c>
    </row>
    <row r="2124">
      <c r="A2124" t="n">
        <v>22</v>
      </c>
      <c r="B2124" t="n">
        <v>120</v>
      </c>
      <c r="C2124" t="inlineStr">
        <is>
          <t xml:space="preserve">CONCLUIDO	</t>
        </is>
      </c>
      <c r="D2124" t="n">
        <v>6.9505</v>
      </c>
      <c r="E2124" t="n">
        <v>14.39</v>
      </c>
      <c r="F2124" t="n">
        <v>10.77</v>
      </c>
      <c r="G2124" t="n">
        <v>32.3</v>
      </c>
      <c r="H2124" t="n">
        <v>0.48</v>
      </c>
      <c r="I2124" t="n">
        <v>20</v>
      </c>
      <c r="J2124" t="n">
        <v>242.2</v>
      </c>
      <c r="K2124" t="n">
        <v>57.72</v>
      </c>
      <c r="L2124" t="n">
        <v>6.5</v>
      </c>
      <c r="M2124" t="n">
        <v>18</v>
      </c>
      <c r="N2124" t="n">
        <v>57.98</v>
      </c>
      <c r="O2124" t="n">
        <v>30106.03</v>
      </c>
      <c r="P2124" t="n">
        <v>168.77</v>
      </c>
      <c r="Q2124" t="n">
        <v>197.76</v>
      </c>
      <c r="R2124" t="n">
        <v>39.07</v>
      </c>
      <c r="S2124" t="n">
        <v>25.4</v>
      </c>
      <c r="T2124" t="n">
        <v>5933.2</v>
      </c>
      <c r="U2124" t="n">
        <v>0.65</v>
      </c>
      <c r="V2124" t="n">
        <v>0.86</v>
      </c>
      <c r="W2124" t="n">
        <v>2.97</v>
      </c>
      <c r="X2124" t="n">
        <v>0.38</v>
      </c>
      <c r="Y2124" t="n">
        <v>1</v>
      </c>
      <c r="Z2124" t="n">
        <v>10</v>
      </c>
    </row>
    <row r="2125">
      <c r="A2125" t="n">
        <v>23</v>
      </c>
      <c r="B2125" t="n">
        <v>120</v>
      </c>
      <c r="C2125" t="inlineStr">
        <is>
          <t xml:space="preserve">CONCLUIDO	</t>
        </is>
      </c>
      <c r="D2125" t="n">
        <v>6.9845</v>
      </c>
      <c r="E2125" t="n">
        <v>14.32</v>
      </c>
      <c r="F2125" t="n">
        <v>10.74</v>
      </c>
      <c r="G2125" t="n">
        <v>33.93</v>
      </c>
      <c r="H2125" t="n">
        <v>0.49</v>
      </c>
      <c r="I2125" t="n">
        <v>19</v>
      </c>
      <c r="J2125" t="n">
        <v>242.64</v>
      </c>
      <c r="K2125" t="n">
        <v>57.72</v>
      </c>
      <c r="L2125" t="n">
        <v>6.75</v>
      </c>
      <c r="M2125" t="n">
        <v>17</v>
      </c>
      <c r="N2125" t="n">
        <v>58.17</v>
      </c>
      <c r="O2125" t="n">
        <v>30160.2</v>
      </c>
      <c r="P2125" t="n">
        <v>168.26</v>
      </c>
      <c r="Q2125" t="n">
        <v>197.8</v>
      </c>
      <c r="R2125" t="n">
        <v>38.36</v>
      </c>
      <c r="S2125" t="n">
        <v>25.4</v>
      </c>
      <c r="T2125" t="n">
        <v>5581.61</v>
      </c>
      <c r="U2125" t="n">
        <v>0.66</v>
      </c>
      <c r="V2125" t="n">
        <v>0.87</v>
      </c>
      <c r="W2125" t="n">
        <v>2.97</v>
      </c>
      <c r="X2125" t="n">
        <v>0.35</v>
      </c>
      <c r="Y2125" t="n">
        <v>1</v>
      </c>
      <c r="Z2125" t="n">
        <v>10</v>
      </c>
    </row>
    <row r="2126">
      <c r="A2126" t="n">
        <v>24</v>
      </c>
      <c r="B2126" t="n">
        <v>120</v>
      </c>
      <c r="C2126" t="inlineStr">
        <is>
          <t xml:space="preserve">CONCLUIDO	</t>
        </is>
      </c>
      <c r="D2126" t="n">
        <v>6.9827</v>
      </c>
      <c r="E2126" t="n">
        <v>14.32</v>
      </c>
      <c r="F2126" t="n">
        <v>10.75</v>
      </c>
      <c r="G2126" t="n">
        <v>33.94</v>
      </c>
      <c r="H2126" t="n">
        <v>0.51</v>
      </c>
      <c r="I2126" t="n">
        <v>19</v>
      </c>
      <c r="J2126" t="n">
        <v>243.08</v>
      </c>
      <c r="K2126" t="n">
        <v>57.72</v>
      </c>
      <c r="L2126" t="n">
        <v>7</v>
      </c>
      <c r="M2126" t="n">
        <v>17</v>
      </c>
      <c r="N2126" t="n">
        <v>58.36</v>
      </c>
      <c r="O2126" t="n">
        <v>30214.44</v>
      </c>
      <c r="P2126" t="n">
        <v>168.25</v>
      </c>
      <c r="Q2126" t="n">
        <v>197.81</v>
      </c>
      <c r="R2126" t="n">
        <v>38.4</v>
      </c>
      <c r="S2126" t="n">
        <v>25.4</v>
      </c>
      <c r="T2126" t="n">
        <v>5601.95</v>
      </c>
      <c r="U2126" t="n">
        <v>0.66</v>
      </c>
      <c r="V2126" t="n">
        <v>0.87</v>
      </c>
      <c r="W2126" t="n">
        <v>2.97</v>
      </c>
      <c r="X2126" t="n">
        <v>0.35</v>
      </c>
      <c r="Y2126" t="n">
        <v>1</v>
      </c>
      <c r="Z2126" t="n">
        <v>10</v>
      </c>
    </row>
    <row r="2127">
      <c r="A2127" t="n">
        <v>25</v>
      </c>
      <c r="B2127" t="n">
        <v>120</v>
      </c>
      <c r="C2127" t="inlineStr">
        <is>
          <t xml:space="preserve">CONCLUIDO	</t>
        </is>
      </c>
      <c r="D2127" t="n">
        <v>7.016</v>
      </c>
      <c r="E2127" t="n">
        <v>14.25</v>
      </c>
      <c r="F2127" t="n">
        <v>10.72</v>
      </c>
      <c r="G2127" t="n">
        <v>35.75</v>
      </c>
      <c r="H2127" t="n">
        <v>0.53</v>
      </c>
      <c r="I2127" t="n">
        <v>18</v>
      </c>
      <c r="J2127" t="n">
        <v>243.52</v>
      </c>
      <c r="K2127" t="n">
        <v>57.72</v>
      </c>
      <c r="L2127" t="n">
        <v>7.25</v>
      </c>
      <c r="M2127" t="n">
        <v>16</v>
      </c>
      <c r="N2127" t="n">
        <v>58.55</v>
      </c>
      <c r="O2127" t="n">
        <v>30268.74</v>
      </c>
      <c r="P2127" t="n">
        <v>167.9</v>
      </c>
      <c r="Q2127" t="n">
        <v>197.76</v>
      </c>
      <c r="R2127" t="n">
        <v>37.88</v>
      </c>
      <c r="S2127" t="n">
        <v>25.4</v>
      </c>
      <c r="T2127" t="n">
        <v>5346.17</v>
      </c>
      <c r="U2127" t="n">
        <v>0.67</v>
      </c>
      <c r="V2127" t="n">
        <v>0.87</v>
      </c>
      <c r="W2127" t="n">
        <v>2.96</v>
      </c>
      <c r="X2127" t="n">
        <v>0.33</v>
      </c>
      <c r="Y2127" t="n">
        <v>1</v>
      </c>
      <c r="Z2127" t="n">
        <v>10</v>
      </c>
    </row>
    <row r="2128">
      <c r="A2128" t="n">
        <v>26</v>
      </c>
      <c r="B2128" t="n">
        <v>120</v>
      </c>
      <c r="C2128" t="inlineStr">
        <is>
          <t xml:space="preserve">CONCLUIDO	</t>
        </is>
      </c>
      <c r="D2128" t="n">
        <v>7.0503</v>
      </c>
      <c r="E2128" t="n">
        <v>14.18</v>
      </c>
      <c r="F2128" t="n">
        <v>10.7</v>
      </c>
      <c r="G2128" t="n">
        <v>37.77</v>
      </c>
      <c r="H2128" t="n">
        <v>0.55</v>
      </c>
      <c r="I2128" t="n">
        <v>17</v>
      </c>
      <c r="J2128" t="n">
        <v>243.96</v>
      </c>
      <c r="K2128" t="n">
        <v>57.72</v>
      </c>
      <c r="L2128" t="n">
        <v>7.5</v>
      </c>
      <c r="M2128" t="n">
        <v>15</v>
      </c>
      <c r="N2128" t="n">
        <v>58.74</v>
      </c>
      <c r="O2128" t="n">
        <v>30323.11</v>
      </c>
      <c r="P2128" t="n">
        <v>167.19</v>
      </c>
      <c r="Q2128" t="n">
        <v>197.77</v>
      </c>
      <c r="R2128" t="n">
        <v>36.97</v>
      </c>
      <c r="S2128" t="n">
        <v>25.4</v>
      </c>
      <c r="T2128" t="n">
        <v>4894.68</v>
      </c>
      <c r="U2128" t="n">
        <v>0.6899999999999999</v>
      </c>
      <c r="V2128" t="n">
        <v>0.87</v>
      </c>
      <c r="W2128" t="n">
        <v>2.97</v>
      </c>
      <c r="X2128" t="n">
        <v>0.31</v>
      </c>
      <c r="Y2128" t="n">
        <v>1</v>
      </c>
      <c r="Z2128" t="n">
        <v>10</v>
      </c>
    </row>
    <row r="2129">
      <c r="A2129" t="n">
        <v>27</v>
      </c>
      <c r="B2129" t="n">
        <v>120</v>
      </c>
      <c r="C2129" t="inlineStr">
        <is>
          <t xml:space="preserve">CONCLUIDO	</t>
        </is>
      </c>
      <c r="D2129" t="n">
        <v>7.0373</v>
      </c>
      <c r="E2129" t="n">
        <v>14.21</v>
      </c>
      <c r="F2129" t="n">
        <v>10.73</v>
      </c>
      <c r="G2129" t="n">
        <v>37.86</v>
      </c>
      <c r="H2129" t="n">
        <v>0.5600000000000001</v>
      </c>
      <c r="I2129" t="n">
        <v>17</v>
      </c>
      <c r="J2129" t="n">
        <v>244.41</v>
      </c>
      <c r="K2129" t="n">
        <v>57.72</v>
      </c>
      <c r="L2129" t="n">
        <v>7.75</v>
      </c>
      <c r="M2129" t="n">
        <v>15</v>
      </c>
      <c r="N2129" t="n">
        <v>58.93</v>
      </c>
      <c r="O2129" t="n">
        <v>30377.55</v>
      </c>
      <c r="P2129" t="n">
        <v>167.75</v>
      </c>
      <c r="Q2129" t="n">
        <v>197.75</v>
      </c>
      <c r="R2129" t="n">
        <v>37.86</v>
      </c>
      <c r="S2129" t="n">
        <v>25.4</v>
      </c>
      <c r="T2129" t="n">
        <v>5340.23</v>
      </c>
      <c r="U2129" t="n">
        <v>0.67</v>
      </c>
      <c r="V2129" t="n">
        <v>0.87</v>
      </c>
      <c r="W2129" t="n">
        <v>2.97</v>
      </c>
      <c r="X2129" t="n">
        <v>0.34</v>
      </c>
      <c r="Y2129" t="n">
        <v>1</v>
      </c>
      <c r="Z2129" t="n">
        <v>10</v>
      </c>
    </row>
    <row r="2130">
      <c r="A2130" t="n">
        <v>28</v>
      </c>
      <c r="B2130" t="n">
        <v>120</v>
      </c>
      <c r="C2130" t="inlineStr">
        <is>
          <t xml:space="preserve">CONCLUIDO	</t>
        </is>
      </c>
      <c r="D2130" t="n">
        <v>7.0783</v>
      </c>
      <c r="E2130" t="n">
        <v>14.13</v>
      </c>
      <c r="F2130" t="n">
        <v>10.69</v>
      </c>
      <c r="G2130" t="n">
        <v>40.09</v>
      </c>
      <c r="H2130" t="n">
        <v>0.58</v>
      </c>
      <c r="I2130" t="n">
        <v>16</v>
      </c>
      <c r="J2130" t="n">
        <v>244.85</v>
      </c>
      <c r="K2130" t="n">
        <v>57.72</v>
      </c>
      <c r="L2130" t="n">
        <v>8</v>
      </c>
      <c r="M2130" t="n">
        <v>14</v>
      </c>
      <c r="N2130" t="n">
        <v>59.12</v>
      </c>
      <c r="O2130" t="n">
        <v>30432.06</v>
      </c>
      <c r="P2130" t="n">
        <v>167.14</v>
      </c>
      <c r="Q2130" t="n">
        <v>197.79</v>
      </c>
      <c r="R2130" t="n">
        <v>36.86</v>
      </c>
      <c r="S2130" t="n">
        <v>25.4</v>
      </c>
      <c r="T2130" t="n">
        <v>4847.37</v>
      </c>
      <c r="U2130" t="n">
        <v>0.6899999999999999</v>
      </c>
      <c r="V2130" t="n">
        <v>0.87</v>
      </c>
      <c r="W2130" t="n">
        <v>2.96</v>
      </c>
      <c r="X2130" t="n">
        <v>0.3</v>
      </c>
      <c r="Y2130" t="n">
        <v>1</v>
      </c>
      <c r="Z2130" t="n">
        <v>10</v>
      </c>
    </row>
    <row r="2131">
      <c r="A2131" t="n">
        <v>29</v>
      </c>
      <c r="B2131" t="n">
        <v>120</v>
      </c>
      <c r="C2131" t="inlineStr">
        <is>
          <t xml:space="preserve">CONCLUIDO	</t>
        </is>
      </c>
      <c r="D2131" t="n">
        <v>7.0796</v>
      </c>
      <c r="E2131" t="n">
        <v>14.12</v>
      </c>
      <c r="F2131" t="n">
        <v>10.69</v>
      </c>
      <c r="G2131" t="n">
        <v>40.08</v>
      </c>
      <c r="H2131" t="n">
        <v>0.6</v>
      </c>
      <c r="I2131" t="n">
        <v>16</v>
      </c>
      <c r="J2131" t="n">
        <v>245.29</v>
      </c>
      <c r="K2131" t="n">
        <v>57.72</v>
      </c>
      <c r="L2131" t="n">
        <v>8.25</v>
      </c>
      <c r="M2131" t="n">
        <v>14</v>
      </c>
      <c r="N2131" t="n">
        <v>59.32</v>
      </c>
      <c r="O2131" t="n">
        <v>30486.64</v>
      </c>
      <c r="P2131" t="n">
        <v>167.12</v>
      </c>
      <c r="Q2131" t="n">
        <v>197.76</v>
      </c>
      <c r="R2131" t="n">
        <v>36.59</v>
      </c>
      <c r="S2131" t="n">
        <v>25.4</v>
      </c>
      <c r="T2131" t="n">
        <v>4712.3</v>
      </c>
      <c r="U2131" t="n">
        <v>0.6899999999999999</v>
      </c>
      <c r="V2131" t="n">
        <v>0.87</v>
      </c>
      <c r="W2131" t="n">
        <v>2.97</v>
      </c>
      <c r="X2131" t="n">
        <v>0.3</v>
      </c>
      <c r="Y2131" t="n">
        <v>1</v>
      </c>
      <c r="Z2131" t="n">
        <v>10</v>
      </c>
    </row>
    <row r="2132">
      <c r="A2132" t="n">
        <v>30</v>
      </c>
      <c r="B2132" t="n">
        <v>120</v>
      </c>
      <c r="C2132" t="inlineStr">
        <is>
          <t xml:space="preserve">CONCLUIDO	</t>
        </is>
      </c>
      <c r="D2132" t="n">
        <v>7.0781</v>
      </c>
      <c r="E2132" t="n">
        <v>14.13</v>
      </c>
      <c r="F2132" t="n">
        <v>10.69</v>
      </c>
      <c r="G2132" t="n">
        <v>40.09</v>
      </c>
      <c r="H2132" t="n">
        <v>0.62</v>
      </c>
      <c r="I2132" t="n">
        <v>16</v>
      </c>
      <c r="J2132" t="n">
        <v>245.73</v>
      </c>
      <c r="K2132" t="n">
        <v>57.72</v>
      </c>
      <c r="L2132" t="n">
        <v>8.5</v>
      </c>
      <c r="M2132" t="n">
        <v>14</v>
      </c>
      <c r="N2132" t="n">
        <v>59.51</v>
      </c>
      <c r="O2132" t="n">
        <v>30541.29</v>
      </c>
      <c r="P2132" t="n">
        <v>167.08</v>
      </c>
      <c r="Q2132" t="n">
        <v>197.75</v>
      </c>
      <c r="R2132" t="n">
        <v>36.63</v>
      </c>
      <c r="S2132" t="n">
        <v>25.4</v>
      </c>
      <c r="T2132" t="n">
        <v>4732.91</v>
      </c>
      <c r="U2132" t="n">
        <v>0.6899999999999999</v>
      </c>
      <c r="V2132" t="n">
        <v>0.87</v>
      </c>
      <c r="W2132" t="n">
        <v>2.97</v>
      </c>
      <c r="X2132" t="n">
        <v>0.3</v>
      </c>
      <c r="Y2132" t="n">
        <v>1</v>
      </c>
      <c r="Z2132" t="n">
        <v>10</v>
      </c>
    </row>
    <row r="2133">
      <c r="A2133" t="n">
        <v>31</v>
      </c>
      <c r="B2133" t="n">
        <v>120</v>
      </c>
      <c r="C2133" t="inlineStr">
        <is>
          <t xml:space="preserve">CONCLUIDO	</t>
        </is>
      </c>
      <c r="D2133" t="n">
        <v>7.1069</v>
      </c>
      <c r="E2133" t="n">
        <v>14.07</v>
      </c>
      <c r="F2133" t="n">
        <v>10.68</v>
      </c>
      <c r="G2133" t="n">
        <v>42.71</v>
      </c>
      <c r="H2133" t="n">
        <v>0.63</v>
      </c>
      <c r="I2133" t="n">
        <v>15</v>
      </c>
      <c r="J2133" t="n">
        <v>246.18</v>
      </c>
      <c r="K2133" t="n">
        <v>57.72</v>
      </c>
      <c r="L2133" t="n">
        <v>8.75</v>
      </c>
      <c r="M2133" t="n">
        <v>13</v>
      </c>
      <c r="N2133" t="n">
        <v>59.7</v>
      </c>
      <c r="O2133" t="n">
        <v>30596.01</v>
      </c>
      <c r="P2133" t="n">
        <v>166.91</v>
      </c>
      <c r="Q2133" t="n">
        <v>197.75</v>
      </c>
      <c r="R2133" t="n">
        <v>36.26</v>
      </c>
      <c r="S2133" t="n">
        <v>25.4</v>
      </c>
      <c r="T2133" t="n">
        <v>4552.64</v>
      </c>
      <c r="U2133" t="n">
        <v>0.7</v>
      </c>
      <c r="V2133" t="n">
        <v>0.87</v>
      </c>
      <c r="W2133" t="n">
        <v>2.97</v>
      </c>
      <c r="X2133" t="n">
        <v>0.29</v>
      </c>
      <c r="Y2133" t="n">
        <v>1</v>
      </c>
      <c r="Z2133" t="n">
        <v>10</v>
      </c>
    </row>
    <row r="2134">
      <c r="A2134" t="n">
        <v>32</v>
      </c>
      <c r="B2134" t="n">
        <v>120</v>
      </c>
      <c r="C2134" t="inlineStr">
        <is>
          <t xml:space="preserve">CONCLUIDO	</t>
        </is>
      </c>
      <c r="D2134" t="n">
        <v>7.1127</v>
      </c>
      <c r="E2134" t="n">
        <v>14.06</v>
      </c>
      <c r="F2134" t="n">
        <v>10.67</v>
      </c>
      <c r="G2134" t="n">
        <v>42.67</v>
      </c>
      <c r="H2134" t="n">
        <v>0.65</v>
      </c>
      <c r="I2134" t="n">
        <v>15</v>
      </c>
      <c r="J2134" t="n">
        <v>246.62</v>
      </c>
      <c r="K2134" t="n">
        <v>57.72</v>
      </c>
      <c r="L2134" t="n">
        <v>9</v>
      </c>
      <c r="M2134" t="n">
        <v>13</v>
      </c>
      <c r="N2134" t="n">
        <v>59.9</v>
      </c>
      <c r="O2134" t="n">
        <v>30650.8</v>
      </c>
      <c r="P2134" t="n">
        <v>166.57</v>
      </c>
      <c r="Q2134" t="n">
        <v>197.82</v>
      </c>
      <c r="R2134" t="n">
        <v>35.95</v>
      </c>
      <c r="S2134" t="n">
        <v>25.4</v>
      </c>
      <c r="T2134" t="n">
        <v>4397.78</v>
      </c>
      <c r="U2134" t="n">
        <v>0.71</v>
      </c>
      <c r="V2134" t="n">
        <v>0.87</v>
      </c>
      <c r="W2134" t="n">
        <v>2.96</v>
      </c>
      <c r="X2134" t="n">
        <v>0.28</v>
      </c>
      <c r="Y2134" t="n">
        <v>1</v>
      </c>
      <c r="Z2134" t="n">
        <v>10</v>
      </c>
    </row>
    <row r="2135">
      <c r="A2135" t="n">
        <v>33</v>
      </c>
      <c r="B2135" t="n">
        <v>120</v>
      </c>
      <c r="C2135" t="inlineStr">
        <is>
          <t xml:space="preserve">CONCLUIDO	</t>
        </is>
      </c>
      <c r="D2135" t="n">
        <v>7.1497</v>
      </c>
      <c r="E2135" t="n">
        <v>13.99</v>
      </c>
      <c r="F2135" t="n">
        <v>10.64</v>
      </c>
      <c r="G2135" t="n">
        <v>45.6</v>
      </c>
      <c r="H2135" t="n">
        <v>0.67</v>
      </c>
      <c r="I2135" t="n">
        <v>14</v>
      </c>
      <c r="J2135" t="n">
        <v>247.07</v>
      </c>
      <c r="K2135" t="n">
        <v>57.72</v>
      </c>
      <c r="L2135" t="n">
        <v>9.25</v>
      </c>
      <c r="M2135" t="n">
        <v>12</v>
      </c>
      <c r="N2135" t="n">
        <v>60.09</v>
      </c>
      <c r="O2135" t="n">
        <v>30705.66</v>
      </c>
      <c r="P2135" t="n">
        <v>166.14</v>
      </c>
      <c r="Q2135" t="n">
        <v>197.78</v>
      </c>
      <c r="R2135" t="n">
        <v>35.32</v>
      </c>
      <c r="S2135" t="n">
        <v>25.4</v>
      </c>
      <c r="T2135" t="n">
        <v>4087.7</v>
      </c>
      <c r="U2135" t="n">
        <v>0.72</v>
      </c>
      <c r="V2135" t="n">
        <v>0.87</v>
      </c>
      <c r="W2135" t="n">
        <v>2.96</v>
      </c>
      <c r="X2135" t="n">
        <v>0.25</v>
      </c>
      <c r="Y2135" t="n">
        <v>1</v>
      </c>
      <c r="Z2135" t="n">
        <v>10</v>
      </c>
    </row>
    <row r="2136">
      <c r="A2136" t="n">
        <v>34</v>
      </c>
      <c r="B2136" t="n">
        <v>120</v>
      </c>
      <c r="C2136" t="inlineStr">
        <is>
          <t xml:space="preserve">CONCLUIDO	</t>
        </is>
      </c>
      <c r="D2136" t="n">
        <v>7.1436</v>
      </c>
      <c r="E2136" t="n">
        <v>14</v>
      </c>
      <c r="F2136" t="n">
        <v>10.65</v>
      </c>
      <c r="G2136" t="n">
        <v>45.65</v>
      </c>
      <c r="H2136" t="n">
        <v>0.68</v>
      </c>
      <c r="I2136" t="n">
        <v>14</v>
      </c>
      <c r="J2136" t="n">
        <v>247.51</v>
      </c>
      <c r="K2136" t="n">
        <v>57.72</v>
      </c>
      <c r="L2136" t="n">
        <v>9.5</v>
      </c>
      <c r="M2136" t="n">
        <v>12</v>
      </c>
      <c r="N2136" t="n">
        <v>60.29</v>
      </c>
      <c r="O2136" t="n">
        <v>30760.6</v>
      </c>
      <c r="P2136" t="n">
        <v>166.3</v>
      </c>
      <c r="Q2136" t="n">
        <v>197.75</v>
      </c>
      <c r="R2136" t="n">
        <v>35.53</v>
      </c>
      <c r="S2136" t="n">
        <v>25.4</v>
      </c>
      <c r="T2136" t="n">
        <v>4192.21</v>
      </c>
      <c r="U2136" t="n">
        <v>0.71</v>
      </c>
      <c r="V2136" t="n">
        <v>0.87</v>
      </c>
      <c r="W2136" t="n">
        <v>2.96</v>
      </c>
      <c r="X2136" t="n">
        <v>0.26</v>
      </c>
      <c r="Y2136" t="n">
        <v>1</v>
      </c>
      <c r="Z2136" t="n">
        <v>10</v>
      </c>
    </row>
    <row r="2137">
      <c r="A2137" t="n">
        <v>35</v>
      </c>
      <c r="B2137" t="n">
        <v>120</v>
      </c>
      <c r="C2137" t="inlineStr">
        <is>
          <t xml:space="preserve">CONCLUIDO	</t>
        </is>
      </c>
      <c r="D2137" t="n">
        <v>7.1416</v>
      </c>
      <c r="E2137" t="n">
        <v>14</v>
      </c>
      <c r="F2137" t="n">
        <v>10.66</v>
      </c>
      <c r="G2137" t="n">
        <v>45.67</v>
      </c>
      <c r="H2137" t="n">
        <v>0.7</v>
      </c>
      <c r="I2137" t="n">
        <v>14</v>
      </c>
      <c r="J2137" t="n">
        <v>247.96</v>
      </c>
      <c r="K2137" t="n">
        <v>57.72</v>
      </c>
      <c r="L2137" t="n">
        <v>9.75</v>
      </c>
      <c r="M2137" t="n">
        <v>12</v>
      </c>
      <c r="N2137" t="n">
        <v>60.48</v>
      </c>
      <c r="O2137" t="n">
        <v>30815.6</v>
      </c>
      <c r="P2137" t="n">
        <v>166.17</v>
      </c>
      <c r="Q2137" t="n">
        <v>197.77</v>
      </c>
      <c r="R2137" t="n">
        <v>35.59</v>
      </c>
      <c r="S2137" t="n">
        <v>25.4</v>
      </c>
      <c r="T2137" t="n">
        <v>4221.06</v>
      </c>
      <c r="U2137" t="n">
        <v>0.71</v>
      </c>
      <c r="V2137" t="n">
        <v>0.87</v>
      </c>
      <c r="W2137" t="n">
        <v>2.96</v>
      </c>
      <c r="X2137" t="n">
        <v>0.27</v>
      </c>
      <c r="Y2137" t="n">
        <v>1</v>
      </c>
      <c r="Z2137" t="n">
        <v>10</v>
      </c>
    </row>
    <row r="2138">
      <c r="A2138" t="n">
        <v>36</v>
      </c>
      <c r="B2138" t="n">
        <v>120</v>
      </c>
      <c r="C2138" t="inlineStr">
        <is>
          <t xml:space="preserve">CONCLUIDO	</t>
        </is>
      </c>
      <c r="D2138" t="n">
        <v>7.1735</v>
      </c>
      <c r="E2138" t="n">
        <v>13.94</v>
      </c>
      <c r="F2138" t="n">
        <v>10.64</v>
      </c>
      <c r="G2138" t="n">
        <v>49.1</v>
      </c>
      <c r="H2138" t="n">
        <v>0.72</v>
      </c>
      <c r="I2138" t="n">
        <v>13</v>
      </c>
      <c r="J2138" t="n">
        <v>248.4</v>
      </c>
      <c r="K2138" t="n">
        <v>57.72</v>
      </c>
      <c r="L2138" t="n">
        <v>10</v>
      </c>
      <c r="M2138" t="n">
        <v>11</v>
      </c>
      <c r="N2138" t="n">
        <v>60.68</v>
      </c>
      <c r="O2138" t="n">
        <v>30870.67</v>
      </c>
      <c r="P2138" t="n">
        <v>166.05</v>
      </c>
      <c r="Q2138" t="n">
        <v>197.76</v>
      </c>
      <c r="R2138" t="n">
        <v>34.98</v>
      </c>
      <c r="S2138" t="n">
        <v>25.4</v>
      </c>
      <c r="T2138" t="n">
        <v>3922.64</v>
      </c>
      <c r="U2138" t="n">
        <v>0.73</v>
      </c>
      <c r="V2138" t="n">
        <v>0.87</v>
      </c>
      <c r="W2138" t="n">
        <v>2.96</v>
      </c>
      <c r="X2138" t="n">
        <v>0.25</v>
      </c>
      <c r="Y2138" t="n">
        <v>1</v>
      </c>
      <c r="Z2138" t="n">
        <v>10</v>
      </c>
    </row>
    <row r="2139">
      <c r="A2139" t="n">
        <v>37</v>
      </c>
      <c r="B2139" t="n">
        <v>120</v>
      </c>
      <c r="C2139" t="inlineStr">
        <is>
          <t xml:space="preserve">CONCLUIDO	</t>
        </is>
      </c>
      <c r="D2139" t="n">
        <v>7.1722</v>
      </c>
      <c r="E2139" t="n">
        <v>13.94</v>
      </c>
      <c r="F2139" t="n">
        <v>10.64</v>
      </c>
      <c r="G2139" t="n">
        <v>49.12</v>
      </c>
      <c r="H2139" t="n">
        <v>0.73</v>
      </c>
      <c r="I2139" t="n">
        <v>13</v>
      </c>
      <c r="J2139" t="n">
        <v>248.85</v>
      </c>
      <c r="K2139" t="n">
        <v>57.72</v>
      </c>
      <c r="L2139" t="n">
        <v>10.25</v>
      </c>
      <c r="M2139" t="n">
        <v>11</v>
      </c>
      <c r="N2139" t="n">
        <v>60.88</v>
      </c>
      <c r="O2139" t="n">
        <v>30925.82</v>
      </c>
      <c r="P2139" t="n">
        <v>166.19</v>
      </c>
      <c r="Q2139" t="n">
        <v>197.79</v>
      </c>
      <c r="R2139" t="n">
        <v>35.25</v>
      </c>
      <c r="S2139" t="n">
        <v>25.4</v>
      </c>
      <c r="T2139" t="n">
        <v>4055.38</v>
      </c>
      <c r="U2139" t="n">
        <v>0.72</v>
      </c>
      <c r="V2139" t="n">
        <v>0.87</v>
      </c>
      <c r="W2139" t="n">
        <v>2.96</v>
      </c>
      <c r="X2139" t="n">
        <v>0.25</v>
      </c>
      <c r="Y2139" t="n">
        <v>1</v>
      </c>
      <c r="Z2139" t="n">
        <v>10</v>
      </c>
    </row>
    <row r="2140">
      <c r="A2140" t="n">
        <v>38</v>
      </c>
      <c r="B2140" t="n">
        <v>120</v>
      </c>
      <c r="C2140" t="inlineStr">
        <is>
          <t xml:space="preserve">CONCLUIDO	</t>
        </is>
      </c>
      <c r="D2140" t="n">
        <v>7.181</v>
      </c>
      <c r="E2140" t="n">
        <v>13.93</v>
      </c>
      <c r="F2140" t="n">
        <v>10.62</v>
      </c>
      <c r="G2140" t="n">
        <v>49.04</v>
      </c>
      <c r="H2140" t="n">
        <v>0.75</v>
      </c>
      <c r="I2140" t="n">
        <v>13</v>
      </c>
      <c r="J2140" t="n">
        <v>249.3</v>
      </c>
      <c r="K2140" t="n">
        <v>57.72</v>
      </c>
      <c r="L2140" t="n">
        <v>10.5</v>
      </c>
      <c r="M2140" t="n">
        <v>11</v>
      </c>
      <c r="N2140" t="n">
        <v>61.07</v>
      </c>
      <c r="O2140" t="n">
        <v>30981.04</v>
      </c>
      <c r="P2140" t="n">
        <v>165.72</v>
      </c>
      <c r="Q2140" t="n">
        <v>197.77</v>
      </c>
      <c r="R2140" t="n">
        <v>34.67</v>
      </c>
      <c r="S2140" t="n">
        <v>25.4</v>
      </c>
      <c r="T2140" t="n">
        <v>3766.03</v>
      </c>
      <c r="U2140" t="n">
        <v>0.73</v>
      </c>
      <c r="V2140" t="n">
        <v>0.88</v>
      </c>
      <c r="W2140" t="n">
        <v>2.96</v>
      </c>
      <c r="X2140" t="n">
        <v>0.23</v>
      </c>
      <c r="Y2140" t="n">
        <v>1</v>
      </c>
      <c r="Z2140" t="n">
        <v>10</v>
      </c>
    </row>
    <row r="2141">
      <c r="A2141" t="n">
        <v>39</v>
      </c>
      <c r="B2141" t="n">
        <v>120</v>
      </c>
      <c r="C2141" t="inlineStr">
        <is>
          <t xml:space="preserve">CONCLUIDO	</t>
        </is>
      </c>
      <c r="D2141" t="n">
        <v>7.2084</v>
      </c>
      <c r="E2141" t="n">
        <v>13.87</v>
      </c>
      <c r="F2141" t="n">
        <v>10.62</v>
      </c>
      <c r="G2141" t="n">
        <v>53.09</v>
      </c>
      <c r="H2141" t="n">
        <v>0.77</v>
      </c>
      <c r="I2141" t="n">
        <v>12</v>
      </c>
      <c r="J2141" t="n">
        <v>249.75</v>
      </c>
      <c r="K2141" t="n">
        <v>57.72</v>
      </c>
      <c r="L2141" t="n">
        <v>10.75</v>
      </c>
      <c r="M2141" t="n">
        <v>10</v>
      </c>
      <c r="N2141" t="n">
        <v>61.27</v>
      </c>
      <c r="O2141" t="n">
        <v>31036.33</v>
      </c>
      <c r="P2141" t="n">
        <v>165.33</v>
      </c>
      <c r="Q2141" t="n">
        <v>197.78</v>
      </c>
      <c r="R2141" t="n">
        <v>34.36</v>
      </c>
      <c r="S2141" t="n">
        <v>25.4</v>
      </c>
      <c r="T2141" t="n">
        <v>3614.05</v>
      </c>
      <c r="U2141" t="n">
        <v>0.74</v>
      </c>
      <c r="V2141" t="n">
        <v>0.88</v>
      </c>
      <c r="W2141" t="n">
        <v>2.96</v>
      </c>
      <c r="X2141" t="n">
        <v>0.23</v>
      </c>
      <c r="Y2141" t="n">
        <v>1</v>
      </c>
      <c r="Z2141" t="n">
        <v>10</v>
      </c>
    </row>
    <row r="2142">
      <c r="A2142" t="n">
        <v>40</v>
      </c>
      <c r="B2142" t="n">
        <v>120</v>
      </c>
      <c r="C2142" t="inlineStr">
        <is>
          <t xml:space="preserve">CONCLUIDO	</t>
        </is>
      </c>
      <c r="D2142" t="n">
        <v>7.2131</v>
      </c>
      <c r="E2142" t="n">
        <v>13.86</v>
      </c>
      <c r="F2142" t="n">
        <v>10.61</v>
      </c>
      <c r="G2142" t="n">
        <v>53.04</v>
      </c>
      <c r="H2142" t="n">
        <v>0.78</v>
      </c>
      <c r="I2142" t="n">
        <v>12</v>
      </c>
      <c r="J2142" t="n">
        <v>250.2</v>
      </c>
      <c r="K2142" t="n">
        <v>57.72</v>
      </c>
      <c r="L2142" t="n">
        <v>11</v>
      </c>
      <c r="M2142" t="n">
        <v>10</v>
      </c>
      <c r="N2142" t="n">
        <v>61.47</v>
      </c>
      <c r="O2142" t="n">
        <v>31091.69</v>
      </c>
      <c r="P2142" t="n">
        <v>165.27</v>
      </c>
      <c r="Q2142" t="n">
        <v>197.76</v>
      </c>
      <c r="R2142" t="n">
        <v>34.13</v>
      </c>
      <c r="S2142" t="n">
        <v>25.4</v>
      </c>
      <c r="T2142" t="n">
        <v>3500.47</v>
      </c>
      <c r="U2142" t="n">
        <v>0.74</v>
      </c>
      <c r="V2142" t="n">
        <v>0.88</v>
      </c>
      <c r="W2142" t="n">
        <v>2.96</v>
      </c>
      <c r="X2142" t="n">
        <v>0.22</v>
      </c>
      <c r="Y2142" t="n">
        <v>1</v>
      </c>
      <c r="Z2142" t="n">
        <v>10</v>
      </c>
    </row>
    <row r="2143">
      <c r="A2143" t="n">
        <v>41</v>
      </c>
      <c r="B2143" t="n">
        <v>120</v>
      </c>
      <c r="C2143" t="inlineStr">
        <is>
          <t xml:space="preserve">CONCLUIDO	</t>
        </is>
      </c>
      <c r="D2143" t="n">
        <v>7.2102</v>
      </c>
      <c r="E2143" t="n">
        <v>13.87</v>
      </c>
      <c r="F2143" t="n">
        <v>10.61</v>
      </c>
      <c r="G2143" t="n">
        <v>53.07</v>
      </c>
      <c r="H2143" t="n">
        <v>0.8</v>
      </c>
      <c r="I2143" t="n">
        <v>12</v>
      </c>
      <c r="J2143" t="n">
        <v>250.65</v>
      </c>
      <c r="K2143" t="n">
        <v>57.72</v>
      </c>
      <c r="L2143" t="n">
        <v>11.25</v>
      </c>
      <c r="M2143" t="n">
        <v>10</v>
      </c>
      <c r="N2143" t="n">
        <v>61.67</v>
      </c>
      <c r="O2143" t="n">
        <v>31147.12</v>
      </c>
      <c r="P2143" t="n">
        <v>165.39</v>
      </c>
      <c r="Q2143" t="n">
        <v>197.76</v>
      </c>
      <c r="R2143" t="n">
        <v>34.27</v>
      </c>
      <c r="S2143" t="n">
        <v>25.4</v>
      </c>
      <c r="T2143" t="n">
        <v>3572.52</v>
      </c>
      <c r="U2143" t="n">
        <v>0.74</v>
      </c>
      <c r="V2143" t="n">
        <v>0.88</v>
      </c>
      <c r="W2143" t="n">
        <v>2.96</v>
      </c>
      <c r="X2143" t="n">
        <v>0.22</v>
      </c>
      <c r="Y2143" t="n">
        <v>1</v>
      </c>
      <c r="Z2143" t="n">
        <v>10</v>
      </c>
    </row>
    <row r="2144">
      <c r="A2144" t="n">
        <v>42</v>
      </c>
      <c r="B2144" t="n">
        <v>120</v>
      </c>
      <c r="C2144" t="inlineStr">
        <is>
          <t xml:space="preserve">CONCLUIDO	</t>
        </is>
      </c>
      <c r="D2144" t="n">
        <v>7.2167</v>
      </c>
      <c r="E2144" t="n">
        <v>13.86</v>
      </c>
      <c r="F2144" t="n">
        <v>10.6</v>
      </c>
      <c r="G2144" t="n">
        <v>53.01</v>
      </c>
      <c r="H2144" t="n">
        <v>0.8100000000000001</v>
      </c>
      <c r="I2144" t="n">
        <v>12</v>
      </c>
      <c r="J2144" t="n">
        <v>251.1</v>
      </c>
      <c r="K2144" t="n">
        <v>57.72</v>
      </c>
      <c r="L2144" t="n">
        <v>11.5</v>
      </c>
      <c r="M2144" t="n">
        <v>10</v>
      </c>
      <c r="N2144" t="n">
        <v>61.87</v>
      </c>
      <c r="O2144" t="n">
        <v>31202.63</v>
      </c>
      <c r="P2144" t="n">
        <v>164.98</v>
      </c>
      <c r="Q2144" t="n">
        <v>197.75</v>
      </c>
      <c r="R2144" t="n">
        <v>34.04</v>
      </c>
      <c r="S2144" t="n">
        <v>25.4</v>
      </c>
      <c r="T2144" t="n">
        <v>3454.34</v>
      </c>
      <c r="U2144" t="n">
        <v>0.75</v>
      </c>
      <c r="V2144" t="n">
        <v>0.88</v>
      </c>
      <c r="W2144" t="n">
        <v>2.95</v>
      </c>
      <c r="X2144" t="n">
        <v>0.21</v>
      </c>
      <c r="Y2144" t="n">
        <v>1</v>
      </c>
      <c r="Z2144" t="n">
        <v>10</v>
      </c>
    </row>
    <row r="2145">
      <c r="A2145" t="n">
        <v>43</v>
      </c>
      <c r="B2145" t="n">
        <v>120</v>
      </c>
      <c r="C2145" t="inlineStr">
        <is>
          <t xml:space="preserve">CONCLUIDO	</t>
        </is>
      </c>
      <c r="D2145" t="n">
        <v>7.2117</v>
      </c>
      <c r="E2145" t="n">
        <v>13.87</v>
      </c>
      <c r="F2145" t="n">
        <v>10.61</v>
      </c>
      <c r="G2145" t="n">
        <v>53.05</v>
      </c>
      <c r="H2145" t="n">
        <v>0.83</v>
      </c>
      <c r="I2145" t="n">
        <v>12</v>
      </c>
      <c r="J2145" t="n">
        <v>251.55</v>
      </c>
      <c r="K2145" t="n">
        <v>57.72</v>
      </c>
      <c r="L2145" t="n">
        <v>11.75</v>
      </c>
      <c r="M2145" t="n">
        <v>10</v>
      </c>
      <c r="N2145" t="n">
        <v>62.07</v>
      </c>
      <c r="O2145" t="n">
        <v>31258.21</v>
      </c>
      <c r="P2145" t="n">
        <v>164.92</v>
      </c>
      <c r="Q2145" t="n">
        <v>197.79</v>
      </c>
      <c r="R2145" t="n">
        <v>34.3</v>
      </c>
      <c r="S2145" t="n">
        <v>25.4</v>
      </c>
      <c r="T2145" t="n">
        <v>3587.64</v>
      </c>
      <c r="U2145" t="n">
        <v>0.74</v>
      </c>
      <c r="V2145" t="n">
        <v>0.88</v>
      </c>
      <c r="W2145" t="n">
        <v>2.96</v>
      </c>
      <c r="X2145" t="n">
        <v>0.22</v>
      </c>
      <c r="Y2145" t="n">
        <v>1</v>
      </c>
      <c r="Z2145" t="n">
        <v>10</v>
      </c>
    </row>
    <row r="2146">
      <c r="A2146" t="n">
        <v>44</v>
      </c>
      <c r="B2146" t="n">
        <v>120</v>
      </c>
      <c r="C2146" t="inlineStr">
        <is>
          <t xml:space="preserve">CONCLUIDO	</t>
        </is>
      </c>
      <c r="D2146" t="n">
        <v>7.2513</v>
      </c>
      <c r="E2146" t="n">
        <v>13.79</v>
      </c>
      <c r="F2146" t="n">
        <v>10.58</v>
      </c>
      <c r="G2146" t="n">
        <v>57.71</v>
      </c>
      <c r="H2146" t="n">
        <v>0.85</v>
      </c>
      <c r="I2146" t="n">
        <v>11</v>
      </c>
      <c r="J2146" t="n">
        <v>252</v>
      </c>
      <c r="K2146" t="n">
        <v>57.72</v>
      </c>
      <c r="L2146" t="n">
        <v>12</v>
      </c>
      <c r="M2146" t="n">
        <v>9</v>
      </c>
      <c r="N2146" t="n">
        <v>62.27</v>
      </c>
      <c r="O2146" t="n">
        <v>31313.87</v>
      </c>
      <c r="P2146" t="n">
        <v>164.51</v>
      </c>
      <c r="Q2146" t="n">
        <v>197.8</v>
      </c>
      <c r="R2146" t="n">
        <v>33.28</v>
      </c>
      <c r="S2146" t="n">
        <v>25.4</v>
      </c>
      <c r="T2146" t="n">
        <v>3080.72</v>
      </c>
      <c r="U2146" t="n">
        <v>0.76</v>
      </c>
      <c r="V2146" t="n">
        <v>0.88</v>
      </c>
      <c r="W2146" t="n">
        <v>2.96</v>
      </c>
      <c r="X2146" t="n">
        <v>0.19</v>
      </c>
      <c r="Y2146" t="n">
        <v>1</v>
      </c>
      <c r="Z2146" t="n">
        <v>10</v>
      </c>
    </row>
    <row r="2147">
      <c r="A2147" t="n">
        <v>45</v>
      </c>
      <c r="B2147" t="n">
        <v>120</v>
      </c>
      <c r="C2147" t="inlineStr">
        <is>
          <t xml:space="preserve">CONCLUIDO	</t>
        </is>
      </c>
      <c r="D2147" t="n">
        <v>7.2464</v>
      </c>
      <c r="E2147" t="n">
        <v>13.8</v>
      </c>
      <c r="F2147" t="n">
        <v>10.59</v>
      </c>
      <c r="G2147" t="n">
        <v>57.76</v>
      </c>
      <c r="H2147" t="n">
        <v>0.86</v>
      </c>
      <c r="I2147" t="n">
        <v>11</v>
      </c>
      <c r="J2147" t="n">
        <v>252.45</v>
      </c>
      <c r="K2147" t="n">
        <v>57.72</v>
      </c>
      <c r="L2147" t="n">
        <v>12.25</v>
      </c>
      <c r="M2147" t="n">
        <v>9</v>
      </c>
      <c r="N2147" t="n">
        <v>62.48</v>
      </c>
      <c r="O2147" t="n">
        <v>31369.6</v>
      </c>
      <c r="P2147" t="n">
        <v>164.68</v>
      </c>
      <c r="Q2147" t="n">
        <v>197.75</v>
      </c>
      <c r="R2147" t="n">
        <v>33.49</v>
      </c>
      <c r="S2147" t="n">
        <v>25.4</v>
      </c>
      <c r="T2147" t="n">
        <v>3184.16</v>
      </c>
      <c r="U2147" t="n">
        <v>0.76</v>
      </c>
      <c r="V2147" t="n">
        <v>0.88</v>
      </c>
      <c r="W2147" t="n">
        <v>2.96</v>
      </c>
      <c r="X2147" t="n">
        <v>0.2</v>
      </c>
      <c r="Y2147" t="n">
        <v>1</v>
      </c>
      <c r="Z2147" t="n">
        <v>10</v>
      </c>
    </row>
    <row r="2148">
      <c r="A2148" t="n">
        <v>46</v>
      </c>
      <c r="B2148" t="n">
        <v>120</v>
      </c>
      <c r="C2148" t="inlineStr">
        <is>
          <t xml:space="preserve">CONCLUIDO	</t>
        </is>
      </c>
      <c r="D2148" t="n">
        <v>7.2487</v>
      </c>
      <c r="E2148" t="n">
        <v>13.8</v>
      </c>
      <c r="F2148" t="n">
        <v>10.59</v>
      </c>
      <c r="G2148" t="n">
        <v>57.74</v>
      </c>
      <c r="H2148" t="n">
        <v>0.88</v>
      </c>
      <c r="I2148" t="n">
        <v>11</v>
      </c>
      <c r="J2148" t="n">
        <v>252.9</v>
      </c>
      <c r="K2148" t="n">
        <v>57.72</v>
      </c>
      <c r="L2148" t="n">
        <v>12.5</v>
      </c>
      <c r="M2148" t="n">
        <v>9</v>
      </c>
      <c r="N2148" t="n">
        <v>62.68</v>
      </c>
      <c r="O2148" t="n">
        <v>31425.4</v>
      </c>
      <c r="P2148" t="n">
        <v>164.67</v>
      </c>
      <c r="Q2148" t="n">
        <v>197.75</v>
      </c>
      <c r="R2148" t="n">
        <v>33.51</v>
      </c>
      <c r="S2148" t="n">
        <v>25.4</v>
      </c>
      <c r="T2148" t="n">
        <v>3196.84</v>
      </c>
      <c r="U2148" t="n">
        <v>0.76</v>
      </c>
      <c r="V2148" t="n">
        <v>0.88</v>
      </c>
      <c r="W2148" t="n">
        <v>2.96</v>
      </c>
      <c r="X2148" t="n">
        <v>0.2</v>
      </c>
      <c r="Y2148" t="n">
        <v>1</v>
      </c>
      <c r="Z2148" t="n">
        <v>10</v>
      </c>
    </row>
    <row r="2149">
      <c r="A2149" t="n">
        <v>47</v>
      </c>
      <c r="B2149" t="n">
        <v>120</v>
      </c>
      <c r="C2149" t="inlineStr">
        <is>
          <t xml:space="preserve">CONCLUIDO	</t>
        </is>
      </c>
      <c r="D2149" t="n">
        <v>7.2487</v>
      </c>
      <c r="E2149" t="n">
        <v>13.8</v>
      </c>
      <c r="F2149" t="n">
        <v>10.59</v>
      </c>
      <c r="G2149" t="n">
        <v>57.74</v>
      </c>
      <c r="H2149" t="n">
        <v>0.9</v>
      </c>
      <c r="I2149" t="n">
        <v>11</v>
      </c>
      <c r="J2149" t="n">
        <v>253.35</v>
      </c>
      <c r="K2149" t="n">
        <v>57.72</v>
      </c>
      <c r="L2149" t="n">
        <v>12.75</v>
      </c>
      <c r="M2149" t="n">
        <v>9</v>
      </c>
      <c r="N2149" t="n">
        <v>62.88</v>
      </c>
      <c r="O2149" t="n">
        <v>31481.28</v>
      </c>
      <c r="P2149" t="n">
        <v>164.7</v>
      </c>
      <c r="Q2149" t="n">
        <v>197.79</v>
      </c>
      <c r="R2149" t="n">
        <v>33.39</v>
      </c>
      <c r="S2149" t="n">
        <v>25.4</v>
      </c>
      <c r="T2149" t="n">
        <v>3137.4</v>
      </c>
      <c r="U2149" t="n">
        <v>0.76</v>
      </c>
      <c r="V2149" t="n">
        <v>0.88</v>
      </c>
      <c r="W2149" t="n">
        <v>2.96</v>
      </c>
      <c r="X2149" t="n">
        <v>0.2</v>
      </c>
      <c r="Y2149" t="n">
        <v>1</v>
      </c>
      <c r="Z2149" t="n">
        <v>10</v>
      </c>
    </row>
    <row r="2150">
      <c r="A2150" t="n">
        <v>48</v>
      </c>
      <c r="B2150" t="n">
        <v>120</v>
      </c>
      <c r="C2150" t="inlineStr">
        <is>
          <t xml:space="preserve">CONCLUIDO	</t>
        </is>
      </c>
      <c r="D2150" t="n">
        <v>7.2525</v>
      </c>
      <c r="E2150" t="n">
        <v>13.79</v>
      </c>
      <c r="F2150" t="n">
        <v>10.58</v>
      </c>
      <c r="G2150" t="n">
        <v>57.7</v>
      </c>
      <c r="H2150" t="n">
        <v>0.91</v>
      </c>
      <c r="I2150" t="n">
        <v>11</v>
      </c>
      <c r="J2150" t="n">
        <v>253.81</v>
      </c>
      <c r="K2150" t="n">
        <v>57.72</v>
      </c>
      <c r="L2150" t="n">
        <v>13</v>
      </c>
      <c r="M2150" t="n">
        <v>9</v>
      </c>
      <c r="N2150" t="n">
        <v>63.08</v>
      </c>
      <c r="O2150" t="n">
        <v>31537.23</v>
      </c>
      <c r="P2150" t="n">
        <v>164.33</v>
      </c>
      <c r="Q2150" t="n">
        <v>197.76</v>
      </c>
      <c r="R2150" t="n">
        <v>33.38</v>
      </c>
      <c r="S2150" t="n">
        <v>25.4</v>
      </c>
      <c r="T2150" t="n">
        <v>3133.33</v>
      </c>
      <c r="U2150" t="n">
        <v>0.76</v>
      </c>
      <c r="V2150" t="n">
        <v>0.88</v>
      </c>
      <c r="W2150" t="n">
        <v>2.95</v>
      </c>
      <c r="X2150" t="n">
        <v>0.19</v>
      </c>
      <c r="Y2150" t="n">
        <v>1</v>
      </c>
      <c r="Z2150" t="n">
        <v>10</v>
      </c>
    </row>
    <row r="2151">
      <c r="A2151" t="n">
        <v>49</v>
      </c>
      <c r="B2151" t="n">
        <v>120</v>
      </c>
      <c r="C2151" t="inlineStr">
        <is>
          <t xml:space="preserve">CONCLUIDO	</t>
        </is>
      </c>
      <c r="D2151" t="n">
        <v>7.2849</v>
      </c>
      <c r="E2151" t="n">
        <v>13.73</v>
      </c>
      <c r="F2151" t="n">
        <v>10.56</v>
      </c>
      <c r="G2151" t="n">
        <v>63.38</v>
      </c>
      <c r="H2151" t="n">
        <v>0.93</v>
      </c>
      <c r="I2151" t="n">
        <v>10</v>
      </c>
      <c r="J2151" t="n">
        <v>254.26</v>
      </c>
      <c r="K2151" t="n">
        <v>57.72</v>
      </c>
      <c r="L2151" t="n">
        <v>13.25</v>
      </c>
      <c r="M2151" t="n">
        <v>8</v>
      </c>
      <c r="N2151" t="n">
        <v>63.29</v>
      </c>
      <c r="O2151" t="n">
        <v>31593.26</v>
      </c>
      <c r="P2151" t="n">
        <v>164.19</v>
      </c>
      <c r="Q2151" t="n">
        <v>197.76</v>
      </c>
      <c r="R2151" t="n">
        <v>32.75</v>
      </c>
      <c r="S2151" t="n">
        <v>25.4</v>
      </c>
      <c r="T2151" t="n">
        <v>2821.64</v>
      </c>
      <c r="U2151" t="n">
        <v>0.78</v>
      </c>
      <c r="V2151" t="n">
        <v>0.88</v>
      </c>
      <c r="W2151" t="n">
        <v>2.95</v>
      </c>
      <c r="X2151" t="n">
        <v>0.17</v>
      </c>
      <c r="Y2151" t="n">
        <v>1</v>
      </c>
      <c r="Z2151" t="n">
        <v>10</v>
      </c>
    </row>
    <row r="2152">
      <c r="A2152" t="n">
        <v>50</v>
      </c>
      <c r="B2152" t="n">
        <v>120</v>
      </c>
      <c r="C2152" t="inlineStr">
        <is>
          <t xml:space="preserve">CONCLUIDO	</t>
        </is>
      </c>
      <c r="D2152" t="n">
        <v>7.2823</v>
      </c>
      <c r="E2152" t="n">
        <v>13.73</v>
      </c>
      <c r="F2152" t="n">
        <v>10.57</v>
      </c>
      <c r="G2152" t="n">
        <v>63.41</v>
      </c>
      <c r="H2152" t="n">
        <v>0.9399999999999999</v>
      </c>
      <c r="I2152" t="n">
        <v>10</v>
      </c>
      <c r="J2152" t="n">
        <v>254.72</v>
      </c>
      <c r="K2152" t="n">
        <v>57.72</v>
      </c>
      <c r="L2152" t="n">
        <v>13.5</v>
      </c>
      <c r="M2152" t="n">
        <v>8</v>
      </c>
      <c r="N2152" t="n">
        <v>63.49</v>
      </c>
      <c r="O2152" t="n">
        <v>31649.36</v>
      </c>
      <c r="P2152" t="n">
        <v>164.39</v>
      </c>
      <c r="Q2152" t="n">
        <v>197.83</v>
      </c>
      <c r="R2152" t="n">
        <v>32.73</v>
      </c>
      <c r="S2152" t="n">
        <v>25.4</v>
      </c>
      <c r="T2152" t="n">
        <v>2809.3</v>
      </c>
      <c r="U2152" t="n">
        <v>0.78</v>
      </c>
      <c r="V2152" t="n">
        <v>0.88</v>
      </c>
      <c r="W2152" t="n">
        <v>2.96</v>
      </c>
      <c r="X2152" t="n">
        <v>0.18</v>
      </c>
      <c r="Y2152" t="n">
        <v>1</v>
      </c>
      <c r="Z2152" t="n">
        <v>10</v>
      </c>
    </row>
    <row r="2153">
      <c r="A2153" t="n">
        <v>51</v>
      </c>
      <c r="B2153" t="n">
        <v>120</v>
      </c>
      <c r="C2153" t="inlineStr">
        <is>
          <t xml:space="preserve">CONCLUIDO	</t>
        </is>
      </c>
      <c r="D2153" t="n">
        <v>7.2851</v>
      </c>
      <c r="E2153" t="n">
        <v>13.73</v>
      </c>
      <c r="F2153" t="n">
        <v>10.56</v>
      </c>
      <c r="G2153" t="n">
        <v>63.37</v>
      </c>
      <c r="H2153" t="n">
        <v>0.96</v>
      </c>
      <c r="I2153" t="n">
        <v>10</v>
      </c>
      <c r="J2153" t="n">
        <v>255.17</v>
      </c>
      <c r="K2153" t="n">
        <v>57.72</v>
      </c>
      <c r="L2153" t="n">
        <v>13.75</v>
      </c>
      <c r="M2153" t="n">
        <v>8</v>
      </c>
      <c r="N2153" t="n">
        <v>63.7</v>
      </c>
      <c r="O2153" t="n">
        <v>31705.54</v>
      </c>
      <c r="P2153" t="n">
        <v>164.28</v>
      </c>
      <c r="Q2153" t="n">
        <v>197.75</v>
      </c>
      <c r="R2153" t="n">
        <v>32.68</v>
      </c>
      <c r="S2153" t="n">
        <v>25.4</v>
      </c>
      <c r="T2153" t="n">
        <v>2785.8</v>
      </c>
      <c r="U2153" t="n">
        <v>0.78</v>
      </c>
      <c r="V2153" t="n">
        <v>0.88</v>
      </c>
      <c r="W2153" t="n">
        <v>2.96</v>
      </c>
      <c r="X2153" t="n">
        <v>0.17</v>
      </c>
      <c r="Y2153" t="n">
        <v>1</v>
      </c>
      <c r="Z2153" t="n">
        <v>10</v>
      </c>
    </row>
    <row r="2154">
      <c r="A2154" t="n">
        <v>52</v>
      </c>
      <c r="B2154" t="n">
        <v>120</v>
      </c>
      <c r="C2154" t="inlineStr">
        <is>
          <t xml:space="preserve">CONCLUIDO	</t>
        </is>
      </c>
      <c r="D2154" t="n">
        <v>7.2827</v>
      </c>
      <c r="E2154" t="n">
        <v>13.73</v>
      </c>
      <c r="F2154" t="n">
        <v>10.57</v>
      </c>
      <c r="G2154" t="n">
        <v>63.4</v>
      </c>
      <c r="H2154" t="n">
        <v>0.97</v>
      </c>
      <c r="I2154" t="n">
        <v>10</v>
      </c>
      <c r="J2154" t="n">
        <v>255.63</v>
      </c>
      <c r="K2154" t="n">
        <v>57.72</v>
      </c>
      <c r="L2154" t="n">
        <v>14</v>
      </c>
      <c r="M2154" t="n">
        <v>8</v>
      </c>
      <c r="N2154" t="n">
        <v>63.91</v>
      </c>
      <c r="O2154" t="n">
        <v>31761.8</v>
      </c>
      <c r="P2154" t="n">
        <v>164.18</v>
      </c>
      <c r="Q2154" t="n">
        <v>197.76</v>
      </c>
      <c r="R2154" t="n">
        <v>32.78</v>
      </c>
      <c r="S2154" t="n">
        <v>25.4</v>
      </c>
      <c r="T2154" t="n">
        <v>2836.71</v>
      </c>
      <c r="U2154" t="n">
        <v>0.77</v>
      </c>
      <c r="V2154" t="n">
        <v>0.88</v>
      </c>
      <c r="W2154" t="n">
        <v>2.96</v>
      </c>
      <c r="X2154" t="n">
        <v>0.18</v>
      </c>
      <c r="Y2154" t="n">
        <v>1</v>
      </c>
      <c r="Z2154" t="n">
        <v>10</v>
      </c>
    </row>
    <row r="2155">
      <c r="A2155" t="n">
        <v>53</v>
      </c>
      <c r="B2155" t="n">
        <v>120</v>
      </c>
      <c r="C2155" t="inlineStr">
        <is>
          <t xml:space="preserve">CONCLUIDO	</t>
        </is>
      </c>
      <c r="D2155" t="n">
        <v>7.283</v>
      </c>
      <c r="E2155" t="n">
        <v>13.73</v>
      </c>
      <c r="F2155" t="n">
        <v>10.57</v>
      </c>
      <c r="G2155" t="n">
        <v>63.4</v>
      </c>
      <c r="H2155" t="n">
        <v>0.99</v>
      </c>
      <c r="I2155" t="n">
        <v>10</v>
      </c>
      <c r="J2155" t="n">
        <v>256.09</v>
      </c>
      <c r="K2155" t="n">
        <v>57.72</v>
      </c>
      <c r="L2155" t="n">
        <v>14.25</v>
      </c>
      <c r="M2155" t="n">
        <v>8</v>
      </c>
      <c r="N2155" t="n">
        <v>64.11</v>
      </c>
      <c r="O2155" t="n">
        <v>31818.13</v>
      </c>
      <c r="P2155" t="n">
        <v>164.09</v>
      </c>
      <c r="Q2155" t="n">
        <v>197.75</v>
      </c>
      <c r="R2155" t="n">
        <v>32.94</v>
      </c>
      <c r="S2155" t="n">
        <v>25.4</v>
      </c>
      <c r="T2155" t="n">
        <v>2918.1</v>
      </c>
      <c r="U2155" t="n">
        <v>0.77</v>
      </c>
      <c r="V2155" t="n">
        <v>0.88</v>
      </c>
      <c r="W2155" t="n">
        <v>2.95</v>
      </c>
      <c r="X2155" t="n">
        <v>0.18</v>
      </c>
      <c r="Y2155" t="n">
        <v>1</v>
      </c>
      <c r="Z2155" t="n">
        <v>10</v>
      </c>
    </row>
    <row r="2156">
      <c r="A2156" t="n">
        <v>54</v>
      </c>
      <c r="B2156" t="n">
        <v>120</v>
      </c>
      <c r="C2156" t="inlineStr">
        <is>
          <t xml:space="preserve">CONCLUIDO	</t>
        </is>
      </c>
      <c r="D2156" t="n">
        <v>7.2817</v>
      </c>
      <c r="E2156" t="n">
        <v>13.73</v>
      </c>
      <c r="F2156" t="n">
        <v>10.57</v>
      </c>
      <c r="G2156" t="n">
        <v>63.41</v>
      </c>
      <c r="H2156" t="n">
        <v>1.01</v>
      </c>
      <c r="I2156" t="n">
        <v>10</v>
      </c>
      <c r="J2156" t="n">
        <v>256.54</v>
      </c>
      <c r="K2156" t="n">
        <v>57.72</v>
      </c>
      <c r="L2156" t="n">
        <v>14.5</v>
      </c>
      <c r="M2156" t="n">
        <v>8</v>
      </c>
      <c r="N2156" t="n">
        <v>64.31999999999999</v>
      </c>
      <c r="O2156" t="n">
        <v>31874.54</v>
      </c>
      <c r="P2156" t="n">
        <v>163.78</v>
      </c>
      <c r="Q2156" t="n">
        <v>197.78</v>
      </c>
      <c r="R2156" t="n">
        <v>32.94</v>
      </c>
      <c r="S2156" t="n">
        <v>25.4</v>
      </c>
      <c r="T2156" t="n">
        <v>2915.93</v>
      </c>
      <c r="U2156" t="n">
        <v>0.77</v>
      </c>
      <c r="V2156" t="n">
        <v>0.88</v>
      </c>
      <c r="W2156" t="n">
        <v>2.96</v>
      </c>
      <c r="X2156" t="n">
        <v>0.18</v>
      </c>
      <c r="Y2156" t="n">
        <v>1</v>
      </c>
      <c r="Z2156" t="n">
        <v>10</v>
      </c>
    </row>
    <row r="2157">
      <c r="A2157" t="n">
        <v>55</v>
      </c>
      <c r="B2157" t="n">
        <v>120</v>
      </c>
      <c r="C2157" t="inlineStr">
        <is>
          <t xml:space="preserve">CONCLUIDO	</t>
        </is>
      </c>
      <c r="D2157" t="n">
        <v>7.32</v>
      </c>
      <c r="E2157" t="n">
        <v>13.66</v>
      </c>
      <c r="F2157" t="n">
        <v>10.54</v>
      </c>
      <c r="G2157" t="n">
        <v>70.28</v>
      </c>
      <c r="H2157" t="n">
        <v>1.02</v>
      </c>
      <c r="I2157" t="n">
        <v>9</v>
      </c>
      <c r="J2157" t="n">
        <v>257</v>
      </c>
      <c r="K2157" t="n">
        <v>57.72</v>
      </c>
      <c r="L2157" t="n">
        <v>14.75</v>
      </c>
      <c r="M2157" t="n">
        <v>7</v>
      </c>
      <c r="N2157" t="n">
        <v>64.53</v>
      </c>
      <c r="O2157" t="n">
        <v>31931.15</v>
      </c>
      <c r="P2157" t="n">
        <v>163.33</v>
      </c>
      <c r="Q2157" t="n">
        <v>197.77</v>
      </c>
      <c r="R2157" t="n">
        <v>32.16</v>
      </c>
      <c r="S2157" t="n">
        <v>25.4</v>
      </c>
      <c r="T2157" t="n">
        <v>2531.8</v>
      </c>
      <c r="U2157" t="n">
        <v>0.79</v>
      </c>
      <c r="V2157" t="n">
        <v>0.88</v>
      </c>
      <c r="W2157" t="n">
        <v>2.95</v>
      </c>
      <c r="X2157" t="n">
        <v>0.15</v>
      </c>
      <c r="Y2157" t="n">
        <v>1</v>
      </c>
      <c r="Z2157" t="n">
        <v>10</v>
      </c>
    </row>
    <row r="2158">
      <c r="A2158" t="n">
        <v>56</v>
      </c>
      <c r="B2158" t="n">
        <v>120</v>
      </c>
      <c r="C2158" t="inlineStr">
        <is>
          <t xml:space="preserve">CONCLUIDO	</t>
        </is>
      </c>
      <c r="D2158" t="n">
        <v>7.3108</v>
      </c>
      <c r="E2158" t="n">
        <v>13.68</v>
      </c>
      <c r="F2158" t="n">
        <v>10.56</v>
      </c>
      <c r="G2158" t="n">
        <v>70.40000000000001</v>
      </c>
      <c r="H2158" t="n">
        <v>1.04</v>
      </c>
      <c r="I2158" t="n">
        <v>9</v>
      </c>
      <c r="J2158" t="n">
        <v>257.46</v>
      </c>
      <c r="K2158" t="n">
        <v>57.72</v>
      </c>
      <c r="L2158" t="n">
        <v>15</v>
      </c>
      <c r="M2158" t="n">
        <v>7</v>
      </c>
      <c r="N2158" t="n">
        <v>64.73999999999999</v>
      </c>
      <c r="O2158" t="n">
        <v>31987.71</v>
      </c>
      <c r="P2158" t="n">
        <v>163.74</v>
      </c>
      <c r="Q2158" t="n">
        <v>197.77</v>
      </c>
      <c r="R2158" t="n">
        <v>32.67</v>
      </c>
      <c r="S2158" t="n">
        <v>25.4</v>
      </c>
      <c r="T2158" t="n">
        <v>2784.56</v>
      </c>
      <c r="U2158" t="n">
        <v>0.78</v>
      </c>
      <c r="V2158" t="n">
        <v>0.88</v>
      </c>
      <c r="W2158" t="n">
        <v>2.95</v>
      </c>
      <c r="X2158" t="n">
        <v>0.17</v>
      </c>
      <c r="Y2158" t="n">
        <v>1</v>
      </c>
      <c r="Z2158" t="n">
        <v>10</v>
      </c>
    </row>
    <row r="2159">
      <c r="A2159" t="n">
        <v>57</v>
      </c>
      <c r="B2159" t="n">
        <v>120</v>
      </c>
      <c r="C2159" t="inlineStr">
        <is>
          <t xml:space="preserve">CONCLUIDO	</t>
        </is>
      </c>
      <c r="D2159" t="n">
        <v>7.3138</v>
      </c>
      <c r="E2159" t="n">
        <v>13.67</v>
      </c>
      <c r="F2159" t="n">
        <v>10.55</v>
      </c>
      <c r="G2159" t="n">
        <v>70.36</v>
      </c>
      <c r="H2159" t="n">
        <v>1.05</v>
      </c>
      <c r="I2159" t="n">
        <v>9</v>
      </c>
      <c r="J2159" t="n">
        <v>257.92</v>
      </c>
      <c r="K2159" t="n">
        <v>57.72</v>
      </c>
      <c r="L2159" t="n">
        <v>15.25</v>
      </c>
      <c r="M2159" t="n">
        <v>7</v>
      </c>
      <c r="N2159" t="n">
        <v>64.95</v>
      </c>
      <c r="O2159" t="n">
        <v>32044.35</v>
      </c>
      <c r="P2159" t="n">
        <v>163.7</v>
      </c>
      <c r="Q2159" t="n">
        <v>197.78</v>
      </c>
      <c r="R2159" t="n">
        <v>32.47</v>
      </c>
      <c r="S2159" t="n">
        <v>25.4</v>
      </c>
      <c r="T2159" t="n">
        <v>2683.71</v>
      </c>
      <c r="U2159" t="n">
        <v>0.78</v>
      </c>
      <c r="V2159" t="n">
        <v>0.88</v>
      </c>
      <c r="W2159" t="n">
        <v>2.95</v>
      </c>
      <c r="X2159" t="n">
        <v>0.16</v>
      </c>
      <c r="Y2159" t="n">
        <v>1</v>
      </c>
      <c r="Z2159" t="n">
        <v>10</v>
      </c>
    </row>
    <row r="2160">
      <c r="A2160" t="n">
        <v>58</v>
      </c>
      <c r="B2160" t="n">
        <v>120</v>
      </c>
      <c r="C2160" t="inlineStr">
        <is>
          <t xml:space="preserve">CONCLUIDO	</t>
        </is>
      </c>
      <c r="D2160" t="n">
        <v>7.315</v>
      </c>
      <c r="E2160" t="n">
        <v>13.67</v>
      </c>
      <c r="F2160" t="n">
        <v>10.55</v>
      </c>
      <c r="G2160" t="n">
        <v>70.34</v>
      </c>
      <c r="H2160" t="n">
        <v>1.07</v>
      </c>
      <c r="I2160" t="n">
        <v>9</v>
      </c>
      <c r="J2160" t="n">
        <v>258.38</v>
      </c>
      <c r="K2160" t="n">
        <v>57.72</v>
      </c>
      <c r="L2160" t="n">
        <v>15.5</v>
      </c>
      <c r="M2160" t="n">
        <v>7</v>
      </c>
      <c r="N2160" t="n">
        <v>65.16</v>
      </c>
      <c r="O2160" t="n">
        <v>32101.07</v>
      </c>
      <c r="P2160" t="n">
        <v>163.77</v>
      </c>
      <c r="Q2160" t="n">
        <v>197.78</v>
      </c>
      <c r="R2160" t="n">
        <v>32.38</v>
      </c>
      <c r="S2160" t="n">
        <v>25.4</v>
      </c>
      <c r="T2160" t="n">
        <v>2643.18</v>
      </c>
      <c r="U2160" t="n">
        <v>0.78</v>
      </c>
      <c r="V2160" t="n">
        <v>0.88</v>
      </c>
      <c r="W2160" t="n">
        <v>2.95</v>
      </c>
      <c r="X2160" t="n">
        <v>0.16</v>
      </c>
      <c r="Y2160" t="n">
        <v>1</v>
      </c>
      <c r="Z2160" t="n">
        <v>10</v>
      </c>
    </row>
    <row r="2161">
      <c r="A2161" t="n">
        <v>59</v>
      </c>
      <c r="B2161" t="n">
        <v>120</v>
      </c>
      <c r="C2161" t="inlineStr">
        <is>
          <t xml:space="preserve">CONCLUIDO	</t>
        </is>
      </c>
      <c r="D2161" t="n">
        <v>7.3189</v>
      </c>
      <c r="E2161" t="n">
        <v>13.66</v>
      </c>
      <c r="F2161" t="n">
        <v>10.54</v>
      </c>
      <c r="G2161" t="n">
        <v>70.3</v>
      </c>
      <c r="H2161" t="n">
        <v>1.08</v>
      </c>
      <c r="I2161" t="n">
        <v>9</v>
      </c>
      <c r="J2161" t="n">
        <v>258.84</v>
      </c>
      <c r="K2161" t="n">
        <v>57.72</v>
      </c>
      <c r="L2161" t="n">
        <v>15.75</v>
      </c>
      <c r="M2161" t="n">
        <v>7</v>
      </c>
      <c r="N2161" t="n">
        <v>65.37</v>
      </c>
      <c r="O2161" t="n">
        <v>32157.87</v>
      </c>
      <c r="P2161" t="n">
        <v>163.57</v>
      </c>
      <c r="Q2161" t="n">
        <v>197.78</v>
      </c>
      <c r="R2161" t="n">
        <v>32.23</v>
      </c>
      <c r="S2161" t="n">
        <v>25.4</v>
      </c>
      <c r="T2161" t="n">
        <v>2564.39</v>
      </c>
      <c r="U2161" t="n">
        <v>0.79</v>
      </c>
      <c r="V2161" t="n">
        <v>0.88</v>
      </c>
      <c r="W2161" t="n">
        <v>2.95</v>
      </c>
      <c r="X2161" t="n">
        <v>0.15</v>
      </c>
      <c r="Y2161" t="n">
        <v>1</v>
      </c>
      <c r="Z2161" t="n">
        <v>10</v>
      </c>
    </row>
    <row r="2162">
      <c r="A2162" t="n">
        <v>60</v>
      </c>
      <c r="B2162" t="n">
        <v>120</v>
      </c>
      <c r="C2162" t="inlineStr">
        <is>
          <t xml:space="preserve">CONCLUIDO	</t>
        </is>
      </c>
      <c r="D2162" t="n">
        <v>7.3151</v>
      </c>
      <c r="E2162" t="n">
        <v>13.67</v>
      </c>
      <c r="F2162" t="n">
        <v>10.55</v>
      </c>
      <c r="G2162" t="n">
        <v>70.34</v>
      </c>
      <c r="H2162" t="n">
        <v>1.1</v>
      </c>
      <c r="I2162" t="n">
        <v>9</v>
      </c>
      <c r="J2162" t="n">
        <v>259.3</v>
      </c>
      <c r="K2162" t="n">
        <v>57.72</v>
      </c>
      <c r="L2162" t="n">
        <v>16</v>
      </c>
      <c r="M2162" t="n">
        <v>7</v>
      </c>
      <c r="N2162" t="n">
        <v>65.58</v>
      </c>
      <c r="O2162" t="n">
        <v>32214.75</v>
      </c>
      <c r="P2162" t="n">
        <v>163.56</v>
      </c>
      <c r="Q2162" t="n">
        <v>197.76</v>
      </c>
      <c r="R2162" t="n">
        <v>32.47</v>
      </c>
      <c r="S2162" t="n">
        <v>25.4</v>
      </c>
      <c r="T2162" t="n">
        <v>2684.75</v>
      </c>
      <c r="U2162" t="n">
        <v>0.78</v>
      </c>
      <c r="V2162" t="n">
        <v>0.88</v>
      </c>
      <c r="W2162" t="n">
        <v>2.95</v>
      </c>
      <c r="X2162" t="n">
        <v>0.16</v>
      </c>
      <c r="Y2162" t="n">
        <v>1</v>
      </c>
      <c r="Z2162" t="n">
        <v>10</v>
      </c>
    </row>
    <row r="2163">
      <c r="A2163" t="n">
        <v>61</v>
      </c>
      <c r="B2163" t="n">
        <v>120</v>
      </c>
      <c r="C2163" t="inlineStr">
        <is>
          <t xml:space="preserve">CONCLUIDO	</t>
        </is>
      </c>
      <c r="D2163" t="n">
        <v>7.3174</v>
      </c>
      <c r="E2163" t="n">
        <v>13.67</v>
      </c>
      <c r="F2163" t="n">
        <v>10.55</v>
      </c>
      <c r="G2163" t="n">
        <v>70.31</v>
      </c>
      <c r="H2163" t="n">
        <v>1.11</v>
      </c>
      <c r="I2163" t="n">
        <v>9</v>
      </c>
      <c r="J2163" t="n">
        <v>259.76</v>
      </c>
      <c r="K2163" t="n">
        <v>57.72</v>
      </c>
      <c r="L2163" t="n">
        <v>16.25</v>
      </c>
      <c r="M2163" t="n">
        <v>7</v>
      </c>
      <c r="N2163" t="n">
        <v>65.79000000000001</v>
      </c>
      <c r="O2163" t="n">
        <v>32271.71</v>
      </c>
      <c r="P2163" t="n">
        <v>163.42</v>
      </c>
      <c r="Q2163" t="n">
        <v>197.75</v>
      </c>
      <c r="R2163" t="n">
        <v>32.42</v>
      </c>
      <c r="S2163" t="n">
        <v>25.4</v>
      </c>
      <c r="T2163" t="n">
        <v>2662.38</v>
      </c>
      <c r="U2163" t="n">
        <v>0.78</v>
      </c>
      <c r="V2163" t="n">
        <v>0.88</v>
      </c>
      <c r="W2163" t="n">
        <v>2.95</v>
      </c>
      <c r="X2163" t="n">
        <v>0.16</v>
      </c>
      <c r="Y2163" t="n">
        <v>1</v>
      </c>
      <c r="Z2163" t="n">
        <v>10</v>
      </c>
    </row>
    <row r="2164">
      <c r="A2164" t="n">
        <v>62</v>
      </c>
      <c r="B2164" t="n">
        <v>120</v>
      </c>
      <c r="C2164" t="inlineStr">
        <is>
          <t xml:space="preserve">CONCLUIDO	</t>
        </is>
      </c>
      <c r="D2164" t="n">
        <v>7.3166</v>
      </c>
      <c r="E2164" t="n">
        <v>13.67</v>
      </c>
      <c r="F2164" t="n">
        <v>10.55</v>
      </c>
      <c r="G2164" t="n">
        <v>70.31999999999999</v>
      </c>
      <c r="H2164" t="n">
        <v>1.13</v>
      </c>
      <c r="I2164" t="n">
        <v>9</v>
      </c>
      <c r="J2164" t="n">
        <v>260.23</v>
      </c>
      <c r="K2164" t="n">
        <v>57.72</v>
      </c>
      <c r="L2164" t="n">
        <v>16.5</v>
      </c>
      <c r="M2164" t="n">
        <v>7</v>
      </c>
      <c r="N2164" t="n">
        <v>66</v>
      </c>
      <c r="O2164" t="n">
        <v>32328.74</v>
      </c>
      <c r="P2164" t="n">
        <v>163.31</v>
      </c>
      <c r="Q2164" t="n">
        <v>197.77</v>
      </c>
      <c r="R2164" t="n">
        <v>32.28</v>
      </c>
      <c r="S2164" t="n">
        <v>25.4</v>
      </c>
      <c r="T2164" t="n">
        <v>2588.7</v>
      </c>
      <c r="U2164" t="n">
        <v>0.79</v>
      </c>
      <c r="V2164" t="n">
        <v>0.88</v>
      </c>
      <c r="W2164" t="n">
        <v>2.95</v>
      </c>
      <c r="X2164" t="n">
        <v>0.16</v>
      </c>
      <c r="Y2164" t="n">
        <v>1</v>
      </c>
      <c r="Z2164" t="n">
        <v>10</v>
      </c>
    </row>
    <row r="2165">
      <c r="A2165" t="n">
        <v>63</v>
      </c>
      <c r="B2165" t="n">
        <v>120</v>
      </c>
      <c r="C2165" t="inlineStr">
        <is>
          <t xml:space="preserve">CONCLUIDO	</t>
        </is>
      </c>
      <c r="D2165" t="n">
        <v>7.3513</v>
      </c>
      <c r="E2165" t="n">
        <v>13.6</v>
      </c>
      <c r="F2165" t="n">
        <v>10.53</v>
      </c>
      <c r="G2165" t="n">
        <v>78.97</v>
      </c>
      <c r="H2165" t="n">
        <v>1.14</v>
      </c>
      <c r="I2165" t="n">
        <v>8</v>
      </c>
      <c r="J2165" t="n">
        <v>260.69</v>
      </c>
      <c r="K2165" t="n">
        <v>57.72</v>
      </c>
      <c r="L2165" t="n">
        <v>16.75</v>
      </c>
      <c r="M2165" t="n">
        <v>6</v>
      </c>
      <c r="N2165" t="n">
        <v>66.20999999999999</v>
      </c>
      <c r="O2165" t="n">
        <v>32385.86</v>
      </c>
      <c r="P2165" t="n">
        <v>162.9</v>
      </c>
      <c r="Q2165" t="n">
        <v>197.78</v>
      </c>
      <c r="R2165" t="n">
        <v>31.76</v>
      </c>
      <c r="S2165" t="n">
        <v>25.4</v>
      </c>
      <c r="T2165" t="n">
        <v>2336.27</v>
      </c>
      <c r="U2165" t="n">
        <v>0.8</v>
      </c>
      <c r="V2165" t="n">
        <v>0.88</v>
      </c>
      <c r="W2165" t="n">
        <v>2.95</v>
      </c>
      <c r="X2165" t="n">
        <v>0.14</v>
      </c>
      <c r="Y2165" t="n">
        <v>1</v>
      </c>
      <c r="Z2165" t="n">
        <v>10</v>
      </c>
    </row>
    <row r="2166">
      <c r="A2166" t="n">
        <v>64</v>
      </c>
      <c r="B2166" t="n">
        <v>120</v>
      </c>
      <c r="C2166" t="inlineStr">
        <is>
          <t xml:space="preserve">CONCLUIDO	</t>
        </is>
      </c>
      <c r="D2166" t="n">
        <v>7.3574</v>
      </c>
      <c r="E2166" t="n">
        <v>13.59</v>
      </c>
      <c r="F2166" t="n">
        <v>10.52</v>
      </c>
      <c r="G2166" t="n">
        <v>78.89</v>
      </c>
      <c r="H2166" t="n">
        <v>1.16</v>
      </c>
      <c r="I2166" t="n">
        <v>8</v>
      </c>
      <c r="J2166" t="n">
        <v>261.15</v>
      </c>
      <c r="K2166" t="n">
        <v>57.72</v>
      </c>
      <c r="L2166" t="n">
        <v>17</v>
      </c>
      <c r="M2166" t="n">
        <v>6</v>
      </c>
      <c r="N2166" t="n">
        <v>66.43000000000001</v>
      </c>
      <c r="O2166" t="n">
        <v>32443.05</v>
      </c>
      <c r="P2166" t="n">
        <v>162.79</v>
      </c>
      <c r="Q2166" t="n">
        <v>197.75</v>
      </c>
      <c r="R2166" t="n">
        <v>31.42</v>
      </c>
      <c r="S2166" t="n">
        <v>25.4</v>
      </c>
      <c r="T2166" t="n">
        <v>2167.13</v>
      </c>
      <c r="U2166" t="n">
        <v>0.8100000000000001</v>
      </c>
      <c r="V2166" t="n">
        <v>0.88</v>
      </c>
      <c r="W2166" t="n">
        <v>2.95</v>
      </c>
      <c r="X2166" t="n">
        <v>0.13</v>
      </c>
      <c r="Y2166" t="n">
        <v>1</v>
      </c>
      <c r="Z2166" t="n">
        <v>10</v>
      </c>
    </row>
    <row r="2167">
      <c r="A2167" t="n">
        <v>65</v>
      </c>
      <c r="B2167" t="n">
        <v>120</v>
      </c>
      <c r="C2167" t="inlineStr">
        <is>
          <t xml:space="preserve">CONCLUIDO	</t>
        </is>
      </c>
      <c r="D2167" t="n">
        <v>7.3567</v>
      </c>
      <c r="E2167" t="n">
        <v>13.59</v>
      </c>
      <c r="F2167" t="n">
        <v>10.52</v>
      </c>
      <c r="G2167" t="n">
        <v>78.90000000000001</v>
      </c>
      <c r="H2167" t="n">
        <v>1.17</v>
      </c>
      <c r="I2167" t="n">
        <v>8</v>
      </c>
      <c r="J2167" t="n">
        <v>261.62</v>
      </c>
      <c r="K2167" t="n">
        <v>57.72</v>
      </c>
      <c r="L2167" t="n">
        <v>17.25</v>
      </c>
      <c r="M2167" t="n">
        <v>6</v>
      </c>
      <c r="N2167" t="n">
        <v>66.64</v>
      </c>
      <c r="O2167" t="n">
        <v>32500.33</v>
      </c>
      <c r="P2167" t="n">
        <v>162.95</v>
      </c>
      <c r="Q2167" t="n">
        <v>197.75</v>
      </c>
      <c r="R2167" t="n">
        <v>31.48</v>
      </c>
      <c r="S2167" t="n">
        <v>25.4</v>
      </c>
      <c r="T2167" t="n">
        <v>2197.5</v>
      </c>
      <c r="U2167" t="n">
        <v>0.8100000000000001</v>
      </c>
      <c r="V2167" t="n">
        <v>0.88</v>
      </c>
      <c r="W2167" t="n">
        <v>2.95</v>
      </c>
      <c r="X2167" t="n">
        <v>0.13</v>
      </c>
      <c r="Y2167" t="n">
        <v>1</v>
      </c>
      <c r="Z2167" t="n">
        <v>10</v>
      </c>
    </row>
    <row r="2168">
      <c r="A2168" t="n">
        <v>66</v>
      </c>
      <c r="B2168" t="n">
        <v>120</v>
      </c>
      <c r="C2168" t="inlineStr">
        <is>
          <t xml:space="preserve">CONCLUIDO	</t>
        </is>
      </c>
      <c r="D2168" t="n">
        <v>7.3513</v>
      </c>
      <c r="E2168" t="n">
        <v>13.6</v>
      </c>
      <c r="F2168" t="n">
        <v>10.53</v>
      </c>
      <c r="G2168" t="n">
        <v>78.97</v>
      </c>
      <c r="H2168" t="n">
        <v>1.19</v>
      </c>
      <c r="I2168" t="n">
        <v>8</v>
      </c>
      <c r="J2168" t="n">
        <v>262.08</v>
      </c>
      <c r="K2168" t="n">
        <v>57.72</v>
      </c>
      <c r="L2168" t="n">
        <v>17.5</v>
      </c>
      <c r="M2168" t="n">
        <v>6</v>
      </c>
      <c r="N2168" t="n">
        <v>66.86</v>
      </c>
      <c r="O2168" t="n">
        <v>32557.69</v>
      </c>
      <c r="P2168" t="n">
        <v>163.16</v>
      </c>
      <c r="Q2168" t="n">
        <v>197.75</v>
      </c>
      <c r="R2168" t="n">
        <v>31.62</v>
      </c>
      <c r="S2168" t="n">
        <v>25.4</v>
      </c>
      <c r="T2168" t="n">
        <v>2268.32</v>
      </c>
      <c r="U2168" t="n">
        <v>0.8</v>
      </c>
      <c r="V2168" t="n">
        <v>0.88</v>
      </c>
      <c r="W2168" t="n">
        <v>2.95</v>
      </c>
      <c r="X2168" t="n">
        <v>0.14</v>
      </c>
      <c r="Y2168" t="n">
        <v>1</v>
      </c>
      <c r="Z2168" t="n">
        <v>10</v>
      </c>
    </row>
    <row r="2169">
      <c r="A2169" t="n">
        <v>67</v>
      </c>
      <c r="B2169" t="n">
        <v>120</v>
      </c>
      <c r="C2169" t="inlineStr">
        <is>
          <t xml:space="preserve">CONCLUIDO	</t>
        </is>
      </c>
      <c r="D2169" t="n">
        <v>7.3541</v>
      </c>
      <c r="E2169" t="n">
        <v>13.6</v>
      </c>
      <c r="F2169" t="n">
        <v>10.52</v>
      </c>
      <c r="G2169" t="n">
        <v>78.93000000000001</v>
      </c>
      <c r="H2169" t="n">
        <v>1.2</v>
      </c>
      <c r="I2169" t="n">
        <v>8</v>
      </c>
      <c r="J2169" t="n">
        <v>262.55</v>
      </c>
      <c r="K2169" t="n">
        <v>57.72</v>
      </c>
      <c r="L2169" t="n">
        <v>17.75</v>
      </c>
      <c r="M2169" t="n">
        <v>6</v>
      </c>
      <c r="N2169" t="n">
        <v>67.06999999999999</v>
      </c>
      <c r="O2169" t="n">
        <v>32615.12</v>
      </c>
      <c r="P2169" t="n">
        <v>163.09</v>
      </c>
      <c r="Q2169" t="n">
        <v>197.75</v>
      </c>
      <c r="R2169" t="n">
        <v>31.59</v>
      </c>
      <c r="S2169" t="n">
        <v>25.4</v>
      </c>
      <c r="T2169" t="n">
        <v>2252.68</v>
      </c>
      <c r="U2169" t="n">
        <v>0.8</v>
      </c>
      <c r="V2169" t="n">
        <v>0.88</v>
      </c>
      <c r="W2169" t="n">
        <v>2.95</v>
      </c>
      <c r="X2169" t="n">
        <v>0.13</v>
      </c>
      <c r="Y2169" t="n">
        <v>1</v>
      </c>
      <c r="Z2169" t="n">
        <v>10</v>
      </c>
    </row>
    <row r="2170">
      <c r="A2170" t="n">
        <v>68</v>
      </c>
      <c r="B2170" t="n">
        <v>120</v>
      </c>
      <c r="C2170" t="inlineStr">
        <is>
          <t xml:space="preserve">CONCLUIDO	</t>
        </is>
      </c>
      <c r="D2170" t="n">
        <v>7.355</v>
      </c>
      <c r="E2170" t="n">
        <v>13.6</v>
      </c>
      <c r="F2170" t="n">
        <v>10.52</v>
      </c>
      <c r="G2170" t="n">
        <v>78.92</v>
      </c>
      <c r="H2170" t="n">
        <v>1.22</v>
      </c>
      <c r="I2170" t="n">
        <v>8</v>
      </c>
      <c r="J2170" t="n">
        <v>263.01</v>
      </c>
      <c r="K2170" t="n">
        <v>57.72</v>
      </c>
      <c r="L2170" t="n">
        <v>18</v>
      </c>
      <c r="M2170" t="n">
        <v>6</v>
      </c>
      <c r="N2170" t="n">
        <v>67.29000000000001</v>
      </c>
      <c r="O2170" t="n">
        <v>32672.64</v>
      </c>
      <c r="P2170" t="n">
        <v>163</v>
      </c>
      <c r="Q2170" t="n">
        <v>197.79</v>
      </c>
      <c r="R2170" t="n">
        <v>31.51</v>
      </c>
      <c r="S2170" t="n">
        <v>25.4</v>
      </c>
      <c r="T2170" t="n">
        <v>2208.98</v>
      </c>
      <c r="U2170" t="n">
        <v>0.8100000000000001</v>
      </c>
      <c r="V2170" t="n">
        <v>0.88</v>
      </c>
      <c r="W2170" t="n">
        <v>2.95</v>
      </c>
      <c r="X2170" t="n">
        <v>0.13</v>
      </c>
      <c r="Y2170" t="n">
        <v>1</v>
      </c>
      <c r="Z2170" t="n">
        <v>10</v>
      </c>
    </row>
    <row r="2171">
      <c r="A2171" t="n">
        <v>69</v>
      </c>
      <c r="B2171" t="n">
        <v>120</v>
      </c>
      <c r="C2171" t="inlineStr">
        <is>
          <t xml:space="preserve">CONCLUIDO	</t>
        </is>
      </c>
      <c r="D2171" t="n">
        <v>7.355</v>
      </c>
      <c r="E2171" t="n">
        <v>13.6</v>
      </c>
      <c r="F2171" t="n">
        <v>10.52</v>
      </c>
      <c r="G2171" t="n">
        <v>78.92</v>
      </c>
      <c r="H2171" t="n">
        <v>1.23</v>
      </c>
      <c r="I2171" t="n">
        <v>8</v>
      </c>
      <c r="J2171" t="n">
        <v>263.48</v>
      </c>
      <c r="K2171" t="n">
        <v>57.72</v>
      </c>
      <c r="L2171" t="n">
        <v>18.25</v>
      </c>
      <c r="M2171" t="n">
        <v>6</v>
      </c>
      <c r="N2171" t="n">
        <v>67.51000000000001</v>
      </c>
      <c r="O2171" t="n">
        <v>32730.24</v>
      </c>
      <c r="P2171" t="n">
        <v>162.91</v>
      </c>
      <c r="Q2171" t="n">
        <v>197.78</v>
      </c>
      <c r="R2171" t="n">
        <v>31.34</v>
      </c>
      <c r="S2171" t="n">
        <v>25.4</v>
      </c>
      <c r="T2171" t="n">
        <v>2127.25</v>
      </c>
      <c r="U2171" t="n">
        <v>0.8100000000000001</v>
      </c>
      <c r="V2171" t="n">
        <v>0.88</v>
      </c>
      <c r="W2171" t="n">
        <v>2.96</v>
      </c>
      <c r="X2171" t="n">
        <v>0.13</v>
      </c>
      <c r="Y2171" t="n">
        <v>1</v>
      </c>
      <c r="Z2171" t="n">
        <v>10</v>
      </c>
    </row>
    <row r="2172">
      <c r="A2172" t="n">
        <v>70</v>
      </c>
      <c r="B2172" t="n">
        <v>120</v>
      </c>
      <c r="C2172" t="inlineStr">
        <is>
          <t xml:space="preserve">CONCLUIDO	</t>
        </is>
      </c>
      <c r="D2172" t="n">
        <v>7.3504</v>
      </c>
      <c r="E2172" t="n">
        <v>13.6</v>
      </c>
      <c r="F2172" t="n">
        <v>10.53</v>
      </c>
      <c r="G2172" t="n">
        <v>78.98999999999999</v>
      </c>
      <c r="H2172" t="n">
        <v>1.25</v>
      </c>
      <c r="I2172" t="n">
        <v>8</v>
      </c>
      <c r="J2172" t="n">
        <v>263.95</v>
      </c>
      <c r="K2172" t="n">
        <v>57.72</v>
      </c>
      <c r="L2172" t="n">
        <v>18.5</v>
      </c>
      <c r="M2172" t="n">
        <v>6</v>
      </c>
      <c r="N2172" t="n">
        <v>67.72</v>
      </c>
      <c r="O2172" t="n">
        <v>32787.92</v>
      </c>
      <c r="P2172" t="n">
        <v>163.01</v>
      </c>
      <c r="Q2172" t="n">
        <v>197.75</v>
      </c>
      <c r="R2172" t="n">
        <v>31.71</v>
      </c>
      <c r="S2172" t="n">
        <v>25.4</v>
      </c>
      <c r="T2172" t="n">
        <v>2312.14</v>
      </c>
      <c r="U2172" t="n">
        <v>0.8</v>
      </c>
      <c r="V2172" t="n">
        <v>0.88</v>
      </c>
      <c r="W2172" t="n">
        <v>2.95</v>
      </c>
      <c r="X2172" t="n">
        <v>0.14</v>
      </c>
      <c r="Y2172" t="n">
        <v>1</v>
      </c>
      <c r="Z2172" t="n">
        <v>10</v>
      </c>
    </row>
    <row r="2173">
      <c r="A2173" t="n">
        <v>71</v>
      </c>
      <c r="B2173" t="n">
        <v>120</v>
      </c>
      <c r="C2173" t="inlineStr">
        <is>
          <t xml:space="preserve">CONCLUIDO	</t>
        </is>
      </c>
      <c r="D2173" t="n">
        <v>7.3538</v>
      </c>
      <c r="E2173" t="n">
        <v>13.6</v>
      </c>
      <c r="F2173" t="n">
        <v>10.53</v>
      </c>
      <c r="G2173" t="n">
        <v>78.94</v>
      </c>
      <c r="H2173" t="n">
        <v>1.26</v>
      </c>
      <c r="I2173" t="n">
        <v>8</v>
      </c>
      <c r="J2173" t="n">
        <v>264.42</v>
      </c>
      <c r="K2173" t="n">
        <v>57.72</v>
      </c>
      <c r="L2173" t="n">
        <v>18.75</v>
      </c>
      <c r="M2173" t="n">
        <v>6</v>
      </c>
      <c r="N2173" t="n">
        <v>67.94</v>
      </c>
      <c r="O2173" t="n">
        <v>32845.69</v>
      </c>
      <c r="P2173" t="n">
        <v>162.84</v>
      </c>
      <c r="Q2173" t="n">
        <v>197.75</v>
      </c>
      <c r="R2173" t="n">
        <v>31.63</v>
      </c>
      <c r="S2173" t="n">
        <v>25.4</v>
      </c>
      <c r="T2173" t="n">
        <v>2272</v>
      </c>
      <c r="U2173" t="n">
        <v>0.8</v>
      </c>
      <c r="V2173" t="n">
        <v>0.88</v>
      </c>
      <c r="W2173" t="n">
        <v>2.95</v>
      </c>
      <c r="X2173" t="n">
        <v>0.14</v>
      </c>
      <c r="Y2173" t="n">
        <v>1</v>
      </c>
      <c r="Z2173" t="n">
        <v>10</v>
      </c>
    </row>
    <row r="2174">
      <c r="A2174" t="n">
        <v>72</v>
      </c>
      <c r="B2174" t="n">
        <v>120</v>
      </c>
      <c r="C2174" t="inlineStr">
        <is>
          <t xml:space="preserve">CONCLUIDO	</t>
        </is>
      </c>
      <c r="D2174" t="n">
        <v>7.354</v>
      </c>
      <c r="E2174" t="n">
        <v>13.6</v>
      </c>
      <c r="F2174" t="n">
        <v>10.52</v>
      </c>
      <c r="G2174" t="n">
        <v>78.94</v>
      </c>
      <c r="H2174" t="n">
        <v>1.28</v>
      </c>
      <c r="I2174" t="n">
        <v>8</v>
      </c>
      <c r="J2174" t="n">
        <v>264.89</v>
      </c>
      <c r="K2174" t="n">
        <v>57.72</v>
      </c>
      <c r="L2174" t="n">
        <v>19</v>
      </c>
      <c r="M2174" t="n">
        <v>6</v>
      </c>
      <c r="N2174" t="n">
        <v>68.16</v>
      </c>
      <c r="O2174" t="n">
        <v>32903.54</v>
      </c>
      <c r="P2174" t="n">
        <v>162.54</v>
      </c>
      <c r="Q2174" t="n">
        <v>197.76</v>
      </c>
      <c r="R2174" t="n">
        <v>31.47</v>
      </c>
      <c r="S2174" t="n">
        <v>25.4</v>
      </c>
      <c r="T2174" t="n">
        <v>2191.85</v>
      </c>
      <c r="U2174" t="n">
        <v>0.8100000000000001</v>
      </c>
      <c r="V2174" t="n">
        <v>0.88</v>
      </c>
      <c r="W2174" t="n">
        <v>2.95</v>
      </c>
      <c r="X2174" t="n">
        <v>0.13</v>
      </c>
      <c r="Y2174" t="n">
        <v>1</v>
      </c>
      <c r="Z2174" t="n">
        <v>10</v>
      </c>
    </row>
    <row r="2175">
      <c r="A2175" t="n">
        <v>73</v>
      </c>
      <c r="B2175" t="n">
        <v>120</v>
      </c>
      <c r="C2175" t="inlineStr">
        <is>
          <t xml:space="preserve">CONCLUIDO	</t>
        </is>
      </c>
      <c r="D2175" t="n">
        <v>7.3499</v>
      </c>
      <c r="E2175" t="n">
        <v>13.61</v>
      </c>
      <c r="F2175" t="n">
        <v>10.53</v>
      </c>
      <c r="G2175" t="n">
        <v>78.98999999999999</v>
      </c>
      <c r="H2175" t="n">
        <v>1.29</v>
      </c>
      <c r="I2175" t="n">
        <v>8</v>
      </c>
      <c r="J2175" t="n">
        <v>265.36</v>
      </c>
      <c r="K2175" t="n">
        <v>57.72</v>
      </c>
      <c r="L2175" t="n">
        <v>19.25</v>
      </c>
      <c r="M2175" t="n">
        <v>6</v>
      </c>
      <c r="N2175" t="n">
        <v>68.38</v>
      </c>
      <c r="O2175" t="n">
        <v>32961.47</v>
      </c>
      <c r="P2175" t="n">
        <v>162.39</v>
      </c>
      <c r="Q2175" t="n">
        <v>197.77</v>
      </c>
      <c r="R2175" t="n">
        <v>31.83</v>
      </c>
      <c r="S2175" t="n">
        <v>25.4</v>
      </c>
      <c r="T2175" t="n">
        <v>2373.12</v>
      </c>
      <c r="U2175" t="n">
        <v>0.8</v>
      </c>
      <c r="V2175" t="n">
        <v>0.88</v>
      </c>
      <c r="W2175" t="n">
        <v>2.95</v>
      </c>
      <c r="X2175" t="n">
        <v>0.14</v>
      </c>
      <c r="Y2175" t="n">
        <v>1</v>
      </c>
      <c r="Z2175" t="n">
        <v>10</v>
      </c>
    </row>
    <row r="2176">
      <c r="A2176" t="n">
        <v>74</v>
      </c>
      <c r="B2176" t="n">
        <v>120</v>
      </c>
      <c r="C2176" t="inlineStr">
        <is>
          <t xml:space="preserve">CONCLUIDO	</t>
        </is>
      </c>
      <c r="D2176" t="n">
        <v>7.3866</v>
      </c>
      <c r="E2176" t="n">
        <v>13.54</v>
      </c>
      <c r="F2176" t="n">
        <v>10.51</v>
      </c>
      <c r="G2176" t="n">
        <v>90.09</v>
      </c>
      <c r="H2176" t="n">
        <v>1.31</v>
      </c>
      <c r="I2176" t="n">
        <v>7</v>
      </c>
      <c r="J2176" t="n">
        <v>265.83</v>
      </c>
      <c r="K2176" t="n">
        <v>57.72</v>
      </c>
      <c r="L2176" t="n">
        <v>19.5</v>
      </c>
      <c r="M2176" t="n">
        <v>5</v>
      </c>
      <c r="N2176" t="n">
        <v>68.59999999999999</v>
      </c>
      <c r="O2176" t="n">
        <v>33019.48</v>
      </c>
      <c r="P2176" t="n">
        <v>162.21</v>
      </c>
      <c r="Q2176" t="n">
        <v>197.76</v>
      </c>
      <c r="R2176" t="n">
        <v>31.09</v>
      </c>
      <c r="S2176" t="n">
        <v>25.4</v>
      </c>
      <c r="T2176" t="n">
        <v>2006.99</v>
      </c>
      <c r="U2176" t="n">
        <v>0.82</v>
      </c>
      <c r="V2176" t="n">
        <v>0.89</v>
      </c>
      <c r="W2176" t="n">
        <v>2.95</v>
      </c>
      <c r="X2176" t="n">
        <v>0.12</v>
      </c>
      <c r="Y2176" t="n">
        <v>1</v>
      </c>
      <c r="Z2176" t="n">
        <v>10</v>
      </c>
    </row>
    <row r="2177">
      <c r="A2177" t="n">
        <v>75</v>
      </c>
      <c r="B2177" t="n">
        <v>120</v>
      </c>
      <c r="C2177" t="inlineStr">
        <is>
          <t xml:space="preserve">CONCLUIDO	</t>
        </is>
      </c>
      <c r="D2177" t="n">
        <v>7.3873</v>
      </c>
      <c r="E2177" t="n">
        <v>13.54</v>
      </c>
      <c r="F2177" t="n">
        <v>10.51</v>
      </c>
      <c r="G2177" t="n">
        <v>90.08</v>
      </c>
      <c r="H2177" t="n">
        <v>1.32</v>
      </c>
      <c r="I2177" t="n">
        <v>7</v>
      </c>
      <c r="J2177" t="n">
        <v>266.3</v>
      </c>
      <c r="K2177" t="n">
        <v>57.72</v>
      </c>
      <c r="L2177" t="n">
        <v>19.75</v>
      </c>
      <c r="M2177" t="n">
        <v>5</v>
      </c>
      <c r="N2177" t="n">
        <v>68.81999999999999</v>
      </c>
      <c r="O2177" t="n">
        <v>33077.58</v>
      </c>
      <c r="P2177" t="n">
        <v>162.48</v>
      </c>
      <c r="Q2177" t="n">
        <v>197.8</v>
      </c>
      <c r="R2177" t="n">
        <v>31.01</v>
      </c>
      <c r="S2177" t="n">
        <v>25.4</v>
      </c>
      <c r="T2177" t="n">
        <v>1965.17</v>
      </c>
      <c r="U2177" t="n">
        <v>0.82</v>
      </c>
      <c r="V2177" t="n">
        <v>0.89</v>
      </c>
      <c r="W2177" t="n">
        <v>2.95</v>
      </c>
      <c r="X2177" t="n">
        <v>0.12</v>
      </c>
      <c r="Y2177" t="n">
        <v>1</v>
      </c>
      <c r="Z2177" t="n">
        <v>10</v>
      </c>
    </row>
    <row r="2178">
      <c r="A2178" t="n">
        <v>76</v>
      </c>
      <c r="B2178" t="n">
        <v>120</v>
      </c>
      <c r="C2178" t="inlineStr">
        <is>
          <t xml:space="preserve">CONCLUIDO	</t>
        </is>
      </c>
      <c r="D2178" t="n">
        <v>7.3839</v>
      </c>
      <c r="E2178" t="n">
        <v>13.54</v>
      </c>
      <c r="F2178" t="n">
        <v>10.52</v>
      </c>
      <c r="G2178" t="n">
        <v>90.13</v>
      </c>
      <c r="H2178" t="n">
        <v>1.33</v>
      </c>
      <c r="I2178" t="n">
        <v>7</v>
      </c>
      <c r="J2178" t="n">
        <v>266.77</v>
      </c>
      <c r="K2178" t="n">
        <v>57.72</v>
      </c>
      <c r="L2178" t="n">
        <v>20</v>
      </c>
      <c r="M2178" t="n">
        <v>5</v>
      </c>
      <c r="N2178" t="n">
        <v>69.05</v>
      </c>
      <c r="O2178" t="n">
        <v>33135.76</v>
      </c>
      <c r="P2178" t="n">
        <v>162.75</v>
      </c>
      <c r="Q2178" t="n">
        <v>197.75</v>
      </c>
      <c r="R2178" t="n">
        <v>31.31</v>
      </c>
      <c r="S2178" t="n">
        <v>25.4</v>
      </c>
      <c r="T2178" t="n">
        <v>2116.14</v>
      </c>
      <c r="U2178" t="n">
        <v>0.8100000000000001</v>
      </c>
      <c r="V2178" t="n">
        <v>0.88</v>
      </c>
      <c r="W2178" t="n">
        <v>2.95</v>
      </c>
      <c r="X2178" t="n">
        <v>0.13</v>
      </c>
      <c r="Y2178" t="n">
        <v>1</v>
      </c>
      <c r="Z2178" t="n">
        <v>10</v>
      </c>
    </row>
    <row r="2179">
      <c r="A2179" t="n">
        <v>77</v>
      </c>
      <c r="B2179" t="n">
        <v>120</v>
      </c>
      <c r="C2179" t="inlineStr">
        <is>
          <t xml:space="preserve">CONCLUIDO	</t>
        </is>
      </c>
      <c r="D2179" t="n">
        <v>7.3886</v>
      </c>
      <c r="E2179" t="n">
        <v>13.53</v>
      </c>
      <c r="F2179" t="n">
        <v>10.51</v>
      </c>
      <c r="G2179" t="n">
        <v>90.06</v>
      </c>
      <c r="H2179" t="n">
        <v>1.35</v>
      </c>
      <c r="I2179" t="n">
        <v>7</v>
      </c>
      <c r="J2179" t="n">
        <v>267.24</v>
      </c>
      <c r="K2179" t="n">
        <v>57.72</v>
      </c>
      <c r="L2179" t="n">
        <v>20.25</v>
      </c>
      <c r="M2179" t="n">
        <v>5</v>
      </c>
      <c r="N2179" t="n">
        <v>69.27</v>
      </c>
      <c r="O2179" t="n">
        <v>33194.02</v>
      </c>
      <c r="P2179" t="n">
        <v>162.66</v>
      </c>
      <c r="Q2179" t="n">
        <v>197.76</v>
      </c>
      <c r="R2179" t="n">
        <v>30.98</v>
      </c>
      <c r="S2179" t="n">
        <v>25.4</v>
      </c>
      <c r="T2179" t="n">
        <v>1951.65</v>
      </c>
      <c r="U2179" t="n">
        <v>0.82</v>
      </c>
      <c r="V2179" t="n">
        <v>0.89</v>
      </c>
      <c r="W2179" t="n">
        <v>2.95</v>
      </c>
      <c r="X2179" t="n">
        <v>0.12</v>
      </c>
      <c r="Y2179" t="n">
        <v>1</v>
      </c>
      <c r="Z2179" t="n">
        <v>10</v>
      </c>
    </row>
    <row r="2180">
      <c r="A2180" t="n">
        <v>78</v>
      </c>
      <c r="B2180" t="n">
        <v>120</v>
      </c>
      <c r="C2180" t="inlineStr">
        <is>
          <t xml:space="preserve">CONCLUIDO	</t>
        </is>
      </c>
      <c r="D2180" t="n">
        <v>7.3923</v>
      </c>
      <c r="E2180" t="n">
        <v>13.53</v>
      </c>
      <c r="F2180" t="n">
        <v>10.5</v>
      </c>
      <c r="G2180" t="n">
        <v>90</v>
      </c>
      <c r="H2180" t="n">
        <v>1.36</v>
      </c>
      <c r="I2180" t="n">
        <v>7</v>
      </c>
      <c r="J2180" t="n">
        <v>267.71</v>
      </c>
      <c r="K2180" t="n">
        <v>57.72</v>
      </c>
      <c r="L2180" t="n">
        <v>20.5</v>
      </c>
      <c r="M2180" t="n">
        <v>5</v>
      </c>
      <c r="N2180" t="n">
        <v>69.48999999999999</v>
      </c>
      <c r="O2180" t="n">
        <v>33252.37</v>
      </c>
      <c r="P2180" t="n">
        <v>162.52</v>
      </c>
      <c r="Q2180" t="n">
        <v>197.78</v>
      </c>
      <c r="R2180" t="n">
        <v>30.85</v>
      </c>
      <c r="S2180" t="n">
        <v>25.4</v>
      </c>
      <c r="T2180" t="n">
        <v>1884.68</v>
      </c>
      <c r="U2180" t="n">
        <v>0.82</v>
      </c>
      <c r="V2180" t="n">
        <v>0.89</v>
      </c>
      <c r="W2180" t="n">
        <v>2.95</v>
      </c>
      <c r="X2180" t="n">
        <v>0.11</v>
      </c>
      <c r="Y2180" t="n">
        <v>1</v>
      </c>
      <c r="Z2180" t="n">
        <v>10</v>
      </c>
    </row>
    <row r="2181">
      <c r="A2181" t="n">
        <v>79</v>
      </c>
      <c r="B2181" t="n">
        <v>120</v>
      </c>
      <c r="C2181" t="inlineStr">
        <is>
          <t xml:space="preserve">CONCLUIDO	</t>
        </is>
      </c>
      <c r="D2181" t="n">
        <v>7.3878</v>
      </c>
      <c r="E2181" t="n">
        <v>13.54</v>
      </c>
      <c r="F2181" t="n">
        <v>10.51</v>
      </c>
      <c r="G2181" t="n">
        <v>90.06999999999999</v>
      </c>
      <c r="H2181" t="n">
        <v>1.38</v>
      </c>
      <c r="I2181" t="n">
        <v>7</v>
      </c>
      <c r="J2181" t="n">
        <v>268.19</v>
      </c>
      <c r="K2181" t="n">
        <v>57.72</v>
      </c>
      <c r="L2181" t="n">
        <v>20.75</v>
      </c>
      <c r="M2181" t="n">
        <v>5</v>
      </c>
      <c r="N2181" t="n">
        <v>69.70999999999999</v>
      </c>
      <c r="O2181" t="n">
        <v>33310.81</v>
      </c>
      <c r="P2181" t="n">
        <v>162.66</v>
      </c>
      <c r="Q2181" t="n">
        <v>197.75</v>
      </c>
      <c r="R2181" t="n">
        <v>31.09</v>
      </c>
      <c r="S2181" t="n">
        <v>25.4</v>
      </c>
      <c r="T2181" t="n">
        <v>2005.61</v>
      </c>
      <c r="U2181" t="n">
        <v>0.82</v>
      </c>
      <c r="V2181" t="n">
        <v>0.89</v>
      </c>
      <c r="W2181" t="n">
        <v>2.95</v>
      </c>
      <c r="X2181" t="n">
        <v>0.12</v>
      </c>
      <c r="Y2181" t="n">
        <v>1</v>
      </c>
      <c r="Z2181" t="n">
        <v>10</v>
      </c>
    </row>
    <row r="2182">
      <c r="A2182" t="n">
        <v>80</v>
      </c>
      <c r="B2182" t="n">
        <v>120</v>
      </c>
      <c r="C2182" t="inlineStr">
        <is>
          <t xml:space="preserve">CONCLUIDO	</t>
        </is>
      </c>
      <c r="D2182" t="n">
        <v>7.3849</v>
      </c>
      <c r="E2182" t="n">
        <v>13.54</v>
      </c>
      <c r="F2182" t="n">
        <v>10.51</v>
      </c>
      <c r="G2182" t="n">
        <v>90.11</v>
      </c>
      <c r="H2182" t="n">
        <v>1.39</v>
      </c>
      <c r="I2182" t="n">
        <v>7</v>
      </c>
      <c r="J2182" t="n">
        <v>268.66</v>
      </c>
      <c r="K2182" t="n">
        <v>57.72</v>
      </c>
      <c r="L2182" t="n">
        <v>21</v>
      </c>
      <c r="M2182" t="n">
        <v>5</v>
      </c>
      <c r="N2182" t="n">
        <v>69.94</v>
      </c>
      <c r="O2182" t="n">
        <v>33369.33</v>
      </c>
      <c r="P2182" t="n">
        <v>162.77</v>
      </c>
      <c r="Q2182" t="n">
        <v>197.76</v>
      </c>
      <c r="R2182" t="n">
        <v>31.23</v>
      </c>
      <c r="S2182" t="n">
        <v>25.4</v>
      </c>
      <c r="T2182" t="n">
        <v>2077.56</v>
      </c>
      <c r="U2182" t="n">
        <v>0.8100000000000001</v>
      </c>
      <c r="V2182" t="n">
        <v>0.89</v>
      </c>
      <c r="W2182" t="n">
        <v>2.95</v>
      </c>
      <c r="X2182" t="n">
        <v>0.12</v>
      </c>
      <c r="Y2182" t="n">
        <v>1</v>
      </c>
      <c r="Z2182" t="n">
        <v>10</v>
      </c>
    </row>
    <row r="2183">
      <c r="A2183" t="n">
        <v>81</v>
      </c>
      <c r="B2183" t="n">
        <v>120</v>
      </c>
      <c r="C2183" t="inlineStr">
        <is>
          <t xml:space="preserve">CONCLUIDO	</t>
        </is>
      </c>
      <c r="D2183" t="n">
        <v>7.3878</v>
      </c>
      <c r="E2183" t="n">
        <v>13.54</v>
      </c>
      <c r="F2183" t="n">
        <v>10.51</v>
      </c>
      <c r="G2183" t="n">
        <v>90.06999999999999</v>
      </c>
      <c r="H2183" t="n">
        <v>1.41</v>
      </c>
      <c r="I2183" t="n">
        <v>7</v>
      </c>
      <c r="J2183" t="n">
        <v>269.14</v>
      </c>
      <c r="K2183" t="n">
        <v>57.72</v>
      </c>
      <c r="L2183" t="n">
        <v>21.25</v>
      </c>
      <c r="M2183" t="n">
        <v>5</v>
      </c>
      <c r="N2183" t="n">
        <v>70.16</v>
      </c>
      <c r="O2183" t="n">
        <v>33427.94</v>
      </c>
      <c r="P2183" t="n">
        <v>162.62</v>
      </c>
      <c r="Q2183" t="n">
        <v>197.77</v>
      </c>
      <c r="R2183" t="n">
        <v>31.06</v>
      </c>
      <c r="S2183" t="n">
        <v>25.4</v>
      </c>
      <c r="T2183" t="n">
        <v>1990.96</v>
      </c>
      <c r="U2183" t="n">
        <v>0.82</v>
      </c>
      <c r="V2183" t="n">
        <v>0.89</v>
      </c>
      <c r="W2183" t="n">
        <v>2.95</v>
      </c>
      <c r="X2183" t="n">
        <v>0.12</v>
      </c>
      <c r="Y2183" t="n">
        <v>1</v>
      </c>
      <c r="Z2183" t="n">
        <v>10</v>
      </c>
    </row>
    <row r="2184">
      <c r="A2184" t="n">
        <v>82</v>
      </c>
      <c r="B2184" t="n">
        <v>120</v>
      </c>
      <c r="C2184" t="inlineStr">
        <is>
          <t xml:space="preserve">CONCLUIDO	</t>
        </is>
      </c>
      <c r="D2184" t="n">
        <v>7.3908</v>
      </c>
      <c r="E2184" t="n">
        <v>13.53</v>
      </c>
      <c r="F2184" t="n">
        <v>10.5</v>
      </c>
      <c r="G2184" t="n">
        <v>90.02</v>
      </c>
      <c r="H2184" t="n">
        <v>1.42</v>
      </c>
      <c r="I2184" t="n">
        <v>7</v>
      </c>
      <c r="J2184" t="n">
        <v>269.61</v>
      </c>
      <c r="K2184" t="n">
        <v>57.72</v>
      </c>
      <c r="L2184" t="n">
        <v>21.5</v>
      </c>
      <c r="M2184" t="n">
        <v>5</v>
      </c>
      <c r="N2184" t="n">
        <v>70.39</v>
      </c>
      <c r="O2184" t="n">
        <v>33486.63</v>
      </c>
      <c r="P2184" t="n">
        <v>162.42</v>
      </c>
      <c r="Q2184" t="n">
        <v>197.76</v>
      </c>
      <c r="R2184" t="n">
        <v>30.89</v>
      </c>
      <c r="S2184" t="n">
        <v>25.4</v>
      </c>
      <c r="T2184" t="n">
        <v>1905.76</v>
      </c>
      <c r="U2184" t="n">
        <v>0.82</v>
      </c>
      <c r="V2184" t="n">
        <v>0.89</v>
      </c>
      <c r="W2184" t="n">
        <v>2.95</v>
      </c>
      <c r="X2184" t="n">
        <v>0.11</v>
      </c>
      <c r="Y2184" t="n">
        <v>1</v>
      </c>
      <c r="Z2184" t="n">
        <v>10</v>
      </c>
    </row>
    <row r="2185">
      <c r="A2185" t="n">
        <v>83</v>
      </c>
      <c r="B2185" t="n">
        <v>120</v>
      </c>
      <c r="C2185" t="inlineStr">
        <is>
          <t xml:space="preserve">CONCLUIDO	</t>
        </is>
      </c>
      <c r="D2185" t="n">
        <v>7.3852</v>
      </c>
      <c r="E2185" t="n">
        <v>13.54</v>
      </c>
      <c r="F2185" t="n">
        <v>10.51</v>
      </c>
      <c r="G2185" t="n">
        <v>90.11</v>
      </c>
      <c r="H2185" t="n">
        <v>1.43</v>
      </c>
      <c r="I2185" t="n">
        <v>7</v>
      </c>
      <c r="J2185" t="n">
        <v>270.09</v>
      </c>
      <c r="K2185" t="n">
        <v>57.72</v>
      </c>
      <c r="L2185" t="n">
        <v>21.75</v>
      </c>
      <c r="M2185" t="n">
        <v>5</v>
      </c>
      <c r="N2185" t="n">
        <v>70.62</v>
      </c>
      <c r="O2185" t="n">
        <v>33545.41</v>
      </c>
      <c r="P2185" t="n">
        <v>162.4</v>
      </c>
      <c r="Q2185" t="n">
        <v>197.8</v>
      </c>
      <c r="R2185" t="n">
        <v>31.14</v>
      </c>
      <c r="S2185" t="n">
        <v>25.4</v>
      </c>
      <c r="T2185" t="n">
        <v>2031.44</v>
      </c>
      <c r="U2185" t="n">
        <v>0.82</v>
      </c>
      <c r="V2185" t="n">
        <v>0.89</v>
      </c>
      <c r="W2185" t="n">
        <v>2.95</v>
      </c>
      <c r="X2185" t="n">
        <v>0.12</v>
      </c>
      <c r="Y2185" t="n">
        <v>1</v>
      </c>
      <c r="Z2185" t="n">
        <v>10</v>
      </c>
    </row>
    <row r="2186">
      <c r="A2186" t="n">
        <v>84</v>
      </c>
      <c r="B2186" t="n">
        <v>120</v>
      </c>
      <c r="C2186" t="inlineStr">
        <is>
          <t xml:space="preserve">CONCLUIDO	</t>
        </is>
      </c>
      <c r="D2186" t="n">
        <v>7.3849</v>
      </c>
      <c r="E2186" t="n">
        <v>13.54</v>
      </c>
      <c r="F2186" t="n">
        <v>10.51</v>
      </c>
      <c r="G2186" t="n">
        <v>90.11</v>
      </c>
      <c r="H2186" t="n">
        <v>1.45</v>
      </c>
      <c r="I2186" t="n">
        <v>7</v>
      </c>
      <c r="J2186" t="n">
        <v>270.57</v>
      </c>
      <c r="K2186" t="n">
        <v>57.72</v>
      </c>
      <c r="L2186" t="n">
        <v>22</v>
      </c>
      <c r="M2186" t="n">
        <v>5</v>
      </c>
      <c r="N2186" t="n">
        <v>70.84</v>
      </c>
      <c r="O2186" t="n">
        <v>33604.28</v>
      </c>
      <c r="P2186" t="n">
        <v>162.26</v>
      </c>
      <c r="Q2186" t="n">
        <v>197.75</v>
      </c>
      <c r="R2186" t="n">
        <v>31.16</v>
      </c>
      <c r="S2186" t="n">
        <v>25.4</v>
      </c>
      <c r="T2186" t="n">
        <v>2038.95</v>
      </c>
      <c r="U2186" t="n">
        <v>0.82</v>
      </c>
      <c r="V2186" t="n">
        <v>0.89</v>
      </c>
      <c r="W2186" t="n">
        <v>2.95</v>
      </c>
      <c r="X2186" t="n">
        <v>0.12</v>
      </c>
      <c r="Y2186" t="n">
        <v>1</v>
      </c>
      <c r="Z2186" t="n">
        <v>10</v>
      </c>
    </row>
    <row r="2187">
      <c r="A2187" t="n">
        <v>85</v>
      </c>
      <c r="B2187" t="n">
        <v>120</v>
      </c>
      <c r="C2187" t="inlineStr">
        <is>
          <t xml:space="preserve">CONCLUIDO	</t>
        </is>
      </c>
      <c r="D2187" t="n">
        <v>7.384</v>
      </c>
      <c r="E2187" t="n">
        <v>13.54</v>
      </c>
      <c r="F2187" t="n">
        <v>10.52</v>
      </c>
      <c r="G2187" t="n">
        <v>90.13</v>
      </c>
      <c r="H2187" t="n">
        <v>1.46</v>
      </c>
      <c r="I2187" t="n">
        <v>7</v>
      </c>
      <c r="J2187" t="n">
        <v>271.05</v>
      </c>
      <c r="K2187" t="n">
        <v>57.72</v>
      </c>
      <c r="L2187" t="n">
        <v>22.25</v>
      </c>
      <c r="M2187" t="n">
        <v>5</v>
      </c>
      <c r="N2187" t="n">
        <v>71.06999999999999</v>
      </c>
      <c r="O2187" t="n">
        <v>33663.24</v>
      </c>
      <c r="P2187" t="n">
        <v>162.15</v>
      </c>
      <c r="Q2187" t="n">
        <v>197.8</v>
      </c>
      <c r="R2187" t="n">
        <v>31.31</v>
      </c>
      <c r="S2187" t="n">
        <v>25.4</v>
      </c>
      <c r="T2187" t="n">
        <v>2117.03</v>
      </c>
      <c r="U2187" t="n">
        <v>0.8100000000000001</v>
      </c>
      <c r="V2187" t="n">
        <v>0.88</v>
      </c>
      <c r="W2187" t="n">
        <v>2.95</v>
      </c>
      <c r="X2187" t="n">
        <v>0.12</v>
      </c>
      <c r="Y2187" t="n">
        <v>1</v>
      </c>
      <c r="Z2187" t="n">
        <v>10</v>
      </c>
    </row>
    <row r="2188">
      <c r="A2188" t="n">
        <v>86</v>
      </c>
      <c r="B2188" t="n">
        <v>120</v>
      </c>
      <c r="C2188" t="inlineStr">
        <is>
          <t xml:space="preserve">CONCLUIDO	</t>
        </is>
      </c>
      <c r="D2188" t="n">
        <v>7.3854</v>
      </c>
      <c r="E2188" t="n">
        <v>13.54</v>
      </c>
      <c r="F2188" t="n">
        <v>10.51</v>
      </c>
      <c r="G2188" t="n">
        <v>90.11</v>
      </c>
      <c r="H2188" t="n">
        <v>1.47</v>
      </c>
      <c r="I2188" t="n">
        <v>7</v>
      </c>
      <c r="J2188" t="n">
        <v>271.52</v>
      </c>
      <c r="K2188" t="n">
        <v>57.72</v>
      </c>
      <c r="L2188" t="n">
        <v>22.5</v>
      </c>
      <c r="M2188" t="n">
        <v>5</v>
      </c>
      <c r="N2188" t="n">
        <v>71.3</v>
      </c>
      <c r="O2188" t="n">
        <v>33722.28</v>
      </c>
      <c r="P2188" t="n">
        <v>161.91</v>
      </c>
      <c r="Q2188" t="n">
        <v>197.75</v>
      </c>
      <c r="R2188" t="n">
        <v>31.17</v>
      </c>
      <c r="S2188" t="n">
        <v>25.4</v>
      </c>
      <c r="T2188" t="n">
        <v>2044.86</v>
      </c>
      <c r="U2188" t="n">
        <v>0.8100000000000001</v>
      </c>
      <c r="V2188" t="n">
        <v>0.89</v>
      </c>
      <c r="W2188" t="n">
        <v>2.95</v>
      </c>
      <c r="X2188" t="n">
        <v>0.12</v>
      </c>
      <c r="Y2188" t="n">
        <v>1</v>
      </c>
      <c r="Z2188" t="n">
        <v>10</v>
      </c>
    </row>
    <row r="2189">
      <c r="A2189" t="n">
        <v>87</v>
      </c>
      <c r="B2189" t="n">
        <v>120</v>
      </c>
      <c r="C2189" t="inlineStr">
        <is>
          <t xml:space="preserve">CONCLUIDO	</t>
        </is>
      </c>
      <c r="D2189" t="n">
        <v>7.3858</v>
      </c>
      <c r="E2189" t="n">
        <v>13.54</v>
      </c>
      <c r="F2189" t="n">
        <v>10.51</v>
      </c>
      <c r="G2189" t="n">
        <v>90.09999999999999</v>
      </c>
      <c r="H2189" t="n">
        <v>1.49</v>
      </c>
      <c r="I2189" t="n">
        <v>7</v>
      </c>
      <c r="J2189" t="n">
        <v>272</v>
      </c>
      <c r="K2189" t="n">
        <v>57.72</v>
      </c>
      <c r="L2189" t="n">
        <v>22.75</v>
      </c>
      <c r="M2189" t="n">
        <v>5</v>
      </c>
      <c r="N2189" t="n">
        <v>71.53</v>
      </c>
      <c r="O2189" t="n">
        <v>33781.41</v>
      </c>
      <c r="P2189" t="n">
        <v>161.68</v>
      </c>
      <c r="Q2189" t="n">
        <v>197.75</v>
      </c>
      <c r="R2189" t="n">
        <v>31.19</v>
      </c>
      <c r="S2189" t="n">
        <v>25.4</v>
      </c>
      <c r="T2189" t="n">
        <v>2055.73</v>
      </c>
      <c r="U2189" t="n">
        <v>0.8100000000000001</v>
      </c>
      <c r="V2189" t="n">
        <v>0.89</v>
      </c>
      <c r="W2189" t="n">
        <v>2.95</v>
      </c>
      <c r="X2189" t="n">
        <v>0.12</v>
      </c>
      <c r="Y2189" t="n">
        <v>1</v>
      </c>
      <c r="Z2189" t="n">
        <v>10</v>
      </c>
    </row>
    <row r="2190">
      <c r="A2190" t="n">
        <v>88</v>
      </c>
      <c r="B2190" t="n">
        <v>120</v>
      </c>
      <c r="C2190" t="inlineStr">
        <is>
          <t xml:space="preserve">CONCLUIDO	</t>
        </is>
      </c>
      <c r="D2190" t="n">
        <v>7.3869</v>
      </c>
      <c r="E2190" t="n">
        <v>13.54</v>
      </c>
      <c r="F2190" t="n">
        <v>10.51</v>
      </c>
      <c r="G2190" t="n">
        <v>90.08</v>
      </c>
      <c r="H2190" t="n">
        <v>1.5</v>
      </c>
      <c r="I2190" t="n">
        <v>7</v>
      </c>
      <c r="J2190" t="n">
        <v>272.49</v>
      </c>
      <c r="K2190" t="n">
        <v>57.72</v>
      </c>
      <c r="L2190" t="n">
        <v>23</v>
      </c>
      <c r="M2190" t="n">
        <v>5</v>
      </c>
      <c r="N2190" t="n">
        <v>71.76000000000001</v>
      </c>
      <c r="O2190" t="n">
        <v>33840.76</v>
      </c>
      <c r="P2190" t="n">
        <v>161.46</v>
      </c>
      <c r="Q2190" t="n">
        <v>197.75</v>
      </c>
      <c r="R2190" t="n">
        <v>31.11</v>
      </c>
      <c r="S2190" t="n">
        <v>25.4</v>
      </c>
      <c r="T2190" t="n">
        <v>2018.47</v>
      </c>
      <c r="U2190" t="n">
        <v>0.82</v>
      </c>
      <c r="V2190" t="n">
        <v>0.89</v>
      </c>
      <c r="W2190" t="n">
        <v>2.95</v>
      </c>
      <c r="X2190" t="n">
        <v>0.12</v>
      </c>
      <c r="Y2190" t="n">
        <v>1</v>
      </c>
      <c r="Z2190" t="n">
        <v>10</v>
      </c>
    </row>
    <row r="2191">
      <c r="A2191" t="n">
        <v>89</v>
      </c>
      <c r="B2191" t="n">
        <v>120</v>
      </c>
      <c r="C2191" t="inlineStr">
        <is>
          <t xml:space="preserve">CONCLUIDO	</t>
        </is>
      </c>
      <c r="D2191" t="n">
        <v>7.4238</v>
      </c>
      <c r="E2191" t="n">
        <v>13.47</v>
      </c>
      <c r="F2191" t="n">
        <v>10.49</v>
      </c>
      <c r="G2191" t="n">
        <v>104.88</v>
      </c>
      <c r="H2191" t="n">
        <v>1.52</v>
      </c>
      <c r="I2191" t="n">
        <v>6</v>
      </c>
      <c r="J2191" t="n">
        <v>272.97</v>
      </c>
      <c r="K2191" t="n">
        <v>57.72</v>
      </c>
      <c r="L2191" t="n">
        <v>23.25</v>
      </c>
      <c r="M2191" t="n">
        <v>4</v>
      </c>
      <c r="N2191" t="n">
        <v>71.98999999999999</v>
      </c>
      <c r="O2191" t="n">
        <v>33900.07</v>
      </c>
      <c r="P2191" t="n">
        <v>161.16</v>
      </c>
      <c r="Q2191" t="n">
        <v>197.75</v>
      </c>
      <c r="R2191" t="n">
        <v>30.46</v>
      </c>
      <c r="S2191" t="n">
        <v>25.4</v>
      </c>
      <c r="T2191" t="n">
        <v>1697.29</v>
      </c>
      <c r="U2191" t="n">
        <v>0.83</v>
      </c>
      <c r="V2191" t="n">
        <v>0.89</v>
      </c>
      <c r="W2191" t="n">
        <v>2.95</v>
      </c>
      <c r="X2191" t="n">
        <v>0.1</v>
      </c>
      <c r="Y2191" t="n">
        <v>1</v>
      </c>
      <c r="Z2191" t="n">
        <v>10</v>
      </c>
    </row>
    <row r="2192">
      <c r="A2192" t="n">
        <v>90</v>
      </c>
      <c r="B2192" t="n">
        <v>120</v>
      </c>
      <c r="C2192" t="inlineStr">
        <is>
          <t xml:space="preserve">CONCLUIDO	</t>
        </is>
      </c>
      <c r="D2192" t="n">
        <v>7.4256</v>
      </c>
      <c r="E2192" t="n">
        <v>13.47</v>
      </c>
      <c r="F2192" t="n">
        <v>10.48</v>
      </c>
      <c r="G2192" t="n">
        <v>104.85</v>
      </c>
      <c r="H2192" t="n">
        <v>1.53</v>
      </c>
      <c r="I2192" t="n">
        <v>6</v>
      </c>
      <c r="J2192" t="n">
        <v>273.45</v>
      </c>
      <c r="K2192" t="n">
        <v>57.72</v>
      </c>
      <c r="L2192" t="n">
        <v>23.5</v>
      </c>
      <c r="M2192" t="n">
        <v>4</v>
      </c>
      <c r="N2192" t="n">
        <v>72.22</v>
      </c>
      <c r="O2192" t="n">
        <v>33959.47</v>
      </c>
      <c r="P2192" t="n">
        <v>161.11</v>
      </c>
      <c r="Q2192" t="n">
        <v>197.76</v>
      </c>
      <c r="R2192" t="n">
        <v>30.24</v>
      </c>
      <c r="S2192" t="n">
        <v>25.4</v>
      </c>
      <c r="T2192" t="n">
        <v>1587.55</v>
      </c>
      <c r="U2192" t="n">
        <v>0.84</v>
      </c>
      <c r="V2192" t="n">
        <v>0.89</v>
      </c>
      <c r="W2192" t="n">
        <v>2.95</v>
      </c>
      <c r="X2192" t="n">
        <v>0.09</v>
      </c>
      <c r="Y2192" t="n">
        <v>1</v>
      </c>
      <c r="Z2192" t="n">
        <v>10</v>
      </c>
    </row>
    <row r="2193">
      <c r="A2193" t="n">
        <v>91</v>
      </c>
      <c r="B2193" t="n">
        <v>120</v>
      </c>
      <c r="C2193" t="inlineStr">
        <is>
          <t xml:space="preserve">CONCLUIDO	</t>
        </is>
      </c>
      <c r="D2193" t="n">
        <v>7.428</v>
      </c>
      <c r="E2193" t="n">
        <v>13.46</v>
      </c>
      <c r="F2193" t="n">
        <v>10.48</v>
      </c>
      <c r="G2193" t="n">
        <v>104.8</v>
      </c>
      <c r="H2193" t="n">
        <v>1.54</v>
      </c>
      <c r="I2193" t="n">
        <v>6</v>
      </c>
      <c r="J2193" t="n">
        <v>273.93</v>
      </c>
      <c r="K2193" t="n">
        <v>57.72</v>
      </c>
      <c r="L2193" t="n">
        <v>23.75</v>
      </c>
      <c r="M2193" t="n">
        <v>4</v>
      </c>
      <c r="N2193" t="n">
        <v>72.45999999999999</v>
      </c>
      <c r="O2193" t="n">
        <v>34018.96</v>
      </c>
      <c r="P2193" t="n">
        <v>161.17</v>
      </c>
      <c r="Q2193" t="n">
        <v>197.75</v>
      </c>
      <c r="R2193" t="n">
        <v>30.24</v>
      </c>
      <c r="S2193" t="n">
        <v>25.4</v>
      </c>
      <c r="T2193" t="n">
        <v>1584.34</v>
      </c>
      <c r="U2193" t="n">
        <v>0.84</v>
      </c>
      <c r="V2193" t="n">
        <v>0.89</v>
      </c>
      <c r="W2193" t="n">
        <v>2.95</v>
      </c>
      <c r="X2193" t="n">
        <v>0.09</v>
      </c>
      <c r="Y2193" t="n">
        <v>1</v>
      </c>
      <c r="Z2193" t="n">
        <v>10</v>
      </c>
    </row>
    <row r="2194">
      <c r="A2194" t="n">
        <v>92</v>
      </c>
      <c r="B2194" t="n">
        <v>120</v>
      </c>
      <c r="C2194" t="inlineStr">
        <is>
          <t xml:space="preserve">CONCLUIDO	</t>
        </is>
      </c>
      <c r="D2194" t="n">
        <v>7.4259</v>
      </c>
      <c r="E2194" t="n">
        <v>13.47</v>
      </c>
      <c r="F2194" t="n">
        <v>10.48</v>
      </c>
      <c r="G2194" t="n">
        <v>104.84</v>
      </c>
      <c r="H2194" t="n">
        <v>1.56</v>
      </c>
      <c r="I2194" t="n">
        <v>6</v>
      </c>
      <c r="J2194" t="n">
        <v>274.41</v>
      </c>
      <c r="K2194" t="n">
        <v>57.72</v>
      </c>
      <c r="L2194" t="n">
        <v>24</v>
      </c>
      <c r="M2194" t="n">
        <v>4</v>
      </c>
      <c r="N2194" t="n">
        <v>72.69</v>
      </c>
      <c r="O2194" t="n">
        <v>34078.55</v>
      </c>
      <c r="P2194" t="n">
        <v>161.37</v>
      </c>
      <c r="Q2194" t="n">
        <v>197.75</v>
      </c>
      <c r="R2194" t="n">
        <v>30.32</v>
      </c>
      <c r="S2194" t="n">
        <v>25.4</v>
      </c>
      <c r="T2194" t="n">
        <v>1623.6</v>
      </c>
      <c r="U2194" t="n">
        <v>0.84</v>
      </c>
      <c r="V2194" t="n">
        <v>0.89</v>
      </c>
      <c r="W2194" t="n">
        <v>2.95</v>
      </c>
      <c r="X2194" t="n">
        <v>0.09</v>
      </c>
      <c r="Y2194" t="n">
        <v>1</v>
      </c>
      <c r="Z2194" t="n">
        <v>10</v>
      </c>
    </row>
    <row r="2195">
      <c r="A2195" t="n">
        <v>93</v>
      </c>
      <c r="B2195" t="n">
        <v>120</v>
      </c>
      <c r="C2195" t="inlineStr">
        <is>
          <t xml:space="preserve">CONCLUIDO	</t>
        </is>
      </c>
      <c r="D2195" t="n">
        <v>7.4264</v>
      </c>
      <c r="E2195" t="n">
        <v>13.47</v>
      </c>
      <c r="F2195" t="n">
        <v>10.48</v>
      </c>
      <c r="G2195" t="n">
        <v>104.83</v>
      </c>
      <c r="H2195" t="n">
        <v>1.57</v>
      </c>
      <c r="I2195" t="n">
        <v>6</v>
      </c>
      <c r="J2195" t="n">
        <v>274.9</v>
      </c>
      <c r="K2195" t="n">
        <v>57.72</v>
      </c>
      <c r="L2195" t="n">
        <v>24.25</v>
      </c>
      <c r="M2195" t="n">
        <v>4</v>
      </c>
      <c r="N2195" t="n">
        <v>72.92</v>
      </c>
      <c r="O2195" t="n">
        <v>34138.22</v>
      </c>
      <c r="P2195" t="n">
        <v>161.66</v>
      </c>
      <c r="Q2195" t="n">
        <v>197.77</v>
      </c>
      <c r="R2195" t="n">
        <v>30.29</v>
      </c>
      <c r="S2195" t="n">
        <v>25.4</v>
      </c>
      <c r="T2195" t="n">
        <v>1613.55</v>
      </c>
      <c r="U2195" t="n">
        <v>0.84</v>
      </c>
      <c r="V2195" t="n">
        <v>0.89</v>
      </c>
      <c r="W2195" t="n">
        <v>2.95</v>
      </c>
      <c r="X2195" t="n">
        <v>0.09</v>
      </c>
      <c r="Y2195" t="n">
        <v>1</v>
      </c>
      <c r="Z2195" t="n">
        <v>10</v>
      </c>
    </row>
    <row r="2196">
      <c r="A2196" t="n">
        <v>94</v>
      </c>
      <c r="B2196" t="n">
        <v>120</v>
      </c>
      <c r="C2196" t="inlineStr">
        <is>
          <t xml:space="preserve">CONCLUIDO	</t>
        </is>
      </c>
      <c r="D2196" t="n">
        <v>7.4245</v>
      </c>
      <c r="E2196" t="n">
        <v>13.47</v>
      </c>
      <c r="F2196" t="n">
        <v>10.49</v>
      </c>
      <c r="G2196" t="n">
        <v>104.87</v>
      </c>
      <c r="H2196" t="n">
        <v>1.58</v>
      </c>
      <c r="I2196" t="n">
        <v>6</v>
      </c>
      <c r="J2196" t="n">
        <v>275.38</v>
      </c>
      <c r="K2196" t="n">
        <v>57.72</v>
      </c>
      <c r="L2196" t="n">
        <v>24.5</v>
      </c>
      <c r="M2196" t="n">
        <v>4</v>
      </c>
      <c r="N2196" t="n">
        <v>73.16</v>
      </c>
      <c r="O2196" t="n">
        <v>34197.98</v>
      </c>
      <c r="P2196" t="n">
        <v>161.83</v>
      </c>
      <c r="Q2196" t="n">
        <v>197.78</v>
      </c>
      <c r="R2196" t="n">
        <v>30.41</v>
      </c>
      <c r="S2196" t="n">
        <v>25.4</v>
      </c>
      <c r="T2196" t="n">
        <v>1672.38</v>
      </c>
      <c r="U2196" t="n">
        <v>0.84</v>
      </c>
      <c r="V2196" t="n">
        <v>0.89</v>
      </c>
      <c r="W2196" t="n">
        <v>2.95</v>
      </c>
      <c r="X2196" t="n">
        <v>0.1</v>
      </c>
      <c r="Y2196" t="n">
        <v>1</v>
      </c>
      <c r="Z2196" t="n">
        <v>10</v>
      </c>
    </row>
    <row r="2197">
      <c r="A2197" t="n">
        <v>95</v>
      </c>
      <c r="B2197" t="n">
        <v>120</v>
      </c>
      <c r="C2197" t="inlineStr">
        <is>
          <t xml:space="preserve">CONCLUIDO	</t>
        </is>
      </c>
      <c r="D2197" t="n">
        <v>7.4253</v>
      </c>
      <c r="E2197" t="n">
        <v>13.47</v>
      </c>
      <c r="F2197" t="n">
        <v>10.49</v>
      </c>
      <c r="G2197" t="n">
        <v>104.85</v>
      </c>
      <c r="H2197" t="n">
        <v>1.6</v>
      </c>
      <c r="I2197" t="n">
        <v>6</v>
      </c>
      <c r="J2197" t="n">
        <v>275.87</v>
      </c>
      <c r="K2197" t="n">
        <v>57.72</v>
      </c>
      <c r="L2197" t="n">
        <v>24.75</v>
      </c>
      <c r="M2197" t="n">
        <v>4</v>
      </c>
      <c r="N2197" t="n">
        <v>73.39</v>
      </c>
      <c r="O2197" t="n">
        <v>34257.84</v>
      </c>
      <c r="P2197" t="n">
        <v>162.01</v>
      </c>
      <c r="Q2197" t="n">
        <v>197.82</v>
      </c>
      <c r="R2197" t="n">
        <v>30.44</v>
      </c>
      <c r="S2197" t="n">
        <v>25.4</v>
      </c>
      <c r="T2197" t="n">
        <v>1685.2</v>
      </c>
      <c r="U2197" t="n">
        <v>0.83</v>
      </c>
      <c r="V2197" t="n">
        <v>0.89</v>
      </c>
      <c r="W2197" t="n">
        <v>2.94</v>
      </c>
      <c r="X2197" t="n">
        <v>0.09</v>
      </c>
      <c r="Y2197" t="n">
        <v>1</v>
      </c>
      <c r="Z2197" t="n">
        <v>10</v>
      </c>
    </row>
    <row r="2198">
      <c r="A2198" t="n">
        <v>96</v>
      </c>
      <c r="B2198" t="n">
        <v>120</v>
      </c>
      <c r="C2198" t="inlineStr">
        <is>
          <t xml:space="preserve">CONCLUIDO	</t>
        </is>
      </c>
      <c r="D2198" t="n">
        <v>7.4254</v>
      </c>
      <c r="E2198" t="n">
        <v>13.47</v>
      </c>
      <c r="F2198" t="n">
        <v>10.48</v>
      </c>
      <c r="G2198" t="n">
        <v>104.85</v>
      </c>
      <c r="H2198" t="n">
        <v>1.61</v>
      </c>
      <c r="I2198" t="n">
        <v>6</v>
      </c>
      <c r="J2198" t="n">
        <v>276.35</v>
      </c>
      <c r="K2198" t="n">
        <v>57.72</v>
      </c>
      <c r="L2198" t="n">
        <v>25</v>
      </c>
      <c r="M2198" t="n">
        <v>4</v>
      </c>
      <c r="N2198" t="n">
        <v>73.63</v>
      </c>
      <c r="O2198" t="n">
        <v>34317.79</v>
      </c>
      <c r="P2198" t="n">
        <v>161.94</v>
      </c>
      <c r="Q2198" t="n">
        <v>197.75</v>
      </c>
      <c r="R2198" t="n">
        <v>30.32</v>
      </c>
      <c r="S2198" t="n">
        <v>25.4</v>
      </c>
      <c r="T2198" t="n">
        <v>1627.07</v>
      </c>
      <c r="U2198" t="n">
        <v>0.84</v>
      </c>
      <c r="V2198" t="n">
        <v>0.89</v>
      </c>
      <c r="W2198" t="n">
        <v>2.95</v>
      </c>
      <c r="X2198" t="n">
        <v>0.1</v>
      </c>
      <c r="Y2198" t="n">
        <v>1</v>
      </c>
      <c r="Z2198" t="n">
        <v>10</v>
      </c>
    </row>
    <row r="2199">
      <c r="A2199" t="n">
        <v>97</v>
      </c>
      <c r="B2199" t="n">
        <v>120</v>
      </c>
      <c r="C2199" t="inlineStr">
        <is>
          <t xml:space="preserve">CONCLUIDO	</t>
        </is>
      </c>
      <c r="D2199" t="n">
        <v>7.4283</v>
      </c>
      <c r="E2199" t="n">
        <v>13.46</v>
      </c>
      <c r="F2199" t="n">
        <v>10.48</v>
      </c>
      <c r="G2199" t="n">
        <v>104.8</v>
      </c>
      <c r="H2199" t="n">
        <v>1.62</v>
      </c>
      <c r="I2199" t="n">
        <v>6</v>
      </c>
      <c r="J2199" t="n">
        <v>276.84</v>
      </c>
      <c r="K2199" t="n">
        <v>57.72</v>
      </c>
      <c r="L2199" t="n">
        <v>25.25</v>
      </c>
      <c r="M2199" t="n">
        <v>4</v>
      </c>
      <c r="N2199" t="n">
        <v>73.87</v>
      </c>
      <c r="O2199" t="n">
        <v>34377.83</v>
      </c>
      <c r="P2199" t="n">
        <v>161.8</v>
      </c>
      <c r="Q2199" t="n">
        <v>197.77</v>
      </c>
      <c r="R2199" t="n">
        <v>30.14</v>
      </c>
      <c r="S2199" t="n">
        <v>25.4</v>
      </c>
      <c r="T2199" t="n">
        <v>1536.83</v>
      </c>
      <c r="U2199" t="n">
        <v>0.84</v>
      </c>
      <c r="V2199" t="n">
        <v>0.89</v>
      </c>
      <c r="W2199" t="n">
        <v>2.95</v>
      </c>
      <c r="X2199" t="n">
        <v>0.09</v>
      </c>
      <c r="Y2199" t="n">
        <v>1</v>
      </c>
      <c r="Z2199" t="n">
        <v>10</v>
      </c>
    </row>
    <row r="2200">
      <c r="A2200" t="n">
        <v>98</v>
      </c>
      <c r="B2200" t="n">
        <v>120</v>
      </c>
      <c r="C2200" t="inlineStr">
        <is>
          <t xml:space="preserve">CONCLUIDO	</t>
        </is>
      </c>
      <c r="D2200" t="n">
        <v>7.4239</v>
      </c>
      <c r="E2200" t="n">
        <v>13.47</v>
      </c>
      <c r="F2200" t="n">
        <v>10.49</v>
      </c>
      <c r="G2200" t="n">
        <v>104.88</v>
      </c>
      <c r="H2200" t="n">
        <v>1.64</v>
      </c>
      <c r="I2200" t="n">
        <v>6</v>
      </c>
      <c r="J2200" t="n">
        <v>277.33</v>
      </c>
      <c r="K2200" t="n">
        <v>57.72</v>
      </c>
      <c r="L2200" t="n">
        <v>25.5</v>
      </c>
      <c r="M2200" t="n">
        <v>4</v>
      </c>
      <c r="N2200" t="n">
        <v>74.09999999999999</v>
      </c>
      <c r="O2200" t="n">
        <v>34437.96</v>
      </c>
      <c r="P2200" t="n">
        <v>162.07</v>
      </c>
      <c r="Q2200" t="n">
        <v>197.76</v>
      </c>
      <c r="R2200" t="n">
        <v>30.34</v>
      </c>
      <c r="S2200" t="n">
        <v>25.4</v>
      </c>
      <c r="T2200" t="n">
        <v>1637.94</v>
      </c>
      <c r="U2200" t="n">
        <v>0.84</v>
      </c>
      <c r="V2200" t="n">
        <v>0.89</v>
      </c>
      <c r="W2200" t="n">
        <v>2.95</v>
      </c>
      <c r="X2200" t="n">
        <v>0.1</v>
      </c>
      <c r="Y2200" t="n">
        <v>1</v>
      </c>
      <c r="Z2200" t="n">
        <v>10</v>
      </c>
    </row>
    <row r="2201">
      <c r="A2201" t="n">
        <v>99</v>
      </c>
      <c r="B2201" t="n">
        <v>120</v>
      </c>
      <c r="C2201" t="inlineStr">
        <is>
          <t xml:space="preserve">CONCLUIDO	</t>
        </is>
      </c>
      <c r="D2201" t="n">
        <v>7.425</v>
      </c>
      <c r="E2201" t="n">
        <v>13.47</v>
      </c>
      <c r="F2201" t="n">
        <v>10.49</v>
      </c>
      <c r="G2201" t="n">
        <v>104.86</v>
      </c>
      <c r="H2201" t="n">
        <v>1.65</v>
      </c>
      <c r="I2201" t="n">
        <v>6</v>
      </c>
      <c r="J2201" t="n">
        <v>277.82</v>
      </c>
      <c r="K2201" t="n">
        <v>57.72</v>
      </c>
      <c r="L2201" t="n">
        <v>25.75</v>
      </c>
      <c r="M2201" t="n">
        <v>4</v>
      </c>
      <c r="N2201" t="n">
        <v>74.34</v>
      </c>
      <c r="O2201" t="n">
        <v>34498.19</v>
      </c>
      <c r="P2201" t="n">
        <v>162</v>
      </c>
      <c r="Q2201" t="n">
        <v>197.75</v>
      </c>
      <c r="R2201" t="n">
        <v>30.37</v>
      </c>
      <c r="S2201" t="n">
        <v>25.4</v>
      </c>
      <c r="T2201" t="n">
        <v>1650.6</v>
      </c>
      <c r="U2201" t="n">
        <v>0.84</v>
      </c>
      <c r="V2201" t="n">
        <v>0.89</v>
      </c>
      <c r="W2201" t="n">
        <v>2.95</v>
      </c>
      <c r="X2201" t="n">
        <v>0.1</v>
      </c>
      <c r="Y2201" t="n">
        <v>1</v>
      </c>
      <c r="Z2201" t="n">
        <v>10</v>
      </c>
    </row>
    <row r="2202">
      <c r="A2202" t="n">
        <v>100</v>
      </c>
      <c r="B2202" t="n">
        <v>120</v>
      </c>
      <c r="C2202" t="inlineStr">
        <is>
          <t xml:space="preserve">CONCLUIDO	</t>
        </is>
      </c>
      <c r="D2202" t="n">
        <v>7.4245</v>
      </c>
      <c r="E2202" t="n">
        <v>13.47</v>
      </c>
      <c r="F2202" t="n">
        <v>10.49</v>
      </c>
      <c r="G2202" t="n">
        <v>104.87</v>
      </c>
      <c r="H2202" t="n">
        <v>1.66</v>
      </c>
      <c r="I2202" t="n">
        <v>6</v>
      </c>
      <c r="J2202" t="n">
        <v>278.31</v>
      </c>
      <c r="K2202" t="n">
        <v>57.72</v>
      </c>
      <c r="L2202" t="n">
        <v>26</v>
      </c>
      <c r="M2202" t="n">
        <v>4</v>
      </c>
      <c r="N2202" t="n">
        <v>74.58</v>
      </c>
      <c r="O2202" t="n">
        <v>34558.51</v>
      </c>
      <c r="P2202" t="n">
        <v>161.94</v>
      </c>
      <c r="Q2202" t="n">
        <v>197.75</v>
      </c>
      <c r="R2202" t="n">
        <v>30.39</v>
      </c>
      <c r="S2202" t="n">
        <v>25.4</v>
      </c>
      <c r="T2202" t="n">
        <v>1658.66</v>
      </c>
      <c r="U2202" t="n">
        <v>0.84</v>
      </c>
      <c r="V2202" t="n">
        <v>0.89</v>
      </c>
      <c r="W2202" t="n">
        <v>2.95</v>
      </c>
      <c r="X2202" t="n">
        <v>0.1</v>
      </c>
      <c r="Y2202" t="n">
        <v>1</v>
      </c>
      <c r="Z2202" t="n">
        <v>10</v>
      </c>
    </row>
    <row r="2203">
      <c r="A2203" t="n">
        <v>101</v>
      </c>
      <c r="B2203" t="n">
        <v>120</v>
      </c>
      <c r="C2203" t="inlineStr">
        <is>
          <t xml:space="preserve">CONCLUIDO	</t>
        </is>
      </c>
      <c r="D2203" t="n">
        <v>7.4219</v>
      </c>
      <c r="E2203" t="n">
        <v>13.47</v>
      </c>
      <c r="F2203" t="n">
        <v>10.49</v>
      </c>
      <c r="G2203" t="n">
        <v>104.91</v>
      </c>
      <c r="H2203" t="n">
        <v>1.68</v>
      </c>
      <c r="I2203" t="n">
        <v>6</v>
      </c>
      <c r="J2203" t="n">
        <v>278.79</v>
      </c>
      <c r="K2203" t="n">
        <v>57.72</v>
      </c>
      <c r="L2203" t="n">
        <v>26.25</v>
      </c>
      <c r="M2203" t="n">
        <v>4</v>
      </c>
      <c r="N2203" t="n">
        <v>74.81999999999999</v>
      </c>
      <c r="O2203" t="n">
        <v>34618.92</v>
      </c>
      <c r="P2203" t="n">
        <v>162</v>
      </c>
      <c r="Q2203" t="n">
        <v>197.75</v>
      </c>
      <c r="R2203" t="n">
        <v>30.43</v>
      </c>
      <c r="S2203" t="n">
        <v>25.4</v>
      </c>
      <c r="T2203" t="n">
        <v>1681.49</v>
      </c>
      <c r="U2203" t="n">
        <v>0.83</v>
      </c>
      <c r="V2203" t="n">
        <v>0.89</v>
      </c>
      <c r="W2203" t="n">
        <v>2.95</v>
      </c>
      <c r="X2203" t="n">
        <v>0.1</v>
      </c>
      <c r="Y2203" t="n">
        <v>1</v>
      </c>
      <c r="Z2203" t="n">
        <v>10</v>
      </c>
    </row>
    <row r="2204">
      <c r="A2204" t="n">
        <v>102</v>
      </c>
      <c r="B2204" t="n">
        <v>120</v>
      </c>
      <c r="C2204" t="inlineStr">
        <is>
          <t xml:space="preserve">CONCLUIDO	</t>
        </is>
      </c>
      <c r="D2204" t="n">
        <v>7.4239</v>
      </c>
      <c r="E2204" t="n">
        <v>13.47</v>
      </c>
      <c r="F2204" t="n">
        <v>10.49</v>
      </c>
      <c r="G2204" t="n">
        <v>104.88</v>
      </c>
      <c r="H2204" t="n">
        <v>1.69</v>
      </c>
      <c r="I2204" t="n">
        <v>6</v>
      </c>
      <c r="J2204" t="n">
        <v>279.29</v>
      </c>
      <c r="K2204" t="n">
        <v>57.72</v>
      </c>
      <c r="L2204" t="n">
        <v>26.5</v>
      </c>
      <c r="M2204" t="n">
        <v>4</v>
      </c>
      <c r="N2204" t="n">
        <v>75.06</v>
      </c>
      <c r="O2204" t="n">
        <v>34679.43</v>
      </c>
      <c r="P2204" t="n">
        <v>161.91</v>
      </c>
      <c r="Q2204" t="n">
        <v>197.8</v>
      </c>
      <c r="R2204" t="n">
        <v>30.38</v>
      </c>
      <c r="S2204" t="n">
        <v>25.4</v>
      </c>
      <c r="T2204" t="n">
        <v>1656</v>
      </c>
      <c r="U2204" t="n">
        <v>0.84</v>
      </c>
      <c r="V2204" t="n">
        <v>0.89</v>
      </c>
      <c r="W2204" t="n">
        <v>2.95</v>
      </c>
      <c r="X2204" t="n">
        <v>0.1</v>
      </c>
      <c r="Y2204" t="n">
        <v>1</v>
      </c>
      <c r="Z2204" t="n">
        <v>10</v>
      </c>
    </row>
    <row r="2205">
      <c r="A2205" t="n">
        <v>103</v>
      </c>
      <c r="B2205" t="n">
        <v>120</v>
      </c>
      <c r="C2205" t="inlineStr">
        <is>
          <t xml:space="preserve">CONCLUIDO	</t>
        </is>
      </c>
      <c r="D2205" t="n">
        <v>7.4245</v>
      </c>
      <c r="E2205" t="n">
        <v>13.47</v>
      </c>
      <c r="F2205" t="n">
        <v>10.49</v>
      </c>
      <c r="G2205" t="n">
        <v>104.87</v>
      </c>
      <c r="H2205" t="n">
        <v>1.7</v>
      </c>
      <c r="I2205" t="n">
        <v>6</v>
      </c>
      <c r="J2205" t="n">
        <v>279.78</v>
      </c>
      <c r="K2205" t="n">
        <v>57.72</v>
      </c>
      <c r="L2205" t="n">
        <v>26.75</v>
      </c>
      <c r="M2205" t="n">
        <v>4</v>
      </c>
      <c r="N2205" t="n">
        <v>75.3</v>
      </c>
      <c r="O2205" t="n">
        <v>34740.03</v>
      </c>
      <c r="P2205" t="n">
        <v>161.84</v>
      </c>
      <c r="Q2205" t="n">
        <v>197.75</v>
      </c>
      <c r="R2205" t="n">
        <v>30.37</v>
      </c>
      <c r="S2205" t="n">
        <v>25.4</v>
      </c>
      <c r="T2205" t="n">
        <v>1649.4</v>
      </c>
      <c r="U2205" t="n">
        <v>0.84</v>
      </c>
      <c r="V2205" t="n">
        <v>0.89</v>
      </c>
      <c r="W2205" t="n">
        <v>2.95</v>
      </c>
      <c r="X2205" t="n">
        <v>0.1</v>
      </c>
      <c r="Y2205" t="n">
        <v>1</v>
      </c>
      <c r="Z2205" t="n">
        <v>10</v>
      </c>
    </row>
    <row r="2206">
      <c r="A2206" t="n">
        <v>104</v>
      </c>
      <c r="B2206" t="n">
        <v>120</v>
      </c>
      <c r="C2206" t="inlineStr">
        <is>
          <t xml:space="preserve">CONCLUIDO	</t>
        </is>
      </c>
      <c r="D2206" t="n">
        <v>7.4239</v>
      </c>
      <c r="E2206" t="n">
        <v>13.47</v>
      </c>
      <c r="F2206" t="n">
        <v>10.49</v>
      </c>
      <c r="G2206" t="n">
        <v>104.88</v>
      </c>
      <c r="H2206" t="n">
        <v>1.72</v>
      </c>
      <c r="I2206" t="n">
        <v>6</v>
      </c>
      <c r="J2206" t="n">
        <v>280.27</v>
      </c>
      <c r="K2206" t="n">
        <v>57.72</v>
      </c>
      <c r="L2206" t="n">
        <v>27</v>
      </c>
      <c r="M2206" t="n">
        <v>4</v>
      </c>
      <c r="N2206" t="n">
        <v>75.54000000000001</v>
      </c>
      <c r="O2206" t="n">
        <v>34800.73</v>
      </c>
      <c r="P2206" t="n">
        <v>161.68</v>
      </c>
      <c r="Q2206" t="n">
        <v>197.75</v>
      </c>
      <c r="R2206" t="n">
        <v>30.43</v>
      </c>
      <c r="S2206" t="n">
        <v>25.4</v>
      </c>
      <c r="T2206" t="n">
        <v>1683.54</v>
      </c>
      <c r="U2206" t="n">
        <v>0.83</v>
      </c>
      <c r="V2206" t="n">
        <v>0.89</v>
      </c>
      <c r="W2206" t="n">
        <v>2.95</v>
      </c>
      <c r="X2206" t="n">
        <v>0.1</v>
      </c>
      <c r="Y2206" t="n">
        <v>1</v>
      </c>
      <c r="Z2206" t="n">
        <v>10</v>
      </c>
    </row>
    <row r="2207">
      <c r="A2207" t="n">
        <v>105</v>
      </c>
      <c r="B2207" t="n">
        <v>120</v>
      </c>
      <c r="C2207" t="inlineStr">
        <is>
          <t xml:space="preserve">CONCLUIDO	</t>
        </is>
      </c>
      <c r="D2207" t="n">
        <v>7.4262</v>
      </c>
      <c r="E2207" t="n">
        <v>13.47</v>
      </c>
      <c r="F2207" t="n">
        <v>10.48</v>
      </c>
      <c r="G2207" t="n">
        <v>104.84</v>
      </c>
      <c r="H2207" t="n">
        <v>1.73</v>
      </c>
      <c r="I2207" t="n">
        <v>6</v>
      </c>
      <c r="J2207" t="n">
        <v>280.76</v>
      </c>
      <c r="K2207" t="n">
        <v>57.72</v>
      </c>
      <c r="L2207" t="n">
        <v>27.25</v>
      </c>
      <c r="M2207" t="n">
        <v>4</v>
      </c>
      <c r="N2207" t="n">
        <v>75.79000000000001</v>
      </c>
      <c r="O2207" t="n">
        <v>34861.53</v>
      </c>
      <c r="P2207" t="n">
        <v>161.47</v>
      </c>
      <c r="Q2207" t="n">
        <v>197.75</v>
      </c>
      <c r="R2207" t="n">
        <v>30.31</v>
      </c>
      <c r="S2207" t="n">
        <v>25.4</v>
      </c>
      <c r="T2207" t="n">
        <v>1622.83</v>
      </c>
      <c r="U2207" t="n">
        <v>0.84</v>
      </c>
      <c r="V2207" t="n">
        <v>0.89</v>
      </c>
      <c r="W2207" t="n">
        <v>2.95</v>
      </c>
      <c r="X2207" t="n">
        <v>0.09</v>
      </c>
      <c r="Y2207" t="n">
        <v>1</v>
      </c>
      <c r="Z2207" t="n">
        <v>10</v>
      </c>
    </row>
    <row r="2208">
      <c r="A2208" t="n">
        <v>106</v>
      </c>
      <c r="B2208" t="n">
        <v>120</v>
      </c>
      <c r="C2208" t="inlineStr">
        <is>
          <t xml:space="preserve">CONCLUIDO	</t>
        </is>
      </c>
      <c r="D2208" t="n">
        <v>7.4242</v>
      </c>
      <c r="E2208" t="n">
        <v>13.47</v>
      </c>
      <c r="F2208" t="n">
        <v>10.49</v>
      </c>
      <c r="G2208" t="n">
        <v>104.87</v>
      </c>
      <c r="H2208" t="n">
        <v>1.74</v>
      </c>
      <c r="I2208" t="n">
        <v>6</v>
      </c>
      <c r="J2208" t="n">
        <v>281.26</v>
      </c>
      <c r="K2208" t="n">
        <v>57.72</v>
      </c>
      <c r="L2208" t="n">
        <v>27.5</v>
      </c>
      <c r="M2208" t="n">
        <v>4</v>
      </c>
      <c r="N2208" t="n">
        <v>76.03</v>
      </c>
      <c r="O2208" t="n">
        <v>34922.42</v>
      </c>
      <c r="P2208" t="n">
        <v>161.34</v>
      </c>
      <c r="Q2208" t="n">
        <v>197.75</v>
      </c>
      <c r="R2208" t="n">
        <v>30.38</v>
      </c>
      <c r="S2208" t="n">
        <v>25.4</v>
      </c>
      <c r="T2208" t="n">
        <v>1657.2</v>
      </c>
      <c r="U2208" t="n">
        <v>0.84</v>
      </c>
      <c r="V2208" t="n">
        <v>0.89</v>
      </c>
      <c r="W2208" t="n">
        <v>2.95</v>
      </c>
      <c r="X2208" t="n">
        <v>0.1</v>
      </c>
      <c r="Y2208" t="n">
        <v>1</v>
      </c>
      <c r="Z2208" t="n">
        <v>10</v>
      </c>
    </row>
    <row r="2209">
      <c r="A2209" t="n">
        <v>107</v>
      </c>
      <c r="B2209" t="n">
        <v>120</v>
      </c>
      <c r="C2209" t="inlineStr">
        <is>
          <t xml:space="preserve">CONCLUIDO	</t>
        </is>
      </c>
      <c r="D2209" t="n">
        <v>7.4242</v>
      </c>
      <c r="E2209" t="n">
        <v>13.47</v>
      </c>
      <c r="F2209" t="n">
        <v>10.49</v>
      </c>
      <c r="G2209" t="n">
        <v>104.87</v>
      </c>
      <c r="H2209" t="n">
        <v>1.75</v>
      </c>
      <c r="I2209" t="n">
        <v>6</v>
      </c>
      <c r="J2209" t="n">
        <v>281.75</v>
      </c>
      <c r="K2209" t="n">
        <v>57.72</v>
      </c>
      <c r="L2209" t="n">
        <v>27.75</v>
      </c>
      <c r="M2209" t="n">
        <v>4</v>
      </c>
      <c r="N2209" t="n">
        <v>76.28</v>
      </c>
      <c r="O2209" t="n">
        <v>34983.41</v>
      </c>
      <c r="P2209" t="n">
        <v>161.2</v>
      </c>
      <c r="Q2209" t="n">
        <v>197.75</v>
      </c>
      <c r="R2209" t="n">
        <v>30.39</v>
      </c>
      <c r="S2209" t="n">
        <v>25.4</v>
      </c>
      <c r="T2209" t="n">
        <v>1659.9</v>
      </c>
      <c r="U2209" t="n">
        <v>0.84</v>
      </c>
      <c r="V2209" t="n">
        <v>0.89</v>
      </c>
      <c r="W2209" t="n">
        <v>2.95</v>
      </c>
      <c r="X2209" t="n">
        <v>0.1</v>
      </c>
      <c r="Y2209" t="n">
        <v>1</v>
      </c>
      <c r="Z2209" t="n">
        <v>10</v>
      </c>
    </row>
    <row r="2210">
      <c r="A2210" t="n">
        <v>108</v>
      </c>
      <c r="B2210" t="n">
        <v>120</v>
      </c>
      <c r="C2210" t="inlineStr">
        <is>
          <t xml:space="preserve">CONCLUIDO	</t>
        </is>
      </c>
      <c r="D2210" t="n">
        <v>7.4273</v>
      </c>
      <c r="E2210" t="n">
        <v>13.46</v>
      </c>
      <c r="F2210" t="n">
        <v>10.48</v>
      </c>
      <c r="G2210" t="n">
        <v>104.82</v>
      </c>
      <c r="H2210" t="n">
        <v>1.77</v>
      </c>
      <c r="I2210" t="n">
        <v>6</v>
      </c>
      <c r="J2210" t="n">
        <v>282.25</v>
      </c>
      <c r="K2210" t="n">
        <v>57.72</v>
      </c>
      <c r="L2210" t="n">
        <v>28</v>
      </c>
      <c r="M2210" t="n">
        <v>4</v>
      </c>
      <c r="N2210" t="n">
        <v>76.52</v>
      </c>
      <c r="O2210" t="n">
        <v>35044.49</v>
      </c>
      <c r="P2210" t="n">
        <v>160.98</v>
      </c>
      <c r="Q2210" t="n">
        <v>197.75</v>
      </c>
      <c r="R2210" t="n">
        <v>30.3</v>
      </c>
      <c r="S2210" t="n">
        <v>25.4</v>
      </c>
      <c r="T2210" t="n">
        <v>1616.75</v>
      </c>
      <c r="U2210" t="n">
        <v>0.84</v>
      </c>
      <c r="V2210" t="n">
        <v>0.89</v>
      </c>
      <c r="W2210" t="n">
        <v>2.95</v>
      </c>
      <c r="X2210" t="n">
        <v>0.09</v>
      </c>
      <c r="Y2210" t="n">
        <v>1</v>
      </c>
      <c r="Z2210" t="n">
        <v>10</v>
      </c>
    </row>
    <row r="2211">
      <c r="A2211" t="n">
        <v>109</v>
      </c>
      <c r="B2211" t="n">
        <v>120</v>
      </c>
      <c r="C2211" t="inlineStr">
        <is>
          <t xml:space="preserve">CONCLUIDO	</t>
        </is>
      </c>
      <c r="D2211" t="n">
        <v>7.4254</v>
      </c>
      <c r="E2211" t="n">
        <v>13.47</v>
      </c>
      <c r="F2211" t="n">
        <v>10.48</v>
      </c>
      <c r="G2211" t="n">
        <v>104.85</v>
      </c>
      <c r="H2211" t="n">
        <v>1.78</v>
      </c>
      <c r="I2211" t="n">
        <v>6</v>
      </c>
      <c r="J2211" t="n">
        <v>282.74</v>
      </c>
      <c r="K2211" t="n">
        <v>57.72</v>
      </c>
      <c r="L2211" t="n">
        <v>28.25</v>
      </c>
      <c r="M2211" t="n">
        <v>4</v>
      </c>
      <c r="N2211" t="n">
        <v>76.77</v>
      </c>
      <c r="O2211" t="n">
        <v>35105.68</v>
      </c>
      <c r="P2211" t="n">
        <v>160.75</v>
      </c>
      <c r="Q2211" t="n">
        <v>197.75</v>
      </c>
      <c r="R2211" t="n">
        <v>30.34</v>
      </c>
      <c r="S2211" t="n">
        <v>25.4</v>
      </c>
      <c r="T2211" t="n">
        <v>1638.01</v>
      </c>
      <c r="U2211" t="n">
        <v>0.84</v>
      </c>
      <c r="V2211" t="n">
        <v>0.89</v>
      </c>
      <c r="W2211" t="n">
        <v>2.95</v>
      </c>
      <c r="X2211" t="n">
        <v>0.1</v>
      </c>
      <c r="Y2211" t="n">
        <v>1</v>
      </c>
      <c r="Z2211" t="n">
        <v>10</v>
      </c>
    </row>
    <row r="2212">
      <c r="A2212" t="n">
        <v>110</v>
      </c>
      <c r="B2212" t="n">
        <v>120</v>
      </c>
      <c r="C2212" t="inlineStr">
        <is>
          <t xml:space="preserve">CONCLUIDO	</t>
        </is>
      </c>
      <c r="D2212" t="n">
        <v>7.4202</v>
      </c>
      <c r="E2212" t="n">
        <v>13.48</v>
      </c>
      <c r="F2212" t="n">
        <v>10.49</v>
      </c>
      <c r="G2212" t="n">
        <v>104.94</v>
      </c>
      <c r="H2212" t="n">
        <v>1.79</v>
      </c>
      <c r="I2212" t="n">
        <v>6</v>
      </c>
      <c r="J2212" t="n">
        <v>283.24</v>
      </c>
      <c r="K2212" t="n">
        <v>57.72</v>
      </c>
      <c r="L2212" t="n">
        <v>28.5</v>
      </c>
      <c r="M2212" t="n">
        <v>4</v>
      </c>
      <c r="N2212" t="n">
        <v>77.01000000000001</v>
      </c>
      <c r="O2212" t="n">
        <v>35166.96</v>
      </c>
      <c r="P2212" t="n">
        <v>160.55</v>
      </c>
      <c r="Q2212" t="n">
        <v>197.76</v>
      </c>
      <c r="R2212" t="n">
        <v>30.67</v>
      </c>
      <c r="S2212" t="n">
        <v>25.4</v>
      </c>
      <c r="T2212" t="n">
        <v>1803.14</v>
      </c>
      <c r="U2212" t="n">
        <v>0.83</v>
      </c>
      <c r="V2212" t="n">
        <v>0.89</v>
      </c>
      <c r="W2212" t="n">
        <v>2.95</v>
      </c>
      <c r="X2212" t="n">
        <v>0.1</v>
      </c>
      <c r="Y2212" t="n">
        <v>1</v>
      </c>
      <c r="Z2212" t="n">
        <v>10</v>
      </c>
    </row>
    <row r="2213">
      <c r="A2213" t="n">
        <v>111</v>
      </c>
      <c r="B2213" t="n">
        <v>120</v>
      </c>
      <c r="C2213" t="inlineStr">
        <is>
          <t xml:space="preserve">CONCLUIDO	</t>
        </is>
      </c>
      <c r="D2213" t="n">
        <v>7.4571</v>
      </c>
      <c r="E2213" t="n">
        <v>13.41</v>
      </c>
      <c r="F2213" t="n">
        <v>10.47</v>
      </c>
      <c r="G2213" t="n">
        <v>125.68</v>
      </c>
      <c r="H2213" t="n">
        <v>1.8</v>
      </c>
      <c r="I2213" t="n">
        <v>5</v>
      </c>
      <c r="J2213" t="n">
        <v>283.74</v>
      </c>
      <c r="K2213" t="n">
        <v>57.72</v>
      </c>
      <c r="L2213" t="n">
        <v>28.75</v>
      </c>
      <c r="M2213" t="n">
        <v>3</v>
      </c>
      <c r="N2213" t="n">
        <v>77.26000000000001</v>
      </c>
      <c r="O2213" t="n">
        <v>35228.34</v>
      </c>
      <c r="P2213" t="n">
        <v>160.25</v>
      </c>
      <c r="Q2213" t="n">
        <v>197.75</v>
      </c>
      <c r="R2213" t="n">
        <v>30.03</v>
      </c>
      <c r="S2213" t="n">
        <v>25.4</v>
      </c>
      <c r="T2213" t="n">
        <v>1486.04</v>
      </c>
      <c r="U2213" t="n">
        <v>0.85</v>
      </c>
      <c r="V2213" t="n">
        <v>0.89</v>
      </c>
      <c r="W2213" t="n">
        <v>2.95</v>
      </c>
      <c r="X2213" t="n">
        <v>0.08</v>
      </c>
      <c r="Y2213" t="n">
        <v>1</v>
      </c>
      <c r="Z2213" t="n">
        <v>10</v>
      </c>
    </row>
    <row r="2214">
      <c r="A2214" t="n">
        <v>112</v>
      </c>
      <c r="B2214" t="n">
        <v>120</v>
      </c>
      <c r="C2214" t="inlineStr">
        <is>
          <t xml:space="preserve">CONCLUIDO	</t>
        </is>
      </c>
      <c r="D2214" t="n">
        <v>7.4574</v>
      </c>
      <c r="E2214" t="n">
        <v>13.41</v>
      </c>
      <c r="F2214" t="n">
        <v>10.47</v>
      </c>
      <c r="G2214" t="n">
        <v>125.67</v>
      </c>
      <c r="H2214" t="n">
        <v>1.82</v>
      </c>
      <c r="I2214" t="n">
        <v>5</v>
      </c>
      <c r="J2214" t="n">
        <v>284.23</v>
      </c>
      <c r="K2214" t="n">
        <v>57.72</v>
      </c>
      <c r="L2214" t="n">
        <v>29</v>
      </c>
      <c r="M2214" t="n">
        <v>3</v>
      </c>
      <c r="N2214" t="n">
        <v>77.51000000000001</v>
      </c>
      <c r="O2214" t="n">
        <v>35289.82</v>
      </c>
      <c r="P2214" t="n">
        <v>160.54</v>
      </c>
      <c r="Q2214" t="n">
        <v>197.75</v>
      </c>
      <c r="R2214" t="n">
        <v>29.95</v>
      </c>
      <c r="S2214" t="n">
        <v>25.4</v>
      </c>
      <c r="T2214" t="n">
        <v>1448.56</v>
      </c>
      <c r="U2214" t="n">
        <v>0.85</v>
      </c>
      <c r="V2214" t="n">
        <v>0.89</v>
      </c>
      <c r="W2214" t="n">
        <v>2.95</v>
      </c>
      <c r="X2214" t="n">
        <v>0.08</v>
      </c>
      <c r="Y2214" t="n">
        <v>1</v>
      </c>
      <c r="Z2214" t="n">
        <v>10</v>
      </c>
    </row>
    <row r="2215">
      <c r="A2215" t="n">
        <v>113</v>
      </c>
      <c r="B2215" t="n">
        <v>120</v>
      </c>
      <c r="C2215" t="inlineStr">
        <is>
          <t xml:space="preserve">CONCLUIDO	</t>
        </is>
      </c>
      <c r="D2215" t="n">
        <v>7.4553</v>
      </c>
      <c r="E2215" t="n">
        <v>13.41</v>
      </c>
      <c r="F2215" t="n">
        <v>10.48</v>
      </c>
      <c r="G2215" t="n">
        <v>125.72</v>
      </c>
      <c r="H2215" t="n">
        <v>1.83</v>
      </c>
      <c r="I2215" t="n">
        <v>5</v>
      </c>
      <c r="J2215" t="n">
        <v>284.73</v>
      </c>
      <c r="K2215" t="n">
        <v>57.72</v>
      </c>
      <c r="L2215" t="n">
        <v>29.25</v>
      </c>
      <c r="M2215" t="n">
        <v>3</v>
      </c>
      <c r="N2215" t="n">
        <v>77.76000000000001</v>
      </c>
      <c r="O2215" t="n">
        <v>35351.4</v>
      </c>
      <c r="P2215" t="n">
        <v>160.75</v>
      </c>
      <c r="Q2215" t="n">
        <v>197.75</v>
      </c>
      <c r="R2215" t="n">
        <v>30.19</v>
      </c>
      <c r="S2215" t="n">
        <v>25.4</v>
      </c>
      <c r="T2215" t="n">
        <v>1568.3</v>
      </c>
      <c r="U2215" t="n">
        <v>0.84</v>
      </c>
      <c r="V2215" t="n">
        <v>0.89</v>
      </c>
      <c r="W2215" t="n">
        <v>2.94</v>
      </c>
      <c r="X2215" t="n">
        <v>0.09</v>
      </c>
      <c r="Y2215" t="n">
        <v>1</v>
      </c>
      <c r="Z2215" t="n">
        <v>10</v>
      </c>
    </row>
    <row r="2216">
      <c r="A2216" t="n">
        <v>114</v>
      </c>
      <c r="B2216" t="n">
        <v>120</v>
      </c>
      <c r="C2216" t="inlineStr">
        <is>
          <t xml:space="preserve">CONCLUIDO	</t>
        </is>
      </c>
      <c r="D2216" t="n">
        <v>7.4533</v>
      </c>
      <c r="E2216" t="n">
        <v>13.42</v>
      </c>
      <c r="F2216" t="n">
        <v>10.48</v>
      </c>
      <c r="G2216" t="n">
        <v>125.76</v>
      </c>
      <c r="H2216" t="n">
        <v>1.84</v>
      </c>
      <c r="I2216" t="n">
        <v>5</v>
      </c>
      <c r="J2216" t="n">
        <v>285.23</v>
      </c>
      <c r="K2216" t="n">
        <v>57.72</v>
      </c>
      <c r="L2216" t="n">
        <v>29.5</v>
      </c>
      <c r="M2216" t="n">
        <v>3</v>
      </c>
      <c r="N2216" t="n">
        <v>78.01000000000001</v>
      </c>
      <c r="O2216" t="n">
        <v>35413.08</v>
      </c>
      <c r="P2216" t="n">
        <v>161.01</v>
      </c>
      <c r="Q2216" t="n">
        <v>197.75</v>
      </c>
      <c r="R2216" t="n">
        <v>30.17</v>
      </c>
      <c r="S2216" t="n">
        <v>25.4</v>
      </c>
      <c r="T2216" t="n">
        <v>1554.37</v>
      </c>
      <c r="U2216" t="n">
        <v>0.84</v>
      </c>
      <c r="V2216" t="n">
        <v>0.89</v>
      </c>
      <c r="W2216" t="n">
        <v>2.95</v>
      </c>
      <c r="X2216" t="n">
        <v>0.09</v>
      </c>
      <c r="Y2216" t="n">
        <v>1</v>
      </c>
      <c r="Z2216" t="n">
        <v>10</v>
      </c>
    </row>
    <row r="2217">
      <c r="A2217" t="n">
        <v>115</v>
      </c>
      <c r="B2217" t="n">
        <v>120</v>
      </c>
      <c r="C2217" t="inlineStr">
        <is>
          <t xml:space="preserve">CONCLUIDO	</t>
        </is>
      </c>
      <c r="D2217" t="n">
        <v>7.4563</v>
      </c>
      <c r="E2217" t="n">
        <v>13.41</v>
      </c>
      <c r="F2217" t="n">
        <v>10.47</v>
      </c>
      <c r="G2217" t="n">
        <v>125.7</v>
      </c>
      <c r="H2217" t="n">
        <v>1.85</v>
      </c>
      <c r="I2217" t="n">
        <v>5</v>
      </c>
      <c r="J2217" t="n">
        <v>285.73</v>
      </c>
      <c r="K2217" t="n">
        <v>57.72</v>
      </c>
      <c r="L2217" t="n">
        <v>29.75</v>
      </c>
      <c r="M2217" t="n">
        <v>3</v>
      </c>
      <c r="N2217" t="n">
        <v>78.26000000000001</v>
      </c>
      <c r="O2217" t="n">
        <v>35474.86</v>
      </c>
      <c r="P2217" t="n">
        <v>161.04</v>
      </c>
      <c r="Q2217" t="n">
        <v>197.78</v>
      </c>
      <c r="R2217" t="n">
        <v>30.1</v>
      </c>
      <c r="S2217" t="n">
        <v>25.4</v>
      </c>
      <c r="T2217" t="n">
        <v>1519.43</v>
      </c>
      <c r="U2217" t="n">
        <v>0.84</v>
      </c>
      <c r="V2217" t="n">
        <v>0.89</v>
      </c>
      <c r="W2217" t="n">
        <v>2.95</v>
      </c>
      <c r="X2217" t="n">
        <v>0.08</v>
      </c>
      <c r="Y2217" t="n">
        <v>1</v>
      </c>
      <c r="Z2217" t="n">
        <v>10</v>
      </c>
    </row>
    <row r="2218">
      <c r="A2218" t="n">
        <v>116</v>
      </c>
      <c r="B2218" t="n">
        <v>120</v>
      </c>
      <c r="C2218" t="inlineStr">
        <is>
          <t xml:space="preserve">CONCLUIDO	</t>
        </is>
      </c>
      <c r="D2218" t="n">
        <v>7.4593</v>
      </c>
      <c r="E2218" t="n">
        <v>13.41</v>
      </c>
      <c r="F2218" t="n">
        <v>10.47</v>
      </c>
      <c r="G2218" t="n">
        <v>125.63</v>
      </c>
      <c r="H2218" t="n">
        <v>1.87</v>
      </c>
      <c r="I2218" t="n">
        <v>5</v>
      </c>
      <c r="J2218" t="n">
        <v>286.24</v>
      </c>
      <c r="K2218" t="n">
        <v>57.72</v>
      </c>
      <c r="L2218" t="n">
        <v>30</v>
      </c>
      <c r="M2218" t="n">
        <v>3</v>
      </c>
      <c r="N2218" t="n">
        <v>78.51000000000001</v>
      </c>
      <c r="O2218" t="n">
        <v>35536.74</v>
      </c>
      <c r="P2218" t="n">
        <v>161.07</v>
      </c>
      <c r="Q2218" t="n">
        <v>197.77</v>
      </c>
      <c r="R2218" t="n">
        <v>29.94</v>
      </c>
      <c r="S2218" t="n">
        <v>25.4</v>
      </c>
      <c r="T2218" t="n">
        <v>1442.55</v>
      </c>
      <c r="U2218" t="n">
        <v>0.85</v>
      </c>
      <c r="V2218" t="n">
        <v>0.89</v>
      </c>
      <c r="W2218" t="n">
        <v>2.94</v>
      </c>
      <c r="X2218" t="n">
        <v>0.08</v>
      </c>
      <c r="Y2218" t="n">
        <v>1</v>
      </c>
      <c r="Z2218" t="n">
        <v>10</v>
      </c>
    </row>
    <row r="2219">
      <c r="A2219" t="n">
        <v>117</v>
      </c>
      <c r="B2219" t="n">
        <v>120</v>
      </c>
      <c r="C2219" t="inlineStr">
        <is>
          <t xml:space="preserve">CONCLUIDO	</t>
        </is>
      </c>
      <c r="D2219" t="n">
        <v>7.4605</v>
      </c>
      <c r="E2219" t="n">
        <v>13.4</v>
      </c>
      <c r="F2219" t="n">
        <v>10.47</v>
      </c>
      <c r="G2219" t="n">
        <v>125.61</v>
      </c>
      <c r="H2219" t="n">
        <v>1.88</v>
      </c>
      <c r="I2219" t="n">
        <v>5</v>
      </c>
      <c r="J2219" t="n">
        <v>286.74</v>
      </c>
      <c r="K2219" t="n">
        <v>57.72</v>
      </c>
      <c r="L2219" t="n">
        <v>30.25</v>
      </c>
      <c r="M2219" t="n">
        <v>3</v>
      </c>
      <c r="N2219" t="n">
        <v>78.77</v>
      </c>
      <c r="O2219" t="n">
        <v>35598.85</v>
      </c>
      <c r="P2219" t="n">
        <v>161.11</v>
      </c>
      <c r="Q2219" t="n">
        <v>197.75</v>
      </c>
      <c r="R2219" t="n">
        <v>29.88</v>
      </c>
      <c r="S2219" t="n">
        <v>25.4</v>
      </c>
      <c r="T2219" t="n">
        <v>1411.01</v>
      </c>
      <c r="U2219" t="n">
        <v>0.85</v>
      </c>
      <c r="V2219" t="n">
        <v>0.89</v>
      </c>
      <c r="W2219" t="n">
        <v>2.94</v>
      </c>
      <c r="X2219" t="n">
        <v>0.08</v>
      </c>
      <c r="Y2219" t="n">
        <v>1</v>
      </c>
      <c r="Z2219" t="n">
        <v>10</v>
      </c>
    </row>
    <row r="2220">
      <c r="A2220" t="n">
        <v>118</v>
      </c>
      <c r="B2220" t="n">
        <v>120</v>
      </c>
      <c r="C2220" t="inlineStr">
        <is>
          <t xml:space="preserve">CONCLUIDO	</t>
        </is>
      </c>
      <c r="D2220" t="n">
        <v>7.4576</v>
      </c>
      <c r="E2220" t="n">
        <v>13.41</v>
      </c>
      <c r="F2220" t="n">
        <v>10.47</v>
      </c>
      <c r="G2220" t="n">
        <v>125.67</v>
      </c>
      <c r="H2220" t="n">
        <v>1.89</v>
      </c>
      <c r="I2220" t="n">
        <v>5</v>
      </c>
      <c r="J2220" t="n">
        <v>287.24</v>
      </c>
      <c r="K2220" t="n">
        <v>57.72</v>
      </c>
      <c r="L2220" t="n">
        <v>30.5</v>
      </c>
      <c r="M2220" t="n">
        <v>3</v>
      </c>
      <c r="N2220" t="n">
        <v>79.02</v>
      </c>
      <c r="O2220" t="n">
        <v>35660.94</v>
      </c>
      <c r="P2220" t="n">
        <v>161.38</v>
      </c>
      <c r="Q2220" t="n">
        <v>197.75</v>
      </c>
      <c r="R2220" t="n">
        <v>29.99</v>
      </c>
      <c r="S2220" t="n">
        <v>25.4</v>
      </c>
      <c r="T2220" t="n">
        <v>1468.31</v>
      </c>
      <c r="U2220" t="n">
        <v>0.85</v>
      </c>
      <c r="V2220" t="n">
        <v>0.89</v>
      </c>
      <c r="W2220" t="n">
        <v>2.95</v>
      </c>
      <c r="X2220" t="n">
        <v>0.08</v>
      </c>
      <c r="Y2220" t="n">
        <v>1</v>
      </c>
      <c r="Z2220" t="n">
        <v>10</v>
      </c>
    </row>
    <row r="2221">
      <c r="A2221" t="n">
        <v>119</v>
      </c>
      <c r="B2221" t="n">
        <v>120</v>
      </c>
      <c r="C2221" t="inlineStr">
        <is>
          <t xml:space="preserve">CONCLUIDO	</t>
        </is>
      </c>
      <c r="D2221" t="n">
        <v>7.4567</v>
      </c>
      <c r="E2221" t="n">
        <v>13.41</v>
      </c>
      <c r="F2221" t="n">
        <v>10.47</v>
      </c>
      <c r="G2221" t="n">
        <v>125.69</v>
      </c>
      <c r="H2221" t="n">
        <v>1.9</v>
      </c>
      <c r="I2221" t="n">
        <v>5</v>
      </c>
      <c r="J2221" t="n">
        <v>287.75</v>
      </c>
      <c r="K2221" t="n">
        <v>57.72</v>
      </c>
      <c r="L2221" t="n">
        <v>30.75</v>
      </c>
      <c r="M2221" t="n">
        <v>3</v>
      </c>
      <c r="N2221" t="n">
        <v>79.27</v>
      </c>
      <c r="O2221" t="n">
        <v>35723.13</v>
      </c>
      <c r="P2221" t="n">
        <v>161.53</v>
      </c>
      <c r="Q2221" t="n">
        <v>197.76</v>
      </c>
      <c r="R2221" t="n">
        <v>29.96</v>
      </c>
      <c r="S2221" t="n">
        <v>25.4</v>
      </c>
      <c r="T2221" t="n">
        <v>1451.75</v>
      </c>
      <c r="U2221" t="n">
        <v>0.85</v>
      </c>
      <c r="V2221" t="n">
        <v>0.89</v>
      </c>
      <c r="W2221" t="n">
        <v>2.95</v>
      </c>
      <c r="X2221" t="n">
        <v>0.08</v>
      </c>
      <c r="Y2221" t="n">
        <v>1</v>
      </c>
      <c r="Z2221" t="n">
        <v>10</v>
      </c>
    </row>
    <row r="2222">
      <c r="A2222" t="n">
        <v>120</v>
      </c>
      <c r="B2222" t="n">
        <v>120</v>
      </c>
      <c r="C2222" t="inlineStr">
        <is>
          <t xml:space="preserve">CONCLUIDO	</t>
        </is>
      </c>
      <c r="D2222" t="n">
        <v>7.463</v>
      </c>
      <c r="E2222" t="n">
        <v>13.4</v>
      </c>
      <c r="F2222" t="n">
        <v>10.46</v>
      </c>
      <c r="G2222" t="n">
        <v>125.55</v>
      </c>
      <c r="H2222" t="n">
        <v>1.92</v>
      </c>
      <c r="I2222" t="n">
        <v>5</v>
      </c>
      <c r="J2222" t="n">
        <v>288.25</v>
      </c>
      <c r="K2222" t="n">
        <v>57.72</v>
      </c>
      <c r="L2222" t="n">
        <v>31</v>
      </c>
      <c r="M2222" t="n">
        <v>3</v>
      </c>
      <c r="N2222" t="n">
        <v>79.53</v>
      </c>
      <c r="O2222" t="n">
        <v>35785.42</v>
      </c>
      <c r="P2222" t="n">
        <v>161.37</v>
      </c>
      <c r="Q2222" t="n">
        <v>197.75</v>
      </c>
      <c r="R2222" t="n">
        <v>29.69</v>
      </c>
      <c r="S2222" t="n">
        <v>25.4</v>
      </c>
      <c r="T2222" t="n">
        <v>1317.8</v>
      </c>
      <c r="U2222" t="n">
        <v>0.86</v>
      </c>
      <c r="V2222" t="n">
        <v>0.89</v>
      </c>
      <c r="W2222" t="n">
        <v>2.94</v>
      </c>
      <c r="X2222" t="n">
        <v>0.07000000000000001</v>
      </c>
      <c r="Y2222" t="n">
        <v>1</v>
      </c>
      <c r="Z2222" t="n">
        <v>10</v>
      </c>
    </row>
    <row r="2223">
      <c r="A2223" t="n">
        <v>121</v>
      </c>
      <c r="B2223" t="n">
        <v>120</v>
      </c>
      <c r="C2223" t="inlineStr">
        <is>
          <t xml:space="preserve">CONCLUIDO	</t>
        </is>
      </c>
      <c r="D2223" t="n">
        <v>7.4604</v>
      </c>
      <c r="E2223" t="n">
        <v>13.4</v>
      </c>
      <c r="F2223" t="n">
        <v>10.47</v>
      </c>
      <c r="G2223" t="n">
        <v>125.61</v>
      </c>
      <c r="H2223" t="n">
        <v>1.93</v>
      </c>
      <c r="I2223" t="n">
        <v>5</v>
      </c>
      <c r="J2223" t="n">
        <v>288.76</v>
      </c>
      <c r="K2223" t="n">
        <v>57.72</v>
      </c>
      <c r="L2223" t="n">
        <v>31.25</v>
      </c>
      <c r="M2223" t="n">
        <v>3</v>
      </c>
      <c r="N2223" t="n">
        <v>79.78</v>
      </c>
      <c r="O2223" t="n">
        <v>35847.82</v>
      </c>
      <c r="P2223" t="n">
        <v>161.54</v>
      </c>
      <c r="Q2223" t="n">
        <v>197.75</v>
      </c>
      <c r="R2223" t="n">
        <v>29.79</v>
      </c>
      <c r="S2223" t="n">
        <v>25.4</v>
      </c>
      <c r="T2223" t="n">
        <v>1365.91</v>
      </c>
      <c r="U2223" t="n">
        <v>0.85</v>
      </c>
      <c r="V2223" t="n">
        <v>0.89</v>
      </c>
      <c r="W2223" t="n">
        <v>2.95</v>
      </c>
      <c r="X2223" t="n">
        <v>0.08</v>
      </c>
      <c r="Y2223" t="n">
        <v>1</v>
      </c>
      <c r="Z2223" t="n">
        <v>10</v>
      </c>
    </row>
    <row r="2224">
      <c r="A2224" t="n">
        <v>122</v>
      </c>
      <c r="B2224" t="n">
        <v>120</v>
      </c>
      <c r="C2224" t="inlineStr">
        <is>
          <t xml:space="preserve">CONCLUIDO	</t>
        </is>
      </c>
      <c r="D2224" t="n">
        <v>7.4594</v>
      </c>
      <c r="E2224" t="n">
        <v>13.41</v>
      </c>
      <c r="F2224" t="n">
        <v>10.47</v>
      </c>
      <c r="G2224" t="n">
        <v>125.63</v>
      </c>
      <c r="H2224" t="n">
        <v>1.94</v>
      </c>
      <c r="I2224" t="n">
        <v>5</v>
      </c>
      <c r="J2224" t="n">
        <v>289.27</v>
      </c>
      <c r="K2224" t="n">
        <v>57.72</v>
      </c>
      <c r="L2224" t="n">
        <v>31.5</v>
      </c>
      <c r="M2224" t="n">
        <v>3</v>
      </c>
      <c r="N2224" t="n">
        <v>80.04000000000001</v>
      </c>
      <c r="O2224" t="n">
        <v>35910.33</v>
      </c>
      <c r="P2224" t="n">
        <v>161.64</v>
      </c>
      <c r="Q2224" t="n">
        <v>197.77</v>
      </c>
      <c r="R2224" t="n">
        <v>29.81</v>
      </c>
      <c r="S2224" t="n">
        <v>25.4</v>
      </c>
      <c r="T2224" t="n">
        <v>1376.07</v>
      </c>
      <c r="U2224" t="n">
        <v>0.85</v>
      </c>
      <c r="V2224" t="n">
        <v>0.89</v>
      </c>
      <c r="W2224" t="n">
        <v>2.95</v>
      </c>
      <c r="X2224" t="n">
        <v>0.08</v>
      </c>
      <c r="Y2224" t="n">
        <v>1</v>
      </c>
      <c r="Z2224" t="n">
        <v>10</v>
      </c>
    </row>
    <row r="2225">
      <c r="A2225" t="n">
        <v>123</v>
      </c>
      <c r="B2225" t="n">
        <v>120</v>
      </c>
      <c r="C2225" t="inlineStr">
        <is>
          <t xml:space="preserve">CONCLUIDO	</t>
        </is>
      </c>
      <c r="D2225" t="n">
        <v>7.4588</v>
      </c>
      <c r="E2225" t="n">
        <v>13.41</v>
      </c>
      <c r="F2225" t="n">
        <v>10.47</v>
      </c>
      <c r="G2225" t="n">
        <v>125.64</v>
      </c>
      <c r="H2225" t="n">
        <v>1.95</v>
      </c>
      <c r="I2225" t="n">
        <v>5</v>
      </c>
      <c r="J2225" t="n">
        <v>289.77</v>
      </c>
      <c r="K2225" t="n">
        <v>57.72</v>
      </c>
      <c r="L2225" t="n">
        <v>31.75</v>
      </c>
      <c r="M2225" t="n">
        <v>3</v>
      </c>
      <c r="N2225" t="n">
        <v>80.3</v>
      </c>
      <c r="O2225" t="n">
        <v>35972.93</v>
      </c>
      <c r="P2225" t="n">
        <v>161.74</v>
      </c>
      <c r="Q2225" t="n">
        <v>197.75</v>
      </c>
      <c r="R2225" t="n">
        <v>29.93</v>
      </c>
      <c r="S2225" t="n">
        <v>25.4</v>
      </c>
      <c r="T2225" t="n">
        <v>1436.66</v>
      </c>
      <c r="U2225" t="n">
        <v>0.85</v>
      </c>
      <c r="V2225" t="n">
        <v>0.89</v>
      </c>
      <c r="W2225" t="n">
        <v>2.95</v>
      </c>
      <c r="X2225" t="n">
        <v>0.08</v>
      </c>
      <c r="Y2225" t="n">
        <v>1</v>
      </c>
      <c r="Z2225" t="n">
        <v>10</v>
      </c>
    </row>
    <row r="2226">
      <c r="A2226" t="n">
        <v>124</v>
      </c>
      <c r="B2226" t="n">
        <v>120</v>
      </c>
      <c r="C2226" t="inlineStr">
        <is>
          <t xml:space="preserve">CONCLUIDO	</t>
        </is>
      </c>
      <c r="D2226" t="n">
        <v>7.4588</v>
      </c>
      <c r="E2226" t="n">
        <v>13.41</v>
      </c>
      <c r="F2226" t="n">
        <v>10.47</v>
      </c>
      <c r="G2226" t="n">
        <v>125.64</v>
      </c>
      <c r="H2226" t="n">
        <v>1.96</v>
      </c>
      <c r="I2226" t="n">
        <v>5</v>
      </c>
      <c r="J2226" t="n">
        <v>290.28</v>
      </c>
      <c r="K2226" t="n">
        <v>57.72</v>
      </c>
      <c r="L2226" t="n">
        <v>32</v>
      </c>
      <c r="M2226" t="n">
        <v>3</v>
      </c>
      <c r="N2226" t="n">
        <v>80.56</v>
      </c>
      <c r="O2226" t="n">
        <v>36035.65</v>
      </c>
      <c r="P2226" t="n">
        <v>161.76</v>
      </c>
      <c r="Q2226" t="n">
        <v>197.78</v>
      </c>
      <c r="R2226" t="n">
        <v>29.94</v>
      </c>
      <c r="S2226" t="n">
        <v>25.4</v>
      </c>
      <c r="T2226" t="n">
        <v>1441.84</v>
      </c>
      <c r="U2226" t="n">
        <v>0.85</v>
      </c>
      <c r="V2226" t="n">
        <v>0.89</v>
      </c>
      <c r="W2226" t="n">
        <v>2.95</v>
      </c>
      <c r="X2226" t="n">
        <v>0.08</v>
      </c>
      <c r="Y2226" t="n">
        <v>1</v>
      </c>
      <c r="Z2226" t="n">
        <v>10</v>
      </c>
    </row>
    <row r="2227">
      <c r="A2227" t="n">
        <v>125</v>
      </c>
      <c r="B2227" t="n">
        <v>120</v>
      </c>
      <c r="C2227" t="inlineStr">
        <is>
          <t xml:space="preserve">CONCLUIDO	</t>
        </is>
      </c>
      <c r="D2227" t="n">
        <v>7.4582</v>
      </c>
      <c r="E2227" t="n">
        <v>13.41</v>
      </c>
      <c r="F2227" t="n">
        <v>10.47</v>
      </c>
      <c r="G2227" t="n">
        <v>125.66</v>
      </c>
      <c r="H2227" t="n">
        <v>1.97</v>
      </c>
      <c r="I2227" t="n">
        <v>5</v>
      </c>
      <c r="J2227" t="n">
        <v>290.79</v>
      </c>
      <c r="K2227" t="n">
        <v>57.72</v>
      </c>
      <c r="L2227" t="n">
        <v>32.25</v>
      </c>
      <c r="M2227" t="n">
        <v>3</v>
      </c>
      <c r="N2227" t="n">
        <v>80.81999999999999</v>
      </c>
      <c r="O2227" t="n">
        <v>36098.46</v>
      </c>
      <c r="P2227" t="n">
        <v>161.8</v>
      </c>
      <c r="Q2227" t="n">
        <v>197.75</v>
      </c>
      <c r="R2227" t="n">
        <v>29.95</v>
      </c>
      <c r="S2227" t="n">
        <v>25.4</v>
      </c>
      <c r="T2227" t="n">
        <v>1445.76</v>
      </c>
      <c r="U2227" t="n">
        <v>0.85</v>
      </c>
      <c r="V2227" t="n">
        <v>0.89</v>
      </c>
      <c r="W2227" t="n">
        <v>2.95</v>
      </c>
      <c r="X2227" t="n">
        <v>0.08</v>
      </c>
      <c r="Y2227" t="n">
        <v>1</v>
      </c>
      <c r="Z2227" t="n">
        <v>10</v>
      </c>
    </row>
    <row r="2228">
      <c r="A2228" t="n">
        <v>126</v>
      </c>
      <c r="B2228" t="n">
        <v>120</v>
      </c>
      <c r="C2228" t="inlineStr">
        <is>
          <t xml:space="preserve">CONCLUIDO	</t>
        </is>
      </c>
      <c r="D2228" t="n">
        <v>7.4596</v>
      </c>
      <c r="E2228" t="n">
        <v>13.41</v>
      </c>
      <c r="F2228" t="n">
        <v>10.47</v>
      </c>
      <c r="G2228" t="n">
        <v>125.63</v>
      </c>
      <c r="H2228" t="n">
        <v>1.99</v>
      </c>
      <c r="I2228" t="n">
        <v>5</v>
      </c>
      <c r="J2228" t="n">
        <v>291.3</v>
      </c>
      <c r="K2228" t="n">
        <v>57.72</v>
      </c>
      <c r="L2228" t="n">
        <v>32.5</v>
      </c>
      <c r="M2228" t="n">
        <v>3</v>
      </c>
      <c r="N2228" t="n">
        <v>81.08</v>
      </c>
      <c r="O2228" t="n">
        <v>36161.39</v>
      </c>
      <c r="P2228" t="n">
        <v>161.77</v>
      </c>
      <c r="Q2228" t="n">
        <v>197.75</v>
      </c>
      <c r="R2228" t="n">
        <v>29.87</v>
      </c>
      <c r="S2228" t="n">
        <v>25.4</v>
      </c>
      <c r="T2228" t="n">
        <v>1406.98</v>
      </c>
      <c r="U2228" t="n">
        <v>0.85</v>
      </c>
      <c r="V2228" t="n">
        <v>0.89</v>
      </c>
      <c r="W2228" t="n">
        <v>2.95</v>
      </c>
      <c r="X2228" t="n">
        <v>0.08</v>
      </c>
      <c r="Y2228" t="n">
        <v>1</v>
      </c>
      <c r="Z2228" t="n">
        <v>10</v>
      </c>
    </row>
    <row r="2229">
      <c r="A2229" t="n">
        <v>127</v>
      </c>
      <c r="B2229" t="n">
        <v>120</v>
      </c>
      <c r="C2229" t="inlineStr">
        <is>
          <t xml:space="preserve">CONCLUIDO	</t>
        </is>
      </c>
      <c r="D2229" t="n">
        <v>7.4591</v>
      </c>
      <c r="E2229" t="n">
        <v>13.41</v>
      </c>
      <c r="F2229" t="n">
        <v>10.47</v>
      </c>
      <c r="G2229" t="n">
        <v>125.64</v>
      </c>
      <c r="H2229" t="n">
        <v>2</v>
      </c>
      <c r="I2229" t="n">
        <v>5</v>
      </c>
      <c r="J2229" t="n">
        <v>291.81</v>
      </c>
      <c r="K2229" t="n">
        <v>57.72</v>
      </c>
      <c r="L2229" t="n">
        <v>32.75</v>
      </c>
      <c r="M2229" t="n">
        <v>3</v>
      </c>
      <c r="N2229" t="n">
        <v>81.34</v>
      </c>
      <c r="O2229" t="n">
        <v>36224.42</v>
      </c>
      <c r="P2229" t="n">
        <v>161.72</v>
      </c>
      <c r="Q2229" t="n">
        <v>197.75</v>
      </c>
      <c r="R2229" t="n">
        <v>29.84</v>
      </c>
      <c r="S2229" t="n">
        <v>25.4</v>
      </c>
      <c r="T2229" t="n">
        <v>1391.09</v>
      </c>
      <c r="U2229" t="n">
        <v>0.85</v>
      </c>
      <c r="V2229" t="n">
        <v>0.89</v>
      </c>
      <c r="W2229" t="n">
        <v>2.95</v>
      </c>
      <c r="X2229" t="n">
        <v>0.08</v>
      </c>
      <c r="Y2229" t="n">
        <v>1</v>
      </c>
      <c r="Z2229" t="n">
        <v>10</v>
      </c>
    </row>
    <row r="2230">
      <c r="A2230" t="n">
        <v>128</v>
      </c>
      <c r="B2230" t="n">
        <v>120</v>
      </c>
      <c r="C2230" t="inlineStr">
        <is>
          <t xml:space="preserve">CONCLUIDO	</t>
        </is>
      </c>
      <c r="D2230" t="n">
        <v>7.4599</v>
      </c>
      <c r="E2230" t="n">
        <v>13.4</v>
      </c>
      <c r="F2230" t="n">
        <v>10.47</v>
      </c>
      <c r="G2230" t="n">
        <v>125.62</v>
      </c>
      <c r="H2230" t="n">
        <v>2.01</v>
      </c>
      <c r="I2230" t="n">
        <v>5</v>
      </c>
      <c r="J2230" t="n">
        <v>292.32</v>
      </c>
      <c r="K2230" t="n">
        <v>57.72</v>
      </c>
      <c r="L2230" t="n">
        <v>33</v>
      </c>
      <c r="M2230" t="n">
        <v>3</v>
      </c>
      <c r="N2230" t="n">
        <v>81.59999999999999</v>
      </c>
      <c r="O2230" t="n">
        <v>36287.56</v>
      </c>
      <c r="P2230" t="n">
        <v>161.8</v>
      </c>
      <c r="Q2230" t="n">
        <v>197.75</v>
      </c>
      <c r="R2230" t="n">
        <v>29.8</v>
      </c>
      <c r="S2230" t="n">
        <v>25.4</v>
      </c>
      <c r="T2230" t="n">
        <v>1372.45</v>
      </c>
      <c r="U2230" t="n">
        <v>0.85</v>
      </c>
      <c r="V2230" t="n">
        <v>0.89</v>
      </c>
      <c r="W2230" t="n">
        <v>2.95</v>
      </c>
      <c r="X2230" t="n">
        <v>0.08</v>
      </c>
      <c r="Y2230" t="n">
        <v>1</v>
      </c>
      <c r="Z2230" t="n">
        <v>10</v>
      </c>
    </row>
    <row r="2231">
      <c r="A2231" t="n">
        <v>129</v>
      </c>
      <c r="B2231" t="n">
        <v>120</v>
      </c>
      <c r="C2231" t="inlineStr">
        <is>
          <t xml:space="preserve">CONCLUIDO	</t>
        </is>
      </c>
      <c r="D2231" t="n">
        <v>7.4624</v>
      </c>
      <c r="E2231" t="n">
        <v>13.4</v>
      </c>
      <c r="F2231" t="n">
        <v>10.46</v>
      </c>
      <c r="G2231" t="n">
        <v>125.57</v>
      </c>
      <c r="H2231" t="n">
        <v>2.02</v>
      </c>
      <c r="I2231" t="n">
        <v>5</v>
      </c>
      <c r="J2231" t="n">
        <v>292.84</v>
      </c>
      <c r="K2231" t="n">
        <v>57.72</v>
      </c>
      <c r="L2231" t="n">
        <v>33.25</v>
      </c>
      <c r="M2231" t="n">
        <v>3</v>
      </c>
      <c r="N2231" t="n">
        <v>81.86</v>
      </c>
      <c r="O2231" t="n">
        <v>36350.81</v>
      </c>
      <c r="P2231" t="n">
        <v>161.64</v>
      </c>
      <c r="Q2231" t="n">
        <v>197.77</v>
      </c>
      <c r="R2231" t="n">
        <v>29.7</v>
      </c>
      <c r="S2231" t="n">
        <v>25.4</v>
      </c>
      <c r="T2231" t="n">
        <v>1319.02</v>
      </c>
      <c r="U2231" t="n">
        <v>0.86</v>
      </c>
      <c r="V2231" t="n">
        <v>0.89</v>
      </c>
      <c r="W2231" t="n">
        <v>2.95</v>
      </c>
      <c r="X2231" t="n">
        <v>0.07000000000000001</v>
      </c>
      <c r="Y2231" t="n">
        <v>1</v>
      </c>
      <c r="Z2231" t="n">
        <v>10</v>
      </c>
    </row>
    <row r="2232">
      <c r="A2232" t="n">
        <v>130</v>
      </c>
      <c r="B2232" t="n">
        <v>120</v>
      </c>
      <c r="C2232" t="inlineStr">
        <is>
          <t xml:space="preserve">CONCLUIDO	</t>
        </is>
      </c>
      <c r="D2232" t="n">
        <v>7.4613</v>
      </c>
      <c r="E2232" t="n">
        <v>13.4</v>
      </c>
      <c r="F2232" t="n">
        <v>10.47</v>
      </c>
      <c r="G2232" t="n">
        <v>125.59</v>
      </c>
      <c r="H2232" t="n">
        <v>2.03</v>
      </c>
      <c r="I2232" t="n">
        <v>5</v>
      </c>
      <c r="J2232" t="n">
        <v>293.35</v>
      </c>
      <c r="K2232" t="n">
        <v>57.72</v>
      </c>
      <c r="L2232" t="n">
        <v>33.5</v>
      </c>
      <c r="M2232" t="n">
        <v>3</v>
      </c>
      <c r="N2232" t="n">
        <v>82.13</v>
      </c>
      <c r="O2232" t="n">
        <v>36414.16</v>
      </c>
      <c r="P2232" t="n">
        <v>161.64</v>
      </c>
      <c r="Q2232" t="n">
        <v>197.77</v>
      </c>
      <c r="R2232" t="n">
        <v>29.81</v>
      </c>
      <c r="S2232" t="n">
        <v>25.4</v>
      </c>
      <c r="T2232" t="n">
        <v>1375.81</v>
      </c>
      <c r="U2232" t="n">
        <v>0.85</v>
      </c>
      <c r="V2232" t="n">
        <v>0.89</v>
      </c>
      <c r="W2232" t="n">
        <v>2.94</v>
      </c>
      <c r="X2232" t="n">
        <v>0.08</v>
      </c>
      <c r="Y2232" t="n">
        <v>1</v>
      </c>
      <c r="Z2232" t="n">
        <v>10</v>
      </c>
    </row>
    <row r="2233">
      <c r="A2233" t="n">
        <v>131</v>
      </c>
      <c r="B2233" t="n">
        <v>120</v>
      </c>
      <c r="C2233" t="inlineStr">
        <is>
          <t xml:space="preserve">CONCLUIDO	</t>
        </is>
      </c>
      <c r="D2233" t="n">
        <v>7.461</v>
      </c>
      <c r="E2233" t="n">
        <v>13.4</v>
      </c>
      <c r="F2233" t="n">
        <v>10.47</v>
      </c>
      <c r="G2233" t="n">
        <v>125.6</v>
      </c>
      <c r="H2233" t="n">
        <v>2.05</v>
      </c>
      <c r="I2233" t="n">
        <v>5</v>
      </c>
      <c r="J2233" t="n">
        <v>293.87</v>
      </c>
      <c r="K2233" t="n">
        <v>57.72</v>
      </c>
      <c r="L2233" t="n">
        <v>33.75</v>
      </c>
      <c r="M2233" t="n">
        <v>3</v>
      </c>
      <c r="N2233" t="n">
        <v>82.39</v>
      </c>
      <c r="O2233" t="n">
        <v>36477.63</v>
      </c>
      <c r="P2233" t="n">
        <v>161.59</v>
      </c>
      <c r="Q2233" t="n">
        <v>197.75</v>
      </c>
      <c r="R2233" t="n">
        <v>29.78</v>
      </c>
      <c r="S2233" t="n">
        <v>25.4</v>
      </c>
      <c r="T2233" t="n">
        <v>1359.75</v>
      </c>
      <c r="U2233" t="n">
        <v>0.85</v>
      </c>
      <c r="V2233" t="n">
        <v>0.89</v>
      </c>
      <c r="W2233" t="n">
        <v>2.95</v>
      </c>
      <c r="X2233" t="n">
        <v>0.08</v>
      </c>
      <c r="Y2233" t="n">
        <v>1</v>
      </c>
      <c r="Z2233" t="n">
        <v>10</v>
      </c>
    </row>
    <row r="2234">
      <c r="A2234" t="n">
        <v>132</v>
      </c>
      <c r="B2234" t="n">
        <v>120</v>
      </c>
      <c r="C2234" t="inlineStr">
        <is>
          <t xml:space="preserve">CONCLUIDO	</t>
        </is>
      </c>
      <c r="D2234" t="n">
        <v>7.4628</v>
      </c>
      <c r="E2234" t="n">
        <v>13.4</v>
      </c>
      <c r="F2234" t="n">
        <v>10.46</v>
      </c>
      <c r="G2234" t="n">
        <v>125.56</v>
      </c>
      <c r="H2234" t="n">
        <v>2.06</v>
      </c>
      <c r="I2234" t="n">
        <v>5</v>
      </c>
      <c r="J2234" t="n">
        <v>294.38</v>
      </c>
      <c r="K2234" t="n">
        <v>57.72</v>
      </c>
      <c r="L2234" t="n">
        <v>34</v>
      </c>
      <c r="M2234" t="n">
        <v>3</v>
      </c>
      <c r="N2234" t="n">
        <v>82.66</v>
      </c>
      <c r="O2234" t="n">
        <v>36541.2</v>
      </c>
      <c r="P2234" t="n">
        <v>161.44</v>
      </c>
      <c r="Q2234" t="n">
        <v>197.75</v>
      </c>
      <c r="R2234" t="n">
        <v>29.58</v>
      </c>
      <c r="S2234" t="n">
        <v>25.4</v>
      </c>
      <c r="T2234" t="n">
        <v>1261.94</v>
      </c>
      <c r="U2234" t="n">
        <v>0.86</v>
      </c>
      <c r="V2234" t="n">
        <v>0.89</v>
      </c>
      <c r="W2234" t="n">
        <v>2.95</v>
      </c>
      <c r="X2234" t="n">
        <v>0.07000000000000001</v>
      </c>
      <c r="Y2234" t="n">
        <v>1</v>
      </c>
      <c r="Z2234" t="n">
        <v>10</v>
      </c>
    </row>
    <row r="2235">
      <c r="A2235" t="n">
        <v>133</v>
      </c>
      <c r="B2235" t="n">
        <v>120</v>
      </c>
      <c r="C2235" t="inlineStr">
        <is>
          <t xml:space="preserve">CONCLUIDO	</t>
        </is>
      </c>
      <c r="D2235" t="n">
        <v>7.4628</v>
      </c>
      <c r="E2235" t="n">
        <v>13.4</v>
      </c>
      <c r="F2235" t="n">
        <v>10.46</v>
      </c>
      <c r="G2235" t="n">
        <v>125.56</v>
      </c>
      <c r="H2235" t="n">
        <v>2.07</v>
      </c>
      <c r="I2235" t="n">
        <v>5</v>
      </c>
      <c r="J2235" t="n">
        <v>294.9</v>
      </c>
      <c r="K2235" t="n">
        <v>57.72</v>
      </c>
      <c r="L2235" t="n">
        <v>34.25</v>
      </c>
      <c r="M2235" t="n">
        <v>3</v>
      </c>
      <c r="N2235" t="n">
        <v>82.92</v>
      </c>
      <c r="O2235" t="n">
        <v>36604.89</v>
      </c>
      <c r="P2235" t="n">
        <v>161.36</v>
      </c>
      <c r="Q2235" t="n">
        <v>197.75</v>
      </c>
      <c r="R2235" t="n">
        <v>29.68</v>
      </c>
      <c r="S2235" t="n">
        <v>25.4</v>
      </c>
      <c r="T2235" t="n">
        <v>1309.46</v>
      </c>
      <c r="U2235" t="n">
        <v>0.86</v>
      </c>
      <c r="V2235" t="n">
        <v>0.89</v>
      </c>
      <c r="W2235" t="n">
        <v>2.95</v>
      </c>
      <c r="X2235" t="n">
        <v>0.07000000000000001</v>
      </c>
      <c r="Y2235" t="n">
        <v>1</v>
      </c>
      <c r="Z2235" t="n">
        <v>10</v>
      </c>
    </row>
    <row r="2236">
      <c r="A2236" t="n">
        <v>134</v>
      </c>
      <c r="B2236" t="n">
        <v>120</v>
      </c>
      <c r="C2236" t="inlineStr">
        <is>
          <t xml:space="preserve">CONCLUIDO	</t>
        </is>
      </c>
      <c r="D2236" t="n">
        <v>7.4622</v>
      </c>
      <c r="E2236" t="n">
        <v>13.4</v>
      </c>
      <c r="F2236" t="n">
        <v>10.46</v>
      </c>
      <c r="G2236" t="n">
        <v>125.57</v>
      </c>
      <c r="H2236" t="n">
        <v>2.08</v>
      </c>
      <c r="I2236" t="n">
        <v>5</v>
      </c>
      <c r="J2236" t="n">
        <v>295.41</v>
      </c>
      <c r="K2236" t="n">
        <v>57.72</v>
      </c>
      <c r="L2236" t="n">
        <v>34.5</v>
      </c>
      <c r="M2236" t="n">
        <v>3</v>
      </c>
      <c r="N2236" t="n">
        <v>83.19</v>
      </c>
      <c r="O2236" t="n">
        <v>36668.68</v>
      </c>
      <c r="P2236" t="n">
        <v>161.39</v>
      </c>
      <c r="Q2236" t="n">
        <v>197.76</v>
      </c>
      <c r="R2236" t="n">
        <v>29.65</v>
      </c>
      <c r="S2236" t="n">
        <v>25.4</v>
      </c>
      <c r="T2236" t="n">
        <v>1294.89</v>
      </c>
      <c r="U2236" t="n">
        <v>0.86</v>
      </c>
      <c r="V2236" t="n">
        <v>0.89</v>
      </c>
      <c r="W2236" t="n">
        <v>2.95</v>
      </c>
      <c r="X2236" t="n">
        <v>0.07000000000000001</v>
      </c>
      <c r="Y2236" t="n">
        <v>1</v>
      </c>
      <c r="Z2236" t="n">
        <v>10</v>
      </c>
    </row>
    <row r="2237">
      <c r="A2237" t="n">
        <v>135</v>
      </c>
      <c r="B2237" t="n">
        <v>120</v>
      </c>
      <c r="C2237" t="inlineStr">
        <is>
          <t xml:space="preserve">CONCLUIDO	</t>
        </is>
      </c>
      <c r="D2237" t="n">
        <v>7.4653</v>
      </c>
      <c r="E2237" t="n">
        <v>13.4</v>
      </c>
      <c r="F2237" t="n">
        <v>10.46</v>
      </c>
      <c r="G2237" t="n">
        <v>125.5</v>
      </c>
      <c r="H2237" t="n">
        <v>2.09</v>
      </c>
      <c r="I2237" t="n">
        <v>5</v>
      </c>
      <c r="J2237" t="n">
        <v>295.93</v>
      </c>
      <c r="K2237" t="n">
        <v>57.72</v>
      </c>
      <c r="L2237" t="n">
        <v>34.75</v>
      </c>
      <c r="M2237" t="n">
        <v>3</v>
      </c>
      <c r="N2237" t="n">
        <v>83.45999999999999</v>
      </c>
      <c r="O2237" t="n">
        <v>36732.59</v>
      </c>
      <c r="P2237" t="n">
        <v>161.12</v>
      </c>
      <c r="Q2237" t="n">
        <v>197.76</v>
      </c>
      <c r="R2237" t="n">
        <v>29.48</v>
      </c>
      <c r="S2237" t="n">
        <v>25.4</v>
      </c>
      <c r="T2237" t="n">
        <v>1209.91</v>
      </c>
      <c r="U2237" t="n">
        <v>0.86</v>
      </c>
      <c r="V2237" t="n">
        <v>0.89</v>
      </c>
      <c r="W2237" t="n">
        <v>2.95</v>
      </c>
      <c r="X2237" t="n">
        <v>0.07000000000000001</v>
      </c>
      <c r="Y2237" t="n">
        <v>1</v>
      </c>
      <c r="Z2237" t="n">
        <v>10</v>
      </c>
    </row>
    <row r="2238">
      <c r="A2238" t="n">
        <v>136</v>
      </c>
      <c r="B2238" t="n">
        <v>120</v>
      </c>
      <c r="C2238" t="inlineStr">
        <is>
          <t xml:space="preserve">CONCLUIDO	</t>
        </is>
      </c>
      <c r="D2238" t="n">
        <v>7.4627</v>
      </c>
      <c r="E2238" t="n">
        <v>13.4</v>
      </c>
      <c r="F2238" t="n">
        <v>10.46</v>
      </c>
      <c r="G2238" t="n">
        <v>125.56</v>
      </c>
      <c r="H2238" t="n">
        <v>2.1</v>
      </c>
      <c r="I2238" t="n">
        <v>5</v>
      </c>
      <c r="J2238" t="n">
        <v>296.45</v>
      </c>
      <c r="K2238" t="n">
        <v>57.72</v>
      </c>
      <c r="L2238" t="n">
        <v>35</v>
      </c>
      <c r="M2238" t="n">
        <v>3</v>
      </c>
      <c r="N2238" t="n">
        <v>83.73</v>
      </c>
      <c r="O2238" t="n">
        <v>36796.61</v>
      </c>
      <c r="P2238" t="n">
        <v>161.17</v>
      </c>
      <c r="Q2238" t="n">
        <v>197.75</v>
      </c>
      <c r="R2238" t="n">
        <v>29.59</v>
      </c>
      <c r="S2238" t="n">
        <v>25.4</v>
      </c>
      <c r="T2238" t="n">
        <v>1264.2</v>
      </c>
      <c r="U2238" t="n">
        <v>0.86</v>
      </c>
      <c r="V2238" t="n">
        <v>0.89</v>
      </c>
      <c r="W2238" t="n">
        <v>2.95</v>
      </c>
      <c r="X2238" t="n">
        <v>0.07000000000000001</v>
      </c>
      <c r="Y2238" t="n">
        <v>1</v>
      </c>
      <c r="Z2238" t="n">
        <v>10</v>
      </c>
    </row>
    <row r="2239">
      <c r="A2239" t="n">
        <v>137</v>
      </c>
      <c r="B2239" t="n">
        <v>120</v>
      </c>
      <c r="C2239" t="inlineStr">
        <is>
          <t xml:space="preserve">CONCLUIDO	</t>
        </is>
      </c>
      <c r="D2239" t="n">
        <v>7.4649</v>
      </c>
      <c r="E2239" t="n">
        <v>13.4</v>
      </c>
      <c r="F2239" t="n">
        <v>10.46</v>
      </c>
      <c r="G2239" t="n">
        <v>125.51</v>
      </c>
      <c r="H2239" t="n">
        <v>2.11</v>
      </c>
      <c r="I2239" t="n">
        <v>5</v>
      </c>
      <c r="J2239" t="n">
        <v>296.97</v>
      </c>
      <c r="K2239" t="n">
        <v>57.72</v>
      </c>
      <c r="L2239" t="n">
        <v>35.25</v>
      </c>
      <c r="M2239" t="n">
        <v>3</v>
      </c>
      <c r="N2239" t="n">
        <v>84</v>
      </c>
      <c r="O2239" t="n">
        <v>36860.74</v>
      </c>
      <c r="P2239" t="n">
        <v>160.94</v>
      </c>
      <c r="Q2239" t="n">
        <v>197.75</v>
      </c>
      <c r="R2239" t="n">
        <v>29.51</v>
      </c>
      <c r="S2239" t="n">
        <v>25.4</v>
      </c>
      <c r="T2239" t="n">
        <v>1226</v>
      </c>
      <c r="U2239" t="n">
        <v>0.86</v>
      </c>
      <c r="V2239" t="n">
        <v>0.89</v>
      </c>
      <c r="W2239" t="n">
        <v>2.95</v>
      </c>
      <c r="X2239" t="n">
        <v>0.07000000000000001</v>
      </c>
      <c r="Y2239" t="n">
        <v>1</v>
      </c>
      <c r="Z2239" t="n">
        <v>10</v>
      </c>
    </row>
    <row r="2240">
      <c r="A2240" t="n">
        <v>138</v>
      </c>
      <c r="B2240" t="n">
        <v>120</v>
      </c>
      <c r="C2240" t="inlineStr">
        <is>
          <t xml:space="preserve">CONCLUIDO	</t>
        </is>
      </c>
      <c r="D2240" t="n">
        <v>7.4628</v>
      </c>
      <c r="E2240" t="n">
        <v>13.4</v>
      </c>
      <c r="F2240" t="n">
        <v>10.46</v>
      </c>
      <c r="G2240" t="n">
        <v>125.56</v>
      </c>
      <c r="H2240" t="n">
        <v>2.13</v>
      </c>
      <c r="I2240" t="n">
        <v>5</v>
      </c>
      <c r="J2240" t="n">
        <v>297.49</v>
      </c>
      <c r="K2240" t="n">
        <v>57.72</v>
      </c>
      <c r="L2240" t="n">
        <v>35.5</v>
      </c>
      <c r="M2240" t="n">
        <v>3</v>
      </c>
      <c r="N2240" t="n">
        <v>84.27</v>
      </c>
      <c r="O2240" t="n">
        <v>36924.99</v>
      </c>
      <c r="P2240" t="n">
        <v>160.77</v>
      </c>
      <c r="Q2240" t="n">
        <v>197.75</v>
      </c>
      <c r="R2240" t="n">
        <v>29.64</v>
      </c>
      <c r="S2240" t="n">
        <v>25.4</v>
      </c>
      <c r="T2240" t="n">
        <v>1293.46</v>
      </c>
      <c r="U2240" t="n">
        <v>0.86</v>
      </c>
      <c r="V2240" t="n">
        <v>0.89</v>
      </c>
      <c r="W2240" t="n">
        <v>2.95</v>
      </c>
      <c r="X2240" t="n">
        <v>0.07000000000000001</v>
      </c>
      <c r="Y2240" t="n">
        <v>1</v>
      </c>
      <c r="Z2240" t="n">
        <v>10</v>
      </c>
    </row>
    <row r="2241">
      <c r="A2241" t="n">
        <v>139</v>
      </c>
      <c r="B2241" t="n">
        <v>120</v>
      </c>
      <c r="C2241" t="inlineStr">
        <is>
          <t xml:space="preserve">CONCLUIDO	</t>
        </is>
      </c>
      <c r="D2241" t="n">
        <v>7.4649</v>
      </c>
      <c r="E2241" t="n">
        <v>13.4</v>
      </c>
      <c r="F2241" t="n">
        <v>10.46</v>
      </c>
      <c r="G2241" t="n">
        <v>125.51</v>
      </c>
      <c r="H2241" t="n">
        <v>2.14</v>
      </c>
      <c r="I2241" t="n">
        <v>5</v>
      </c>
      <c r="J2241" t="n">
        <v>298.01</v>
      </c>
      <c r="K2241" t="n">
        <v>57.72</v>
      </c>
      <c r="L2241" t="n">
        <v>35.75</v>
      </c>
      <c r="M2241" t="n">
        <v>3</v>
      </c>
      <c r="N2241" t="n">
        <v>84.54000000000001</v>
      </c>
      <c r="O2241" t="n">
        <v>36989.35</v>
      </c>
      <c r="P2241" t="n">
        <v>160.43</v>
      </c>
      <c r="Q2241" t="n">
        <v>197.75</v>
      </c>
      <c r="R2241" t="n">
        <v>29.56</v>
      </c>
      <c r="S2241" t="n">
        <v>25.4</v>
      </c>
      <c r="T2241" t="n">
        <v>1251.72</v>
      </c>
      <c r="U2241" t="n">
        <v>0.86</v>
      </c>
      <c r="V2241" t="n">
        <v>0.89</v>
      </c>
      <c r="W2241" t="n">
        <v>2.95</v>
      </c>
      <c r="X2241" t="n">
        <v>0.07000000000000001</v>
      </c>
      <c r="Y2241" t="n">
        <v>1</v>
      </c>
      <c r="Z2241" t="n">
        <v>10</v>
      </c>
    </row>
    <row r="2242">
      <c r="A2242" t="n">
        <v>140</v>
      </c>
      <c r="B2242" t="n">
        <v>120</v>
      </c>
      <c r="C2242" t="inlineStr">
        <is>
          <t xml:space="preserve">CONCLUIDO	</t>
        </is>
      </c>
      <c r="D2242" t="n">
        <v>7.4624</v>
      </c>
      <c r="E2242" t="n">
        <v>13.4</v>
      </c>
      <c r="F2242" t="n">
        <v>10.46</v>
      </c>
      <c r="G2242" t="n">
        <v>125.57</v>
      </c>
      <c r="H2242" t="n">
        <v>2.15</v>
      </c>
      <c r="I2242" t="n">
        <v>5</v>
      </c>
      <c r="J2242" t="n">
        <v>298.54</v>
      </c>
      <c r="K2242" t="n">
        <v>57.72</v>
      </c>
      <c r="L2242" t="n">
        <v>36</v>
      </c>
      <c r="M2242" t="n">
        <v>3</v>
      </c>
      <c r="N2242" t="n">
        <v>84.81</v>
      </c>
      <c r="O2242" t="n">
        <v>37053.82</v>
      </c>
      <c r="P2242" t="n">
        <v>160.41</v>
      </c>
      <c r="Q2242" t="n">
        <v>197.75</v>
      </c>
      <c r="R2242" t="n">
        <v>29.68</v>
      </c>
      <c r="S2242" t="n">
        <v>25.4</v>
      </c>
      <c r="T2242" t="n">
        <v>1311.1</v>
      </c>
      <c r="U2242" t="n">
        <v>0.86</v>
      </c>
      <c r="V2242" t="n">
        <v>0.89</v>
      </c>
      <c r="W2242" t="n">
        <v>2.95</v>
      </c>
      <c r="X2242" t="n">
        <v>0.07000000000000001</v>
      </c>
      <c r="Y2242" t="n">
        <v>1</v>
      </c>
      <c r="Z2242" t="n">
        <v>10</v>
      </c>
    </row>
    <row r="2243">
      <c r="A2243" t="n">
        <v>141</v>
      </c>
      <c r="B2243" t="n">
        <v>120</v>
      </c>
      <c r="C2243" t="inlineStr">
        <is>
          <t xml:space="preserve">CONCLUIDO	</t>
        </is>
      </c>
      <c r="D2243" t="n">
        <v>7.4602</v>
      </c>
      <c r="E2243" t="n">
        <v>13.4</v>
      </c>
      <c r="F2243" t="n">
        <v>10.47</v>
      </c>
      <c r="G2243" t="n">
        <v>125.61</v>
      </c>
      <c r="H2243" t="n">
        <v>2.16</v>
      </c>
      <c r="I2243" t="n">
        <v>5</v>
      </c>
      <c r="J2243" t="n">
        <v>299.06</v>
      </c>
      <c r="K2243" t="n">
        <v>57.72</v>
      </c>
      <c r="L2243" t="n">
        <v>36.25</v>
      </c>
      <c r="M2243" t="n">
        <v>3</v>
      </c>
      <c r="N2243" t="n">
        <v>85.09</v>
      </c>
      <c r="O2243" t="n">
        <v>37118.41</v>
      </c>
      <c r="P2243" t="n">
        <v>160.4</v>
      </c>
      <c r="Q2243" t="n">
        <v>197.76</v>
      </c>
      <c r="R2243" t="n">
        <v>29.82</v>
      </c>
      <c r="S2243" t="n">
        <v>25.4</v>
      </c>
      <c r="T2243" t="n">
        <v>1382.51</v>
      </c>
      <c r="U2243" t="n">
        <v>0.85</v>
      </c>
      <c r="V2243" t="n">
        <v>0.89</v>
      </c>
      <c r="W2243" t="n">
        <v>2.95</v>
      </c>
      <c r="X2243" t="n">
        <v>0.08</v>
      </c>
      <c r="Y2243" t="n">
        <v>1</v>
      </c>
      <c r="Z2243" t="n">
        <v>10</v>
      </c>
    </row>
    <row r="2244">
      <c r="A2244" t="n">
        <v>142</v>
      </c>
      <c r="B2244" t="n">
        <v>120</v>
      </c>
      <c r="C2244" t="inlineStr">
        <is>
          <t xml:space="preserve">CONCLUIDO	</t>
        </is>
      </c>
      <c r="D2244" t="n">
        <v>7.4602</v>
      </c>
      <c r="E2244" t="n">
        <v>13.4</v>
      </c>
      <c r="F2244" t="n">
        <v>10.47</v>
      </c>
      <c r="G2244" t="n">
        <v>125.61</v>
      </c>
      <c r="H2244" t="n">
        <v>2.17</v>
      </c>
      <c r="I2244" t="n">
        <v>5</v>
      </c>
      <c r="J2244" t="n">
        <v>299.59</v>
      </c>
      <c r="K2244" t="n">
        <v>57.72</v>
      </c>
      <c r="L2244" t="n">
        <v>36.5</v>
      </c>
      <c r="M2244" t="n">
        <v>3</v>
      </c>
      <c r="N2244" t="n">
        <v>85.36</v>
      </c>
      <c r="O2244" t="n">
        <v>37183.24</v>
      </c>
      <c r="P2244" t="n">
        <v>160.37</v>
      </c>
      <c r="Q2244" t="n">
        <v>197.75</v>
      </c>
      <c r="R2244" t="n">
        <v>29.85</v>
      </c>
      <c r="S2244" t="n">
        <v>25.4</v>
      </c>
      <c r="T2244" t="n">
        <v>1398.48</v>
      </c>
      <c r="U2244" t="n">
        <v>0.85</v>
      </c>
      <c r="V2244" t="n">
        <v>0.89</v>
      </c>
      <c r="W2244" t="n">
        <v>2.95</v>
      </c>
      <c r="X2244" t="n">
        <v>0.08</v>
      </c>
      <c r="Y2244" t="n">
        <v>1</v>
      </c>
      <c r="Z2244" t="n">
        <v>10</v>
      </c>
    </row>
    <row r="2245">
      <c r="A2245" t="n">
        <v>143</v>
      </c>
      <c r="B2245" t="n">
        <v>120</v>
      </c>
      <c r="C2245" t="inlineStr">
        <is>
          <t xml:space="preserve">CONCLUIDO	</t>
        </is>
      </c>
      <c r="D2245" t="n">
        <v>7.4584</v>
      </c>
      <c r="E2245" t="n">
        <v>13.41</v>
      </c>
      <c r="F2245" t="n">
        <v>10.47</v>
      </c>
      <c r="G2245" t="n">
        <v>125.65</v>
      </c>
      <c r="H2245" t="n">
        <v>2.18</v>
      </c>
      <c r="I2245" t="n">
        <v>5</v>
      </c>
      <c r="J2245" t="n">
        <v>300.11</v>
      </c>
      <c r="K2245" t="n">
        <v>57.72</v>
      </c>
      <c r="L2245" t="n">
        <v>36.75</v>
      </c>
      <c r="M2245" t="n">
        <v>3</v>
      </c>
      <c r="N2245" t="n">
        <v>85.64</v>
      </c>
      <c r="O2245" t="n">
        <v>37248.06</v>
      </c>
      <c r="P2245" t="n">
        <v>160.36</v>
      </c>
      <c r="Q2245" t="n">
        <v>197.75</v>
      </c>
      <c r="R2245" t="n">
        <v>29.89</v>
      </c>
      <c r="S2245" t="n">
        <v>25.4</v>
      </c>
      <c r="T2245" t="n">
        <v>1415.84</v>
      </c>
      <c r="U2245" t="n">
        <v>0.85</v>
      </c>
      <c r="V2245" t="n">
        <v>0.89</v>
      </c>
      <c r="W2245" t="n">
        <v>2.95</v>
      </c>
      <c r="X2245" t="n">
        <v>0.08</v>
      </c>
      <c r="Y2245" t="n">
        <v>1</v>
      </c>
      <c r="Z2245" t="n">
        <v>10</v>
      </c>
    </row>
    <row r="2246">
      <c r="A2246" t="n">
        <v>144</v>
      </c>
      <c r="B2246" t="n">
        <v>120</v>
      </c>
      <c r="C2246" t="inlineStr">
        <is>
          <t xml:space="preserve">CONCLUIDO	</t>
        </is>
      </c>
      <c r="D2246" t="n">
        <v>7.4588</v>
      </c>
      <c r="E2246" t="n">
        <v>13.41</v>
      </c>
      <c r="F2246" t="n">
        <v>10.47</v>
      </c>
      <c r="G2246" t="n">
        <v>125.64</v>
      </c>
      <c r="H2246" t="n">
        <v>2.19</v>
      </c>
      <c r="I2246" t="n">
        <v>5</v>
      </c>
      <c r="J2246" t="n">
        <v>300.64</v>
      </c>
      <c r="K2246" t="n">
        <v>57.72</v>
      </c>
      <c r="L2246" t="n">
        <v>37</v>
      </c>
      <c r="M2246" t="n">
        <v>3</v>
      </c>
      <c r="N2246" t="n">
        <v>85.91</v>
      </c>
      <c r="O2246" t="n">
        <v>37313</v>
      </c>
      <c r="P2246" t="n">
        <v>160.16</v>
      </c>
      <c r="Q2246" t="n">
        <v>197.75</v>
      </c>
      <c r="R2246" t="n">
        <v>29.79</v>
      </c>
      <c r="S2246" t="n">
        <v>25.4</v>
      </c>
      <c r="T2246" t="n">
        <v>1367.76</v>
      </c>
      <c r="U2246" t="n">
        <v>0.85</v>
      </c>
      <c r="V2246" t="n">
        <v>0.89</v>
      </c>
      <c r="W2246" t="n">
        <v>2.95</v>
      </c>
      <c r="X2246" t="n">
        <v>0.08</v>
      </c>
      <c r="Y2246" t="n">
        <v>1</v>
      </c>
      <c r="Z2246" t="n">
        <v>10</v>
      </c>
    </row>
    <row r="2247">
      <c r="A2247" t="n">
        <v>145</v>
      </c>
      <c r="B2247" t="n">
        <v>120</v>
      </c>
      <c r="C2247" t="inlineStr">
        <is>
          <t xml:space="preserve">CONCLUIDO	</t>
        </is>
      </c>
      <c r="D2247" t="n">
        <v>7.4593</v>
      </c>
      <c r="E2247" t="n">
        <v>13.41</v>
      </c>
      <c r="F2247" t="n">
        <v>10.47</v>
      </c>
      <c r="G2247" t="n">
        <v>125.63</v>
      </c>
      <c r="H2247" t="n">
        <v>2.2</v>
      </c>
      <c r="I2247" t="n">
        <v>5</v>
      </c>
      <c r="J2247" t="n">
        <v>301.17</v>
      </c>
      <c r="K2247" t="n">
        <v>57.72</v>
      </c>
      <c r="L2247" t="n">
        <v>37.25</v>
      </c>
      <c r="M2247" t="n">
        <v>3</v>
      </c>
      <c r="N2247" t="n">
        <v>86.19</v>
      </c>
      <c r="O2247" t="n">
        <v>37378.06</v>
      </c>
      <c r="P2247" t="n">
        <v>159.89</v>
      </c>
      <c r="Q2247" t="n">
        <v>197.76</v>
      </c>
      <c r="R2247" t="n">
        <v>29.79</v>
      </c>
      <c r="S2247" t="n">
        <v>25.4</v>
      </c>
      <c r="T2247" t="n">
        <v>1364.48</v>
      </c>
      <c r="U2247" t="n">
        <v>0.85</v>
      </c>
      <c r="V2247" t="n">
        <v>0.89</v>
      </c>
      <c r="W2247" t="n">
        <v>2.95</v>
      </c>
      <c r="X2247" t="n">
        <v>0.08</v>
      </c>
      <c r="Y2247" t="n">
        <v>1</v>
      </c>
      <c r="Z2247" t="n">
        <v>10</v>
      </c>
    </row>
    <row r="2248">
      <c r="A2248" t="n">
        <v>146</v>
      </c>
      <c r="B2248" t="n">
        <v>120</v>
      </c>
      <c r="C2248" t="inlineStr">
        <is>
          <t xml:space="preserve">CONCLUIDO	</t>
        </is>
      </c>
      <c r="D2248" t="n">
        <v>7.4613</v>
      </c>
      <c r="E2248" t="n">
        <v>13.4</v>
      </c>
      <c r="F2248" t="n">
        <v>10.47</v>
      </c>
      <c r="G2248" t="n">
        <v>125.59</v>
      </c>
      <c r="H2248" t="n">
        <v>2.21</v>
      </c>
      <c r="I2248" t="n">
        <v>5</v>
      </c>
      <c r="J2248" t="n">
        <v>301.69</v>
      </c>
      <c r="K2248" t="n">
        <v>57.72</v>
      </c>
      <c r="L2248" t="n">
        <v>37.5</v>
      </c>
      <c r="M2248" t="n">
        <v>3</v>
      </c>
      <c r="N2248" t="n">
        <v>86.47</v>
      </c>
      <c r="O2248" t="n">
        <v>37443.23</v>
      </c>
      <c r="P2248" t="n">
        <v>159.64</v>
      </c>
      <c r="Q2248" t="n">
        <v>197.77</v>
      </c>
      <c r="R2248" t="n">
        <v>29.74</v>
      </c>
      <c r="S2248" t="n">
        <v>25.4</v>
      </c>
      <c r="T2248" t="n">
        <v>1343.13</v>
      </c>
      <c r="U2248" t="n">
        <v>0.85</v>
      </c>
      <c r="V2248" t="n">
        <v>0.89</v>
      </c>
      <c r="W2248" t="n">
        <v>2.95</v>
      </c>
      <c r="X2248" t="n">
        <v>0.08</v>
      </c>
      <c r="Y2248" t="n">
        <v>1</v>
      </c>
      <c r="Z2248" t="n">
        <v>10</v>
      </c>
    </row>
    <row r="2249">
      <c r="A2249" t="n">
        <v>147</v>
      </c>
      <c r="B2249" t="n">
        <v>120</v>
      </c>
      <c r="C2249" t="inlineStr">
        <is>
          <t xml:space="preserve">CONCLUIDO	</t>
        </is>
      </c>
      <c r="D2249" t="n">
        <v>7.4613</v>
      </c>
      <c r="E2249" t="n">
        <v>13.4</v>
      </c>
      <c r="F2249" t="n">
        <v>10.47</v>
      </c>
      <c r="G2249" t="n">
        <v>125.59</v>
      </c>
      <c r="H2249" t="n">
        <v>2.22</v>
      </c>
      <c r="I2249" t="n">
        <v>5</v>
      </c>
      <c r="J2249" t="n">
        <v>302.22</v>
      </c>
      <c r="K2249" t="n">
        <v>57.72</v>
      </c>
      <c r="L2249" t="n">
        <v>37.75</v>
      </c>
      <c r="M2249" t="n">
        <v>3</v>
      </c>
      <c r="N2249" t="n">
        <v>86.75</v>
      </c>
      <c r="O2249" t="n">
        <v>37508.53</v>
      </c>
      <c r="P2249" t="n">
        <v>159.63</v>
      </c>
      <c r="Q2249" t="n">
        <v>197.76</v>
      </c>
      <c r="R2249" t="n">
        <v>29.76</v>
      </c>
      <c r="S2249" t="n">
        <v>25.4</v>
      </c>
      <c r="T2249" t="n">
        <v>1350.51</v>
      </c>
      <c r="U2249" t="n">
        <v>0.85</v>
      </c>
      <c r="V2249" t="n">
        <v>0.89</v>
      </c>
      <c r="W2249" t="n">
        <v>2.95</v>
      </c>
      <c r="X2249" t="n">
        <v>0.08</v>
      </c>
      <c r="Y2249" t="n">
        <v>1</v>
      </c>
      <c r="Z2249" t="n">
        <v>10</v>
      </c>
    </row>
    <row r="2250">
      <c r="A2250" t="n">
        <v>148</v>
      </c>
      <c r="B2250" t="n">
        <v>120</v>
      </c>
      <c r="C2250" t="inlineStr">
        <is>
          <t xml:space="preserve">CONCLUIDO	</t>
        </is>
      </c>
      <c r="D2250" t="n">
        <v>7.4984</v>
      </c>
      <c r="E2250" t="n">
        <v>13.34</v>
      </c>
      <c r="F2250" t="n">
        <v>10.45</v>
      </c>
      <c r="G2250" t="n">
        <v>156.68</v>
      </c>
      <c r="H2250" t="n">
        <v>2.24</v>
      </c>
      <c r="I2250" t="n">
        <v>4</v>
      </c>
      <c r="J2250" t="n">
        <v>302.75</v>
      </c>
      <c r="K2250" t="n">
        <v>57.72</v>
      </c>
      <c r="L2250" t="n">
        <v>38</v>
      </c>
      <c r="M2250" t="n">
        <v>2</v>
      </c>
      <c r="N2250" t="n">
        <v>87.03</v>
      </c>
      <c r="O2250" t="n">
        <v>37573.94</v>
      </c>
      <c r="P2250" t="n">
        <v>159.16</v>
      </c>
      <c r="Q2250" t="n">
        <v>197.75</v>
      </c>
      <c r="R2250" t="n">
        <v>29.09</v>
      </c>
      <c r="S2250" t="n">
        <v>25.4</v>
      </c>
      <c r="T2250" t="n">
        <v>1020.49</v>
      </c>
      <c r="U2250" t="n">
        <v>0.87</v>
      </c>
      <c r="V2250" t="n">
        <v>0.89</v>
      </c>
      <c r="W2250" t="n">
        <v>2.94</v>
      </c>
      <c r="X2250" t="n">
        <v>0.06</v>
      </c>
      <c r="Y2250" t="n">
        <v>1</v>
      </c>
      <c r="Z2250" t="n">
        <v>10</v>
      </c>
    </row>
    <row r="2251">
      <c r="A2251" t="n">
        <v>149</v>
      </c>
      <c r="B2251" t="n">
        <v>120</v>
      </c>
      <c r="C2251" t="inlineStr">
        <is>
          <t xml:space="preserve">CONCLUIDO	</t>
        </is>
      </c>
      <c r="D2251" t="n">
        <v>7.4977</v>
      </c>
      <c r="E2251" t="n">
        <v>13.34</v>
      </c>
      <c r="F2251" t="n">
        <v>10.45</v>
      </c>
      <c r="G2251" t="n">
        <v>156.7</v>
      </c>
      <c r="H2251" t="n">
        <v>2.25</v>
      </c>
      <c r="I2251" t="n">
        <v>4</v>
      </c>
      <c r="J2251" t="n">
        <v>303.29</v>
      </c>
      <c r="K2251" t="n">
        <v>57.72</v>
      </c>
      <c r="L2251" t="n">
        <v>38.25</v>
      </c>
      <c r="M2251" t="n">
        <v>2</v>
      </c>
      <c r="N2251" t="n">
        <v>87.31</v>
      </c>
      <c r="O2251" t="n">
        <v>37639.48</v>
      </c>
      <c r="P2251" t="n">
        <v>159.43</v>
      </c>
      <c r="Q2251" t="n">
        <v>197.75</v>
      </c>
      <c r="R2251" t="n">
        <v>29.05</v>
      </c>
      <c r="S2251" t="n">
        <v>25.4</v>
      </c>
      <c r="T2251" t="n">
        <v>1000.87</v>
      </c>
      <c r="U2251" t="n">
        <v>0.87</v>
      </c>
      <c r="V2251" t="n">
        <v>0.89</v>
      </c>
      <c r="W2251" t="n">
        <v>2.95</v>
      </c>
      <c r="X2251" t="n">
        <v>0.06</v>
      </c>
      <c r="Y2251" t="n">
        <v>1</v>
      </c>
      <c r="Z2251" t="n">
        <v>10</v>
      </c>
    </row>
    <row r="2252">
      <c r="A2252" t="n">
        <v>150</v>
      </c>
      <c r="B2252" t="n">
        <v>120</v>
      </c>
      <c r="C2252" t="inlineStr">
        <is>
          <t xml:space="preserve">CONCLUIDO	</t>
        </is>
      </c>
      <c r="D2252" t="n">
        <v>7.5008</v>
      </c>
      <c r="E2252" t="n">
        <v>13.33</v>
      </c>
      <c r="F2252" t="n">
        <v>10.44</v>
      </c>
      <c r="G2252" t="n">
        <v>156.61</v>
      </c>
      <c r="H2252" t="n">
        <v>2.26</v>
      </c>
      <c r="I2252" t="n">
        <v>4</v>
      </c>
      <c r="J2252" t="n">
        <v>303.82</v>
      </c>
      <c r="K2252" t="n">
        <v>57.72</v>
      </c>
      <c r="L2252" t="n">
        <v>38.5</v>
      </c>
      <c r="M2252" t="n">
        <v>2</v>
      </c>
      <c r="N2252" t="n">
        <v>87.59</v>
      </c>
      <c r="O2252" t="n">
        <v>37705.13</v>
      </c>
      <c r="P2252" t="n">
        <v>159.56</v>
      </c>
      <c r="Q2252" t="n">
        <v>197.75</v>
      </c>
      <c r="R2252" t="n">
        <v>28.94</v>
      </c>
      <c r="S2252" t="n">
        <v>25.4</v>
      </c>
      <c r="T2252" t="n">
        <v>947.36</v>
      </c>
      <c r="U2252" t="n">
        <v>0.88</v>
      </c>
      <c r="V2252" t="n">
        <v>0.89</v>
      </c>
      <c r="W2252" t="n">
        <v>2.94</v>
      </c>
      <c r="X2252" t="n">
        <v>0.05</v>
      </c>
      <c r="Y2252" t="n">
        <v>1</v>
      </c>
      <c r="Z2252" t="n">
        <v>10</v>
      </c>
    </row>
    <row r="2253">
      <c r="A2253" t="n">
        <v>151</v>
      </c>
      <c r="B2253" t="n">
        <v>120</v>
      </c>
      <c r="C2253" t="inlineStr">
        <is>
          <t xml:space="preserve">CONCLUIDO	</t>
        </is>
      </c>
      <c r="D2253" t="n">
        <v>7.5006</v>
      </c>
      <c r="E2253" t="n">
        <v>13.33</v>
      </c>
      <c r="F2253" t="n">
        <v>10.44</v>
      </c>
      <c r="G2253" t="n">
        <v>156.62</v>
      </c>
      <c r="H2253" t="n">
        <v>2.27</v>
      </c>
      <c r="I2253" t="n">
        <v>4</v>
      </c>
      <c r="J2253" t="n">
        <v>304.35</v>
      </c>
      <c r="K2253" t="n">
        <v>57.72</v>
      </c>
      <c r="L2253" t="n">
        <v>38.75</v>
      </c>
      <c r="M2253" t="n">
        <v>2</v>
      </c>
      <c r="N2253" t="n">
        <v>87.88</v>
      </c>
      <c r="O2253" t="n">
        <v>37770.91</v>
      </c>
      <c r="P2253" t="n">
        <v>159.73</v>
      </c>
      <c r="Q2253" t="n">
        <v>197.78</v>
      </c>
      <c r="R2253" t="n">
        <v>28.98</v>
      </c>
      <c r="S2253" t="n">
        <v>25.4</v>
      </c>
      <c r="T2253" t="n">
        <v>964.27</v>
      </c>
      <c r="U2253" t="n">
        <v>0.88</v>
      </c>
      <c r="V2253" t="n">
        <v>0.89</v>
      </c>
      <c r="W2253" t="n">
        <v>2.94</v>
      </c>
      <c r="X2253" t="n">
        <v>0.05</v>
      </c>
      <c r="Y2253" t="n">
        <v>1</v>
      </c>
      <c r="Z2253" t="n">
        <v>10</v>
      </c>
    </row>
    <row r="2254">
      <c r="A2254" t="n">
        <v>152</v>
      </c>
      <c r="B2254" t="n">
        <v>120</v>
      </c>
      <c r="C2254" t="inlineStr">
        <is>
          <t xml:space="preserve">CONCLUIDO	</t>
        </is>
      </c>
      <c r="D2254" t="n">
        <v>7.4988</v>
      </c>
      <c r="E2254" t="n">
        <v>13.34</v>
      </c>
      <c r="F2254" t="n">
        <v>10.44</v>
      </c>
      <c r="G2254" t="n">
        <v>156.67</v>
      </c>
      <c r="H2254" t="n">
        <v>2.28</v>
      </c>
      <c r="I2254" t="n">
        <v>4</v>
      </c>
      <c r="J2254" t="n">
        <v>304.89</v>
      </c>
      <c r="K2254" t="n">
        <v>57.72</v>
      </c>
      <c r="L2254" t="n">
        <v>39</v>
      </c>
      <c r="M2254" t="n">
        <v>2</v>
      </c>
      <c r="N2254" t="n">
        <v>88.16</v>
      </c>
      <c r="O2254" t="n">
        <v>37836.81</v>
      </c>
      <c r="P2254" t="n">
        <v>160.04</v>
      </c>
      <c r="Q2254" t="n">
        <v>197.75</v>
      </c>
      <c r="R2254" t="n">
        <v>29.09</v>
      </c>
      <c r="S2254" t="n">
        <v>25.4</v>
      </c>
      <c r="T2254" t="n">
        <v>1022.34</v>
      </c>
      <c r="U2254" t="n">
        <v>0.87</v>
      </c>
      <c r="V2254" t="n">
        <v>0.89</v>
      </c>
      <c r="W2254" t="n">
        <v>2.94</v>
      </c>
      <c r="X2254" t="n">
        <v>0.05</v>
      </c>
      <c r="Y2254" t="n">
        <v>1</v>
      </c>
      <c r="Z2254" t="n">
        <v>10</v>
      </c>
    </row>
    <row r="2255">
      <c r="A2255" t="n">
        <v>153</v>
      </c>
      <c r="B2255" t="n">
        <v>120</v>
      </c>
      <c r="C2255" t="inlineStr">
        <is>
          <t xml:space="preserve">CONCLUIDO	</t>
        </is>
      </c>
      <c r="D2255" t="n">
        <v>7.4995</v>
      </c>
      <c r="E2255" t="n">
        <v>13.33</v>
      </c>
      <c r="F2255" t="n">
        <v>10.44</v>
      </c>
      <c r="G2255" t="n">
        <v>156.65</v>
      </c>
      <c r="H2255" t="n">
        <v>2.29</v>
      </c>
      <c r="I2255" t="n">
        <v>4</v>
      </c>
      <c r="J2255" t="n">
        <v>305.42</v>
      </c>
      <c r="K2255" t="n">
        <v>57.72</v>
      </c>
      <c r="L2255" t="n">
        <v>39.25</v>
      </c>
      <c r="M2255" t="n">
        <v>2</v>
      </c>
      <c r="N2255" t="n">
        <v>88.45</v>
      </c>
      <c r="O2255" t="n">
        <v>37902.83</v>
      </c>
      <c r="P2255" t="n">
        <v>160.2</v>
      </c>
      <c r="Q2255" t="n">
        <v>197.75</v>
      </c>
      <c r="R2255" t="n">
        <v>29.07</v>
      </c>
      <c r="S2255" t="n">
        <v>25.4</v>
      </c>
      <c r="T2255" t="n">
        <v>1011.57</v>
      </c>
      <c r="U2255" t="n">
        <v>0.87</v>
      </c>
      <c r="V2255" t="n">
        <v>0.89</v>
      </c>
      <c r="W2255" t="n">
        <v>2.94</v>
      </c>
      <c r="X2255" t="n">
        <v>0.05</v>
      </c>
      <c r="Y2255" t="n">
        <v>1</v>
      </c>
      <c r="Z2255" t="n">
        <v>10</v>
      </c>
    </row>
    <row r="2256">
      <c r="A2256" t="n">
        <v>154</v>
      </c>
      <c r="B2256" t="n">
        <v>120</v>
      </c>
      <c r="C2256" t="inlineStr">
        <is>
          <t xml:space="preserve">CONCLUIDO	</t>
        </is>
      </c>
      <c r="D2256" t="n">
        <v>7.4994</v>
      </c>
      <c r="E2256" t="n">
        <v>13.33</v>
      </c>
      <c r="F2256" t="n">
        <v>10.44</v>
      </c>
      <c r="G2256" t="n">
        <v>156.65</v>
      </c>
      <c r="H2256" t="n">
        <v>2.3</v>
      </c>
      <c r="I2256" t="n">
        <v>4</v>
      </c>
      <c r="J2256" t="n">
        <v>305.96</v>
      </c>
      <c r="K2256" t="n">
        <v>57.72</v>
      </c>
      <c r="L2256" t="n">
        <v>39.5</v>
      </c>
      <c r="M2256" t="n">
        <v>2</v>
      </c>
      <c r="N2256" t="n">
        <v>88.73</v>
      </c>
      <c r="O2256" t="n">
        <v>37968.98</v>
      </c>
      <c r="P2256" t="n">
        <v>160.35</v>
      </c>
      <c r="Q2256" t="n">
        <v>197.79</v>
      </c>
      <c r="R2256" t="n">
        <v>29</v>
      </c>
      <c r="S2256" t="n">
        <v>25.4</v>
      </c>
      <c r="T2256" t="n">
        <v>974.47</v>
      </c>
      <c r="U2256" t="n">
        <v>0.88</v>
      </c>
      <c r="V2256" t="n">
        <v>0.89</v>
      </c>
      <c r="W2256" t="n">
        <v>2.95</v>
      </c>
      <c r="X2256" t="n">
        <v>0.05</v>
      </c>
      <c r="Y2256" t="n">
        <v>1</v>
      </c>
      <c r="Z2256" t="n">
        <v>10</v>
      </c>
    </row>
    <row r="2257">
      <c r="A2257" t="n">
        <v>155</v>
      </c>
      <c r="B2257" t="n">
        <v>120</v>
      </c>
      <c r="C2257" t="inlineStr">
        <is>
          <t xml:space="preserve">CONCLUIDO	</t>
        </is>
      </c>
      <c r="D2257" t="n">
        <v>7.4995</v>
      </c>
      <c r="E2257" t="n">
        <v>13.33</v>
      </c>
      <c r="F2257" t="n">
        <v>10.44</v>
      </c>
      <c r="G2257" t="n">
        <v>156.65</v>
      </c>
      <c r="H2257" t="n">
        <v>2.31</v>
      </c>
      <c r="I2257" t="n">
        <v>4</v>
      </c>
      <c r="J2257" t="n">
        <v>306.49</v>
      </c>
      <c r="K2257" t="n">
        <v>57.72</v>
      </c>
      <c r="L2257" t="n">
        <v>39.75</v>
      </c>
      <c r="M2257" t="n">
        <v>2</v>
      </c>
      <c r="N2257" t="n">
        <v>89.02</v>
      </c>
      <c r="O2257" t="n">
        <v>38035.25</v>
      </c>
      <c r="P2257" t="n">
        <v>160.58</v>
      </c>
      <c r="Q2257" t="n">
        <v>197.75</v>
      </c>
      <c r="R2257" t="n">
        <v>29.06</v>
      </c>
      <c r="S2257" t="n">
        <v>25.4</v>
      </c>
      <c r="T2257" t="n">
        <v>1007.99</v>
      </c>
      <c r="U2257" t="n">
        <v>0.87</v>
      </c>
      <c r="V2257" t="n">
        <v>0.89</v>
      </c>
      <c r="W2257" t="n">
        <v>2.94</v>
      </c>
      <c r="X2257" t="n">
        <v>0.05</v>
      </c>
      <c r="Y2257" t="n">
        <v>1</v>
      </c>
      <c r="Z2257" t="n">
        <v>10</v>
      </c>
    </row>
    <row r="2258">
      <c r="A2258" t="n">
        <v>156</v>
      </c>
      <c r="B2258" t="n">
        <v>120</v>
      </c>
      <c r="C2258" t="inlineStr">
        <is>
          <t xml:space="preserve">CONCLUIDO	</t>
        </is>
      </c>
      <c r="D2258" t="n">
        <v>7.5</v>
      </c>
      <c r="E2258" t="n">
        <v>13.33</v>
      </c>
      <c r="F2258" t="n">
        <v>10.44</v>
      </c>
      <c r="G2258" t="n">
        <v>156.63</v>
      </c>
      <c r="H2258" t="n">
        <v>2.32</v>
      </c>
      <c r="I2258" t="n">
        <v>4</v>
      </c>
      <c r="J2258" t="n">
        <v>307.03</v>
      </c>
      <c r="K2258" t="n">
        <v>57.72</v>
      </c>
      <c r="L2258" t="n">
        <v>40</v>
      </c>
      <c r="M2258" t="n">
        <v>2</v>
      </c>
      <c r="N2258" t="n">
        <v>89.31</v>
      </c>
      <c r="O2258" t="n">
        <v>38101.64</v>
      </c>
      <c r="P2258" t="n">
        <v>160.76</v>
      </c>
      <c r="Q2258" t="n">
        <v>197.75</v>
      </c>
      <c r="R2258" t="n">
        <v>29.03</v>
      </c>
      <c r="S2258" t="n">
        <v>25.4</v>
      </c>
      <c r="T2258" t="n">
        <v>991.67</v>
      </c>
      <c r="U2258" t="n">
        <v>0.87</v>
      </c>
      <c r="V2258" t="n">
        <v>0.89</v>
      </c>
      <c r="W2258" t="n">
        <v>2.94</v>
      </c>
      <c r="X2258" t="n">
        <v>0.05</v>
      </c>
      <c r="Y2258" t="n">
        <v>1</v>
      </c>
      <c r="Z2258" t="n">
        <v>10</v>
      </c>
    </row>
    <row r="2259">
      <c r="A2259" t="n">
        <v>0</v>
      </c>
      <c r="B2259" t="n">
        <v>145</v>
      </c>
      <c r="C2259" t="inlineStr">
        <is>
          <t xml:space="preserve">CONCLUIDO	</t>
        </is>
      </c>
      <c r="D2259" t="n">
        <v>3.7044</v>
      </c>
      <c r="E2259" t="n">
        <v>26.99</v>
      </c>
      <c r="F2259" t="n">
        <v>14.18</v>
      </c>
      <c r="G2259" t="n">
        <v>4.65</v>
      </c>
      <c r="H2259" t="n">
        <v>0.06</v>
      </c>
      <c r="I2259" t="n">
        <v>183</v>
      </c>
      <c r="J2259" t="n">
        <v>285.18</v>
      </c>
      <c r="K2259" t="n">
        <v>61.2</v>
      </c>
      <c r="L2259" t="n">
        <v>1</v>
      </c>
      <c r="M2259" t="n">
        <v>181</v>
      </c>
      <c r="N2259" t="n">
        <v>77.98</v>
      </c>
      <c r="O2259" t="n">
        <v>35406.83</v>
      </c>
      <c r="P2259" t="n">
        <v>253.85</v>
      </c>
      <c r="Q2259" t="n">
        <v>198.38</v>
      </c>
      <c r="R2259" t="n">
        <v>145.29</v>
      </c>
      <c r="S2259" t="n">
        <v>25.4</v>
      </c>
      <c r="T2259" t="n">
        <v>58223.57</v>
      </c>
      <c r="U2259" t="n">
        <v>0.17</v>
      </c>
      <c r="V2259" t="n">
        <v>0.66</v>
      </c>
      <c r="W2259" t="n">
        <v>3.25</v>
      </c>
      <c r="X2259" t="n">
        <v>3.78</v>
      </c>
      <c r="Y2259" t="n">
        <v>1</v>
      </c>
      <c r="Z2259" t="n">
        <v>10</v>
      </c>
    </row>
    <row r="2260">
      <c r="A2260" t="n">
        <v>1</v>
      </c>
      <c r="B2260" t="n">
        <v>145</v>
      </c>
      <c r="C2260" t="inlineStr">
        <is>
          <t xml:space="preserve">CONCLUIDO	</t>
        </is>
      </c>
      <c r="D2260" t="n">
        <v>4.2642</v>
      </c>
      <c r="E2260" t="n">
        <v>23.45</v>
      </c>
      <c r="F2260" t="n">
        <v>13.17</v>
      </c>
      <c r="G2260" t="n">
        <v>5.81</v>
      </c>
      <c r="H2260" t="n">
        <v>0.08</v>
      </c>
      <c r="I2260" t="n">
        <v>136</v>
      </c>
      <c r="J2260" t="n">
        <v>285.68</v>
      </c>
      <c r="K2260" t="n">
        <v>61.2</v>
      </c>
      <c r="L2260" t="n">
        <v>1.25</v>
      </c>
      <c r="M2260" t="n">
        <v>134</v>
      </c>
      <c r="N2260" t="n">
        <v>78.23999999999999</v>
      </c>
      <c r="O2260" t="n">
        <v>35468.6</v>
      </c>
      <c r="P2260" t="n">
        <v>235.81</v>
      </c>
      <c r="Q2260" t="n">
        <v>198.13</v>
      </c>
      <c r="R2260" t="n">
        <v>113.79</v>
      </c>
      <c r="S2260" t="n">
        <v>25.4</v>
      </c>
      <c r="T2260" t="n">
        <v>42712.95</v>
      </c>
      <c r="U2260" t="n">
        <v>0.22</v>
      </c>
      <c r="V2260" t="n">
        <v>0.71</v>
      </c>
      <c r="W2260" t="n">
        <v>3.16</v>
      </c>
      <c r="X2260" t="n">
        <v>2.77</v>
      </c>
      <c r="Y2260" t="n">
        <v>1</v>
      </c>
      <c r="Z2260" t="n">
        <v>10</v>
      </c>
    </row>
    <row r="2261">
      <c r="A2261" t="n">
        <v>2</v>
      </c>
      <c r="B2261" t="n">
        <v>145</v>
      </c>
      <c r="C2261" t="inlineStr">
        <is>
          <t xml:space="preserve">CONCLUIDO	</t>
        </is>
      </c>
      <c r="D2261" t="n">
        <v>4.6684</v>
      </c>
      <c r="E2261" t="n">
        <v>21.42</v>
      </c>
      <c r="F2261" t="n">
        <v>12.6</v>
      </c>
      <c r="G2261" t="n">
        <v>6.93</v>
      </c>
      <c r="H2261" t="n">
        <v>0.09</v>
      </c>
      <c r="I2261" t="n">
        <v>109</v>
      </c>
      <c r="J2261" t="n">
        <v>286.19</v>
      </c>
      <c r="K2261" t="n">
        <v>61.2</v>
      </c>
      <c r="L2261" t="n">
        <v>1.5</v>
      </c>
      <c r="M2261" t="n">
        <v>107</v>
      </c>
      <c r="N2261" t="n">
        <v>78.48999999999999</v>
      </c>
      <c r="O2261" t="n">
        <v>35530.47</v>
      </c>
      <c r="P2261" t="n">
        <v>225.56</v>
      </c>
      <c r="Q2261" t="n">
        <v>198.03</v>
      </c>
      <c r="R2261" t="n">
        <v>96.09</v>
      </c>
      <c r="S2261" t="n">
        <v>25.4</v>
      </c>
      <c r="T2261" t="n">
        <v>33998.23</v>
      </c>
      <c r="U2261" t="n">
        <v>0.26</v>
      </c>
      <c r="V2261" t="n">
        <v>0.74</v>
      </c>
      <c r="W2261" t="n">
        <v>3.11</v>
      </c>
      <c r="X2261" t="n">
        <v>2.2</v>
      </c>
      <c r="Y2261" t="n">
        <v>1</v>
      </c>
      <c r="Z2261" t="n">
        <v>10</v>
      </c>
    </row>
    <row r="2262">
      <c r="A2262" t="n">
        <v>3</v>
      </c>
      <c r="B2262" t="n">
        <v>145</v>
      </c>
      <c r="C2262" t="inlineStr">
        <is>
          <t xml:space="preserve">CONCLUIDO	</t>
        </is>
      </c>
      <c r="D2262" t="n">
        <v>4.9816</v>
      </c>
      <c r="E2262" t="n">
        <v>20.07</v>
      </c>
      <c r="F2262" t="n">
        <v>12.22</v>
      </c>
      <c r="G2262" t="n">
        <v>8.06</v>
      </c>
      <c r="H2262" t="n">
        <v>0.11</v>
      </c>
      <c r="I2262" t="n">
        <v>91</v>
      </c>
      <c r="J2262" t="n">
        <v>286.69</v>
      </c>
      <c r="K2262" t="n">
        <v>61.2</v>
      </c>
      <c r="L2262" t="n">
        <v>1.75</v>
      </c>
      <c r="M2262" t="n">
        <v>89</v>
      </c>
      <c r="N2262" t="n">
        <v>78.73999999999999</v>
      </c>
      <c r="O2262" t="n">
        <v>35592.57</v>
      </c>
      <c r="P2262" t="n">
        <v>218.82</v>
      </c>
      <c r="Q2262" t="n">
        <v>197.88</v>
      </c>
      <c r="R2262" t="n">
        <v>84.16</v>
      </c>
      <c r="S2262" t="n">
        <v>25.4</v>
      </c>
      <c r="T2262" t="n">
        <v>28120.22</v>
      </c>
      <c r="U2262" t="n">
        <v>0.3</v>
      </c>
      <c r="V2262" t="n">
        <v>0.76</v>
      </c>
      <c r="W2262" t="n">
        <v>3.09</v>
      </c>
      <c r="X2262" t="n">
        <v>1.83</v>
      </c>
      <c r="Y2262" t="n">
        <v>1</v>
      </c>
      <c r="Z2262" t="n">
        <v>10</v>
      </c>
    </row>
    <row r="2263">
      <c r="A2263" t="n">
        <v>4</v>
      </c>
      <c r="B2263" t="n">
        <v>145</v>
      </c>
      <c r="C2263" t="inlineStr">
        <is>
          <t xml:space="preserve">CONCLUIDO	</t>
        </is>
      </c>
      <c r="D2263" t="n">
        <v>5.2282</v>
      </c>
      <c r="E2263" t="n">
        <v>19.13</v>
      </c>
      <c r="F2263" t="n">
        <v>11.97</v>
      </c>
      <c r="G2263" t="n">
        <v>9.210000000000001</v>
      </c>
      <c r="H2263" t="n">
        <v>0.12</v>
      </c>
      <c r="I2263" t="n">
        <v>78</v>
      </c>
      <c r="J2263" t="n">
        <v>287.19</v>
      </c>
      <c r="K2263" t="n">
        <v>61.2</v>
      </c>
      <c r="L2263" t="n">
        <v>2</v>
      </c>
      <c r="M2263" t="n">
        <v>76</v>
      </c>
      <c r="N2263" t="n">
        <v>78.98999999999999</v>
      </c>
      <c r="O2263" t="n">
        <v>35654.65</v>
      </c>
      <c r="P2263" t="n">
        <v>214.4</v>
      </c>
      <c r="Q2263" t="n">
        <v>197.94</v>
      </c>
      <c r="R2263" t="n">
        <v>76.42</v>
      </c>
      <c r="S2263" t="n">
        <v>25.4</v>
      </c>
      <c r="T2263" t="n">
        <v>24317.97</v>
      </c>
      <c r="U2263" t="n">
        <v>0.33</v>
      </c>
      <c r="V2263" t="n">
        <v>0.78</v>
      </c>
      <c r="W2263" t="n">
        <v>3.07</v>
      </c>
      <c r="X2263" t="n">
        <v>1.58</v>
      </c>
      <c r="Y2263" t="n">
        <v>1</v>
      </c>
      <c r="Z2263" t="n">
        <v>10</v>
      </c>
    </row>
    <row r="2264">
      <c r="A2264" t="n">
        <v>5</v>
      </c>
      <c r="B2264" t="n">
        <v>145</v>
      </c>
      <c r="C2264" t="inlineStr">
        <is>
          <t xml:space="preserve">CONCLUIDO	</t>
        </is>
      </c>
      <c r="D2264" t="n">
        <v>5.4451</v>
      </c>
      <c r="E2264" t="n">
        <v>18.36</v>
      </c>
      <c r="F2264" t="n">
        <v>11.75</v>
      </c>
      <c r="G2264" t="n">
        <v>10.37</v>
      </c>
      <c r="H2264" t="n">
        <v>0.14</v>
      </c>
      <c r="I2264" t="n">
        <v>68</v>
      </c>
      <c r="J2264" t="n">
        <v>287.7</v>
      </c>
      <c r="K2264" t="n">
        <v>61.2</v>
      </c>
      <c r="L2264" t="n">
        <v>2.25</v>
      </c>
      <c r="M2264" t="n">
        <v>66</v>
      </c>
      <c r="N2264" t="n">
        <v>79.25</v>
      </c>
      <c r="O2264" t="n">
        <v>35716.83</v>
      </c>
      <c r="P2264" t="n">
        <v>210.44</v>
      </c>
      <c r="Q2264" t="n">
        <v>197.91</v>
      </c>
      <c r="R2264" t="n">
        <v>69.34</v>
      </c>
      <c r="S2264" t="n">
        <v>25.4</v>
      </c>
      <c r="T2264" t="n">
        <v>20828.45</v>
      </c>
      <c r="U2264" t="n">
        <v>0.37</v>
      </c>
      <c r="V2264" t="n">
        <v>0.79</v>
      </c>
      <c r="W2264" t="n">
        <v>3.06</v>
      </c>
      <c r="X2264" t="n">
        <v>1.36</v>
      </c>
      <c r="Y2264" t="n">
        <v>1</v>
      </c>
      <c r="Z2264" t="n">
        <v>10</v>
      </c>
    </row>
    <row r="2265">
      <c r="A2265" t="n">
        <v>6</v>
      </c>
      <c r="B2265" t="n">
        <v>145</v>
      </c>
      <c r="C2265" t="inlineStr">
        <is>
          <t xml:space="preserve">CONCLUIDO	</t>
        </is>
      </c>
      <c r="D2265" t="n">
        <v>5.6009</v>
      </c>
      <c r="E2265" t="n">
        <v>17.85</v>
      </c>
      <c r="F2265" t="n">
        <v>11.62</v>
      </c>
      <c r="G2265" t="n">
        <v>11.43</v>
      </c>
      <c r="H2265" t="n">
        <v>0.15</v>
      </c>
      <c r="I2265" t="n">
        <v>61</v>
      </c>
      <c r="J2265" t="n">
        <v>288.2</v>
      </c>
      <c r="K2265" t="n">
        <v>61.2</v>
      </c>
      <c r="L2265" t="n">
        <v>2.5</v>
      </c>
      <c r="M2265" t="n">
        <v>59</v>
      </c>
      <c r="N2265" t="n">
        <v>79.5</v>
      </c>
      <c r="O2265" t="n">
        <v>35779.11</v>
      </c>
      <c r="P2265" t="n">
        <v>208.04</v>
      </c>
      <c r="Q2265" t="n">
        <v>198</v>
      </c>
      <c r="R2265" t="n">
        <v>65.40000000000001</v>
      </c>
      <c r="S2265" t="n">
        <v>25.4</v>
      </c>
      <c r="T2265" t="n">
        <v>18890.32</v>
      </c>
      <c r="U2265" t="n">
        <v>0.39</v>
      </c>
      <c r="V2265" t="n">
        <v>0.8</v>
      </c>
      <c r="W2265" t="n">
        <v>3.04</v>
      </c>
      <c r="X2265" t="n">
        <v>1.22</v>
      </c>
      <c r="Y2265" t="n">
        <v>1</v>
      </c>
      <c r="Z2265" t="n">
        <v>10</v>
      </c>
    </row>
    <row r="2266">
      <c r="A2266" t="n">
        <v>7</v>
      </c>
      <c r="B2266" t="n">
        <v>145</v>
      </c>
      <c r="C2266" t="inlineStr">
        <is>
          <t xml:space="preserve">CONCLUIDO	</t>
        </is>
      </c>
      <c r="D2266" t="n">
        <v>5.7469</v>
      </c>
      <c r="E2266" t="n">
        <v>17.4</v>
      </c>
      <c r="F2266" t="n">
        <v>11.49</v>
      </c>
      <c r="G2266" t="n">
        <v>12.53</v>
      </c>
      <c r="H2266" t="n">
        <v>0.17</v>
      </c>
      <c r="I2266" t="n">
        <v>55</v>
      </c>
      <c r="J2266" t="n">
        <v>288.71</v>
      </c>
      <c r="K2266" t="n">
        <v>61.2</v>
      </c>
      <c r="L2266" t="n">
        <v>2.75</v>
      </c>
      <c r="M2266" t="n">
        <v>53</v>
      </c>
      <c r="N2266" t="n">
        <v>79.76000000000001</v>
      </c>
      <c r="O2266" t="n">
        <v>35841.5</v>
      </c>
      <c r="P2266" t="n">
        <v>205.73</v>
      </c>
      <c r="Q2266" t="n">
        <v>197.99</v>
      </c>
      <c r="R2266" t="n">
        <v>61.33</v>
      </c>
      <c r="S2266" t="n">
        <v>25.4</v>
      </c>
      <c r="T2266" t="n">
        <v>16885.32</v>
      </c>
      <c r="U2266" t="n">
        <v>0.41</v>
      </c>
      <c r="V2266" t="n">
        <v>0.8100000000000001</v>
      </c>
      <c r="W2266" t="n">
        <v>3.03</v>
      </c>
      <c r="X2266" t="n">
        <v>1.09</v>
      </c>
      <c r="Y2266" t="n">
        <v>1</v>
      </c>
      <c r="Z2266" t="n">
        <v>10</v>
      </c>
    </row>
    <row r="2267">
      <c r="A2267" t="n">
        <v>8</v>
      </c>
      <c r="B2267" t="n">
        <v>145</v>
      </c>
      <c r="C2267" t="inlineStr">
        <is>
          <t xml:space="preserve">CONCLUIDO	</t>
        </is>
      </c>
      <c r="D2267" t="n">
        <v>5.8715</v>
      </c>
      <c r="E2267" t="n">
        <v>17.03</v>
      </c>
      <c r="F2267" t="n">
        <v>11.39</v>
      </c>
      <c r="G2267" t="n">
        <v>13.67</v>
      </c>
      <c r="H2267" t="n">
        <v>0.18</v>
      </c>
      <c r="I2267" t="n">
        <v>50</v>
      </c>
      <c r="J2267" t="n">
        <v>289.21</v>
      </c>
      <c r="K2267" t="n">
        <v>61.2</v>
      </c>
      <c r="L2267" t="n">
        <v>3</v>
      </c>
      <c r="M2267" t="n">
        <v>48</v>
      </c>
      <c r="N2267" t="n">
        <v>80.02</v>
      </c>
      <c r="O2267" t="n">
        <v>35903.99</v>
      </c>
      <c r="P2267" t="n">
        <v>203.92</v>
      </c>
      <c r="Q2267" t="n">
        <v>197.85</v>
      </c>
      <c r="R2267" t="n">
        <v>58.45</v>
      </c>
      <c r="S2267" t="n">
        <v>25.4</v>
      </c>
      <c r="T2267" t="n">
        <v>15469.3</v>
      </c>
      <c r="U2267" t="n">
        <v>0.43</v>
      </c>
      <c r="V2267" t="n">
        <v>0.82</v>
      </c>
      <c r="W2267" t="n">
        <v>3.02</v>
      </c>
      <c r="X2267" t="n">
        <v>1</v>
      </c>
      <c r="Y2267" t="n">
        <v>1</v>
      </c>
      <c r="Z2267" t="n">
        <v>10</v>
      </c>
    </row>
    <row r="2268">
      <c r="A2268" t="n">
        <v>9</v>
      </c>
      <c r="B2268" t="n">
        <v>145</v>
      </c>
      <c r="C2268" t="inlineStr">
        <is>
          <t xml:space="preserve">CONCLUIDO	</t>
        </is>
      </c>
      <c r="D2268" t="n">
        <v>5.9777</v>
      </c>
      <c r="E2268" t="n">
        <v>16.73</v>
      </c>
      <c r="F2268" t="n">
        <v>11.3</v>
      </c>
      <c r="G2268" t="n">
        <v>14.74</v>
      </c>
      <c r="H2268" t="n">
        <v>0.2</v>
      </c>
      <c r="I2268" t="n">
        <v>46</v>
      </c>
      <c r="J2268" t="n">
        <v>289.72</v>
      </c>
      <c r="K2268" t="n">
        <v>61.2</v>
      </c>
      <c r="L2268" t="n">
        <v>3.25</v>
      </c>
      <c r="M2268" t="n">
        <v>44</v>
      </c>
      <c r="N2268" t="n">
        <v>80.27</v>
      </c>
      <c r="O2268" t="n">
        <v>35966.59</v>
      </c>
      <c r="P2268" t="n">
        <v>202.34</v>
      </c>
      <c r="Q2268" t="n">
        <v>197.9</v>
      </c>
      <c r="R2268" t="n">
        <v>55.68</v>
      </c>
      <c r="S2268" t="n">
        <v>25.4</v>
      </c>
      <c r="T2268" t="n">
        <v>14105.84</v>
      </c>
      <c r="U2268" t="n">
        <v>0.46</v>
      </c>
      <c r="V2268" t="n">
        <v>0.82</v>
      </c>
      <c r="W2268" t="n">
        <v>3.01</v>
      </c>
      <c r="X2268" t="n">
        <v>0.91</v>
      </c>
      <c r="Y2268" t="n">
        <v>1</v>
      </c>
      <c r="Z2268" t="n">
        <v>10</v>
      </c>
    </row>
    <row r="2269">
      <c r="A2269" t="n">
        <v>10</v>
      </c>
      <c r="B2269" t="n">
        <v>145</v>
      </c>
      <c r="C2269" t="inlineStr">
        <is>
          <t xml:space="preserve">CONCLUIDO	</t>
        </is>
      </c>
      <c r="D2269" t="n">
        <v>6.0536</v>
      </c>
      <c r="E2269" t="n">
        <v>16.52</v>
      </c>
      <c r="F2269" t="n">
        <v>11.25</v>
      </c>
      <c r="G2269" t="n">
        <v>15.7</v>
      </c>
      <c r="H2269" t="n">
        <v>0.21</v>
      </c>
      <c r="I2269" t="n">
        <v>43</v>
      </c>
      <c r="J2269" t="n">
        <v>290.23</v>
      </c>
      <c r="K2269" t="n">
        <v>61.2</v>
      </c>
      <c r="L2269" t="n">
        <v>3.5</v>
      </c>
      <c r="M2269" t="n">
        <v>41</v>
      </c>
      <c r="N2269" t="n">
        <v>80.53</v>
      </c>
      <c r="O2269" t="n">
        <v>36029.29</v>
      </c>
      <c r="P2269" t="n">
        <v>201.51</v>
      </c>
      <c r="Q2269" t="n">
        <v>197.81</v>
      </c>
      <c r="R2269" t="n">
        <v>54.12</v>
      </c>
      <c r="S2269" t="n">
        <v>25.4</v>
      </c>
      <c r="T2269" t="n">
        <v>13341.81</v>
      </c>
      <c r="U2269" t="n">
        <v>0.47</v>
      </c>
      <c r="V2269" t="n">
        <v>0.83</v>
      </c>
      <c r="W2269" t="n">
        <v>3.01</v>
      </c>
      <c r="X2269" t="n">
        <v>0.86</v>
      </c>
      <c r="Y2269" t="n">
        <v>1</v>
      </c>
      <c r="Z2269" t="n">
        <v>10</v>
      </c>
    </row>
    <row r="2270">
      <c r="A2270" t="n">
        <v>11</v>
      </c>
      <c r="B2270" t="n">
        <v>145</v>
      </c>
      <c r="C2270" t="inlineStr">
        <is>
          <t xml:space="preserve">CONCLUIDO	</t>
        </is>
      </c>
      <c r="D2270" t="n">
        <v>6.143</v>
      </c>
      <c r="E2270" t="n">
        <v>16.28</v>
      </c>
      <c r="F2270" t="n">
        <v>11.17</v>
      </c>
      <c r="G2270" t="n">
        <v>16.76</v>
      </c>
      <c r="H2270" t="n">
        <v>0.23</v>
      </c>
      <c r="I2270" t="n">
        <v>40</v>
      </c>
      <c r="J2270" t="n">
        <v>290.74</v>
      </c>
      <c r="K2270" t="n">
        <v>61.2</v>
      </c>
      <c r="L2270" t="n">
        <v>3.75</v>
      </c>
      <c r="M2270" t="n">
        <v>38</v>
      </c>
      <c r="N2270" t="n">
        <v>80.79000000000001</v>
      </c>
      <c r="O2270" t="n">
        <v>36092.1</v>
      </c>
      <c r="P2270" t="n">
        <v>200.08</v>
      </c>
      <c r="Q2270" t="n">
        <v>197.84</v>
      </c>
      <c r="R2270" t="n">
        <v>51.66</v>
      </c>
      <c r="S2270" t="n">
        <v>25.4</v>
      </c>
      <c r="T2270" t="n">
        <v>12126.2</v>
      </c>
      <c r="U2270" t="n">
        <v>0.49</v>
      </c>
      <c r="V2270" t="n">
        <v>0.83</v>
      </c>
      <c r="W2270" t="n">
        <v>3</v>
      </c>
      <c r="X2270" t="n">
        <v>0.78</v>
      </c>
      <c r="Y2270" t="n">
        <v>1</v>
      </c>
      <c r="Z2270" t="n">
        <v>10</v>
      </c>
    </row>
    <row r="2271">
      <c r="A2271" t="n">
        <v>12</v>
      </c>
      <c r="B2271" t="n">
        <v>145</v>
      </c>
      <c r="C2271" t="inlineStr">
        <is>
          <t xml:space="preserve">CONCLUIDO	</t>
        </is>
      </c>
      <c r="D2271" t="n">
        <v>6.2253</v>
      </c>
      <c r="E2271" t="n">
        <v>16.06</v>
      </c>
      <c r="F2271" t="n">
        <v>11.12</v>
      </c>
      <c r="G2271" t="n">
        <v>18.03</v>
      </c>
      <c r="H2271" t="n">
        <v>0.24</v>
      </c>
      <c r="I2271" t="n">
        <v>37</v>
      </c>
      <c r="J2271" t="n">
        <v>291.25</v>
      </c>
      <c r="K2271" t="n">
        <v>61.2</v>
      </c>
      <c r="L2271" t="n">
        <v>4</v>
      </c>
      <c r="M2271" t="n">
        <v>35</v>
      </c>
      <c r="N2271" t="n">
        <v>81.05</v>
      </c>
      <c r="O2271" t="n">
        <v>36155.02</v>
      </c>
      <c r="P2271" t="n">
        <v>199.17</v>
      </c>
      <c r="Q2271" t="n">
        <v>197.85</v>
      </c>
      <c r="R2271" t="n">
        <v>49.85</v>
      </c>
      <c r="S2271" t="n">
        <v>25.4</v>
      </c>
      <c r="T2271" t="n">
        <v>11234.63</v>
      </c>
      <c r="U2271" t="n">
        <v>0.51</v>
      </c>
      <c r="V2271" t="n">
        <v>0.84</v>
      </c>
      <c r="W2271" t="n">
        <v>3</v>
      </c>
      <c r="X2271" t="n">
        <v>0.73</v>
      </c>
      <c r="Y2271" t="n">
        <v>1</v>
      </c>
      <c r="Z2271" t="n">
        <v>10</v>
      </c>
    </row>
    <row r="2272">
      <c r="A2272" t="n">
        <v>13</v>
      </c>
      <c r="B2272" t="n">
        <v>145</v>
      </c>
      <c r="C2272" t="inlineStr">
        <is>
          <t xml:space="preserve">CONCLUIDO	</t>
        </is>
      </c>
      <c r="D2272" t="n">
        <v>6.2817</v>
      </c>
      <c r="E2272" t="n">
        <v>15.92</v>
      </c>
      <c r="F2272" t="n">
        <v>11.08</v>
      </c>
      <c r="G2272" t="n">
        <v>19</v>
      </c>
      <c r="H2272" t="n">
        <v>0.26</v>
      </c>
      <c r="I2272" t="n">
        <v>35</v>
      </c>
      <c r="J2272" t="n">
        <v>291.76</v>
      </c>
      <c r="K2272" t="n">
        <v>61.2</v>
      </c>
      <c r="L2272" t="n">
        <v>4.25</v>
      </c>
      <c r="M2272" t="n">
        <v>33</v>
      </c>
      <c r="N2272" t="n">
        <v>81.31</v>
      </c>
      <c r="O2272" t="n">
        <v>36218.04</v>
      </c>
      <c r="P2272" t="n">
        <v>198.45</v>
      </c>
      <c r="Q2272" t="n">
        <v>197.83</v>
      </c>
      <c r="R2272" t="n">
        <v>48.71</v>
      </c>
      <c r="S2272" t="n">
        <v>25.4</v>
      </c>
      <c r="T2272" t="n">
        <v>10673.63</v>
      </c>
      <c r="U2272" t="n">
        <v>0.52</v>
      </c>
      <c r="V2272" t="n">
        <v>0.84</v>
      </c>
      <c r="W2272" t="n">
        <v>3</v>
      </c>
      <c r="X2272" t="n">
        <v>0.6899999999999999</v>
      </c>
      <c r="Y2272" t="n">
        <v>1</v>
      </c>
      <c r="Z2272" t="n">
        <v>10</v>
      </c>
    </row>
    <row r="2273">
      <c r="A2273" t="n">
        <v>14</v>
      </c>
      <c r="B2273" t="n">
        <v>145</v>
      </c>
      <c r="C2273" t="inlineStr">
        <is>
          <t xml:space="preserve">CONCLUIDO	</t>
        </is>
      </c>
      <c r="D2273" t="n">
        <v>6.3416</v>
      </c>
      <c r="E2273" t="n">
        <v>15.77</v>
      </c>
      <c r="F2273" t="n">
        <v>11.04</v>
      </c>
      <c r="G2273" t="n">
        <v>20.08</v>
      </c>
      <c r="H2273" t="n">
        <v>0.27</v>
      </c>
      <c r="I2273" t="n">
        <v>33</v>
      </c>
      <c r="J2273" t="n">
        <v>292.27</v>
      </c>
      <c r="K2273" t="n">
        <v>61.2</v>
      </c>
      <c r="L2273" t="n">
        <v>4.5</v>
      </c>
      <c r="M2273" t="n">
        <v>31</v>
      </c>
      <c r="N2273" t="n">
        <v>81.56999999999999</v>
      </c>
      <c r="O2273" t="n">
        <v>36281.16</v>
      </c>
      <c r="P2273" t="n">
        <v>197.74</v>
      </c>
      <c r="Q2273" t="n">
        <v>197.81</v>
      </c>
      <c r="R2273" t="n">
        <v>47.76</v>
      </c>
      <c r="S2273" t="n">
        <v>25.4</v>
      </c>
      <c r="T2273" t="n">
        <v>10212.82</v>
      </c>
      <c r="U2273" t="n">
        <v>0.53</v>
      </c>
      <c r="V2273" t="n">
        <v>0.84</v>
      </c>
      <c r="W2273" t="n">
        <v>2.99</v>
      </c>
      <c r="X2273" t="n">
        <v>0.65</v>
      </c>
      <c r="Y2273" t="n">
        <v>1</v>
      </c>
      <c r="Z2273" t="n">
        <v>10</v>
      </c>
    </row>
    <row r="2274">
      <c r="A2274" t="n">
        <v>15</v>
      </c>
      <c r="B2274" t="n">
        <v>145</v>
      </c>
      <c r="C2274" t="inlineStr">
        <is>
          <t xml:space="preserve">CONCLUIDO	</t>
        </is>
      </c>
      <c r="D2274" t="n">
        <v>6.4146</v>
      </c>
      <c r="E2274" t="n">
        <v>15.59</v>
      </c>
      <c r="F2274" t="n">
        <v>10.97</v>
      </c>
      <c r="G2274" t="n">
        <v>21.23</v>
      </c>
      <c r="H2274" t="n">
        <v>0.29</v>
      </c>
      <c r="I2274" t="n">
        <v>31</v>
      </c>
      <c r="J2274" t="n">
        <v>292.79</v>
      </c>
      <c r="K2274" t="n">
        <v>61.2</v>
      </c>
      <c r="L2274" t="n">
        <v>4.75</v>
      </c>
      <c r="M2274" t="n">
        <v>29</v>
      </c>
      <c r="N2274" t="n">
        <v>81.84</v>
      </c>
      <c r="O2274" t="n">
        <v>36344.4</v>
      </c>
      <c r="P2274" t="n">
        <v>196.43</v>
      </c>
      <c r="Q2274" t="n">
        <v>197.82</v>
      </c>
      <c r="R2274" t="n">
        <v>45.32</v>
      </c>
      <c r="S2274" t="n">
        <v>25.4</v>
      </c>
      <c r="T2274" t="n">
        <v>9002.51</v>
      </c>
      <c r="U2274" t="n">
        <v>0.5600000000000001</v>
      </c>
      <c r="V2274" t="n">
        <v>0.85</v>
      </c>
      <c r="W2274" t="n">
        <v>2.99</v>
      </c>
      <c r="X2274" t="n">
        <v>0.58</v>
      </c>
      <c r="Y2274" t="n">
        <v>1</v>
      </c>
      <c r="Z2274" t="n">
        <v>10</v>
      </c>
    </row>
    <row r="2275">
      <c r="A2275" t="n">
        <v>16</v>
      </c>
      <c r="B2275" t="n">
        <v>145</v>
      </c>
      <c r="C2275" t="inlineStr">
        <is>
          <t xml:space="preserve">CONCLUIDO	</t>
        </is>
      </c>
      <c r="D2275" t="n">
        <v>6.4355</v>
      </c>
      <c r="E2275" t="n">
        <v>15.54</v>
      </c>
      <c r="F2275" t="n">
        <v>10.97</v>
      </c>
      <c r="G2275" t="n">
        <v>21.95</v>
      </c>
      <c r="H2275" t="n">
        <v>0.3</v>
      </c>
      <c r="I2275" t="n">
        <v>30</v>
      </c>
      <c r="J2275" t="n">
        <v>293.3</v>
      </c>
      <c r="K2275" t="n">
        <v>61.2</v>
      </c>
      <c r="L2275" t="n">
        <v>5</v>
      </c>
      <c r="M2275" t="n">
        <v>28</v>
      </c>
      <c r="N2275" t="n">
        <v>82.09999999999999</v>
      </c>
      <c r="O2275" t="n">
        <v>36407.75</v>
      </c>
      <c r="P2275" t="n">
        <v>196.45</v>
      </c>
      <c r="Q2275" t="n">
        <v>197.86</v>
      </c>
      <c r="R2275" t="n">
        <v>45.17</v>
      </c>
      <c r="S2275" t="n">
        <v>25.4</v>
      </c>
      <c r="T2275" t="n">
        <v>8932.879999999999</v>
      </c>
      <c r="U2275" t="n">
        <v>0.5600000000000001</v>
      </c>
      <c r="V2275" t="n">
        <v>0.85</v>
      </c>
      <c r="W2275" t="n">
        <v>2.99</v>
      </c>
      <c r="X2275" t="n">
        <v>0.58</v>
      </c>
      <c r="Y2275" t="n">
        <v>1</v>
      </c>
      <c r="Z2275" t="n">
        <v>10</v>
      </c>
    </row>
    <row r="2276">
      <c r="A2276" t="n">
        <v>17</v>
      </c>
      <c r="B2276" t="n">
        <v>145</v>
      </c>
      <c r="C2276" t="inlineStr">
        <is>
          <t xml:space="preserve">CONCLUIDO	</t>
        </is>
      </c>
      <c r="D2276" t="n">
        <v>6.497</v>
      </c>
      <c r="E2276" t="n">
        <v>15.39</v>
      </c>
      <c r="F2276" t="n">
        <v>10.93</v>
      </c>
      <c r="G2276" t="n">
        <v>23.43</v>
      </c>
      <c r="H2276" t="n">
        <v>0.32</v>
      </c>
      <c r="I2276" t="n">
        <v>28</v>
      </c>
      <c r="J2276" t="n">
        <v>293.81</v>
      </c>
      <c r="K2276" t="n">
        <v>61.2</v>
      </c>
      <c r="L2276" t="n">
        <v>5.25</v>
      </c>
      <c r="M2276" t="n">
        <v>26</v>
      </c>
      <c r="N2276" t="n">
        <v>82.36</v>
      </c>
      <c r="O2276" t="n">
        <v>36471.2</v>
      </c>
      <c r="P2276" t="n">
        <v>195.79</v>
      </c>
      <c r="Q2276" t="n">
        <v>197.79</v>
      </c>
      <c r="R2276" t="n">
        <v>44.33</v>
      </c>
      <c r="S2276" t="n">
        <v>25.4</v>
      </c>
      <c r="T2276" t="n">
        <v>8519.25</v>
      </c>
      <c r="U2276" t="n">
        <v>0.57</v>
      </c>
      <c r="V2276" t="n">
        <v>0.85</v>
      </c>
      <c r="W2276" t="n">
        <v>2.98</v>
      </c>
      <c r="X2276" t="n">
        <v>0.54</v>
      </c>
      <c r="Y2276" t="n">
        <v>1</v>
      </c>
      <c r="Z2276" t="n">
        <v>10</v>
      </c>
    </row>
    <row r="2277">
      <c r="A2277" t="n">
        <v>18</v>
      </c>
      <c r="B2277" t="n">
        <v>145</v>
      </c>
      <c r="C2277" t="inlineStr">
        <is>
          <t xml:space="preserve">CONCLUIDO	</t>
        </is>
      </c>
      <c r="D2277" t="n">
        <v>6.528</v>
      </c>
      <c r="E2277" t="n">
        <v>15.32</v>
      </c>
      <c r="F2277" t="n">
        <v>10.91</v>
      </c>
      <c r="G2277" t="n">
        <v>24.25</v>
      </c>
      <c r="H2277" t="n">
        <v>0.33</v>
      </c>
      <c r="I2277" t="n">
        <v>27</v>
      </c>
      <c r="J2277" t="n">
        <v>294.33</v>
      </c>
      <c r="K2277" t="n">
        <v>61.2</v>
      </c>
      <c r="L2277" t="n">
        <v>5.5</v>
      </c>
      <c r="M2277" t="n">
        <v>25</v>
      </c>
      <c r="N2277" t="n">
        <v>82.63</v>
      </c>
      <c r="O2277" t="n">
        <v>36534.76</v>
      </c>
      <c r="P2277" t="n">
        <v>195.44</v>
      </c>
      <c r="Q2277" t="n">
        <v>197.75</v>
      </c>
      <c r="R2277" t="n">
        <v>43.66</v>
      </c>
      <c r="S2277" t="n">
        <v>25.4</v>
      </c>
      <c r="T2277" t="n">
        <v>8190.76</v>
      </c>
      <c r="U2277" t="n">
        <v>0.58</v>
      </c>
      <c r="V2277" t="n">
        <v>0.85</v>
      </c>
      <c r="W2277" t="n">
        <v>2.98</v>
      </c>
      <c r="X2277" t="n">
        <v>0.52</v>
      </c>
      <c r="Y2277" t="n">
        <v>1</v>
      </c>
      <c r="Z2277" t="n">
        <v>10</v>
      </c>
    </row>
    <row r="2278">
      <c r="A2278" t="n">
        <v>19</v>
      </c>
      <c r="B2278" t="n">
        <v>145</v>
      </c>
      <c r="C2278" t="inlineStr">
        <is>
          <t xml:space="preserve">CONCLUIDO	</t>
        </is>
      </c>
      <c r="D2278" t="n">
        <v>6.56</v>
      </c>
      <c r="E2278" t="n">
        <v>15.24</v>
      </c>
      <c r="F2278" t="n">
        <v>10.89</v>
      </c>
      <c r="G2278" t="n">
        <v>25.14</v>
      </c>
      <c r="H2278" t="n">
        <v>0.35</v>
      </c>
      <c r="I2278" t="n">
        <v>26</v>
      </c>
      <c r="J2278" t="n">
        <v>294.84</v>
      </c>
      <c r="K2278" t="n">
        <v>61.2</v>
      </c>
      <c r="L2278" t="n">
        <v>5.75</v>
      </c>
      <c r="M2278" t="n">
        <v>24</v>
      </c>
      <c r="N2278" t="n">
        <v>82.90000000000001</v>
      </c>
      <c r="O2278" t="n">
        <v>36598.44</v>
      </c>
      <c r="P2278" t="n">
        <v>194.98</v>
      </c>
      <c r="Q2278" t="n">
        <v>197.81</v>
      </c>
      <c r="R2278" t="n">
        <v>42.99</v>
      </c>
      <c r="S2278" t="n">
        <v>25.4</v>
      </c>
      <c r="T2278" t="n">
        <v>7863.3</v>
      </c>
      <c r="U2278" t="n">
        <v>0.59</v>
      </c>
      <c r="V2278" t="n">
        <v>0.85</v>
      </c>
      <c r="W2278" t="n">
        <v>2.98</v>
      </c>
      <c r="X2278" t="n">
        <v>0.5</v>
      </c>
      <c r="Y2278" t="n">
        <v>1</v>
      </c>
      <c r="Z2278" t="n">
        <v>10</v>
      </c>
    </row>
    <row r="2279">
      <c r="A2279" t="n">
        <v>20</v>
      </c>
      <c r="B2279" t="n">
        <v>145</v>
      </c>
      <c r="C2279" t="inlineStr">
        <is>
          <t xml:space="preserve">CONCLUIDO	</t>
        </is>
      </c>
      <c r="D2279" t="n">
        <v>6.5964</v>
      </c>
      <c r="E2279" t="n">
        <v>15.16</v>
      </c>
      <c r="F2279" t="n">
        <v>10.86</v>
      </c>
      <c r="G2279" t="n">
        <v>26.07</v>
      </c>
      <c r="H2279" t="n">
        <v>0.36</v>
      </c>
      <c r="I2279" t="n">
        <v>25</v>
      </c>
      <c r="J2279" t="n">
        <v>295.36</v>
      </c>
      <c r="K2279" t="n">
        <v>61.2</v>
      </c>
      <c r="L2279" t="n">
        <v>6</v>
      </c>
      <c r="M2279" t="n">
        <v>23</v>
      </c>
      <c r="N2279" t="n">
        <v>83.16</v>
      </c>
      <c r="O2279" t="n">
        <v>36662.22</v>
      </c>
      <c r="P2279" t="n">
        <v>194.5</v>
      </c>
      <c r="Q2279" t="n">
        <v>197.79</v>
      </c>
      <c r="R2279" t="n">
        <v>42.05</v>
      </c>
      <c r="S2279" t="n">
        <v>25.4</v>
      </c>
      <c r="T2279" t="n">
        <v>7395.09</v>
      </c>
      <c r="U2279" t="n">
        <v>0.6</v>
      </c>
      <c r="V2279" t="n">
        <v>0.86</v>
      </c>
      <c r="W2279" t="n">
        <v>2.98</v>
      </c>
      <c r="X2279" t="n">
        <v>0.47</v>
      </c>
      <c r="Y2279" t="n">
        <v>1</v>
      </c>
      <c r="Z2279" t="n">
        <v>10</v>
      </c>
    </row>
    <row r="2280">
      <c r="A2280" t="n">
        <v>21</v>
      </c>
      <c r="B2280" t="n">
        <v>145</v>
      </c>
      <c r="C2280" t="inlineStr">
        <is>
          <t xml:space="preserve">CONCLUIDO	</t>
        </is>
      </c>
      <c r="D2280" t="n">
        <v>6.6196</v>
      </c>
      <c r="E2280" t="n">
        <v>15.11</v>
      </c>
      <c r="F2280" t="n">
        <v>10.86</v>
      </c>
      <c r="G2280" t="n">
        <v>27.16</v>
      </c>
      <c r="H2280" t="n">
        <v>0.38</v>
      </c>
      <c r="I2280" t="n">
        <v>24</v>
      </c>
      <c r="J2280" t="n">
        <v>295.88</v>
      </c>
      <c r="K2280" t="n">
        <v>61.2</v>
      </c>
      <c r="L2280" t="n">
        <v>6.25</v>
      </c>
      <c r="M2280" t="n">
        <v>22</v>
      </c>
      <c r="N2280" t="n">
        <v>83.43000000000001</v>
      </c>
      <c r="O2280" t="n">
        <v>36726.12</v>
      </c>
      <c r="P2280" t="n">
        <v>194.52</v>
      </c>
      <c r="Q2280" t="n">
        <v>197.82</v>
      </c>
      <c r="R2280" t="n">
        <v>42.11</v>
      </c>
      <c r="S2280" t="n">
        <v>25.4</v>
      </c>
      <c r="T2280" t="n">
        <v>7430.29</v>
      </c>
      <c r="U2280" t="n">
        <v>0.6</v>
      </c>
      <c r="V2280" t="n">
        <v>0.86</v>
      </c>
      <c r="W2280" t="n">
        <v>2.98</v>
      </c>
      <c r="X2280" t="n">
        <v>0.47</v>
      </c>
      <c r="Y2280" t="n">
        <v>1</v>
      </c>
      <c r="Z2280" t="n">
        <v>10</v>
      </c>
    </row>
    <row r="2281">
      <c r="A2281" t="n">
        <v>22</v>
      </c>
      <c r="B2281" t="n">
        <v>145</v>
      </c>
      <c r="C2281" t="inlineStr">
        <is>
          <t xml:space="preserve">CONCLUIDO	</t>
        </is>
      </c>
      <c r="D2281" t="n">
        <v>6.6551</v>
      </c>
      <c r="E2281" t="n">
        <v>15.03</v>
      </c>
      <c r="F2281" t="n">
        <v>10.84</v>
      </c>
      <c r="G2281" t="n">
        <v>28.27</v>
      </c>
      <c r="H2281" t="n">
        <v>0.39</v>
      </c>
      <c r="I2281" t="n">
        <v>23</v>
      </c>
      <c r="J2281" t="n">
        <v>296.4</v>
      </c>
      <c r="K2281" t="n">
        <v>61.2</v>
      </c>
      <c r="L2281" t="n">
        <v>6.5</v>
      </c>
      <c r="M2281" t="n">
        <v>21</v>
      </c>
      <c r="N2281" t="n">
        <v>83.7</v>
      </c>
      <c r="O2281" t="n">
        <v>36790.13</v>
      </c>
      <c r="P2281" t="n">
        <v>194.08</v>
      </c>
      <c r="Q2281" t="n">
        <v>197.79</v>
      </c>
      <c r="R2281" t="n">
        <v>41.24</v>
      </c>
      <c r="S2281" t="n">
        <v>25.4</v>
      </c>
      <c r="T2281" t="n">
        <v>7000.46</v>
      </c>
      <c r="U2281" t="n">
        <v>0.62</v>
      </c>
      <c r="V2281" t="n">
        <v>0.86</v>
      </c>
      <c r="W2281" t="n">
        <v>2.98</v>
      </c>
      <c r="X2281" t="n">
        <v>0.45</v>
      </c>
      <c r="Y2281" t="n">
        <v>1</v>
      </c>
      <c r="Z2281" t="n">
        <v>10</v>
      </c>
    </row>
    <row r="2282">
      <c r="A2282" t="n">
        <v>23</v>
      </c>
      <c r="B2282" t="n">
        <v>145</v>
      </c>
      <c r="C2282" t="inlineStr">
        <is>
          <t xml:space="preserve">CONCLUIDO	</t>
        </is>
      </c>
      <c r="D2282" t="n">
        <v>6.6918</v>
      </c>
      <c r="E2282" t="n">
        <v>14.94</v>
      </c>
      <c r="F2282" t="n">
        <v>10.81</v>
      </c>
      <c r="G2282" t="n">
        <v>29.48</v>
      </c>
      <c r="H2282" t="n">
        <v>0.4</v>
      </c>
      <c r="I2282" t="n">
        <v>22</v>
      </c>
      <c r="J2282" t="n">
        <v>296.92</v>
      </c>
      <c r="K2282" t="n">
        <v>61.2</v>
      </c>
      <c r="L2282" t="n">
        <v>6.75</v>
      </c>
      <c r="M2282" t="n">
        <v>20</v>
      </c>
      <c r="N2282" t="n">
        <v>83.97</v>
      </c>
      <c r="O2282" t="n">
        <v>36854.25</v>
      </c>
      <c r="P2282" t="n">
        <v>193.56</v>
      </c>
      <c r="Q2282" t="n">
        <v>197.81</v>
      </c>
      <c r="R2282" t="n">
        <v>40.22</v>
      </c>
      <c r="S2282" t="n">
        <v>25.4</v>
      </c>
      <c r="T2282" t="n">
        <v>6497.81</v>
      </c>
      <c r="U2282" t="n">
        <v>0.63</v>
      </c>
      <c r="V2282" t="n">
        <v>0.86</v>
      </c>
      <c r="W2282" t="n">
        <v>2.98</v>
      </c>
      <c r="X2282" t="n">
        <v>0.42</v>
      </c>
      <c r="Y2282" t="n">
        <v>1</v>
      </c>
      <c r="Z2282" t="n">
        <v>10</v>
      </c>
    </row>
    <row r="2283">
      <c r="A2283" t="n">
        <v>24</v>
      </c>
      <c r="B2283" t="n">
        <v>145</v>
      </c>
      <c r="C2283" t="inlineStr">
        <is>
          <t xml:space="preserve">CONCLUIDO	</t>
        </is>
      </c>
      <c r="D2283" t="n">
        <v>6.7237</v>
      </c>
      <c r="E2283" t="n">
        <v>14.87</v>
      </c>
      <c r="F2283" t="n">
        <v>10.79</v>
      </c>
      <c r="G2283" t="n">
        <v>30.83</v>
      </c>
      <c r="H2283" t="n">
        <v>0.42</v>
      </c>
      <c r="I2283" t="n">
        <v>21</v>
      </c>
      <c r="J2283" t="n">
        <v>297.44</v>
      </c>
      <c r="K2283" t="n">
        <v>61.2</v>
      </c>
      <c r="L2283" t="n">
        <v>7</v>
      </c>
      <c r="M2283" t="n">
        <v>19</v>
      </c>
      <c r="N2283" t="n">
        <v>84.23999999999999</v>
      </c>
      <c r="O2283" t="n">
        <v>36918.48</v>
      </c>
      <c r="P2283" t="n">
        <v>193.28</v>
      </c>
      <c r="Q2283" t="n">
        <v>197.83</v>
      </c>
      <c r="R2283" t="n">
        <v>39.82</v>
      </c>
      <c r="S2283" t="n">
        <v>25.4</v>
      </c>
      <c r="T2283" t="n">
        <v>6301.86</v>
      </c>
      <c r="U2283" t="n">
        <v>0.64</v>
      </c>
      <c r="V2283" t="n">
        <v>0.86</v>
      </c>
      <c r="W2283" t="n">
        <v>2.97</v>
      </c>
      <c r="X2283" t="n">
        <v>0.4</v>
      </c>
      <c r="Y2283" t="n">
        <v>1</v>
      </c>
      <c r="Z2283" t="n">
        <v>10</v>
      </c>
    </row>
    <row r="2284">
      <c r="A2284" t="n">
        <v>25</v>
      </c>
      <c r="B2284" t="n">
        <v>145</v>
      </c>
      <c r="C2284" t="inlineStr">
        <is>
          <t xml:space="preserve">CONCLUIDO	</t>
        </is>
      </c>
      <c r="D2284" t="n">
        <v>6.7216</v>
      </c>
      <c r="E2284" t="n">
        <v>14.88</v>
      </c>
      <c r="F2284" t="n">
        <v>10.8</v>
      </c>
      <c r="G2284" t="n">
        <v>30.85</v>
      </c>
      <c r="H2284" t="n">
        <v>0.43</v>
      </c>
      <c r="I2284" t="n">
        <v>21</v>
      </c>
      <c r="J2284" t="n">
        <v>297.96</v>
      </c>
      <c r="K2284" t="n">
        <v>61.2</v>
      </c>
      <c r="L2284" t="n">
        <v>7.25</v>
      </c>
      <c r="M2284" t="n">
        <v>19</v>
      </c>
      <c r="N2284" t="n">
        <v>84.51000000000001</v>
      </c>
      <c r="O2284" t="n">
        <v>36982.83</v>
      </c>
      <c r="P2284" t="n">
        <v>193.24</v>
      </c>
      <c r="Q2284" t="n">
        <v>197.79</v>
      </c>
      <c r="R2284" t="n">
        <v>39.85</v>
      </c>
      <c r="S2284" t="n">
        <v>25.4</v>
      </c>
      <c r="T2284" t="n">
        <v>6316.75</v>
      </c>
      <c r="U2284" t="n">
        <v>0.64</v>
      </c>
      <c r="V2284" t="n">
        <v>0.86</v>
      </c>
      <c r="W2284" t="n">
        <v>2.98</v>
      </c>
      <c r="X2284" t="n">
        <v>0.41</v>
      </c>
      <c r="Y2284" t="n">
        <v>1</v>
      </c>
      <c r="Z2284" t="n">
        <v>10</v>
      </c>
    </row>
    <row r="2285">
      <c r="A2285" t="n">
        <v>26</v>
      </c>
      <c r="B2285" t="n">
        <v>145</v>
      </c>
      <c r="C2285" t="inlineStr">
        <is>
          <t xml:space="preserve">CONCLUIDO	</t>
        </is>
      </c>
      <c r="D2285" t="n">
        <v>6.7634</v>
      </c>
      <c r="E2285" t="n">
        <v>14.79</v>
      </c>
      <c r="F2285" t="n">
        <v>10.76</v>
      </c>
      <c r="G2285" t="n">
        <v>32.28</v>
      </c>
      <c r="H2285" t="n">
        <v>0.45</v>
      </c>
      <c r="I2285" t="n">
        <v>20</v>
      </c>
      <c r="J2285" t="n">
        <v>298.48</v>
      </c>
      <c r="K2285" t="n">
        <v>61.2</v>
      </c>
      <c r="L2285" t="n">
        <v>7.5</v>
      </c>
      <c r="M2285" t="n">
        <v>18</v>
      </c>
      <c r="N2285" t="n">
        <v>84.79000000000001</v>
      </c>
      <c r="O2285" t="n">
        <v>37047.29</v>
      </c>
      <c r="P2285" t="n">
        <v>192.64</v>
      </c>
      <c r="Q2285" t="n">
        <v>197.77</v>
      </c>
      <c r="R2285" t="n">
        <v>38.9</v>
      </c>
      <c r="S2285" t="n">
        <v>25.4</v>
      </c>
      <c r="T2285" t="n">
        <v>5844.08</v>
      </c>
      <c r="U2285" t="n">
        <v>0.65</v>
      </c>
      <c r="V2285" t="n">
        <v>0.86</v>
      </c>
      <c r="W2285" t="n">
        <v>2.97</v>
      </c>
      <c r="X2285" t="n">
        <v>0.37</v>
      </c>
      <c r="Y2285" t="n">
        <v>1</v>
      </c>
      <c r="Z2285" t="n">
        <v>10</v>
      </c>
    </row>
    <row r="2286">
      <c r="A2286" t="n">
        <v>27</v>
      </c>
      <c r="B2286" t="n">
        <v>145</v>
      </c>
      <c r="C2286" t="inlineStr">
        <is>
          <t xml:space="preserve">CONCLUIDO	</t>
        </is>
      </c>
      <c r="D2286" t="n">
        <v>6.7913</v>
      </c>
      <c r="E2286" t="n">
        <v>14.72</v>
      </c>
      <c r="F2286" t="n">
        <v>10.75</v>
      </c>
      <c r="G2286" t="n">
        <v>33.95</v>
      </c>
      <c r="H2286" t="n">
        <v>0.46</v>
      </c>
      <c r="I2286" t="n">
        <v>19</v>
      </c>
      <c r="J2286" t="n">
        <v>299.01</v>
      </c>
      <c r="K2286" t="n">
        <v>61.2</v>
      </c>
      <c r="L2286" t="n">
        <v>7.75</v>
      </c>
      <c r="M2286" t="n">
        <v>17</v>
      </c>
      <c r="N2286" t="n">
        <v>85.06</v>
      </c>
      <c r="O2286" t="n">
        <v>37111.87</v>
      </c>
      <c r="P2286" t="n">
        <v>192.56</v>
      </c>
      <c r="Q2286" t="n">
        <v>197.82</v>
      </c>
      <c r="R2286" t="n">
        <v>38.63</v>
      </c>
      <c r="S2286" t="n">
        <v>25.4</v>
      </c>
      <c r="T2286" t="n">
        <v>5715.76</v>
      </c>
      <c r="U2286" t="n">
        <v>0.66</v>
      </c>
      <c r="V2286" t="n">
        <v>0.87</v>
      </c>
      <c r="W2286" t="n">
        <v>2.97</v>
      </c>
      <c r="X2286" t="n">
        <v>0.36</v>
      </c>
      <c r="Y2286" t="n">
        <v>1</v>
      </c>
      <c r="Z2286" t="n">
        <v>10</v>
      </c>
    </row>
    <row r="2287">
      <c r="A2287" t="n">
        <v>28</v>
      </c>
      <c r="B2287" t="n">
        <v>145</v>
      </c>
      <c r="C2287" t="inlineStr">
        <is>
          <t xml:space="preserve">CONCLUIDO	</t>
        </is>
      </c>
      <c r="D2287" t="n">
        <v>6.794</v>
      </c>
      <c r="E2287" t="n">
        <v>14.72</v>
      </c>
      <c r="F2287" t="n">
        <v>10.75</v>
      </c>
      <c r="G2287" t="n">
        <v>33.93</v>
      </c>
      <c r="H2287" t="n">
        <v>0.48</v>
      </c>
      <c r="I2287" t="n">
        <v>19</v>
      </c>
      <c r="J2287" t="n">
        <v>299.53</v>
      </c>
      <c r="K2287" t="n">
        <v>61.2</v>
      </c>
      <c r="L2287" t="n">
        <v>8</v>
      </c>
      <c r="M2287" t="n">
        <v>17</v>
      </c>
      <c r="N2287" t="n">
        <v>85.33</v>
      </c>
      <c r="O2287" t="n">
        <v>37176.68</v>
      </c>
      <c r="P2287" t="n">
        <v>192.43</v>
      </c>
      <c r="Q2287" t="n">
        <v>197.82</v>
      </c>
      <c r="R2287" t="n">
        <v>38.47</v>
      </c>
      <c r="S2287" t="n">
        <v>25.4</v>
      </c>
      <c r="T2287" t="n">
        <v>5634.16</v>
      </c>
      <c r="U2287" t="n">
        <v>0.66</v>
      </c>
      <c r="V2287" t="n">
        <v>0.87</v>
      </c>
      <c r="W2287" t="n">
        <v>2.97</v>
      </c>
      <c r="X2287" t="n">
        <v>0.35</v>
      </c>
      <c r="Y2287" t="n">
        <v>1</v>
      </c>
      <c r="Z2287" t="n">
        <v>10</v>
      </c>
    </row>
    <row r="2288">
      <c r="A2288" t="n">
        <v>29</v>
      </c>
      <c r="B2288" t="n">
        <v>145</v>
      </c>
      <c r="C2288" t="inlineStr">
        <is>
          <t xml:space="preserve">CONCLUIDO	</t>
        </is>
      </c>
      <c r="D2288" t="n">
        <v>6.8252</v>
      </c>
      <c r="E2288" t="n">
        <v>14.65</v>
      </c>
      <c r="F2288" t="n">
        <v>10.73</v>
      </c>
      <c r="G2288" t="n">
        <v>35.77</v>
      </c>
      <c r="H2288" t="n">
        <v>0.49</v>
      </c>
      <c r="I2288" t="n">
        <v>18</v>
      </c>
      <c r="J2288" t="n">
        <v>300.06</v>
      </c>
      <c r="K2288" t="n">
        <v>61.2</v>
      </c>
      <c r="L2288" t="n">
        <v>8.25</v>
      </c>
      <c r="M2288" t="n">
        <v>16</v>
      </c>
      <c r="N2288" t="n">
        <v>85.61</v>
      </c>
      <c r="O2288" t="n">
        <v>37241.49</v>
      </c>
      <c r="P2288" t="n">
        <v>192.23</v>
      </c>
      <c r="Q2288" t="n">
        <v>197.79</v>
      </c>
      <c r="R2288" t="n">
        <v>37.78</v>
      </c>
      <c r="S2288" t="n">
        <v>25.4</v>
      </c>
      <c r="T2288" t="n">
        <v>5295.13</v>
      </c>
      <c r="U2288" t="n">
        <v>0.67</v>
      </c>
      <c r="V2288" t="n">
        <v>0.87</v>
      </c>
      <c r="W2288" t="n">
        <v>2.97</v>
      </c>
      <c r="X2288" t="n">
        <v>0.34</v>
      </c>
      <c r="Y2288" t="n">
        <v>1</v>
      </c>
      <c r="Z2288" t="n">
        <v>10</v>
      </c>
    </row>
    <row r="2289">
      <c r="A2289" t="n">
        <v>30</v>
      </c>
      <c r="B2289" t="n">
        <v>145</v>
      </c>
      <c r="C2289" t="inlineStr">
        <is>
          <t xml:space="preserve">CONCLUIDO	</t>
        </is>
      </c>
      <c r="D2289" t="n">
        <v>6.8283</v>
      </c>
      <c r="E2289" t="n">
        <v>14.64</v>
      </c>
      <c r="F2289" t="n">
        <v>10.73</v>
      </c>
      <c r="G2289" t="n">
        <v>35.75</v>
      </c>
      <c r="H2289" t="n">
        <v>0.5</v>
      </c>
      <c r="I2289" t="n">
        <v>18</v>
      </c>
      <c r="J2289" t="n">
        <v>300.59</v>
      </c>
      <c r="K2289" t="n">
        <v>61.2</v>
      </c>
      <c r="L2289" t="n">
        <v>8.5</v>
      </c>
      <c r="M2289" t="n">
        <v>16</v>
      </c>
      <c r="N2289" t="n">
        <v>85.89</v>
      </c>
      <c r="O2289" t="n">
        <v>37306.42</v>
      </c>
      <c r="P2289" t="n">
        <v>191.98</v>
      </c>
      <c r="Q2289" t="n">
        <v>197.82</v>
      </c>
      <c r="R2289" t="n">
        <v>37.82</v>
      </c>
      <c r="S2289" t="n">
        <v>25.4</v>
      </c>
      <c r="T2289" t="n">
        <v>5317.73</v>
      </c>
      <c r="U2289" t="n">
        <v>0.67</v>
      </c>
      <c r="V2289" t="n">
        <v>0.87</v>
      </c>
      <c r="W2289" t="n">
        <v>2.97</v>
      </c>
      <c r="X2289" t="n">
        <v>0.33</v>
      </c>
      <c r="Y2289" t="n">
        <v>1</v>
      </c>
      <c r="Z2289" t="n">
        <v>10</v>
      </c>
    </row>
    <row r="2290">
      <c r="A2290" t="n">
        <v>31</v>
      </c>
      <c r="B2290" t="n">
        <v>145</v>
      </c>
      <c r="C2290" t="inlineStr">
        <is>
          <t xml:space="preserve">CONCLUIDO	</t>
        </is>
      </c>
      <c r="D2290" t="n">
        <v>6.8522</v>
      </c>
      <c r="E2290" t="n">
        <v>14.59</v>
      </c>
      <c r="F2290" t="n">
        <v>10.73</v>
      </c>
      <c r="G2290" t="n">
        <v>37.87</v>
      </c>
      <c r="H2290" t="n">
        <v>0.52</v>
      </c>
      <c r="I2290" t="n">
        <v>17</v>
      </c>
      <c r="J2290" t="n">
        <v>301.11</v>
      </c>
      <c r="K2290" t="n">
        <v>61.2</v>
      </c>
      <c r="L2290" t="n">
        <v>8.75</v>
      </c>
      <c r="M2290" t="n">
        <v>15</v>
      </c>
      <c r="N2290" t="n">
        <v>86.16</v>
      </c>
      <c r="O2290" t="n">
        <v>37371.47</v>
      </c>
      <c r="P2290" t="n">
        <v>192.02</v>
      </c>
      <c r="Q2290" t="n">
        <v>197.82</v>
      </c>
      <c r="R2290" t="n">
        <v>37.87</v>
      </c>
      <c r="S2290" t="n">
        <v>25.4</v>
      </c>
      <c r="T2290" t="n">
        <v>5347.59</v>
      </c>
      <c r="U2290" t="n">
        <v>0.67</v>
      </c>
      <c r="V2290" t="n">
        <v>0.87</v>
      </c>
      <c r="W2290" t="n">
        <v>2.97</v>
      </c>
      <c r="X2290" t="n">
        <v>0.34</v>
      </c>
      <c r="Y2290" t="n">
        <v>1</v>
      </c>
      <c r="Z2290" t="n">
        <v>10</v>
      </c>
    </row>
    <row r="2291">
      <c r="A2291" t="n">
        <v>32</v>
      </c>
      <c r="B2291" t="n">
        <v>145</v>
      </c>
      <c r="C2291" t="inlineStr">
        <is>
          <t xml:space="preserve">CONCLUIDO	</t>
        </is>
      </c>
      <c r="D2291" t="n">
        <v>6.8531</v>
      </c>
      <c r="E2291" t="n">
        <v>14.59</v>
      </c>
      <c r="F2291" t="n">
        <v>10.73</v>
      </c>
      <c r="G2291" t="n">
        <v>37.86</v>
      </c>
      <c r="H2291" t="n">
        <v>0.53</v>
      </c>
      <c r="I2291" t="n">
        <v>17</v>
      </c>
      <c r="J2291" t="n">
        <v>301.64</v>
      </c>
      <c r="K2291" t="n">
        <v>61.2</v>
      </c>
      <c r="L2291" t="n">
        <v>9</v>
      </c>
      <c r="M2291" t="n">
        <v>15</v>
      </c>
      <c r="N2291" t="n">
        <v>86.44</v>
      </c>
      <c r="O2291" t="n">
        <v>37436.63</v>
      </c>
      <c r="P2291" t="n">
        <v>192.11</v>
      </c>
      <c r="Q2291" t="n">
        <v>197.81</v>
      </c>
      <c r="R2291" t="n">
        <v>37.68</v>
      </c>
      <c r="S2291" t="n">
        <v>25.4</v>
      </c>
      <c r="T2291" t="n">
        <v>5249.25</v>
      </c>
      <c r="U2291" t="n">
        <v>0.67</v>
      </c>
      <c r="V2291" t="n">
        <v>0.87</v>
      </c>
      <c r="W2291" t="n">
        <v>2.97</v>
      </c>
      <c r="X2291" t="n">
        <v>0.34</v>
      </c>
      <c r="Y2291" t="n">
        <v>1</v>
      </c>
      <c r="Z2291" t="n">
        <v>10</v>
      </c>
    </row>
    <row r="2292">
      <c r="A2292" t="n">
        <v>33</v>
      </c>
      <c r="B2292" t="n">
        <v>145</v>
      </c>
      <c r="C2292" t="inlineStr">
        <is>
          <t xml:space="preserve">CONCLUIDO	</t>
        </is>
      </c>
      <c r="D2292" t="n">
        <v>6.9004</v>
      </c>
      <c r="E2292" t="n">
        <v>14.49</v>
      </c>
      <c r="F2292" t="n">
        <v>10.68</v>
      </c>
      <c r="G2292" t="n">
        <v>40.05</v>
      </c>
      <c r="H2292" t="n">
        <v>0.55</v>
      </c>
      <c r="I2292" t="n">
        <v>16</v>
      </c>
      <c r="J2292" t="n">
        <v>302.17</v>
      </c>
      <c r="K2292" t="n">
        <v>61.2</v>
      </c>
      <c r="L2292" t="n">
        <v>9.25</v>
      </c>
      <c r="M2292" t="n">
        <v>14</v>
      </c>
      <c r="N2292" t="n">
        <v>86.72</v>
      </c>
      <c r="O2292" t="n">
        <v>37501.91</v>
      </c>
      <c r="P2292" t="n">
        <v>191.25</v>
      </c>
      <c r="Q2292" t="n">
        <v>197.82</v>
      </c>
      <c r="R2292" t="n">
        <v>36.38</v>
      </c>
      <c r="S2292" t="n">
        <v>25.4</v>
      </c>
      <c r="T2292" t="n">
        <v>4606.49</v>
      </c>
      <c r="U2292" t="n">
        <v>0.7</v>
      </c>
      <c r="V2292" t="n">
        <v>0.87</v>
      </c>
      <c r="W2292" t="n">
        <v>2.96</v>
      </c>
      <c r="X2292" t="n">
        <v>0.29</v>
      </c>
      <c r="Y2292" t="n">
        <v>1</v>
      </c>
      <c r="Z2292" t="n">
        <v>10</v>
      </c>
    </row>
    <row r="2293">
      <c r="A2293" t="n">
        <v>34</v>
      </c>
      <c r="B2293" t="n">
        <v>145</v>
      </c>
      <c r="C2293" t="inlineStr">
        <is>
          <t xml:space="preserve">CONCLUIDO	</t>
        </is>
      </c>
      <c r="D2293" t="n">
        <v>6.8911</v>
      </c>
      <c r="E2293" t="n">
        <v>14.51</v>
      </c>
      <c r="F2293" t="n">
        <v>10.7</v>
      </c>
      <c r="G2293" t="n">
        <v>40.12</v>
      </c>
      <c r="H2293" t="n">
        <v>0.5600000000000001</v>
      </c>
      <c r="I2293" t="n">
        <v>16</v>
      </c>
      <c r="J2293" t="n">
        <v>302.7</v>
      </c>
      <c r="K2293" t="n">
        <v>61.2</v>
      </c>
      <c r="L2293" t="n">
        <v>9.5</v>
      </c>
      <c r="M2293" t="n">
        <v>14</v>
      </c>
      <c r="N2293" t="n">
        <v>87</v>
      </c>
      <c r="O2293" t="n">
        <v>37567.32</v>
      </c>
      <c r="P2293" t="n">
        <v>191.67</v>
      </c>
      <c r="Q2293" t="n">
        <v>197.78</v>
      </c>
      <c r="R2293" t="n">
        <v>36.86</v>
      </c>
      <c r="S2293" t="n">
        <v>25.4</v>
      </c>
      <c r="T2293" t="n">
        <v>4844.56</v>
      </c>
      <c r="U2293" t="n">
        <v>0.6899999999999999</v>
      </c>
      <c r="V2293" t="n">
        <v>0.87</v>
      </c>
      <c r="W2293" t="n">
        <v>2.97</v>
      </c>
      <c r="X2293" t="n">
        <v>0.31</v>
      </c>
      <c r="Y2293" t="n">
        <v>1</v>
      </c>
      <c r="Z2293" t="n">
        <v>10</v>
      </c>
    </row>
    <row r="2294">
      <c r="A2294" t="n">
        <v>35</v>
      </c>
      <c r="B2294" t="n">
        <v>145</v>
      </c>
      <c r="C2294" t="inlineStr">
        <is>
          <t xml:space="preserve">CONCLUIDO	</t>
        </is>
      </c>
      <c r="D2294" t="n">
        <v>6.8976</v>
      </c>
      <c r="E2294" t="n">
        <v>14.5</v>
      </c>
      <c r="F2294" t="n">
        <v>10.69</v>
      </c>
      <c r="G2294" t="n">
        <v>40.07</v>
      </c>
      <c r="H2294" t="n">
        <v>0.57</v>
      </c>
      <c r="I2294" t="n">
        <v>16</v>
      </c>
      <c r="J2294" t="n">
        <v>303.23</v>
      </c>
      <c r="K2294" t="n">
        <v>61.2</v>
      </c>
      <c r="L2294" t="n">
        <v>9.75</v>
      </c>
      <c r="M2294" t="n">
        <v>14</v>
      </c>
      <c r="N2294" t="n">
        <v>87.28</v>
      </c>
      <c r="O2294" t="n">
        <v>37632.84</v>
      </c>
      <c r="P2294" t="n">
        <v>191.39</v>
      </c>
      <c r="Q2294" t="n">
        <v>197.87</v>
      </c>
      <c r="R2294" t="n">
        <v>36.57</v>
      </c>
      <c r="S2294" t="n">
        <v>25.4</v>
      </c>
      <c r="T2294" t="n">
        <v>4700.21</v>
      </c>
      <c r="U2294" t="n">
        <v>0.6899999999999999</v>
      </c>
      <c r="V2294" t="n">
        <v>0.87</v>
      </c>
      <c r="W2294" t="n">
        <v>2.96</v>
      </c>
      <c r="X2294" t="n">
        <v>0.29</v>
      </c>
      <c r="Y2294" t="n">
        <v>1</v>
      </c>
      <c r="Z2294" t="n">
        <v>10</v>
      </c>
    </row>
    <row r="2295">
      <c r="A2295" t="n">
        <v>36</v>
      </c>
      <c r="B2295" t="n">
        <v>145</v>
      </c>
      <c r="C2295" t="inlineStr">
        <is>
          <t xml:space="preserve">CONCLUIDO	</t>
        </is>
      </c>
      <c r="D2295" t="n">
        <v>6.9301</v>
      </c>
      <c r="E2295" t="n">
        <v>14.43</v>
      </c>
      <c r="F2295" t="n">
        <v>10.67</v>
      </c>
      <c r="G2295" t="n">
        <v>42.69</v>
      </c>
      <c r="H2295" t="n">
        <v>0.59</v>
      </c>
      <c r="I2295" t="n">
        <v>15</v>
      </c>
      <c r="J2295" t="n">
        <v>303.76</v>
      </c>
      <c r="K2295" t="n">
        <v>61.2</v>
      </c>
      <c r="L2295" t="n">
        <v>10</v>
      </c>
      <c r="M2295" t="n">
        <v>13</v>
      </c>
      <c r="N2295" t="n">
        <v>87.56999999999999</v>
      </c>
      <c r="O2295" t="n">
        <v>37698.48</v>
      </c>
      <c r="P2295" t="n">
        <v>191.2</v>
      </c>
      <c r="Q2295" t="n">
        <v>197.8</v>
      </c>
      <c r="R2295" t="n">
        <v>36.19</v>
      </c>
      <c r="S2295" t="n">
        <v>25.4</v>
      </c>
      <c r="T2295" t="n">
        <v>4517.05</v>
      </c>
      <c r="U2295" t="n">
        <v>0.7</v>
      </c>
      <c r="V2295" t="n">
        <v>0.87</v>
      </c>
      <c r="W2295" t="n">
        <v>2.96</v>
      </c>
      <c r="X2295" t="n">
        <v>0.28</v>
      </c>
      <c r="Y2295" t="n">
        <v>1</v>
      </c>
      <c r="Z2295" t="n">
        <v>10</v>
      </c>
    </row>
    <row r="2296">
      <c r="A2296" t="n">
        <v>37</v>
      </c>
      <c r="B2296" t="n">
        <v>145</v>
      </c>
      <c r="C2296" t="inlineStr">
        <is>
          <t xml:space="preserve">CONCLUIDO	</t>
        </is>
      </c>
      <c r="D2296" t="n">
        <v>6.9357</v>
      </c>
      <c r="E2296" t="n">
        <v>14.42</v>
      </c>
      <c r="F2296" t="n">
        <v>10.66</v>
      </c>
      <c r="G2296" t="n">
        <v>42.64</v>
      </c>
      <c r="H2296" t="n">
        <v>0.6</v>
      </c>
      <c r="I2296" t="n">
        <v>15</v>
      </c>
      <c r="J2296" t="n">
        <v>304.3</v>
      </c>
      <c r="K2296" t="n">
        <v>61.2</v>
      </c>
      <c r="L2296" t="n">
        <v>10.25</v>
      </c>
      <c r="M2296" t="n">
        <v>13</v>
      </c>
      <c r="N2296" t="n">
        <v>87.84999999999999</v>
      </c>
      <c r="O2296" t="n">
        <v>37764.25</v>
      </c>
      <c r="P2296" t="n">
        <v>190.93</v>
      </c>
      <c r="Q2296" t="n">
        <v>197.8</v>
      </c>
      <c r="R2296" t="n">
        <v>35.79</v>
      </c>
      <c r="S2296" t="n">
        <v>25.4</v>
      </c>
      <c r="T2296" t="n">
        <v>4316.07</v>
      </c>
      <c r="U2296" t="n">
        <v>0.71</v>
      </c>
      <c r="V2296" t="n">
        <v>0.87</v>
      </c>
      <c r="W2296" t="n">
        <v>2.96</v>
      </c>
      <c r="X2296" t="n">
        <v>0.27</v>
      </c>
      <c r="Y2296" t="n">
        <v>1</v>
      </c>
      <c r="Z2296" t="n">
        <v>10</v>
      </c>
    </row>
    <row r="2297">
      <c r="A2297" t="n">
        <v>38</v>
      </c>
      <c r="B2297" t="n">
        <v>145</v>
      </c>
      <c r="C2297" t="inlineStr">
        <is>
          <t xml:space="preserve">CONCLUIDO	</t>
        </is>
      </c>
      <c r="D2297" t="n">
        <v>6.9717</v>
      </c>
      <c r="E2297" t="n">
        <v>14.34</v>
      </c>
      <c r="F2297" t="n">
        <v>10.64</v>
      </c>
      <c r="G2297" t="n">
        <v>45.6</v>
      </c>
      <c r="H2297" t="n">
        <v>0.61</v>
      </c>
      <c r="I2297" t="n">
        <v>14</v>
      </c>
      <c r="J2297" t="n">
        <v>304.83</v>
      </c>
      <c r="K2297" t="n">
        <v>61.2</v>
      </c>
      <c r="L2297" t="n">
        <v>10.5</v>
      </c>
      <c r="M2297" t="n">
        <v>12</v>
      </c>
      <c r="N2297" t="n">
        <v>88.13</v>
      </c>
      <c r="O2297" t="n">
        <v>37830.13</v>
      </c>
      <c r="P2297" t="n">
        <v>190.56</v>
      </c>
      <c r="Q2297" t="n">
        <v>197.83</v>
      </c>
      <c r="R2297" t="n">
        <v>35.11</v>
      </c>
      <c r="S2297" t="n">
        <v>25.4</v>
      </c>
      <c r="T2297" t="n">
        <v>3979.79</v>
      </c>
      <c r="U2297" t="n">
        <v>0.72</v>
      </c>
      <c r="V2297" t="n">
        <v>0.87</v>
      </c>
      <c r="W2297" t="n">
        <v>2.96</v>
      </c>
      <c r="X2297" t="n">
        <v>0.25</v>
      </c>
      <c r="Y2297" t="n">
        <v>1</v>
      </c>
      <c r="Z2297" t="n">
        <v>10</v>
      </c>
    </row>
    <row r="2298">
      <c r="A2298" t="n">
        <v>39</v>
      </c>
      <c r="B2298" t="n">
        <v>145</v>
      </c>
      <c r="C2298" t="inlineStr">
        <is>
          <t xml:space="preserve">CONCLUIDO	</t>
        </is>
      </c>
      <c r="D2298" t="n">
        <v>6.9682</v>
      </c>
      <c r="E2298" t="n">
        <v>14.35</v>
      </c>
      <c r="F2298" t="n">
        <v>10.65</v>
      </c>
      <c r="G2298" t="n">
        <v>45.63</v>
      </c>
      <c r="H2298" t="n">
        <v>0.63</v>
      </c>
      <c r="I2298" t="n">
        <v>14</v>
      </c>
      <c r="J2298" t="n">
        <v>305.37</v>
      </c>
      <c r="K2298" t="n">
        <v>61.2</v>
      </c>
      <c r="L2298" t="n">
        <v>10.75</v>
      </c>
      <c r="M2298" t="n">
        <v>12</v>
      </c>
      <c r="N2298" t="n">
        <v>88.42</v>
      </c>
      <c r="O2298" t="n">
        <v>37896.14</v>
      </c>
      <c r="P2298" t="n">
        <v>190.77</v>
      </c>
      <c r="Q2298" t="n">
        <v>197.79</v>
      </c>
      <c r="R2298" t="n">
        <v>35.21</v>
      </c>
      <c r="S2298" t="n">
        <v>25.4</v>
      </c>
      <c r="T2298" t="n">
        <v>4029.61</v>
      </c>
      <c r="U2298" t="n">
        <v>0.72</v>
      </c>
      <c r="V2298" t="n">
        <v>0.87</v>
      </c>
      <c r="W2298" t="n">
        <v>2.97</v>
      </c>
      <c r="X2298" t="n">
        <v>0.26</v>
      </c>
      <c r="Y2298" t="n">
        <v>1</v>
      </c>
      <c r="Z2298" t="n">
        <v>10</v>
      </c>
    </row>
    <row r="2299">
      <c r="A2299" t="n">
        <v>40</v>
      </c>
      <c r="B2299" t="n">
        <v>145</v>
      </c>
      <c r="C2299" t="inlineStr">
        <is>
          <t xml:space="preserve">CONCLUIDO	</t>
        </is>
      </c>
      <c r="D2299" t="n">
        <v>6.965</v>
      </c>
      <c r="E2299" t="n">
        <v>14.36</v>
      </c>
      <c r="F2299" t="n">
        <v>10.65</v>
      </c>
      <c r="G2299" t="n">
        <v>45.66</v>
      </c>
      <c r="H2299" t="n">
        <v>0.64</v>
      </c>
      <c r="I2299" t="n">
        <v>14</v>
      </c>
      <c r="J2299" t="n">
        <v>305.9</v>
      </c>
      <c r="K2299" t="n">
        <v>61.2</v>
      </c>
      <c r="L2299" t="n">
        <v>11</v>
      </c>
      <c r="M2299" t="n">
        <v>12</v>
      </c>
      <c r="N2299" t="n">
        <v>88.7</v>
      </c>
      <c r="O2299" t="n">
        <v>37962.28</v>
      </c>
      <c r="P2299" t="n">
        <v>190.91</v>
      </c>
      <c r="Q2299" t="n">
        <v>197.78</v>
      </c>
      <c r="R2299" t="n">
        <v>35.62</v>
      </c>
      <c r="S2299" t="n">
        <v>25.4</v>
      </c>
      <c r="T2299" t="n">
        <v>4238.19</v>
      </c>
      <c r="U2299" t="n">
        <v>0.71</v>
      </c>
      <c r="V2299" t="n">
        <v>0.87</v>
      </c>
      <c r="W2299" t="n">
        <v>2.96</v>
      </c>
      <c r="X2299" t="n">
        <v>0.26</v>
      </c>
      <c r="Y2299" t="n">
        <v>1</v>
      </c>
      <c r="Z2299" t="n">
        <v>10</v>
      </c>
    </row>
    <row r="2300">
      <c r="A2300" t="n">
        <v>41</v>
      </c>
      <c r="B2300" t="n">
        <v>145</v>
      </c>
      <c r="C2300" t="inlineStr">
        <is>
          <t xml:space="preserve">CONCLUIDO	</t>
        </is>
      </c>
      <c r="D2300" t="n">
        <v>6.9631</v>
      </c>
      <c r="E2300" t="n">
        <v>14.36</v>
      </c>
      <c r="F2300" t="n">
        <v>10.66</v>
      </c>
      <c r="G2300" t="n">
        <v>45.68</v>
      </c>
      <c r="H2300" t="n">
        <v>0.65</v>
      </c>
      <c r="I2300" t="n">
        <v>14</v>
      </c>
      <c r="J2300" t="n">
        <v>306.44</v>
      </c>
      <c r="K2300" t="n">
        <v>61.2</v>
      </c>
      <c r="L2300" t="n">
        <v>11.25</v>
      </c>
      <c r="M2300" t="n">
        <v>12</v>
      </c>
      <c r="N2300" t="n">
        <v>88.98999999999999</v>
      </c>
      <c r="O2300" t="n">
        <v>38028.53</v>
      </c>
      <c r="P2300" t="n">
        <v>190.82</v>
      </c>
      <c r="Q2300" t="n">
        <v>197.82</v>
      </c>
      <c r="R2300" t="n">
        <v>35.78</v>
      </c>
      <c r="S2300" t="n">
        <v>25.4</v>
      </c>
      <c r="T2300" t="n">
        <v>4316.25</v>
      </c>
      <c r="U2300" t="n">
        <v>0.71</v>
      </c>
      <c r="V2300" t="n">
        <v>0.87</v>
      </c>
      <c r="W2300" t="n">
        <v>2.96</v>
      </c>
      <c r="X2300" t="n">
        <v>0.27</v>
      </c>
      <c r="Y2300" t="n">
        <v>1</v>
      </c>
      <c r="Z2300" t="n">
        <v>10</v>
      </c>
    </row>
    <row r="2301">
      <c r="A2301" t="n">
        <v>42</v>
      </c>
      <c r="B2301" t="n">
        <v>145</v>
      </c>
      <c r="C2301" t="inlineStr">
        <is>
          <t xml:space="preserve">CONCLUIDO	</t>
        </is>
      </c>
      <c r="D2301" t="n">
        <v>7.0009</v>
      </c>
      <c r="E2301" t="n">
        <v>14.28</v>
      </c>
      <c r="F2301" t="n">
        <v>10.63</v>
      </c>
      <c r="G2301" t="n">
        <v>49.08</v>
      </c>
      <c r="H2301" t="n">
        <v>0.67</v>
      </c>
      <c r="I2301" t="n">
        <v>13</v>
      </c>
      <c r="J2301" t="n">
        <v>306.98</v>
      </c>
      <c r="K2301" t="n">
        <v>61.2</v>
      </c>
      <c r="L2301" t="n">
        <v>11.5</v>
      </c>
      <c r="M2301" t="n">
        <v>11</v>
      </c>
      <c r="N2301" t="n">
        <v>89.28</v>
      </c>
      <c r="O2301" t="n">
        <v>38094.91</v>
      </c>
      <c r="P2301" t="n">
        <v>190.61</v>
      </c>
      <c r="Q2301" t="n">
        <v>197.76</v>
      </c>
      <c r="R2301" t="n">
        <v>34.93</v>
      </c>
      <c r="S2301" t="n">
        <v>25.4</v>
      </c>
      <c r="T2301" t="n">
        <v>3893.58</v>
      </c>
      <c r="U2301" t="n">
        <v>0.73</v>
      </c>
      <c r="V2301" t="n">
        <v>0.88</v>
      </c>
      <c r="W2301" t="n">
        <v>2.96</v>
      </c>
      <c r="X2301" t="n">
        <v>0.24</v>
      </c>
      <c r="Y2301" t="n">
        <v>1</v>
      </c>
      <c r="Z2301" t="n">
        <v>10</v>
      </c>
    </row>
    <row r="2302">
      <c r="A2302" t="n">
        <v>43</v>
      </c>
      <c r="B2302" t="n">
        <v>145</v>
      </c>
      <c r="C2302" t="inlineStr">
        <is>
          <t xml:space="preserve">CONCLUIDO	</t>
        </is>
      </c>
      <c r="D2302" t="n">
        <v>6.9971</v>
      </c>
      <c r="E2302" t="n">
        <v>14.29</v>
      </c>
      <c r="F2302" t="n">
        <v>10.64</v>
      </c>
      <c r="G2302" t="n">
        <v>49.12</v>
      </c>
      <c r="H2302" t="n">
        <v>0.68</v>
      </c>
      <c r="I2302" t="n">
        <v>13</v>
      </c>
      <c r="J2302" t="n">
        <v>307.52</v>
      </c>
      <c r="K2302" t="n">
        <v>61.2</v>
      </c>
      <c r="L2302" t="n">
        <v>11.75</v>
      </c>
      <c r="M2302" t="n">
        <v>11</v>
      </c>
      <c r="N2302" t="n">
        <v>89.56999999999999</v>
      </c>
      <c r="O2302" t="n">
        <v>38161.42</v>
      </c>
      <c r="P2302" t="n">
        <v>190.88</v>
      </c>
      <c r="Q2302" t="n">
        <v>197.78</v>
      </c>
      <c r="R2302" t="n">
        <v>35.39</v>
      </c>
      <c r="S2302" t="n">
        <v>25.4</v>
      </c>
      <c r="T2302" t="n">
        <v>4128.1</v>
      </c>
      <c r="U2302" t="n">
        <v>0.72</v>
      </c>
      <c r="V2302" t="n">
        <v>0.87</v>
      </c>
      <c r="W2302" t="n">
        <v>2.96</v>
      </c>
      <c r="X2302" t="n">
        <v>0.25</v>
      </c>
      <c r="Y2302" t="n">
        <v>1</v>
      </c>
      <c r="Z2302" t="n">
        <v>10</v>
      </c>
    </row>
    <row r="2303">
      <c r="A2303" t="n">
        <v>44</v>
      </c>
      <c r="B2303" t="n">
        <v>145</v>
      </c>
      <c r="C2303" t="inlineStr">
        <is>
          <t xml:space="preserve">CONCLUIDO	</t>
        </is>
      </c>
      <c r="D2303" t="n">
        <v>7.0062</v>
      </c>
      <c r="E2303" t="n">
        <v>14.27</v>
      </c>
      <c r="F2303" t="n">
        <v>10.62</v>
      </c>
      <c r="G2303" t="n">
        <v>49.03</v>
      </c>
      <c r="H2303" t="n">
        <v>0.6899999999999999</v>
      </c>
      <c r="I2303" t="n">
        <v>13</v>
      </c>
      <c r="J2303" t="n">
        <v>308.06</v>
      </c>
      <c r="K2303" t="n">
        <v>61.2</v>
      </c>
      <c r="L2303" t="n">
        <v>12</v>
      </c>
      <c r="M2303" t="n">
        <v>11</v>
      </c>
      <c r="N2303" t="n">
        <v>89.86</v>
      </c>
      <c r="O2303" t="n">
        <v>38228.06</v>
      </c>
      <c r="P2303" t="n">
        <v>190.47</v>
      </c>
      <c r="Q2303" t="n">
        <v>197.84</v>
      </c>
      <c r="R2303" t="n">
        <v>34.55</v>
      </c>
      <c r="S2303" t="n">
        <v>25.4</v>
      </c>
      <c r="T2303" t="n">
        <v>3708.02</v>
      </c>
      <c r="U2303" t="n">
        <v>0.74</v>
      </c>
      <c r="V2303" t="n">
        <v>0.88</v>
      </c>
      <c r="W2303" t="n">
        <v>2.96</v>
      </c>
      <c r="X2303" t="n">
        <v>0.23</v>
      </c>
      <c r="Y2303" t="n">
        <v>1</v>
      </c>
      <c r="Z2303" t="n">
        <v>10</v>
      </c>
    </row>
    <row r="2304">
      <c r="A2304" t="n">
        <v>45</v>
      </c>
      <c r="B2304" t="n">
        <v>145</v>
      </c>
      <c r="C2304" t="inlineStr">
        <is>
          <t xml:space="preserve">CONCLUIDO	</t>
        </is>
      </c>
      <c r="D2304" t="n">
        <v>7.0002</v>
      </c>
      <c r="E2304" t="n">
        <v>14.29</v>
      </c>
      <c r="F2304" t="n">
        <v>10.64</v>
      </c>
      <c r="G2304" t="n">
        <v>49.09</v>
      </c>
      <c r="H2304" t="n">
        <v>0.71</v>
      </c>
      <c r="I2304" t="n">
        <v>13</v>
      </c>
      <c r="J2304" t="n">
        <v>308.6</v>
      </c>
      <c r="K2304" t="n">
        <v>61.2</v>
      </c>
      <c r="L2304" t="n">
        <v>12.25</v>
      </c>
      <c r="M2304" t="n">
        <v>11</v>
      </c>
      <c r="N2304" t="n">
        <v>90.15000000000001</v>
      </c>
      <c r="O2304" t="n">
        <v>38294.82</v>
      </c>
      <c r="P2304" t="n">
        <v>190.58</v>
      </c>
      <c r="Q2304" t="n">
        <v>197.77</v>
      </c>
      <c r="R2304" t="n">
        <v>34.86</v>
      </c>
      <c r="S2304" t="n">
        <v>25.4</v>
      </c>
      <c r="T2304" t="n">
        <v>3858.73</v>
      </c>
      <c r="U2304" t="n">
        <v>0.73</v>
      </c>
      <c r="V2304" t="n">
        <v>0.87</v>
      </c>
      <c r="W2304" t="n">
        <v>2.96</v>
      </c>
      <c r="X2304" t="n">
        <v>0.24</v>
      </c>
      <c r="Y2304" t="n">
        <v>1</v>
      </c>
      <c r="Z2304" t="n">
        <v>10</v>
      </c>
    </row>
    <row r="2305">
      <c r="A2305" t="n">
        <v>46</v>
      </c>
      <c r="B2305" t="n">
        <v>145</v>
      </c>
      <c r="C2305" t="inlineStr">
        <is>
          <t xml:space="preserve">CONCLUIDO	</t>
        </is>
      </c>
      <c r="D2305" t="n">
        <v>7.0384</v>
      </c>
      <c r="E2305" t="n">
        <v>14.21</v>
      </c>
      <c r="F2305" t="n">
        <v>10.61</v>
      </c>
      <c r="G2305" t="n">
        <v>53.06</v>
      </c>
      <c r="H2305" t="n">
        <v>0.72</v>
      </c>
      <c r="I2305" t="n">
        <v>12</v>
      </c>
      <c r="J2305" t="n">
        <v>309.14</v>
      </c>
      <c r="K2305" t="n">
        <v>61.2</v>
      </c>
      <c r="L2305" t="n">
        <v>12.5</v>
      </c>
      <c r="M2305" t="n">
        <v>10</v>
      </c>
      <c r="N2305" t="n">
        <v>90.44</v>
      </c>
      <c r="O2305" t="n">
        <v>38361.7</v>
      </c>
      <c r="P2305" t="n">
        <v>190.13</v>
      </c>
      <c r="Q2305" t="n">
        <v>197.79</v>
      </c>
      <c r="R2305" t="n">
        <v>34.28</v>
      </c>
      <c r="S2305" t="n">
        <v>25.4</v>
      </c>
      <c r="T2305" t="n">
        <v>3576.17</v>
      </c>
      <c r="U2305" t="n">
        <v>0.74</v>
      </c>
      <c r="V2305" t="n">
        <v>0.88</v>
      </c>
      <c r="W2305" t="n">
        <v>2.96</v>
      </c>
      <c r="X2305" t="n">
        <v>0.22</v>
      </c>
      <c r="Y2305" t="n">
        <v>1</v>
      </c>
      <c r="Z2305" t="n">
        <v>10</v>
      </c>
    </row>
    <row r="2306">
      <c r="A2306" t="n">
        <v>47</v>
      </c>
      <c r="B2306" t="n">
        <v>145</v>
      </c>
      <c r="C2306" t="inlineStr">
        <is>
          <t xml:space="preserve">CONCLUIDO	</t>
        </is>
      </c>
      <c r="D2306" t="n">
        <v>7.0359</v>
      </c>
      <c r="E2306" t="n">
        <v>14.21</v>
      </c>
      <c r="F2306" t="n">
        <v>10.62</v>
      </c>
      <c r="G2306" t="n">
        <v>53.08</v>
      </c>
      <c r="H2306" t="n">
        <v>0.73</v>
      </c>
      <c r="I2306" t="n">
        <v>12</v>
      </c>
      <c r="J2306" t="n">
        <v>309.68</v>
      </c>
      <c r="K2306" t="n">
        <v>61.2</v>
      </c>
      <c r="L2306" t="n">
        <v>12.75</v>
      </c>
      <c r="M2306" t="n">
        <v>10</v>
      </c>
      <c r="N2306" t="n">
        <v>90.73999999999999</v>
      </c>
      <c r="O2306" t="n">
        <v>38428.72</v>
      </c>
      <c r="P2306" t="n">
        <v>190.27</v>
      </c>
      <c r="Q2306" t="n">
        <v>197.76</v>
      </c>
      <c r="R2306" t="n">
        <v>34.35</v>
      </c>
      <c r="S2306" t="n">
        <v>25.4</v>
      </c>
      <c r="T2306" t="n">
        <v>3609</v>
      </c>
      <c r="U2306" t="n">
        <v>0.74</v>
      </c>
      <c r="V2306" t="n">
        <v>0.88</v>
      </c>
      <c r="W2306" t="n">
        <v>2.96</v>
      </c>
      <c r="X2306" t="n">
        <v>0.23</v>
      </c>
      <c r="Y2306" t="n">
        <v>1</v>
      </c>
      <c r="Z2306" t="n">
        <v>10</v>
      </c>
    </row>
    <row r="2307">
      <c r="A2307" t="n">
        <v>48</v>
      </c>
      <c r="B2307" t="n">
        <v>145</v>
      </c>
      <c r="C2307" t="inlineStr">
        <is>
          <t xml:space="preserve">CONCLUIDO	</t>
        </is>
      </c>
      <c r="D2307" t="n">
        <v>7.0361</v>
      </c>
      <c r="E2307" t="n">
        <v>14.21</v>
      </c>
      <c r="F2307" t="n">
        <v>10.62</v>
      </c>
      <c r="G2307" t="n">
        <v>53.08</v>
      </c>
      <c r="H2307" t="n">
        <v>0.75</v>
      </c>
      <c r="I2307" t="n">
        <v>12</v>
      </c>
      <c r="J2307" t="n">
        <v>310.23</v>
      </c>
      <c r="K2307" t="n">
        <v>61.2</v>
      </c>
      <c r="L2307" t="n">
        <v>13</v>
      </c>
      <c r="M2307" t="n">
        <v>10</v>
      </c>
      <c r="N2307" t="n">
        <v>91.03</v>
      </c>
      <c r="O2307" t="n">
        <v>38495.87</v>
      </c>
      <c r="P2307" t="n">
        <v>190.33</v>
      </c>
      <c r="Q2307" t="n">
        <v>197.81</v>
      </c>
      <c r="R2307" t="n">
        <v>34.39</v>
      </c>
      <c r="S2307" t="n">
        <v>25.4</v>
      </c>
      <c r="T2307" t="n">
        <v>3631.62</v>
      </c>
      <c r="U2307" t="n">
        <v>0.74</v>
      </c>
      <c r="V2307" t="n">
        <v>0.88</v>
      </c>
      <c r="W2307" t="n">
        <v>2.96</v>
      </c>
      <c r="X2307" t="n">
        <v>0.23</v>
      </c>
      <c r="Y2307" t="n">
        <v>1</v>
      </c>
      <c r="Z2307" t="n">
        <v>10</v>
      </c>
    </row>
    <row r="2308">
      <c r="A2308" t="n">
        <v>49</v>
      </c>
      <c r="B2308" t="n">
        <v>145</v>
      </c>
      <c r="C2308" t="inlineStr">
        <is>
          <t xml:space="preserve">CONCLUIDO	</t>
        </is>
      </c>
      <c r="D2308" t="n">
        <v>7.0428</v>
      </c>
      <c r="E2308" t="n">
        <v>14.2</v>
      </c>
      <c r="F2308" t="n">
        <v>10.6</v>
      </c>
      <c r="G2308" t="n">
        <v>53.02</v>
      </c>
      <c r="H2308" t="n">
        <v>0.76</v>
      </c>
      <c r="I2308" t="n">
        <v>12</v>
      </c>
      <c r="J2308" t="n">
        <v>310.77</v>
      </c>
      <c r="K2308" t="n">
        <v>61.2</v>
      </c>
      <c r="L2308" t="n">
        <v>13.25</v>
      </c>
      <c r="M2308" t="n">
        <v>10</v>
      </c>
      <c r="N2308" t="n">
        <v>91.33</v>
      </c>
      <c r="O2308" t="n">
        <v>38563.14</v>
      </c>
      <c r="P2308" t="n">
        <v>189.95</v>
      </c>
      <c r="Q2308" t="n">
        <v>197.77</v>
      </c>
      <c r="R2308" t="n">
        <v>34.05</v>
      </c>
      <c r="S2308" t="n">
        <v>25.4</v>
      </c>
      <c r="T2308" t="n">
        <v>3460.19</v>
      </c>
      <c r="U2308" t="n">
        <v>0.75</v>
      </c>
      <c r="V2308" t="n">
        <v>0.88</v>
      </c>
      <c r="W2308" t="n">
        <v>2.96</v>
      </c>
      <c r="X2308" t="n">
        <v>0.21</v>
      </c>
      <c r="Y2308" t="n">
        <v>1</v>
      </c>
      <c r="Z2308" t="n">
        <v>10</v>
      </c>
    </row>
    <row r="2309">
      <c r="A2309" t="n">
        <v>50</v>
      </c>
      <c r="B2309" t="n">
        <v>145</v>
      </c>
      <c r="C2309" t="inlineStr">
        <is>
          <t xml:space="preserve">CONCLUIDO	</t>
        </is>
      </c>
      <c r="D2309" t="n">
        <v>7.0416</v>
      </c>
      <c r="E2309" t="n">
        <v>14.2</v>
      </c>
      <c r="F2309" t="n">
        <v>10.61</v>
      </c>
      <c r="G2309" t="n">
        <v>53.03</v>
      </c>
      <c r="H2309" t="n">
        <v>0.77</v>
      </c>
      <c r="I2309" t="n">
        <v>12</v>
      </c>
      <c r="J2309" t="n">
        <v>311.32</v>
      </c>
      <c r="K2309" t="n">
        <v>61.2</v>
      </c>
      <c r="L2309" t="n">
        <v>13.5</v>
      </c>
      <c r="M2309" t="n">
        <v>10</v>
      </c>
      <c r="N2309" t="n">
        <v>91.62</v>
      </c>
      <c r="O2309" t="n">
        <v>38630.55</v>
      </c>
      <c r="P2309" t="n">
        <v>189.85</v>
      </c>
      <c r="Q2309" t="n">
        <v>197.79</v>
      </c>
      <c r="R2309" t="n">
        <v>34.19</v>
      </c>
      <c r="S2309" t="n">
        <v>25.4</v>
      </c>
      <c r="T2309" t="n">
        <v>3529.58</v>
      </c>
      <c r="U2309" t="n">
        <v>0.74</v>
      </c>
      <c r="V2309" t="n">
        <v>0.88</v>
      </c>
      <c r="W2309" t="n">
        <v>2.95</v>
      </c>
      <c r="X2309" t="n">
        <v>0.21</v>
      </c>
      <c r="Y2309" t="n">
        <v>1</v>
      </c>
      <c r="Z2309" t="n">
        <v>10</v>
      </c>
    </row>
    <row r="2310">
      <c r="A2310" t="n">
        <v>51</v>
      </c>
      <c r="B2310" t="n">
        <v>145</v>
      </c>
      <c r="C2310" t="inlineStr">
        <is>
          <t xml:space="preserve">CONCLUIDO	</t>
        </is>
      </c>
      <c r="D2310" t="n">
        <v>7.0809</v>
      </c>
      <c r="E2310" t="n">
        <v>14.12</v>
      </c>
      <c r="F2310" t="n">
        <v>10.58</v>
      </c>
      <c r="G2310" t="n">
        <v>57.71</v>
      </c>
      <c r="H2310" t="n">
        <v>0.79</v>
      </c>
      <c r="I2310" t="n">
        <v>11</v>
      </c>
      <c r="J2310" t="n">
        <v>311.87</v>
      </c>
      <c r="K2310" t="n">
        <v>61.2</v>
      </c>
      <c r="L2310" t="n">
        <v>13.75</v>
      </c>
      <c r="M2310" t="n">
        <v>9</v>
      </c>
      <c r="N2310" t="n">
        <v>91.92</v>
      </c>
      <c r="O2310" t="n">
        <v>38698.21</v>
      </c>
      <c r="P2310" t="n">
        <v>189.51</v>
      </c>
      <c r="Q2310" t="n">
        <v>197.75</v>
      </c>
      <c r="R2310" t="n">
        <v>33.24</v>
      </c>
      <c r="S2310" t="n">
        <v>25.4</v>
      </c>
      <c r="T2310" t="n">
        <v>3059.91</v>
      </c>
      <c r="U2310" t="n">
        <v>0.76</v>
      </c>
      <c r="V2310" t="n">
        <v>0.88</v>
      </c>
      <c r="W2310" t="n">
        <v>2.96</v>
      </c>
      <c r="X2310" t="n">
        <v>0.19</v>
      </c>
      <c r="Y2310" t="n">
        <v>1</v>
      </c>
      <c r="Z2310" t="n">
        <v>10</v>
      </c>
    </row>
    <row r="2311">
      <c r="A2311" t="n">
        <v>52</v>
      </c>
      <c r="B2311" t="n">
        <v>145</v>
      </c>
      <c r="C2311" t="inlineStr">
        <is>
          <t xml:space="preserve">CONCLUIDO	</t>
        </is>
      </c>
      <c r="D2311" t="n">
        <v>7.0809</v>
      </c>
      <c r="E2311" t="n">
        <v>14.12</v>
      </c>
      <c r="F2311" t="n">
        <v>10.58</v>
      </c>
      <c r="G2311" t="n">
        <v>57.71</v>
      </c>
      <c r="H2311" t="n">
        <v>0.8</v>
      </c>
      <c r="I2311" t="n">
        <v>11</v>
      </c>
      <c r="J2311" t="n">
        <v>312.42</v>
      </c>
      <c r="K2311" t="n">
        <v>61.2</v>
      </c>
      <c r="L2311" t="n">
        <v>14</v>
      </c>
      <c r="M2311" t="n">
        <v>9</v>
      </c>
      <c r="N2311" t="n">
        <v>92.22</v>
      </c>
      <c r="O2311" t="n">
        <v>38765.89</v>
      </c>
      <c r="P2311" t="n">
        <v>189.57</v>
      </c>
      <c r="Q2311" t="n">
        <v>197.76</v>
      </c>
      <c r="R2311" t="n">
        <v>33.36</v>
      </c>
      <c r="S2311" t="n">
        <v>25.4</v>
      </c>
      <c r="T2311" t="n">
        <v>3119.88</v>
      </c>
      <c r="U2311" t="n">
        <v>0.76</v>
      </c>
      <c r="V2311" t="n">
        <v>0.88</v>
      </c>
      <c r="W2311" t="n">
        <v>2.95</v>
      </c>
      <c r="X2311" t="n">
        <v>0.19</v>
      </c>
      <c r="Y2311" t="n">
        <v>1</v>
      </c>
      <c r="Z2311" t="n">
        <v>10</v>
      </c>
    </row>
    <row r="2312">
      <c r="A2312" t="n">
        <v>53</v>
      </c>
      <c r="B2312" t="n">
        <v>145</v>
      </c>
      <c r="C2312" t="inlineStr">
        <is>
          <t xml:space="preserve">CONCLUIDO	</t>
        </is>
      </c>
      <c r="D2312" t="n">
        <v>7.082</v>
      </c>
      <c r="E2312" t="n">
        <v>14.12</v>
      </c>
      <c r="F2312" t="n">
        <v>10.58</v>
      </c>
      <c r="G2312" t="n">
        <v>57.7</v>
      </c>
      <c r="H2312" t="n">
        <v>0.8100000000000001</v>
      </c>
      <c r="I2312" t="n">
        <v>11</v>
      </c>
      <c r="J2312" t="n">
        <v>312.97</v>
      </c>
      <c r="K2312" t="n">
        <v>61.2</v>
      </c>
      <c r="L2312" t="n">
        <v>14.25</v>
      </c>
      <c r="M2312" t="n">
        <v>9</v>
      </c>
      <c r="N2312" t="n">
        <v>92.52</v>
      </c>
      <c r="O2312" t="n">
        <v>38833.69</v>
      </c>
      <c r="P2312" t="n">
        <v>189.59</v>
      </c>
      <c r="Q2312" t="n">
        <v>197.77</v>
      </c>
      <c r="R2312" t="n">
        <v>33.22</v>
      </c>
      <c r="S2312" t="n">
        <v>25.4</v>
      </c>
      <c r="T2312" t="n">
        <v>3052.58</v>
      </c>
      <c r="U2312" t="n">
        <v>0.76</v>
      </c>
      <c r="V2312" t="n">
        <v>0.88</v>
      </c>
      <c r="W2312" t="n">
        <v>2.96</v>
      </c>
      <c r="X2312" t="n">
        <v>0.19</v>
      </c>
      <c r="Y2312" t="n">
        <v>1</v>
      </c>
      <c r="Z2312" t="n">
        <v>10</v>
      </c>
    </row>
    <row r="2313">
      <c r="A2313" t="n">
        <v>54</v>
      </c>
      <c r="B2313" t="n">
        <v>145</v>
      </c>
      <c r="C2313" t="inlineStr">
        <is>
          <t xml:space="preserve">CONCLUIDO	</t>
        </is>
      </c>
      <c r="D2313" t="n">
        <v>7.0737</v>
      </c>
      <c r="E2313" t="n">
        <v>14.14</v>
      </c>
      <c r="F2313" t="n">
        <v>10.6</v>
      </c>
      <c r="G2313" t="n">
        <v>57.79</v>
      </c>
      <c r="H2313" t="n">
        <v>0.82</v>
      </c>
      <c r="I2313" t="n">
        <v>11</v>
      </c>
      <c r="J2313" t="n">
        <v>313.52</v>
      </c>
      <c r="K2313" t="n">
        <v>61.2</v>
      </c>
      <c r="L2313" t="n">
        <v>14.5</v>
      </c>
      <c r="M2313" t="n">
        <v>9</v>
      </c>
      <c r="N2313" t="n">
        <v>92.81999999999999</v>
      </c>
      <c r="O2313" t="n">
        <v>38901.63</v>
      </c>
      <c r="P2313" t="n">
        <v>190.05</v>
      </c>
      <c r="Q2313" t="n">
        <v>197.8</v>
      </c>
      <c r="R2313" t="n">
        <v>33.6</v>
      </c>
      <c r="S2313" t="n">
        <v>25.4</v>
      </c>
      <c r="T2313" t="n">
        <v>3243.31</v>
      </c>
      <c r="U2313" t="n">
        <v>0.76</v>
      </c>
      <c r="V2313" t="n">
        <v>0.88</v>
      </c>
      <c r="W2313" t="n">
        <v>2.96</v>
      </c>
      <c r="X2313" t="n">
        <v>0.2</v>
      </c>
      <c r="Y2313" t="n">
        <v>1</v>
      </c>
      <c r="Z2313" t="n">
        <v>10</v>
      </c>
    </row>
    <row r="2314">
      <c r="A2314" t="n">
        <v>55</v>
      </c>
      <c r="B2314" t="n">
        <v>145</v>
      </c>
      <c r="C2314" t="inlineStr">
        <is>
          <t xml:space="preserve">CONCLUIDO	</t>
        </is>
      </c>
      <c r="D2314" t="n">
        <v>7.0788</v>
      </c>
      <c r="E2314" t="n">
        <v>14.13</v>
      </c>
      <c r="F2314" t="n">
        <v>10.58</v>
      </c>
      <c r="G2314" t="n">
        <v>57.73</v>
      </c>
      <c r="H2314" t="n">
        <v>0.84</v>
      </c>
      <c r="I2314" t="n">
        <v>11</v>
      </c>
      <c r="J2314" t="n">
        <v>314.07</v>
      </c>
      <c r="K2314" t="n">
        <v>61.2</v>
      </c>
      <c r="L2314" t="n">
        <v>14.75</v>
      </c>
      <c r="M2314" t="n">
        <v>9</v>
      </c>
      <c r="N2314" t="n">
        <v>93.12</v>
      </c>
      <c r="O2314" t="n">
        <v>38969.71</v>
      </c>
      <c r="P2314" t="n">
        <v>189.84</v>
      </c>
      <c r="Q2314" t="n">
        <v>197.75</v>
      </c>
      <c r="R2314" t="n">
        <v>33.42</v>
      </c>
      <c r="S2314" t="n">
        <v>25.4</v>
      </c>
      <c r="T2314" t="n">
        <v>3152.37</v>
      </c>
      <c r="U2314" t="n">
        <v>0.76</v>
      </c>
      <c r="V2314" t="n">
        <v>0.88</v>
      </c>
      <c r="W2314" t="n">
        <v>2.96</v>
      </c>
      <c r="X2314" t="n">
        <v>0.19</v>
      </c>
      <c r="Y2314" t="n">
        <v>1</v>
      </c>
      <c r="Z2314" t="n">
        <v>10</v>
      </c>
    </row>
    <row r="2315">
      <c r="A2315" t="n">
        <v>56</v>
      </c>
      <c r="B2315" t="n">
        <v>145</v>
      </c>
      <c r="C2315" t="inlineStr">
        <is>
          <t xml:space="preserve">CONCLUIDO	</t>
        </is>
      </c>
      <c r="D2315" t="n">
        <v>7.0806</v>
      </c>
      <c r="E2315" t="n">
        <v>14.12</v>
      </c>
      <c r="F2315" t="n">
        <v>10.58</v>
      </c>
      <c r="G2315" t="n">
        <v>57.72</v>
      </c>
      <c r="H2315" t="n">
        <v>0.85</v>
      </c>
      <c r="I2315" t="n">
        <v>11</v>
      </c>
      <c r="J2315" t="n">
        <v>314.62</v>
      </c>
      <c r="K2315" t="n">
        <v>61.2</v>
      </c>
      <c r="L2315" t="n">
        <v>15</v>
      </c>
      <c r="M2315" t="n">
        <v>9</v>
      </c>
      <c r="N2315" t="n">
        <v>93.43000000000001</v>
      </c>
      <c r="O2315" t="n">
        <v>39037.92</v>
      </c>
      <c r="P2315" t="n">
        <v>189.64</v>
      </c>
      <c r="Q2315" t="n">
        <v>197.81</v>
      </c>
      <c r="R2315" t="n">
        <v>33.4</v>
      </c>
      <c r="S2315" t="n">
        <v>25.4</v>
      </c>
      <c r="T2315" t="n">
        <v>3139.94</v>
      </c>
      <c r="U2315" t="n">
        <v>0.76</v>
      </c>
      <c r="V2315" t="n">
        <v>0.88</v>
      </c>
      <c r="W2315" t="n">
        <v>2.95</v>
      </c>
      <c r="X2315" t="n">
        <v>0.19</v>
      </c>
      <c r="Y2315" t="n">
        <v>1</v>
      </c>
      <c r="Z2315" t="n">
        <v>10</v>
      </c>
    </row>
    <row r="2316">
      <c r="A2316" t="n">
        <v>57</v>
      </c>
      <c r="B2316" t="n">
        <v>145</v>
      </c>
      <c r="C2316" t="inlineStr">
        <is>
          <t xml:space="preserve">CONCLUIDO	</t>
        </is>
      </c>
      <c r="D2316" t="n">
        <v>7.116</v>
      </c>
      <c r="E2316" t="n">
        <v>14.05</v>
      </c>
      <c r="F2316" t="n">
        <v>10.56</v>
      </c>
      <c r="G2316" t="n">
        <v>63.39</v>
      </c>
      <c r="H2316" t="n">
        <v>0.86</v>
      </c>
      <c r="I2316" t="n">
        <v>10</v>
      </c>
      <c r="J2316" t="n">
        <v>315.18</v>
      </c>
      <c r="K2316" t="n">
        <v>61.2</v>
      </c>
      <c r="L2316" t="n">
        <v>15.25</v>
      </c>
      <c r="M2316" t="n">
        <v>8</v>
      </c>
      <c r="N2316" t="n">
        <v>93.73</v>
      </c>
      <c r="O2316" t="n">
        <v>39106.27</v>
      </c>
      <c r="P2316" t="n">
        <v>189.53</v>
      </c>
      <c r="Q2316" t="n">
        <v>197.77</v>
      </c>
      <c r="R2316" t="n">
        <v>32.78</v>
      </c>
      <c r="S2316" t="n">
        <v>25.4</v>
      </c>
      <c r="T2316" t="n">
        <v>2833.64</v>
      </c>
      <c r="U2316" t="n">
        <v>0.77</v>
      </c>
      <c r="V2316" t="n">
        <v>0.88</v>
      </c>
      <c r="W2316" t="n">
        <v>2.96</v>
      </c>
      <c r="X2316" t="n">
        <v>0.17</v>
      </c>
      <c r="Y2316" t="n">
        <v>1</v>
      </c>
      <c r="Z2316" t="n">
        <v>10</v>
      </c>
    </row>
    <row r="2317">
      <c r="A2317" t="n">
        <v>58</v>
      </c>
      <c r="B2317" t="n">
        <v>145</v>
      </c>
      <c r="C2317" t="inlineStr">
        <is>
          <t xml:space="preserve">CONCLUIDO	</t>
        </is>
      </c>
      <c r="D2317" t="n">
        <v>7.1148</v>
      </c>
      <c r="E2317" t="n">
        <v>14.06</v>
      </c>
      <c r="F2317" t="n">
        <v>10.57</v>
      </c>
      <c r="G2317" t="n">
        <v>63.4</v>
      </c>
      <c r="H2317" t="n">
        <v>0.87</v>
      </c>
      <c r="I2317" t="n">
        <v>10</v>
      </c>
      <c r="J2317" t="n">
        <v>315.73</v>
      </c>
      <c r="K2317" t="n">
        <v>61.2</v>
      </c>
      <c r="L2317" t="n">
        <v>15.5</v>
      </c>
      <c r="M2317" t="n">
        <v>8</v>
      </c>
      <c r="N2317" t="n">
        <v>94.03</v>
      </c>
      <c r="O2317" t="n">
        <v>39174.75</v>
      </c>
      <c r="P2317" t="n">
        <v>189.73</v>
      </c>
      <c r="Q2317" t="n">
        <v>197.76</v>
      </c>
      <c r="R2317" t="n">
        <v>32.82</v>
      </c>
      <c r="S2317" t="n">
        <v>25.4</v>
      </c>
      <c r="T2317" t="n">
        <v>2858.48</v>
      </c>
      <c r="U2317" t="n">
        <v>0.77</v>
      </c>
      <c r="V2317" t="n">
        <v>0.88</v>
      </c>
      <c r="W2317" t="n">
        <v>2.96</v>
      </c>
      <c r="X2317" t="n">
        <v>0.18</v>
      </c>
      <c r="Y2317" t="n">
        <v>1</v>
      </c>
      <c r="Z2317" t="n">
        <v>10</v>
      </c>
    </row>
    <row r="2318">
      <c r="A2318" t="n">
        <v>59</v>
      </c>
      <c r="B2318" t="n">
        <v>145</v>
      </c>
      <c r="C2318" t="inlineStr">
        <is>
          <t xml:space="preserve">CONCLUIDO	</t>
        </is>
      </c>
      <c r="D2318" t="n">
        <v>7.1187</v>
      </c>
      <c r="E2318" t="n">
        <v>14.05</v>
      </c>
      <c r="F2318" t="n">
        <v>10.56</v>
      </c>
      <c r="G2318" t="n">
        <v>63.36</v>
      </c>
      <c r="H2318" t="n">
        <v>0.89</v>
      </c>
      <c r="I2318" t="n">
        <v>10</v>
      </c>
      <c r="J2318" t="n">
        <v>316.29</v>
      </c>
      <c r="K2318" t="n">
        <v>61.2</v>
      </c>
      <c r="L2318" t="n">
        <v>15.75</v>
      </c>
      <c r="M2318" t="n">
        <v>8</v>
      </c>
      <c r="N2318" t="n">
        <v>94.34</v>
      </c>
      <c r="O2318" t="n">
        <v>39243.37</v>
      </c>
      <c r="P2318" t="n">
        <v>189.59</v>
      </c>
      <c r="Q2318" t="n">
        <v>197.77</v>
      </c>
      <c r="R2318" t="n">
        <v>32.5</v>
      </c>
      <c r="S2318" t="n">
        <v>25.4</v>
      </c>
      <c r="T2318" t="n">
        <v>2694.59</v>
      </c>
      <c r="U2318" t="n">
        <v>0.78</v>
      </c>
      <c r="V2318" t="n">
        <v>0.88</v>
      </c>
      <c r="W2318" t="n">
        <v>2.96</v>
      </c>
      <c r="X2318" t="n">
        <v>0.17</v>
      </c>
      <c r="Y2318" t="n">
        <v>1</v>
      </c>
      <c r="Z2318" t="n">
        <v>10</v>
      </c>
    </row>
    <row r="2319">
      <c r="A2319" t="n">
        <v>60</v>
      </c>
      <c r="B2319" t="n">
        <v>145</v>
      </c>
      <c r="C2319" t="inlineStr">
        <is>
          <t xml:space="preserve">CONCLUIDO	</t>
        </is>
      </c>
      <c r="D2319" t="n">
        <v>7.1179</v>
      </c>
      <c r="E2319" t="n">
        <v>14.05</v>
      </c>
      <c r="F2319" t="n">
        <v>10.56</v>
      </c>
      <c r="G2319" t="n">
        <v>63.37</v>
      </c>
      <c r="H2319" t="n">
        <v>0.9</v>
      </c>
      <c r="I2319" t="n">
        <v>10</v>
      </c>
      <c r="J2319" t="n">
        <v>316.85</v>
      </c>
      <c r="K2319" t="n">
        <v>61.2</v>
      </c>
      <c r="L2319" t="n">
        <v>16</v>
      </c>
      <c r="M2319" t="n">
        <v>8</v>
      </c>
      <c r="N2319" t="n">
        <v>94.65000000000001</v>
      </c>
      <c r="O2319" t="n">
        <v>39312.13</v>
      </c>
      <c r="P2319" t="n">
        <v>189.64</v>
      </c>
      <c r="Q2319" t="n">
        <v>197.75</v>
      </c>
      <c r="R2319" t="n">
        <v>32.67</v>
      </c>
      <c r="S2319" t="n">
        <v>25.4</v>
      </c>
      <c r="T2319" t="n">
        <v>2783.54</v>
      </c>
      <c r="U2319" t="n">
        <v>0.78</v>
      </c>
      <c r="V2319" t="n">
        <v>0.88</v>
      </c>
      <c r="W2319" t="n">
        <v>2.95</v>
      </c>
      <c r="X2319" t="n">
        <v>0.17</v>
      </c>
      <c r="Y2319" t="n">
        <v>1</v>
      </c>
      <c r="Z2319" t="n">
        <v>10</v>
      </c>
    </row>
    <row r="2320">
      <c r="A2320" t="n">
        <v>61</v>
      </c>
      <c r="B2320" t="n">
        <v>145</v>
      </c>
      <c r="C2320" t="inlineStr">
        <is>
          <t xml:space="preserve">CONCLUIDO	</t>
        </is>
      </c>
      <c r="D2320" t="n">
        <v>7.115</v>
      </c>
      <c r="E2320" t="n">
        <v>14.05</v>
      </c>
      <c r="F2320" t="n">
        <v>10.57</v>
      </c>
      <c r="G2320" t="n">
        <v>63.4</v>
      </c>
      <c r="H2320" t="n">
        <v>0.91</v>
      </c>
      <c r="I2320" t="n">
        <v>10</v>
      </c>
      <c r="J2320" t="n">
        <v>317.41</v>
      </c>
      <c r="K2320" t="n">
        <v>61.2</v>
      </c>
      <c r="L2320" t="n">
        <v>16.25</v>
      </c>
      <c r="M2320" t="n">
        <v>8</v>
      </c>
      <c r="N2320" t="n">
        <v>94.95999999999999</v>
      </c>
      <c r="O2320" t="n">
        <v>39381.03</v>
      </c>
      <c r="P2320" t="n">
        <v>189.7</v>
      </c>
      <c r="Q2320" t="n">
        <v>197.75</v>
      </c>
      <c r="R2320" t="n">
        <v>32.86</v>
      </c>
      <c r="S2320" t="n">
        <v>25.4</v>
      </c>
      <c r="T2320" t="n">
        <v>2875.78</v>
      </c>
      <c r="U2320" t="n">
        <v>0.77</v>
      </c>
      <c r="V2320" t="n">
        <v>0.88</v>
      </c>
      <c r="W2320" t="n">
        <v>2.95</v>
      </c>
      <c r="X2320" t="n">
        <v>0.18</v>
      </c>
      <c r="Y2320" t="n">
        <v>1</v>
      </c>
      <c r="Z2320" t="n">
        <v>10</v>
      </c>
    </row>
    <row r="2321">
      <c r="A2321" t="n">
        <v>62</v>
      </c>
      <c r="B2321" t="n">
        <v>145</v>
      </c>
      <c r="C2321" t="inlineStr">
        <is>
          <t xml:space="preserve">CONCLUIDO	</t>
        </is>
      </c>
      <c r="D2321" t="n">
        <v>7.1148</v>
      </c>
      <c r="E2321" t="n">
        <v>14.06</v>
      </c>
      <c r="F2321" t="n">
        <v>10.57</v>
      </c>
      <c r="G2321" t="n">
        <v>63.4</v>
      </c>
      <c r="H2321" t="n">
        <v>0.92</v>
      </c>
      <c r="I2321" t="n">
        <v>10</v>
      </c>
      <c r="J2321" t="n">
        <v>317.97</v>
      </c>
      <c r="K2321" t="n">
        <v>61.2</v>
      </c>
      <c r="L2321" t="n">
        <v>16.5</v>
      </c>
      <c r="M2321" t="n">
        <v>8</v>
      </c>
      <c r="N2321" t="n">
        <v>95.27</v>
      </c>
      <c r="O2321" t="n">
        <v>39450.07</v>
      </c>
      <c r="P2321" t="n">
        <v>189.68</v>
      </c>
      <c r="Q2321" t="n">
        <v>197.79</v>
      </c>
      <c r="R2321" t="n">
        <v>32.86</v>
      </c>
      <c r="S2321" t="n">
        <v>25.4</v>
      </c>
      <c r="T2321" t="n">
        <v>2877.23</v>
      </c>
      <c r="U2321" t="n">
        <v>0.77</v>
      </c>
      <c r="V2321" t="n">
        <v>0.88</v>
      </c>
      <c r="W2321" t="n">
        <v>2.95</v>
      </c>
      <c r="X2321" t="n">
        <v>0.18</v>
      </c>
      <c r="Y2321" t="n">
        <v>1</v>
      </c>
      <c r="Z2321" t="n">
        <v>10</v>
      </c>
    </row>
    <row r="2322">
      <c r="A2322" t="n">
        <v>63</v>
      </c>
      <c r="B2322" t="n">
        <v>145</v>
      </c>
      <c r="C2322" t="inlineStr">
        <is>
          <t xml:space="preserve">CONCLUIDO	</t>
        </is>
      </c>
      <c r="D2322" t="n">
        <v>7.116</v>
      </c>
      <c r="E2322" t="n">
        <v>14.05</v>
      </c>
      <c r="F2322" t="n">
        <v>10.56</v>
      </c>
      <c r="G2322" t="n">
        <v>63.39</v>
      </c>
      <c r="H2322" t="n">
        <v>0.9399999999999999</v>
      </c>
      <c r="I2322" t="n">
        <v>10</v>
      </c>
      <c r="J2322" t="n">
        <v>318.53</v>
      </c>
      <c r="K2322" t="n">
        <v>61.2</v>
      </c>
      <c r="L2322" t="n">
        <v>16.75</v>
      </c>
      <c r="M2322" t="n">
        <v>8</v>
      </c>
      <c r="N2322" t="n">
        <v>95.58</v>
      </c>
      <c r="O2322" t="n">
        <v>39519.26</v>
      </c>
      <c r="P2322" t="n">
        <v>189.44</v>
      </c>
      <c r="Q2322" t="n">
        <v>197.77</v>
      </c>
      <c r="R2322" t="n">
        <v>32.86</v>
      </c>
      <c r="S2322" t="n">
        <v>25.4</v>
      </c>
      <c r="T2322" t="n">
        <v>2873.9</v>
      </c>
      <c r="U2322" t="n">
        <v>0.77</v>
      </c>
      <c r="V2322" t="n">
        <v>0.88</v>
      </c>
      <c r="W2322" t="n">
        <v>2.95</v>
      </c>
      <c r="X2322" t="n">
        <v>0.17</v>
      </c>
      <c r="Y2322" t="n">
        <v>1</v>
      </c>
      <c r="Z2322" t="n">
        <v>10</v>
      </c>
    </row>
    <row r="2323">
      <c r="A2323" t="n">
        <v>64</v>
      </c>
      <c r="B2323" t="n">
        <v>145</v>
      </c>
      <c r="C2323" t="inlineStr">
        <is>
          <t xml:space="preserve">CONCLUIDO	</t>
        </is>
      </c>
      <c r="D2323" t="n">
        <v>7.1542</v>
      </c>
      <c r="E2323" t="n">
        <v>13.98</v>
      </c>
      <c r="F2323" t="n">
        <v>10.54</v>
      </c>
      <c r="G2323" t="n">
        <v>70.29000000000001</v>
      </c>
      <c r="H2323" t="n">
        <v>0.95</v>
      </c>
      <c r="I2323" t="n">
        <v>9</v>
      </c>
      <c r="J2323" t="n">
        <v>319.09</v>
      </c>
      <c r="K2323" t="n">
        <v>61.2</v>
      </c>
      <c r="L2323" t="n">
        <v>17</v>
      </c>
      <c r="M2323" t="n">
        <v>7</v>
      </c>
      <c r="N2323" t="n">
        <v>95.89</v>
      </c>
      <c r="O2323" t="n">
        <v>39588.58</v>
      </c>
      <c r="P2323" t="n">
        <v>188.91</v>
      </c>
      <c r="Q2323" t="n">
        <v>197.81</v>
      </c>
      <c r="R2323" t="n">
        <v>32.16</v>
      </c>
      <c r="S2323" t="n">
        <v>25.4</v>
      </c>
      <c r="T2323" t="n">
        <v>2531.07</v>
      </c>
      <c r="U2323" t="n">
        <v>0.79</v>
      </c>
      <c r="V2323" t="n">
        <v>0.88</v>
      </c>
      <c r="W2323" t="n">
        <v>2.95</v>
      </c>
      <c r="X2323" t="n">
        <v>0.15</v>
      </c>
      <c r="Y2323" t="n">
        <v>1</v>
      </c>
      <c r="Z2323" t="n">
        <v>10</v>
      </c>
    </row>
    <row r="2324">
      <c r="A2324" t="n">
        <v>65</v>
      </c>
      <c r="B2324" t="n">
        <v>145</v>
      </c>
      <c r="C2324" t="inlineStr">
        <is>
          <t xml:space="preserve">CONCLUIDO	</t>
        </is>
      </c>
      <c r="D2324" t="n">
        <v>7.1475</v>
      </c>
      <c r="E2324" t="n">
        <v>13.99</v>
      </c>
      <c r="F2324" t="n">
        <v>10.56</v>
      </c>
      <c r="G2324" t="n">
        <v>70.38</v>
      </c>
      <c r="H2324" t="n">
        <v>0.96</v>
      </c>
      <c r="I2324" t="n">
        <v>9</v>
      </c>
      <c r="J2324" t="n">
        <v>319.65</v>
      </c>
      <c r="K2324" t="n">
        <v>61.2</v>
      </c>
      <c r="L2324" t="n">
        <v>17.25</v>
      </c>
      <c r="M2324" t="n">
        <v>7</v>
      </c>
      <c r="N2324" t="n">
        <v>96.2</v>
      </c>
      <c r="O2324" t="n">
        <v>39658.05</v>
      </c>
      <c r="P2324" t="n">
        <v>189.36</v>
      </c>
      <c r="Q2324" t="n">
        <v>197.76</v>
      </c>
      <c r="R2324" t="n">
        <v>32.6</v>
      </c>
      <c r="S2324" t="n">
        <v>25.4</v>
      </c>
      <c r="T2324" t="n">
        <v>2751.04</v>
      </c>
      <c r="U2324" t="n">
        <v>0.78</v>
      </c>
      <c r="V2324" t="n">
        <v>0.88</v>
      </c>
      <c r="W2324" t="n">
        <v>2.95</v>
      </c>
      <c r="X2324" t="n">
        <v>0.17</v>
      </c>
      <c r="Y2324" t="n">
        <v>1</v>
      </c>
      <c r="Z2324" t="n">
        <v>10</v>
      </c>
    </row>
    <row r="2325">
      <c r="A2325" t="n">
        <v>66</v>
      </c>
      <c r="B2325" t="n">
        <v>145</v>
      </c>
      <c r="C2325" t="inlineStr">
        <is>
          <t xml:space="preserve">CONCLUIDO	</t>
        </is>
      </c>
      <c r="D2325" t="n">
        <v>7.1471</v>
      </c>
      <c r="E2325" t="n">
        <v>13.99</v>
      </c>
      <c r="F2325" t="n">
        <v>10.56</v>
      </c>
      <c r="G2325" t="n">
        <v>70.38</v>
      </c>
      <c r="H2325" t="n">
        <v>0.97</v>
      </c>
      <c r="I2325" t="n">
        <v>9</v>
      </c>
      <c r="J2325" t="n">
        <v>320.22</v>
      </c>
      <c r="K2325" t="n">
        <v>61.2</v>
      </c>
      <c r="L2325" t="n">
        <v>17.5</v>
      </c>
      <c r="M2325" t="n">
        <v>7</v>
      </c>
      <c r="N2325" t="n">
        <v>96.52</v>
      </c>
      <c r="O2325" t="n">
        <v>39727.66</v>
      </c>
      <c r="P2325" t="n">
        <v>189.55</v>
      </c>
      <c r="Q2325" t="n">
        <v>197.77</v>
      </c>
      <c r="R2325" t="n">
        <v>32.59</v>
      </c>
      <c r="S2325" t="n">
        <v>25.4</v>
      </c>
      <c r="T2325" t="n">
        <v>2747.23</v>
      </c>
      <c r="U2325" t="n">
        <v>0.78</v>
      </c>
      <c r="V2325" t="n">
        <v>0.88</v>
      </c>
      <c r="W2325" t="n">
        <v>2.95</v>
      </c>
      <c r="X2325" t="n">
        <v>0.17</v>
      </c>
      <c r="Y2325" t="n">
        <v>1</v>
      </c>
      <c r="Z2325" t="n">
        <v>10</v>
      </c>
    </row>
    <row r="2326">
      <c r="A2326" t="n">
        <v>67</v>
      </c>
      <c r="B2326" t="n">
        <v>145</v>
      </c>
      <c r="C2326" t="inlineStr">
        <is>
          <t xml:space="preserve">CONCLUIDO	</t>
        </is>
      </c>
      <c r="D2326" t="n">
        <v>7.1509</v>
      </c>
      <c r="E2326" t="n">
        <v>13.98</v>
      </c>
      <c r="F2326" t="n">
        <v>10.55</v>
      </c>
      <c r="G2326" t="n">
        <v>70.33</v>
      </c>
      <c r="H2326" t="n">
        <v>0.99</v>
      </c>
      <c r="I2326" t="n">
        <v>9</v>
      </c>
      <c r="J2326" t="n">
        <v>320.78</v>
      </c>
      <c r="K2326" t="n">
        <v>61.2</v>
      </c>
      <c r="L2326" t="n">
        <v>17.75</v>
      </c>
      <c r="M2326" t="n">
        <v>7</v>
      </c>
      <c r="N2326" t="n">
        <v>96.83</v>
      </c>
      <c r="O2326" t="n">
        <v>39797.41</v>
      </c>
      <c r="P2326" t="n">
        <v>189.48</v>
      </c>
      <c r="Q2326" t="n">
        <v>197.8</v>
      </c>
      <c r="R2326" t="n">
        <v>32.38</v>
      </c>
      <c r="S2326" t="n">
        <v>25.4</v>
      </c>
      <c r="T2326" t="n">
        <v>2640.53</v>
      </c>
      <c r="U2326" t="n">
        <v>0.78</v>
      </c>
      <c r="V2326" t="n">
        <v>0.88</v>
      </c>
      <c r="W2326" t="n">
        <v>2.95</v>
      </c>
      <c r="X2326" t="n">
        <v>0.16</v>
      </c>
      <c r="Y2326" t="n">
        <v>1</v>
      </c>
      <c r="Z2326" t="n">
        <v>10</v>
      </c>
    </row>
    <row r="2327">
      <c r="A2327" t="n">
        <v>68</v>
      </c>
      <c r="B2327" t="n">
        <v>145</v>
      </c>
      <c r="C2327" t="inlineStr">
        <is>
          <t xml:space="preserve">CONCLUIDO	</t>
        </is>
      </c>
      <c r="D2327" t="n">
        <v>7.1517</v>
      </c>
      <c r="E2327" t="n">
        <v>13.98</v>
      </c>
      <c r="F2327" t="n">
        <v>10.55</v>
      </c>
      <c r="G2327" t="n">
        <v>70.31999999999999</v>
      </c>
      <c r="H2327" t="n">
        <v>1</v>
      </c>
      <c r="I2327" t="n">
        <v>9</v>
      </c>
      <c r="J2327" t="n">
        <v>321.35</v>
      </c>
      <c r="K2327" t="n">
        <v>61.2</v>
      </c>
      <c r="L2327" t="n">
        <v>18</v>
      </c>
      <c r="M2327" t="n">
        <v>7</v>
      </c>
      <c r="N2327" t="n">
        <v>97.15000000000001</v>
      </c>
      <c r="O2327" t="n">
        <v>39867.32</v>
      </c>
      <c r="P2327" t="n">
        <v>189.6</v>
      </c>
      <c r="Q2327" t="n">
        <v>197.81</v>
      </c>
      <c r="R2327" t="n">
        <v>32.41</v>
      </c>
      <c r="S2327" t="n">
        <v>25.4</v>
      </c>
      <c r="T2327" t="n">
        <v>2656.81</v>
      </c>
      <c r="U2327" t="n">
        <v>0.78</v>
      </c>
      <c r="V2327" t="n">
        <v>0.88</v>
      </c>
      <c r="W2327" t="n">
        <v>2.95</v>
      </c>
      <c r="X2327" t="n">
        <v>0.16</v>
      </c>
      <c r="Y2327" t="n">
        <v>1</v>
      </c>
      <c r="Z2327" t="n">
        <v>10</v>
      </c>
    </row>
    <row r="2328">
      <c r="A2328" t="n">
        <v>69</v>
      </c>
      <c r="B2328" t="n">
        <v>145</v>
      </c>
      <c r="C2328" t="inlineStr">
        <is>
          <t xml:space="preserve">CONCLUIDO	</t>
        </is>
      </c>
      <c r="D2328" t="n">
        <v>7.1538</v>
      </c>
      <c r="E2328" t="n">
        <v>13.98</v>
      </c>
      <c r="F2328" t="n">
        <v>10.54</v>
      </c>
      <c r="G2328" t="n">
        <v>70.3</v>
      </c>
      <c r="H2328" t="n">
        <v>1.01</v>
      </c>
      <c r="I2328" t="n">
        <v>9</v>
      </c>
      <c r="J2328" t="n">
        <v>321.92</v>
      </c>
      <c r="K2328" t="n">
        <v>61.2</v>
      </c>
      <c r="L2328" t="n">
        <v>18.25</v>
      </c>
      <c r="M2328" t="n">
        <v>7</v>
      </c>
      <c r="N2328" t="n">
        <v>97.47</v>
      </c>
      <c r="O2328" t="n">
        <v>39937.36</v>
      </c>
      <c r="P2328" t="n">
        <v>189.5</v>
      </c>
      <c r="Q2328" t="n">
        <v>197.81</v>
      </c>
      <c r="R2328" t="n">
        <v>32.25</v>
      </c>
      <c r="S2328" t="n">
        <v>25.4</v>
      </c>
      <c r="T2328" t="n">
        <v>2574.11</v>
      </c>
      <c r="U2328" t="n">
        <v>0.79</v>
      </c>
      <c r="V2328" t="n">
        <v>0.88</v>
      </c>
      <c r="W2328" t="n">
        <v>2.95</v>
      </c>
      <c r="X2328" t="n">
        <v>0.15</v>
      </c>
      <c r="Y2328" t="n">
        <v>1</v>
      </c>
      <c r="Z2328" t="n">
        <v>10</v>
      </c>
    </row>
    <row r="2329">
      <c r="A2329" t="n">
        <v>70</v>
      </c>
      <c r="B2329" t="n">
        <v>145</v>
      </c>
      <c r="C2329" t="inlineStr">
        <is>
          <t xml:space="preserve">CONCLUIDO	</t>
        </is>
      </c>
      <c r="D2329" t="n">
        <v>7.1488</v>
      </c>
      <c r="E2329" t="n">
        <v>13.99</v>
      </c>
      <c r="F2329" t="n">
        <v>10.55</v>
      </c>
      <c r="G2329" t="n">
        <v>70.36</v>
      </c>
      <c r="H2329" t="n">
        <v>1.02</v>
      </c>
      <c r="I2329" t="n">
        <v>9</v>
      </c>
      <c r="J2329" t="n">
        <v>322.49</v>
      </c>
      <c r="K2329" t="n">
        <v>61.2</v>
      </c>
      <c r="L2329" t="n">
        <v>18.5</v>
      </c>
      <c r="M2329" t="n">
        <v>7</v>
      </c>
      <c r="N2329" t="n">
        <v>97.79000000000001</v>
      </c>
      <c r="O2329" t="n">
        <v>40007.56</v>
      </c>
      <c r="P2329" t="n">
        <v>189.63</v>
      </c>
      <c r="Q2329" t="n">
        <v>197.8</v>
      </c>
      <c r="R2329" t="n">
        <v>32.46</v>
      </c>
      <c r="S2329" t="n">
        <v>25.4</v>
      </c>
      <c r="T2329" t="n">
        <v>2681.78</v>
      </c>
      <c r="U2329" t="n">
        <v>0.78</v>
      </c>
      <c r="V2329" t="n">
        <v>0.88</v>
      </c>
      <c r="W2329" t="n">
        <v>2.95</v>
      </c>
      <c r="X2329" t="n">
        <v>0.16</v>
      </c>
      <c r="Y2329" t="n">
        <v>1</v>
      </c>
      <c r="Z2329" t="n">
        <v>10</v>
      </c>
    </row>
    <row r="2330">
      <c r="A2330" t="n">
        <v>71</v>
      </c>
      <c r="B2330" t="n">
        <v>145</v>
      </c>
      <c r="C2330" t="inlineStr">
        <is>
          <t xml:space="preserve">CONCLUIDO	</t>
        </is>
      </c>
      <c r="D2330" t="n">
        <v>7.1508</v>
      </c>
      <c r="E2330" t="n">
        <v>13.98</v>
      </c>
      <c r="F2330" t="n">
        <v>10.55</v>
      </c>
      <c r="G2330" t="n">
        <v>70.34</v>
      </c>
      <c r="H2330" t="n">
        <v>1.03</v>
      </c>
      <c r="I2330" t="n">
        <v>9</v>
      </c>
      <c r="J2330" t="n">
        <v>323.06</v>
      </c>
      <c r="K2330" t="n">
        <v>61.2</v>
      </c>
      <c r="L2330" t="n">
        <v>18.75</v>
      </c>
      <c r="M2330" t="n">
        <v>7</v>
      </c>
      <c r="N2330" t="n">
        <v>98.11</v>
      </c>
      <c r="O2330" t="n">
        <v>40077.9</v>
      </c>
      <c r="P2330" t="n">
        <v>189.55</v>
      </c>
      <c r="Q2330" t="n">
        <v>197.77</v>
      </c>
      <c r="R2330" t="n">
        <v>32.42</v>
      </c>
      <c r="S2330" t="n">
        <v>25.4</v>
      </c>
      <c r="T2330" t="n">
        <v>2663.45</v>
      </c>
      <c r="U2330" t="n">
        <v>0.78</v>
      </c>
      <c r="V2330" t="n">
        <v>0.88</v>
      </c>
      <c r="W2330" t="n">
        <v>2.95</v>
      </c>
      <c r="X2330" t="n">
        <v>0.16</v>
      </c>
      <c r="Y2330" t="n">
        <v>1</v>
      </c>
      <c r="Z2330" t="n">
        <v>10</v>
      </c>
    </row>
    <row r="2331">
      <c r="A2331" t="n">
        <v>72</v>
      </c>
      <c r="B2331" t="n">
        <v>145</v>
      </c>
      <c r="C2331" t="inlineStr">
        <is>
          <t xml:space="preserve">CONCLUIDO	</t>
        </is>
      </c>
      <c r="D2331" t="n">
        <v>7.1497</v>
      </c>
      <c r="E2331" t="n">
        <v>13.99</v>
      </c>
      <c r="F2331" t="n">
        <v>10.55</v>
      </c>
      <c r="G2331" t="n">
        <v>70.34999999999999</v>
      </c>
      <c r="H2331" t="n">
        <v>1.05</v>
      </c>
      <c r="I2331" t="n">
        <v>9</v>
      </c>
      <c r="J2331" t="n">
        <v>323.63</v>
      </c>
      <c r="K2331" t="n">
        <v>61.2</v>
      </c>
      <c r="L2331" t="n">
        <v>19</v>
      </c>
      <c r="M2331" t="n">
        <v>7</v>
      </c>
      <c r="N2331" t="n">
        <v>98.43000000000001</v>
      </c>
      <c r="O2331" t="n">
        <v>40148.52</v>
      </c>
      <c r="P2331" t="n">
        <v>189.57</v>
      </c>
      <c r="Q2331" t="n">
        <v>197.78</v>
      </c>
      <c r="R2331" t="n">
        <v>32.46</v>
      </c>
      <c r="S2331" t="n">
        <v>25.4</v>
      </c>
      <c r="T2331" t="n">
        <v>2681.27</v>
      </c>
      <c r="U2331" t="n">
        <v>0.78</v>
      </c>
      <c r="V2331" t="n">
        <v>0.88</v>
      </c>
      <c r="W2331" t="n">
        <v>2.95</v>
      </c>
      <c r="X2331" t="n">
        <v>0.16</v>
      </c>
      <c r="Y2331" t="n">
        <v>1</v>
      </c>
      <c r="Z2331" t="n">
        <v>10</v>
      </c>
    </row>
    <row r="2332">
      <c r="A2332" t="n">
        <v>73</v>
      </c>
      <c r="B2332" t="n">
        <v>145</v>
      </c>
      <c r="C2332" t="inlineStr">
        <is>
          <t xml:space="preserve">CONCLUIDO	</t>
        </is>
      </c>
      <c r="D2332" t="n">
        <v>7.1515</v>
      </c>
      <c r="E2332" t="n">
        <v>13.98</v>
      </c>
      <c r="F2332" t="n">
        <v>10.55</v>
      </c>
      <c r="G2332" t="n">
        <v>70.33</v>
      </c>
      <c r="H2332" t="n">
        <v>1.06</v>
      </c>
      <c r="I2332" t="n">
        <v>9</v>
      </c>
      <c r="J2332" t="n">
        <v>324.2</v>
      </c>
      <c r="K2332" t="n">
        <v>61.2</v>
      </c>
      <c r="L2332" t="n">
        <v>19.25</v>
      </c>
      <c r="M2332" t="n">
        <v>7</v>
      </c>
      <c r="N2332" t="n">
        <v>98.75</v>
      </c>
      <c r="O2332" t="n">
        <v>40219.17</v>
      </c>
      <c r="P2332" t="n">
        <v>189.41</v>
      </c>
      <c r="Q2332" t="n">
        <v>197.77</v>
      </c>
      <c r="R2332" t="n">
        <v>32.29</v>
      </c>
      <c r="S2332" t="n">
        <v>25.4</v>
      </c>
      <c r="T2332" t="n">
        <v>2595.3</v>
      </c>
      <c r="U2332" t="n">
        <v>0.79</v>
      </c>
      <c r="V2332" t="n">
        <v>0.88</v>
      </c>
      <c r="W2332" t="n">
        <v>2.95</v>
      </c>
      <c r="X2332" t="n">
        <v>0.16</v>
      </c>
      <c r="Y2332" t="n">
        <v>1</v>
      </c>
      <c r="Z2332" t="n">
        <v>10</v>
      </c>
    </row>
    <row r="2333">
      <c r="A2333" t="n">
        <v>74</v>
      </c>
      <c r="B2333" t="n">
        <v>145</v>
      </c>
      <c r="C2333" t="inlineStr">
        <is>
          <t xml:space="preserve">CONCLUIDO	</t>
        </is>
      </c>
      <c r="D2333" t="n">
        <v>7.1927</v>
      </c>
      <c r="E2333" t="n">
        <v>13.9</v>
      </c>
      <c r="F2333" t="n">
        <v>10.52</v>
      </c>
      <c r="G2333" t="n">
        <v>78.92</v>
      </c>
      <c r="H2333" t="n">
        <v>1.07</v>
      </c>
      <c r="I2333" t="n">
        <v>8</v>
      </c>
      <c r="J2333" t="n">
        <v>324.78</v>
      </c>
      <c r="K2333" t="n">
        <v>61.2</v>
      </c>
      <c r="L2333" t="n">
        <v>19.5</v>
      </c>
      <c r="M2333" t="n">
        <v>6</v>
      </c>
      <c r="N2333" t="n">
        <v>99.08</v>
      </c>
      <c r="O2333" t="n">
        <v>40289.97</v>
      </c>
      <c r="P2333" t="n">
        <v>189.04</v>
      </c>
      <c r="Q2333" t="n">
        <v>197.8</v>
      </c>
      <c r="R2333" t="n">
        <v>31.56</v>
      </c>
      <c r="S2333" t="n">
        <v>25.4</v>
      </c>
      <c r="T2333" t="n">
        <v>2237.41</v>
      </c>
      <c r="U2333" t="n">
        <v>0.8</v>
      </c>
      <c r="V2333" t="n">
        <v>0.88</v>
      </c>
      <c r="W2333" t="n">
        <v>2.95</v>
      </c>
      <c r="X2333" t="n">
        <v>0.13</v>
      </c>
      <c r="Y2333" t="n">
        <v>1</v>
      </c>
      <c r="Z2333" t="n">
        <v>10</v>
      </c>
    </row>
    <row r="2334">
      <c r="A2334" t="n">
        <v>75</v>
      </c>
      <c r="B2334" t="n">
        <v>145</v>
      </c>
      <c r="C2334" t="inlineStr">
        <is>
          <t xml:space="preserve">CONCLUIDO	</t>
        </is>
      </c>
      <c r="D2334" t="n">
        <v>7.195</v>
      </c>
      <c r="E2334" t="n">
        <v>13.9</v>
      </c>
      <c r="F2334" t="n">
        <v>10.52</v>
      </c>
      <c r="G2334" t="n">
        <v>78.89</v>
      </c>
      <c r="H2334" t="n">
        <v>1.08</v>
      </c>
      <c r="I2334" t="n">
        <v>8</v>
      </c>
      <c r="J2334" t="n">
        <v>325.35</v>
      </c>
      <c r="K2334" t="n">
        <v>61.2</v>
      </c>
      <c r="L2334" t="n">
        <v>19.75</v>
      </c>
      <c r="M2334" t="n">
        <v>6</v>
      </c>
      <c r="N2334" t="n">
        <v>99.40000000000001</v>
      </c>
      <c r="O2334" t="n">
        <v>40360.92</v>
      </c>
      <c r="P2334" t="n">
        <v>189.04</v>
      </c>
      <c r="Q2334" t="n">
        <v>197.75</v>
      </c>
      <c r="R2334" t="n">
        <v>31.41</v>
      </c>
      <c r="S2334" t="n">
        <v>25.4</v>
      </c>
      <c r="T2334" t="n">
        <v>2162.87</v>
      </c>
      <c r="U2334" t="n">
        <v>0.8100000000000001</v>
      </c>
      <c r="V2334" t="n">
        <v>0.88</v>
      </c>
      <c r="W2334" t="n">
        <v>2.95</v>
      </c>
      <c r="X2334" t="n">
        <v>0.13</v>
      </c>
      <c r="Y2334" t="n">
        <v>1</v>
      </c>
      <c r="Z2334" t="n">
        <v>10</v>
      </c>
    </row>
    <row r="2335">
      <c r="A2335" t="n">
        <v>76</v>
      </c>
      <c r="B2335" t="n">
        <v>145</v>
      </c>
      <c r="C2335" t="inlineStr">
        <is>
          <t xml:space="preserve">CONCLUIDO	</t>
        </is>
      </c>
      <c r="D2335" t="n">
        <v>7.1919</v>
      </c>
      <c r="E2335" t="n">
        <v>13.9</v>
      </c>
      <c r="F2335" t="n">
        <v>10.52</v>
      </c>
      <c r="G2335" t="n">
        <v>78.93000000000001</v>
      </c>
      <c r="H2335" t="n">
        <v>1.09</v>
      </c>
      <c r="I2335" t="n">
        <v>8</v>
      </c>
      <c r="J2335" t="n">
        <v>325.93</v>
      </c>
      <c r="K2335" t="n">
        <v>61.2</v>
      </c>
      <c r="L2335" t="n">
        <v>20</v>
      </c>
      <c r="M2335" t="n">
        <v>6</v>
      </c>
      <c r="N2335" t="n">
        <v>99.73</v>
      </c>
      <c r="O2335" t="n">
        <v>40432.03</v>
      </c>
      <c r="P2335" t="n">
        <v>189.3</v>
      </c>
      <c r="Q2335" t="n">
        <v>197.81</v>
      </c>
      <c r="R2335" t="n">
        <v>31.5</v>
      </c>
      <c r="S2335" t="n">
        <v>25.4</v>
      </c>
      <c r="T2335" t="n">
        <v>2207.62</v>
      </c>
      <c r="U2335" t="n">
        <v>0.8100000000000001</v>
      </c>
      <c r="V2335" t="n">
        <v>0.88</v>
      </c>
      <c r="W2335" t="n">
        <v>2.95</v>
      </c>
      <c r="X2335" t="n">
        <v>0.13</v>
      </c>
      <c r="Y2335" t="n">
        <v>1</v>
      </c>
      <c r="Z2335" t="n">
        <v>10</v>
      </c>
    </row>
    <row r="2336">
      <c r="A2336" t="n">
        <v>77</v>
      </c>
      <c r="B2336" t="n">
        <v>145</v>
      </c>
      <c r="C2336" t="inlineStr">
        <is>
          <t xml:space="preserve">CONCLUIDO	</t>
        </is>
      </c>
      <c r="D2336" t="n">
        <v>7.1905</v>
      </c>
      <c r="E2336" t="n">
        <v>13.91</v>
      </c>
      <c r="F2336" t="n">
        <v>10.53</v>
      </c>
      <c r="G2336" t="n">
        <v>78.95</v>
      </c>
      <c r="H2336" t="n">
        <v>1.11</v>
      </c>
      <c r="I2336" t="n">
        <v>8</v>
      </c>
      <c r="J2336" t="n">
        <v>326.51</v>
      </c>
      <c r="K2336" t="n">
        <v>61.2</v>
      </c>
      <c r="L2336" t="n">
        <v>20.25</v>
      </c>
      <c r="M2336" t="n">
        <v>6</v>
      </c>
      <c r="N2336" t="n">
        <v>100.06</v>
      </c>
      <c r="O2336" t="n">
        <v>40503.29</v>
      </c>
      <c r="P2336" t="n">
        <v>189.44</v>
      </c>
      <c r="Q2336" t="n">
        <v>197.76</v>
      </c>
      <c r="R2336" t="n">
        <v>31.45</v>
      </c>
      <c r="S2336" t="n">
        <v>25.4</v>
      </c>
      <c r="T2336" t="n">
        <v>2180.08</v>
      </c>
      <c r="U2336" t="n">
        <v>0.8100000000000001</v>
      </c>
      <c r="V2336" t="n">
        <v>0.88</v>
      </c>
      <c r="W2336" t="n">
        <v>2.96</v>
      </c>
      <c r="X2336" t="n">
        <v>0.14</v>
      </c>
      <c r="Y2336" t="n">
        <v>1</v>
      </c>
      <c r="Z2336" t="n">
        <v>10</v>
      </c>
    </row>
    <row r="2337">
      <c r="A2337" t="n">
        <v>78</v>
      </c>
      <c r="B2337" t="n">
        <v>145</v>
      </c>
      <c r="C2337" t="inlineStr">
        <is>
          <t xml:space="preserve">CONCLUIDO	</t>
        </is>
      </c>
      <c r="D2337" t="n">
        <v>7.1905</v>
      </c>
      <c r="E2337" t="n">
        <v>13.91</v>
      </c>
      <c r="F2337" t="n">
        <v>10.53</v>
      </c>
      <c r="G2337" t="n">
        <v>78.95</v>
      </c>
      <c r="H2337" t="n">
        <v>1.12</v>
      </c>
      <c r="I2337" t="n">
        <v>8</v>
      </c>
      <c r="J2337" t="n">
        <v>327.08</v>
      </c>
      <c r="K2337" t="n">
        <v>61.2</v>
      </c>
      <c r="L2337" t="n">
        <v>20.5</v>
      </c>
      <c r="M2337" t="n">
        <v>6</v>
      </c>
      <c r="N2337" t="n">
        <v>100.39</v>
      </c>
      <c r="O2337" t="n">
        <v>40574.7</v>
      </c>
      <c r="P2337" t="n">
        <v>189.59</v>
      </c>
      <c r="Q2337" t="n">
        <v>197.75</v>
      </c>
      <c r="R2337" t="n">
        <v>31.58</v>
      </c>
      <c r="S2337" t="n">
        <v>25.4</v>
      </c>
      <c r="T2337" t="n">
        <v>2246.39</v>
      </c>
      <c r="U2337" t="n">
        <v>0.8</v>
      </c>
      <c r="V2337" t="n">
        <v>0.88</v>
      </c>
      <c r="W2337" t="n">
        <v>2.95</v>
      </c>
      <c r="X2337" t="n">
        <v>0.14</v>
      </c>
      <c r="Y2337" t="n">
        <v>1</v>
      </c>
      <c r="Z2337" t="n">
        <v>10</v>
      </c>
    </row>
    <row r="2338">
      <c r="A2338" t="n">
        <v>79</v>
      </c>
      <c r="B2338" t="n">
        <v>145</v>
      </c>
      <c r="C2338" t="inlineStr">
        <is>
          <t xml:space="preserve">CONCLUIDO	</t>
        </is>
      </c>
      <c r="D2338" t="n">
        <v>7.1908</v>
      </c>
      <c r="E2338" t="n">
        <v>13.91</v>
      </c>
      <c r="F2338" t="n">
        <v>10.53</v>
      </c>
      <c r="G2338" t="n">
        <v>78.95</v>
      </c>
      <c r="H2338" t="n">
        <v>1.13</v>
      </c>
      <c r="I2338" t="n">
        <v>8</v>
      </c>
      <c r="J2338" t="n">
        <v>327.66</v>
      </c>
      <c r="K2338" t="n">
        <v>61.2</v>
      </c>
      <c r="L2338" t="n">
        <v>20.75</v>
      </c>
      <c r="M2338" t="n">
        <v>6</v>
      </c>
      <c r="N2338" t="n">
        <v>100.72</v>
      </c>
      <c r="O2338" t="n">
        <v>40646.27</v>
      </c>
      <c r="P2338" t="n">
        <v>189.61</v>
      </c>
      <c r="Q2338" t="n">
        <v>197.75</v>
      </c>
      <c r="R2338" t="n">
        <v>31.64</v>
      </c>
      <c r="S2338" t="n">
        <v>25.4</v>
      </c>
      <c r="T2338" t="n">
        <v>2276.44</v>
      </c>
      <c r="U2338" t="n">
        <v>0.8</v>
      </c>
      <c r="V2338" t="n">
        <v>0.88</v>
      </c>
      <c r="W2338" t="n">
        <v>2.95</v>
      </c>
      <c r="X2338" t="n">
        <v>0.14</v>
      </c>
      <c r="Y2338" t="n">
        <v>1</v>
      </c>
      <c r="Z2338" t="n">
        <v>10</v>
      </c>
    </row>
    <row r="2339">
      <c r="A2339" t="n">
        <v>80</v>
      </c>
      <c r="B2339" t="n">
        <v>145</v>
      </c>
      <c r="C2339" t="inlineStr">
        <is>
          <t xml:space="preserve">CONCLUIDO	</t>
        </is>
      </c>
      <c r="D2339" t="n">
        <v>7.1918</v>
      </c>
      <c r="E2339" t="n">
        <v>13.9</v>
      </c>
      <c r="F2339" t="n">
        <v>10.52</v>
      </c>
      <c r="G2339" t="n">
        <v>78.93000000000001</v>
      </c>
      <c r="H2339" t="n">
        <v>1.14</v>
      </c>
      <c r="I2339" t="n">
        <v>8</v>
      </c>
      <c r="J2339" t="n">
        <v>328.25</v>
      </c>
      <c r="K2339" t="n">
        <v>61.2</v>
      </c>
      <c r="L2339" t="n">
        <v>21</v>
      </c>
      <c r="M2339" t="n">
        <v>6</v>
      </c>
      <c r="N2339" t="n">
        <v>101.05</v>
      </c>
      <c r="O2339" t="n">
        <v>40718</v>
      </c>
      <c r="P2339" t="n">
        <v>189.55</v>
      </c>
      <c r="Q2339" t="n">
        <v>197.75</v>
      </c>
      <c r="R2339" t="n">
        <v>31.57</v>
      </c>
      <c r="S2339" t="n">
        <v>25.4</v>
      </c>
      <c r="T2339" t="n">
        <v>2240.41</v>
      </c>
      <c r="U2339" t="n">
        <v>0.8</v>
      </c>
      <c r="V2339" t="n">
        <v>0.88</v>
      </c>
      <c r="W2339" t="n">
        <v>2.95</v>
      </c>
      <c r="X2339" t="n">
        <v>0.13</v>
      </c>
      <c r="Y2339" t="n">
        <v>1</v>
      </c>
      <c r="Z2339" t="n">
        <v>10</v>
      </c>
    </row>
    <row r="2340">
      <c r="A2340" t="n">
        <v>81</v>
      </c>
      <c r="B2340" t="n">
        <v>145</v>
      </c>
      <c r="C2340" t="inlineStr">
        <is>
          <t xml:space="preserve">CONCLUIDO	</t>
        </is>
      </c>
      <c r="D2340" t="n">
        <v>7.1942</v>
      </c>
      <c r="E2340" t="n">
        <v>13.9</v>
      </c>
      <c r="F2340" t="n">
        <v>10.52</v>
      </c>
      <c r="G2340" t="n">
        <v>78.90000000000001</v>
      </c>
      <c r="H2340" t="n">
        <v>1.15</v>
      </c>
      <c r="I2340" t="n">
        <v>8</v>
      </c>
      <c r="J2340" t="n">
        <v>328.83</v>
      </c>
      <c r="K2340" t="n">
        <v>61.2</v>
      </c>
      <c r="L2340" t="n">
        <v>21.25</v>
      </c>
      <c r="M2340" t="n">
        <v>6</v>
      </c>
      <c r="N2340" t="n">
        <v>101.38</v>
      </c>
      <c r="O2340" t="n">
        <v>40789.89</v>
      </c>
      <c r="P2340" t="n">
        <v>189.47</v>
      </c>
      <c r="Q2340" t="n">
        <v>197.78</v>
      </c>
      <c r="R2340" t="n">
        <v>31.33</v>
      </c>
      <c r="S2340" t="n">
        <v>25.4</v>
      </c>
      <c r="T2340" t="n">
        <v>2122.89</v>
      </c>
      <c r="U2340" t="n">
        <v>0.8100000000000001</v>
      </c>
      <c r="V2340" t="n">
        <v>0.88</v>
      </c>
      <c r="W2340" t="n">
        <v>2.95</v>
      </c>
      <c r="X2340" t="n">
        <v>0.13</v>
      </c>
      <c r="Y2340" t="n">
        <v>1</v>
      </c>
      <c r="Z2340" t="n">
        <v>10</v>
      </c>
    </row>
    <row r="2341">
      <c r="A2341" t="n">
        <v>82</v>
      </c>
      <c r="B2341" t="n">
        <v>145</v>
      </c>
      <c r="C2341" t="inlineStr">
        <is>
          <t xml:space="preserve">CONCLUIDO	</t>
        </is>
      </c>
      <c r="D2341" t="n">
        <v>7.1904</v>
      </c>
      <c r="E2341" t="n">
        <v>13.91</v>
      </c>
      <c r="F2341" t="n">
        <v>10.53</v>
      </c>
      <c r="G2341" t="n">
        <v>78.95</v>
      </c>
      <c r="H2341" t="n">
        <v>1.16</v>
      </c>
      <c r="I2341" t="n">
        <v>8</v>
      </c>
      <c r="J2341" t="n">
        <v>329.41</v>
      </c>
      <c r="K2341" t="n">
        <v>61.2</v>
      </c>
      <c r="L2341" t="n">
        <v>21.5</v>
      </c>
      <c r="M2341" t="n">
        <v>6</v>
      </c>
      <c r="N2341" t="n">
        <v>101.71</v>
      </c>
      <c r="O2341" t="n">
        <v>40861.93</v>
      </c>
      <c r="P2341" t="n">
        <v>189.62</v>
      </c>
      <c r="Q2341" t="n">
        <v>197.75</v>
      </c>
      <c r="R2341" t="n">
        <v>31.65</v>
      </c>
      <c r="S2341" t="n">
        <v>25.4</v>
      </c>
      <c r="T2341" t="n">
        <v>2280.07</v>
      </c>
      <c r="U2341" t="n">
        <v>0.8</v>
      </c>
      <c r="V2341" t="n">
        <v>0.88</v>
      </c>
      <c r="W2341" t="n">
        <v>2.95</v>
      </c>
      <c r="X2341" t="n">
        <v>0.14</v>
      </c>
      <c r="Y2341" t="n">
        <v>1</v>
      </c>
      <c r="Z2341" t="n">
        <v>10</v>
      </c>
    </row>
    <row r="2342">
      <c r="A2342" t="n">
        <v>83</v>
      </c>
      <c r="B2342" t="n">
        <v>145</v>
      </c>
      <c r="C2342" t="inlineStr">
        <is>
          <t xml:space="preserve">CONCLUIDO	</t>
        </is>
      </c>
      <c r="D2342" t="n">
        <v>7.1899</v>
      </c>
      <c r="E2342" t="n">
        <v>13.91</v>
      </c>
      <c r="F2342" t="n">
        <v>10.53</v>
      </c>
      <c r="G2342" t="n">
        <v>78.95999999999999</v>
      </c>
      <c r="H2342" t="n">
        <v>1.17</v>
      </c>
      <c r="I2342" t="n">
        <v>8</v>
      </c>
      <c r="J2342" t="n">
        <v>330</v>
      </c>
      <c r="K2342" t="n">
        <v>61.2</v>
      </c>
      <c r="L2342" t="n">
        <v>21.75</v>
      </c>
      <c r="M2342" t="n">
        <v>6</v>
      </c>
      <c r="N2342" t="n">
        <v>102.05</v>
      </c>
      <c r="O2342" t="n">
        <v>40934.14</v>
      </c>
      <c r="P2342" t="n">
        <v>189.7</v>
      </c>
      <c r="Q2342" t="n">
        <v>197.76</v>
      </c>
      <c r="R2342" t="n">
        <v>31.65</v>
      </c>
      <c r="S2342" t="n">
        <v>25.4</v>
      </c>
      <c r="T2342" t="n">
        <v>2281.78</v>
      </c>
      <c r="U2342" t="n">
        <v>0.8</v>
      </c>
      <c r="V2342" t="n">
        <v>0.88</v>
      </c>
      <c r="W2342" t="n">
        <v>2.95</v>
      </c>
      <c r="X2342" t="n">
        <v>0.14</v>
      </c>
      <c r="Y2342" t="n">
        <v>1</v>
      </c>
      <c r="Z2342" t="n">
        <v>10</v>
      </c>
    </row>
    <row r="2343">
      <c r="A2343" t="n">
        <v>84</v>
      </c>
      <c r="B2343" t="n">
        <v>145</v>
      </c>
      <c r="C2343" t="inlineStr">
        <is>
          <t xml:space="preserve">CONCLUIDO	</t>
        </is>
      </c>
      <c r="D2343" t="n">
        <v>7.193</v>
      </c>
      <c r="E2343" t="n">
        <v>13.9</v>
      </c>
      <c r="F2343" t="n">
        <v>10.52</v>
      </c>
      <c r="G2343" t="n">
        <v>78.92</v>
      </c>
      <c r="H2343" t="n">
        <v>1.19</v>
      </c>
      <c r="I2343" t="n">
        <v>8</v>
      </c>
      <c r="J2343" t="n">
        <v>330.59</v>
      </c>
      <c r="K2343" t="n">
        <v>61.2</v>
      </c>
      <c r="L2343" t="n">
        <v>22</v>
      </c>
      <c r="M2343" t="n">
        <v>6</v>
      </c>
      <c r="N2343" t="n">
        <v>102.39</v>
      </c>
      <c r="O2343" t="n">
        <v>41006.51</v>
      </c>
      <c r="P2343" t="n">
        <v>189.36</v>
      </c>
      <c r="Q2343" t="n">
        <v>197.8</v>
      </c>
      <c r="R2343" t="n">
        <v>31.44</v>
      </c>
      <c r="S2343" t="n">
        <v>25.4</v>
      </c>
      <c r="T2343" t="n">
        <v>2178.54</v>
      </c>
      <c r="U2343" t="n">
        <v>0.8100000000000001</v>
      </c>
      <c r="V2343" t="n">
        <v>0.88</v>
      </c>
      <c r="W2343" t="n">
        <v>2.95</v>
      </c>
      <c r="X2343" t="n">
        <v>0.13</v>
      </c>
      <c r="Y2343" t="n">
        <v>1</v>
      </c>
      <c r="Z2343" t="n">
        <v>10</v>
      </c>
    </row>
    <row r="2344">
      <c r="A2344" t="n">
        <v>85</v>
      </c>
      <c r="B2344" t="n">
        <v>145</v>
      </c>
      <c r="C2344" t="inlineStr">
        <is>
          <t xml:space="preserve">CONCLUIDO	</t>
        </is>
      </c>
      <c r="D2344" t="n">
        <v>7.1917</v>
      </c>
      <c r="E2344" t="n">
        <v>13.9</v>
      </c>
      <c r="F2344" t="n">
        <v>10.52</v>
      </c>
      <c r="G2344" t="n">
        <v>78.94</v>
      </c>
      <c r="H2344" t="n">
        <v>1.2</v>
      </c>
      <c r="I2344" t="n">
        <v>8</v>
      </c>
      <c r="J2344" t="n">
        <v>331.17</v>
      </c>
      <c r="K2344" t="n">
        <v>61.2</v>
      </c>
      <c r="L2344" t="n">
        <v>22.25</v>
      </c>
      <c r="M2344" t="n">
        <v>6</v>
      </c>
      <c r="N2344" t="n">
        <v>102.72</v>
      </c>
      <c r="O2344" t="n">
        <v>41079.04</v>
      </c>
      <c r="P2344" t="n">
        <v>189.27</v>
      </c>
      <c r="Q2344" t="n">
        <v>197.76</v>
      </c>
      <c r="R2344" t="n">
        <v>31.64</v>
      </c>
      <c r="S2344" t="n">
        <v>25.4</v>
      </c>
      <c r="T2344" t="n">
        <v>2275.66</v>
      </c>
      <c r="U2344" t="n">
        <v>0.8</v>
      </c>
      <c r="V2344" t="n">
        <v>0.88</v>
      </c>
      <c r="W2344" t="n">
        <v>2.95</v>
      </c>
      <c r="X2344" t="n">
        <v>0.13</v>
      </c>
      <c r="Y2344" t="n">
        <v>1</v>
      </c>
      <c r="Z2344" t="n">
        <v>10</v>
      </c>
    </row>
    <row r="2345">
      <c r="A2345" t="n">
        <v>86</v>
      </c>
      <c r="B2345" t="n">
        <v>145</v>
      </c>
      <c r="C2345" t="inlineStr">
        <is>
          <t xml:space="preserve">CONCLUIDO	</t>
        </is>
      </c>
      <c r="D2345" t="n">
        <v>7.1869</v>
      </c>
      <c r="E2345" t="n">
        <v>13.91</v>
      </c>
      <c r="F2345" t="n">
        <v>10.53</v>
      </c>
      <c r="G2345" t="n">
        <v>79</v>
      </c>
      <c r="H2345" t="n">
        <v>1.21</v>
      </c>
      <c r="I2345" t="n">
        <v>8</v>
      </c>
      <c r="J2345" t="n">
        <v>331.76</v>
      </c>
      <c r="K2345" t="n">
        <v>61.2</v>
      </c>
      <c r="L2345" t="n">
        <v>22.5</v>
      </c>
      <c r="M2345" t="n">
        <v>6</v>
      </c>
      <c r="N2345" t="n">
        <v>103.06</v>
      </c>
      <c r="O2345" t="n">
        <v>41151.74</v>
      </c>
      <c r="P2345" t="n">
        <v>189.35</v>
      </c>
      <c r="Q2345" t="n">
        <v>197.79</v>
      </c>
      <c r="R2345" t="n">
        <v>31.91</v>
      </c>
      <c r="S2345" t="n">
        <v>25.4</v>
      </c>
      <c r="T2345" t="n">
        <v>2411.9</v>
      </c>
      <c r="U2345" t="n">
        <v>0.8</v>
      </c>
      <c r="V2345" t="n">
        <v>0.88</v>
      </c>
      <c r="W2345" t="n">
        <v>2.95</v>
      </c>
      <c r="X2345" t="n">
        <v>0.14</v>
      </c>
      <c r="Y2345" t="n">
        <v>1</v>
      </c>
      <c r="Z2345" t="n">
        <v>10</v>
      </c>
    </row>
    <row r="2346">
      <c r="A2346" t="n">
        <v>87</v>
      </c>
      <c r="B2346" t="n">
        <v>145</v>
      </c>
      <c r="C2346" t="inlineStr">
        <is>
          <t xml:space="preserve">CONCLUIDO	</t>
        </is>
      </c>
      <c r="D2346" t="n">
        <v>7.2264</v>
      </c>
      <c r="E2346" t="n">
        <v>13.84</v>
      </c>
      <c r="F2346" t="n">
        <v>10.51</v>
      </c>
      <c r="G2346" t="n">
        <v>90.09999999999999</v>
      </c>
      <c r="H2346" t="n">
        <v>1.22</v>
      </c>
      <c r="I2346" t="n">
        <v>7</v>
      </c>
      <c r="J2346" t="n">
        <v>332.35</v>
      </c>
      <c r="K2346" t="n">
        <v>61.2</v>
      </c>
      <c r="L2346" t="n">
        <v>22.75</v>
      </c>
      <c r="M2346" t="n">
        <v>5</v>
      </c>
      <c r="N2346" t="n">
        <v>103.41</v>
      </c>
      <c r="O2346" t="n">
        <v>41224.6</v>
      </c>
      <c r="P2346" t="n">
        <v>189.19</v>
      </c>
      <c r="Q2346" t="n">
        <v>197.84</v>
      </c>
      <c r="R2346" t="n">
        <v>31.11</v>
      </c>
      <c r="S2346" t="n">
        <v>25.4</v>
      </c>
      <c r="T2346" t="n">
        <v>2014.28</v>
      </c>
      <c r="U2346" t="n">
        <v>0.82</v>
      </c>
      <c r="V2346" t="n">
        <v>0.89</v>
      </c>
      <c r="W2346" t="n">
        <v>2.95</v>
      </c>
      <c r="X2346" t="n">
        <v>0.12</v>
      </c>
      <c r="Y2346" t="n">
        <v>1</v>
      </c>
      <c r="Z2346" t="n">
        <v>10</v>
      </c>
    </row>
    <row r="2347">
      <c r="A2347" t="n">
        <v>88</v>
      </c>
      <c r="B2347" t="n">
        <v>145</v>
      </c>
      <c r="C2347" t="inlineStr">
        <is>
          <t xml:space="preserve">CONCLUIDO	</t>
        </is>
      </c>
      <c r="D2347" t="n">
        <v>7.2296</v>
      </c>
      <c r="E2347" t="n">
        <v>13.83</v>
      </c>
      <c r="F2347" t="n">
        <v>10.51</v>
      </c>
      <c r="G2347" t="n">
        <v>90.05</v>
      </c>
      <c r="H2347" t="n">
        <v>1.23</v>
      </c>
      <c r="I2347" t="n">
        <v>7</v>
      </c>
      <c r="J2347" t="n">
        <v>332.95</v>
      </c>
      <c r="K2347" t="n">
        <v>61.2</v>
      </c>
      <c r="L2347" t="n">
        <v>23</v>
      </c>
      <c r="M2347" t="n">
        <v>5</v>
      </c>
      <c r="N2347" t="n">
        <v>103.75</v>
      </c>
      <c r="O2347" t="n">
        <v>41297.62</v>
      </c>
      <c r="P2347" t="n">
        <v>189.37</v>
      </c>
      <c r="Q2347" t="n">
        <v>197.78</v>
      </c>
      <c r="R2347" t="n">
        <v>30.99</v>
      </c>
      <c r="S2347" t="n">
        <v>25.4</v>
      </c>
      <c r="T2347" t="n">
        <v>1958.34</v>
      </c>
      <c r="U2347" t="n">
        <v>0.82</v>
      </c>
      <c r="V2347" t="n">
        <v>0.89</v>
      </c>
      <c r="W2347" t="n">
        <v>2.95</v>
      </c>
      <c r="X2347" t="n">
        <v>0.12</v>
      </c>
      <c r="Y2347" t="n">
        <v>1</v>
      </c>
      <c r="Z2347" t="n">
        <v>10</v>
      </c>
    </row>
    <row r="2348">
      <c r="A2348" t="n">
        <v>89</v>
      </c>
      <c r="B2348" t="n">
        <v>145</v>
      </c>
      <c r="C2348" t="inlineStr">
        <is>
          <t xml:space="preserve">CONCLUIDO	</t>
        </is>
      </c>
      <c r="D2348" t="n">
        <v>7.2243</v>
      </c>
      <c r="E2348" t="n">
        <v>13.84</v>
      </c>
      <c r="F2348" t="n">
        <v>10.52</v>
      </c>
      <c r="G2348" t="n">
        <v>90.14</v>
      </c>
      <c r="H2348" t="n">
        <v>1.24</v>
      </c>
      <c r="I2348" t="n">
        <v>7</v>
      </c>
      <c r="J2348" t="n">
        <v>333.54</v>
      </c>
      <c r="K2348" t="n">
        <v>61.2</v>
      </c>
      <c r="L2348" t="n">
        <v>23.25</v>
      </c>
      <c r="M2348" t="n">
        <v>5</v>
      </c>
      <c r="N2348" t="n">
        <v>104.09</v>
      </c>
      <c r="O2348" t="n">
        <v>41370.82</v>
      </c>
      <c r="P2348" t="n">
        <v>189.86</v>
      </c>
      <c r="Q2348" t="n">
        <v>197.76</v>
      </c>
      <c r="R2348" t="n">
        <v>31.21</v>
      </c>
      <c r="S2348" t="n">
        <v>25.4</v>
      </c>
      <c r="T2348" t="n">
        <v>2064.86</v>
      </c>
      <c r="U2348" t="n">
        <v>0.8100000000000001</v>
      </c>
      <c r="V2348" t="n">
        <v>0.88</v>
      </c>
      <c r="W2348" t="n">
        <v>2.95</v>
      </c>
      <c r="X2348" t="n">
        <v>0.13</v>
      </c>
      <c r="Y2348" t="n">
        <v>1</v>
      </c>
      <c r="Z2348" t="n">
        <v>10</v>
      </c>
    </row>
    <row r="2349">
      <c r="A2349" t="n">
        <v>90</v>
      </c>
      <c r="B2349" t="n">
        <v>145</v>
      </c>
      <c r="C2349" t="inlineStr">
        <is>
          <t xml:space="preserve">CONCLUIDO	</t>
        </is>
      </c>
      <c r="D2349" t="n">
        <v>7.2272</v>
      </c>
      <c r="E2349" t="n">
        <v>13.84</v>
      </c>
      <c r="F2349" t="n">
        <v>10.51</v>
      </c>
      <c r="G2349" t="n">
        <v>90.09</v>
      </c>
      <c r="H2349" t="n">
        <v>1.25</v>
      </c>
      <c r="I2349" t="n">
        <v>7</v>
      </c>
      <c r="J2349" t="n">
        <v>334.14</v>
      </c>
      <c r="K2349" t="n">
        <v>61.2</v>
      </c>
      <c r="L2349" t="n">
        <v>23.5</v>
      </c>
      <c r="M2349" t="n">
        <v>5</v>
      </c>
      <c r="N2349" t="n">
        <v>104.44</v>
      </c>
      <c r="O2349" t="n">
        <v>41444.3</v>
      </c>
      <c r="P2349" t="n">
        <v>189.83</v>
      </c>
      <c r="Q2349" t="n">
        <v>197.76</v>
      </c>
      <c r="R2349" t="n">
        <v>31.01</v>
      </c>
      <c r="S2349" t="n">
        <v>25.4</v>
      </c>
      <c r="T2349" t="n">
        <v>1963.67</v>
      </c>
      <c r="U2349" t="n">
        <v>0.82</v>
      </c>
      <c r="V2349" t="n">
        <v>0.89</v>
      </c>
      <c r="W2349" t="n">
        <v>2.95</v>
      </c>
      <c r="X2349" t="n">
        <v>0.12</v>
      </c>
      <c r="Y2349" t="n">
        <v>1</v>
      </c>
      <c r="Z2349" t="n">
        <v>10</v>
      </c>
    </row>
    <row r="2350">
      <c r="A2350" t="n">
        <v>91</v>
      </c>
      <c r="B2350" t="n">
        <v>145</v>
      </c>
      <c r="C2350" t="inlineStr">
        <is>
          <t xml:space="preserve">CONCLUIDO	</t>
        </is>
      </c>
      <c r="D2350" t="n">
        <v>7.2292</v>
      </c>
      <c r="E2350" t="n">
        <v>13.83</v>
      </c>
      <c r="F2350" t="n">
        <v>10.51</v>
      </c>
      <c r="G2350" t="n">
        <v>90.05</v>
      </c>
      <c r="H2350" t="n">
        <v>1.26</v>
      </c>
      <c r="I2350" t="n">
        <v>7</v>
      </c>
      <c r="J2350" t="n">
        <v>334.73</v>
      </c>
      <c r="K2350" t="n">
        <v>61.2</v>
      </c>
      <c r="L2350" t="n">
        <v>23.75</v>
      </c>
      <c r="M2350" t="n">
        <v>5</v>
      </c>
      <c r="N2350" t="n">
        <v>104.78</v>
      </c>
      <c r="O2350" t="n">
        <v>41517.84</v>
      </c>
      <c r="P2350" t="n">
        <v>189.86</v>
      </c>
      <c r="Q2350" t="n">
        <v>197.77</v>
      </c>
      <c r="R2350" t="n">
        <v>30.85</v>
      </c>
      <c r="S2350" t="n">
        <v>25.4</v>
      </c>
      <c r="T2350" t="n">
        <v>1888.54</v>
      </c>
      <c r="U2350" t="n">
        <v>0.82</v>
      </c>
      <c r="V2350" t="n">
        <v>0.89</v>
      </c>
      <c r="W2350" t="n">
        <v>2.95</v>
      </c>
      <c r="X2350" t="n">
        <v>0.12</v>
      </c>
      <c r="Y2350" t="n">
        <v>1</v>
      </c>
      <c r="Z2350" t="n">
        <v>10</v>
      </c>
    </row>
    <row r="2351">
      <c r="A2351" t="n">
        <v>92</v>
      </c>
      <c r="B2351" t="n">
        <v>145</v>
      </c>
      <c r="C2351" t="inlineStr">
        <is>
          <t xml:space="preserve">CONCLUIDO	</t>
        </is>
      </c>
      <c r="D2351" t="n">
        <v>7.234</v>
      </c>
      <c r="E2351" t="n">
        <v>13.82</v>
      </c>
      <c r="F2351" t="n">
        <v>10.5</v>
      </c>
      <c r="G2351" t="n">
        <v>89.98</v>
      </c>
      <c r="H2351" t="n">
        <v>1.28</v>
      </c>
      <c r="I2351" t="n">
        <v>7</v>
      </c>
      <c r="J2351" t="n">
        <v>335.33</v>
      </c>
      <c r="K2351" t="n">
        <v>61.2</v>
      </c>
      <c r="L2351" t="n">
        <v>24</v>
      </c>
      <c r="M2351" t="n">
        <v>5</v>
      </c>
      <c r="N2351" t="n">
        <v>105.13</v>
      </c>
      <c r="O2351" t="n">
        <v>41591.55</v>
      </c>
      <c r="P2351" t="n">
        <v>189.78</v>
      </c>
      <c r="Q2351" t="n">
        <v>197.77</v>
      </c>
      <c r="R2351" t="n">
        <v>30.79</v>
      </c>
      <c r="S2351" t="n">
        <v>25.4</v>
      </c>
      <c r="T2351" t="n">
        <v>1858.54</v>
      </c>
      <c r="U2351" t="n">
        <v>0.82</v>
      </c>
      <c r="V2351" t="n">
        <v>0.89</v>
      </c>
      <c r="W2351" t="n">
        <v>2.95</v>
      </c>
      <c r="X2351" t="n">
        <v>0.11</v>
      </c>
      <c r="Y2351" t="n">
        <v>1</v>
      </c>
      <c r="Z2351" t="n">
        <v>10</v>
      </c>
    </row>
    <row r="2352">
      <c r="A2352" t="n">
        <v>93</v>
      </c>
      <c r="B2352" t="n">
        <v>145</v>
      </c>
      <c r="C2352" t="inlineStr">
        <is>
          <t xml:space="preserve">CONCLUIDO	</t>
        </is>
      </c>
      <c r="D2352" t="n">
        <v>7.2283</v>
      </c>
      <c r="E2352" t="n">
        <v>13.83</v>
      </c>
      <c r="F2352" t="n">
        <v>10.51</v>
      </c>
      <c r="G2352" t="n">
        <v>90.06999999999999</v>
      </c>
      <c r="H2352" t="n">
        <v>1.29</v>
      </c>
      <c r="I2352" t="n">
        <v>7</v>
      </c>
      <c r="J2352" t="n">
        <v>335.93</v>
      </c>
      <c r="K2352" t="n">
        <v>61.2</v>
      </c>
      <c r="L2352" t="n">
        <v>24.25</v>
      </c>
      <c r="M2352" t="n">
        <v>5</v>
      </c>
      <c r="N2352" t="n">
        <v>105.48</v>
      </c>
      <c r="O2352" t="n">
        <v>41665.42</v>
      </c>
      <c r="P2352" t="n">
        <v>190.03</v>
      </c>
      <c r="Q2352" t="n">
        <v>197.75</v>
      </c>
      <c r="R2352" t="n">
        <v>31.05</v>
      </c>
      <c r="S2352" t="n">
        <v>25.4</v>
      </c>
      <c r="T2352" t="n">
        <v>1986.38</v>
      </c>
      <c r="U2352" t="n">
        <v>0.82</v>
      </c>
      <c r="V2352" t="n">
        <v>0.89</v>
      </c>
      <c r="W2352" t="n">
        <v>2.95</v>
      </c>
      <c r="X2352" t="n">
        <v>0.12</v>
      </c>
      <c r="Y2352" t="n">
        <v>1</v>
      </c>
      <c r="Z2352" t="n">
        <v>10</v>
      </c>
    </row>
    <row r="2353">
      <c r="A2353" t="n">
        <v>94</v>
      </c>
      <c r="B2353" t="n">
        <v>145</v>
      </c>
      <c r="C2353" t="inlineStr">
        <is>
          <t xml:space="preserve">CONCLUIDO	</t>
        </is>
      </c>
      <c r="D2353" t="n">
        <v>7.2266</v>
      </c>
      <c r="E2353" t="n">
        <v>13.84</v>
      </c>
      <c r="F2353" t="n">
        <v>10.51</v>
      </c>
      <c r="G2353" t="n">
        <v>90.09999999999999</v>
      </c>
      <c r="H2353" t="n">
        <v>1.3</v>
      </c>
      <c r="I2353" t="n">
        <v>7</v>
      </c>
      <c r="J2353" t="n">
        <v>336.53</v>
      </c>
      <c r="K2353" t="n">
        <v>61.2</v>
      </c>
      <c r="L2353" t="n">
        <v>24.5</v>
      </c>
      <c r="M2353" t="n">
        <v>5</v>
      </c>
      <c r="N2353" t="n">
        <v>105.83</v>
      </c>
      <c r="O2353" t="n">
        <v>41739.48</v>
      </c>
      <c r="P2353" t="n">
        <v>190.16</v>
      </c>
      <c r="Q2353" t="n">
        <v>197.75</v>
      </c>
      <c r="R2353" t="n">
        <v>31.17</v>
      </c>
      <c r="S2353" t="n">
        <v>25.4</v>
      </c>
      <c r="T2353" t="n">
        <v>2045.82</v>
      </c>
      <c r="U2353" t="n">
        <v>0.8100000000000001</v>
      </c>
      <c r="V2353" t="n">
        <v>0.89</v>
      </c>
      <c r="W2353" t="n">
        <v>2.95</v>
      </c>
      <c r="X2353" t="n">
        <v>0.12</v>
      </c>
      <c r="Y2353" t="n">
        <v>1</v>
      </c>
      <c r="Z2353" t="n">
        <v>10</v>
      </c>
    </row>
    <row r="2354">
      <c r="A2354" t="n">
        <v>95</v>
      </c>
      <c r="B2354" t="n">
        <v>145</v>
      </c>
      <c r="C2354" t="inlineStr">
        <is>
          <t xml:space="preserve">CONCLUIDO	</t>
        </is>
      </c>
      <c r="D2354" t="n">
        <v>7.2244</v>
      </c>
      <c r="E2354" t="n">
        <v>13.84</v>
      </c>
      <c r="F2354" t="n">
        <v>10.52</v>
      </c>
      <c r="G2354" t="n">
        <v>90.13</v>
      </c>
      <c r="H2354" t="n">
        <v>1.31</v>
      </c>
      <c r="I2354" t="n">
        <v>7</v>
      </c>
      <c r="J2354" t="n">
        <v>337.13</v>
      </c>
      <c r="K2354" t="n">
        <v>61.2</v>
      </c>
      <c r="L2354" t="n">
        <v>24.75</v>
      </c>
      <c r="M2354" t="n">
        <v>5</v>
      </c>
      <c r="N2354" t="n">
        <v>106.18</v>
      </c>
      <c r="O2354" t="n">
        <v>41813.7</v>
      </c>
      <c r="P2354" t="n">
        <v>190.35</v>
      </c>
      <c r="Q2354" t="n">
        <v>197.75</v>
      </c>
      <c r="R2354" t="n">
        <v>31.3</v>
      </c>
      <c r="S2354" t="n">
        <v>25.4</v>
      </c>
      <c r="T2354" t="n">
        <v>2109.74</v>
      </c>
      <c r="U2354" t="n">
        <v>0.8100000000000001</v>
      </c>
      <c r="V2354" t="n">
        <v>0.88</v>
      </c>
      <c r="W2354" t="n">
        <v>2.95</v>
      </c>
      <c r="X2354" t="n">
        <v>0.13</v>
      </c>
      <c r="Y2354" t="n">
        <v>1</v>
      </c>
      <c r="Z2354" t="n">
        <v>10</v>
      </c>
    </row>
    <row r="2355">
      <c r="A2355" t="n">
        <v>96</v>
      </c>
      <c r="B2355" t="n">
        <v>145</v>
      </c>
      <c r="C2355" t="inlineStr">
        <is>
          <t xml:space="preserve">CONCLUIDO	</t>
        </is>
      </c>
      <c r="D2355" t="n">
        <v>7.2301</v>
      </c>
      <c r="E2355" t="n">
        <v>13.83</v>
      </c>
      <c r="F2355" t="n">
        <v>10.5</v>
      </c>
      <c r="G2355" t="n">
        <v>90.04000000000001</v>
      </c>
      <c r="H2355" t="n">
        <v>1.32</v>
      </c>
      <c r="I2355" t="n">
        <v>7</v>
      </c>
      <c r="J2355" t="n">
        <v>337.73</v>
      </c>
      <c r="K2355" t="n">
        <v>61.2</v>
      </c>
      <c r="L2355" t="n">
        <v>25</v>
      </c>
      <c r="M2355" t="n">
        <v>5</v>
      </c>
      <c r="N2355" t="n">
        <v>106.53</v>
      </c>
      <c r="O2355" t="n">
        <v>41888.1</v>
      </c>
      <c r="P2355" t="n">
        <v>190.05</v>
      </c>
      <c r="Q2355" t="n">
        <v>197.75</v>
      </c>
      <c r="R2355" t="n">
        <v>31</v>
      </c>
      <c r="S2355" t="n">
        <v>25.4</v>
      </c>
      <c r="T2355" t="n">
        <v>1959.72</v>
      </c>
      <c r="U2355" t="n">
        <v>0.82</v>
      </c>
      <c r="V2355" t="n">
        <v>0.89</v>
      </c>
      <c r="W2355" t="n">
        <v>2.95</v>
      </c>
      <c r="X2355" t="n">
        <v>0.11</v>
      </c>
      <c r="Y2355" t="n">
        <v>1</v>
      </c>
      <c r="Z2355" t="n">
        <v>10</v>
      </c>
    </row>
    <row r="2356">
      <c r="A2356" t="n">
        <v>97</v>
      </c>
      <c r="B2356" t="n">
        <v>145</v>
      </c>
      <c r="C2356" t="inlineStr">
        <is>
          <t xml:space="preserve">CONCLUIDO	</t>
        </is>
      </c>
      <c r="D2356" t="n">
        <v>7.2294</v>
      </c>
      <c r="E2356" t="n">
        <v>13.83</v>
      </c>
      <c r="F2356" t="n">
        <v>10.51</v>
      </c>
      <c r="G2356" t="n">
        <v>90.05</v>
      </c>
      <c r="H2356" t="n">
        <v>1.33</v>
      </c>
      <c r="I2356" t="n">
        <v>7</v>
      </c>
      <c r="J2356" t="n">
        <v>338.34</v>
      </c>
      <c r="K2356" t="n">
        <v>61.2</v>
      </c>
      <c r="L2356" t="n">
        <v>25.25</v>
      </c>
      <c r="M2356" t="n">
        <v>5</v>
      </c>
      <c r="N2356" t="n">
        <v>106.89</v>
      </c>
      <c r="O2356" t="n">
        <v>41962.68</v>
      </c>
      <c r="P2356" t="n">
        <v>190.05</v>
      </c>
      <c r="Q2356" t="n">
        <v>197.82</v>
      </c>
      <c r="R2356" t="n">
        <v>30.98</v>
      </c>
      <c r="S2356" t="n">
        <v>25.4</v>
      </c>
      <c r="T2356" t="n">
        <v>1952.64</v>
      </c>
      <c r="U2356" t="n">
        <v>0.82</v>
      </c>
      <c r="V2356" t="n">
        <v>0.89</v>
      </c>
      <c r="W2356" t="n">
        <v>2.95</v>
      </c>
      <c r="X2356" t="n">
        <v>0.12</v>
      </c>
      <c r="Y2356" t="n">
        <v>1</v>
      </c>
      <c r="Z2356" t="n">
        <v>10</v>
      </c>
    </row>
    <row r="2357">
      <c r="A2357" t="n">
        <v>98</v>
      </c>
      <c r="B2357" t="n">
        <v>145</v>
      </c>
      <c r="C2357" t="inlineStr">
        <is>
          <t xml:space="preserve">CONCLUIDO	</t>
        </is>
      </c>
      <c r="D2357" t="n">
        <v>7.2257</v>
      </c>
      <c r="E2357" t="n">
        <v>13.84</v>
      </c>
      <c r="F2357" t="n">
        <v>10.51</v>
      </c>
      <c r="G2357" t="n">
        <v>90.11</v>
      </c>
      <c r="H2357" t="n">
        <v>1.34</v>
      </c>
      <c r="I2357" t="n">
        <v>7</v>
      </c>
      <c r="J2357" t="n">
        <v>338.94</v>
      </c>
      <c r="K2357" t="n">
        <v>61.2</v>
      </c>
      <c r="L2357" t="n">
        <v>25.5</v>
      </c>
      <c r="M2357" t="n">
        <v>5</v>
      </c>
      <c r="N2357" t="n">
        <v>107.25</v>
      </c>
      <c r="O2357" t="n">
        <v>42037.44</v>
      </c>
      <c r="P2357" t="n">
        <v>190.13</v>
      </c>
      <c r="Q2357" t="n">
        <v>197.75</v>
      </c>
      <c r="R2357" t="n">
        <v>31.14</v>
      </c>
      <c r="S2357" t="n">
        <v>25.4</v>
      </c>
      <c r="T2357" t="n">
        <v>2029.97</v>
      </c>
      <c r="U2357" t="n">
        <v>0.82</v>
      </c>
      <c r="V2357" t="n">
        <v>0.89</v>
      </c>
      <c r="W2357" t="n">
        <v>2.95</v>
      </c>
      <c r="X2357" t="n">
        <v>0.12</v>
      </c>
      <c r="Y2357" t="n">
        <v>1</v>
      </c>
      <c r="Z2357" t="n">
        <v>10</v>
      </c>
    </row>
    <row r="2358">
      <c r="A2358" t="n">
        <v>99</v>
      </c>
      <c r="B2358" t="n">
        <v>145</v>
      </c>
      <c r="C2358" t="inlineStr">
        <is>
          <t xml:space="preserve">CONCLUIDO	</t>
        </is>
      </c>
      <c r="D2358" t="n">
        <v>7.2267</v>
      </c>
      <c r="E2358" t="n">
        <v>13.84</v>
      </c>
      <c r="F2358" t="n">
        <v>10.51</v>
      </c>
      <c r="G2358" t="n">
        <v>90.09999999999999</v>
      </c>
      <c r="H2358" t="n">
        <v>1.35</v>
      </c>
      <c r="I2358" t="n">
        <v>7</v>
      </c>
      <c r="J2358" t="n">
        <v>339.55</v>
      </c>
      <c r="K2358" t="n">
        <v>61.2</v>
      </c>
      <c r="L2358" t="n">
        <v>25.75</v>
      </c>
      <c r="M2358" t="n">
        <v>5</v>
      </c>
      <c r="N2358" t="n">
        <v>107.6</v>
      </c>
      <c r="O2358" t="n">
        <v>42112.37</v>
      </c>
      <c r="P2358" t="n">
        <v>190.05</v>
      </c>
      <c r="Q2358" t="n">
        <v>197.75</v>
      </c>
      <c r="R2358" t="n">
        <v>31.09</v>
      </c>
      <c r="S2358" t="n">
        <v>25.4</v>
      </c>
      <c r="T2358" t="n">
        <v>2008.12</v>
      </c>
      <c r="U2358" t="n">
        <v>0.82</v>
      </c>
      <c r="V2358" t="n">
        <v>0.89</v>
      </c>
      <c r="W2358" t="n">
        <v>2.95</v>
      </c>
      <c r="X2358" t="n">
        <v>0.12</v>
      </c>
      <c r="Y2358" t="n">
        <v>1</v>
      </c>
      <c r="Z2358" t="n">
        <v>10</v>
      </c>
    </row>
    <row r="2359">
      <c r="A2359" t="n">
        <v>100</v>
      </c>
      <c r="B2359" t="n">
        <v>145</v>
      </c>
      <c r="C2359" t="inlineStr">
        <is>
          <t xml:space="preserve">CONCLUIDO	</t>
        </is>
      </c>
      <c r="D2359" t="n">
        <v>7.2253</v>
      </c>
      <c r="E2359" t="n">
        <v>13.84</v>
      </c>
      <c r="F2359" t="n">
        <v>10.51</v>
      </c>
      <c r="G2359" t="n">
        <v>90.12</v>
      </c>
      <c r="H2359" t="n">
        <v>1.36</v>
      </c>
      <c r="I2359" t="n">
        <v>7</v>
      </c>
      <c r="J2359" t="n">
        <v>340.16</v>
      </c>
      <c r="K2359" t="n">
        <v>61.2</v>
      </c>
      <c r="L2359" t="n">
        <v>26</v>
      </c>
      <c r="M2359" t="n">
        <v>5</v>
      </c>
      <c r="N2359" t="n">
        <v>107.96</v>
      </c>
      <c r="O2359" t="n">
        <v>42187.49</v>
      </c>
      <c r="P2359" t="n">
        <v>190.01</v>
      </c>
      <c r="Q2359" t="n">
        <v>197.81</v>
      </c>
      <c r="R2359" t="n">
        <v>31.29</v>
      </c>
      <c r="S2359" t="n">
        <v>25.4</v>
      </c>
      <c r="T2359" t="n">
        <v>2107.65</v>
      </c>
      <c r="U2359" t="n">
        <v>0.8100000000000001</v>
      </c>
      <c r="V2359" t="n">
        <v>0.89</v>
      </c>
      <c r="W2359" t="n">
        <v>2.95</v>
      </c>
      <c r="X2359" t="n">
        <v>0.12</v>
      </c>
      <c r="Y2359" t="n">
        <v>1</v>
      </c>
      <c r="Z2359" t="n">
        <v>10</v>
      </c>
    </row>
    <row r="2360">
      <c r="A2360" t="n">
        <v>101</v>
      </c>
      <c r="B2360" t="n">
        <v>145</v>
      </c>
      <c r="C2360" t="inlineStr">
        <is>
          <t xml:space="preserve">CONCLUIDO	</t>
        </is>
      </c>
      <c r="D2360" t="n">
        <v>7.226</v>
      </c>
      <c r="E2360" t="n">
        <v>13.84</v>
      </c>
      <c r="F2360" t="n">
        <v>10.51</v>
      </c>
      <c r="G2360" t="n">
        <v>90.11</v>
      </c>
      <c r="H2360" t="n">
        <v>1.37</v>
      </c>
      <c r="I2360" t="n">
        <v>7</v>
      </c>
      <c r="J2360" t="n">
        <v>340.77</v>
      </c>
      <c r="K2360" t="n">
        <v>61.2</v>
      </c>
      <c r="L2360" t="n">
        <v>26.25</v>
      </c>
      <c r="M2360" t="n">
        <v>5</v>
      </c>
      <c r="N2360" t="n">
        <v>108.32</v>
      </c>
      <c r="O2360" t="n">
        <v>42262.79</v>
      </c>
      <c r="P2360" t="n">
        <v>189.97</v>
      </c>
      <c r="Q2360" t="n">
        <v>197.75</v>
      </c>
      <c r="R2360" t="n">
        <v>31.24</v>
      </c>
      <c r="S2360" t="n">
        <v>25.4</v>
      </c>
      <c r="T2360" t="n">
        <v>2083.47</v>
      </c>
      <c r="U2360" t="n">
        <v>0.8100000000000001</v>
      </c>
      <c r="V2360" t="n">
        <v>0.89</v>
      </c>
      <c r="W2360" t="n">
        <v>2.95</v>
      </c>
      <c r="X2360" t="n">
        <v>0.12</v>
      </c>
      <c r="Y2360" t="n">
        <v>1</v>
      </c>
      <c r="Z2360" t="n">
        <v>10</v>
      </c>
    </row>
    <row r="2361">
      <c r="A2361" t="n">
        <v>102</v>
      </c>
      <c r="B2361" t="n">
        <v>145</v>
      </c>
      <c r="C2361" t="inlineStr">
        <is>
          <t xml:space="preserve">CONCLUIDO	</t>
        </is>
      </c>
      <c r="D2361" t="n">
        <v>7.2246</v>
      </c>
      <c r="E2361" t="n">
        <v>13.84</v>
      </c>
      <c r="F2361" t="n">
        <v>10.52</v>
      </c>
      <c r="G2361" t="n">
        <v>90.13</v>
      </c>
      <c r="H2361" t="n">
        <v>1.38</v>
      </c>
      <c r="I2361" t="n">
        <v>7</v>
      </c>
      <c r="J2361" t="n">
        <v>341.38</v>
      </c>
      <c r="K2361" t="n">
        <v>61.2</v>
      </c>
      <c r="L2361" t="n">
        <v>26.5</v>
      </c>
      <c r="M2361" t="n">
        <v>5</v>
      </c>
      <c r="N2361" t="n">
        <v>108.68</v>
      </c>
      <c r="O2361" t="n">
        <v>42338.27</v>
      </c>
      <c r="P2361" t="n">
        <v>189.89</v>
      </c>
      <c r="Q2361" t="n">
        <v>197.76</v>
      </c>
      <c r="R2361" t="n">
        <v>31.21</v>
      </c>
      <c r="S2361" t="n">
        <v>25.4</v>
      </c>
      <c r="T2361" t="n">
        <v>2064.02</v>
      </c>
      <c r="U2361" t="n">
        <v>0.8100000000000001</v>
      </c>
      <c r="V2361" t="n">
        <v>0.88</v>
      </c>
      <c r="W2361" t="n">
        <v>2.95</v>
      </c>
      <c r="X2361" t="n">
        <v>0.13</v>
      </c>
      <c r="Y2361" t="n">
        <v>1</v>
      </c>
      <c r="Z2361" t="n">
        <v>10</v>
      </c>
    </row>
    <row r="2362">
      <c r="A2362" t="n">
        <v>103</v>
      </c>
      <c r="B2362" t="n">
        <v>145</v>
      </c>
      <c r="C2362" t="inlineStr">
        <is>
          <t xml:space="preserve">CONCLUIDO	</t>
        </is>
      </c>
      <c r="D2362" t="n">
        <v>7.2279</v>
      </c>
      <c r="E2362" t="n">
        <v>13.84</v>
      </c>
      <c r="F2362" t="n">
        <v>10.51</v>
      </c>
      <c r="G2362" t="n">
        <v>90.08</v>
      </c>
      <c r="H2362" t="n">
        <v>1.39</v>
      </c>
      <c r="I2362" t="n">
        <v>7</v>
      </c>
      <c r="J2362" t="n">
        <v>342</v>
      </c>
      <c r="K2362" t="n">
        <v>61.2</v>
      </c>
      <c r="L2362" t="n">
        <v>26.75</v>
      </c>
      <c r="M2362" t="n">
        <v>5</v>
      </c>
      <c r="N2362" t="n">
        <v>109.05</v>
      </c>
      <c r="O2362" t="n">
        <v>42413.94</v>
      </c>
      <c r="P2362" t="n">
        <v>189.72</v>
      </c>
      <c r="Q2362" t="n">
        <v>197.75</v>
      </c>
      <c r="R2362" t="n">
        <v>31.16</v>
      </c>
      <c r="S2362" t="n">
        <v>25.4</v>
      </c>
      <c r="T2362" t="n">
        <v>2041.12</v>
      </c>
      <c r="U2362" t="n">
        <v>0.82</v>
      </c>
      <c r="V2362" t="n">
        <v>0.89</v>
      </c>
      <c r="W2362" t="n">
        <v>2.95</v>
      </c>
      <c r="X2362" t="n">
        <v>0.12</v>
      </c>
      <c r="Y2362" t="n">
        <v>1</v>
      </c>
      <c r="Z2362" t="n">
        <v>10</v>
      </c>
    </row>
    <row r="2363">
      <c r="A2363" t="n">
        <v>104</v>
      </c>
      <c r="B2363" t="n">
        <v>145</v>
      </c>
      <c r="C2363" t="inlineStr">
        <is>
          <t xml:space="preserve">CONCLUIDO	</t>
        </is>
      </c>
      <c r="D2363" t="n">
        <v>7.2278</v>
      </c>
      <c r="E2363" t="n">
        <v>13.84</v>
      </c>
      <c r="F2363" t="n">
        <v>10.51</v>
      </c>
      <c r="G2363" t="n">
        <v>90.08</v>
      </c>
      <c r="H2363" t="n">
        <v>1.4</v>
      </c>
      <c r="I2363" t="n">
        <v>7</v>
      </c>
      <c r="J2363" t="n">
        <v>342.61</v>
      </c>
      <c r="K2363" t="n">
        <v>61.2</v>
      </c>
      <c r="L2363" t="n">
        <v>27</v>
      </c>
      <c r="M2363" t="n">
        <v>5</v>
      </c>
      <c r="N2363" t="n">
        <v>109.41</v>
      </c>
      <c r="O2363" t="n">
        <v>42489.79</v>
      </c>
      <c r="P2363" t="n">
        <v>189.61</v>
      </c>
      <c r="Q2363" t="n">
        <v>197.79</v>
      </c>
      <c r="R2363" t="n">
        <v>31.09</v>
      </c>
      <c r="S2363" t="n">
        <v>25.4</v>
      </c>
      <c r="T2363" t="n">
        <v>2008.12</v>
      </c>
      <c r="U2363" t="n">
        <v>0.82</v>
      </c>
      <c r="V2363" t="n">
        <v>0.89</v>
      </c>
      <c r="W2363" t="n">
        <v>2.95</v>
      </c>
      <c r="X2363" t="n">
        <v>0.12</v>
      </c>
      <c r="Y2363" t="n">
        <v>1</v>
      </c>
      <c r="Z2363" t="n">
        <v>10</v>
      </c>
    </row>
    <row r="2364">
      <c r="A2364" t="n">
        <v>105</v>
      </c>
      <c r="B2364" t="n">
        <v>145</v>
      </c>
      <c r="C2364" t="inlineStr">
        <is>
          <t xml:space="preserve">CONCLUIDO	</t>
        </is>
      </c>
      <c r="D2364" t="n">
        <v>7.2667</v>
      </c>
      <c r="E2364" t="n">
        <v>13.76</v>
      </c>
      <c r="F2364" t="n">
        <v>10.49</v>
      </c>
      <c r="G2364" t="n">
        <v>104.89</v>
      </c>
      <c r="H2364" t="n">
        <v>1.42</v>
      </c>
      <c r="I2364" t="n">
        <v>6</v>
      </c>
      <c r="J2364" t="n">
        <v>343.23</v>
      </c>
      <c r="K2364" t="n">
        <v>61.2</v>
      </c>
      <c r="L2364" t="n">
        <v>27.25</v>
      </c>
      <c r="M2364" t="n">
        <v>4</v>
      </c>
      <c r="N2364" t="n">
        <v>109.78</v>
      </c>
      <c r="O2364" t="n">
        <v>42565.83</v>
      </c>
      <c r="P2364" t="n">
        <v>189.34</v>
      </c>
      <c r="Q2364" t="n">
        <v>197.75</v>
      </c>
      <c r="R2364" t="n">
        <v>30.49</v>
      </c>
      <c r="S2364" t="n">
        <v>25.4</v>
      </c>
      <c r="T2364" t="n">
        <v>1712.19</v>
      </c>
      <c r="U2364" t="n">
        <v>0.83</v>
      </c>
      <c r="V2364" t="n">
        <v>0.89</v>
      </c>
      <c r="W2364" t="n">
        <v>2.95</v>
      </c>
      <c r="X2364" t="n">
        <v>0.1</v>
      </c>
      <c r="Y2364" t="n">
        <v>1</v>
      </c>
      <c r="Z2364" t="n">
        <v>10</v>
      </c>
    </row>
    <row r="2365">
      <c r="A2365" t="n">
        <v>106</v>
      </c>
      <c r="B2365" t="n">
        <v>145</v>
      </c>
      <c r="C2365" t="inlineStr">
        <is>
          <t xml:space="preserve">CONCLUIDO	</t>
        </is>
      </c>
      <c r="D2365" t="n">
        <v>7.2693</v>
      </c>
      <c r="E2365" t="n">
        <v>13.76</v>
      </c>
      <c r="F2365" t="n">
        <v>10.48</v>
      </c>
      <c r="G2365" t="n">
        <v>104.84</v>
      </c>
      <c r="H2365" t="n">
        <v>1.43</v>
      </c>
      <c r="I2365" t="n">
        <v>6</v>
      </c>
      <c r="J2365" t="n">
        <v>343.85</v>
      </c>
      <c r="K2365" t="n">
        <v>61.2</v>
      </c>
      <c r="L2365" t="n">
        <v>27.5</v>
      </c>
      <c r="M2365" t="n">
        <v>4</v>
      </c>
      <c r="N2365" t="n">
        <v>110.15</v>
      </c>
      <c r="O2365" t="n">
        <v>42642.18</v>
      </c>
      <c r="P2365" t="n">
        <v>189.31</v>
      </c>
      <c r="Q2365" t="n">
        <v>197.76</v>
      </c>
      <c r="R2365" t="n">
        <v>30.24</v>
      </c>
      <c r="S2365" t="n">
        <v>25.4</v>
      </c>
      <c r="T2365" t="n">
        <v>1584.5</v>
      </c>
      <c r="U2365" t="n">
        <v>0.84</v>
      </c>
      <c r="V2365" t="n">
        <v>0.89</v>
      </c>
      <c r="W2365" t="n">
        <v>2.95</v>
      </c>
      <c r="X2365" t="n">
        <v>0.09</v>
      </c>
      <c r="Y2365" t="n">
        <v>1</v>
      </c>
      <c r="Z2365" t="n">
        <v>10</v>
      </c>
    </row>
    <row r="2366">
      <c r="A2366" t="n">
        <v>107</v>
      </c>
      <c r="B2366" t="n">
        <v>145</v>
      </c>
      <c r="C2366" t="inlineStr">
        <is>
          <t xml:space="preserve">CONCLUIDO	</t>
        </is>
      </c>
      <c r="D2366" t="n">
        <v>7.2708</v>
      </c>
      <c r="E2366" t="n">
        <v>13.75</v>
      </c>
      <c r="F2366" t="n">
        <v>10.48</v>
      </c>
      <c r="G2366" t="n">
        <v>104.81</v>
      </c>
      <c r="H2366" t="n">
        <v>1.44</v>
      </c>
      <c r="I2366" t="n">
        <v>6</v>
      </c>
      <c r="J2366" t="n">
        <v>344.47</v>
      </c>
      <c r="K2366" t="n">
        <v>61.2</v>
      </c>
      <c r="L2366" t="n">
        <v>27.75</v>
      </c>
      <c r="M2366" t="n">
        <v>4</v>
      </c>
      <c r="N2366" t="n">
        <v>110.52</v>
      </c>
      <c r="O2366" t="n">
        <v>42718.61</v>
      </c>
      <c r="P2366" t="n">
        <v>189.51</v>
      </c>
      <c r="Q2366" t="n">
        <v>197.75</v>
      </c>
      <c r="R2366" t="n">
        <v>30.21</v>
      </c>
      <c r="S2366" t="n">
        <v>25.4</v>
      </c>
      <c r="T2366" t="n">
        <v>1572.91</v>
      </c>
      <c r="U2366" t="n">
        <v>0.84</v>
      </c>
      <c r="V2366" t="n">
        <v>0.89</v>
      </c>
      <c r="W2366" t="n">
        <v>2.95</v>
      </c>
      <c r="X2366" t="n">
        <v>0.09</v>
      </c>
      <c r="Y2366" t="n">
        <v>1</v>
      </c>
      <c r="Z2366" t="n">
        <v>10</v>
      </c>
    </row>
    <row r="2367">
      <c r="A2367" t="n">
        <v>108</v>
      </c>
      <c r="B2367" t="n">
        <v>145</v>
      </c>
      <c r="C2367" t="inlineStr">
        <is>
          <t xml:space="preserve">CONCLUIDO	</t>
        </is>
      </c>
      <c r="D2367" t="n">
        <v>7.2705</v>
      </c>
      <c r="E2367" t="n">
        <v>13.75</v>
      </c>
      <c r="F2367" t="n">
        <v>10.48</v>
      </c>
      <c r="G2367" t="n">
        <v>104.82</v>
      </c>
      <c r="H2367" t="n">
        <v>1.45</v>
      </c>
      <c r="I2367" t="n">
        <v>6</v>
      </c>
      <c r="J2367" t="n">
        <v>345.09</v>
      </c>
      <c r="K2367" t="n">
        <v>61.2</v>
      </c>
      <c r="L2367" t="n">
        <v>28</v>
      </c>
      <c r="M2367" t="n">
        <v>4</v>
      </c>
      <c r="N2367" t="n">
        <v>110.89</v>
      </c>
      <c r="O2367" t="n">
        <v>42795.22</v>
      </c>
      <c r="P2367" t="n">
        <v>189.61</v>
      </c>
      <c r="Q2367" t="n">
        <v>197.75</v>
      </c>
      <c r="R2367" t="n">
        <v>30.29</v>
      </c>
      <c r="S2367" t="n">
        <v>25.4</v>
      </c>
      <c r="T2367" t="n">
        <v>1611.37</v>
      </c>
      <c r="U2367" t="n">
        <v>0.84</v>
      </c>
      <c r="V2367" t="n">
        <v>0.89</v>
      </c>
      <c r="W2367" t="n">
        <v>2.95</v>
      </c>
      <c r="X2367" t="n">
        <v>0.09</v>
      </c>
      <c r="Y2367" t="n">
        <v>1</v>
      </c>
      <c r="Z2367" t="n">
        <v>10</v>
      </c>
    </row>
    <row r="2368">
      <c r="A2368" t="n">
        <v>109</v>
      </c>
      <c r="B2368" t="n">
        <v>145</v>
      </c>
      <c r="C2368" t="inlineStr">
        <is>
          <t xml:space="preserve">CONCLUIDO	</t>
        </is>
      </c>
      <c r="D2368" t="n">
        <v>7.2695</v>
      </c>
      <c r="E2368" t="n">
        <v>13.76</v>
      </c>
      <c r="F2368" t="n">
        <v>10.48</v>
      </c>
      <c r="G2368" t="n">
        <v>104.84</v>
      </c>
      <c r="H2368" t="n">
        <v>1.46</v>
      </c>
      <c r="I2368" t="n">
        <v>6</v>
      </c>
      <c r="J2368" t="n">
        <v>345.71</v>
      </c>
      <c r="K2368" t="n">
        <v>61.2</v>
      </c>
      <c r="L2368" t="n">
        <v>28.25</v>
      </c>
      <c r="M2368" t="n">
        <v>4</v>
      </c>
      <c r="N2368" t="n">
        <v>111.26</v>
      </c>
      <c r="O2368" t="n">
        <v>42872.03</v>
      </c>
      <c r="P2368" t="n">
        <v>189.85</v>
      </c>
      <c r="Q2368" t="n">
        <v>197.75</v>
      </c>
      <c r="R2368" t="n">
        <v>30.3</v>
      </c>
      <c r="S2368" t="n">
        <v>25.4</v>
      </c>
      <c r="T2368" t="n">
        <v>1616.95</v>
      </c>
      <c r="U2368" t="n">
        <v>0.84</v>
      </c>
      <c r="V2368" t="n">
        <v>0.89</v>
      </c>
      <c r="W2368" t="n">
        <v>2.95</v>
      </c>
      <c r="X2368" t="n">
        <v>0.09</v>
      </c>
      <c r="Y2368" t="n">
        <v>1</v>
      </c>
      <c r="Z2368" t="n">
        <v>10</v>
      </c>
    </row>
    <row r="2369">
      <c r="A2369" t="n">
        <v>110</v>
      </c>
      <c r="B2369" t="n">
        <v>145</v>
      </c>
      <c r="C2369" t="inlineStr">
        <is>
          <t xml:space="preserve">CONCLUIDO	</t>
        </is>
      </c>
      <c r="D2369" t="n">
        <v>7.2692</v>
      </c>
      <c r="E2369" t="n">
        <v>13.76</v>
      </c>
      <c r="F2369" t="n">
        <v>10.48</v>
      </c>
      <c r="G2369" t="n">
        <v>104.84</v>
      </c>
      <c r="H2369" t="n">
        <v>1.47</v>
      </c>
      <c r="I2369" t="n">
        <v>6</v>
      </c>
      <c r="J2369" t="n">
        <v>346.34</v>
      </c>
      <c r="K2369" t="n">
        <v>61.2</v>
      </c>
      <c r="L2369" t="n">
        <v>28.5</v>
      </c>
      <c r="M2369" t="n">
        <v>4</v>
      </c>
      <c r="N2369" t="n">
        <v>111.64</v>
      </c>
      <c r="O2369" t="n">
        <v>42949.03</v>
      </c>
      <c r="P2369" t="n">
        <v>190.12</v>
      </c>
      <c r="Q2369" t="n">
        <v>197.79</v>
      </c>
      <c r="R2369" t="n">
        <v>30.33</v>
      </c>
      <c r="S2369" t="n">
        <v>25.4</v>
      </c>
      <c r="T2369" t="n">
        <v>1633.21</v>
      </c>
      <c r="U2369" t="n">
        <v>0.84</v>
      </c>
      <c r="V2369" t="n">
        <v>0.89</v>
      </c>
      <c r="W2369" t="n">
        <v>2.95</v>
      </c>
      <c r="X2369" t="n">
        <v>0.09</v>
      </c>
      <c r="Y2369" t="n">
        <v>1</v>
      </c>
      <c r="Z2369" t="n">
        <v>10</v>
      </c>
    </row>
    <row r="2370">
      <c r="A2370" t="n">
        <v>111</v>
      </c>
      <c r="B2370" t="n">
        <v>145</v>
      </c>
      <c r="C2370" t="inlineStr">
        <is>
          <t xml:space="preserve">CONCLUIDO	</t>
        </is>
      </c>
      <c r="D2370" t="n">
        <v>7.2685</v>
      </c>
      <c r="E2370" t="n">
        <v>13.76</v>
      </c>
      <c r="F2370" t="n">
        <v>10.49</v>
      </c>
      <c r="G2370" t="n">
        <v>104.86</v>
      </c>
      <c r="H2370" t="n">
        <v>1.48</v>
      </c>
      <c r="I2370" t="n">
        <v>6</v>
      </c>
      <c r="J2370" t="n">
        <v>346.96</v>
      </c>
      <c r="K2370" t="n">
        <v>61.2</v>
      </c>
      <c r="L2370" t="n">
        <v>28.75</v>
      </c>
      <c r="M2370" t="n">
        <v>4</v>
      </c>
      <c r="N2370" t="n">
        <v>112.01</v>
      </c>
      <c r="O2370" t="n">
        <v>43026.23</v>
      </c>
      <c r="P2370" t="n">
        <v>190.4</v>
      </c>
      <c r="Q2370" t="n">
        <v>197.77</v>
      </c>
      <c r="R2370" t="n">
        <v>30.31</v>
      </c>
      <c r="S2370" t="n">
        <v>25.4</v>
      </c>
      <c r="T2370" t="n">
        <v>1621.6</v>
      </c>
      <c r="U2370" t="n">
        <v>0.84</v>
      </c>
      <c r="V2370" t="n">
        <v>0.89</v>
      </c>
      <c r="W2370" t="n">
        <v>2.95</v>
      </c>
      <c r="X2370" t="n">
        <v>0.1</v>
      </c>
      <c r="Y2370" t="n">
        <v>1</v>
      </c>
      <c r="Z2370" t="n">
        <v>10</v>
      </c>
    </row>
    <row r="2371">
      <c r="A2371" t="n">
        <v>112</v>
      </c>
      <c r="B2371" t="n">
        <v>145</v>
      </c>
      <c r="C2371" t="inlineStr">
        <is>
          <t xml:space="preserve">CONCLUIDO	</t>
        </is>
      </c>
      <c r="D2371" t="n">
        <v>7.2666</v>
      </c>
      <c r="E2371" t="n">
        <v>13.76</v>
      </c>
      <c r="F2371" t="n">
        <v>10.49</v>
      </c>
      <c r="G2371" t="n">
        <v>104.89</v>
      </c>
      <c r="H2371" t="n">
        <v>1.49</v>
      </c>
      <c r="I2371" t="n">
        <v>6</v>
      </c>
      <c r="J2371" t="n">
        <v>347.59</v>
      </c>
      <c r="K2371" t="n">
        <v>61.2</v>
      </c>
      <c r="L2371" t="n">
        <v>29</v>
      </c>
      <c r="M2371" t="n">
        <v>4</v>
      </c>
      <c r="N2371" t="n">
        <v>112.39</v>
      </c>
      <c r="O2371" t="n">
        <v>43103.63</v>
      </c>
      <c r="P2371" t="n">
        <v>190.64</v>
      </c>
      <c r="Q2371" t="n">
        <v>197.76</v>
      </c>
      <c r="R2371" t="n">
        <v>30.51</v>
      </c>
      <c r="S2371" t="n">
        <v>25.4</v>
      </c>
      <c r="T2371" t="n">
        <v>1719.09</v>
      </c>
      <c r="U2371" t="n">
        <v>0.83</v>
      </c>
      <c r="V2371" t="n">
        <v>0.89</v>
      </c>
      <c r="W2371" t="n">
        <v>2.95</v>
      </c>
      <c r="X2371" t="n">
        <v>0.1</v>
      </c>
      <c r="Y2371" t="n">
        <v>1</v>
      </c>
      <c r="Z2371" t="n">
        <v>10</v>
      </c>
    </row>
    <row r="2372">
      <c r="A2372" t="n">
        <v>113</v>
      </c>
      <c r="B2372" t="n">
        <v>145</v>
      </c>
      <c r="C2372" t="inlineStr">
        <is>
          <t xml:space="preserve">CONCLUIDO	</t>
        </is>
      </c>
      <c r="D2372" t="n">
        <v>7.2677</v>
      </c>
      <c r="E2372" t="n">
        <v>13.76</v>
      </c>
      <c r="F2372" t="n">
        <v>10.49</v>
      </c>
      <c r="G2372" t="n">
        <v>104.87</v>
      </c>
      <c r="H2372" t="n">
        <v>1.5</v>
      </c>
      <c r="I2372" t="n">
        <v>6</v>
      </c>
      <c r="J2372" t="n">
        <v>348.22</v>
      </c>
      <c r="K2372" t="n">
        <v>61.2</v>
      </c>
      <c r="L2372" t="n">
        <v>29.25</v>
      </c>
      <c r="M2372" t="n">
        <v>4</v>
      </c>
      <c r="N2372" t="n">
        <v>112.77</v>
      </c>
      <c r="O2372" t="n">
        <v>43181.22</v>
      </c>
      <c r="P2372" t="n">
        <v>190.82</v>
      </c>
      <c r="Q2372" t="n">
        <v>197.75</v>
      </c>
      <c r="R2372" t="n">
        <v>30.44</v>
      </c>
      <c r="S2372" t="n">
        <v>25.4</v>
      </c>
      <c r="T2372" t="n">
        <v>1683.9</v>
      </c>
      <c r="U2372" t="n">
        <v>0.83</v>
      </c>
      <c r="V2372" t="n">
        <v>0.89</v>
      </c>
      <c r="W2372" t="n">
        <v>2.95</v>
      </c>
      <c r="X2372" t="n">
        <v>0.1</v>
      </c>
      <c r="Y2372" t="n">
        <v>1</v>
      </c>
      <c r="Z2372" t="n">
        <v>10</v>
      </c>
    </row>
    <row r="2373">
      <c r="A2373" t="n">
        <v>114</v>
      </c>
      <c r="B2373" t="n">
        <v>145</v>
      </c>
      <c r="C2373" t="inlineStr">
        <is>
          <t xml:space="preserve">CONCLUIDO	</t>
        </is>
      </c>
      <c r="D2373" t="n">
        <v>7.2689</v>
      </c>
      <c r="E2373" t="n">
        <v>13.76</v>
      </c>
      <c r="F2373" t="n">
        <v>10.48</v>
      </c>
      <c r="G2373" t="n">
        <v>104.85</v>
      </c>
      <c r="H2373" t="n">
        <v>1.51</v>
      </c>
      <c r="I2373" t="n">
        <v>6</v>
      </c>
      <c r="J2373" t="n">
        <v>348.85</v>
      </c>
      <c r="K2373" t="n">
        <v>61.2</v>
      </c>
      <c r="L2373" t="n">
        <v>29.5</v>
      </c>
      <c r="M2373" t="n">
        <v>4</v>
      </c>
      <c r="N2373" t="n">
        <v>113.15</v>
      </c>
      <c r="O2373" t="n">
        <v>43259.02</v>
      </c>
      <c r="P2373" t="n">
        <v>190.78</v>
      </c>
      <c r="Q2373" t="n">
        <v>197.75</v>
      </c>
      <c r="R2373" t="n">
        <v>30.31</v>
      </c>
      <c r="S2373" t="n">
        <v>25.4</v>
      </c>
      <c r="T2373" t="n">
        <v>1622.48</v>
      </c>
      <c r="U2373" t="n">
        <v>0.84</v>
      </c>
      <c r="V2373" t="n">
        <v>0.89</v>
      </c>
      <c r="W2373" t="n">
        <v>2.95</v>
      </c>
      <c r="X2373" t="n">
        <v>0.1</v>
      </c>
      <c r="Y2373" t="n">
        <v>1</v>
      </c>
      <c r="Z2373" t="n">
        <v>10</v>
      </c>
    </row>
    <row r="2374">
      <c r="A2374" t="n">
        <v>115</v>
      </c>
      <c r="B2374" t="n">
        <v>145</v>
      </c>
      <c r="C2374" t="inlineStr">
        <is>
          <t xml:space="preserve">CONCLUIDO	</t>
        </is>
      </c>
      <c r="D2374" t="n">
        <v>7.274</v>
      </c>
      <c r="E2374" t="n">
        <v>13.75</v>
      </c>
      <c r="F2374" t="n">
        <v>10.47</v>
      </c>
      <c r="G2374" t="n">
        <v>104.75</v>
      </c>
      <c r="H2374" t="n">
        <v>1.52</v>
      </c>
      <c r="I2374" t="n">
        <v>6</v>
      </c>
      <c r="J2374" t="n">
        <v>349.48</v>
      </c>
      <c r="K2374" t="n">
        <v>61.2</v>
      </c>
      <c r="L2374" t="n">
        <v>29.75</v>
      </c>
      <c r="M2374" t="n">
        <v>4</v>
      </c>
      <c r="N2374" t="n">
        <v>113.53</v>
      </c>
      <c r="O2374" t="n">
        <v>43337.02</v>
      </c>
      <c r="P2374" t="n">
        <v>190.6</v>
      </c>
      <c r="Q2374" t="n">
        <v>197.75</v>
      </c>
      <c r="R2374" t="n">
        <v>30.1</v>
      </c>
      <c r="S2374" t="n">
        <v>25.4</v>
      </c>
      <c r="T2374" t="n">
        <v>1514.82</v>
      </c>
      <c r="U2374" t="n">
        <v>0.84</v>
      </c>
      <c r="V2374" t="n">
        <v>0.89</v>
      </c>
      <c r="W2374" t="n">
        <v>2.94</v>
      </c>
      <c r="X2374" t="n">
        <v>0.09</v>
      </c>
      <c r="Y2374" t="n">
        <v>1</v>
      </c>
      <c r="Z2374" t="n">
        <v>10</v>
      </c>
    </row>
    <row r="2375">
      <c r="A2375" t="n">
        <v>116</v>
      </c>
      <c r="B2375" t="n">
        <v>145</v>
      </c>
      <c r="C2375" t="inlineStr">
        <is>
          <t xml:space="preserve">CONCLUIDO	</t>
        </is>
      </c>
      <c r="D2375" t="n">
        <v>7.2704</v>
      </c>
      <c r="E2375" t="n">
        <v>13.75</v>
      </c>
      <c r="F2375" t="n">
        <v>10.48</v>
      </c>
      <c r="G2375" t="n">
        <v>104.82</v>
      </c>
      <c r="H2375" t="n">
        <v>1.53</v>
      </c>
      <c r="I2375" t="n">
        <v>6</v>
      </c>
      <c r="J2375" t="n">
        <v>350.12</v>
      </c>
      <c r="K2375" t="n">
        <v>61.2</v>
      </c>
      <c r="L2375" t="n">
        <v>30</v>
      </c>
      <c r="M2375" t="n">
        <v>4</v>
      </c>
      <c r="N2375" t="n">
        <v>113.92</v>
      </c>
      <c r="O2375" t="n">
        <v>43415.22</v>
      </c>
      <c r="P2375" t="n">
        <v>190.93</v>
      </c>
      <c r="Q2375" t="n">
        <v>197.78</v>
      </c>
      <c r="R2375" t="n">
        <v>30.23</v>
      </c>
      <c r="S2375" t="n">
        <v>25.4</v>
      </c>
      <c r="T2375" t="n">
        <v>1581.65</v>
      </c>
      <c r="U2375" t="n">
        <v>0.84</v>
      </c>
      <c r="V2375" t="n">
        <v>0.89</v>
      </c>
      <c r="W2375" t="n">
        <v>2.95</v>
      </c>
      <c r="X2375" t="n">
        <v>0.09</v>
      </c>
      <c r="Y2375" t="n">
        <v>1</v>
      </c>
      <c r="Z2375" t="n">
        <v>10</v>
      </c>
    </row>
    <row r="2376">
      <c r="A2376" t="n">
        <v>117</v>
      </c>
      <c r="B2376" t="n">
        <v>145</v>
      </c>
      <c r="C2376" t="inlineStr">
        <is>
          <t xml:space="preserve">CONCLUIDO	</t>
        </is>
      </c>
      <c r="D2376" t="n">
        <v>7.2682</v>
      </c>
      <c r="E2376" t="n">
        <v>13.76</v>
      </c>
      <c r="F2376" t="n">
        <v>10.49</v>
      </c>
      <c r="G2376" t="n">
        <v>104.86</v>
      </c>
      <c r="H2376" t="n">
        <v>1.54</v>
      </c>
      <c r="I2376" t="n">
        <v>6</v>
      </c>
      <c r="J2376" t="n">
        <v>350.75</v>
      </c>
      <c r="K2376" t="n">
        <v>61.2</v>
      </c>
      <c r="L2376" t="n">
        <v>30.25</v>
      </c>
      <c r="M2376" t="n">
        <v>4</v>
      </c>
      <c r="N2376" t="n">
        <v>114.3</v>
      </c>
      <c r="O2376" t="n">
        <v>43493.63</v>
      </c>
      <c r="P2376" t="n">
        <v>191.07</v>
      </c>
      <c r="Q2376" t="n">
        <v>197.75</v>
      </c>
      <c r="R2376" t="n">
        <v>30.38</v>
      </c>
      <c r="S2376" t="n">
        <v>25.4</v>
      </c>
      <c r="T2376" t="n">
        <v>1656.94</v>
      </c>
      <c r="U2376" t="n">
        <v>0.84</v>
      </c>
      <c r="V2376" t="n">
        <v>0.89</v>
      </c>
      <c r="W2376" t="n">
        <v>2.95</v>
      </c>
      <c r="X2376" t="n">
        <v>0.1</v>
      </c>
      <c r="Y2376" t="n">
        <v>1</v>
      </c>
      <c r="Z2376" t="n">
        <v>10</v>
      </c>
    </row>
    <row r="2377">
      <c r="A2377" t="n">
        <v>118</v>
      </c>
      <c r="B2377" t="n">
        <v>145</v>
      </c>
      <c r="C2377" t="inlineStr">
        <is>
          <t xml:space="preserve">CONCLUIDO	</t>
        </is>
      </c>
      <c r="D2377" t="n">
        <v>7.2683</v>
      </c>
      <c r="E2377" t="n">
        <v>13.76</v>
      </c>
      <c r="F2377" t="n">
        <v>10.49</v>
      </c>
      <c r="G2377" t="n">
        <v>104.86</v>
      </c>
      <c r="H2377" t="n">
        <v>1.55</v>
      </c>
      <c r="I2377" t="n">
        <v>6</v>
      </c>
      <c r="J2377" t="n">
        <v>351.39</v>
      </c>
      <c r="K2377" t="n">
        <v>61.2</v>
      </c>
      <c r="L2377" t="n">
        <v>30.5</v>
      </c>
      <c r="M2377" t="n">
        <v>4</v>
      </c>
      <c r="N2377" t="n">
        <v>114.69</v>
      </c>
      <c r="O2377" t="n">
        <v>43572.25</v>
      </c>
      <c r="P2377" t="n">
        <v>191.16</v>
      </c>
      <c r="Q2377" t="n">
        <v>197.8</v>
      </c>
      <c r="R2377" t="n">
        <v>30.37</v>
      </c>
      <c r="S2377" t="n">
        <v>25.4</v>
      </c>
      <c r="T2377" t="n">
        <v>1652.3</v>
      </c>
      <c r="U2377" t="n">
        <v>0.84</v>
      </c>
      <c r="V2377" t="n">
        <v>0.89</v>
      </c>
      <c r="W2377" t="n">
        <v>2.95</v>
      </c>
      <c r="X2377" t="n">
        <v>0.1</v>
      </c>
      <c r="Y2377" t="n">
        <v>1</v>
      </c>
      <c r="Z2377" t="n">
        <v>10</v>
      </c>
    </row>
    <row r="2378">
      <c r="A2378" t="n">
        <v>119</v>
      </c>
      <c r="B2378" t="n">
        <v>145</v>
      </c>
      <c r="C2378" t="inlineStr">
        <is>
          <t xml:space="preserve">CONCLUIDO	</t>
        </is>
      </c>
      <c r="D2378" t="n">
        <v>7.2671</v>
      </c>
      <c r="E2378" t="n">
        <v>13.76</v>
      </c>
      <c r="F2378" t="n">
        <v>10.49</v>
      </c>
      <c r="G2378" t="n">
        <v>104.88</v>
      </c>
      <c r="H2378" t="n">
        <v>1.56</v>
      </c>
      <c r="I2378" t="n">
        <v>6</v>
      </c>
      <c r="J2378" t="n">
        <v>352.03</v>
      </c>
      <c r="K2378" t="n">
        <v>61.2</v>
      </c>
      <c r="L2378" t="n">
        <v>30.75</v>
      </c>
      <c r="M2378" t="n">
        <v>4</v>
      </c>
      <c r="N2378" t="n">
        <v>115.08</v>
      </c>
      <c r="O2378" t="n">
        <v>43651.07</v>
      </c>
      <c r="P2378" t="n">
        <v>191.2</v>
      </c>
      <c r="Q2378" t="n">
        <v>197.75</v>
      </c>
      <c r="R2378" t="n">
        <v>30.42</v>
      </c>
      <c r="S2378" t="n">
        <v>25.4</v>
      </c>
      <c r="T2378" t="n">
        <v>1675.45</v>
      </c>
      <c r="U2378" t="n">
        <v>0.83</v>
      </c>
      <c r="V2378" t="n">
        <v>0.89</v>
      </c>
      <c r="W2378" t="n">
        <v>2.95</v>
      </c>
      <c r="X2378" t="n">
        <v>0.1</v>
      </c>
      <c r="Y2378" t="n">
        <v>1</v>
      </c>
      <c r="Z2378" t="n">
        <v>10</v>
      </c>
    </row>
    <row r="2379">
      <c r="A2379" t="n">
        <v>120</v>
      </c>
      <c r="B2379" t="n">
        <v>145</v>
      </c>
      <c r="C2379" t="inlineStr">
        <is>
          <t xml:space="preserve">CONCLUIDO	</t>
        </is>
      </c>
      <c r="D2379" t="n">
        <v>7.2685</v>
      </c>
      <c r="E2379" t="n">
        <v>13.76</v>
      </c>
      <c r="F2379" t="n">
        <v>10.49</v>
      </c>
      <c r="G2379" t="n">
        <v>104.86</v>
      </c>
      <c r="H2379" t="n">
        <v>1.57</v>
      </c>
      <c r="I2379" t="n">
        <v>6</v>
      </c>
      <c r="J2379" t="n">
        <v>352.67</v>
      </c>
      <c r="K2379" t="n">
        <v>61.2</v>
      </c>
      <c r="L2379" t="n">
        <v>31</v>
      </c>
      <c r="M2379" t="n">
        <v>4</v>
      </c>
      <c r="N2379" t="n">
        <v>115.47</v>
      </c>
      <c r="O2379" t="n">
        <v>43730.1</v>
      </c>
      <c r="P2379" t="n">
        <v>191.23</v>
      </c>
      <c r="Q2379" t="n">
        <v>197.76</v>
      </c>
      <c r="R2379" t="n">
        <v>30.44</v>
      </c>
      <c r="S2379" t="n">
        <v>25.4</v>
      </c>
      <c r="T2379" t="n">
        <v>1683.7</v>
      </c>
      <c r="U2379" t="n">
        <v>0.83</v>
      </c>
      <c r="V2379" t="n">
        <v>0.89</v>
      </c>
      <c r="W2379" t="n">
        <v>2.95</v>
      </c>
      <c r="X2379" t="n">
        <v>0.1</v>
      </c>
      <c r="Y2379" t="n">
        <v>1</v>
      </c>
      <c r="Z2379" t="n">
        <v>10</v>
      </c>
    </row>
    <row r="2380">
      <c r="A2380" t="n">
        <v>121</v>
      </c>
      <c r="B2380" t="n">
        <v>145</v>
      </c>
      <c r="C2380" t="inlineStr">
        <is>
          <t xml:space="preserve">CONCLUIDO	</t>
        </is>
      </c>
      <c r="D2380" t="n">
        <v>7.2679</v>
      </c>
      <c r="E2380" t="n">
        <v>13.76</v>
      </c>
      <c r="F2380" t="n">
        <v>10.49</v>
      </c>
      <c r="G2380" t="n">
        <v>104.87</v>
      </c>
      <c r="H2380" t="n">
        <v>1.58</v>
      </c>
      <c r="I2380" t="n">
        <v>6</v>
      </c>
      <c r="J2380" t="n">
        <v>353.31</v>
      </c>
      <c r="K2380" t="n">
        <v>61.2</v>
      </c>
      <c r="L2380" t="n">
        <v>31.25</v>
      </c>
      <c r="M2380" t="n">
        <v>4</v>
      </c>
      <c r="N2380" t="n">
        <v>115.86</v>
      </c>
      <c r="O2380" t="n">
        <v>43809.48</v>
      </c>
      <c r="P2380" t="n">
        <v>191.3</v>
      </c>
      <c r="Q2380" t="n">
        <v>197.77</v>
      </c>
      <c r="R2380" t="n">
        <v>30.44</v>
      </c>
      <c r="S2380" t="n">
        <v>25.4</v>
      </c>
      <c r="T2380" t="n">
        <v>1684.13</v>
      </c>
      <c r="U2380" t="n">
        <v>0.83</v>
      </c>
      <c r="V2380" t="n">
        <v>0.89</v>
      </c>
      <c r="W2380" t="n">
        <v>2.95</v>
      </c>
      <c r="X2380" t="n">
        <v>0.1</v>
      </c>
      <c r="Y2380" t="n">
        <v>1</v>
      </c>
      <c r="Z2380" t="n">
        <v>10</v>
      </c>
    </row>
    <row r="2381">
      <c r="A2381" t="n">
        <v>122</v>
      </c>
      <c r="B2381" t="n">
        <v>145</v>
      </c>
      <c r="C2381" t="inlineStr">
        <is>
          <t xml:space="preserve">CONCLUIDO	</t>
        </is>
      </c>
      <c r="D2381" t="n">
        <v>7.2674</v>
      </c>
      <c r="E2381" t="n">
        <v>13.76</v>
      </c>
      <c r="F2381" t="n">
        <v>10.49</v>
      </c>
      <c r="G2381" t="n">
        <v>104.88</v>
      </c>
      <c r="H2381" t="n">
        <v>1.59</v>
      </c>
      <c r="I2381" t="n">
        <v>6</v>
      </c>
      <c r="J2381" t="n">
        <v>353.96</v>
      </c>
      <c r="K2381" t="n">
        <v>61.2</v>
      </c>
      <c r="L2381" t="n">
        <v>31.5</v>
      </c>
      <c r="M2381" t="n">
        <v>4</v>
      </c>
      <c r="N2381" t="n">
        <v>116.26</v>
      </c>
      <c r="O2381" t="n">
        <v>43888.94</v>
      </c>
      <c r="P2381" t="n">
        <v>191.36</v>
      </c>
      <c r="Q2381" t="n">
        <v>197.75</v>
      </c>
      <c r="R2381" t="n">
        <v>30.36</v>
      </c>
      <c r="S2381" t="n">
        <v>25.4</v>
      </c>
      <c r="T2381" t="n">
        <v>1647.13</v>
      </c>
      <c r="U2381" t="n">
        <v>0.84</v>
      </c>
      <c r="V2381" t="n">
        <v>0.89</v>
      </c>
      <c r="W2381" t="n">
        <v>2.95</v>
      </c>
      <c r="X2381" t="n">
        <v>0.1</v>
      </c>
      <c r="Y2381" t="n">
        <v>1</v>
      </c>
      <c r="Z2381" t="n">
        <v>10</v>
      </c>
    </row>
    <row r="2382">
      <c r="A2382" t="n">
        <v>123</v>
      </c>
      <c r="B2382" t="n">
        <v>145</v>
      </c>
      <c r="C2382" t="inlineStr">
        <is>
          <t xml:space="preserve">CONCLUIDO	</t>
        </is>
      </c>
      <c r="D2382" t="n">
        <v>7.2671</v>
      </c>
      <c r="E2382" t="n">
        <v>13.76</v>
      </c>
      <c r="F2382" t="n">
        <v>10.49</v>
      </c>
      <c r="G2382" t="n">
        <v>104.88</v>
      </c>
      <c r="H2382" t="n">
        <v>1.6</v>
      </c>
      <c r="I2382" t="n">
        <v>6</v>
      </c>
      <c r="J2382" t="n">
        <v>354.6</v>
      </c>
      <c r="K2382" t="n">
        <v>61.2</v>
      </c>
      <c r="L2382" t="n">
        <v>31.75</v>
      </c>
      <c r="M2382" t="n">
        <v>4</v>
      </c>
      <c r="N2382" t="n">
        <v>116.65</v>
      </c>
      <c r="O2382" t="n">
        <v>43968.62</v>
      </c>
      <c r="P2382" t="n">
        <v>191.38</v>
      </c>
      <c r="Q2382" t="n">
        <v>197.75</v>
      </c>
      <c r="R2382" t="n">
        <v>30.45</v>
      </c>
      <c r="S2382" t="n">
        <v>25.4</v>
      </c>
      <c r="T2382" t="n">
        <v>1690.54</v>
      </c>
      <c r="U2382" t="n">
        <v>0.83</v>
      </c>
      <c r="V2382" t="n">
        <v>0.89</v>
      </c>
      <c r="W2382" t="n">
        <v>2.95</v>
      </c>
      <c r="X2382" t="n">
        <v>0.1</v>
      </c>
      <c r="Y2382" t="n">
        <v>1</v>
      </c>
      <c r="Z2382" t="n">
        <v>10</v>
      </c>
    </row>
    <row r="2383">
      <c r="A2383" t="n">
        <v>124</v>
      </c>
      <c r="B2383" t="n">
        <v>145</v>
      </c>
      <c r="C2383" t="inlineStr">
        <is>
          <t xml:space="preserve">CONCLUIDO	</t>
        </is>
      </c>
      <c r="D2383" t="n">
        <v>7.2674</v>
      </c>
      <c r="E2383" t="n">
        <v>13.76</v>
      </c>
      <c r="F2383" t="n">
        <v>10.49</v>
      </c>
      <c r="G2383" t="n">
        <v>104.88</v>
      </c>
      <c r="H2383" t="n">
        <v>1.61</v>
      </c>
      <c r="I2383" t="n">
        <v>6</v>
      </c>
      <c r="J2383" t="n">
        <v>355.25</v>
      </c>
      <c r="K2383" t="n">
        <v>61.2</v>
      </c>
      <c r="L2383" t="n">
        <v>32</v>
      </c>
      <c r="M2383" t="n">
        <v>4</v>
      </c>
      <c r="N2383" t="n">
        <v>117.05</v>
      </c>
      <c r="O2383" t="n">
        <v>44048.52</v>
      </c>
      <c r="P2383" t="n">
        <v>191.31</v>
      </c>
      <c r="Q2383" t="n">
        <v>197.76</v>
      </c>
      <c r="R2383" t="n">
        <v>30.41</v>
      </c>
      <c r="S2383" t="n">
        <v>25.4</v>
      </c>
      <c r="T2383" t="n">
        <v>1670.89</v>
      </c>
      <c r="U2383" t="n">
        <v>0.84</v>
      </c>
      <c r="V2383" t="n">
        <v>0.89</v>
      </c>
      <c r="W2383" t="n">
        <v>2.95</v>
      </c>
      <c r="X2383" t="n">
        <v>0.1</v>
      </c>
      <c r="Y2383" t="n">
        <v>1</v>
      </c>
      <c r="Z2383" t="n">
        <v>10</v>
      </c>
    </row>
    <row r="2384">
      <c r="A2384" t="n">
        <v>125</v>
      </c>
      <c r="B2384" t="n">
        <v>145</v>
      </c>
      <c r="C2384" t="inlineStr">
        <is>
          <t xml:space="preserve">CONCLUIDO	</t>
        </is>
      </c>
      <c r="D2384" t="n">
        <v>7.2679</v>
      </c>
      <c r="E2384" t="n">
        <v>13.76</v>
      </c>
      <c r="F2384" t="n">
        <v>10.49</v>
      </c>
      <c r="G2384" t="n">
        <v>104.87</v>
      </c>
      <c r="H2384" t="n">
        <v>1.62</v>
      </c>
      <c r="I2384" t="n">
        <v>6</v>
      </c>
      <c r="J2384" t="n">
        <v>355.9</v>
      </c>
      <c r="K2384" t="n">
        <v>61.2</v>
      </c>
      <c r="L2384" t="n">
        <v>32.25</v>
      </c>
      <c r="M2384" t="n">
        <v>4</v>
      </c>
      <c r="N2384" t="n">
        <v>117.45</v>
      </c>
      <c r="O2384" t="n">
        <v>44128.64</v>
      </c>
      <c r="P2384" t="n">
        <v>191.25</v>
      </c>
      <c r="Q2384" t="n">
        <v>197.75</v>
      </c>
      <c r="R2384" t="n">
        <v>30.32</v>
      </c>
      <c r="S2384" t="n">
        <v>25.4</v>
      </c>
      <c r="T2384" t="n">
        <v>1623.79</v>
      </c>
      <c r="U2384" t="n">
        <v>0.84</v>
      </c>
      <c r="V2384" t="n">
        <v>0.89</v>
      </c>
      <c r="W2384" t="n">
        <v>2.95</v>
      </c>
      <c r="X2384" t="n">
        <v>0.1</v>
      </c>
      <c r="Y2384" t="n">
        <v>1</v>
      </c>
      <c r="Z2384" t="n">
        <v>10</v>
      </c>
    </row>
    <row r="2385">
      <c r="A2385" t="n">
        <v>126</v>
      </c>
      <c r="B2385" t="n">
        <v>145</v>
      </c>
      <c r="C2385" t="inlineStr">
        <is>
          <t xml:space="preserve">CONCLUIDO	</t>
        </is>
      </c>
      <c r="D2385" t="n">
        <v>7.2686</v>
      </c>
      <c r="E2385" t="n">
        <v>13.76</v>
      </c>
      <c r="F2385" t="n">
        <v>10.49</v>
      </c>
      <c r="G2385" t="n">
        <v>104.85</v>
      </c>
      <c r="H2385" t="n">
        <v>1.63</v>
      </c>
      <c r="I2385" t="n">
        <v>6</v>
      </c>
      <c r="J2385" t="n">
        <v>356.55</v>
      </c>
      <c r="K2385" t="n">
        <v>61.2</v>
      </c>
      <c r="L2385" t="n">
        <v>32.5</v>
      </c>
      <c r="M2385" t="n">
        <v>4</v>
      </c>
      <c r="N2385" t="n">
        <v>117.85</v>
      </c>
      <c r="O2385" t="n">
        <v>44208.97</v>
      </c>
      <c r="P2385" t="n">
        <v>191.23</v>
      </c>
      <c r="Q2385" t="n">
        <v>197.75</v>
      </c>
      <c r="R2385" t="n">
        <v>30.4</v>
      </c>
      <c r="S2385" t="n">
        <v>25.4</v>
      </c>
      <c r="T2385" t="n">
        <v>1667.56</v>
      </c>
      <c r="U2385" t="n">
        <v>0.84</v>
      </c>
      <c r="V2385" t="n">
        <v>0.89</v>
      </c>
      <c r="W2385" t="n">
        <v>2.95</v>
      </c>
      <c r="X2385" t="n">
        <v>0.1</v>
      </c>
      <c r="Y2385" t="n">
        <v>1</v>
      </c>
      <c r="Z2385" t="n">
        <v>10</v>
      </c>
    </row>
    <row r="2386">
      <c r="A2386" t="n">
        <v>127</v>
      </c>
      <c r="B2386" t="n">
        <v>145</v>
      </c>
      <c r="C2386" t="inlineStr">
        <is>
          <t xml:space="preserve">CONCLUIDO	</t>
        </is>
      </c>
      <c r="D2386" t="n">
        <v>7.271</v>
      </c>
      <c r="E2386" t="n">
        <v>13.75</v>
      </c>
      <c r="F2386" t="n">
        <v>10.48</v>
      </c>
      <c r="G2386" t="n">
        <v>104.81</v>
      </c>
      <c r="H2386" t="n">
        <v>1.63</v>
      </c>
      <c r="I2386" t="n">
        <v>6</v>
      </c>
      <c r="J2386" t="n">
        <v>357.2</v>
      </c>
      <c r="K2386" t="n">
        <v>61.2</v>
      </c>
      <c r="L2386" t="n">
        <v>32.75</v>
      </c>
      <c r="M2386" t="n">
        <v>4</v>
      </c>
      <c r="N2386" t="n">
        <v>118.26</v>
      </c>
      <c r="O2386" t="n">
        <v>44289.53</v>
      </c>
      <c r="P2386" t="n">
        <v>191.09</v>
      </c>
      <c r="Q2386" t="n">
        <v>197.76</v>
      </c>
      <c r="R2386" t="n">
        <v>30.23</v>
      </c>
      <c r="S2386" t="n">
        <v>25.4</v>
      </c>
      <c r="T2386" t="n">
        <v>1581.32</v>
      </c>
      <c r="U2386" t="n">
        <v>0.84</v>
      </c>
      <c r="V2386" t="n">
        <v>0.89</v>
      </c>
      <c r="W2386" t="n">
        <v>2.95</v>
      </c>
      <c r="X2386" t="n">
        <v>0.09</v>
      </c>
      <c r="Y2386" t="n">
        <v>1</v>
      </c>
      <c r="Z2386" t="n">
        <v>10</v>
      </c>
    </row>
    <row r="2387">
      <c r="A2387" t="n">
        <v>128</v>
      </c>
      <c r="B2387" t="n">
        <v>145</v>
      </c>
      <c r="C2387" t="inlineStr">
        <is>
          <t xml:space="preserve">CONCLUIDO	</t>
        </is>
      </c>
      <c r="D2387" t="n">
        <v>7.267</v>
      </c>
      <c r="E2387" t="n">
        <v>13.76</v>
      </c>
      <c r="F2387" t="n">
        <v>10.49</v>
      </c>
      <c r="G2387" t="n">
        <v>104.88</v>
      </c>
      <c r="H2387" t="n">
        <v>1.64</v>
      </c>
      <c r="I2387" t="n">
        <v>6</v>
      </c>
      <c r="J2387" t="n">
        <v>357.86</v>
      </c>
      <c r="K2387" t="n">
        <v>61.2</v>
      </c>
      <c r="L2387" t="n">
        <v>33</v>
      </c>
      <c r="M2387" t="n">
        <v>4</v>
      </c>
      <c r="N2387" t="n">
        <v>118.66</v>
      </c>
      <c r="O2387" t="n">
        <v>44370.32</v>
      </c>
      <c r="P2387" t="n">
        <v>191.14</v>
      </c>
      <c r="Q2387" t="n">
        <v>197.76</v>
      </c>
      <c r="R2387" t="n">
        <v>30.38</v>
      </c>
      <c r="S2387" t="n">
        <v>25.4</v>
      </c>
      <c r="T2387" t="n">
        <v>1656.12</v>
      </c>
      <c r="U2387" t="n">
        <v>0.84</v>
      </c>
      <c r="V2387" t="n">
        <v>0.89</v>
      </c>
      <c r="W2387" t="n">
        <v>2.95</v>
      </c>
      <c r="X2387" t="n">
        <v>0.1</v>
      </c>
      <c r="Y2387" t="n">
        <v>1</v>
      </c>
      <c r="Z2387" t="n">
        <v>10</v>
      </c>
    </row>
    <row r="2388">
      <c r="A2388" t="n">
        <v>129</v>
      </c>
      <c r="B2388" t="n">
        <v>145</v>
      </c>
      <c r="C2388" t="inlineStr">
        <is>
          <t xml:space="preserve">CONCLUIDO	</t>
        </is>
      </c>
      <c r="D2388" t="n">
        <v>7.2699</v>
      </c>
      <c r="E2388" t="n">
        <v>13.76</v>
      </c>
      <c r="F2388" t="n">
        <v>10.48</v>
      </c>
      <c r="G2388" t="n">
        <v>104.83</v>
      </c>
      <c r="H2388" t="n">
        <v>1.65</v>
      </c>
      <c r="I2388" t="n">
        <v>6</v>
      </c>
      <c r="J2388" t="n">
        <v>358.52</v>
      </c>
      <c r="K2388" t="n">
        <v>61.2</v>
      </c>
      <c r="L2388" t="n">
        <v>33.25</v>
      </c>
      <c r="M2388" t="n">
        <v>4</v>
      </c>
      <c r="N2388" t="n">
        <v>119.07</v>
      </c>
      <c r="O2388" t="n">
        <v>44451.33</v>
      </c>
      <c r="P2388" t="n">
        <v>191.06</v>
      </c>
      <c r="Q2388" t="n">
        <v>197.77</v>
      </c>
      <c r="R2388" t="n">
        <v>30.32</v>
      </c>
      <c r="S2388" t="n">
        <v>25.4</v>
      </c>
      <c r="T2388" t="n">
        <v>1627.29</v>
      </c>
      <c r="U2388" t="n">
        <v>0.84</v>
      </c>
      <c r="V2388" t="n">
        <v>0.89</v>
      </c>
      <c r="W2388" t="n">
        <v>2.95</v>
      </c>
      <c r="X2388" t="n">
        <v>0.09</v>
      </c>
      <c r="Y2388" t="n">
        <v>1</v>
      </c>
      <c r="Z2388" t="n">
        <v>10</v>
      </c>
    </row>
    <row r="2389">
      <c r="A2389" t="n">
        <v>130</v>
      </c>
      <c r="B2389" t="n">
        <v>145</v>
      </c>
      <c r="C2389" t="inlineStr">
        <is>
          <t xml:space="preserve">CONCLUIDO	</t>
        </is>
      </c>
      <c r="D2389" t="n">
        <v>7.2707</v>
      </c>
      <c r="E2389" t="n">
        <v>13.75</v>
      </c>
      <c r="F2389" t="n">
        <v>10.48</v>
      </c>
      <c r="G2389" t="n">
        <v>104.81</v>
      </c>
      <c r="H2389" t="n">
        <v>1.66</v>
      </c>
      <c r="I2389" t="n">
        <v>6</v>
      </c>
      <c r="J2389" t="n">
        <v>359.17</v>
      </c>
      <c r="K2389" t="n">
        <v>61.2</v>
      </c>
      <c r="L2389" t="n">
        <v>33.5</v>
      </c>
      <c r="M2389" t="n">
        <v>4</v>
      </c>
      <c r="N2389" t="n">
        <v>119.48</v>
      </c>
      <c r="O2389" t="n">
        <v>44532.57</v>
      </c>
      <c r="P2389" t="n">
        <v>190.84</v>
      </c>
      <c r="Q2389" t="n">
        <v>197.75</v>
      </c>
      <c r="R2389" t="n">
        <v>30.22</v>
      </c>
      <c r="S2389" t="n">
        <v>25.4</v>
      </c>
      <c r="T2389" t="n">
        <v>1578.5</v>
      </c>
      <c r="U2389" t="n">
        <v>0.84</v>
      </c>
      <c r="V2389" t="n">
        <v>0.89</v>
      </c>
      <c r="W2389" t="n">
        <v>2.95</v>
      </c>
      <c r="X2389" t="n">
        <v>0.09</v>
      </c>
      <c r="Y2389" t="n">
        <v>1</v>
      </c>
      <c r="Z2389" t="n">
        <v>10</v>
      </c>
    </row>
    <row r="2390">
      <c r="A2390" t="n">
        <v>131</v>
      </c>
      <c r="B2390" t="n">
        <v>145</v>
      </c>
      <c r="C2390" t="inlineStr">
        <is>
          <t xml:space="preserve">CONCLUIDO	</t>
        </is>
      </c>
      <c r="D2390" t="n">
        <v>7.2667</v>
      </c>
      <c r="E2390" t="n">
        <v>13.76</v>
      </c>
      <c r="F2390" t="n">
        <v>10.49</v>
      </c>
      <c r="G2390" t="n">
        <v>104.89</v>
      </c>
      <c r="H2390" t="n">
        <v>1.67</v>
      </c>
      <c r="I2390" t="n">
        <v>6</v>
      </c>
      <c r="J2390" t="n">
        <v>359.84</v>
      </c>
      <c r="K2390" t="n">
        <v>61.2</v>
      </c>
      <c r="L2390" t="n">
        <v>33.75</v>
      </c>
      <c r="M2390" t="n">
        <v>4</v>
      </c>
      <c r="N2390" t="n">
        <v>119.89</v>
      </c>
      <c r="O2390" t="n">
        <v>44614.04</v>
      </c>
      <c r="P2390" t="n">
        <v>190.94</v>
      </c>
      <c r="Q2390" t="n">
        <v>197.77</v>
      </c>
      <c r="R2390" t="n">
        <v>30.53</v>
      </c>
      <c r="S2390" t="n">
        <v>25.4</v>
      </c>
      <c r="T2390" t="n">
        <v>1730.5</v>
      </c>
      <c r="U2390" t="n">
        <v>0.83</v>
      </c>
      <c r="V2390" t="n">
        <v>0.89</v>
      </c>
      <c r="W2390" t="n">
        <v>2.95</v>
      </c>
      <c r="X2390" t="n">
        <v>0.1</v>
      </c>
      <c r="Y2390" t="n">
        <v>1</v>
      </c>
      <c r="Z2390" t="n">
        <v>10</v>
      </c>
    </row>
    <row r="2391">
      <c r="A2391" t="n">
        <v>132</v>
      </c>
      <c r="B2391" t="n">
        <v>145</v>
      </c>
      <c r="C2391" t="inlineStr">
        <is>
          <t xml:space="preserve">CONCLUIDO	</t>
        </is>
      </c>
      <c r="D2391" t="n">
        <v>7.2638</v>
      </c>
      <c r="E2391" t="n">
        <v>13.77</v>
      </c>
      <c r="F2391" t="n">
        <v>10.49</v>
      </c>
      <c r="G2391" t="n">
        <v>104.94</v>
      </c>
      <c r="H2391" t="n">
        <v>1.68</v>
      </c>
      <c r="I2391" t="n">
        <v>6</v>
      </c>
      <c r="J2391" t="n">
        <v>360.5</v>
      </c>
      <c r="K2391" t="n">
        <v>61.2</v>
      </c>
      <c r="L2391" t="n">
        <v>34</v>
      </c>
      <c r="M2391" t="n">
        <v>4</v>
      </c>
      <c r="N2391" t="n">
        <v>120.3</v>
      </c>
      <c r="O2391" t="n">
        <v>44695.75</v>
      </c>
      <c r="P2391" t="n">
        <v>190.81</v>
      </c>
      <c r="Q2391" t="n">
        <v>197.75</v>
      </c>
      <c r="R2391" t="n">
        <v>30.68</v>
      </c>
      <c r="S2391" t="n">
        <v>25.4</v>
      </c>
      <c r="T2391" t="n">
        <v>1804.43</v>
      </c>
      <c r="U2391" t="n">
        <v>0.83</v>
      </c>
      <c r="V2391" t="n">
        <v>0.89</v>
      </c>
      <c r="W2391" t="n">
        <v>2.95</v>
      </c>
      <c r="X2391" t="n">
        <v>0.1</v>
      </c>
      <c r="Y2391" t="n">
        <v>1</v>
      </c>
      <c r="Z2391" t="n">
        <v>10</v>
      </c>
    </row>
    <row r="2392">
      <c r="A2392" t="n">
        <v>133</v>
      </c>
      <c r="B2392" t="n">
        <v>145</v>
      </c>
      <c r="C2392" t="inlineStr">
        <is>
          <t xml:space="preserve">CONCLUIDO	</t>
        </is>
      </c>
      <c r="D2392" t="n">
        <v>7.3028</v>
      </c>
      <c r="E2392" t="n">
        <v>13.69</v>
      </c>
      <c r="F2392" t="n">
        <v>10.47</v>
      </c>
      <c r="G2392" t="n">
        <v>125.7</v>
      </c>
      <c r="H2392" t="n">
        <v>1.69</v>
      </c>
      <c r="I2392" t="n">
        <v>5</v>
      </c>
      <c r="J2392" t="n">
        <v>361.16</v>
      </c>
      <c r="K2392" t="n">
        <v>61.2</v>
      </c>
      <c r="L2392" t="n">
        <v>34.25</v>
      </c>
      <c r="M2392" t="n">
        <v>3</v>
      </c>
      <c r="N2392" t="n">
        <v>120.71</v>
      </c>
      <c r="O2392" t="n">
        <v>44777.68</v>
      </c>
      <c r="P2392" t="n">
        <v>190.7</v>
      </c>
      <c r="Q2392" t="n">
        <v>197.75</v>
      </c>
      <c r="R2392" t="n">
        <v>30.03</v>
      </c>
      <c r="S2392" t="n">
        <v>25.4</v>
      </c>
      <c r="T2392" t="n">
        <v>1487.25</v>
      </c>
      <c r="U2392" t="n">
        <v>0.85</v>
      </c>
      <c r="V2392" t="n">
        <v>0.89</v>
      </c>
      <c r="W2392" t="n">
        <v>2.95</v>
      </c>
      <c r="X2392" t="n">
        <v>0.08</v>
      </c>
      <c r="Y2392" t="n">
        <v>1</v>
      </c>
      <c r="Z2392" t="n">
        <v>10</v>
      </c>
    </row>
    <row r="2393">
      <c r="A2393" t="n">
        <v>134</v>
      </c>
      <c r="B2393" t="n">
        <v>145</v>
      </c>
      <c r="C2393" t="inlineStr">
        <is>
          <t xml:space="preserve">CONCLUIDO	</t>
        </is>
      </c>
      <c r="D2393" t="n">
        <v>7.3043</v>
      </c>
      <c r="E2393" t="n">
        <v>13.69</v>
      </c>
      <c r="F2393" t="n">
        <v>10.47</v>
      </c>
      <c r="G2393" t="n">
        <v>125.66</v>
      </c>
      <c r="H2393" t="n">
        <v>1.7</v>
      </c>
      <c r="I2393" t="n">
        <v>5</v>
      </c>
      <c r="J2393" t="n">
        <v>361.83</v>
      </c>
      <c r="K2393" t="n">
        <v>61.2</v>
      </c>
      <c r="L2393" t="n">
        <v>34.5</v>
      </c>
      <c r="M2393" t="n">
        <v>3</v>
      </c>
      <c r="N2393" t="n">
        <v>121.13</v>
      </c>
      <c r="O2393" t="n">
        <v>44859.98</v>
      </c>
      <c r="P2393" t="n">
        <v>190.97</v>
      </c>
      <c r="Q2393" t="n">
        <v>197.75</v>
      </c>
      <c r="R2393" t="n">
        <v>29.97</v>
      </c>
      <c r="S2393" t="n">
        <v>25.4</v>
      </c>
      <c r="T2393" t="n">
        <v>1454.3</v>
      </c>
      <c r="U2393" t="n">
        <v>0.85</v>
      </c>
      <c r="V2393" t="n">
        <v>0.89</v>
      </c>
      <c r="W2393" t="n">
        <v>2.95</v>
      </c>
      <c r="X2393" t="n">
        <v>0.08</v>
      </c>
      <c r="Y2393" t="n">
        <v>1</v>
      </c>
      <c r="Z2393" t="n">
        <v>10</v>
      </c>
    </row>
    <row r="2394">
      <c r="A2394" t="n">
        <v>135</v>
      </c>
      <c r="B2394" t="n">
        <v>145</v>
      </c>
      <c r="C2394" t="inlineStr">
        <is>
          <t xml:space="preserve">CONCLUIDO	</t>
        </is>
      </c>
      <c r="D2394" t="n">
        <v>7.3021</v>
      </c>
      <c r="E2394" t="n">
        <v>13.69</v>
      </c>
      <c r="F2394" t="n">
        <v>10.48</v>
      </c>
      <c r="G2394" t="n">
        <v>125.71</v>
      </c>
      <c r="H2394" t="n">
        <v>1.71</v>
      </c>
      <c r="I2394" t="n">
        <v>5</v>
      </c>
      <c r="J2394" t="n">
        <v>362.5</v>
      </c>
      <c r="K2394" t="n">
        <v>61.2</v>
      </c>
      <c r="L2394" t="n">
        <v>34.75</v>
      </c>
      <c r="M2394" t="n">
        <v>3</v>
      </c>
      <c r="N2394" t="n">
        <v>121.55</v>
      </c>
      <c r="O2394" t="n">
        <v>44942.4</v>
      </c>
      <c r="P2394" t="n">
        <v>191.29</v>
      </c>
      <c r="Q2394" t="n">
        <v>197.75</v>
      </c>
      <c r="R2394" t="n">
        <v>30.09</v>
      </c>
      <c r="S2394" t="n">
        <v>25.4</v>
      </c>
      <c r="T2394" t="n">
        <v>1514.36</v>
      </c>
      <c r="U2394" t="n">
        <v>0.84</v>
      </c>
      <c r="V2394" t="n">
        <v>0.89</v>
      </c>
      <c r="W2394" t="n">
        <v>2.95</v>
      </c>
      <c r="X2394" t="n">
        <v>0.09</v>
      </c>
      <c r="Y2394" t="n">
        <v>1</v>
      </c>
      <c r="Z2394" t="n">
        <v>10</v>
      </c>
    </row>
    <row r="2395">
      <c r="A2395" t="n">
        <v>136</v>
      </c>
      <c r="B2395" t="n">
        <v>145</v>
      </c>
      <c r="C2395" t="inlineStr">
        <is>
          <t xml:space="preserve">CONCLUIDO	</t>
        </is>
      </c>
      <c r="D2395" t="n">
        <v>7.3018</v>
      </c>
      <c r="E2395" t="n">
        <v>13.7</v>
      </c>
      <c r="F2395" t="n">
        <v>10.48</v>
      </c>
      <c r="G2395" t="n">
        <v>125.72</v>
      </c>
      <c r="H2395" t="n">
        <v>1.72</v>
      </c>
      <c r="I2395" t="n">
        <v>5</v>
      </c>
      <c r="J2395" t="n">
        <v>363.17</v>
      </c>
      <c r="K2395" t="n">
        <v>61.2</v>
      </c>
      <c r="L2395" t="n">
        <v>35</v>
      </c>
      <c r="M2395" t="n">
        <v>3</v>
      </c>
      <c r="N2395" t="n">
        <v>121.97</v>
      </c>
      <c r="O2395" t="n">
        <v>45025.06</v>
      </c>
      <c r="P2395" t="n">
        <v>191.5</v>
      </c>
      <c r="Q2395" t="n">
        <v>197.75</v>
      </c>
      <c r="R2395" t="n">
        <v>30.16</v>
      </c>
      <c r="S2395" t="n">
        <v>25.4</v>
      </c>
      <c r="T2395" t="n">
        <v>1549.53</v>
      </c>
      <c r="U2395" t="n">
        <v>0.84</v>
      </c>
      <c r="V2395" t="n">
        <v>0.89</v>
      </c>
      <c r="W2395" t="n">
        <v>2.95</v>
      </c>
      <c r="X2395" t="n">
        <v>0.09</v>
      </c>
      <c r="Y2395" t="n">
        <v>1</v>
      </c>
      <c r="Z2395" t="n">
        <v>10</v>
      </c>
    </row>
    <row r="2396">
      <c r="A2396" t="n">
        <v>137</v>
      </c>
      <c r="B2396" t="n">
        <v>145</v>
      </c>
      <c r="C2396" t="inlineStr">
        <is>
          <t xml:space="preserve">CONCLUIDO	</t>
        </is>
      </c>
      <c r="D2396" t="n">
        <v>7.3002</v>
      </c>
      <c r="E2396" t="n">
        <v>13.7</v>
      </c>
      <c r="F2396" t="n">
        <v>10.48</v>
      </c>
      <c r="G2396" t="n">
        <v>125.76</v>
      </c>
      <c r="H2396" t="n">
        <v>1.73</v>
      </c>
      <c r="I2396" t="n">
        <v>5</v>
      </c>
      <c r="J2396" t="n">
        <v>363.84</v>
      </c>
      <c r="K2396" t="n">
        <v>61.2</v>
      </c>
      <c r="L2396" t="n">
        <v>35.25</v>
      </c>
      <c r="M2396" t="n">
        <v>3</v>
      </c>
      <c r="N2396" t="n">
        <v>122.39</v>
      </c>
      <c r="O2396" t="n">
        <v>45107.96</v>
      </c>
      <c r="P2396" t="n">
        <v>191.78</v>
      </c>
      <c r="Q2396" t="n">
        <v>197.75</v>
      </c>
      <c r="R2396" t="n">
        <v>30.16</v>
      </c>
      <c r="S2396" t="n">
        <v>25.4</v>
      </c>
      <c r="T2396" t="n">
        <v>1551.7</v>
      </c>
      <c r="U2396" t="n">
        <v>0.84</v>
      </c>
      <c r="V2396" t="n">
        <v>0.89</v>
      </c>
      <c r="W2396" t="n">
        <v>2.95</v>
      </c>
      <c r="X2396" t="n">
        <v>0.09</v>
      </c>
      <c r="Y2396" t="n">
        <v>1</v>
      </c>
      <c r="Z2396" t="n">
        <v>10</v>
      </c>
    </row>
    <row r="2397">
      <c r="A2397" t="n">
        <v>138</v>
      </c>
      <c r="B2397" t="n">
        <v>145</v>
      </c>
      <c r="C2397" t="inlineStr">
        <is>
          <t xml:space="preserve">CONCLUIDO	</t>
        </is>
      </c>
      <c r="D2397" t="n">
        <v>7.3021</v>
      </c>
      <c r="E2397" t="n">
        <v>13.69</v>
      </c>
      <c r="F2397" t="n">
        <v>10.48</v>
      </c>
      <c r="G2397" t="n">
        <v>125.71</v>
      </c>
      <c r="H2397" t="n">
        <v>1.74</v>
      </c>
      <c r="I2397" t="n">
        <v>5</v>
      </c>
      <c r="J2397" t="n">
        <v>364.51</v>
      </c>
      <c r="K2397" t="n">
        <v>61.2</v>
      </c>
      <c r="L2397" t="n">
        <v>35.5</v>
      </c>
      <c r="M2397" t="n">
        <v>3</v>
      </c>
      <c r="N2397" t="n">
        <v>122.82</v>
      </c>
      <c r="O2397" t="n">
        <v>45191.1</v>
      </c>
      <c r="P2397" t="n">
        <v>191.92</v>
      </c>
      <c r="Q2397" t="n">
        <v>197.75</v>
      </c>
      <c r="R2397" t="n">
        <v>30.1</v>
      </c>
      <c r="S2397" t="n">
        <v>25.4</v>
      </c>
      <c r="T2397" t="n">
        <v>1519.52</v>
      </c>
      <c r="U2397" t="n">
        <v>0.84</v>
      </c>
      <c r="V2397" t="n">
        <v>0.89</v>
      </c>
      <c r="W2397" t="n">
        <v>2.95</v>
      </c>
      <c r="X2397" t="n">
        <v>0.09</v>
      </c>
      <c r="Y2397" t="n">
        <v>1</v>
      </c>
      <c r="Z2397" t="n">
        <v>10</v>
      </c>
    </row>
    <row r="2398">
      <c r="A2398" t="n">
        <v>139</v>
      </c>
      <c r="B2398" t="n">
        <v>145</v>
      </c>
      <c r="C2398" t="inlineStr">
        <is>
          <t xml:space="preserve">CONCLUIDO	</t>
        </is>
      </c>
      <c r="D2398" t="n">
        <v>7.3034</v>
      </c>
      <c r="E2398" t="n">
        <v>13.69</v>
      </c>
      <c r="F2398" t="n">
        <v>10.47</v>
      </c>
      <c r="G2398" t="n">
        <v>125.68</v>
      </c>
      <c r="H2398" t="n">
        <v>1.75</v>
      </c>
      <c r="I2398" t="n">
        <v>5</v>
      </c>
      <c r="J2398" t="n">
        <v>365.19</v>
      </c>
      <c r="K2398" t="n">
        <v>61.2</v>
      </c>
      <c r="L2398" t="n">
        <v>35.75</v>
      </c>
      <c r="M2398" t="n">
        <v>3</v>
      </c>
      <c r="N2398" t="n">
        <v>123.24</v>
      </c>
      <c r="O2398" t="n">
        <v>45274.49</v>
      </c>
      <c r="P2398" t="n">
        <v>192.05</v>
      </c>
      <c r="Q2398" t="n">
        <v>197.79</v>
      </c>
      <c r="R2398" t="n">
        <v>29.97</v>
      </c>
      <c r="S2398" t="n">
        <v>25.4</v>
      </c>
      <c r="T2398" t="n">
        <v>1458.38</v>
      </c>
      <c r="U2398" t="n">
        <v>0.85</v>
      </c>
      <c r="V2398" t="n">
        <v>0.89</v>
      </c>
      <c r="W2398" t="n">
        <v>2.95</v>
      </c>
      <c r="X2398" t="n">
        <v>0.08</v>
      </c>
      <c r="Y2398" t="n">
        <v>1</v>
      </c>
      <c r="Z2398" t="n">
        <v>10</v>
      </c>
    </row>
    <row r="2399">
      <c r="A2399" t="n">
        <v>140</v>
      </c>
      <c r="B2399" t="n">
        <v>145</v>
      </c>
      <c r="C2399" t="inlineStr">
        <is>
          <t xml:space="preserve">CONCLUIDO	</t>
        </is>
      </c>
      <c r="D2399" t="n">
        <v>7.3031</v>
      </c>
      <c r="E2399" t="n">
        <v>13.69</v>
      </c>
      <c r="F2399" t="n">
        <v>10.47</v>
      </c>
      <c r="G2399" t="n">
        <v>125.69</v>
      </c>
      <c r="H2399" t="n">
        <v>1.75</v>
      </c>
      <c r="I2399" t="n">
        <v>5</v>
      </c>
      <c r="J2399" t="n">
        <v>365.87</v>
      </c>
      <c r="K2399" t="n">
        <v>61.2</v>
      </c>
      <c r="L2399" t="n">
        <v>36</v>
      </c>
      <c r="M2399" t="n">
        <v>3</v>
      </c>
      <c r="N2399" t="n">
        <v>123.67</v>
      </c>
      <c r="O2399" t="n">
        <v>45358.13</v>
      </c>
      <c r="P2399" t="n">
        <v>192.25</v>
      </c>
      <c r="Q2399" t="n">
        <v>197.75</v>
      </c>
      <c r="R2399" t="n">
        <v>29.95</v>
      </c>
      <c r="S2399" t="n">
        <v>25.4</v>
      </c>
      <c r="T2399" t="n">
        <v>1445.97</v>
      </c>
      <c r="U2399" t="n">
        <v>0.85</v>
      </c>
      <c r="V2399" t="n">
        <v>0.89</v>
      </c>
      <c r="W2399" t="n">
        <v>2.95</v>
      </c>
      <c r="X2399" t="n">
        <v>0.08</v>
      </c>
      <c r="Y2399" t="n">
        <v>1</v>
      </c>
      <c r="Z2399" t="n">
        <v>10</v>
      </c>
    </row>
    <row r="2400">
      <c r="A2400" t="n">
        <v>141</v>
      </c>
      <c r="B2400" t="n">
        <v>145</v>
      </c>
      <c r="C2400" t="inlineStr">
        <is>
          <t xml:space="preserve">CONCLUIDO	</t>
        </is>
      </c>
      <c r="D2400" t="n">
        <v>7.3052</v>
      </c>
      <c r="E2400" t="n">
        <v>13.69</v>
      </c>
      <c r="F2400" t="n">
        <v>10.47</v>
      </c>
      <c r="G2400" t="n">
        <v>125.64</v>
      </c>
      <c r="H2400" t="n">
        <v>1.76</v>
      </c>
      <c r="I2400" t="n">
        <v>5</v>
      </c>
      <c r="J2400" t="n">
        <v>366.55</v>
      </c>
      <c r="K2400" t="n">
        <v>61.2</v>
      </c>
      <c r="L2400" t="n">
        <v>36.25</v>
      </c>
      <c r="M2400" t="n">
        <v>3</v>
      </c>
      <c r="N2400" t="n">
        <v>124.1</v>
      </c>
      <c r="O2400" t="n">
        <v>45442.03</v>
      </c>
      <c r="P2400" t="n">
        <v>192.3</v>
      </c>
      <c r="Q2400" t="n">
        <v>197.76</v>
      </c>
      <c r="R2400" t="n">
        <v>29.89</v>
      </c>
      <c r="S2400" t="n">
        <v>25.4</v>
      </c>
      <c r="T2400" t="n">
        <v>1417.07</v>
      </c>
      <c r="U2400" t="n">
        <v>0.85</v>
      </c>
      <c r="V2400" t="n">
        <v>0.89</v>
      </c>
      <c r="W2400" t="n">
        <v>2.95</v>
      </c>
      <c r="X2400" t="n">
        <v>0.08</v>
      </c>
      <c r="Y2400" t="n">
        <v>1</v>
      </c>
      <c r="Z2400" t="n">
        <v>10</v>
      </c>
    </row>
    <row r="2401">
      <c r="A2401" t="n">
        <v>142</v>
      </c>
      <c r="B2401" t="n">
        <v>145</v>
      </c>
      <c r="C2401" t="inlineStr">
        <is>
          <t xml:space="preserve">CONCLUIDO	</t>
        </is>
      </c>
      <c r="D2401" t="n">
        <v>7.3048</v>
      </c>
      <c r="E2401" t="n">
        <v>13.69</v>
      </c>
      <c r="F2401" t="n">
        <v>10.47</v>
      </c>
      <c r="G2401" t="n">
        <v>125.65</v>
      </c>
      <c r="H2401" t="n">
        <v>1.77</v>
      </c>
      <c r="I2401" t="n">
        <v>5</v>
      </c>
      <c r="J2401" t="n">
        <v>367.23</v>
      </c>
      <c r="K2401" t="n">
        <v>61.2</v>
      </c>
      <c r="L2401" t="n">
        <v>36.5</v>
      </c>
      <c r="M2401" t="n">
        <v>3</v>
      </c>
      <c r="N2401" t="n">
        <v>124.53</v>
      </c>
      <c r="O2401" t="n">
        <v>45526.17</v>
      </c>
      <c r="P2401" t="n">
        <v>192.57</v>
      </c>
      <c r="Q2401" t="n">
        <v>197.75</v>
      </c>
      <c r="R2401" t="n">
        <v>29.98</v>
      </c>
      <c r="S2401" t="n">
        <v>25.4</v>
      </c>
      <c r="T2401" t="n">
        <v>1459.08</v>
      </c>
      <c r="U2401" t="n">
        <v>0.85</v>
      </c>
      <c r="V2401" t="n">
        <v>0.89</v>
      </c>
      <c r="W2401" t="n">
        <v>2.95</v>
      </c>
      <c r="X2401" t="n">
        <v>0.08</v>
      </c>
      <c r="Y2401" t="n">
        <v>1</v>
      </c>
      <c r="Z2401" t="n">
        <v>10</v>
      </c>
    </row>
    <row r="2402">
      <c r="A2402" t="n">
        <v>143</v>
      </c>
      <c r="B2402" t="n">
        <v>145</v>
      </c>
      <c r="C2402" t="inlineStr">
        <is>
          <t xml:space="preserve">CONCLUIDO	</t>
        </is>
      </c>
      <c r="D2402" t="n">
        <v>7.3046</v>
      </c>
      <c r="E2402" t="n">
        <v>13.69</v>
      </c>
      <c r="F2402" t="n">
        <v>10.47</v>
      </c>
      <c r="G2402" t="n">
        <v>125.66</v>
      </c>
      <c r="H2402" t="n">
        <v>1.78</v>
      </c>
      <c r="I2402" t="n">
        <v>5</v>
      </c>
      <c r="J2402" t="n">
        <v>367.92</v>
      </c>
      <c r="K2402" t="n">
        <v>61.2</v>
      </c>
      <c r="L2402" t="n">
        <v>36.75</v>
      </c>
      <c r="M2402" t="n">
        <v>3</v>
      </c>
      <c r="N2402" t="n">
        <v>124.97</v>
      </c>
      <c r="O2402" t="n">
        <v>45610.57</v>
      </c>
      <c r="P2402" t="n">
        <v>192.78</v>
      </c>
      <c r="Q2402" t="n">
        <v>197.75</v>
      </c>
      <c r="R2402" t="n">
        <v>29.94</v>
      </c>
      <c r="S2402" t="n">
        <v>25.4</v>
      </c>
      <c r="T2402" t="n">
        <v>1442.79</v>
      </c>
      <c r="U2402" t="n">
        <v>0.85</v>
      </c>
      <c r="V2402" t="n">
        <v>0.89</v>
      </c>
      <c r="W2402" t="n">
        <v>2.95</v>
      </c>
      <c r="X2402" t="n">
        <v>0.08</v>
      </c>
      <c r="Y2402" t="n">
        <v>1</v>
      </c>
      <c r="Z2402" t="n">
        <v>10</v>
      </c>
    </row>
    <row r="2403">
      <c r="A2403" t="n">
        <v>144</v>
      </c>
      <c r="B2403" t="n">
        <v>145</v>
      </c>
      <c r="C2403" t="inlineStr">
        <is>
          <t xml:space="preserve">CONCLUIDO	</t>
        </is>
      </c>
      <c r="D2403" t="n">
        <v>7.3062</v>
      </c>
      <c r="E2403" t="n">
        <v>13.69</v>
      </c>
      <c r="F2403" t="n">
        <v>10.47</v>
      </c>
      <c r="G2403" t="n">
        <v>125.62</v>
      </c>
      <c r="H2403" t="n">
        <v>1.79</v>
      </c>
      <c r="I2403" t="n">
        <v>5</v>
      </c>
      <c r="J2403" t="n">
        <v>368.6</v>
      </c>
      <c r="K2403" t="n">
        <v>61.2</v>
      </c>
      <c r="L2403" t="n">
        <v>37</v>
      </c>
      <c r="M2403" t="n">
        <v>3</v>
      </c>
      <c r="N2403" t="n">
        <v>125.4</v>
      </c>
      <c r="O2403" t="n">
        <v>45695.24</v>
      </c>
      <c r="P2403" t="n">
        <v>192.86</v>
      </c>
      <c r="Q2403" t="n">
        <v>197.76</v>
      </c>
      <c r="R2403" t="n">
        <v>29.77</v>
      </c>
      <c r="S2403" t="n">
        <v>25.4</v>
      </c>
      <c r="T2403" t="n">
        <v>1358.43</v>
      </c>
      <c r="U2403" t="n">
        <v>0.85</v>
      </c>
      <c r="V2403" t="n">
        <v>0.89</v>
      </c>
      <c r="W2403" t="n">
        <v>2.95</v>
      </c>
      <c r="X2403" t="n">
        <v>0.08</v>
      </c>
      <c r="Y2403" t="n">
        <v>1</v>
      </c>
      <c r="Z2403" t="n">
        <v>10</v>
      </c>
    </row>
    <row r="2404">
      <c r="A2404" t="n">
        <v>145</v>
      </c>
      <c r="B2404" t="n">
        <v>145</v>
      </c>
      <c r="C2404" t="inlineStr">
        <is>
          <t xml:space="preserve">CONCLUIDO	</t>
        </is>
      </c>
      <c r="D2404" t="n">
        <v>7.308</v>
      </c>
      <c r="E2404" t="n">
        <v>13.68</v>
      </c>
      <c r="F2404" t="n">
        <v>10.46</v>
      </c>
      <c r="G2404" t="n">
        <v>125.58</v>
      </c>
      <c r="H2404" t="n">
        <v>1.8</v>
      </c>
      <c r="I2404" t="n">
        <v>5</v>
      </c>
      <c r="J2404" t="n">
        <v>369.29</v>
      </c>
      <c r="K2404" t="n">
        <v>61.2</v>
      </c>
      <c r="L2404" t="n">
        <v>37.25</v>
      </c>
      <c r="M2404" t="n">
        <v>3</v>
      </c>
      <c r="N2404" t="n">
        <v>125.84</v>
      </c>
      <c r="O2404" t="n">
        <v>45780.16</v>
      </c>
      <c r="P2404" t="n">
        <v>192.87</v>
      </c>
      <c r="Q2404" t="n">
        <v>197.75</v>
      </c>
      <c r="R2404" t="n">
        <v>29.72</v>
      </c>
      <c r="S2404" t="n">
        <v>25.4</v>
      </c>
      <c r="T2404" t="n">
        <v>1333.51</v>
      </c>
      <c r="U2404" t="n">
        <v>0.85</v>
      </c>
      <c r="V2404" t="n">
        <v>0.89</v>
      </c>
      <c r="W2404" t="n">
        <v>2.95</v>
      </c>
      <c r="X2404" t="n">
        <v>0.08</v>
      </c>
      <c r="Y2404" t="n">
        <v>1</v>
      </c>
      <c r="Z2404" t="n">
        <v>10</v>
      </c>
    </row>
    <row r="2405">
      <c r="A2405" t="n">
        <v>146</v>
      </c>
      <c r="B2405" t="n">
        <v>145</v>
      </c>
      <c r="C2405" t="inlineStr">
        <is>
          <t xml:space="preserve">CONCLUIDO	</t>
        </is>
      </c>
      <c r="D2405" t="n">
        <v>7.3059</v>
      </c>
      <c r="E2405" t="n">
        <v>13.69</v>
      </c>
      <c r="F2405" t="n">
        <v>10.47</v>
      </c>
      <c r="G2405" t="n">
        <v>125.63</v>
      </c>
      <c r="H2405" t="n">
        <v>1.81</v>
      </c>
      <c r="I2405" t="n">
        <v>5</v>
      </c>
      <c r="J2405" t="n">
        <v>369.98</v>
      </c>
      <c r="K2405" t="n">
        <v>61.2</v>
      </c>
      <c r="L2405" t="n">
        <v>37.5</v>
      </c>
      <c r="M2405" t="n">
        <v>3</v>
      </c>
      <c r="N2405" t="n">
        <v>126.28</v>
      </c>
      <c r="O2405" t="n">
        <v>45865.47</v>
      </c>
      <c r="P2405" t="n">
        <v>193.16</v>
      </c>
      <c r="Q2405" t="n">
        <v>197.75</v>
      </c>
      <c r="R2405" t="n">
        <v>29.82</v>
      </c>
      <c r="S2405" t="n">
        <v>25.4</v>
      </c>
      <c r="T2405" t="n">
        <v>1379.49</v>
      </c>
      <c r="U2405" t="n">
        <v>0.85</v>
      </c>
      <c r="V2405" t="n">
        <v>0.89</v>
      </c>
      <c r="W2405" t="n">
        <v>2.95</v>
      </c>
      <c r="X2405" t="n">
        <v>0.08</v>
      </c>
      <c r="Y2405" t="n">
        <v>1</v>
      </c>
      <c r="Z2405" t="n">
        <v>10</v>
      </c>
    </row>
    <row r="2406">
      <c r="A2406" t="n">
        <v>147</v>
      </c>
      <c r="B2406" t="n">
        <v>145</v>
      </c>
      <c r="C2406" t="inlineStr">
        <is>
          <t xml:space="preserve">CONCLUIDO	</t>
        </is>
      </c>
      <c r="D2406" t="n">
        <v>7.3055</v>
      </c>
      <c r="E2406" t="n">
        <v>13.69</v>
      </c>
      <c r="F2406" t="n">
        <v>10.47</v>
      </c>
      <c r="G2406" t="n">
        <v>125.64</v>
      </c>
      <c r="H2406" t="n">
        <v>1.82</v>
      </c>
      <c r="I2406" t="n">
        <v>5</v>
      </c>
      <c r="J2406" t="n">
        <v>370.67</v>
      </c>
      <c r="K2406" t="n">
        <v>61.2</v>
      </c>
      <c r="L2406" t="n">
        <v>37.75</v>
      </c>
      <c r="M2406" t="n">
        <v>3</v>
      </c>
      <c r="N2406" t="n">
        <v>126.73</v>
      </c>
      <c r="O2406" t="n">
        <v>45950.92</v>
      </c>
      <c r="P2406" t="n">
        <v>193.32</v>
      </c>
      <c r="Q2406" t="n">
        <v>197.76</v>
      </c>
      <c r="R2406" t="n">
        <v>29.79</v>
      </c>
      <c r="S2406" t="n">
        <v>25.4</v>
      </c>
      <c r="T2406" t="n">
        <v>1366.92</v>
      </c>
      <c r="U2406" t="n">
        <v>0.85</v>
      </c>
      <c r="V2406" t="n">
        <v>0.89</v>
      </c>
      <c r="W2406" t="n">
        <v>2.95</v>
      </c>
      <c r="X2406" t="n">
        <v>0.08</v>
      </c>
      <c r="Y2406" t="n">
        <v>1</v>
      </c>
      <c r="Z2406" t="n">
        <v>10</v>
      </c>
    </row>
    <row r="2407">
      <c r="A2407" t="n">
        <v>148</v>
      </c>
      <c r="B2407" t="n">
        <v>145</v>
      </c>
      <c r="C2407" t="inlineStr">
        <is>
          <t xml:space="preserve">CONCLUIDO	</t>
        </is>
      </c>
      <c r="D2407" t="n">
        <v>7.3058</v>
      </c>
      <c r="E2407" t="n">
        <v>13.69</v>
      </c>
      <c r="F2407" t="n">
        <v>10.47</v>
      </c>
      <c r="G2407" t="n">
        <v>125.63</v>
      </c>
      <c r="H2407" t="n">
        <v>1.82</v>
      </c>
      <c r="I2407" t="n">
        <v>5</v>
      </c>
      <c r="J2407" t="n">
        <v>371.37</v>
      </c>
      <c r="K2407" t="n">
        <v>61.2</v>
      </c>
      <c r="L2407" t="n">
        <v>38</v>
      </c>
      <c r="M2407" t="n">
        <v>3</v>
      </c>
      <c r="N2407" t="n">
        <v>127.17</v>
      </c>
      <c r="O2407" t="n">
        <v>46036.65</v>
      </c>
      <c r="P2407" t="n">
        <v>193.44</v>
      </c>
      <c r="Q2407" t="n">
        <v>197.75</v>
      </c>
      <c r="R2407" t="n">
        <v>29.87</v>
      </c>
      <c r="S2407" t="n">
        <v>25.4</v>
      </c>
      <c r="T2407" t="n">
        <v>1407</v>
      </c>
      <c r="U2407" t="n">
        <v>0.85</v>
      </c>
      <c r="V2407" t="n">
        <v>0.89</v>
      </c>
      <c r="W2407" t="n">
        <v>2.95</v>
      </c>
      <c r="X2407" t="n">
        <v>0.08</v>
      </c>
      <c r="Y2407" t="n">
        <v>1</v>
      </c>
      <c r="Z2407" t="n">
        <v>10</v>
      </c>
    </row>
    <row r="2408">
      <c r="A2408" t="n">
        <v>149</v>
      </c>
      <c r="B2408" t="n">
        <v>145</v>
      </c>
      <c r="C2408" t="inlineStr">
        <is>
          <t xml:space="preserve">CONCLUIDO	</t>
        </is>
      </c>
      <c r="D2408" t="n">
        <v>7.3052</v>
      </c>
      <c r="E2408" t="n">
        <v>13.69</v>
      </c>
      <c r="F2408" t="n">
        <v>10.47</v>
      </c>
      <c r="G2408" t="n">
        <v>125.64</v>
      </c>
      <c r="H2408" t="n">
        <v>1.83</v>
      </c>
      <c r="I2408" t="n">
        <v>5</v>
      </c>
      <c r="J2408" t="n">
        <v>372.07</v>
      </c>
      <c r="K2408" t="n">
        <v>61.2</v>
      </c>
      <c r="L2408" t="n">
        <v>38.25</v>
      </c>
      <c r="M2408" t="n">
        <v>3</v>
      </c>
      <c r="N2408" t="n">
        <v>127.62</v>
      </c>
      <c r="O2408" t="n">
        <v>46122.64</v>
      </c>
      <c r="P2408" t="n">
        <v>193.68</v>
      </c>
      <c r="Q2408" t="n">
        <v>197.77</v>
      </c>
      <c r="R2408" t="n">
        <v>29.88</v>
      </c>
      <c r="S2408" t="n">
        <v>25.4</v>
      </c>
      <c r="T2408" t="n">
        <v>1411.31</v>
      </c>
      <c r="U2408" t="n">
        <v>0.85</v>
      </c>
      <c r="V2408" t="n">
        <v>0.89</v>
      </c>
      <c r="W2408" t="n">
        <v>2.95</v>
      </c>
      <c r="X2408" t="n">
        <v>0.08</v>
      </c>
      <c r="Y2408" t="n">
        <v>1</v>
      </c>
      <c r="Z2408" t="n">
        <v>10</v>
      </c>
    </row>
    <row r="2409">
      <c r="A2409" t="n">
        <v>150</v>
      </c>
      <c r="B2409" t="n">
        <v>145</v>
      </c>
      <c r="C2409" t="inlineStr">
        <is>
          <t xml:space="preserve">CONCLUIDO	</t>
        </is>
      </c>
      <c r="D2409" t="n">
        <v>7.3049</v>
      </c>
      <c r="E2409" t="n">
        <v>13.69</v>
      </c>
      <c r="F2409" t="n">
        <v>10.47</v>
      </c>
      <c r="G2409" t="n">
        <v>125.65</v>
      </c>
      <c r="H2409" t="n">
        <v>1.84</v>
      </c>
      <c r="I2409" t="n">
        <v>5</v>
      </c>
      <c r="J2409" t="n">
        <v>372.77</v>
      </c>
      <c r="K2409" t="n">
        <v>61.2</v>
      </c>
      <c r="L2409" t="n">
        <v>38.5</v>
      </c>
      <c r="M2409" t="n">
        <v>3</v>
      </c>
      <c r="N2409" t="n">
        <v>128.07</v>
      </c>
      <c r="O2409" t="n">
        <v>46208.91</v>
      </c>
      <c r="P2409" t="n">
        <v>193.73</v>
      </c>
      <c r="Q2409" t="n">
        <v>197.75</v>
      </c>
      <c r="R2409" t="n">
        <v>29.94</v>
      </c>
      <c r="S2409" t="n">
        <v>25.4</v>
      </c>
      <c r="T2409" t="n">
        <v>1439.19</v>
      </c>
      <c r="U2409" t="n">
        <v>0.85</v>
      </c>
      <c r="V2409" t="n">
        <v>0.89</v>
      </c>
      <c r="W2409" t="n">
        <v>2.95</v>
      </c>
      <c r="X2409" t="n">
        <v>0.08</v>
      </c>
      <c r="Y2409" t="n">
        <v>1</v>
      </c>
      <c r="Z2409" t="n">
        <v>10</v>
      </c>
    </row>
    <row r="2410">
      <c r="A2410" t="n">
        <v>151</v>
      </c>
      <c r="B2410" t="n">
        <v>145</v>
      </c>
      <c r="C2410" t="inlineStr">
        <is>
          <t xml:space="preserve">CONCLUIDO	</t>
        </is>
      </c>
      <c r="D2410" t="n">
        <v>7.3049</v>
      </c>
      <c r="E2410" t="n">
        <v>13.69</v>
      </c>
      <c r="F2410" t="n">
        <v>10.47</v>
      </c>
      <c r="G2410" t="n">
        <v>125.65</v>
      </c>
      <c r="H2410" t="n">
        <v>1.85</v>
      </c>
      <c r="I2410" t="n">
        <v>5</v>
      </c>
      <c r="J2410" t="n">
        <v>373.47</v>
      </c>
      <c r="K2410" t="n">
        <v>61.2</v>
      </c>
      <c r="L2410" t="n">
        <v>38.75</v>
      </c>
      <c r="M2410" t="n">
        <v>3</v>
      </c>
      <c r="N2410" t="n">
        <v>128.52</v>
      </c>
      <c r="O2410" t="n">
        <v>46295.45</v>
      </c>
      <c r="P2410" t="n">
        <v>193.86</v>
      </c>
      <c r="Q2410" t="n">
        <v>197.75</v>
      </c>
      <c r="R2410" t="n">
        <v>29.96</v>
      </c>
      <c r="S2410" t="n">
        <v>25.4</v>
      </c>
      <c r="T2410" t="n">
        <v>1451.33</v>
      </c>
      <c r="U2410" t="n">
        <v>0.85</v>
      </c>
      <c r="V2410" t="n">
        <v>0.89</v>
      </c>
      <c r="W2410" t="n">
        <v>2.95</v>
      </c>
      <c r="X2410" t="n">
        <v>0.08</v>
      </c>
      <c r="Y2410" t="n">
        <v>1</v>
      </c>
      <c r="Z2410" t="n">
        <v>10</v>
      </c>
    </row>
    <row r="2411">
      <c r="A2411" t="n">
        <v>152</v>
      </c>
      <c r="B2411" t="n">
        <v>145</v>
      </c>
      <c r="C2411" t="inlineStr">
        <is>
          <t xml:space="preserve">CONCLUIDO	</t>
        </is>
      </c>
      <c r="D2411" t="n">
        <v>7.3053</v>
      </c>
      <c r="E2411" t="n">
        <v>13.69</v>
      </c>
      <c r="F2411" t="n">
        <v>10.47</v>
      </c>
      <c r="G2411" t="n">
        <v>125.64</v>
      </c>
      <c r="H2411" t="n">
        <v>1.86</v>
      </c>
      <c r="I2411" t="n">
        <v>5</v>
      </c>
      <c r="J2411" t="n">
        <v>374.17</v>
      </c>
      <c r="K2411" t="n">
        <v>61.2</v>
      </c>
      <c r="L2411" t="n">
        <v>39</v>
      </c>
      <c r="M2411" t="n">
        <v>3</v>
      </c>
      <c r="N2411" t="n">
        <v>128.97</v>
      </c>
      <c r="O2411" t="n">
        <v>46382.28</v>
      </c>
      <c r="P2411" t="n">
        <v>193.97</v>
      </c>
      <c r="Q2411" t="n">
        <v>197.75</v>
      </c>
      <c r="R2411" t="n">
        <v>29.92</v>
      </c>
      <c r="S2411" t="n">
        <v>25.4</v>
      </c>
      <c r="T2411" t="n">
        <v>1428.97</v>
      </c>
      <c r="U2411" t="n">
        <v>0.85</v>
      </c>
      <c r="V2411" t="n">
        <v>0.89</v>
      </c>
      <c r="W2411" t="n">
        <v>2.95</v>
      </c>
      <c r="X2411" t="n">
        <v>0.08</v>
      </c>
      <c r="Y2411" t="n">
        <v>1</v>
      </c>
      <c r="Z2411" t="n">
        <v>10</v>
      </c>
    </row>
    <row r="2412">
      <c r="A2412" t="n">
        <v>153</v>
      </c>
      <c r="B2412" t="n">
        <v>145</v>
      </c>
      <c r="C2412" t="inlineStr">
        <is>
          <t xml:space="preserve">CONCLUIDO	</t>
        </is>
      </c>
      <c r="D2412" t="n">
        <v>7.3048</v>
      </c>
      <c r="E2412" t="n">
        <v>13.69</v>
      </c>
      <c r="F2412" t="n">
        <v>10.47</v>
      </c>
      <c r="G2412" t="n">
        <v>125.65</v>
      </c>
      <c r="H2412" t="n">
        <v>1.87</v>
      </c>
      <c r="I2412" t="n">
        <v>5</v>
      </c>
      <c r="J2412" t="n">
        <v>374.88</v>
      </c>
      <c r="K2412" t="n">
        <v>61.2</v>
      </c>
      <c r="L2412" t="n">
        <v>39.25</v>
      </c>
      <c r="M2412" t="n">
        <v>3</v>
      </c>
      <c r="N2412" t="n">
        <v>129.43</v>
      </c>
      <c r="O2412" t="n">
        <v>46469.38</v>
      </c>
      <c r="P2412" t="n">
        <v>194.09</v>
      </c>
      <c r="Q2412" t="n">
        <v>197.75</v>
      </c>
      <c r="R2412" t="n">
        <v>29.89</v>
      </c>
      <c r="S2412" t="n">
        <v>25.4</v>
      </c>
      <c r="T2412" t="n">
        <v>1418.47</v>
      </c>
      <c r="U2412" t="n">
        <v>0.85</v>
      </c>
      <c r="V2412" t="n">
        <v>0.89</v>
      </c>
      <c r="W2412" t="n">
        <v>2.95</v>
      </c>
      <c r="X2412" t="n">
        <v>0.08</v>
      </c>
      <c r="Y2412" t="n">
        <v>1</v>
      </c>
      <c r="Z2412" t="n">
        <v>10</v>
      </c>
    </row>
    <row r="2413">
      <c r="A2413" t="n">
        <v>154</v>
      </c>
      <c r="B2413" t="n">
        <v>145</v>
      </c>
      <c r="C2413" t="inlineStr">
        <is>
          <t xml:space="preserve">CONCLUIDO	</t>
        </is>
      </c>
      <c r="D2413" t="n">
        <v>7.3064</v>
      </c>
      <c r="E2413" t="n">
        <v>13.69</v>
      </c>
      <c r="F2413" t="n">
        <v>10.47</v>
      </c>
      <c r="G2413" t="n">
        <v>125.62</v>
      </c>
      <c r="H2413" t="n">
        <v>1.88</v>
      </c>
      <c r="I2413" t="n">
        <v>5</v>
      </c>
      <c r="J2413" t="n">
        <v>375.59</v>
      </c>
      <c r="K2413" t="n">
        <v>61.2</v>
      </c>
      <c r="L2413" t="n">
        <v>39.5</v>
      </c>
      <c r="M2413" t="n">
        <v>3</v>
      </c>
      <c r="N2413" t="n">
        <v>129.89</v>
      </c>
      <c r="O2413" t="n">
        <v>46556.77</v>
      </c>
      <c r="P2413" t="n">
        <v>194.09</v>
      </c>
      <c r="Q2413" t="n">
        <v>197.75</v>
      </c>
      <c r="R2413" t="n">
        <v>29.85</v>
      </c>
      <c r="S2413" t="n">
        <v>25.4</v>
      </c>
      <c r="T2413" t="n">
        <v>1395.24</v>
      </c>
      <c r="U2413" t="n">
        <v>0.85</v>
      </c>
      <c r="V2413" t="n">
        <v>0.89</v>
      </c>
      <c r="W2413" t="n">
        <v>2.95</v>
      </c>
      <c r="X2413" t="n">
        <v>0.08</v>
      </c>
      <c r="Y2413" t="n">
        <v>1</v>
      </c>
      <c r="Z2413" t="n">
        <v>10</v>
      </c>
    </row>
    <row r="2414">
      <c r="A2414" t="n">
        <v>155</v>
      </c>
      <c r="B2414" t="n">
        <v>145</v>
      </c>
      <c r="C2414" t="inlineStr">
        <is>
          <t xml:space="preserve">CONCLUIDO	</t>
        </is>
      </c>
      <c r="D2414" t="n">
        <v>7.308</v>
      </c>
      <c r="E2414" t="n">
        <v>13.68</v>
      </c>
      <c r="F2414" t="n">
        <v>10.46</v>
      </c>
      <c r="G2414" t="n">
        <v>125.58</v>
      </c>
      <c r="H2414" t="n">
        <v>1.88</v>
      </c>
      <c r="I2414" t="n">
        <v>5</v>
      </c>
      <c r="J2414" t="n">
        <v>376.3</v>
      </c>
      <c r="K2414" t="n">
        <v>61.2</v>
      </c>
      <c r="L2414" t="n">
        <v>39.75</v>
      </c>
      <c r="M2414" t="n">
        <v>3</v>
      </c>
      <c r="N2414" t="n">
        <v>130.35</v>
      </c>
      <c r="O2414" t="n">
        <v>46644.44</v>
      </c>
      <c r="P2414" t="n">
        <v>194.21</v>
      </c>
      <c r="Q2414" t="n">
        <v>197.76</v>
      </c>
      <c r="R2414" t="n">
        <v>29.8</v>
      </c>
      <c r="S2414" t="n">
        <v>25.4</v>
      </c>
      <c r="T2414" t="n">
        <v>1371.61</v>
      </c>
      <c r="U2414" t="n">
        <v>0.85</v>
      </c>
      <c r="V2414" t="n">
        <v>0.89</v>
      </c>
      <c r="W2414" t="n">
        <v>2.94</v>
      </c>
      <c r="X2414" t="n">
        <v>0.07000000000000001</v>
      </c>
      <c r="Y2414" t="n">
        <v>1</v>
      </c>
      <c r="Z2414" t="n">
        <v>10</v>
      </c>
    </row>
    <row r="2415">
      <c r="A2415" t="n">
        <v>156</v>
      </c>
      <c r="B2415" t="n">
        <v>145</v>
      </c>
      <c r="C2415" t="inlineStr">
        <is>
          <t xml:space="preserve">CONCLUIDO	</t>
        </is>
      </c>
      <c r="D2415" t="n">
        <v>7.3071</v>
      </c>
      <c r="E2415" t="n">
        <v>13.69</v>
      </c>
      <c r="F2415" t="n">
        <v>10.47</v>
      </c>
      <c r="G2415" t="n">
        <v>125.6</v>
      </c>
      <c r="H2415" t="n">
        <v>1.89</v>
      </c>
      <c r="I2415" t="n">
        <v>5</v>
      </c>
      <c r="J2415" t="n">
        <v>377.01</v>
      </c>
      <c r="K2415" t="n">
        <v>61.2</v>
      </c>
      <c r="L2415" t="n">
        <v>40</v>
      </c>
      <c r="M2415" t="n">
        <v>3</v>
      </c>
      <c r="N2415" t="n">
        <v>130.81</v>
      </c>
      <c r="O2415" t="n">
        <v>46732.41</v>
      </c>
      <c r="P2415" t="n">
        <v>194.27</v>
      </c>
      <c r="Q2415" t="n">
        <v>197.75</v>
      </c>
      <c r="R2415" t="n">
        <v>29.79</v>
      </c>
      <c r="S2415" t="n">
        <v>25.4</v>
      </c>
      <c r="T2415" t="n">
        <v>1363.64</v>
      </c>
      <c r="U2415" t="n">
        <v>0.85</v>
      </c>
      <c r="V2415" t="n">
        <v>0.89</v>
      </c>
      <c r="W2415" t="n">
        <v>2.95</v>
      </c>
      <c r="X2415" t="n">
        <v>0.08</v>
      </c>
      <c r="Y2415" t="n">
        <v>1</v>
      </c>
      <c r="Z2415" t="n">
        <v>10</v>
      </c>
    </row>
    <row r="2416">
      <c r="A2416" t="n">
        <v>0</v>
      </c>
      <c r="B2416" t="n">
        <v>65</v>
      </c>
      <c r="C2416" t="inlineStr">
        <is>
          <t xml:space="preserve">CONCLUIDO	</t>
        </is>
      </c>
      <c r="D2416" t="n">
        <v>5.7922</v>
      </c>
      <c r="E2416" t="n">
        <v>17.26</v>
      </c>
      <c r="F2416" t="n">
        <v>12.39</v>
      </c>
      <c r="G2416" t="n">
        <v>7.51</v>
      </c>
      <c r="H2416" t="n">
        <v>0.13</v>
      </c>
      <c r="I2416" t="n">
        <v>99</v>
      </c>
      <c r="J2416" t="n">
        <v>133.21</v>
      </c>
      <c r="K2416" t="n">
        <v>46.47</v>
      </c>
      <c r="L2416" t="n">
        <v>1</v>
      </c>
      <c r="M2416" t="n">
        <v>97</v>
      </c>
      <c r="N2416" t="n">
        <v>20.75</v>
      </c>
      <c r="O2416" t="n">
        <v>16663.42</v>
      </c>
      <c r="P2416" t="n">
        <v>136.68</v>
      </c>
      <c r="Q2416" t="n">
        <v>198</v>
      </c>
      <c r="R2416" t="n">
        <v>89.62</v>
      </c>
      <c r="S2416" t="n">
        <v>25.4</v>
      </c>
      <c r="T2416" t="n">
        <v>30813.48</v>
      </c>
      <c r="U2416" t="n">
        <v>0.28</v>
      </c>
      <c r="V2416" t="n">
        <v>0.75</v>
      </c>
      <c r="W2416" t="n">
        <v>3.1</v>
      </c>
      <c r="X2416" t="n">
        <v>1.99</v>
      </c>
      <c r="Y2416" t="n">
        <v>1</v>
      </c>
      <c r="Z2416" t="n">
        <v>10</v>
      </c>
    </row>
    <row r="2417">
      <c r="A2417" t="n">
        <v>1</v>
      </c>
      <c r="B2417" t="n">
        <v>65</v>
      </c>
      <c r="C2417" t="inlineStr">
        <is>
          <t xml:space="preserve">CONCLUIDO	</t>
        </is>
      </c>
      <c r="D2417" t="n">
        <v>6.1648</v>
      </c>
      <c r="E2417" t="n">
        <v>16.22</v>
      </c>
      <c r="F2417" t="n">
        <v>11.94</v>
      </c>
      <c r="G2417" t="n">
        <v>9.31</v>
      </c>
      <c r="H2417" t="n">
        <v>0.17</v>
      </c>
      <c r="I2417" t="n">
        <v>77</v>
      </c>
      <c r="J2417" t="n">
        <v>133.55</v>
      </c>
      <c r="K2417" t="n">
        <v>46.47</v>
      </c>
      <c r="L2417" t="n">
        <v>1.25</v>
      </c>
      <c r="M2417" t="n">
        <v>75</v>
      </c>
      <c r="N2417" t="n">
        <v>20.83</v>
      </c>
      <c r="O2417" t="n">
        <v>16704.7</v>
      </c>
      <c r="P2417" t="n">
        <v>131.59</v>
      </c>
      <c r="Q2417" t="n">
        <v>197.92</v>
      </c>
      <c r="R2417" t="n">
        <v>75.42</v>
      </c>
      <c r="S2417" t="n">
        <v>25.4</v>
      </c>
      <c r="T2417" t="n">
        <v>23819.8</v>
      </c>
      <c r="U2417" t="n">
        <v>0.34</v>
      </c>
      <c r="V2417" t="n">
        <v>0.78</v>
      </c>
      <c r="W2417" t="n">
        <v>3.07</v>
      </c>
      <c r="X2417" t="n">
        <v>1.55</v>
      </c>
      <c r="Y2417" t="n">
        <v>1</v>
      </c>
      <c r="Z2417" t="n">
        <v>10</v>
      </c>
    </row>
    <row r="2418">
      <c r="A2418" t="n">
        <v>2</v>
      </c>
      <c r="B2418" t="n">
        <v>65</v>
      </c>
      <c r="C2418" t="inlineStr">
        <is>
          <t xml:space="preserve">CONCLUIDO	</t>
        </is>
      </c>
      <c r="D2418" t="n">
        <v>6.4312</v>
      </c>
      <c r="E2418" t="n">
        <v>15.55</v>
      </c>
      <c r="F2418" t="n">
        <v>11.65</v>
      </c>
      <c r="G2418" t="n">
        <v>11.1</v>
      </c>
      <c r="H2418" t="n">
        <v>0.2</v>
      </c>
      <c r="I2418" t="n">
        <v>63</v>
      </c>
      <c r="J2418" t="n">
        <v>133.88</v>
      </c>
      <c r="K2418" t="n">
        <v>46.47</v>
      </c>
      <c r="L2418" t="n">
        <v>1.5</v>
      </c>
      <c r="M2418" t="n">
        <v>61</v>
      </c>
      <c r="N2418" t="n">
        <v>20.91</v>
      </c>
      <c r="O2418" t="n">
        <v>16746.01</v>
      </c>
      <c r="P2418" t="n">
        <v>128.18</v>
      </c>
      <c r="Q2418" t="n">
        <v>197.94</v>
      </c>
      <c r="R2418" t="n">
        <v>66.36</v>
      </c>
      <c r="S2418" t="n">
        <v>25.4</v>
      </c>
      <c r="T2418" t="n">
        <v>19362.02</v>
      </c>
      <c r="U2418" t="n">
        <v>0.38</v>
      </c>
      <c r="V2418" t="n">
        <v>0.8</v>
      </c>
      <c r="W2418" t="n">
        <v>3.05</v>
      </c>
      <c r="X2418" t="n">
        <v>1.26</v>
      </c>
      <c r="Y2418" t="n">
        <v>1</v>
      </c>
      <c r="Z2418" t="n">
        <v>10</v>
      </c>
    </row>
    <row r="2419">
      <c r="A2419" t="n">
        <v>3</v>
      </c>
      <c r="B2419" t="n">
        <v>65</v>
      </c>
      <c r="C2419" t="inlineStr">
        <is>
          <t xml:space="preserve">CONCLUIDO	</t>
        </is>
      </c>
      <c r="D2419" t="n">
        <v>6.6362</v>
      </c>
      <c r="E2419" t="n">
        <v>15.07</v>
      </c>
      <c r="F2419" t="n">
        <v>11.45</v>
      </c>
      <c r="G2419" t="n">
        <v>12.96</v>
      </c>
      <c r="H2419" t="n">
        <v>0.23</v>
      </c>
      <c r="I2419" t="n">
        <v>53</v>
      </c>
      <c r="J2419" t="n">
        <v>134.22</v>
      </c>
      <c r="K2419" t="n">
        <v>46.47</v>
      </c>
      <c r="L2419" t="n">
        <v>1.75</v>
      </c>
      <c r="M2419" t="n">
        <v>51</v>
      </c>
      <c r="N2419" t="n">
        <v>21</v>
      </c>
      <c r="O2419" t="n">
        <v>16787.35</v>
      </c>
      <c r="P2419" t="n">
        <v>125.68</v>
      </c>
      <c r="Q2419" t="n">
        <v>197.93</v>
      </c>
      <c r="R2419" t="n">
        <v>60.17</v>
      </c>
      <c r="S2419" t="n">
        <v>25.4</v>
      </c>
      <c r="T2419" t="n">
        <v>16316</v>
      </c>
      <c r="U2419" t="n">
        <v>0.42</v>
      </c>
      <c r="V2419" t="n">
        <v>0.8100000000000001</v>
      </c>
      <c r="W2419" t="n">
        <v>3.02</v>
      </c>
      <c r="X2419" t="n">
        <v>1.05</v>
      </c>
      <c r="Y2419" t="n">
        <v>1</v>
      </c>
      <c r="Z2419" t="n">
        <v>10</v>
      </c>
    </row>
    <row r="2420">
      <c r="A2420" t="n">
        <v>4</v>
      </c>
      <c r="B2420" t="n">
        <v>65</v>
      </c>
      <c r="C2420" t="inlineStr">
        <is>
          <t xml:space="preserve">CONCLUIDO	</t>
        </is>
      </c>
      <c r="D2420" t="n">
        <v>6.791</v>
      </c>
      <c r="E2420" t="n">
        <v>14.73</v>
      </c>
      <c r="F2420" t="n">
        <v>11.29</v>
      </c>
      <c r="G2420" t="n">
        <v>14.73</v>
      </c>
      <c r="H2420" t="n">
        <v>0.26</v>
      </c>
      <c r="I2420" t="n">
        <v>46</v>
      </c>
      <c r="J2420" t="n">
        <v>134.55</v>
      </c>
      <c r="K2420" t="n">
        <v>46.47</v>
      </c>
      <c r="L2420" t="n">
        <v>2</v>
      </c>
      <c r="M2420" t="n">
        <v>44</v>
      </c>
      <c r="N2420" t="n">
        <v>21.09</v>
      </c>
      <c r="O2420" t="n">
        <v>16828.84</v>
      </c>
      <c r="P2420" t="n">
        <v>123.8</v>
      </c>
      <c r="Q2420" t="n">
        <v>197.82</v>
      </c>
      <c r="R2420" t="n">
        <v>55.32</v>
      </c>
      <c r="S2420" t="n">
        <v>25.4</v>
      </c>
      <c r="T2420" t="n">
        <v>13926.97</v>
      </c>
      <c r="U2420" t="n">
        <v>0.46</v>
      </c>
      <c r="V2420" t="n">
        <v>0.82</v>
      </c>
      <c r="W2420" t="n">
        <v>3.02</v>
      </c>
      <c r="X2420" t="n">
        <v>0.9</v>
      </c>
      <c r="Y2420" t="n">
        <v>1</v>
      </c>
      <c r="Z2420" t="n">
        <v>10</v>
      </c>
    </row>
    <row r="2421">
      <c r="A2421" t="n">
        <v>5</v>
      </c>
      <c r="B2421" t="n">
        <v>65</v>
      </c>
      <c r="C2421" t="inlineStr">
        <is>
          <t xml:space="preserve">CONCLUIDO	</t>
        </is>
      </c>
      <c r="D2421" t="n">
        <v>6.918</v>
      </c>
      <c r="E2421" t="n">
        <v>14.46</v>
      </c>
      <c r="F2421" t="n">
        <v>11.19</v>
      </c>
      <c r="G2421" t="n">
        <v>16.78</v>
      </c>
      <c r="H2421" t="n">
        <v>0.29</v>
      </c>
      <c r="I2421" t="n">
        <v>40</v>
      </c>
      <c r="J2421" t="n">
        <v>134.89</v>
      </c>
      <c r="K2421" t="n">
        <v>46.47</v>
      </c>
      <c r="L2421" t="n">
        <v>2.25</v>
      </c>
      <c r="M2421" t="n">
        <v>38</v>
      </c>
      <c r="N2421" t="n">
        <v>21.17</v>
      </c>
      <c r="O2421" t="n">
        <v>16870.25</v>
      </c>
      <c r="P2421" t="n">
        <v>122.4</v>
      </c>
      <c r="Q2421" t="n">
        <v>197.97</v>
      </c>
      <c r="R2421" t="n">
        <v>52.01</v>
      </c>
      <c r="S2421" t="n">
        <v>25.4</v>
      </c>
      <c r="T2421" t="n">
        <v>12300</v>
      </c>
      <c r="U2421" t="n">
        <v>0.49</v>
      </c>
      <c r="V2421" t="n">
        <v>0.83</v>
      </c>
      <c r="W2421" t="n">
        <v>3.01</v>
      </c>
      <c r="X2421" t="n">
        <v>0.79</v>
      </c>
      <c r="Y2421" t="n">
        <v>1</v>
      </c>
      <c r="Z2421" t="n">
        <v>10</v>
      </c>
    </row>
    <row r="2422">
      <c r="A2422" t="n">
        <v>6</v>
      </c>
      <c r="B2422" t="n">
        <v>65</v>
      </c>
      <c r="C2422" t="inlineStr">
        <is>
          <t xml:space="preserve">CONCLUIDO	</t>
        </is>
      </c>
      <c r="D2422" t="n">
        <v>7.0143</v>
      </c>
      <c r="E2422" t="n">
        <v>14.26</v>
      </c>
      <c r="F2422" t="n">
        <v>11.1</v>
      </c>
      <c r="G2422" t="n">
        <v>18.49</v>
      </c>
      <c r="H2422" t="n">
        <v>0.33</v>
      </c>
      <c r="I2422" t="n">
        <v>36</v>
      </c>
      <c r="J2422" t="n">
        <v>135.22</v>
      </c>
      <c r="K2422" t="n">
        <v>46.47</v>
      </c>
      <c r="L2422" t="n">
        <v>2.5</v>
      </c>
      <c r="M2422" t="n">
        <v>34</v>
      </c>
      <c r="N2422" t="n">
        <v>21.26</v>
      </c>
      <c r="O2422" t="n">
        <v>16911.68</v>
      </c>
      <c r="P2422" t="n">
        <v>121.23</v>
      </c>
      <c r="Q2422" t="n">
        <v>197.86</v>
      </c>
      <c r="R2422" t="n">
        <v>49.14</v>
      </c>
      <c r="S2422" t="n">
        <v>25.4</v>
      </c>
      <c r="T2422" t="n">
        <v>10888.47</v>
      </c>
      <c r="U2422" t="n">
        <v>0.52</v>
      </c>
      <c r="V2422" t="n">
        <v>0.84</v>
      </c>
      <c r="W2422" t="n">
        <v>3</v>
      </c>
      <c r="X2422" t="n">
        <v>0.7</v>
      </c>
      <c r="Y2422" t="n">
        <v>1</v>
      </c>
      <c r="Z2422" t="n">
        <v>10</v>
      </c>
    </row>
    <row r="2423">
      <c r="A2423" t="n">
        <v>7</v>
      </c>
      <c r="B2423" t="n">
        <v>65</v>
      </c>
      <c r="C2423" t="inlineStr">
        <is>
          <t xml:space="preserve">CONCLUIDO	</t>
        </is>
      </c>
      <c r="D2423" t="n">
        <v>7.083</v>
      </c>
      <c r="E2423" t="n">
        <v>14.12</v>
      </c>
      <c r="F2423" t="n">
        <v>11.04</v>
      </c>
      <c r="G2423" t="n">
        <v>20.07</v>
      </c>
      <c r="H2423" t="n">
        <v>0.36</v>
      </c>
      <c r="I2423" t="n">
        <v>33</v>
      </c>
      <c r="J2423" t="n">
        <v>135.56</v>
      </c>
      <c r="K2423" t="n">
        <v>46.47</v>
      </c>
      <c r="L2423" t="n">
        <v>2.75</v>
      </c>
      <c r="M2423" t="n">
        <v>31</v>
      </c>
      <c r="N2423" t="n">
        <v>21.34</v>
      </c>
      <c r="O2423" t="n">
        <v>16953.14</v>
      </c>
      <c r="P2423" t="n">
        <v>120.48</v>
      </c>
      <c r="Q2423" t="n">
        <v>197.88</v>
      </c>
      <c r="R2423" t="n">
        <v>47.59</v>
      </c>
      <c r="S2423" t="n">
        <v>25.4</v>
      </c>
      <c r="T2423" t="n">
        <v>10124.94</v>
      </c>
      <c r="U2423" t="n">
        <v>0.53</v>
      </c>
      <c r="V2423" t="n">
        <v>0.84</v>
      </c>
      <c r="W2423" t="n">
        <v>2.99</v>
      </c>
      <c r="X2423" t="n">
        <v>0.65</v>
      </c>
      <c r="Y2423" t="n">
        <v>1</v>
      </c>
      <c r="Z2423" t="n">
        <v>10</v>
      </c>
    </row>
    <row r="2424">
      <c r="A2424" t="n">
        <v>8</v>
      </c>
      <c r="B2424" t="n">
        <v>65</v>
      </c>
      <c r="C2424" t="inlineStr">
        <is>
          <t xml:space="preserve">CONCLUIDO	</t>
        </is>
      </c>
      <c r="D2424" t="n">
        <v>7.1629</v>
      </c>
      <c r="E2424" t="n">
        <v>13.96</v>
      </c>
      <c r="F2424" t="n">
        <v>10.96</v>
      </c>
      <c r="G2424" t="n">
        <v>21.93</v>
      </c>
      <c r="H2424" t="n">
        <v>0.39</v>
      </c>
      <c r="I2424" t="n">
        <v>30</v>
      </c>
      <c r="J2424" t="n">
        <v>135.9</v>
      </c>
      <c r="K2424" t="n">
        <v>46.47</v>
      </c>
      <c r="L2424" t="n">
        <v>3</v>
      </c>
      <c r="M2424" t="n">
        <v>28</v>
      </c>
      <c r="N2424" t="n">
        <v>21.43</v>
      </c>
      <c r="O2424" t="n">
        <v>16994.64</v>
      </c>
      <c r="P2424" t="n">
        <v>119.39</v>
      </c>
      <c r="Q2424" t="n">
        <v>197.85</v>
      </c>
      <c r="R2424" t="n">
        <v>45.25</v>
      </c>
      <c r="S2424" t="n">
        <v>25.4</v>
      </c>
      <c r="T2424" t="n">
        <v>8971.379999999999</v>
      </c>
      <c r="U2424" t="n">
        <v>0.5600000000000001</v>
      </c>
      <c r="V2424" t="n">
        <v>0.85</v>
      </c>
      <c r="W2424" t="n">
        <v>2.98</v>
      </c>
      <c r="X2424" t="n">
        <v>0.57</v>
      </c>
      <c r="Y2424" t="n">
        <v>1</v>
      </c>
      <c r="Z2424" t="n">
        <v>10</v>
      </c>
    </row>
    <row r="2425">
      <c r="A2425" t="n">
        <v>9</v>
      </c>
      <c r="B2425" t="n">
        <v>65</v>
      </c>
      <c r="C2425" t="inlineStr">
        <is>
          <t xml:space="preserve">CONCLUIDO	</t>
        </is>
      </c>
      <c r="D2425" t="n">
        <v>7.2105</v>
      </c>
      <c r="E2425" t="n">
        <v>13.87</v>
      </c>
      <c r="F2425" t="n">
        <v>10.93</v>
      </c>
      <c r="G2425" t="n">
        <v>23.41</v>
      </c>
      <c r="H2425" t="n">
        <v>0.42</v>
      </c>
      <c r="I2425" t="n">
        <v>28</v>
      </c>
      <c r="J2425" t="n">
        <v>136.23</v>
      </c>
      <c r="K2425" t="n">
        <v>46.47</v>
      </c>
      <c r="L2425" t="n">
        <v>3.25</v>
      </c>
      <c r="M2425" t="n">
        <v>26</v>
      </c>
      <c r="N2425" t="n">
        <v>21.52</v>
      </c>
      <c r="O2425" t="n">
        <v>17036.16</v>
      </c>
      <c r="P2425" t="n">
        <v>118.81</v>
      </c>
      <c r="Q2425" t="n">
        <v>197.78</v>
      </c>
      <c r="R2425" t="n">
        <v>44.08</v>
      </c>
      <c r="S2425" t="n">
        <v>25.4</v>
      </c>
      <c r="T2425" t="n">
        <v>8395.58</v>
      </c>
      <c r="U2425" t="n">
        <v>0.58</v>
      </c>
      <c r="V2425" t="n">
        <v>0.85</v>
      </c>
      <c r="W2425" t="n">
        <v>2.98</v>
      </c>
      <c r="X2425" t="n">
        <v>0.53</v>
      </c>
      <c r="Y2425" t="n">
        <v>1</v>
      </c>
      <c r="Z2425" t="n">
        <v>10</v>
      </c>
    </row>
    <row r="2426">
      <c r="A2426" t="n">
        <v>10</v>
      </c>
      <c r="B2426" t="n">
        <v>65</v>
      </c>
      <c r="C2426" t="inlineStr">
        <is>
          <t xml:space="preserve">CONCLUIDO	</t>
        </is>
      </c>
      <c r="D2426" t="n">
        <v>7.2543</v>
      </c>
      <c r="E2426" t="n">
        <v>13.78</v>
      </c>
      <c r="F2426" t="n">
        <v>10.9</v>
      </c>
      <c r="G2426" t="n">
        <v>25.15</v>
      </c>
      <c r="H2426" t="n">
        <v>0.45</v>
      </c>
      <c r="I2426" t="n">
        <v>26</v>
      </c>
      <c r="J2426" t="n">
        <v>136.57</v>
      </c>
      <c r="K2426" t="n">
        <v>46.47</v>
      </c>
      <c r="L2426" t="n">
        <v>3.5</v>
      </c>
      <c r="M2426" t="n">
        <v>24</v>
      </c>
      <c r="N2426" t="n">
        <v>21.6</v>
      </c>
      <c r="O2426" t="n">
        <v>17077.72</v>
      </c>
      <c r="P2426" t="n">
        <v>118.18</v>
      </c>
      <c r="Q2426" t="n">
        <v>197.76</v>
      </c>
      <c r="R2426" t="n">
        <v>43.11</v>
      </c>
      <c r="S2426" t="n">
        <v>25.4</v>
      </c>
      <c r="T2426" t="n">
        <v>7921.18</v>
      </c>
      <c r="U2426" t="n">
        <v>0.59</v>
      </c>
      <c r="V2426" t="n">
        <v>0.85</v>
      </c>
      <c r="W2426" t="n">
        <v>2.98</v>
      </c>
      <c r="X2426" t="n">
        <v>0.51</v>
      </c>
      <c r="Y2426" t="n">
        <v>1</v>
      </c>
      <c r="Z2426" t="n">
        <v>10</v>
      </c>
    </row>
    <row r="2427">
      <c r="A2427" t="n">
        <v>11</v>
      </c>
      <c r="B2427" t="n">
        <v>65</v>
      </c>
      <c r="C2427" t="inlineStr">
        <is>
          <t xml:space="preserve">CONCLUIDO	</t>
        </is>
      </c>
      <c r="D2427" t="n">
        <v>7.3048</v>
      </c>
      <c r="E2427" t="n">
        <v>13.69</v>
      </c>
      <c r="F2427" t="n">
        <v>10.86</v>
      </c>
      <c r="G2427" t="n">
        <v>27.14</v>
      </c>
      <c r="H2427" t="n">
        <v>0.48</v>
      </c>
      <c r="I2427" t="n">
        <v>24</v>
      </c>
      <c r="J2427" t="n">
        <v>136.91</v>
      </c>
      <c r="K2427" t="n">
        <v>46.47</v>
      </c>
      <c r="L2427" t="n">
        <v>3.75</v>
      </c>
      <c r="M2427" t="n">
        <v>22</v>
      </c>
      <c r="N2427" t="n">
        <v>21.69</v>
      </c>
      <c r="O2427" t="n">
        <v>17119.3</v>
      </c>
      <c r="P2427" t="n">
        <v>117.67</v>
      </c>
      <c r="Q2427" t="n">
        <v>197.77</v>
      </c>
      <c r="R2427" t="n">
        <v>41.89</v>
      </c>
      <c r="S2427" t="n">
        <v>25.4</v>
      </c>
      <c r="T2427" t="n">
        <v>7320.69</v>
      </c>
      <c r="U2427" t="n">
        <v>0.61</v>
      </c>
      <c r="V2427" t="n">
        <v>0.86</v>
      </c>
      <c r="W2427" t="n">
        <v>2.98</v>
      </c>
      <c r="X2427" t="n">
        <v>0.46</v>
      </c>
      <c r="Y2427" t="n">
        <v>1</v>
      </c>
      <c r="Z2427" t="n">
        <v>10</v>
      </c>
    </row>
    <row r="2428">
      <c r="A2428" t="n">
        <v>12</v>
      </c>
      <c r="B2428" t="n">
        <v>65</v>
      </c>
      <c r="C2428" t="inlineStr">
        <is>
          <t xml:space="preserve">CONCLUIDO	</t>
        </is>
      </c>
      <c r="D2428" t="n">
        <v>7.362</v>
      </c>
      <c r="E2428" t="n">
        <v>13.58</v>
      </c>
      <c r="F2428" t="n">
        <v>10.8</v>
      </c>
      <c r="G2428" t="n">
        <v>29.47</v>
      </c>
      <c r="H2428" t="n">
        <v>0.52</v>
      </c>
      <c r="I2428" t="n">
        <v>22</v>
      </c>
      <c r="J2428" t="n">
        <v>137.25</v>
      </c>
      <c r="K2428" t="n">
        <v>46.47</v>
      </c>
      <c r="L2428" t="n">
        <v>4</v>
      </c>
      <c r="M2428" t="n">
        <v>20</v>
      </c>
      <c r="N2428" t="n">
        <v>21.78</v>
      </c>
      <c r="O2428" t="n">
        <v>17160.92</v>
      </c>
      <c r="P2428" t="n">
        <v>116.78</v>
      </c>
      <c r="Q2428" t="n">
        <v>197.79</v>
      </c>
      <c r="R2428" t="n">
        <v>40.39</v>
      </c>
      <c r="S2428" t="n">
        <v>25.4</v>
      </c>
      <c r="T2428" t="n">
        <v>6582.46</v>
      </c>
      <c r="U2428" t="n">
        <v>0.63</v>
      </c>
      <c r="V2428" t="n">
        <v>0.86</v>
      </c>
      <c r="W2428" t="n">
        <v>2.97</v>
      </c>
      <c r="X2428" t="n">
        <v>0.41</v>
      </c>
      <c r="Y2428" t="n">
        <v>1</v>
      </c>
      <c r="Z2428" t="n">
        <v>10</v>
      </c>
    </row>
    <row r="2429">
      <c r="A2429" t="n">
        <v>13</v>
      </c>
      <c r="B2429" t="n">
        <v>65</v>
      </c>
      <c r="C2429" t="inlineStr">
        <is>
          <t xml:space="preserve">CONCLUIDO	</t>
        </is>
      </c>
      <c r="D2429" t="n">
        <v>7.3789</v>
      </c>
      <c r="E2429" t="n">
        <v>13.55</v>
      </c>
      <c r="F2429" t="n">
        <v>10.8</v>
      </c>
      <c r="G2429" t="n">
        <v>30.86</v>
      </c>
      <c r="H2429" t="n">
        <v>0.55</v>
      </c>
      <c r="I2429" t="n">
        <v>21</v>
      </c>
      <c r="J2429" t="n">
        <v>137.58</v>
      </c>
      <c r="K2429" t="n">
        <v>46.47</v>
      </c>
      <c r="L2429" t="n">
        <v>4.25</v>
      </c>
      <c r="M2429" t="n">
        <v>19</v>
      </c>
      <c r="N2429" t="n">
        <v>21.87</v>
      </c>
      <c r="O2429" t="n">
        <v>17202.57</v>
      </c>
      <c r="P2429" t="n">
        <v>116.65</v>
      </c>
      <c r="Q2429" t="n">
        <v>197.76</v>
      </c>
      <c r="R2429" t="n">
        <v>40.1</v>
      </c>
      <c r="S2429" t="n">
        <v>25.4</v>
      </c>
      <c r="T2429" t="n">
        <v>6441.93</v>
      </c>
      <c r="U2429" t="n">
        <v>0.63</v>
      </c>
      <c r="V2429" t="n">
        <v>0.86</v>
      </c>
      <c r="W2429" t="n">
        <v>2.97</v>
      </c>
      <c r="X2429" t="n">
        <v>0.41</v>
      </c>
      <c r="Y2429" t="n">
        <v>1</v>
      </c>
      <c r="Z2429" t="n">
        <v>10</v>
      </c>
    </row>
    <row r="2430">
      <c r="A2430" t="n">
        <v>14</v>
      </c>
      <c r="B2430" t="n">
        <v>65</v>
      </c>
      <c r="C2430" t="inlineStr">
        <is>
          <t xml:space="preserve">CONCLUIDO	</t>
        </is>
      </c>
      <c r="D2430" t="n">
        <v>7.4169</v>
      </c>
      <c r="E2430" t="n">
        <v>13.48</v>
      </c>
      <c r="F2430" t="n">
        <v>10.76</v>
      </c>
      <c r="G2430" t="n">
        <v>32.27</v>
      </c>
      <c r="H2430" t="n">
        <v>0.58</v>
      </c>
      <c r="I2430" t="n">
        <v>20</v>
      </c>
      <c r="J2430" t="n">
        <v>137.92</v>
      </c>
      <c r="K2430" t="n">
        <v>46.47</v>
      </c>
      <c r="L2430" t="n">
        <v>4.5</v>
      </c>
      <c r="M2430" t="n">
        <v>18</v>
      </c>
      <c r="N2430" t="n">
        <v>21.95</v>
      </c>
      <c r="O2430" t="n">
        <v>17244.24</v>
      </c>
      <c r="P2430" t="n">
        <v>115.97</v>
      </c>
      <c r="Q2430" t="n">
        <v>197.81</v>
      </c>
      <c r="R2430" t="n">
        <v>38.75</v>
      </c>
      <c r="S2430" t="n">
        <v>25.4</v>
      </c>
      <c r="T2430" t="n">
        <v>5768.82</v>
      </c>
      <c r="U2430" t="n">
        <v>0.66</v>
      </c>
      <c r="V2430" t="n">
        <v>0.87</v>
      </c>
      <c r="W2430" t="n">
        <v>2.97</v>
      </c>
      <c r="X2430" t="n">
        <v>0.37</v>
      </c>
      <c r="Y2430" t="n">
        <v>1</v>
      </c>
      <c r="Z2430" t="n">
        <v>10</v>
      </c>
    </row>
    <row r="2431">
      <c r="A2431" t="n">
        <v>15</v>
      </c>
      <c r="B2431" t="n">
        <v>65</v>
      </c>
      <c r="C2431" t="inlineStr">
        <is>
          <t xml:space="preserve">CONCLUIDO	</t>
        </is>
      </c>
      <c r="D2431" t="n">
        <v>7.4354</v>
      </c>
      <c r="E2431" t="n">
        <v>13.45</v>
      </c>
      <c r="F2431" t="n">
        <v>10.75</v>
      </c>
      <c r="G2431" t="n">
        <v>33.95</v>
      </c>
      <c r="H2431" t="n">
        <v>0.61</v>
      </c>
      <c r="I2431" t="n">
        <v>19</v>
      </c>
      <c r="J2431" t="n">
        <v>138.26</v>
      </c>
      <c r="K2431" t="n">
        <v>46.47</v>
      </c>
      <c r="L2431" t="n">
        <v>4.75</v>
      </c>
      <c r="M2431" t="n">
        <v>17</v>
      </c>
      <c r="N2431" t="n">
        <v>22.04</v>
      </c>
      <c r="O2431" t="n">
        <v>17285.95</v>
      </c>
      <c r="P2431" t="n">
        <v>115.82</v>
      </c>
      <c r="Q2431" t="n">
        <v>197.77</v>
      </c>
      <c r="R2431" t="n">
        <v>38.63</v>
      </c>
      <c r="S2431" t="n">
        <v>25.4</v>
      </c>
      <c r="T2431" t="n">
        <v>5717.64</v>
      </c>
      <c r="U2431" t="n">
        <v>0.66</v>
      </c>
      <c r="V2431" t="n">
        <v>0.87</v>
      </c>
      <c r="W2431" t="n">
        <v>2.97</v>
      </c>
      <c r="X2431" t="n">
        <v>0.36</v>
      </c>
      <c r="Y2431" t="n">
        <v>1</v>
      </c>
      <c r="Z2431" t="n">
        <v>10</v>
      </c>
    </row>
    <row r="2432">
      <c r="A2432" t="n">
        <v>16</v>
      </c>
      <c r="B2432" t="n">
        <v>65</v>
      </c>
      <c r="C2432" t="inlineStr">
        <is>
          <t xml:space="preserve">CONCLUIDO	</t>
        </is>
      </c>
      <c r="D2432" t="n">
        <v>7.468</v>
      </c>
      <c r="E2432" t="n">
        <v>13.39</v>
      </c>
      <c r="F2432" t="n">
        <v>10.72</v>
      </c>
      <c r="G2432" t="n">
        <v>35.73</v>
      </c>
      <c r="H2432" t="n">
        <v>0.64</v>
      </c>
      <c r="I2432" t="n">
        <v>18</v>
      </c>
      <c r="J2432" t="n">
        <v>138.6</v>
      </c>
      <c r="K2432" t="n">
        <v>46.47</v>
      </c>
      <c r="L2432" t="n">
        <v>5</v>
      </c>
      <c r="M2432" t="n">
        <v>16</v>
      </c>
      <c r="N2432" t="n">
        <v>22.13</v>
      </c>
      <c r="O2432" t="n">
        <v>17327.69</v>
      </c>
      <c r="P2432" t="n">
        <v>115.25</v>
      </c>
      <c r="Q2432" t="n">
        <v>197.78</v>
      </c>
      <c r="R2432" t="n">
        <v>37.73</v>
      </c>
      <c r="S2432" t="n">
        <v>25.4</v>
      </c>
      <c r="T2432" t="n">
        <v>5271.89</v>
      </c>
      <c r="U2432" t="n">
        <v>0.67</v>
      </c>
      <c r="V2432" t="n">
        <v>0.87</v>
      </c>
      <c r="W2432" t="n">
        <v>2.96</v>
      </c>
      <c r="X2432" t="n">
        <v>0.33</v>
      </c>
      <c r="Y2432" t="n">
        <v>1</v>
      </c>
      <c r="Z2432" t="n">
        <v>10</v>
      </c>
    </row>
    <row r="2433">
      <c r="A2433" t="n">
        <v>17</v>
      </c>
      <c r="B2433" t="n">
        <v>65</v>
      </c>
      <c r="C2433" t="inlineStr">
        <is>
          <t xml:space="preserve">CONCLUIDO	</t>
        </is>
      </c>
      <c r="D2433" t="n">
        <v>7.4787</v>
      </c>
      <c r="E2433" t="n">
        <v>13.37</v>
      </c>
      <c r="F2433" t="n">
        <v>10.73</v>
      </c>
      <c r="G2433" t="n">
        <v>37.86</v>
      </c>
      <c r="H2433" t="n">
        <v>0.67</v>
      </c>
      <c r="I2433" t="n">
        <v>17</v>
      </c>
      <c r="J2433" t="n">
        <v>138.94</v>
      </c>
      <c r="K2433" t="n">
        <v>46.47</v>
      </c>
      <c r="L2433" t="n">
        <v>5.25</v>
      </c>
      <c r="M2433" t="n">
        <v>15</v>
      </c>
      <c r="N2433" t="n">
        <v>22.22</v>
      </c>
      <c r="O2433" t="n">
        <v>17369.47</v>
      </c>
      <c r="P2433" t="n">
        <v>114.94</v>
      </c>
      <c r="Q2433" t="n">
        <v>197.79</v>
      </c>
      <c r="R2433" t="n">
        <v>37.94</v>
      </c>
      <c r="S2433" t="n">
        <v>25.4</v>
      </c>
      <c r="T2433" t="n">
        <v>5380.94</v>
      </c>
      <c r="U2433" t="n">
        <v>0.67</v>
      </c>
      <c r="V2433" t="n">
        <v>0.87</v>
      </c>
      <c r="W2433" t="n">
        <v>2.97</v>
      </c>
      <c r="X2433" t="n">
        <v>0.34</v>
      </c>
      <c r="Y2433" t="n">
        <v>1</v>
      </c>
      <c r="Z2433" t="n">
        <v>10</v>
      </c>
    </row>
    <row r="2434">
      <c r="A2434" t="n">
        <v>18</v>
      </c>
      <c r="B2434" t="n">
        <v>65</v>
      </c>
      <c r="C2434" t="inlineStr">
        <is>
          <t xml:space="preserve">CONCLUIDO	</t>
        </is>
      </c>
      <c r="D2434" t="n">
        <v>7.516</v>
      </c>
      <c r="E2434" t="n">
        <v>13.3</v>
      </c>
      <c r="F2434" t="n">
        <v>10.69</v>
      </c>
      <c r="G2434" t="n">
        <v>40.08</v>
      </c>
      <c r="H2434" t="n">
        <v>0.7</v>
      </c>
      <c r="I2434" t="n">
        <v>16</v>
      </c>
      <c r="J2434" t="n">
        <v>139.28</v>
      </c>
      <c r="K2434" t="n">
        <v>46.47</v>
      </c>
      <c r="L2434" t="n">
        <v>5.5</v>
      </c>
      <c r="M2434" t="n">
        <v>14</v>
      </c>
      <c r="N2434" t="n">
        <v>22.31</v>
      </c>
      <c r="O2434" t="n">
        <v>17411.27</v>
      </c>
      <c r="P2434" t="n">
        <v>114.41</v>
      </c>
      <c r="Q2434" t="n">
        <v>197.8</v>
      </c>
      <c r="R2434" t="n">
        <v>36.62</v>
      </c>
      <c r="S2434" t="n">
        <v>25.4</v>
      </c>
      <c r="T2434" t="n">
        <v>4726.08</v>
      </c>
      <c r="U2434" t="n">
        <v>0.6899999999999999</v>
      </c>
      <c r="V2434" t="n">
        <v>0.87</v>
      </c>
      <c r="W2434" t="n">
        <v>2.96</v>
      </c>
      <c r="X2434" t="n">
        <v>0.3</v>
      </c>
      <c r="Y2434" t="n">
        <v>1</v>
      </c>
      <c r="Z2434" t="n">
        <v>10</v>
      </c>
    </row>
    <row r="2435">
      <c r="A2435" t="n">
        <v>19</v>
      </c>
      <c r="B2435" t="n">
        <v>65</v>
      </c>
      <c r="C2435" t="inlineStr">
        <is>
          <t xml:space="preserve">CONCLUIDO	</t>
        </is>
      </c>
      <c r="D2435" t="n">
        <v>7.5144</v>
      </c>
      <c r="E2435" t="n">
        <v>13.31</v>
      </c>
      <c r="F2435" t="n">
        <v>10.69</v>
      </c>
      <c r="G2435" t="n">
        <v>40.09</v>
      </c>
      <c r="H2435" t="n">
        <v>0.73</v>
      </c>
      <c r="I2435" t="n">
        <v>16</v>
      </c>
      <c r="J2435" t="n">
        <v>139.61</v>
      </c>
      <c r="K2435" t="n">
        <v>46.47</v>
      </c>
      <c r="L2435" t="n">
        <v>5.75</v>
      </c>
      <c r="M2435" t="n">
        <v>14</v>
      </c>
      <c r="N2435" t="n">
        <v>22.4</v>
      </c>
      <c r="O2435" t="n">
        <v>17453.1</v>
      </c>
      <c r="P2435" t="n">
        <v>114.33</v>
      </c>
      <c r="Q2435" t="n">
        <v>197.75</v>
      </c>
      <c r="R2435" t="n">
        <v>36.82</v>
      </c>
      <c r="S2435" t="n">
        <v>25.4</v>
      </c>
      <c r="T2435" t="n">
        <v>4827.24</v>
      </c>
      <c r="U2435" t="n">
        <v>0.6899999999999999</v>
      </c>
      <c r="V2435" t="n">
        <v>0.87</v>
      </c>
      <c r="W2435" t="n">
        <v>2.96</v>
      </c>
      <c r="X2435" t="n">
        <v>0.3</v>
      </c>
      <c r="Y2435" t="n">
        <v>1</v>
      </c>
      <c r="Z2435" t="n">
        <v>10</v>
      </c>
    </row>
    <row r="2436">
      <c r="A2436" t="n">
        <v>20</v>
      </c>
      <c r="B2436" t="n">
        <v>65</v>
      </c>
      <c r="C2436" t="inlineStr">
        <is>
          <t xml:space="preserve">CONCLUIDO	</t>
        </is>
      </c>
      <c r="D2436" t="n">
        <v>7.5402</v>
      </c>
      <c r="E2436" t="n">
        <v>13.26</v>
      </c>
      <c r="F2436" t="n">
        <v>10.67</v>
      </c>
      <c r="G2436" t="n">
        <v>42.69</v>
      </c>
      <c r="H2436" t="n">
        <v>0.76</v>
      </c>
      <c r="I2436" t="n">
        <v>15</v>
      </c>
      <c r="J2436" t="n">
        <v>139.95</v>
      </c>
      <c r="K2436" t="n">
        <v>46.47</v>
      </c>
      <c r="L2436" t="n">
        <v>6</v>
      </c>
      <c r="M2436" t="n">
        <v>13</v>
      </c>
      <c r="N2436" t="n">
        <v>22.49</v>
      </c>
      <c r="O2436" t="n">
        <v>17494.97</v>
      </c>
      <c r="P2436" t="n">
        <v>113.84</v>
      </c>
      <c r="Q2436" t="n">
        <v>197.8</v>
      </c>
      <c r="R2436" t="n">
        <v>36.03</v>
      </c>
      <c r="S2436" t="n">
        <v>25.4</v>
      </c>
      <c r="T2436" t="n">
        <v>4437.94</v>
      </c>
      <c r="U2436" t="n">
        <v>0.7</v>
      </c>
      <c r="V2436" t="n">
        <v>0.87</v>
      </c>
      <c r="W2436" t="n">
        <v>2.97</v>
      </c>
      <c r="X2436" t="n">
        <v>0.28</v>
      </c>
      <c r="Y2436" t="n">
        <v>1</v>
      </c>
      <c r="Z2436" t="n">
        <v>10</v>
      </c>
    </row>
    <row r="2437">
      <c r="A2437" t="n">
        <v>21</v>
      </c>
      <c r="B2437" t="n">
        <v>65</v>
      </c>
      <c r="C2437" t="inlineStr">
        <is>
          <t xml:space="preserve">CONCLUIDO	</t>
        </is>
      </c>
      <c r="D2437" t="n">
        <v>7.5742</v>
      </c>
      <c r="E2437" t="n">
        <v>13.2</v>
      </c>
      <c r="F2437" t="n">
        <v>10.64</v>
      </c>
      <c r="G2437" t="n">
        <v>45.61</v>
      </c>
      <c r="H2437" t="n">
        <v>0.79</v>
      </c>
      <c r="I2437" t="n">
        <v>14</v>
      </c>
      <c r="J2437" t="n">
        <v>140.29</v>
      </c>
      <c r="K2437" t="n">
        <v>46.47</v>
      </c>
      <c r="L2437" t="n">
        <v>6.25</v>
      </c>
      <c r="M2437" t="n">
        <v>12</v>
      </c>
      <c r="N2437" t="n">
        <v>22.58</v>
      </c>
      <c r="O2437" t="n">
        <v>17536.87</v>
      </c>
      <c r="P2437" t="n">
        <v>113.29</v>
      </c>
      <c r="Q2437" t="n">
        <v>197.81</v>
      </c>
      <c r="R2437" t="n">
        <v>35.18</v>
      </c>
      <c r="S2437" t="n">
        <v>25.4</v>
      </c>
      <c r="T2437" t="n">
        <v>4014.27</v>
      </c>
      <c r="U2437" t="n">
        <v>0.72</v>
      </c>
      <c r="V2437" t="n">
        <v>0.87</v>
      </c>
      <c r="W2437" t="n">
        <v>2.96</v>
      </c>
      <c r="X2437" t="n">
        <v>0.25</v>
      </c>
      <c r="Y2437" t="n">
        <v>1</v>
      </c>
      <c r="Z2437" t="n">
        <v>10</v>
      </c>
    </row>
    <row r="2438">
      <c r="A2438" t="n">
        <v>22</v>
      </c>
      <c r="B2438" t="n">
        <v>65</v>
      </c>
      <c r="C2438" t="inlineStr">
        <is>
          <t xml:space="preserve">CONCLUIDO	</t>
        </is>
      </c>
      <c r="D2438" t="n">
        <v>7.5657</v>
      </c>
      <c r="E2438" t="n">
        <v>13.22</v>
      </c>
      <c r="F2438" t="n">
        <v>10.66</v>
      </c>
      <c r="G2438" t="n">
        <v>45.67</v>
      </c>
      <c r="H2438" t="n">
        <v>0.82</v>
      </c>
      <c r="I2438" t="n">
        <v>14</v>
      </c>
      <c r="J2438" t="n">
        <v>140.63</v>
      </c>
      <c r="K2438" t="n">
        <v>46.47</v>
      </c>
      <c r="L2438" t="n">
        <v>6.5</v>
      </c>
      <c r="M2438" t="n">
        <v>12</v>
      </c>
      <c r="N2438" t="n">
        <v>22.67</v>
      </c>
      <c r="O2438" t="n">
        <v>17578.8</v>
      </c>
      <c r="P2438" t="n">
        <v>113.27</v>
      </c>
      <c r="Q2438" t="n">
        <v>197.78</v>
      </c>
      <c r="R2438" t="n">
        <v>35.54</v>
      </c>
      <c r="S2438" t="n">
        <v>25.4</v>
      </c>
      <c r="T2438" t="n">
        <v>4193.96</v>
      </c>
      <c r="U2438" t="n">
        <v>0.71</v>
      </c>
      <c r="V2438" t="n">
        <v>0.87</v>
      </c>
      <c r="W2438" t="n">
        <v>2.97</v>
      </c>
      <c r="X2438" t="n">
        <v>0.27</v>
      </c>
      <c r="Y2438" t="n">
        <v>1</v>
      </c>
      <c r="Z2438" t="n">
        <v>10</v>
      </c>
    </row>
    <row r="2439">
      <c r="A2439" t="n">
        <v>23</v>
      </c>
      <c r="B2439" t="n">
        <v>65</v>
      </c>
      <c r="C2439" t="inlineStr">
        <is>
          <t xml:space="preserve">CONCLUIDO	</t>
        </is>
      </c>
      <c r="D2439" t="n">
        <v>7.5919</v>
      </c>
      <c r="E2439" t="n">
        <v>13.17</v>
      </c>
      <c r="F2439" t="n">
        <v>10.64</v>
      </c>
      <c r="G2439" t="n">
        <v>49.1</v>
      </c>
      <c r="H2439" t="n">
        <v>0.85</v>
      </c>
      <c r="I2439" t="n">
        <v>13</v>
      </c>
      <c r="J2439" t="n">
        <v>140.97</v>
      </c>
      <c r="K2439" t="n">
        <v>46.47</v>
      </c>
      <c r="L2439" t="n">
        <v>6.75</v>
      </c>
      <c r="M2439" t="n">
        <v>11</v>
      </c>
      <c r="N2439" t="n">
        <v>22.76</v>
      </c>
      <c r="O2439" t="n">
        <v>17620.76</v>
      </c>
      <c r="P2439" t="n">
        <v>112.74</v>
      </c>
      <c r="Q2439" t="n">
        <v>197.78</v>
      </c>
      <c r="R2439" t="n">
        <v>35.11</v>
      </c>
      <c r="S2439" t="n">
        <v>25.4</v>
      </c>
      <c r="T2439" t="n">
        <v>3985.56</v>
      </c>
      <c r="U2439" t="n">
        <v>0.72</v>
      </c>
      <c r="V2439" t="n">
        <v>0.87</v>
      </c>
      <c r="W2439" t="n">
        <v>2.96</v>
      </c>
      <c r="X2439" t="n">
        <v>0.25</v>
      </c>
      <c r="Y2439" t="n">
        <v>1</v>
      </c>
      <c r="Z2439" t="n">
        <v>10</v>
      </c>
    </row>
    <row r="2440">
      <c r="A2440" t="n">
        <v>24</v>
      </c>
      <c r="B2440" t="n">
        <v>65</v>
      </c>
      <c r="C2440" t="inlineStr">
        <is>
          <t xml:space="preserve">CONCLUIDO	</t>
        </is>
      </c>
      <c r="D2440" t="n">
        <v>7.5967</v>
      </c>
      <c r="E2440" t="n">
        <v>13.16</v>
      </c>
      <c r="F2440" t="n">
        <v>10.63</v>
      </c>
      <c r="G2440" t="n">
        <v>49.06</v>
      </c>
      <c r="H2440" t="n">
        <v>0.88</v>
      </c>
      <c r="I2440" t="n">
        <v>13</v>
      </c>
      <c r="J2440" t="n">
        <v>141.31</v>
      </c>
      <c r="K2440" t="n">
        <v>46.47</v>
      </c>
      <c r="L2440" t="n">
        <v>7</v>
      </c>
      <c r="M2440" t="n">
        <v>11</v>
      </c>
      <c r="N2440" t="n">
        <v>22.85</v>
      </c>
      <c r="O2440" t="n">
        <v>17662.75</v>
      </c>
      <c r="P2440" t="n">
        <v>112.76</v>
      </c>
      <c r="Q2440" t="n">
        <v>197.76</v>
      </c>
      <c r="R2440" t="n">
        <v>34.85</v>
      </c>
      <c r="S2440" t="n">
        <v>25.4</v>
      </c>
      <c r="T2440" t="n">
        <v>3856.36</v>
      </c>
      <c r="U2440" t="n">
        <v>0.73</v>
      </c>
      <c r="V2440" t="n">
        <v>0.88</v>
      </c>
      <c r="W2440" t="n">
        <v>2.96</v>
      </c>
      <c r="X2440" t="n">
        <v>0.24</v>
      </c>
      <c r="Y2440" t="n">
        <v>1</v>
      </c>
      <c r="Z2440" t="n">
        <v>10</v>
      </c>
    </row>
    <row r="2441">
      <c r="A2441" t="n">
        <v>25</v>
      </c>
      <c r="B2441" t="n">
        <v>65</v>
      </c>
      <c r="C2441" t="inlineStr">
        <is>
          <t xml:space="preserve">CONCLUIDO	</t>
        </is>
      </c>
      <c r="D2441" t="n">
        <v>7.5954</v>
      </c>
      <c r="E2441" t="n">
        <v>13.17</v>
      </c>
      <c r="F2441" t="n">
        <v>10.63</v>
      </c>
      <c r="G2441" t="n">
        <v>49.07</v>
      </c>
      <c r="H2441" t="n">
        <v>0.91</v>
      </c>
      <c r="I2441" t="n">
        <v>13</v>
      </c>
      <c r="J2441" t="n">
        <v>141.66</v>
      </c>
      <c r="K2441" t="n">
        <v>46.47</v>
      </c>
      <c r="L2441" t="n">
        <v>7.25</v>
      </c>
      <c r="M2441" t="n">
        <v>11</v>
      </c>
      <c r="N2441" t="n">
        <v>22.94</v>
      </c>
      <c r="O2441" t="n">
        <v>17704.77</v>
      </c>
      <c r="P2441" t="n">
        <v>112.23</v>
      </c>
      <c r="Q2441" t="n">
        <v>197.8</v>
      </c>
      <c r="R2441" t="n">
        <v>34.83</v>
      </c>
      <c r="S2441" t="n">
        <v>25.4</v>
      </c>
      <c r="T2441" t="n">
        <v>3845.25</v>
      </c>
      <c r="U2441" t="n">
        <v>0.73</v>
      </c>
      <c r="V2441" t="n">
        <v>0.88</v>
      </c>
      <c r="W2441" t="n">
        <v>2.96</v>
      </c>
      <c r="X2441" t="n">
        <v>0.24</v>
      </c>
      <c r="Y2441" t="n">
        <v>1</v>
      </c>
      <c r="Z2441" t="n">
        <v>10</v>
      </c>
    </row>
    <row r="2442">
      <c r="A2442" t="n">
        <v>26</v>
      </c>
      <c r="B2442" t="n">
        <v>65</v>
      </c>
      <c r="C2442" t="inlineStr">
        <is>
          <t xml:space="preserve">CONCLUIDO	</t>
        </is>
      </c>
      <c r="D2442" t="n">
        <v>7.622</v>
      </c>
      <c r="E2442" t="n">
        <v>13.12</v>
      </c>
      <c r="F2442" t="n">
        <v>10.61</v>
      </c>
      <c r="G2442" t="n">
        <v>53.07</v>
      </c>
      <c r="H2442" t="n">
        <v>0.93</v>
      </c>
      <c r="I2442" t="n">
        <v>12</v>
      </c>
      <c r="J2442" t="n">
        <v>142</v>
      </c>
      <c r="K2442" t="n">
        <v>46.47</v>
      </c>
      <c r="L2442" t="n">
        <v>7.5</v>
      </c>
      <c r="M2442" t="n">
        <v>10</v>
      </c>
      <c r="N2442" t="n">
        <v>23.03</v>
      </c>
      <c r="O2442" t="n">
        <v>17746.83</v>
      </c>
      <c r="P2442" t="n">
        <v>111.95</v>
      </c>
      <c r="Q2442" t="n">
        <v>197.79</v>
      </c>
      <c r="R2442" t="n">
        <v>34.32</v>
      </c>
      <c r="S2442" t="n">
        <v>25.4</v>
      </c>
      <c r="T2442" t="n">
        <v>3596.42</v>
      </c>
      <c r="U2442" t="n">
        <v>0.74</v>
      </c>
      <c r="V2442" t="n">
        <v>0.88</v>
      </c>
      <c r="W2442" t="n">
        <v>2.96</v>
      </c>
      <c r="X2442" t="n">
        <v>0.22</v>
      </c>
      <c r="Y2442" t="n">
        <v>1</v>
      </c>
      <c r="Z2442" t="n">
        <v>10</v>
      </c>
    </row>
    <row r="2443">
      <c r="A2443" t="n">
        <v>27</v>
      </c>
      <c r="B2443" t="n">
        <v>65</v>
      </c>
      <c r="C2443" t="inlineStr">
        <is>
          <t xml:space="preserve">CONCLUIDO	</t>
        </is>
      </c>
      <c r="D2443" t="n">
        <v>7.6278</v>
      </c>
      <c r="E2443" t="n">
        <v>13.11</v>
      </c>
      <c r="F2443" t="n">
        <v>10.6</v>
      </c>
      <c r="G2443" t="n">
        <v>53.02</v>
      </c>
      <c r="H2443" t="n">
        <v>0.96</v>
      </c>
      <c r="I2443" t="n">
        <v>12</v>
      </c>
      <c r="J2443" t="n">
        <v>142.34</v>
      </c>
      <c r="K2443" t="n">
        <v>46.47</v>
      </c>
      <c r="L2443" t="n">
        <v>7.75</v>
      </c>
      <c r="M2443" t="n">
        <v>10</v>
      </c>
      <c r="N2443" t="n">
        <v>23.12</v>
      </c>
      <c r="O2443" t="n">
        <v>17788.92</v>
      </c>
      <c r="P2443" t="n">
        <v>111.51</v>
      </c>
      <c r="Q2443" t="n">
        <v>197.75</v>
      </c>
      <c r="R2443" t="n">
        <v>34.09</v>
      </c>
      <c r="S2443" t="n">
        <v>25.4</v>
      </c>
      <c r="T2443" t="n">
        <v>3480.91</v>
      </c>
      <c r="U2443" t="n">
        <v>0.75</v>
      </c>
      <c r="V2443" t="n">
        <v>0.88</v>
      </c>
      <c r="W2443" t="n">
        <v>2.96</v>
      </c>
      <c r="X2443" t="n">
        <v>0.21</v>
      </c>
      <c r="Y2443" t="n">
        <v>1</v>
      </c>
      <c r="Z2443" t="n">
        <v>10</v>
      </c>
    </row>
    <row r="2444">
      <c r="A2444" t="n">
        <v>28</v>
      </c>
      <c r="B2444" t="n">
        <v>65</v>
      </c>
      <c r="C2444" t="inlineStr">
        <is>
          <t xml:space="preserve">CONCLUIDO	</t>
        </is>
      </c>
      <c r="D2444" t="n">
        <v>7.6493</v>
      </c>
      <c r="E2444" t="n">
        <v>13.07</v>
      </c>
      <c r="F2444" t="n">
        <v>10.59</v>
      </c>
      <c r="G2444" t="n">
        <v>57.78</v>
      </c>
      <c r="H2444" t="n">
        <v>0.99</v>
      </c>
      <c r="I2444" t="n">
        <v>11</v>
      </c>
      <c r="J2444" t="n">
        <v>142.68</v>
      </c>
      <c r="K2444" t="n">
        <v>46.47</v>
      </c>
      <c r="L2444" t="n">
        <v>8</v>
      </c>
      <c r="M2444" t="n">
        <v>9</v>
      </c>
      <c r="N2444" t="n">
        <v>23.21</v>
      </c>
      <c r="O2444" t="n">
        <v>17831.04</v>
      </c>
      <c r="P2444" t="n">
        <v>111.09</v>
      </c>
      <c r="Q2444" t="n">
        <v>197.77</v>
      </c>
      <c r="R2444" t="n">
        <v>33.76</v>
      </c>
      <c r="S2444" t="n">
        <v>25.4</v>
      </c>
      <c r="T2444" t="n">
        <v>3320</v>
      </c>
      <c r="U2444" t="n">
        <v>0.75</v>
      </c>
      <c r="V2444" t="n">
        <v>0.88</v>
      </c>
      <c r="W2444" t="n">
        <v>2.96</v>
      </c>
      <c r="X2444" t="n">
        <v>0.2</v>
      </c>
      <c r="Y2444" t="n">
        <v>1</v>
      </c>
      <c r="Z2444" t="n">
        <v>10</v>
      </c>
    </row>
    <row r="2445">
      <c r="A2445" t="n">
        <v>29</v>
      </c>
      <c r="B2445" t="n">
        <v>65</v>
      </c>
      <c r="C2445" t="inlineStr">
        <is>
          <t xml:space="preserve">CONCLUIDO	</t>
        </is>
      </c>
      <c r="D2445" t="n">
        <v>7.6566</v>
      </c>
      <c r="E2445" t="n">
        <v>13.06</v>
      </c>
      <c r="F2445" t="n">
        <v>10.58</v>
      </c>
      <c r="G2445" t="n">
        <v>57.71</v>
      </c>
      <c r="H2445" t="n">
        <v>1.02</v>
      </c>
      <c r="I2445" t="n">
        <v>11</v>
      </c>
      <c r="J2445" t="n">
        <v>143.02</v>
      </c>
      <c r="K2445" t="n">
        <v>46.47</v>
      </c>
      <c r="L2445" t="n">
        <v>8.25</v>
      </c>
      <c r="M2445" t="n">
        <v>9</v>
      </c>
      <c r="N2445" t="n">
        <v>23.3</v>
      </c>
      <c r="O2445" t="n">
        <v>17873.19</v>
      </c>
      <c r="P2445" t="n">
        <v>110.78</v>
      </c>
      <c r="Q2445" t="n">
        <v>197.79</v>
      </c>
      <c r="R2445" t="n">
        <v>33.41</v>
      </c>
      <c r="S2445" t="n">
        <v>25.4</v>
      </c>
      <c r="T2445" t="n">
        <v>3146.44</v>
      </c>
      <c r="U2445" t="n">
        <v>0.76</v>
      </c>
      <c r="V2445" t="n">
        <v>0.88</v>
      </c>
      <c r="W2445" t="n">
        <v>2.95</v>
      </c>
      <c r="X2445" t="n">
        <v>0.19</v>
      </c>
      <c r="Y2445" t="n">
        <v>1</v>
      </c>
      <c r="Z2445" t="n">
        <v>10</v>
      </c>
    </row>
    <row r="2446">
      <c r="A2446" t="n">
        <v>30</v>
      </c>
      <c r="B2446" t="n">
        <v>65</v>
      </c>
      <c r="C2446" t="inlineStr">
        <is>
          <t xml:space="preserve">CONCLUIDO	</t>
        </is>
      </c>
      <c r="D2446" t="n">
        <v>7.6472</v>
      </c>
      <c r="E2446" t="n">
        <v>13.08</v>
      </c>
      <c r="F2446" t="n">
        <v>10.6</v>
      </c>
      <c r="G2446" t="n">
        <v>57.8</v>
      </c>
      <c r="H2446" t="n">
        <v>1.05</v>
      </c>
      <c r="I2446" t="n">
        <v>11</v>
      </c>
      <c r="J2446" t="n">
        <v>143.36</v>
      </c>
      <c r="K2446" t="n">
        <v>46.47</v>
      </c>
      <c r="L2446" t="n">
        <v>8.5</v>
      </c>
      <c r="M2446" t="n">
        <v>9</v>
      </c>
      <c r="N2446" t="n">
        <v>23.4</v>
      </c>
      <c r="O2446" t="n">
        <v>17915.37</v>
      </c>
      <c r="P2446" t="n">
        <v>111.12</v>
      </c>
      <c r="Q2446" t="n">
        <v>197.78</v>
      </c>
      <c r="R2446" t="n">
        <v>33.75</v>
      </c>
      <c r="S2446" t="n">
        <v>25.4</v>
      </c>
      <c r="T2446" t="n">
        <v>3317.14</v>
      </c>
      <c r="U2446" t="n">
        <v>0.75</v>
      </c>
      <c r="V2446" t="n">
        <v>0.88</v>
      </c>
      <c r="W2446" t="n">
        <v>2.96</v>
      </c>
      <c r="X2446" t="n">
        <v>0.21</v>
      </c>
      <c r="Y2446" t="n">
        <v>1</v>
      </c>
      <c r="Z2446" t="n">
        <v>10</v>
      </c>
    </row>
    <row r="2447">
      <c r="A2447" t="n">
        <v>31</v>
      </c>
      <c r="B2447" t="n">
        <v>65</v>
      </c>
      <c r="C2447" t="inlineStr">
        <is>
          <t xml:space="preserve">CONCLUIDO	</t>
        </is>
      </c>
      <c r="D2447" t="n">
        <v>7.6531</v>
      </c>
      <c r="E2447" t="n">
        <v>13.07</v>
      </c>
      <c r="F2447" t="n">
        <v>10.59</v>
      </c>
      <c r="G2447" t="n">
        <v>57.75</v>
      </c>
      <c r="H2447" t="n">
        <v>1.08</v>
      </c>
      <c r="I2447" t="n">
        <v>11</v>
      </c>
      <c r="J2447" t="n">
        <v>143.7</v>
      </c>
      <c r="K2447" t="n">
        <v>46.47</v>
      </c>
      <c r="L2447" t="n">
        <v>8.75</v>
      </c>
      <c r="M2447" t="n">
        <v>9</v>
      </c>
      <c r="N2447" t="n">
        <v>23.49</v>
      </c>
      <c r="O2447" t="n">
        <v>17957.59</v>
      </c>
      <c r="P2447" t="n">
        <v>110.53</v>
      </c>
      <c r="Q2447" t="n">
        <v>197.78</v>
      </c>
      <c r="R2447" t="n">
        <v>33.46</v>
      </c>
      <c r="S2447" t="n">
        <v>25.4</v>
      </c>
      <c r="T2447" t="n">
        <v>3171.39</v>
      </c>
      <c r="U2447" t="n">
        <v>0.76</v>
      </c>
      <c r="V2447" t="n">
        <v>0.88</v>
      </c>
      <c r="W2447" t="n">
        <v>2.96</v>
      </c>
      <c r="X2447" t="n">
        <v>0.2</v>
      </c>
      <c r="Y2447" t="n">
        <v>1</v>
      </c>
      <c r="Z2447" t="n">
        <v>10</v>
      </c>
    </row>
    <row r="2448">
      <c r="A2448" t="n">
        <v>32</v>
      </c>
      <c r="B2448" t="n">
        <v>65</v>
      </c>
      <c r="C2448" t="inlineStr">
        <is>
          <t xml:space="preserve">CONCLUIDO	</t>
        </is>
      </c>
      <c r="D2448" t="n">
        <v>7.6821</v>
      </c>
      <c r="E2448" t="n">
        <v>13.02</v>
      </c>
      <c r="F2448" t="n">
        <v>10.56</v>
      </c>
      <c r="G2448" t="n">
        <v>63.39</v>
      </c>
      <c r="H2448" t="n">
        <v>1.11</v>
      </c>
      <c r="I2448" t="n">
        <v>10</v>
      </c>
      <c r="J2448" t="n">
        <v>144.05</v>
      </c>
      <c r="K2448" t="n">
        <v>46.47</v>
      </c>
      <c r="L2448" t="n">
        <v>9</v>
      </c>
      <c r="M2448" t="n">
        <v>8</v>
      </c>
      <c r="N2448" t="n">
        <v>23.58</v>
      </c>
      <c r="O2448" t="n">
        <v>17999.83</v>
      </c>
      <c r="P2448" t="n">
        <v>110.4</v>
      </c>
      <c r="Q2448" t="n">
        <v>197.76</v>
      </c>
      <c r="R2448" t="n">
        <v>32.81</v>
      </c>
      <c r="S2448" t="n">
        <v>25.4</v>
      </c>
      <c r="T2448" t="n">
        <v>2852.97</v>
      </c>
      <c r="U2448" t="n">
        <v>0.77</v>
      </c>
      <c r="V2448" t="n">
        <v>0.88</v>
      </c>
      <c r="W2448" t="n">
        <v>2.95</v>
      </c>
      <c r="X2448" t="n">
        <v>0.17</v>
      </c>
      <c r="Y2448" t="n">
        <v>1</v>
      </c>
      <c r="Z2448" t="n">
        <v>10</v>
      </c>
    </row>
    <row r="2449">
      <c r="A2449" t="n">
        <v>33</v>
      </c>
      <c r="B2449" t="n">
        <v>65</v>
      </c>
      <c r="C2449" t="inlineStr">
        <is>
          <t xml:space="preserve">CONCLUIDO	</t>
        </is>
      </c>
      <c r="D2449" t="n">
        <v>7.6854</v>
      </c>
      <c r="E2449" t="n">
        <v>13.01</v>
      </c>
      <c r="F2449" t="n">
        <v>10.56</v>
      </c>
      <c r="G2449" t="n">
        <v>63.36</v>
      </c>
      <c r="H2449" t="n">
        <v>1.13</v>
      </c>
      <c r="I2449" t="n">
        <v>10</v>
      </c>
      <c r="J2449" t="n">
        <v>144.39</v>
      </c>
      <c r="K2449" t="n">
        <v>46.47</v>
      </c>
      <c r="L2449" t="n">
        <v>9.25</v>
      </c>
      <c r="M2449" t="n">
        <v>8</v>
      </c>
      <c r="N2449" t="n">
        <v>23.67</v>
      </c>
      <c r="O2449" t="n">
        <v>18042.12</v>
      </c>
      <c r="P2449" t="n">
        <v>110.06</v>
      </c>
      <c r="Q2449" t="n">
        <v>197.75</v>
      </c>
      <c r="R2449" t="n">
        <v>32.61</v>
      </c>
      <c r="S2449" t="n">
        <v>25.4</v>
      </c>
      <c r="T2449" t="n">
        <v>2749.59</v>
      </c>
      <c r="U2449" t="n">
        <v>0.78</v>
      </c>
      <c r="V2449" t="n">
        <v>0.88</v>
      </c>
      <c r="W2449" t="n">
        <v>2.96</v>
      </c>
      <c r="X2449" t="n">
        <v>0.17</v>
      </c>
      <c r="Y2449" t="n">
        <v>1</v>
      </c>
      <c r="Z2449" t="n">
        <v>10</v>
      </c>
    </row>
    <row r="2450">
      <c r="A2450" t="n">
        <v>34</v>
      </c>
      <c r="B2450" t="n">
        <v>65</v>
      </c>
      <c r="C2450" t="inlineStr">
        <is>
          <t xml:space="preserve">CONCLUIDO	</t>
        </is>
      </c>
      <c r="D2450" t="n">
        <v>7.6782</v>
      </c>
      <c r="E2450" t="n">
        <v>13.02</v>
      </c>
      <c r="F2450" t="n">
        <v>10.57</v>
      </c>
      <c r="G2450" t="n">
        <v>63.43</v>
      </c>
      <c r="H2450" t="n">
        <v>1.16</v>
      </c>
      <c r="I2450" t="n">
        <v>10</v>
      </c>
      <c r="J2450" t="n">
        <v>144.73</v>
      </c>
      <c r="K2450" t="n">
        <v>46.47</v>
      </c>
      <c r="L2450" t="n">
        <v>9.5</v>
      </c>
      <c r="M2450" t="n">
        <v>8</v>
      </c>
      <c r="N2450" t="n">
        <v>23.77</v>
      </c>
      <c r="O2450" t="n">
        <v>18084.43</v>
      </c>
      <c r="P2450" t="n">
        <v>109.91</v>
      </c>
      <c r="Q2450" t="n">
        <v>197.75</v>
      </c>
      <c r="R2450" t="n">
        <v>32.99</v>
      </c>
      <c r="S2450" t="n">
        <v>25.4</v>
      </c>
      <c r="T2450" t="n">
        <v>2942.01</v>
      </c>
      <c r="U2450" t="n">
        <v>0.77</v>
      </c>
      <c r="V2450" t="n">
        <v>0.88</v>
      </c>
      <c r="W2450" t="n">
        <v>2.96</v>
      </c>
      <c r="X2450" t="n">
        <v>0.18</v>
      </c>
      <c r="Y2450" t="n">
        <v>1</v>
      </c>
      <c r="Z2450" t="n">
        <v>10</v>
      </c>
    </row>
    <row r="2451">
      <c r="A2451" t="n">
        <v>35</v>
      </c>
      <c r="B2451" t="n">
        <v>65</v>
      </c>
      <c r="C2451" t="inlineStr">
        <is>
          <t xml:space="preserve">CONCLUIDO	</t>
        </is>
      </c>
      <c r="D2451" t="n">
        <v>7.7111</v>
      </c>
      <c r="E2451" t="n">
        <v>12.97</v>
      </c>
      <c r="F2451" t="n">
        <v>10.54</v>
      </c>
      <c r="G2451" t="n">
        <v>70.29000000000001</v>
      </c>
      <c r="H2451" t="n">
        <v>1.19</v>
      </c>
      <c r="I2451" t="n">
        <v>9</v>
      </c>
      <c r="J2451" t="n">
        <v>145.08</v>
      </c>
      <c r="K2451" t="n">
        <v>46.47</v>
      </c>
      <c r="L2451" t="n">
        <v>9.75</v>
      </c>
      <c r="M2451" t="n">
        <v>7</v>
      </c>
      <c r="N2451" t="n">
        <v>23.86</v>
      </c>
      <c r="O2451" t="n">
        <v>18126.77</v>
      </c>
      <c r="P2451" t="n">
        <v>108.82</v>
      </c>
      <c r="Q2451" t="n">
        <v>197.81</v>
      </c>
      <c r="R2451" t="n">
        <v>32.01</v>
      </c>
      <c r="S2451" t="n">
        <v>25.4</v>
      </c>
      <c r="T2451" t="n">
        <v>2455.85</v>
      </c>
      <c r="U2451" t="n">
        <v>0.79</v>
      </c>
      <c r="V2451" t="n">
        <v>0.88</v>
      </c>
      <c r="W2451" t="n">
        <v>2.96</v>
      </c>
      <c r="X2451" t="n">
        <v>0.15</v>
      </c>
      <c r="Y2451" t="n">
        <v>1</v>
      </c>
      <c r="Z2451" t="n">
        <v>10</v>
      </c>
    </row>
    <row r="2452">
      <c r="A2452" t="n">
        <v>36</v>
      </c>
      <c r="B2452" t="n">
        <v>65</v>
      </c>
      <c r="C2452" t="inlineStr">
        <is>
          <t xml:space="preserve">CONCLUIDO	</t>
        </is>
      </c>
      <c r="D2452" t="n">
        <v>7.7004</v>
      </c>
      <c r="E2452" t="n">
        <v>12.99</v>
      </c>
      <c r="F2452" t="n">
        <v>10.56</v>
      </c>
      <c r="G2452" t="n">
        <v>70.41</v>
      </c>
      <c r="H2452" t="n">
        <v>1.22</v>
      </c>
      <c r="I2452" t="n">
        <v>9</v>
      </c>
      <c r="J2452" t="n">
        <v>145.42</v>
      </c>
      <c r="K2452" t="n">
        <v>46.47</v>
      </c>
      <c r="L2452" t="n">
        <v>10</v>
      </c>
      <c r="M2452" t="n">
        <v>7</v>
      </c>
      <c r="N2452" t="n">
        <v>23.95</v>
      </c>
      <c r="O2452" t="n">
        <v>18169.15</v>
      </c>
      <c r="P2452" t="n">
        <v>109.2</v>
      </c>
      <c r="Q2452" t="n">
        <v>197.82</v>
      </c>
      <c r="R2452" t="n">
        <v>32.65</v>
      </c>
      <c r="S2452" t="n">
        <v>25.4</v>
      </c>
      <c r="T2452" t="n">
        <v>2777.27</v>
      </c>
      <c r="U2452" t="n">
        <v>0.78</v>
      </c>
      <c r="V2452" t="n">
        <v>0.88</v>
      </c>
      <c r="W2452" t="n">
        <v>2.96</v>
      </c>
      <c r="X2452" t="n">
        <v>0.17</v>
      </c>
      <c r="Y2452" t="n">
        <v>1</v>
      </c>
      <c r="Z2452" t="n">
        <v>10</v>
      </c>
    </row>
    <row r="2453">
      <c r="A2453" t="n">
        <v>37</v>
      </c>
      <c r="B2453" t="n">
        <v>65</v>
      </c>
      <c r="C2453" t="inlineStr">
        <is>
          <t xml:space="preserve">CONCLUIDO	</t>
        </is>
      </c>
      <c r="D2453" t="n">
        <v>7.7063</v>
      </c>
      <c r="E2453" t="n">
        <v>12.98</v>
      </c>
      <c r="F2453" t="n">
        <v>10.55</v>
      </c>
      <c r="G2453" t="n">
        <v>70.34</v>
      </c>
      <c r="H2453" t="n">
        <v>1.24</v>
      </c>
      <c r="I2453" t="n">
        <v>9</v>
      </c>
      <c r="J2453" t="n">
        <v>145.76</v>
      </c>
      <c r="K2453" t="n">
        <v>46.47</v>
      </c>
      <c r="L2453" t="n">
        <v>10.25</v>
      </c>
      <c r="M2453" t="n">
        <v>7</v>
      </c>
      <c r="N2453" t="n">
        <v>24.05</v>
      </c>
      <c r="O2453" t="n">
        <v>18211.56</v>
      </c>
      <c r="P2453" t="n">
        <v>109.02</v>
      </c>
      <c r="Q2453" t="n">
        <v>197.83</v>
      </c>
      <c r="R2453" t="n">
        <v>32.44</v>
      </c>
      <c r="S2453" t="n">
        <v>25.4</v>
      </c>
      <c r="T2453" t="n">
        <v>2672.09</v>
      </c>
      <c r="U2453" t="n">
        <v>0.78</v>
      </c>
      <c r="V2453" t="n">
        <v>0.88</v>
      </c>
      <c r="W2453" t="n">
        <v>2.95</v>
      </c>
      <c r="X2453" t="n">
        <v>0.16</v>
      </c>
      <c r="Y2453" t="n">
        <v>1</v>
      </c>
      <c r="Z2453" t="n">
        <v>10</v>
      </c>
    </row>
    <row r="2454">
      <c r="A2454" t="n">
        <v>38</v>
      </c>
      <c r="B2454" t="n">
        <v>65</v>
      </c>
      <c r="C2454" t="inlineStr">
        <is>
          <t xml:space="preserve">CONCLUIDO	</t>
        </is>
      </c>
      <c r="D2454" t="n">
        <v>7.7104</v>
      </c>
      <c r="E2454" t="n">
        <v>12.97</v>
      </c>
      <c r="F2454" t="n">
        <v>10.54</v>
      </c>
      <c r="G2454" t="n">
        <v>70.29000000000001</v>
      </c>
      <c r="H2454" t="n">
        <v>1.27</v>
      </c>
      <c r="I2454" t="n">
        <v>9</v>
      </c>
      <c r="J2454" t="n">
        <v>146.11</v>
      </c>
      <c r="K2454" t="n">
        <v>46.47</v>
      </c>
      <c r="L2454" t="n">
        <v>10.5</v>
      </c>
      <c r="M2454" t="n">
        <v>7</v>
      </c>
      <c r="N2454" t="n">
        <v>24.14</v>
      </c>
      <c r="O2454" t="n">
        <v>18254.01</v>
      </c>
      <c r="P2454" t="n">
        <v>108.61</v>
      </c>
      <c r="Q2454" t="n">
        <v>197.78</v>
      </c>
      <c r="R2454" t="n">
        <v>32.19</v>
      </c>
      <c r="S2454" t="n">
        <v>25.4</v>
      </c>
      <c r="T2454" t="n">
        <v>2545.21</v>
      </c>
      <c r="U2454" t="n">
        <v>0.79</v>
      </c>
      <c r="V2454" t="n">
        <v>0.88</v>
      </c>
      <c r="W2454" t="n">
        <v>2.95</v>
      </c>
      <c r="X2454" t="n">
        <v>0.15</v>
      </c>
      <c r="Y2454" t="n">
        <v>1</v>
      </c>
      <c r="Z2454" t="n">
        <v>10</v>
      </c>
    </row>
    <row r="2455">
      <c r="A2455" t="n">
        <v>39</v>
      </c>
      <c r="B2455" t="n">
        <v>65</v>
      </c>
      <c r="C2455" t="inlineStr">
        <is>
          <t xml:space="preserve">CONCLUIDO	</t>
        </is>
      </c>
      <c r="D2455" t="n">
        <v>7.706</v>
      </c>
      <c r="E2455" t="n">
        <v>12.98</v>
      </c>
      <c r="F2455" t="n">
        <v>10.55</v>
      </c>
      <c r="G2455" t="n">
        <v>70.34</v>
      </c>
      <c r="H2455" t="n">
        <v>1.3</v>
      </c>
      <c r="I2455" t="n">
        <v>9</v>
      </c>
      <c r="J2455" t="n">
        <v>146.45</v>
      </c>
      <c r="K2455" t="n">
        <v>46.47</v>
      </c>
      <c r="L2455" t="n">
        <v>10.75</v>
      </c>
      <c r="M2455" t="n">
        <v>7</v>
      </c>
      <c r="N2455" t="n">
        <v>24.24</v>
      </c>
      <c r="O2455" t="n">
        <v>18296.48</v>
      </c>
      <c r="P2455" t="n">
        <v>108.55</v>
      </c>
      <c r="Q2455" t="n">
        <v>197.79</v>
      </c>
      <c r="R2455" t="n">
        <v>32.45</v>
      </c>
      <c r="S2455" t="n">
        <v>25.4</v>
      </c>
      <c r="T2455" t="n">
        <v>2675.39</v>
      </c>
      <c r="U2455" t="n">
        <v>0.78</v>
      </c>
      <c r="V2455" t="n">
        <v>0.88</v>
      </c>
      <c r="W2455" t="n">
        <v>2.95</v>
      </c>
      <c r="X2455" t="n">
        <v>0.16</v>
      </c>
      <c r="Y2455" t="n">
        <v>1</v>
      </c>
      <c r="Z2455" t="n">
        <v>10</v>
      </c>
    </row>
    <row r="2456">
      <c r="A2456" t="n">
        <v>40</v>
      </c>
      <c r="B2456" t="n">
        <v>65</v>
      </c>
      <c r="C2456" t="inlineStr">
        <is>
          <t xml:space="preserve">CONCLUIDO	</t>
        </is>
      </c>
      <c r="D2456" t="n">
        <v>7.7068</v>
      </c>
      <c r="E2456" t="n">
        <v>12.98</v>
      </c>
      <c r="F2456" t="n">
        <v>10.55</v>
      </c>
      <c r="G2456" t="n">
        <v>70.34</v>
      </c>
      <c r="H2456" t="n">
        <v>1.33</v>
      </c>
      <c r="I2456" t="n">
        <v>9</v>
      </c>
      <c r="J2456" t="n">
        <v>146.8</v>
      </c>
      <c r="K2456" t="n">
        <v>46.47</v>
      </c>
      <c r="L2456" t="n">
        <v>11</v>
      </c>
      <c r="M2456" t="n">
        <v>7</v>
      </c>
      <c r="N2456" t="n">
        <v>24.33</v>
      </c>
      <c r="O2456" t="n">
        <v>18338.99</v>
      </c>
      <c r="P2456" t="n">
        <v>108.12</v>
      </c>
      <c r="Q2456" t="n">
        <v>197.78</v>
      </c>
      <c r="R2456" t="n">
        <v>32.29</v>
      </c>
      <c r="S2456" t="n">
        <v>25.4</v>
      </c>
      <c r="T2456" t="n">
        <v>2595.27</v>
      </c>
      <c r="U2456" t="n">
        <v>0.79</v>
      </c>
      <c r="V2456" t="n">
        <v>0.88</v>
      </c>
      <c r="W2456" t="n">
        <v>2.95</v>
      </c>
      <c r="X2456" t="n">
        <v>0.16</v>
      </c>
      <c r="Y2456" t="n">
        <v>1</v>
      </c>
      <c r="Z2456" t="n">
        <v>10</v>
      </c>
    </row>
    <row r="2457">
      <c r="A2457" t="n">
        <v>41</v>
      </c>
      <c r="B2457" t="n">
        <v>65</v>
      </c>
      <c r="C2457" t="inlineStr">
        <is>
          <t xml:space="preserve">CONCLUIDO	</t>
        </is>
      </c>
      <c r="D2457" t="n">
        <v>7.7406</v>
      </c>
      <c r="E2457" t="n">
        <v>12.92</v>
      </c>
      <c r="F2457" t="n">
        <v>10.52</v>
      </c>
      <c r="G2457" t="n">
        <v>78.91</v>
      </c>
      <c r="H2457" t="n">
        <v>1.35</v>
      </c>
      <c r="I2457" t="n">
        <v>8</v>
      </c>
      <c r="J2457" t="n">
        <v>147.14</v>
      </c>
      <c r="K2457" t="n">
        <v>46.47</v>
      </c>
      <c r="L2457" t="n">
        <v>11.25</v>
      </c>
      <c r="M2457" t="n">
        <v>6</v>
      </c>
      <c r="N2457" t="n">
        <v>24.43</v>
      </c>
      <c r="O2457" t="n">
        <v>18381.53</v>
      </c>
      <c r="P2457" t="n">
        <v>107.72</v>
      </c>
      <c r="Q2457" t="n">
        <v>197.78</v>
      </c>
      <c r="R2457" t="n">
        <v>31.46</v>
      </c>
      <c r="S2457" t="n">
        <v>25.4</v>
      </c>
      <c r="T2457" t="n">
        <v>2187.01</v>
      </c>
      <c r="U2457" t="n">
        <v>0.8100000000000001</v>
      </c>
      <c r="V2457" t="n">
        <v>0.88</v>
      </c>
      <c r="W2457" t="n">
        <v>2.95</v>
      </c>
      <c r="X2457" t="n">
        <v>0.13</v>
      </c>
      <c r="Y2457" t="n">
        <v>1</v>
      </c>
      <c r="Z2457" t="n">
        <v>10</v>
      </c>
    </row>
    <row r="2458">
      <c r="A2458" t="n">
        <v>42</v>
      </c>
      <c r="B2458" t="n">
        <v>65</v>
      </c>
      <c r="C2458" t="inlineStr">
        <is>
          <t xml:space="preserve">CONCLUIDO	</t>
        </is>
      </c>
      <c r="D2458" t="n">
        <v>7.7386</v>
      </c>
      <c r="E2458" t="n">
        <v>12.92</v>
      </c>
      <c r="F2458" t="n">
        <v>10.52</v>
      </c>
      <c r="G2458" t="n">
        <v>78.93000000000001</v>
      </c>
      <c r="H2458" t="n">
        <v>1.38</v>
      </c>
      <c r="I2458" t="n">
        <v>8</v>
      </c>
      <c r="J2458" t="n">
        <v>147.49</v>
      </c>
      <c r="K2458" t="n">
        <v>46.47</v>
      </c>
      <c r="L2458" t="n">
        <v>11.5</v>
      </c>
      <c r="M2458" t="n">
        <v>6</v>
      </c>
      <c r="N2458" t="n">
        <v>24.52</v>
      </c>
      <c r="O2458" t="n">
        <v>18424.11</v>
      </c>
      <c r="P2458" t="n">
        <v>107.75</v>
      </c>
      <c r="Q2458" t="n">
        <v>197.75</v>
      </c>
      <c r="R2458" t="n">
        <v>31.53</v>
      </c>
      <c r="S2458" t="n">
        <v>25.4</v>
      </c>
      <c r="T2458" t="n">
        <v>2219.27</v>
      </c>
      <c r="U2458" t="n">
        <v>0.8100000000000001</v>
      </c>
      <c r="V2458" t="n">
        <v>0.88</v>
      </c>
      <c r="W2458" t="n">
        <v>2.95</v>
      </c>
      <c r="X2458" t="n">
        <v>0.13</v>
      </c>
      <c r="Y2458" t="n">
        <v>1</v>
      </c>
      <c r="Z2458" t="n">
        <v>10</v>
      </c>
    </row>
    <row r="2459">
      <c r="A2459" t="n">
        <v>43</v>
      </c>
      <c r="B2459" t="n">
        <v>65</v>
      </c>
      <c r="C2459" t="inlineStr">
        <is>
          <t xml:space="preserve">CONCLUIDO	</t>
        </is>
      </c>
      <c r="D2459" t="n">
        <v>7.7378</v>
      </c>
      <c r="E2459" t="n">
        <v>12.92</v>
      </c>
      <c r="F2459" t="n">
        <v>10.53</v>
      </c>
      <c r="G2459" t="n">
        <v>78.94</v>
      </c>
      <c r="H2459" t="n">
        <v>1.41</v>
      </c>
      <c r="I2459" t="n">
        <v>8</v>
      </c>
      <c r="J2459" t="n">
        <v>147.83</v>
      </c>
      <c r="K2459" t="n">
        <v>46.47</v>
      </c>
      <c r="L2459" t="n">
        <v>11.75</v>
      </c>
      <c r="M2459" t="n">
        <v>6</v>
      </c>
      <c r="N2459" t="n">
        <v>24.62</v>
      </c>
      <c r="O2459" t="n">
        <v>18466.71</v>
      </c>
      <c r="P2459" t="n">
        <v>107.72</v>
      </c>
      <c r="Q2459" t="n">
        <v>197.75</v>
      </c>
      <c r="R2459" t="n">
        <v>31.56</v>
      </c>
      <c r="S2459" t="n">
        <v>25.4</v>
      </c>
      <c r="T2459" t="n">
        <v>2236.05</v>
      </c>
      <c r="U2459" t="n">
        <v>0.8</v>
      </c>
      <c r="V2459" t="n">
        <v>0.88</v>
      </c>
      <c r="W2459" t="n">
        <v>2.95</v>
      </c>
      <c r="X2459" t="n">
        <v>0.14</v>
      </c>
      <c r="Y2459" t="n">
        <v>1</v>
      </c>
      <c r="Z2459" t="n">
        <v>10</v>
      </c>
    </row>
    <row r="2460">
      <c r="A2460" t="n">
        <v>44</v>
      </c>
      <c r="B2460" t="n">
        <v>65</v>
      </c>
      <c r="C2460" t="inlineStr">
        <is>
          <t xml:space="preserve">CONCLUIDO	</t>
        </is>
      </c>
      <c r="D2460" t="n">
        <v>7.7423</v>
      </c>
      <c r="E2460" t="n">
        <v>12.92</v>
      </c>
      <c r="F2460" t="n">
        <v>10.52</v>
      </c>
      <c r="G2460" t="n">
        <v>78.89</v>
      </c>
      <c r="H2460" t="n">
        <v>1.43</v>
      </c>
      <c r="I2460" t="n">
        <v>8</v>
      </c>
      <c r="J2460" t="n">
        <v>148.18</v>
      </c>
      <c r="K2460" t="n">
        <v>46.47</v>
      </c>
      <c r="L2460" t="n">
        <v>12</v>
      </c>
      <c r="M2460" t="n">
        <v>6</v>
      </c>
      <c r="N2460" t="n">
        <v>24.71</v>
      </c>
      <c r="O2460" t="n">
        <v>18509.36</v>
      </c>
      <c r="P2460" t="n">
        <v>107.27</v>
      </c>
      <c r="Q2460" t="n">
        <v>197.75</v>
      </c>
      <c r="R2460" t="n">
        <v>31.45</v>
      </c>
      <c r="S2460" t="n">
        <v>25.4</v>
      </c>
      <c r="T2460" t="n">
        <v>2182.33</v>
      </c>
      <c r="U2460" t="n">
        <v>0.8100000000000001</v>
      </c>
      <c r="V2460" t="n">
        <v>0.88</v>
      </c>
      <c r="W2460" t="n">
        <v>2.95</v>
      </c>
      <c r="X2460" t="n">
        <v>0.13</v>
      </c>
      <c r="Y2460" t="n">
        <v>1</v>
      </c>
      <c r="Z2460" t="n">
        <v>10</v>
      </c>
    </row>
    <row r="2461">
      <c r="A2461" t="n">
        <v>45</v>
      </c>
      <c r="B2461" t="n">
        <v>65</v>
      </c>
      <c r="C2461" t="inlineStr">
        <is>
          <t xml:space="preserve">CONCLUIDO	</t>
        </is>
      </c>
      <c r="D2461" t="n">
        <v>7.7354</v>
      </c>
      <c r="E2461" t="n">
        <v>12.93</v>
      </c>
      <c r="F2461" t="n">
        <v>10.53</v>
      </c>
      <c r="G2461" t="n">
        <v>78.97</v>
      </c>
      <c r="H2461" t="n">
        <v>1.46</v>
      </c>
      <c r="I2461" t="n">
        <v>8</v>
      </c>
      <c r="J2461" t="n">
        <v>148.52</v>
      </c>
      <c r="K2461" t="n">
        <v>46.47</v>
      </c>
      <c r="L2461" t="n">
        <v>12.25</v>
      </c>
      <c r="M2461" t="n">
        <v>6</v>
      </c>
      <c r="N2461" t="n">
        <v>24.81</v>
      </c>
      <c r="O2461" t="n">
        <v>18552.03</v>
      </c>
      <c r="P2461" t="n">
        <v>107.28</v>
      </c>
      <c r="Q2461" t="n">
        <v>197.75</v>
      </c>
      <c r="R2461" t="n">
        <v>31.59</v>
      </c>
      <c r="S2461" t="n">
        <v>25.4</v>
      </c>
      <c r="T2461" t="n">
        <v>2253.19</v>
      </c>
      <c r="U2461" t="n">
        <v>0.8</v>
      </c>
      <c r="V2461" t="n">
        <v>0.88</v>
      </c>
      <c r="W2461" t="n">
        <v>2.96</v>
      </c>
      <c r="X2461" t="n">
        <v>0.14</v>
      </c>
      <c r="Y2461" t="n">
        <v>1</v>
      </c>
      <c r="Z2461" t="n">
        <v>10</v>
      </c>
    </row>
    <row r="2462">
      <c r="A2462" t="n">
        <v>46</v>
      </c>
      <c r="B2462" t="n">
        <v>65</v>
      </c>
      <c r="C2462" t="inlineStr">
        <is>
          <t xml:space="preserve">CONCLUIDO	</t>
        </is>
      </c>
      <c r="D2462" t="n">
        <v>7.7373</v>
      </c>
      <c r="E2462" t="n">
        <v>12.92</v>
      </c>
      <c r="F2462" t="n">
        <v>10.53</v>
      </c>
      <c r="G2462" t="n">
        <v>78.95</v>
      </c>
      <c r="H2462" t="n">
        <v>1.49</v>
      </c>
      <c r="I2462" t="n">
        <v>8</v>
      </c>
      <c r="J2462" t="n">
        <v>148.87</v>
      </c>
      <c r="K2462" t="n">
        <v>46.47</v>
      </c>
      <c r="L2462" t="n">
        <v>12.5</v>
      </c>
      <c r="M2462" t="n">
        <v>6</v>
      </c>
      <c r="N2462" t="n">
        <v>24.9</v>
      </c>
      <c r="O2462" t="n">
        <v>18594.74</v>
      </c>
      <c r="P2462" t="n">
        <v>106.45</v>
      </c>
      <c r="Q2462" t="n">
        <v>197.8</v>
      </c>
      <c r="R2462" t="n">
        <v>31.64</v>
      </c>
      <c r="S2462" t="n">
        <v>25.4</v>
      </c>
      <c r="T2462" t="n">
        <v>2275.41</v>
      </c>
      <c r="U2462" t="n">
        <v>0.8</v>
      </c>
      <c r="V2462" t="n">
        <v>0.88</v>
      </c>
      <c r="W2462" t="n">
        <v>2.95</v>
      </c>
      <c r="X2462" t="n">
        <v>0.14</v>
      </c>
      <c r="Y2462" t="n">
        <v>1</v>
      </c>
      <c r="Z2462" t="n">
        <v>10</v>
      </c>
    </row>
    <row r="2463">
      <c r="A2463" t="n">
        <v>47</v>
      </c>
      <c r="B2463" t="n">
        <v>65</v>
      </c>
      <c r="C2463" t="inlineStr">
        <is>
          <t xml:space="preserve">CONCLUIDO	</t>
        </is>
      </c>
      <c r="D2463" t="n">
        <v>7.7631</v>
      </c>
      <c r="E2463" t="n">
        <v>12.88</v>
      </c>
      <c r="F2463" t="n">
        <v>10.51</v>
      </c>
      <c r="G2463" t="n">
        <v>90.09</v>
      </c>
      <c r="H2463" t="n">
        <v>1.51</v>
      </c>
      <c r="I2463" t="n">
        <v>7</v>
      </c>
      <c r="J2463" t="n">
        <v>149.22</v>
      </c>
      <c r="K2463" t="n">
        <v>46.47</v>
      </c>
      <c r="L2463" t="n">
        <v>12.75</v>
      </c>
      <c r="M2463" t="n">
        <v>5</v>
      </c>
      <c r="N2463" t="n">
        <v>25</v>
      </c>
      <c r="O2463" t="n">
        <v>18637.48</v>
      </c>
      <c r="P2463" t="n">
        <v>106.21</v>
      </c>
      <c r="Q2463" t="n">
        <v>197.77</v>
      </c>
      <c r="R2463" t="n">
        <v>31.09</v>
      </c>
      <c r="S2463" t="n">
        <v>25.4</v>
      </c>
      <c r="T2463" t="n">
        <v>2006.54</v>
      </c>
      <c r="U2463" t="n">
        <v>0.82</v>
      </c>
      <c r="V2463" t="n">
        <v>0.89</v>
      </c>
      <c r="W2463" t="n">
        <v>2.95</v>
      </c>
      <c r="X2463" t="n">
        <v>0.12</v>
      </c>
      <c r="Y2463" t="n">
        <v>1</v>
      </c>
      <c r="Z2463" t="n">
        <v>10</v>
      </c>
    </row>
    <row r="2464">
      <c r="A2464" t="n">
        <v>48</v>
      </c>
      <c r="B2464" t="n">
        <v>65</v>
      </c>
      <c r="C2464" t="inlineStr">
        <is>
          <t xml:space="preserve">CONCLUIDO	</t>
        </is>
      </c>
      <c r="D2464" t="n">
        <v>7.7603</v>
      </c>
      <c r="E2464" t="n">
        <v>12.89</v>
      </c>
      <c r="F2464" t="n">
        <v>10.52</v>
      </c>
      <c r="G2464" t="n">
        <v>90.13</v>
      </c>
      <c r="H2464" t="n">
        <v>1.54</v>
      </c>
      <c r="I2464" t="n">
        <v>7</v>
      </c>
      <c r="J2464" t="n">
        <v>149.56</v>
      </c>
      <c r="K2464" t="n">
        <v>46.47</v>
      </c>
      <c r="L2464" t="n">
        <v>13</v>
      </c>
      <c r="M2464" t="n">
        <v>5</v>
      </c>
      <c r="N2464" t="n">
        <v>25.1</v>
      </c>
      <c r="O2464" t="n">
        <v>18680.25</v>
      </c>
      <c r="P2464" t="n">
        <v>106.62</v>
      </c>
      <c r="Q2464" t="n">
        <v>197.81</v>
      </c>
      <c r="R2464" t="n">
        <v>31.22</v>
      </c>
      <c r="S2464" t="n">
        <v>25.4</v>
      </c>
      <c r="T2464" t="n">
        <v>2071.88</v>
      </c>
      <c r="U2464" t="n">
        <v>0.8100000000000001</v>
      </c>
      <c r="V2464" t="n">
        <v>0.88</v>
      </c>
      <c r="W2464" t="n">
        <v>2.95</v>
      </c>
      <c r="X2464" t="n">
        <v>0.12</v>
      </c>
      <c r="Y2464" t="n">
        <v>1</v>
      </c>
      <c r="Z2464" t="n">
        <v>10</v>
      </c>
    </row>
    <row r="2465">
      <c r="A2465" t="n">
        <v>49</v>
      </c>
      <c r="B2465" t="n">
        <v>65</v>
      </c>
      <c r="C2465" t="inlineStr">
        <is>
          <t xml:space="preserve">CONCLUIDO	</t>
        </is>
      </c>
      <c r="D2465" t="n">
        <v>7.7675</v>
      </c>
      <c r="E2465" t="n">
        <v>12.87</v>
      </c>
      <c r="F2465" t="n">
        <v>10.5</v>
      </c>
      <c r="G2465" t="n">
        <v>90.03</v>
      </c>
      <c r="H2465" t="n">
        <v>1.56</v>
      </c>
      <c r="I2465" t="n">
        <v>7</v>
      </c>
      <c r="J2465" t="n">
        <v>149.91</v>
      </c>
      <c r="K2465" t="n">
        <v>46.47</v>
      </c>
      <c r="L2465" t="n">
        <v>13.25</v>
      </c>
      <c r="M2465" t="n">
        <v>5</v>
      </c>
      <c r="N2465" t="n">
        <v>25.19</v>
      </c>
      <c r="O2465" t="n">
        <v>18723.06</v>
      </c>
      <c r="P2465" t="n">
        <v>106.37</v>
      </c>
      <c r="Q2465" t="n">
        <v>197.77</v>
      </c>
      <c r="R2465" t="n">
        <v>30.86</v>
      </c>
      <c r="S2465" t="n">
        <v>25.4</v>
      </c>
      <c r="T2465" t="n">
        <v>1890.12</v>
      </c>
      <c r="U2465" t="n">
        <v>0.82</v>
      </c>
      <c r="V2465" t="n">
        <v>0.89</v>
      </c>
      <c r="W2465" t="n">
        <v>2.95</v>
      </c>
      <c r="X2465" t="n">
        <v>0.11</v>
      </c>
      <c r="Y2465" t="n">
        <v>1</v>
      </c>
      <c r="Z2465" t="n">
        <v>10</v>
      </c>
    </row>
    <row r="2466">
      <c r="A2466" t="n">
        <v>50</v>
      </c>
      <c r="B2466" t="n">
        <v>65</v>
      </c>
      <c r="C2466" t="inlineStr">
        <is>
          <t xml:space="preserve">CONCLUIDO	</t>
        </is>
      </c>
      <c r="D2466" t="n">
        <v>7.7623</v>
      </c>
      <c r="E2466" t="n">
        <v>12.88</v>
      </c>
      <c r="F2466" t="n">
        <v>10.51</v>
      </c>
      <c r="G2466" t="n">
        <v>90.09999999999999</v>
      </c>
      <c r="H2466" t="n">
        <v>1.59</v>
      </c>
      <c r="I2466" t="n">
        <v>7</v>
      </c>
      <c r="J2466" t="n">
        <v>150.26</v>
      </c>
      <c r="K2466" t="n">
        <v>46.47</v>
      </c>
      <c r="L2466" t="n">
        <v>13.5</v>
      </c>
      <c r="M2466" t="n">
        <v>5</v>
      </c>
      <c r="N2466" t="n">
        <v>25.29</v>
      </c>
      <c r="O2466" t="n">
        <v>18765.9</v>
      </c>
      <c r="P2466" t="n">
        <v>106.29</v>
      </c>
      <c r="Q2466" t="n">
        <v>197.75</v>
      </c>
      <c r="R2466" t="n">
        <v>31.13</v>
      </c>
      <c r="S2466" t="n">
        <v>25.4</v>
      </c>
      <c r="T2466" t="n">
        <v>2024.01</v>
      </c>
      <c r="U2466" t="n">
        <v>0.82</v>
      </c>
      <c r="V2466" t="n">
        <v>0.89</v>
      </c>
      <c r="W2466" t="n">
        <v>2.95</v>
      </c>
      <c r="X2466" t="n">
        <v>0.12</v>
      </c>
      <c r="Y2466" t="n">
        <v>1</v>
      </c>
      <c r="Z2466" t="n">
        <v>10</v>
      </c>
    </row>
    <row r="2467">
      <c r="A2467" t="n">
        <v>51</v>
      </c>
      <c r="B2467" t="n">
        <v>65</v>
      </c>
      <c r="C2467" t="inlineStr">
        <is>
          <t xml:space="preserve">CONCLUIDO	</t>
        </is>
      </c>
      <c r="D2467" t="n">
        <v>7.7626</v>
      </c>
      <c r="E2467" t="n">
        <v>12.88</v>
      </c>
      <c r="F2467" t="n">
        <v>10.51</v>
      </c>
      <c r="G2467" t="n">
        <v>90.09999999999999</v>
      </c>
      <c r="H2467" t="n">
        <v>1.62</v>
      </c>
      <c r="I2467" t="n">
        <v>7</v>
      </c>
      <c r="J2467" t="n">
        <v>150.61</v>
      </c>
      <c r="K2467" t="n">
        <v>46.47</v>
      </c>
      <c r="L2467" t="n">
        <v>13.75</v>
      </c>
      <c r="M2467" t="n">
        <v>5</v>
      </c>
      <c r="N2467" t="n">
        <v>25.39</v>
      </c>
      <c r="O2467" t="n">
        <v>18808.78</v>
      </c>
      <c r="P2467" t="n">
        <v>106.1</v>
      </c>
      <c r="Q2467" t="n">
        <v>197.78</v>
      </c>
      <c r="R2467" t="n">
        <v>31.18</v>
      </c>
      <c r="S2467" t="n">
        <v>25.4</v>
      </c>
      <c r="T2467" t="n">
        <v>2051.06</v>
      </c>
      <c r="U2467" t="n">
        <v>0.8100000000000001</v>
      </c>
      <c r="V2467" t="n">
        <v>0.89</v>
      </c>
      <c r="W2467" t="n">
        <v>2.95</v>
      </c>
      <c r="X2467" t="n">
        <v>0.12</v>
      </c>
      <c r="Y2467" t="n">
        <v>1</v>
      </c>
      <c r="Z2467" t="n">
        <v>10</v>
      </c>
    </row>
    <row r="2468">
      <c r="A2468" t="n">
        <v>52</v>
      </c>
      <c r="B2468" t="n">
        <v>65</v>
      </c>
      <c r="C2468" t="inlineStr">
        <is>
          <t xml:space="preserve">CONCLUIDO	</t>
        </is>
      </c>
      <c r="D2468" t="n">
        <v>7.7641</v>
      </c>
      <c r="E2468" t="n">
        <v>12.88</v>
      </c>
      <c r="F2468" t="n">
        <v>10.51</v>
      </c>
      <c r="G2468" t="n">
        <v>90.08</v>
      </c>
      <c r="H2468" t="n">
        <v>1.64</v>
      </c>
      <c r="I2468" t="n">
        <v>7</v>
      </c>
      <c r="J2468" t="n">
        <v>150.95</v>
      </c>
      <c r="K2468" t="n">
        <v>46.47</v>
      </c>
      <c r="L2468" t="n">
        <v>14</v>
      </c>
      <c r="M2468" t="n">
        <v>5</v>
      </c>
      <c r="N2468" t="n">
        <v>25.49</v>
      </c>
      <c r="O2468" t="n">
        <v>18851.69</v>
      </c>
      <c r="P2468" t="n">
        <v>105.54</v>
      </c>
      <c r="Q2468" t="n">
        <v>197.75</v>
      </c>
      <c r="R2468" t="n">
        <v>31.12</v>
      </c>
      <c r="S2468" t="n">
        <v>25.4</v>
      </c>
      <c r="T2468" t="n">
        <v>2019.87</v>
      </c>
      <c r="U2468" t="n">
        <v>0.82</v>
      </c>
      <c r="V2468" t="n">
        <v>0.89</v>
      </c>
      <c r="W2468" t="n">
        <v>2.95</v>
      </c>
      <c r="X2468" t="n">
        <v>0.12</v>
      </c>
      <c r="Y2468" t="n">
        <v>1</v>
      </c>
      <c r="Z2468" t="n">
        <v>10</v>
      </c>
    </row>
    <row r="2469">
      <c r="A2469" t="n">
        <v>53</v>
      </c>
      <c r="B2469" t="n">
        <v>65</v>
      </c>
      <c r="C2469" t="inlineStr">
        <is>
          <t xml:space="preserve">CONCLUIDO	</t>
        </is>
      </c>
      <c r="D2469" t="n">
        <v>7.7595</v>
      </c>
      <c r="E2469" t="n">
        <v>12.89</v>
      </c>
      <c r="F2469" t="n">
        <v>10.52</v>
      </c>
      <c r="G2469" t="n">
        <v>90.14</v>
      </c>
      <c r="H2469" t="n">
        <v>1.67</v>
      </c>
      <c r="I2469" t="n">
        <v>7</v>
      </c>
      <c r="J2469" t="n">
        <v>151.3</v>
      </c>
      <c r="K2469" t="n">
        <v>46.47</v>
      </c>
      <c r="L2469" t="n">
        <v>14.25</v>
      </c>
      <c r="M2469" t="n">
        <v>5</v>
      </c>
      <c r="N2469" t="n">
        <v>25.59</v>
      </c>
      <c r="O2469" t="n">
        <v>18894.63</v>
      </c>
      <c r="P2469" t="n">
        <v>105.18</v>
      </c>
      <c r="Q2469" t="n">
        <v>197.75</v>
      </c>
      <c r="R2469" t="n">
        <v>31.31</v>
      </c>
      <c r="S2469" t="n">
        <v>25.4</v>
      </c>
      <c r="T2469" t="n">
        <v>2117.28</v>
      </c>
      <c r="U2469" t="n">
        <v>0.8100000000000001</v>
      </c>
      <c r="V2469" t="n">
        <v>0.88</v>
      </c>
      <c r="W2469" t="n">
        <v>2.95</v>
      </c>
      <c r="X2469" t="n">
        <v>0.13</v>
      </c>
      <c r="Y2469" t="n">
        <v>1</v>
      </c>
      <c r="Z2469" t="n">
        <v>10</v>
      </c>
    </row>
    <row r="2470">
      <c r="A2470" t="n">
        <v>54</v>
      </c>
      <c r="B2470" t="n">
        <v>65</v>
      </c>
      <c r="C2470" t="inlineStr">
        <is>
          <t xml:space="preserve">CONCLUIDO	</t>
        </is>
      </c>
      <c r="D2470" t="n">
        <v>7.7628</v>
      </c>
      <c r="E2470" t="n">
        <v>12.88</v>
      </c>
      <c r="F2470" t="n">
        <v>10.51</v>
      </c>
      <c r="G2470" t="n">
        <v>90.09999999999999</v>
      </c>
      <c r="H2470" t="n">
        <v>1.69</v>
      </c>
      <c r="I2470" t="n">
        <v>7</v>
      </c>
      <c r="J2470" t="n">
        <v>151.65</v>
      </c>
      <c r="K2470" t="n">
        <v>46.47</v>
      </c>
      <c r="L2470" t="n">
        <v>14.5</v>
      </c>
      <c r="M2470" t="n">
        <v>5</v>
      </c>
      <c r="N2470" t="n">
        <v>25.68</v>
      </c>
      <c r="O2470" t="n">
        <v>18937.61</v>
      </c>
      <c r="P2470" t="n">
        <v>104.72</v>
      </c>
      <c r="Q2470" t="n">
        <v>197.8</v>
      </c>
      <c r="R2470" t="n">
        <v>31.2</v>
      </c>
      <c r="S2470" t="n">
        <v>25.4</v>
      </c>
      <c r="T2470" t="n">
        <v>2061.28</v>
      </c>
      <c r="U2470" t="n">
        <v>0.8100000000000001</v>
      </c>
      <c r="V2470" t="n">
        <v>0.89</v>
      </c>
      <c r="W2470" t="n">
        <v>2.95</v>
      </c>
      <c r="X2470" t="n">
        <v>0.12</v>
      </c>
      <c r="Y2470" t="n">
        <v>1</v>
      </c>
      <c r="Z2470" t="n">
        <v>10</v>
      </c>
    </row>
    <row r="2471">
      <c r="A2471" t="n">
        <v>55</v>
      </c>
      <c r="B2471" t="n">
        <v>65</v>
      </c>
      <c r="C2471" t="inlineStr">
        <is>
          <t xml:space="preserve">CONCLUIDO	</t>
        </is>
      </c>
      <c r="D2471" t="n">
        <v>7.7646</v>
      </c>
      <c r="E2471" t="n">
        <v>12.88</v>
      </c>
      <c r="F2471" t="n">
        <v>10.51</v>
      </c>
      <c r="G2471" t="n">
        <v>90.06999999999999</v>
      </c>
      <c r="H2471" t="n">
        <v>1.72</v>
      </c>
      <c r="I2471" t="n">
        <v>7</v>
      </c>
      <c r="J2471" t="n">
        <v>152</v>
      </c>
      <c r="K2471" t="n">
        <v>46.47</v>
      </c>
      <c r="L2471" t="n">
        <v>14.75</v>
      </c>
      <c r="M2471" t="n">
        <v>5</v>
      </c>
      <c r="N2471" t="n">
        <v>25.78</v>
      </c>
      <c r="O2471" t="n">
        <v>18980.62</v>
      </c>
      <c r="P2471" t="n">
        <v>104.14</v>
      </c>
      <c r="Q2471" t="n">
        <v>197.77</v>
      </c>
      <c r="R2471" t="n">
        <v>31.01</v>
      </c>
      <c r="S2471" t="n">
        <v>25.4</v>
      </c>
      <c r="T2471" t="n">
        <v>1964.06</v>
      </c>
      <c r="U2471" t="n">
        <v>0.82</v>
      </c>
      <c r="V2471" t="n">
        <v>0.89</v>
      </c>
      <c r="W2471" t="n">
        <v>2.95</v>
      </c>
      <c r="X2471" t="n">
        <v>0.12</v>
      </c>
      <c r="Y2471" t="n">
        <v>1</v>
      </c>
      <c r="Z2471" t="n">
        <v>10</v>
      </c>
    </row>
    <row r="2472">
      <c r="A2472" t="n">
        <v>56</v>
      </c>
      <c r="B2472" t="n">
        <v>65</v>
      </c>
      <c r="C2472" t="inlineStr">
        <is>
          <t xml:space="preserve">CONCLUIDO	</t>
        </is>
      </c>
      <c r="D2472" t="n">
        <v>7.7951</v>
      </c>
      <c r="E2472" t="n">
        <v>12.83</v>
      </c>
      <c r="F2472" t="n">
        <v>10.48</v>
      </c>
      <c r="G2472" t="n">
        <v>104.85</v>
      </c>
      <c r="H2472" t="n">
        <v>1.74</v>
      </c>
      <c r="I2472" t="n">
        <v>6</v>
      </c>
      <c r="J2472" t="n">
        <v>152.35</v>
      </c>
      <c r="K2472" t="n">
        <v>46.47</v>
      </c>
      <c r="L2472" t="n">
        <v>15</v>
      </c>
      <c r="M2472" t="n">
        <v>4</v>
      </c>
      <c r="N2472" t="n">
        <v>25.88</v>
      </c>
      <c r="O2472" t="n">
        <v>19023.66</v>
      </c>
      <c r="P2472" t="n">
        <v>103.57</v>
      </c>
      <c r="Q2472" t="n">
        <v>197.75</v>
      </c>
      <c r="R2472" t="n">
        <v>30.24</v>
      </c>
      <c r="S2472" t="n">
        <v>25.4</v>
      </c>
      <c r="T2472" t="n">
        <v>1587.63</v>
      </c>
      <c r="U2472" t="n">
        <v>0.84</v>
      </c>
      <c r="V2472" t="n">
        <v>0.89</v>
      </c>
      <c r="W2472" t="n">
        <v>2.95</v>
      </c>
      <c r="X2472" t="n">
        <v>0.1</v>
      </c>
      <c r="Y2472" t="n">
        <v>1</v>
      </c>
      <c r="Z2472" t="n">
        <v>10</v>
      </c>
    </row>
    <row r="2473">
      <c r="A2473" t="n">
        <v>57</v>
      </c>
      <c r="B2473" t="n">
        <v>65</v>
      </c>
      <c r="C2473" t="inlineStr">
        <is>
          <t xml:space="preserve">CONCLUIDO	</t>
        </is>
      </c>
      <c r="D2473" t="n">
        <v>7.7947</v>
      </c>
      <c r="E2473" t="n">
        <v>12.83</v>
      </c>
      <c r="F2473" t="n">
        <v>10.49</v>
      </c>
      <c r="G2473" t="n">
        <v>104.86</v>
      </c>
      <c r="H2473" t="n">
        <v>1.77</v>
      </c>
      <c r="I2473" t="n">
        <v>6</v>
      </c>
      <c r="J2473" t="n">
        <v>152.7</v>
      </c>
      <c r="K2473" t="n">
        <v>46.47</v>
      </c>
      <c r="L2473" t="n">
        <v>15.25</v>
      </c>
      <c r="M2473" t="n">
        <v>4</v>
      </c>
      <c r="N2473" t="n">
        <v>25.98</v>
      </c>
      <c r="O2473" t="n">
        <v>19066.74</v>
      </c>
      <c r="P2473" t="n">
        <v>103.65</v>
      </c>
      <c r="Q2473" t="n">
        <v>197.75</v>
      </c>
      <c r="R2473" t="n">
        <v>30.3</v>
      </c>
      <c r="S2473" t="n">
        <v>25.4</v>
      </c>
      <c r="T2473" t="n">
        <v>1615.58</v>
      </c>
      <c r="U2473" t="n">
        <v>0.84</v>
      </c>
      <c r="V2473" t="n">
        <v>0.89</v>
      </c>
      <c r="W2473" t="n">
        <v>2.95</v>
      </c>
      <c r="X2473" t="n">
        <v>0.1</v>
      </c>
      <c r="Y2473" t="n">
        <v>1</v>
      </c>
      <c r="Z2473" t="n">
        <v>10</v>
      </c>
    </row>
    <row r="2474">
      <c r="A2474" t="n">
        <v>58</v>
      </c>
      <c r="B2474" t="n">
        <v>65</v>
      </c>
      <c r="C2474" t="inlineStr">
        <is>
          <t xml:space="preserve">CONCLUIDO	</t>
        </is>
      </c>
      <c r="D2474" t="n">
        <v>7.7956</v>
      </c>
      <c r="E2474" t="n">
        <v>12.83</v>
      </c>
      <c r="F2474" t="n">
        <v>10.48</v>
      </c>
      <c r="G2474" t="n">
        <v>104.84</v>
      </c>
      <c r="H2474" t="n">
        <v>1.79</v>
      </c>
      <c r="I2474" t="n">
        <v>6</v>
      </c>
      <c r="J2474" t="n">
        <v>153.05</v>
      </c>
      <c r="K2474" t="n">
        <v>46.47</v>
      </c>
      <c r="L2474" t="n">
        <v>15.5</v>
      </c>
      <c r="M2474" t="n">
        <v>4</v>
      </c>
      <c r="N2474" t="n">
        <v>26.08</v>
      </c>
      <c r="O2474" t="n">
        <v>19109.85</v>
      </c>
      <c r="P2474" t="n">
        <v>103.91</v>
      </c>
      <c r="Q2474" t="n">
        <v>197.75</v>
      </c>
      <c r="R2474" t="n">
        <v>30.29</v>
      </c>
      <c r="S2474" t="n">
        <v>25.4</v>
      </c>
      <c r="T2474" t="n">
        <v>1613.44</v>
      </c>
      <c r="U2474" t="n">
        <v>0.84</v>
      </c>
      <c r="V2474" t="n">
        <v>0.89</v>
      </c>
      <c r="W2474" t="n">
        <v>2.95</v>
      </c>
      <c r="X2474" t="n">
        <v>0.09</v>
      </c>
      <c r="Y2474" t="n">
        <v>1</v>
      </c>
      <c r="Z2474" t="n">
        <v>10</v>
      </c>
    </row>
    <row r="2475">
      <c r="A2475" t="n">
        <v>59</v>
      </c>
      <c r="B2475" t="n">
        <v>65</v>
      </c>
      <c r="C2475" t="inlineStr">
        <is>
          <t xml:space="preserve">CONCLUIDO	</t>
        </is>
      </c>
      <c r="D2475" t="n">
        <v>7.7934</v>
      </c>
      <c r="E2475" t="n">
        <v>12.83</v>
      </c>
      <c r="F2475" t="n">
        <v>10.49</v>
      </c>
      <c r="G2475" t="n">
        <v>104.88</v>
      </c>
      <c r="H2475" t="n">
        <v>1.82</v>
      </c>
      <c r="I2475" t="n">
        <v>6</v>
      </c>
      <c r="J2475" t="n">
        <v>153.4</v>
      </c>
      <c r="K2475" t="n">
        <v>46.47</v>
      </c>
      <c r="L2475" t="n">
        <v>15.75</v>
      </c>
      <c r="M2475" t="n">
        <v>4</v>
      </c>
      <c r="N2475" t="n">
        <v>26.18</v>
      </c>
      <c r="O2475" t="n">
        <v>19153</v>
      </c>
      <c r="P2475" t="n">
        <v>104.11</v>
      </c>
      <c r="Q2475" t="n">
        <v>197.78</v>
      </c>
      <c r="R2475" t="n">
        <v>30.44</v>
      </c>
      <c r="S2475" t="n">
        <v>25.4</v>
      </c>
      <c r="T2475" t="n">
        <v>1685.12</v>
      </c>
      <c r="U2475" t="n">
        <v>0.83</v>
      </c>
      <c r="V2475" t="n">
        <v>0.89</v>
      </c>
      <c r="W2475" t="n">
        <v>2.95</v>
      </c>
      <c r="X2475" t="n">
        <v>0.1</v>
      </c>
      <c r="Y2475" t="n">
        <v>1</v>
      </c>
      <c r="Z2475" t="n">
        <v>10</v>
      </c>
    </row>
    <row r="2476">
      <c r="A2476" t="n">
        <v>60</v>
      </c>
      <c r="B2476" t="n">
        <v>65</v>
      </c>
      <c r="C2476" t="inlineStr">
        <is>
          <t xml:space="preserve">CONCLUIDO	</t>
        </is>
      </c>
      <c r="D2476" t="n">
        <v>7.8003</v>
      </c>
      <c r="E2476" t="n">
        <v>12.82</v>
      </c>
      <c r="F2476" t="n">
        <v>10.48</v>
      </c>
      <c r="G2476" t="n">
        <v>104.76</v>
      </c>
      <c r="H2476" t="n">
        <v>1.84</v>
      </c>
      <c r="I2476" t="n">
        <v>6</v>
      </c>
      <c r="J2476" t="n">
        <v>153.75</v>
      </c>
      <c r="K2476" t="n">
        <v>46.47</v>
      </c>
      <c r="L2476" t="n">
        <v>16</v>
      </c>
      <c r="M2476" t="n">
        <v>4</v>
      </c>
      <c r="N2476" t="n">
        <v>26.28</v>
      </c>
      <c r="O2476" t="n">
        <v>19196.18</v>
      </c>
      <c r="P2476" t="n">
        <v>103.62</v>
      </c>
      <c r="Q2476" t="n">
        <v>197.79</v>
      </c>
      <c r="R2476" t="n">
        <v>30.02</v>
      </c>
      <c r="S2476" t="n">
        <v>25.4</v>
      </c>
      <c r="T2476" t="n">
        <v>1478.47</v>
      </c>
      <c r="U2476" t="n">
        <v>0.85</v>
      </c>
      <c r="V2476" t="n">
        <v>0.89</v>
      </c>
      <c r="W2476" t="n">
        <v>2.95</v>
      </c>
      <c r="X2476" t="n">
        <v>0.09</v>
      </c>
      <c r="Y2476" t="n">
        <v>1</v>
      </c>
      <c r="Z2476" t="n">
        <v>10</v>
      </c>
    </row>
    <row r="2477">
      <c r="A2477" t="n">
        <v>61</v>
      </c>
      <c r="B2477" t="n">
        <v>65</v>
      </c>
      <c r="C2477" t="inlineStr">
        <is>
          <t xml:space="preserve">CONCLUIDO	</t>
        </is>
      </c>
      <c r="D2477" t="n">
        <v>7.7946</v>
      </c>
      <c r="E2477" t="n">
        <v>12.83</v>
      </c>
      <c r="F2477" t="n">
        <v>10.49</v>
      </c>
      <c r="G2477" t="n">
        <v>104.86</v>
      </c>
      <c r="H2477" t="n">
        <v>1.87</v>
      </c>
      <c r="I2477" t="n">
        <v>6</v>
      </c>
      <c r="J2477" t="n">
        <v>154.1</v>
      </c>
      <c r="K2477" t="n">
        <v>46.47</v>
      </c>
      <c r="L2477" t="n">
        <v>16.25</v>
      </c>
      <c r="M2477" t="n">
        <v>4</v>
      </c>
      <c r="N2477" t="n">
        <v>26.38</v>
      </c>
      <c r="O2477" t="n">
        <v>19239.4</v>
      </c>
      <c r="P2477" t="n">
        <v>103.77</v>
      </c>
      <c r="Q2477" t="n">
        <v>197.76</v>
      </c>
      <c r="R2477" t="n">
        <v>30.36</v>
      </c>
      <c r="S2477" t="n">
        <v>25.4</v>
      </c>
      <c r="T2477" t="n">
        <v>1647.18</v>
      </c>
      <c r="U2477" t="n">
        <v>0.84</v>
      </c>
      <c r="V2477" t="n">
        <v>0.89</v>
      </c>
      <c r="W2477" t="n">
        <v>2.95</v>
      </c>
      <c r="X2477" t="n">
        <v>0.1</v>
      </c>
      <c r="Y2477" t="n">
        <v>1</v>
      </c>
      <c r="Z2477" t="n">
        <v>10</v>
      </c>
    </row>
    <row r="2478">
      <c r="A2478" t="n">
        <v>62</v>
      </c>
      <c r="B2478" t="n">
        <v>65</v>
      </c>
      <c r="C2478" t="inlineStr">
        <is>
          <t xml:space="preserve">CONCLUIDO	</t>
        </is>
      </c>
      <c r="D2478" t="n">
        <v>7.7964</v>
      </c>
      <c r="E2478" t="n">
        <v>12.83</v>
      </c>
      <c r="F2478" t="n">
        <v>10.48</v>
      </c>
      <c r="G2478" t="n">
        <v>104.83</v>
      </c>
      <c r="H2478" t="n">
        <v>1.89</v>
      </c>
      <c r="I2478" t="n">
        <v>6</v>
      </c>
      <c r="J2478" t="n">
        <v>154.45</v>
      </c>
      <c r="K2478" t="n">
        <v>46.47</v>
      </c>
      <c r="L2478" t="n">
        <v>16.5</v>
      </c>
      <c r="M2478" t="n">
        <v>4</v>
      </c>
      <c r="N2478" t="n">
        <v>26.48</v>
      </c>
      <c r="O2478" t="n">
        <v>19282.65</v>
      </c>
      <c r="P2478" t="n">
        <v>103.49</v>
      </c>
      <c r="Q2478" t="n">
        <v>197.75</v>
      </c>
      <c r="R2478" t="n">
        <v>30.29</v>
      </c>
      <c r="S2478" t="n">
        <v>25.4</v>
      </c>
      <c r="T2478" t="n">
        <v>1610.76</v>
      </c>
      <c r="U2478" t="n">
        <v>0.84</v>
      </c>
      <c r="V2478" t="n">
        <v>0.89</v>
      </c>
      <c r="W2478" t="n">
        <v>2.95</v>
      </c>
      <c r="X2478" t="n">
        <v>0.09</v>
      </c>
      <c r="Y2478" t="n">
        <v>1</v>
      </c>
      <c r="Z2478" t="n">
        <v>10</v>
      </c>
    </row>
    <row r="2479">
      <c r="A2479" t="n">
        <v>63</v>
      </c>
      <c r="B2479" t="n">
        <v>65</v>
      </c>
      <c r="C2479" t="inlineStr">
        <is>
          <t xml:space="preserve">CONCLUIDO	</t>
        </is>
      </c>
      <c r="D2479" t="n">
        <v>7.7939</v>
      </c>
      <c r="E2479" t="n">
        <v>12.83</v>
      </c>
      <c r="F2479" t="n">
        <v>10.49</v>
      </c>
      <c r="G2479" t="n">
        <v>104.87</v>
      </c>
      <c r="H2479" t="n">
        <v>1.92</v>
      </c>
      <c r="I2479" t="n">
        <v>6</v>
      </c>
      <c r="J2479" t="n">
        <v>154.8</v>
      </c>
      <c r="K2479" t="n">
        <v>46.47</v>
      </c>
      <c r="L2479" t="n">
        <v>16.75</v>
      </c>
      <c r="M2479" t="n">
        <v>4</v>
      </c>
      <c r="N2479" t="n">
        <v>26.58</v>
      </c>
      <c r="O2479" t="n">
        <v>19325.94</v>
      </c>
      <c r="P2479" t="n">
        <v>103.31</v>
      </c>
      <c r="Q2479" t="n">
        <v>197.75</v>
      </c>
      <c r="R2479" t="n">
        <v>30.39</v>
      </c>
      <c r="S2479" t="n">
        <v>25.4</v>
      </c>
      <c r="T2479" t="n">
        <v>1663.22</v>
      </c>
      <c r="U2479" t="n">
        <v>0.84</v>
      </c>
      <c r="V2479" t="n">
        <v>0.89</v>
      </c>
      <c r="W2479" t="n">
        <v>2.95</v>
      </c>
      <c r="X2479" t="n">
        <v>0.1</v>
      </c>
      <c r="Y2479" t="n">
        <v>1</v>
      </c>
      <c r="Z2479" t="n">
        <v>10</v>
      </c>
    </row>
    <row r="2480">
      <c r="A2480" t="n">
        <v>64</v>
      </c>
      <c r="B2480" t="n">
        <v>65</v>
      </c>
      <c r="C2480" t="inlineStr">
        <is>
          <t xml:space="preserve">CONCLUIDO	</t>
        </is>
      </c>
      <c r="D2480" t="n">
        <v>7.7936</v>
      </c>
      <c r="E2480" t="n">
        <v>12.83</v>
      </c>
      <c r="F2480" t="n">
        <v>10.49</v>
      </c>
      <c r="G2480" t="n">
        <v>104.88</v>
      </c>
      <c r="H2480" t="n">
        <v>1.94</v>
      </c>
      <c r="I2480" t="n">
        <v>6</v>
      </c>
      <c r="J2480" t="n">
        <v>155.15</v>
      </c>
      <c r="K2480" t="n">
        <v>46.47</v>
      </c>
      <c r="L2480" t="n">
        <v>17</v>
      </c>
      <c r="M2480" t="n">
        <v>4</v>
      </c>
      <c r="N2480" t="n">
        <v>26.68</v>
      </c>
      <c r="O2480" t="n">
        <v>19369.26</v>
      </c>
      <c r="P2480" t="n">
        <v>102.92</v>
      </c>
      <c r="Q2480" t="n">
        <v>197.76</v>
      </c>
      <c r="R2480" t="n">
        <v>30.44</v>
      </c>
      <c r="S2480" t="n">
        <v>25.4</v>
      </c>
      <c r="T2480" t="n">
        <v>1687.36</v>
      </c>
      <c r="U2480" t="n">
        <v>0.83</v>
      </c>
      <c r="V2480" t="n">
        <v>0.89</v>
      </c>
      <c r="W2480" t="n">
        <v>2.95</v>
      </c>
      <c r="X2480" t="n">
        <v>0.1</v>
      </c>
      <c r="Y2480" t="n">
        <v>1</v>
      </c>
      <c r="Z2480" t="n">
        <v>10</v>
      </c>
    </row>
    <row r="2481">
      <c r="A2481" t="n">
        <v>65</v>
      </c>
      <c r="B2481" t="n">
        <v>65</v>
      </c>
      <c r="C2481" t="inlineStr">
        <is>
          <t xml:space="preserve">CONCLUIDO	</t>
        </is>
      </c>
      <c r="D2481" t="n">
        <v>7.7959</v>
      </c>
      <c r="E2481" t="n">
        <v>12.83</v>
      </c>
      <c r="F2481" t="n">
        <v>10.48</v>
      </c>
      <c r="G2481" t="n">
        <v>104.84</v>
      </c>
      <c r="H2481" t="n">
        <v>1.96</v>
      </c>
      <c r="I2481" t="n">
        <v>6</v>
      </c>
      <c r="J2481" t="n">
        <v>155.5</v>
      </c>
      <c r="K2481" t="n">
        <v>46.47</v>
      </c>
      <c r="L2481" t="n">
        <v>17.25</v>
      </c>
      <c r="M2481" t="n">
        <v>4</v>
      </c>
      <c r="N2481" t="n">
        <v>26.79</v>
      </c>
      <c r="O2481" t="n">
        <v>19412.61</v>
      </c>
      <c r="P2481" t="n">
        <v>102.36</v>
      </c>
      <c r="Q2481" t="n">
        <v>197.75</v>
      </c>
      <c r="R2481" t="n">
        <v>30.29</v>
      </c>
      <c r="S2481" t="n">
        <v>25.4</v>
      </c>
      <c r="T2481" t="n">
        <v>1608.99</v>
      </c>
      <c r="U2481" t="n">
        <v>0.84</v>
      </c>
      <c r="V2481" t="n">
        <v>0.89</v>
      </c>
      <c r="W2481" t="n">
        <v>2.95</v>
      </c>
      <c r="X2481" t="n">
        <v>0.09</v>
      </c>
      <c r="Y2481" t="n">
        <v>1</v>
      </c>
      <c r="Z2481" t="n">
        <v>10</v>
      </c>
    </row>
    <row r="2482">
      <c r="A2482" t="n">
        <v>66</v>
      </c>
      <c r="B2482" t="n">
        <v>65</v>
      </c>
      <c r="C2482" t="inlineStr">
        <is>
          <t xml:space="preserve">CONCLUIDO	</t>
        </is>
      </c>
      <c r="D2482" t="n">
        <v>7.7949</v>
      </c>
      <c r="E2482" t="n">
        <v>12.83</v>
      </c>
      <c r="F2482" t="n">
        <v>10.49</v>
      </c>
      <c r="G2482" t="n">
        <v>104.85</v>
      </c>
      <c r="H2482" t="n">
        <v>1.99</v>
      </c>
      <c r="I2482" t="n">
        <v>6</v>
      </c>
      <c r="J2482" t="n">
        <v>155.85</v>
      </c>
      <c r="K2482" t="n">
        <v>46.47</v>
      </c>
      <c r="L2482" t="n">
        <v>17.5</v>
      </c>
      <c r="M2482" t="n">
        <v>4</v>
      </c>
      <c r="N2482" t="n">
        <v>26.89</v>
      </c>
      <c r="O2482" t="n">
        <v>19456</v>
      </c>
      <c r="P2482" t="n">
        <v>102.01</v>
      </c>
      <c r="Q2482" t="n">
        <v>197.75</v>
      </c>
      <c r="R2482" t="n">
        <v>30.41</v>
      </c>
      <c r="S2482" t="n">
        <v>25.4</v>
      </c>
      <c r="T2482" t="n">
        <v>1670.16</v>
      </c>
      <c r="U2482" t="n">
        <v>0.84</v>
      </c>
      <c r="V2482" t="n">
        <v>0.89</v>
      </c>
      <c r="W2482" t="n">
        <v>2.95</v>
      </c>
      <c r="X2482" t="n">
        <v>0.1</v>
      </c>
      <c r="Y2482" t="n">
        <v>1</v>
      </c>
      <c r="Z2482" t="n">
        <v>10</v>
      </c>
    </row>
    <row r="2483">
      <c r="A2483" t="n">
        <v>67</v>
      </c>
      <c r="B2483" t="n">
        <v>65</v>
      </c>
      <c r="C2483" t="inlineStr">
        <is>
          <t xml:space="preserve">CONCLUIDO	</t>
        </is>
      </c>
      <c r="D2483" t="n">
        <v>7.7949</v>
      </c>
      <c r="E2483" t="n">
        <v>12.83</v>
      </c>
      <c r="F2483" t="n">
        <v>10.49</v>
      </c>
      <c r="G2483" t="n">
        <v>104.85</v>
      </c>
      <c r="H2483" t="n">
        <v>2.01</v>
      </c>
      <c r="I2483" t="n">
        <v>6</v>
      </c>
      <c r="J2483" t="n">
        <v>156.21</v>
      </c>
      <c r="K2483" t="n">
        <v>46.47</v>
      </c>
      <c r="L2483" t="n">
        <v>17.75</v>
      </c>
      <c r="M2483" t="n">
        <v>4</v>
      </c>
      <c r="N2483" t="n">
        <v>26.99</v>
      </c>
      <c r="O2483" t="n">
        <v>19499.43</v>
      </c>
      <c r="P2483" t="n">
        <v>101.33</v>
      </c>
      <c r="Q2483" t="n">
        <v>197.76</v>
      </c>
      <c r="R2483" t="n">
        <v>30.44</v>
      </c>
      <c r="S2483" t="n">
        <v>25.4</v>
      </c>
      <c r="T2483" t="n">
        <v>1686.85</v>
      </c>
      <c r="U2483" t="n">
        <v>0.83</v>
      </c>
      <c r="V2483" t="n">
        <v>0.89</v>
      </c>
      <c r="W2483" t="n">
        <v>2.95</v>
      </c>
      <c r="X2483" t="n">
        <v>0.1</v>
      </c>
      <c r="Y2483" t="n">
        <v>1</v>
      </c>
      <c r="Z2483" t="n">
        <v>10</v>
      </c>
    </row>
    <row r="2484">
      <c r="A2484" t="n">
        <v>68</v>
      </c>
      <c r="B2484" t="n">
        <v>65</v>
      </c>
      <c r="C2484" t="inlineStr">
        <is>
          <t xml:space="preserve">CONCLUIDO	</t>
        </is>
      </c>
      <c r="D2484" t="n">
        <v>7.8184</v>
      </c>
      <c r="E2484" t="n">
        <v>12.79</v>
      </c>
      <c r="F2484" t="n">
        <v>10.47</v>
      </c>
      <c r="G2484" t="n">
        <v>125.69</v>
      </c>
      <c r="H2484" t="n">
        <v>2.04</v>
      </c>
      <c r="I2484" t="n">
        <v>5</v>
      </c>
      <c r="J2484" t="n">
        <v>156.56</v>
      </c>
      <c r="K2484" t="n">
        <v>46.47</v>
      </c>
      <c r="L2484" t="n">
        <v>18</v>
      </c>
      <c r="M2484" t="n">
        <v>3</v>
      </c>
      <c r="N2484" t="n">
        <v>27.09</v>
      </c>
      <c r="O2484" t="n">
        <v>19542.89</v>
      </c>
      <c r="P2484" t="n">
        <v>100.55</v>
      </c>
      <c r="Q2484" t="n">
        <v>197.75</v>
      </c>
      <c r="R2484" t="n">
        <v>30.03</v>
      </c>
      <c r="S2484" t="n">
        <v>25.4</v>
      </c>
      <c r="T2484" t="n">
        <v>1485.89</v>
      </c>
      <c r="U2484" t="n">
        <v>0.85</v>
      </c>
      <c r="V2484" t="n">
        <v>0.89</v>
      </c>
      <c r="W2484" t="n">
        <v>2.95</v>
      </c>
      <c r="X2484" t="n">
        <v>0.08</v>
      </c>
      <c r="Y2484" t="n">
        <v>1</v>
      </c>
      <c r="Z2484" t="n">
        <v>10</v>
      </c>
    </row>
    <row r="2485">
      <c r="A2485" t="n">
        <v>69</v>
      </c>
      <c r="B2485" t="n">
        <v>65</v>
      </c>
      <c r="C2485" t="inlineStr">
        <is>
          <t xml:space="preserve">CONCLUIDO	</t>
        </is>
      </c>
      <c r="D2485" t="n">
        <v>7.8161</v>
      </c>
      <c r="E2485" t="n">
        <v>12.79</v>
      </c>
      <c r="F2485" t="n">
        <v>10.48</v>
      </c>
      <c r="G2485" t="n">
        <v>125.73</v>
      </c>
      <c r="H2485" t="n">
        <v>2.06</v>
      </c>
      <c r="I2485" t="n">
        <v>5</v>
      </c>
      <c r="J2485" t="n">
        <v>156.91</v>
      </c>
      <c r="K2485" t="n">
        <v>46.47</v>
      </c>
      <c r="L2485" t="n">
        <v>18.25</v>
      </c>
      <c r="M2485" t="n">
        <v>3</v>
      </c>
      <c r="N2485" t="n">
        <v>27.19</v>
      </c>
      <c r="O2485" t="n">
        <v>19586.39</v>
      </c>
      <c r="P2485" t="n">
        <v>100.91</v>
      </c>
      <c r="Q2485" t="n">
        <v>197.76</v>
      </c>
      <c r="R2485" t="n">
        <v>30.13</v>
      </c>
      <c r="S2485" t="n">
        <v>25.4</v>
      </c>
      <c r="T2485" t="n">
        <v>1534.32</v>
      </c>
      <c r="U2485" t="n">
        <v>0.84</v>
      </c>
      <c r="V2485" t="n">
        <v>0.89</v>
      </c>
      <c r="W2485" t="n">
        <v>2.95</v>
      </c>
      <c r="X2485" t="n">
        <v>0.09</v>
      </c>
      <c r="Y2485" t="n">
        <v>1</v>
      </c>
      <c r="Z2485" t="n">
        <v>10</v>
      </c>
    </row>
    <row r="2486">
      <c r="A2486" t="n">
        <v>70</v>
      </c>
      <c r="B2486" t="n">
        <v>65</v>
      </c>
      <c r="C2486" t="inlineStr">
        <is>
          <t xml:space="preserve">CONCLUIDO	</t>
        </is>
      </c>
      <c r="D2486" t="n">
        <v>7.8162</v>
      </c>
      <c r="E2486" t="n">
        <v>12.79</v>
      </c>
      <c r="F2486" t="n">
        <v>10.48</v>
      </c>
      <c r="G2486" t="n">
        <v>125.73</v>
      </c>
      <c r="H2486" t="n">
        <v>2.08</v>
      </c>
      <c r="I2486" t="n">
        <v>5</v>
      </c>
      <c r="J2486" t="n">
        <v>157.26</v>
      </c>
      <c r="K2486" t="n">
        <v>46.47</v>
      </c>
      <c r="L2486" t="n">
        <v>18.5</v>
      </c>
      <c r="M2486" t="n">
        <v>3</v>
      </c>
      <c r="N2486" t="n">
        <v>27.3</v>
      </c>
      <c r="O2486" t="n">
        <v>19629.92</v>
      </c>
      <c r="P2486" t="n">
        <v>100.97</v>
      </c>
      <c r="Q2486" t="n">
        <v>197.77</v>
      </c>
      <c r="R2486" t="n">
        <v>30.16</v>
      </c>
      <c r="S2486" t="n">
        <v>25.4</v>
      </c>
      <c r="T2486" t="n">
        <v>1549.51</v>
      </c>
      <c r="U2486" t="n">
        <v>0.84</v>
      </c>
      <c r="V2486" t="n">
        <v>0.89</v>
      </c>
      <c r="W2486" t="n">
        <v>2.95</v>
      </c>
      <c r="X2486" t="n">
        <v>0.09</v>
      </c>
      <c r="Y2486" t="n">
        <v>1</v>
      </c>
      <c r="Z2486" t="n">
        <v>10</v>
      </c>
    </row>
    <row r="2487">
      <c r="A2487" t="n">
        <v>71</v>
      </c>
      <c r="B2487" t="n">
        <v>65</v>
      </c>
      <c r="C2487" t="inlineStr">
        <is>
          <t xml:space="preserve">CONCLUIDO	</t>
        </is>
      </c>
      <c r="D2487" t="n">
        <v>7.8195</v>
      </c>
      <c r="E2487" t="n">
        <v>12.79</v>
      </c>
      <c r="F2487" t="n">
        <v>10.47</v>
      </c>
      <c r="G2487" t="n">
        <v>125.67</v>
      </c>
      <c r="H2487" t="n">
        <v>2.11</v>
      </c>
      <c r="I2487" t="n">
        <v>5</v>
      </c>
      <c r="J2487" t="n">
        <v>157.62</v>
      </c>
      <c r="K2487" t="n">
        <v>46.47</v>
      </c>
      <c r="L2487" t="n">
        <v>18.75</v>
      </c>
      <c r="M2487" t="n">
        <v>3</v>
      </c>
      <c r="N2487" t="n">
        <v>27.4</v>
      </c>
      <c r="O2487" t="n">
        <v>19673.48</v>
      </c>
      <c r="P2487" t="n">
        <v>100.94</v>
      </c>
      <c r="Q2487" t="n">
        <v>197.76</v>
      </c>
      <c r="R2487" t="n">
        <v>29.87</v>
      </c>
      <c r="S2487" t="n">
        <v>25.4</v>
      </c>
      <c r="T2487" t="n">
        <v>1407.28</v>
      </c>
      <c r="U2487" t="n">
        <v>0.85</v>
      </c>
      <c r="V2487" t="n">
        <v>0.89</v>
      </c>
      <c r="W2487" t="n">
        <v>2.95</v>
      </c>
      <c r="X2487" t="n">
        <v>0.08</v>
      </c>
      <c r="Y2487" t="n">
        <v>1</v>
      </c>
      <c r="Z2487" t="n">
        <v>10</v>
      </c>
    </row>
    <row r="2488">
      <c r="A2488" t="n">
        <v>72</v>
      </c>
      <c r="B2488" t="n">
        <v>65</v>
      </c>
      <c r="C2488" t="inlineStr">
        <is>
          <t xml:space="preserve">CONCLUIDO	</t>
        </is>
      </c>
      <c r="D2488" t="n">
        <v>7.8195</v>
      </c>
      <c r="E2488" t="n">
        <v>12.79</v>
      </c>
      <c r="F2488" t="n">
        <v>10.47</v>
      </c>
      <c r="G2488" t="n">
        <v>125.67</v>
      </c>
      <c r="H2488" t="n">
        <v>2.13</v>
      </c>
      <c r="I2488" t="n">
        <v>5</v>
      </c>
      <c r="J2488" t="n">
        <v>157.97</v>
      </c>
      <c r="K2488" t="n">
        <v>46.47</v>
      </c>
      <c r="L2488" t="n">
        <v>19</v>
      </c>
      <c r="M2488" t="n">
        <v>3</v>
      </c>
      <c r="N2488" t="n">
        <v>27.5</v>
      </c>
      <c r="O2488" t="n">
        <v>19717.08</v>
      </c>
      <c r="P2488" t="n">
        <v>100.99</v>
      </c>
      <c r="Q2488" t="n">
        <v>197.75</v>
      </c>
      <c r="R2488" t="n">
        <v>29.97</v>
      </c>
      <c r="S2488" t="n">
        <v>25.4</v>
      </c>
      <c r="T2488" t="n">
        <v>1456.93</v>
      </c>
      <c r="U2488" t="n">
        <v>0.85</v>
      </c>
      <c r="V2488" t="n">
        <v>0.89</v>
      </c>
      <c r="W2488" t="n">
        <v>2.95</v>
      </c>
      <c r="X2488" t="n">
        <v>0.08</v>
      </c>
      <c r="Y2488" t="n">
        <v>1</v>
      </c>
      <c r="Z2488" t="n">
        <v>10</v>
      </c>
    </row>
    <row r="2489">
      <c r="A2489" t="n">
        <v>73</v>
      </c>
      <c r="B2489" t="n">
        <v>65</v>
      </c>
      <c r="C2489" t="inlineStr">
        <is>
          <t xml:space="preserve">CONCLUIDO	</t>
        </is>
      </c>
      <c r="D2489" t="n">
        <v>7.8259</v>
      </c>
      <c r="E2489" t="n">
        <v>12.78</v>
      </c>
      <c r="F2489" t="n">
        <v>10.46</v>
      </c>
      <c r="G2489" t="n">
        <v>125.54</v>
      </c>
      <c r="H2489" t="n">
        <v>2.15</v>
      </c>
      <c r="I2489" t="n">
        <v>5</v>
      </c>
      <c r="J2489" t="n">
        <v>158.32</v>
      </c>
      <c r="K2489" t="n">
        <v>46.47</v>
      </c>
      <c r="L2489" t="n">
        <v>19.25</v>
      </c>
      <c r="M2489" t="n">
        <v>3</v>
      </c>
      <c r="N2489" t="n">
        <v>27.61</v>
      </c>
      <c r="O2489" t="n">
        <v>19760.72</v>
      </c>
      <c r="P2489" t="n">
        <v>100.77</v>
      </c>
      <c r="Q2489" t="n">
        <v>197.75</v>
      </c>
      <c r="R2489" t="n">
        <v>29.67</v>
      </c>
      <c r="S2489" t="n">
        <v>25.4</v>
      </c>
      <c r="T2489" t="n">
        <v>1307.28</v>
      </c>
      <c r="U2489" t="n">
        <v>0.86</v>
      </c>
      <c r="V2489" t="n">
        <v>0.89</v>
      </c>
      <c r="W2489" t="n">
        <v>2.94</v>
      </c>
      <c r="X2489" t="n">
        <v>0.07000000000000001</v>
      </c>
      <c r="Y2489" t="n">
        <v>1</v>
      </c>
      <c r="Z2489" t="n">
        <v>10</v>
      </c>
    </row>
    <row r="2490">
      <c r="A2490" t="n">
        <v>74</v>
      </c>
      <c r="B2490" t="n">
        <v>65</v>
      </c>
      <c r="C2490" t="inlineStr">
        <is>
          <t xml:space="preserve">CONCLUIDO	</t>
        </is>
      </c>
      <c r="D2490" t="n">
        <v>7.8213</v>
      </c>
      <c r="E2490" t="n">
        <v>12.79</v>
      </c>
      <c r="F2490" t="n">
        <v>10.47</v>
      </c>
      <c r="G2490" t="n">
        <v>125.63</v>
      </c>
      <c r="H2490" t="n">
        <v>2.18</v>
      </c>
      <c r="I2490" t="n">
        <v>5</v>
      </c>
      <c r="J2490" t="n">
        <v>158.68</v>
      </c>
      <c r="K2490" t="n">
        <v>46.47</v>
      </c>
      <c r="L2490" t="n">
        <v>19.5</v>
      </c>
      <c r="M2490" t="n">
        <v>3</v>
      </c>
      <c r="N2490" t="n">
        <v>27.71</v>
      </c>
      <c r="O2490" t="n">
        <v>19804.39</v>
      </c>
      <c r="P2490" t="n">
        <v>100.8</v>
      </c>
      <c r="Q2490" t="n">
        <v>197.77</v>
      </c>
      <c r="R2490" t="n">
        <v>29.86</v>
      </c>
      <c r="S2490" t="n">
        <v>25.4</v>
      </c>
      <c r="T2490" t="n">
        <v>1400.54</v>
      </c>
      <c r="U2490" t="n">
        <v>0.85</v>
      </c>
      <c r="V2490" t="n">
        <v>0.89</v>
      </c>
      <c r="W2490" t="n">
        <v>2.95</v>
      </c>
      <c r="X2490" t="n">
        <v>0.08</v>
      </c>
      <c r="Y2490" t="n">
        <v>1</v>
      </c>
      <c r="Z2490" t="n">
        <v>10</v>
      </c>
    </row>
    <row r="2491">
      <c r="A2491" t="n">
        <v>75</v>
      </c>
      <c r="B2491" t="n">
        <v>65</v>
      </c>
      <c r="C2491" t="inlineStr">
        <is>
          <t xml:space="preserve">CONCLUIDO	</t>
        </is>
      </c>
      <c r="D2491" t="n">
        <v>7.8206</v>
      </c>
      <c r="E2491" t="n">
        <v>12.79</v>
      </c>
      <c r="F2491" t="n">
        <v>10.47</v>
      </c>
      <c r="G2491" t="n">
        <v>125.64</v>
      </c>
      <c r="H2491" t="n">
        <v>2.2</v>
      </c>
      <c r="I2491" t="n">
        <v>5</v>
      </c>
      <c r="J2491" t="n">
        <v>159.03</v>
      </c>
      <c r="K2491" t="n">
        <v>46.47</v>
      </c>
      <c r="L2491" t="n">
        <v>19.75</v>
      </c>
      <c r="M2491" t="n">
        <v>3</v>
      </c>
      <c r="N2491" t="n">
        <v>27.82</v>
      </c>
      <c r="O2491" t="n">
        <v>19848.23</v>
      </c>
      <c r="P2491" t="n">
        <v>100.76</v>
      </c>
      <c r="Q2491" t="n">
        <v>197.75</v>
      </c>
      <c r="R2491" t="n">
        <v>29.91</v>
      </c>
      <c r="S2491" t="n">
        <v>25.4</v>
      </c>
      <c r="T2491" t="n">
        <v>1428.41</v>
      </c>
      <c r="U2491" t="n">
        <v>0.85</v>
      </c>
      <c r="V2491" t="n">
        <v>0.89</v>
      </c>
      <c r="W2491" t="n">
        <v>2.95</v>
      </c>
      <c r="X2491" t="n">
        <v>0.08</v>
      </c>
      <c r="Y2491" t="n">
        <v>1</v>
      </c>
      <c r="Z2491" t="n">
        <v>10</v>
      </c>
    </row>
    <row r="2492">
      <c r="A2492" t="n">
        <v>76</v>
      </c>
      <c r="B2492" t="n">
        <v>65</v>
      </c>
      <c r="C2492" t="inlineStr">
        <is>
          <t xml:space="preserve">CONCLUIDO	</t>
        </is>
      </c>
      <c r="D2492" t="n">
        <v>7.8205</v>
      </c>
      <c r="E2492" t="n">
        <v>12.79</v>
      </c>
      <c r="F2492" t="n">
        <v>10.47</v>
      </c>
      <c r="G2492" t="n">
        <v>125.65</v>
      </c>
      <c r="H2492" t="n">
        <v>2.22</v>
      </c>
      <c r="I2492" t="n">
        <v>5</v>
      </c>
      <c r="J2492" t="n">
        <v>159.39</v>
      </c>
      <c r="K2492" t="n">
        <v>46.47</v>
      </c>
      <c r="L2492" t="n">
        <v>20</v>
      </c>
      <c r="M2492" t="n">
        <v>3</v>
      </c>
      <c r="N2492" t="n">
        <v>27.92</v>
      </c>
      <c r="O2492" t="n">
        <v>19891.97</v>
      </c>
      <c r="P2492" t="n">
        <v>100.46</v>
      </c>
      <c r="Q2492" t="n">
        <v>197.75</v>
      </c>
      <c r="R2492" t="n">
        <v>29.86</v>
      </c>
      <c r="S2492" t="n">
        <v>25.4</v>
      </c>
      <c r="T2492" t="n">
        <v>1403.03</v>
      </c>
      <c r="U2492" t="n">
        <v>0.85</v>
      </c>
      <c r="V2492" t="n">
        <v>0.89</v>
      </c>
      <c r="W2492" t="n">
        <v>2.95</v>
      </c>
      <c r="X2492" t="n">
        <v>0.08</v>
      </c>
      <c r="Y2492" t="n">
        <v>1</v>
      </c>
      <c r="Z2492" t="n">
        <v>10</v>
      </c>
    </row>
    <row r="2493">
      <c r="A2493" t="n">
        <v>77</v>
      </c>
      <c r="B2493" t="n">
        <v>65</v>
      </c>
      <c r="C2493" t="inlineStr">
        <is>
          <t xml:space="preserve">CONCLUIDO	</t>
        </is>
      </c>
      <c r="D2493" t="n">
        <v>7.8213</v>
      </c>
      <c r="E2493" t="n">
        <v>12.79</v>
      </c>
      <c r="F2493" t="n">
        <v>10.47</v>
      </c>
      <c r="G2493" t="n">
        <v>125.63</v>
      </c>
      <c r="H2493" t="n">
        <v>2.25</v>
      </c>
      <c r="I2493" t="n">
        <v>5</v>
      </c>
      <c r="J2493" t="n">
        <v>159.74</v>
      </c>
      <c r="K2493" t="n">
        <v>46.47</v>
      </c>
      <c r="L2493" t="n">
        <v>20.25</v>
      </c>
      <c r="M2493" t="n">
        <v>3</v>
      </c>
      <c r="N2493" t="n">
        <v>28.03</v>
      </c>
      <c r="O2493" t="n">
        <v>19935.76</v>
      </c>
      <c r="P2493" t="n">
        <v>100.28</v>
      </c>
      <c r="Q2493" t="n">
        <v>197.75</v>
      </c>
      <c r="R2493" t="n">
        <v>29.84</v>
      </c>
      <c r="S2493" t="n">
        <v>25.4</v>
      </c>
      <c r="T2493" t="n">
        <v>1391.36</v>
      </c>
      <c r="U2493" t="n">
        <v>0.85</v>
      </c>
      <c r="V2493" t="n">
        <v>0.89</v>
      </c>
      <c r="W2493" t="n">
        <v>2.95</v>
      </c>
      <c r="X2493" t="n">
        <v>0.08</v>
      </c>
      <c r="Y2493" t="n">
        <v>1</v>
      </c>
      <c r="Z2493" t="n">
        <v>10</v>
      </c>
    </row>
    <row r="2494">
      <c r="A2494" t="n">
        <v>78</v>
      </c>
      <c r="B2494" t="n">
        <v>65</v>
      </c>
      <c r="C2494" t="inlineStr">
        <is>
          <t xml:space="preserve">CONCLUIDO	</t>
        </is>
      </c>
      <c r="D2494" t="n">
        <v>7.8252</v>
      </c>
      <c r="E2494" t="n">
        <v>12.78</v>
      </c>
      <c r="F2494" t="n">
        <v>10.46</v>
      </c>
      <c r="G2494" t="n">
        <v>125.55</v>
      </c>
      <c r="H2494" t="n">
        <v>2.27</v>
      </c>
      <c r="I2494" t="n">
        <v>5</v>
      </c>
      <c r="J2494" t="n">
        <v>160.1</v>
      </c>
      <c r="K2494" t="n">
        <v>46.47</v>
      </c>
      <c r="L2494" t="n">
        <v>20.5</v>
      </c>
      <c r="M2494" t="n">
        <v>3</v>
      </c>
      <c r="N2494" t="n">
        <v>28.13</v>
      </c>
      <c r="O2494" t="n">
        <v>19979.57</v>
      </c>
      <c r="P2494" t="n">
        <v>99.92</v>
      </c>
      <c r="Q2494" t="n">
        <v>197.75</v>
      </c>
      <c r="R2494" t="n">
        <v>29.68</v>
      </c>
      <c r="S2494" t="n">
        <v>25.4</v>
      </c>
      <c r="T2494" t="n">
        <v>1311.01</v>
      </c>
      <c r="U2494" t="n">
        <v>0.86</v>
      </c>
      <c r="V2494" t="n">
        <v>0.89</v>
      </c>
      <c r="W2494" t="n">
        <v>2.94</v>
      </c>
      <c r="X2494" t="n">
        <v>0.07000000000000001</v>
      </c>
      <c r="Y2494" t="n">
        <v>1</v>
      </c>
      <c r="Z2494" t="n">
        <v>10</v>
      </c>
    </row>
    <row r="2495">
      <c r="A2495" t="n">
        <v>79</v>
      </c>
      <c r="B2495" t="n">
        <v>65</v>
      </c>
      <c r="C2495" t="inlineStr">
        <is>
          <t xml:space="preserve">CONCLUIDO	</t>
        </is>
      </c>
      <c r="D2495" t="n">
        <v>7.8273</v>
      </c>
      <c r="E2495" t="n">
        <v>12.78</v>
      </c>
      <c r="F2495" t="n">
        <v>10.46</v>
      </c>
      <c r="G2495" t="n">
        <v>125.51</v>
      </c>
      <c r="H2495" t="n">
        <v>2.29</v>
      </c>
      <c r="I2495" t="n">
        <v>5</v>
      </c>
      <c r="J2495" t="n">
        <v>160.45</v>
      </c>
      <c r="K2495" t="n">
        <v>46.47</v>
      </c>
      <c r="L2495" t="n">
        <v>20.75</v>
      </c>
      <c r="M2495" t="n">
        <v>3</v>
      </c>
      <c r="N2495" t="n">
        <v>28.24</v>
      </c>
      <c r="O2495" t="n">
        <v>20023.43</v>
      </c>
      <c r="P2495" t="n">
        <v>99.47</v>
      </c>
      <c r="Q2495" t="n">
        <v>197.75</v>
      </c>
      <c r="R2495" t="n">
        <v>29.58</v>
      </c>
      <c r="S2495" t="n">
        <v>25.4</v>
      </c>
      <c r="T2495" t="n">
        <v>1261.94</v>
      </c>
      <c r="U2495" t="n">
        <v>0.86</v>
      </c>
      <c r="V2495" t="n">
        <v>0.89</v>
      </c>
      <c r="W2495" t="n">
        <v>2.94</v>
      </c>
      <c r="X2495" t="n">
        <v>0.07000000000000001</v>
      </c>
      <c r="Y2495" t="n">
        <v>1</v>
      </c>
      <c r="Z2495" t="n">
        <v>10</v>
      </c>
    </row>
    <row r="2496">
      <c r="A2496" t="n">
        <v>80</v>
      </c>
      <c r="B2496" t="n">
        <v>65</v>
      </c>
      <c r="C2496" t="inlineStr">
        <is>
          <t xml:space="preserve">CONCLUIDO	</t>
        </is>
      </c>
      <c r="D2496" t="n">
        <v>7.8225</v>
      </c>
      <c r="E2496" t="n">
        <v>12.78</v>
      </c>
      <c r="F2496" t="n">
        <v>10.47</v>
      </c>
      <c r="G2496" t="n">
        <v>125.61</v>
      </c>
      <c r="H2496" t="n">
        <v>2.31</v>
      </c>
      <c r="I2496" t="n">
        <v>5</v>
      </c>
      <c r="J2496" t="n">
        <v>160.81</v>
      </c>
      <c r="K2496" t="n">
        <v>46.47</v>
      </c>
      <c r="L2496" t="n">
        <v>21</v>
      </c>
      <c r="M2496" t="n">
        <v>3</v>
      </c>
      <c r="N2496" t="n">
        <v>28.34</v>
      </c>
      <c r="O2496" t="n">
        <v>20067.32</v>
      </c>
      <c r="P2496" t="n">
        <v>99.23999999999999</v>
      </c>
      <c r="Q2496" t="n">
        <v>197.78</v>
      </c>
      <c r="R2496" t="n">
        <v>29.73</v>
      </c>
      <c r="S2496" t="n">
        <v>25.4</v>
      </c>
      <c r="T2496" t="n">
        <v>1333.85</v>
      </c>
      <c r="U2496" t="n">
        <v>0.85</v>
      </c>
      <c r="V2496" t="n">
        <v>0.89</v>
      </c>
      <c r="W2496" t="n">
        <v>2.95</v>
      </c>
      <c r="X2496" t="n">
        <v>0.08</v>
      </c>
      <c r="Y2496" t="n">
        <v>1</v>
      </c>
      <c r="Z2496" t="n">
        <v>10</v>
      </c>
    </row>
    <row r="2497">
      <c r="A2497" t="n">
        <v>81</v>
      </c>
      <c r="B2497" t="n">
        <v>65</v>
      </c>
      <c r="C2497" t="inlineStr">
        <is>
          <t xml:space="preserve">CONCLUIDO	</t>
        </is>
      </c>
      <c r="D2497" t="n">
        <v>7.8252</v>
      </c>
      <c r="E2497" t="n">
        <v>12.78</v>
      </c>
      <c r="F2497" t="n">
        <v>10.46</v>
      </c>
      <c r="G2497" t="n">
        <v>125.55</v>
      </c>
      <c r="H2497" t="n">
        <v>2.34</v>
      </c>
      <c r="I2497" t="n">
        <v>5</v>
      </c>
      <c r="J2497" t="n">
        <v>161.17</v>
      </c>
      <c r="K2497" t="n">
        <v>46.47</v>
      </c>
      <c r="L2497" t="n">
        <v>21.25</v>
      </c>
      <c r="M2497" t="n">
        <v>3</v>
      </c>
      <c r="N2497" t="n">
        <v>28.45</v>
      </c>
      <c r="O2497" t="n">
        <v>20111.25</v>
      </c>
      <c r="P2497" t="n">
        <v>98.78</v>
      </c>
      <c r="Q2497" t="n">
        <v>197.75</v>
      </c>
      <c r="R2497" t="n">
        <v>29.6</v>
      </c>
      <c r="S2497" t="n">
        <v>25.4</v>
      </c>
      <c r="T2497" t="n">
        <v>1272.89</v>
      </c>
      <c r="U2497" t="n">
        <v>0.86</v>
      </c>
      <c r="V2497" t="n">
        <v>0.89</v>
      </c>
      <c r="W2497" t="n">
        <v>2.95</v>
      </c>
      <c r="X2497" t="n">
        <v>0.07000000000000001</v>
      </c>
      <c r="Y2497" t="n">
        <v>1</v>
      </c>
      <c r="Z2497" t="n">
        <v>10</v>
      </c>
    </row>
    <row r="2498">
      <c r="A2498" t="n">
        <v>82</v>
      </c>
      <c r="B2498" t="n">
        <v>65</v>
      </c>
      <c r="C2498" t="inlineStr">
        <is>
          <t xml:space="preserve">CONCLUIDO	</t>
        </is>
      </c>
      <c r="D2498" t="n">
        <v>7.8242</v>
      </c>
      <c r="E2498" t="n">
        <v>12.78</v>
      </c>
      <c r="F2498" t="n">
        <v>10.46</v>
      </c>
      <c r="G2498" t="n">
        <v>125.57</v>
      </c>
      <c r="H2498" t="n">
        <v>2.36</v>
      </c>
      <c r="I2498" t="n">
        <v>5</v>
      </c>
      <c r="J2498" t="n">
        <v>161.52</v>
      </c>
      <c r="K2498" t="n">
        <v>46.47</v>
      </c>
      <c r="L2498" t="n">
        <v>21.5</v>
      </c>
      <c r="M2498" t="n">
        <v>2</v>
      </c>
      <c r="N2498" t="n">
        <v>28.56</v>
      </c>
      <c r="O2498" t="n">
        <v>20155.21</v>
      </c>
      <c r="P2498" t="n">
        <v>97.98999999999999</v>
      </c>
      <c r="Q2498" t="n">
        <v>197.75</v>
      </c>
      <c r="R2498" t="n">
        <v>29.61</v>
      </c>
      <c r="S2498" t="n">
        <v>25.4</v>
      </c>
      <c r="T2498" t="n">
        <v>1276.79</v>
      </c>
      <c r="U2498" t="n">
        <v>0.86</v>
      </c>
      <c r="V2498" t="n">
        <v>0.89</v>
      </c>
      <c r="W2498" t="n">
        <v>2.95</v>
      </c>
      <c r="X2498" t="n">
        <v>0.07000000000000001</v>
      </c>
      <c r="Y2498" t="n">
        <v>1</v>
      </c>
      <c r="Z2498" t="n">
        <v>10</v>
      </c>
    </row>
    <row r="2499">
      <c r="A2499" t="n">
        <v>83</v>
      </c>
      <c r="B2499" t="n">
        <v>65</v>
      </c>
      <c r="C2499" t="inlineStr">
        <is>
          <t xml:space="preserve">CONCLUIDO	</t>
        </is>
      </c>
      <c r="D2499" t="n">
        <v>7.8249</v>
      </c>
      <c r="E2499" t="n">
        <v>12.78</v>
      </c>
      <c r="F2499" t="n">
        <v>10.46</v>
      </c>
      <c r="G2499" t="n">
        <v>125.56</v>
      </c>
      <c r="H2499" t="n">
        <v>2.38</v>
      </c>
      <c r="I2499" t="n">
        <v>5</v>
      </c>
      <c r="J2499" t="n">
        <v>161.88</v>
      </c>
      <c r="K2499" t="n">
        <v>46.47</v>
      </c>
      <c r="L2499" t="n">
        <v>21.75</v>
      </c>
      <c r="M2499" t="n">
        <v>2</v>
      </c>
      <c r="N2499" t="n">
        <v>28.66</v>
      </c>
      <c r="O2499" t="n">
        <v>20199.21</v>
      </c>
      <c r="P2499" t="n">
        <v>97.54000000000001</v>
      </c>
      <c r="Q2499" t="n">
        <v>197.75</v>
      </c>
      <c r="R2499" t="n">
        <v>29.59</v>
      </c>
      <c r="S2499" t="n">
        <v>25.4</v>
      </c>
      <c r="T2499" t="n">
        <v>1263.7</v>
      </c>
      <c r="U2499" t="n">
        <v>0.86</v>
      </c>
      <c r="V2499" t="n">
        <v>0.89</v>
      </c>
      <c r="W2499" t="n">
        <v>2.95</v>
      </c>
      <c r="X2499" t="n">
        <v>0.07000000000000001</v>
      </c>
      <c r="Y2499" t="n">
        <v>1</v>
      </c>
      <c r="Z2499" t="n">
        <v>10</v>
      </c>
    </row>
    <row r="2500">
      <c r="A2500" t="n">
        <v>84</v>
      </c>
      <c r="B2500" t="n">
        <v>65</v>
      </c>
      <c r="C2500" t="inlineStr">
        <is>
          <t xml:space="preserve">CONCLUIDO	</t>
        </is>
      </c>
      <c r="D2500" t="n">
        <v>7.822</v>
      </c>
      <c r="E2500" t="n">
        <v>12.78</v>
      </c>
      <c r="F2500" t="n">
        <v>10.47</v>
      </c>
      <c r="G2500" t="n">
        <v>125.62</v>
      </c>
      <c r="H2500" t="n">
        <v>2.4</v>
      </c>
      <c r="I2500" t="n">
        <v>5</v>
      </c>
      <c r="J2500" t="n">
        <v>162.24</v>
      </c>
      <c r="K2500" t="n">
        <v>46.47</v>
      </c>
      <c r="L2500" t="n">
        <v>22</v>
      </c>
      <c r="M2500" t="n">
        <v>2</v>
      </c>
      <c r="N2500" t="n">
        <v>28.77</v>
      </c>
      <c r="O2500" t="n">
        <v>20243.25</v>
      </c>
      <c r="P2500" t="n">
        <v>97.45999999999999</v>
      </c>
      <c r="Q2500" t="n">
        <v>197.77</v>
      </c>
      <c r="R2500" t="n">
        <v>29.73</v>
      </c>
      <c r="S2500" t="n">
        <v>25.4</v>
      </c>
      <c r="T2500" t="n">
        <v>1336.17</v>
      </c>
      <c r="U2500" t="n">
        <v>0.85</v>
      </c>
      <c r="V2500" t="n">
        <v>0.89</v>
      </c>
      <c r="W2500" t="n">
        <v>2.95</v>
      </c>
      <c r="X2500" t="n">
        <v>0.08</v>
      </c>
      <c r="Y2500" t="n">
        <v>1</v>
      </c>
      <c r="Z2500" t="n">
        <v>10</v>
      </c>
    </row>
    <row r="2501">
      <c r="A2501" t="n">
        <v>85</v>
      </c>
      <c r="B2501" t="n">
        <v>65</v>
      </c>
      <c r="C2501" t="inlineStr">
        <is>
          <t xml:space="preserve">CONCLUIDO	</t>
        </is>
      </c>
      <c r="D2501" t="n">
        <v>7.8229</v>
      </c>
      <c r="E2501" t="n">
        <v>12.78</v>
      </c>
      <c r="F2501" t="n">
        <v>10.47</v>
      </c>
      <c r="G2501" t="n">
        <v>125.6</v>
      </c>
      <c r="H2501" t="n">
        <v>2.42</v>
      </c>
      <c r="I2501" t="n">
        <v>5</v>
      </c>
      <c r="J2501" t="n">
        <v>162.59</v>
      </c>
      <c r="K2501" t="n">
        <v>46.47</v>
      </c>
      <c r="L2501" t="n">
        <v>22.25</v>
      </c>
      <c r="M2501" t="n">
        <v>2</v>
      </c>
      <c r="N2501" t="n">
        <v>28.88</v>
      </c>
      <c r="O2501" t="n">
        <v>20287.32</v>
      </c>
      <c r="P2501" t="n">
        <v>97.16</v>
      </c>
      <c r="Q2501" t="n">
        <v>197.75</v>
      </c>
      <c r="R2501" t="n">
        <v>29.73</v>
      </c>
      <c r="S2501" t="n">
        <v>25.4</v>
      </c>
      <c r="T2501" t="n">
        <v>1335.81</v>
      </c>
      <c r="U2501" t="n">
        <v>0.85</v>
      </c>
      <c r="V2501" t="n">
        <v>0.89</v>
      </c>
      <c r="W2501" t="n">
        <v>2.95</v>
      </c>
      <c r="X2501" t="n">
        <v>0.08</v>
      </c>
      <c r="Y2501" t="n">
        <v>1</v>
      </c>
      <c r="Z2501" t="n">
        <v>10</v>
      </c>
    </row>
    <row r="2502">
      <c r="A2502" t="n">
        <v>86</v>
      </c>
      <c r="B2502" t="n">
        <v>65</v>
      </c>
      <c r="C2502" t="inlineStr">
        <is>
          <t xml:space="preserve">CONCLUIDO	</t>
        </is>
      </c>
      <c r="D2502" t="n">
        <v>7.8208</v>
      </c>
      <c r="E2502" t="n">
        <v>12.79</v>
      </c>
      <c r="F2502" t="n">
        <v>10.47</v>
      </c>
      <c r="G2502" t="n">
        <v>125.64</v>
      </c>
      <c r="H2502" t="n">
        <v>2.45</v>
      </c>
      <c r="I2502" t="n">
        <v>5</v>
      </c>
      <c r="J2502" t="n">
        <v>162.95</v>
      </c>
      <c r="K2502" t="n">
        <v>46.47</v>
      </c>
      <c r="L2502" t="n">
        <v>22.5</v>
      </c>
      <c r="M2502" t="n">
        <v>1</v>
      </c>
      <c r="N2502" t="n">
        <v>28.98</v>
      </c>
      <c r="O2502" t="n">
        <v>20331.43</v>
      </c>
      <c r="P2502" t="n">
        <v>97.04000000000001</v>
      </c>
      <c r="Q2502" t="n">
        <v>197.76</v>
      </c>
      <c r="R2502" t="n">
        <v>29.79</v>
      </c>
      <c r="S2502" t="n">
        <v>25.4</v>
      </c>
      <c r="T2502" t="n">
        <v>1367.51</v>
      </c>
      <c r="U2502" t="n">
        <v>0.85</v>
      </c>
      <c r="V2502" t="n">
        <v>0.89</v>
      </c>
      <c r="W2502" t="n">
        <v>2.95</v>
      </c>
      <c r="X2502" t="n">
        <v>0.08</v>
      </c>
      <c r="Y2502" t="n">
        <v>1</v>
      </c>
      <c r="Z2502" t="n">
        <v>10</v>
      </c>
    </row>
    <row r="2503">
      <c r="A2503" t="n">
        <v>87</v>
      </c>
      <c r="B2503" t="n">
        <v>65</v>
      </c>
      <c r="C2503" t="inlineStr">
        <is>
          <t xml:space="preserve">CONCLUIDO	</t>
        </is>
      </c>
      <c r="D2503" t="n">
        <v>7.8223</v>
      </c>
      <c r="E2503" t="n">
        <v>12.78</v>
      </c>
      <c r="F2503" t="n">
        <v>10.47</v>
      </c>
      <c r="G2503" t="n">
        <v>125.61</v>
      </c>
      <c r="H2503" t="n">
        <v>2.47</v>
      </c>
      <c r="I2503" t="n">
        <v>5</v>
      </c>
      <c r="J2503" t="n">
        <v>163.31</v>
      </c>
      <c r="K2503" t="n">
        <v>46.47</v>
      </c>
      <c r="L2503" t="n">
        <v>22.75</v>
      </c>
      <c r="M2503" t="n">
        <v>1</v>
      </c>
      <c r="N2503" t="n">
        <v>29.09</v>
      </c>
      <c r="O2503" t="n">
        <v>20375.57</v>
      </c>
      <c r="P2503" t="n">
        <v>96.92</v>
      </c>
      <c r="Q2503" t="n">
        <v>197.78</v>
      </c>
      <c r="R2503" t="n">
        <v>29.73</v>
      </c>
      <c r="S2503" t="n">
        <v>25.4</v>
      </c>
      <c r="T2503" t="n">
        <v>1337.06</v>
      </c>
      <c r="U2503" t="n">
        <v>0.85</v>
      </c>
      <c r="V2503" t="n">
        <v>0.89</v>
      </c>
      <c r="W2503" t="n">
        <v>2.95</v>
      </c>
      <c r="X2503" t="n">
        <v>0.08</v>
      </c>
      <c r="Y2503" t="n">
        <v>1</v>
      </c>
      <c r="Z2503" t="n">
        <v>10</v>
      </c>
    </row>
    <row r="2504">
      <c r="A2504" t="n">
        <v>88</v>
      </c>
      <c r="B2504" t="n">
        <v>65</v>
      </c>
      <c r="C2504" t="inlineStr">
        <is>
          <t xml:space="preserve">CONCLUIDO	</t>
        </is>
      </c>
      <c r="D2504" t="n">
        <v>7.8223</v>
      </c>
      <c r="E2504" t="n">
        <v>12.78</v>
      </c>
      <c r="F2504" t="n">
        <v>10.47</v>
      </c>
      <c r="G2504" t="n">
        <v>125.61</v>
      </c>
      <c r="H2504" t="n">
        <v>2.49</v>
      </c>
      <c r="I2504" t="n">
        <v>5</v>
      </c>
      <c r="J2504" t="n">
        <v>163.67</v>
      </c>
      <c r="K2504" t="n">
        <v>46.47</v>
      </c>
      <c r="L2504" t="n">
        <v>23</v>
      </c>
      <c r="M2504" t="n">
        <v>1</v>
      </c>
      <c r="N2504" t="n">
        <v>29.2</v>
      </c>
      <c r="O2504" t="n">
        <v>20419.76</v>
      </c>
      <c r="P2504" t="n">
        <v>96.83</v>
      </c>
      <c r="Q2504" t="n">
        <v>197.76</v>
      </c>
      <c r="R2504" t="n">
        <v>29.7</v>
      </c>
      <c r="S2504" t="n">
        <v>25.4</v>
      </c>
      <c r="T2504" t="n">
        <v>1320.77</v>
      </c>
      <c r="U2504" t="n">
        <v>0.86</v>
      </c>
      <c r="V2504" t="n">
        <v>0.89</v>
      </c>
      <c r="W2504" t="n">
        <v>2.95</v>
      </c>
      <c r="X2504" t="n">
        <v>0.08</v>
      </c>
      <c r="Y2504" t="n">
        <v>1</v>
      </c>
      <c r="Z2504" t="n">
        <v>10</v>
      </c>
    </row>
    <row r="2505">
      <c r="A2505" t="n">
        <v>89</v>
      </c>
      <c r="B2505" t="n">
        <v>65</v>
      </c>
      <c r="C2505" t="inlineStr">
        <is>
          <t xml:space="preserve">CONCLUIDO	</t>
        </is>
      </c>
      <c r="D2505" t="n">
        <v>7.8225</v>
      </c>
      <c r="E2505" t="n">
        <v>12.78</v>
      </c>
      <c r="F2505" t="n">
        <v>10.47</v>
      </c>
      <c r="G2505" t="n">
        <v>125.61</v>
      </c>
      <c r="H2505" t="n">
        <v>2.51</v>
      </c>
      <c r="I2505" t="n">
        <v>5</v>
      </c>
      <c r="J2505" t="n">
        <v>164.03</v>
      </c>
      <c r="K2505" t="n">
        <v>46.47</v>
      </c>
      <c r="L2505" t="n">
        <v>23.25</v>
      </c>
      <c r="M2505" t="n">
        <v>0</v>
      </c>
      <c r="N2505" t="n">
        <v>29.31</v>
      </c>
      <c r="O2505" t="n">
        <v>20463.98</v>
      </c>
      <c r="P2505" t="n">
        <v>96.73</v>
      </c>
      <c r="Q2505" t="n">
        <v>197.76</v>
      </c>
      <c r="R2505" t="n">
        <v>29.68</v>
      </c>
      <c r="S2505" t="n">
        <v>25.4</v>
      </c>
      <c r="T2505" t="n">
        <v>1313.49</v>
      </c>
      <c r="U2505" t="n">
        <v>0.86</v>
      </c>
      <c r="V2505" t="n">
        <v>0.89</v>
      </c>
      <c r="W2505" t="n">
        <v>2.95</v>
      </c>
      <c r="X2505" t="n">
        <v>0.08</v>
      </c>
      <c r="Y2505" t="n">
        <v>1</v>
      </c>
      <c r="Z2505" t="n">
        <v>10</v>
      </c>
    </row>
    <row r="2506">
      <c r="A2506" t="n">
        <v>0</v>
      </c>
      <c r="B2506" t="n">
        <v>130</v>
      </c>
      <c r="C2506" t="inlineStr">
        <is>
          <t xml:space="preserve">CONCLUIDO	</t>
        </is>
      </c>
      <c r="D2506" t="n">
        <v>4.0406</v>
      </c>
      <c r="E2506" t="n">
        <v>24.75</v>
      </c>
      <c r="F2506" t="n">
        <v>13.83</v>
      </c>
      <c r="G2506" t="n">
        <v>5</v>
      </c>
      <c r="H2506" t="n">
        <v>0.07000000000000001</v>
      </c>
      <c r="I2506" t="n">
        <v>166</v>
      </c>
      <c r="J2506" t="n">
        <v>252.85</v>
      </c>
      <c r="K2506" t="n">
        <v>59.19</v>
      </c>
      <c r="L2506" t="n">
        <v>1</v>
      </c>
      <c r="M2506" t="n">
        <v>164</v>
      </c>
      <c r="N2506" t="n">
        <v>62.65</v>
      </c>
      <c r="O2506" t="n">
        <v>31418.63</v>
      </c>
      <c r="P2506" t="n">
        <v>229.65</v>
      </c>
      <c r="Q2506" t="n">
        <v>198.24</v>
      </c>
      <c r="R2506" t="n">
        <v>134.21</v>
      </c>
      <c r="S2506" t="n">
        <v>25.4</v>
      </c>
      <c r="T2506" t="n">
        <v>52769.23</v>
      </c>
      <c r="U2506" t="n">
        <v>0.19</v>
      </c>
      <c r="V2506" t="n">
        <v>0.67</v>
      </c>
      <c r="W2506" t="n">
        <v>3.22</v>
      </c>
      <c r="X2506" t="n">
        <v>3.43</v>
      </c>
      <c r="Y2506" t="n">
        <v>1</v>
      </c>
      <c r="Z2506" t="n">
        <v>10</v>
      </c>
    </row>
    <row r="2507">
      <c r="A2507" t="n">
        <v>1</v>
      </c>
      <c r="B2507" t="n">
        <v>130</v>
      </c>
      <c r="C2507" t="inlineStr">
        <is>
          <t xml:space="preserve">CONCLUIDO	</t>
        </is>
      </c>
      <c r="D2507" t="n">
        <v>4.5905</v>
      </c>
      <c r="E2507" t="n">
        <v>21.78</v>
      </c>
      <c r="F2507" t="n">
        <v>12.92</v>
      </c>
      <c r="G2507" t="n">
        <v>6.25</v>
      </c>
      <c r="H2507" t="n">
        <v>0.09</v>
      </c>
      <c r="I2507" t="n">
        <v>124</v>
      </c>
      <c r="J2507" t="n">
        <v>253.3</v>
      </c>
      <c r="K2507" t="n">
        <v>59.19</v>
      </c>
      <c r="L2507" t="n">
        <v>1.25</v>
      </c>
      <c r="M2507" t="n">
        <v>122</v>
      </c>
      <c r="N2507" t="n">
        <v>62.86</v>
      </c>
      <c r="O2507" t="n">
        <v>31474.5</v>
      </c>
      <c r="P2507" t="n">
        <v>214.51</v>
      </c>
      <c r="Q2507" t="n">
        <v>198.22</v>
      </c>
      <c r="R2507" t="n">
        <v>106.24</v>
      </c>
      <c r="S2507" t="n">
        <v>25.4</v>
      </c>
      <c r="T2507" t="n">
        <v>38998.18</v>
      </c>
      <c r="U2507" t="n">
        <v>0.24</v>
      </c>
      <c r="V2507" t="n">
        <v>0.72</v>
      </c>
      <c r="W2507" t="n">
        <v>3.13</v>
      </c>
      <c r="X2507" t="n">
        <v>2.51</v>
      </c>
      <c r="Y2507" t="n">
        <v>1</v>
      </c>
      <c r="Z2507" t="n">
        <v>10</v>
      </c>
    </row>
    <row r="2508">
      <c r="A2508" t="n">
        <v>2</v>
      </c>
      <c r="B2508" t="n">
        <v>130</v>
      </c>
      <c r="C2508" t="inlineStr">
        <is>
          <t xml:space="preserve">CONCLUIDO	</t>
        </is>
      </c>
      <c r="D2508" t="n">
        <v>4.9722</v>
      </c>
      <c r="E2508" t="n">
        <v>20.11</v>
      </c>
      <c r="F2508" t="n">
        <v>12.42</v>
      </c>
      <c r="G2508" t="n">
        <v>7.45</v>
      </c>
      <c r="H2508" t="n">
        <v>0.11</v>
      </c>
      <c r="I2508" t="n">
        <v>100</v>
      </c>
      <c r="J2508" t="n">
        <v>253.75</v>
      </c>
      <c r="K2508" t="n">
        <v>59.19</v>
      </c>
      <c r="L2508" t="n">
        <v>1.5</v>
      </c>
      <c r="M2508" t="n">
        <v>98</v>
      </c>
      <c r="N2508" t="n">
        <v>63.06</v>
      </c>
      <c r="O2508" t="n">
        <v>31530.44</v>
      </c>
      <c r="P2508" t="n">
        <v>206.23</v>
      </c>
      <c r="Q2508" t="n">
        <v>198.03</v>
      </c>
      <c r="R2508" t="n">
        <v>90.68000000000001</v>
      </c>
      <c r="S2508" t="n">
        <v>25.4</v>
      </c>
      <c r="T2508" t="n">
        <v>31336.18</v>
      </c>
      <c r="U2508" t="n">
        <v>0.28</v>
      </c>
      <c r="V2508" t="n">
        <v>0.75</v>
      </c>
      <c r="W2508" t="n">
        <v>3.1</v>
      </c>
      <c r="X2508" t="n">
        <v>2.02</v>
      </c>
      <c r="Y2508" t="n">
        <v>1</v>
      </c>
      <c r="Z2508" t="n">
        <v>10</v>
      </c>
    </row>
    <row r="2509">
      <c r="A2509" t="n">
        <v>3</v>
      </c>
      <c r="B2509" t="n">
        <v>130</v>
      </c>
      <c r="C2509" t="inlineStr">
        <is>
          <t xml:space="preserve">CONCLUIDO	</t>
        </is>
      </c>
      <c r="D2509" t="n">
        <v>5.2855</v>
      </c>
      <c r="E2509" t="n">
        <v>18.92</v>
      </c>
      <c r="F2509" t="n">
        <v>12.06</v>
      </c>
      <c r="G2509" t="n">
        <v>8.720000000000001</v>
      </c>
      <c r="H2509" t="n">
        <v>0.12</v>
      </c>
      <c r="I2509" t="n">
        <v>83</v>
      </c>
      <c r="J2509" t="n">
        <v>254.21</v>
      </c>
      <c r="K2509" t="n">
        <v>59.19</v>
      </c>
      <c r="L2509" t="n">
        <v>1.75</v>
      </c>
      <c r="M2509" t="n">
        <v>81</v>
      </c>
      <c r="N2509" t="n">
        <v>63.26</v>
      </c>
      <c r="O2509" t="n">
        <v>31586.46</v>
      </c>
      <c r="P2509" t="n">
        <v>200.22</v>
      </c>
      <c r="Q2509" t="n">
        <v>198.01</v>
      </c>
      <c r="R2509" t="n">
        <v>79.05</v>
      </c>
      <c r="S2509" t="n">
        <v>25.4</v>
      </c>
      <c r="T2509" t="n">
        <v>25608.47</v>
      </c>
      <c r="U2509" t="n">
        <v>0.32</v>
      </c>
      <c r="V2509" t="n">
        <v>0.77</v>
      </c>
      <c r="W2509" t="n">
        <v>3.07</v>
      </c>
      <c r="X2509" t="n">
        <v>1.66</v>
      </c>
      <c r="Y2509" t="n">
        <v>1</v>
      </c>
      <c r="Z2509" t="n">
        <v>10</v>
      </c>
    </row>
    <row r="2510">
      <c r="A2510" t="n">
        <v>4</v>
      </c>
      <c r="B2510" t="n">
        <v>130</v>
      </c>
      <c r="C2510" t="inlineStr">
        <is>
          <t xml:space="preserve">CONCLUIDO	</t>
        </is>
      </c>
      <c r="D2510" t="n">
        <v>5.503</v>
      </c>
      <c r="E2510" t="n">
        <v>18.17</v>
      </c>
      <c r="F2510" t="n">
        <v>11.85</v>
      </c>
      <c r="G2510" t="n">
        <v>9.869999999999999</v>
      </c>
      <c r="H2510" t="n">
        <v>0.14</v>
      </c>
      <c r="I2510" t="n">
        <v>72</v>
      </c>
      <c r="J2510" t="n">
        <v>254.66</v>
      </c>
      <c r="K2510" t="n">
        <v>59.19</v>
      </c>
      <c r="L2510" t="n">
        <v>2</v>
      </c>
      <c r="M2510" t="n">
        <v>70</v>
      </c>
      <c r="N2510" t="n">
        <v>63.47</v>
      </c>
      <c r="O2510" t="n">
        <v>31642.55</v>
      </c>
      <c r="P2510" t="n">
        <v>196.71</v>
      </c>
      <c r="Q2510" t="n">
        <v>197.84</v>
      </c>
      <c r="R2510" t="n">
        <v>72.44</v>
      </c>
      <c r="S2510" t="n">
        <v>25.4</v>
      </c>
      <c r="T2510" t="n">
        <v>22357.66</v>
      </c>
      <c r="U2510" t="n">
        <v>0.35</v>
      </c>
      <c r="V2510" t="n">
        <v>0.79</v>
      </c>
      <c r="W2510" t="n">
        <v>3.06</v>
      </c>
      <c r="X2510" t="n">
        <v>1.45</v>
      </c>
      <c r="Y2510" t="n">
        <v>1</v>
      </c>
      <c r="Z2510" t="n">
        <v>10</v>
      </c>
    </row>
    <row r="2511">
      <c r="A2511" t="n">
        <v>5</v>
      </c>
      <c r="B2511" t="n">
        <v>130</v>
      </c>
      <c r="C2511" t="inlineStr">
        <is>
          <t xml:space="preserve">CONCLUIDO	</t>
        </is>
      </c>
      <c r="D2511" t="n">
        <v>5.7066</v>
      </c>
      <c r="E2511" t="n">
        <v>17.52</v>
      </c>
      <c r="F2511" t="n">
        <v>11.64</v>
      </c>
      <c r="G2511" t="n">
        <v>11.08</v>
      </c>
      <c r="H2511" t="n">
        <v>0.16</v>
      </c>
      <c r="I2511" t="n">
        <v>63</v>
      </c>
      <c r="J2511" t="n">
        <v>255.12</v>
      </c>
      <c r="K2511" t="n">
        <v>59.19</v>
      </c>
      <c r="L2511" t="n">
        <v>2.25</v>
      </c>
      <c r="M2511" t="n">
        <v>61</v>
      </c>
      <c r="N2511" t="n">
        <v>63.67</v>
      </c>
      <c r="O2511" t="n">
        <v>31698.72</v>
      </c>
      <c r="P2511" t="n">
        <v>193.21</v>
      </c>
      <c r="Q2511" t="n">
        <v>197.9</v>
      </c>
      <c r="R2511" t="n">
        <v>66.31999999999999</v>
      </c>
      <c r="S2511" t="n">
        <v>25.4</v>
      </c>
      <c r="T2511" t="n">
        <v>19343.42</v>
      </c>
      <c r="U2511" t="n">
        <v>0.38</v>
      </c>
      <c r="V2511" t="n">
        <v>0.8</v>
      </c>
      <c r="W2511" t="n">
        <v>3.04</v>
      </c>
      <c r="X2511" t="n">
        <v>1.25</v>
      </c>
      <c r="Y2511" t="n">
        <v>1</v>
      </c>
      <c r="Z2511" t="n">
        <v>10</v>
      </c>
    </row>
    <row r="2512">
      <c r="A2512" t="n">
        <v>6</v>
      </c>
      <c r="B2512" t="n">
        <v>130</v>
      </c>
      <c r="C2512" t="inlineStr">
        <is>
          <t xml:space="preserve">CONCLUIDO	</t>
        </is>
      </c>
      <c r="D2512" t="n">
        <v>5.865</v>
      </c>
      <c r="E2512" t="n">
        <v>17.05</v>
      </c>
      <c r="F2512" t="n">
        <v>11.51</v>
      </c>
      <c r="G2512" t="n">
        <v>12.33</v>
      </c>
      <c r="H2512" t="n">
        <v>0.17</v>
      </c>
      <c r="I2512" t="n">
        <v>56</v>
      </c>
      <c r="J2512" t="n">
        <v>255.57</v>
      </c>
      <c r="K2512" t="n">
        <v>59.19</v>
      </c>
      <c r="L2512" t="n">
        <v>2.5</v>
      </c>
      <c r="M2512" t="n">
        <v>54</v>
      </c>
      <c r="N2512" t="n">
        <v>63.88</v>
      </c>
      <c r="O2512" t="n">
        <v>31754.97</v>
      </c>
      <c r="P2512" t="n">
        <v>191.02</v>
      </c>
      <c r="Q2512" t="n">
        <v>197.95</v>
      </c>
      <c r="R2512" t="n">
        <v>61.77</v>
      </c>
      <c r="S2512" t="n">
        <v>25.4</v>
      </c>
      <c r="T2512" t="n">
        <v>17099.43</v>
      </c>
      <c r="U2512" t="n">
        <v>0.41</v>
      </c>
      <c r="V2512" t="n">
        <v>0.8100000000000001</v>
      </c>
      <c r="W2512" t="n">
        <v>3.04</v>
      </c>
      <c r="X2512" t="n">
        <v>1.11</v>
      </c>
      <c r="Y2512" t="n">
        <v>1</v>
      </c>
      <c r="Z2512" t="n">
        <v>10</v>
      </c>
    </row>
    <row r="2513">
      <c r="A2513" t="n">
        <v>7</v>
      </c>
      <c r="B2513" t="n">
        <v>130</v>
      </c>
      <c r="C2513" t="inlineStr">
        <is>
          <t xml:space="preserve">CONCLUIDO	</t>
        </is>
      </c>
      <c r="D2513" t="n">
        <v>5.9902</v>
      </c>
      <c r="E2513" t="n">
        <v>16.69</v>
      </c>
      <c r="F2513" t="n">
        <v>11.4</v>
      </c>
      <c r="G2513" t="n">
        <v>13.41</v>
      </c>
      <c r="H2513" t="n">
        <v>0.19</v>
      </c>
      <c r="I2513" t="n">
        <v>51</v>
      </c>
      <c r="J2513" t="n">
        <v>256.03</v>
      </c>
      <c r="K2513" t="n">
        <v>59.19</v>
      </c>
      <c r="L2513" t="n">
        <v>2.75</v>
      </c>
      <c r="M2513" t="n">
        <v>49</v>
      </c>
      <c r="N2513" t="n">
        <v>64.09</v>
      </c>
      <c r="O2513" t="n">
        <v>31811.29</v>
      </c>
      <c r="P2513" t="n">
        <v>189.07</v>
      </c>
      <c r="Q2513" t="n">
        <v>197.9</v>
      </c>
      <c r="R2513" t="n">
        <v>58.71</v>
      </c>
      <c r="S2513" t="n">
        <v>25.4</v>
      </c>
      <c r="T2513" t="n">
        <v>15595.96</v>
      </c>
      <c r="U2513" t="n">
        <v>0.43</v>
      </c>
      <c r="V2513" t="n">
        <v>0.82</v>
      </c>
      <c r="W2513" t="n">
        <v>3.02</v>
      </c>
      <c r="X2513" t="n">
        <v>1</v>
      </c>
      <c r="Y2513" t="n">
        <v>1</v>
      </c>
      <c r="Z2513" t="n">
        <v>10</v>
      </c>
    </row>
    <row r="2514">
      <c r="A2514" t="n">
        <v>8</v>
      </c>
      <c r="B2514" t="n">
        <v>130</v>
      </c>
      <c r="C2514" t="inlineStr">
        <is>
          <t xml:space="preserve">CONCLUIDO	</t>
        </is>
      </c>
      <c r="D2514" t="n">
        <v>6.1153</v>
      </c>
      <c r="E2514" t="n">
        <v>16.35</v>
      </c>
      <c r="F2514" t="n">
        <v>11.3</v>
      </c>
      <c r="G2514" t="n">
        <v>14.74</v>
      </c>
      <c r="H2514" t="n">
        <v>0.21</v>
      </c>
      <c r="I2514" t="n">
        <v>46</v>
      </c>
      <c r="J2514" t="n">
        <v>256.49</v>
      </c>
      <c r="K2514" t="n">
        <v>59.19</v>
      </c>
      <c r="L2514" t="n">
        <v>3</v>
      </c>
      <c r="M2514" t="n">
        <v>44</v>
      </c>
      <c r="N2514" t="n">
        <v>64.29000000000001</v>
      </c>
      <c r="O2514" t="n">
        <v>31867.69</v>
      </c>
      <c r="P2514" t="n">
        <v>187.47</v>
      </c>
      <c r="Q2514" t="n">
        <v>197.77</v>
      </c>
      <c r="R2514" t="n">
        <v>55.68</v>
      </c>
      <c r="S2514" t="n">
        <v>25.4</v>
      </c>
      <c r="T2514" t="n">
        <v>14106.2</v>
      </c>
      <c r="U2514" t="n">
        <v>0.46</v>
      </c>
      <c r="V2514" t="n">
        <v>0.82</v>
      </c>
      <c r="W2514" t="n">
        <v>3.01</v>
      </c>
      <c r="X2514" t="n">
        <v>0.91</v>
      </c>
      <c r="Y2514" t="n">
        <v>1</v>
      </c>
      <c r="Z2514" t="n">
        <v>10</v>
      </c>
    </row>
    <row r="2515">
      <c r="A2515" t="n">
        <v>9</v>
      </c>
      <c r="B2515" t="n">
        <v>130</v>
      </c>
      <c r="C2515" t="inlineStr">
        <is>
          <t xml:space="preserve">CONCLUIDO	</t>
        </is>
      </c>
      <c r="D2515" t="n">
        <v>6.2175</v>
      </c>
      <c r="E2515" t="n">
        <v>16.08</v>
      </c>
      <c r="F2515" t="n">
        <v>11.23</v>
      </c>
      <c r="G2515" t="n">
        <v>16.04</v>
      </c>
      <c r="H2515" t="n">
        <v>0.23</v>
      </c>
      <c r="I2515" t="n">
        <v>42</v>
      </c>
      <c r="J2515" t="n">
        <v>256.95</v>
      </c>
      <c r="K2515" t="n">
        <v>59.19</v>
      </c>
      <c r="L2515" t="n">
        <v>3.25</v>
      </c>
      <c r="M2515" t="n">
        <v>40</v>
      </c>
      <c r="N2515" t="n">
        <v>64.5</v>
      </c>
      <c r="O2515" t="n">
        <v>31924.29</v>
      </c>
      <c r="P2515" t="n">
        <v>186.19</v>
      </c>
      <c r="Q2515" t="n">
        <v>197.86</v>
      </c>
      <c r="R2515" t="n">
        <v>53.39</v>
      </c>
      <c r="S2515" t="n">
        <v>25.4</v>
      </c>
      <c r="T2515" t="n">
        <v>12982.67</v>
      </c>
      <c r="U2515" t="n">
        <v>0.48</v>
      </c>
      <c r="V2515" t="n">
        <v>0.83</v>
      </c>
      <c r="W2515" t="n">
        <v>3</v>
      </c>
      <c r="X2515" t="n">
        <v>0.83</v>
      </c>
      <c r="Y2515" t="n">
        <v>1</v>
      </c>
      <c r="Z2515" t="n">
        <v>10</v>
      </c>
    </row>
    <row r="2516">
      <c r="A2516" t="n">
        <v>10</v>
      </c>
      <c r="B2516" t="n">
        <v>130</v>
      </c>
      <c r="C2516" t="inlineStr">
        <is>
          <t xml:space="preserve">CONCLUIDO	</t>
        </is>
      </c>
      <c r="D2516" t="n">
        <v>6.2994</v>
      </c>
      <c r="E2516" t="n">
        <v>15.87</v>
      </c>
      <c r="F2516" t="n">
        <v>11.16</v>
      </c>
      <c r="G2516" t="n">
        <v>17.17</v>
      </c>
      <c r="H2516" t="n">
        <v>0.24</v>
      </c>
      <c r="I2516" t="n">
        <v>39</v>
      </c>
      <c r="J2516" t="n">
        <v>257.41</v>
      </c>
      <c r="K2516" t="n">
        <v>59.19</v>
      </c>
      <c r="L2516" t="n">
        <v>3.5</v>
      </c>
      <c r="M2516" t="n">
        <v>37</v>
      </c>
      <c r="N2516" t="n">
        <v>64.70999999999999</v>
      </c>
      <c r="O2516" t="n">
        <v>31980.84</v>
      </c>
      <c r="P2516" t="n">
        <v>185.17</v>
      </c>
      <c r="Q2516" t="n">
        <v>197.88</v>
      </c>
      <c r="R2516" t="n">
        <v>51.3</v>
      </c>
      <c r="S2516" t="n">
        <v>25.4</v>
      </c>
      <c r="T2516" t="n">
        <v>11950.45</v>
      </c>
      <c r="U2516" t="n">
        <v>0.5</v>
      </c>
      <c r="V2516" t="n">
        <v>0.83</v>
      </c>
      <c r="W2516" t="n">
        <v>3</v>
      </c>
      <c r="X2516" t="n">
        <v>0.77</v>
      </c>
      <c r="Y2516" t="n">
        <v>1</v>
      </c>
      <c r="Z2516" t="n">
        <v>10</v>
      </c>
    </row>
    <row r="2517">
      <c r="A2517" t="n">
        <v>11</v>
      </c>
      <c r="B2517" t="n">
        <v>130</v>
      </c>
      <c r="C2517" t="inlineStr">
        <is>
          <t xml:space="preserve">CONCLUIDO	</t>
        </is>
      </c>
      <c r="D2517" t="n">
        <v>6.3519</v>
      </c>
      <c r="E2517" t="n">
        <v>15.74</v>
      </c>
      <c r="F2517" t="n">
        <v>11.13</v>
      </c>
      <c r="G2517" t="n">
        <v>18.05</v>
      </c>
      <c r="H2517" t="n">
        <v>0.26</v>
      </c>
      <c r="I2517" t="n">
        <v>37</v>
      </c>
      <c r="J2517" t="n">
        <v>257.86</v>
      </c>
      <c r="K2517" t="n">
        <v>59.19</v>
      </c>
      <c r="L2517" t="n">
        <v>3.75</v>
      </c>
      <c r="M2517" t="n">
        <v>35</v>
      </c>
      <c r="N2517" t="n">
        <v>64.92</v>
      </c>
      <c r="O2517" t="n">
        <v>32037.48</v>
      </c>
      <c r="P2517" t="n">
        <v>184.61</v>
      </c>
      <c r="Q2517" t="n">
        <v>197.94</v>
      </c>
      <c r="R2517" t="n">
        <v>50.01</v>
      </c>
      <c r="S2517" t="n">
        <v>25.4</v>
      </c>
      <c r="T2517" t="n">
        <v>11314.8</v>
      </c>
      <c r="U2517" t="n">
        <v>0.51</v>
      </c>
      <c r="V2517" t="n">
        <v>0.84</v>
      </c>
      <c r="W2517" t="n">
        <v>3.01</v>
      </c>
      <c r="X2517" t="n">
        <v>0.74</v>
      </c>
      <c r="Y2517" t="n">
        <v>1</v>
      </c>
      <c r="Z2517" t="n">
        <v>10</v>
      </c>
    </row>
    <row r="2518">
      <c r="A2518" t="n">
        <v>12</v>
      </c>
      <c r="B2518" t="n">
        <v>130</v>
      </c>
      <c r="C2518" t="inlineStr">
        <is>
          <t xml:space="preserve">CONCLUIDO	</t>
        </is>
      </c>
      <c r="D2518" t="n">
        <v>6.4445</v>
      </c>
      <c r="E2518" t="n">
        <v>15.52</v>
      </c>
      <c r="F2518" t="n">
        <v>11.05</v>
      </c>
      <c r="G2518" t="n">
        <v>19.5</v>
      </c>
      <c r="H2518" t="n">
        <v>0.28</v>
      </c>
      <c r="I2518" t="n">
        <v>34</v>
      </c>
      <c r="J2518" t="n">
        <v>258.32</v>
      </c>
      <c r="K2518" t="n">
        <v>59.19</v>
      </c>
      <c r="L2518" t="n">
        <v>4</v>
      </c>
      <c r="M2518" t="n">
        <v>32</v>
      </c>
      <c r="N2518" t="n">
        <v>65.13</v>
      </c>
      <c r="O2518" t="n">
        <v>32094.19</v>
      </c>
      <c r="P2518" t="n">
        <v>183.22</v>
      </c>
      <c r="Q2518" t="n">
        <v>197.82</v>
      </c>
      <c r="R2518" t="n">
        <v>47.76</v>
      </c>
      <c r="S2518" t="n">
        <v>25.4</v>
      </c>
      <c r="T2518" t="n">
        <v>10204.05</v>
      </c>
      <c r="U2518" t="n">
        <v>0.53</v>
      </c>
      <c r="V2518" t="n">
        <v>0.84</v>
      </c>
      <c r="W2518" t="n">
        <v>3</v>
      </c>
      <c r="X2518" t="n">
        <v>0.66</v>
      </c>
      <c r="Y2518" t="n">
        <v>1</v>
      </c>
      <c r="Z2518" t="n">
        <v>10</v>
      </c>
    </row>
    <row r="2519">
      <c r="A2519" t="n">
        <v>13</v>
      </c>
      <c r="B2519" t="n">
        <v>130</v>
      </c>
      <c r="C2519" t="inlineStr">
        <is>
          <t xml:space="preserve">CONCLUIDO	</t>
        </is>
      </c>
      <c r="D2519" t="n">
        <v>6.4963</v>
      </c>
      <c r="E2519" t="n">
        <v>15.39</v>
      </c>
      <c r="F2519" t="n">
        <v>11.02</v>
      </c>
      <c r="G2519" t="n">
        <v>20.67</v>
      </c>
      <c r="H2519" t="n">
        <v>0.29</v>
      </c>
      <c r="I2519" t="n">
        <v>32</v>
      </c>
      <c r="J2519" t="n">
        <v>258.78</v>
      </c>
      <c r="K2519" t="n">
        <v>59.19</v>
      </c>
      <c r="L2519" t="n">
        <v>4.25</v>
      </c>
      <c r="M2519" t="n">
        <v>30</v>
      </c>
      <c r="N2519" t="n">
        <v>65.34</v>
      </c>
      <c r="O2519" t="n">
        <v>32150.98</v>
      </c>
      <c r="P2519" t="n">
        <v>182.73</v>
      </c>
      <c r="Q2519" t="n">
        <v>197.83</v>
      </c>
      <c r="R2519" t="n">
        <v>47.04</v>
      </c>
      <c r="S2519" t="n">
        <v>25.4</v>
      </c>
      <c r="T2519" t="n">
        <v>9855.01</v>
      </c>
      <c r="U2519" t="n">
        <v>0.54</v>
      </c>
      <c r="V2519" t="n">
        <v>0.84</v>
      </c>
      <c r="W2519" t="n">
        <v>2.99</v>
      </c>
      <c r="X2519" t="n">
        <v>0.63</v>
      </c>
      <c r="Y2519" t="n">
        <v>1</v>
      </c>
      <c r="Z2519" t="n">
        <v>10</v>
      </c>
    </row>
    <row r="2520">
      <c r="A2520" t="n">
        <v>14</v>
      </c>
      <c r="B2520" t="n">
        <v>130</v>
      </c>
      <c r="C2520" t="inlineStr">
        <is>
          <t xml:space="preserve">CONCLUIDO	</t>
        </is>
      </c>
      <c r="D2520" t="n">
        <v>6.558</v>
      </c>
      <c r="E2520" t="n">
        <v>15.25</v>
      </c>
      <c r="F2520" t="n">
        <v>10.98</v>
      </c>
      <c r="G2520" t="n">
        <v>21.95</v>
      </c>
      <c r="H2520" t="n">
        <v>0.31</v>
      </c>
      <c r="I2520" t="n">
        <v>30</v>
      </c>
      <c r="J2520" t="n">
        <v>259.25</v>
      </c>
      <c r="K2520" t="n">
        <v>59.19</v>
      </c>
      <c r="L2520" t="n">
        <v>4.5</v>
      </c>
      <c r="M2520" t="n">
        <v>28</v>
      </c>
      <c r="N2520" t="n">
        <v>65.55</v>
      </c>
      <c r="O2520" t="n">
        <v>32207.85</v>
      </c>
      <c r="P2520" t="n">
        <v>181.95</v>
      </c>
      <c r="Q2520" t="n">
        <v>197.82</v>
      </c>
      <c r="R2520" t="n">
        <v>45.46</v>
      </c>
      <c r="S2520" t="n">
        <v>25.4</v>
      </c>
      <c r="T2520" t="n">
        <v>9075.35</v>
      </c>
      <c r="U2520" t="n">
        <v>0.5600000000000001</v>
      </c>
      <c r="V2520" t="n">
        <v>0.85</v>
      </c>
      <c r="W2520" t="n">
        <v>2.99</v>
      </c>
      <c r="X2520" t="n">
        <v>0.58</v>
      </c>
      <c r="Y2520" t="n">
        <v>1</v>
      </c>
      <c r="Z2520" t="n">
        <v>10</v>
      </c>
    </row>
    <row r="2521">
      <c r="A2521" t="n">
        <v>15</v>
      </c>
      <c r="B2521" t="n">
        <v>130</v>
      </c>
      <c r="C2521" t="inlineStr">
        <is>
          <t xml:space="preserve">CONCLUIDO	</t>
        </is>
      </c>
      <c r="D2521" t="n">
        <v>6.5829</v>
      </c>
      <c r="E2521" t="n">
        <v>15.19</v>
      </c>
      <c r="F2521" t="n">
        <v>10.97</v>
      </c>
      <c r="G2521" t="n">
        <v>22.69</v>
      </c>
      <c r="H2521" t="n">
        <v>0.33</v>
      </c>
      <c r="I2521" t="n">
        <v>29</v>
      </c>
      <c r="J2521" t="n">
        <v>259.71</v>
      </c>
      <c r="K2521" t="n">
        <v>59.19</v>
      </c>
      <c r="L2521" t="n">
        <v>4.75</v>
      </c>
      <c r="M2521" t="n">
        <v>27</v>
      </c>
      <c r="N2521" t="n">
        <v>65.76000000000001</v>
      </c>
      <c r="O2521" t="n">
        <v>32264.79</v>
      </c>
      <c r="P2521" t="n">
        <v>181.79</v>
      </c>
      <c r="Q2521" t="n">
        <v>197.81</v>
      </c>
      <c r="R2521" t="n">
        <v>45.14</v>
      </c>
      <c r="S2521" t="n">
        <v>25.4</v>
      </c>
      <c r="T2521" t="n">
        <v>8921.889999999999</v>
      </c>
      <c r="U2521" t="n">
        <v>0.5600000000000001</v>
      </c>
      <c r="V2521" t="n">
        <v>0.85</v>
      </c>
      <c r="W2521" t="n">
        <v>2.99</v>
      </c>
      <c r="X2521" t="n">
        <v>0.58</v>
      </c>
      <c r="Y2521" t="n">
        <v>1</v>
      </c>
      <c r="Z2521" t="n">
        <v>10</v>
      </c>
    </row>
    <row r="2522">
      <c r="A2522" t="n">
        <v>16</v>
      </c>
      <c r="B2522" t="n">
        <v>130</v>
      </c>
      <c r="C2522" t="inlineStr">
        <is>
          <t xml:space="preserve">CONCLUIDO	</t>
        </is>
      </c>
      <c r="D2522" t="n">
        <v>6.6484</v>
      </c>
      <c r="E2522" t="n">
        <v>15.04</v>
      </c>
      <c r="F2522" t="n">
        <v>10.92</v>
      </c>
      <c r="G2522" t="n">
        <v>24.26</v>
      </c>
      <c r="H2522" t="n">
        <v>0.34</v>
      </c>
      <c r="I2522" t="n">
        <v>27</v>
      </c>
      <c r="J2522" t="n">
        <v>260.17</v>
      </c>
      <c r="K2522" t="n">
        <v>59.19</v>
      </c>
      <c r="L2522" t="n">
        <v>5</v>
      </c>
      <c r="M2522" t="n">
        <v>25</v>
      </c>
      <c r="N2522" t="n">
        <v>65.98</v>
      </c>
      <c r="O2522" t="n">
        <v>32321.82</v>
      </c>
      <c r="P2522" t="n">
        <v>180.87</v>
      </c>
      <c r="Q2522" t="n">
        <v>197.79</v>
      </c>
      <c r="R2522" t="n">
        <v>43.63</v>
      </c>
      <c r="S2522" t="n">
        <v>25.4</v>
      </c>
      <c r="T2522" t="n">
        <v>8174.43</v>
      </c>
      <c r="U2522" t="n">
        <v>0.58</v>
      </c>
      <c r="V2522" t="n">
        <v>0.85</v>
      </c>
      <c r="W2522" t="n">
        <v>2.99</v>
      </c>
      <c r="X2522" t="n">
        <v>0.53</v>
      </c>
      <c r="Y2522" t="n">
        <v>1</v>
      </c>
      <c r="Z2522" t="n">
        <v>10</v>
      </c>
    </row>
    <row r="2523">
      <c r="A2523" t="n">
        <v>17</v>
      </c>
      <c r="B2523" t="n">
        <v>130</v>
      </c>
      <c r="C2523" t="inlineStr">
        <is>
          <t xml:space="preserve">CONCLUIDO	</t>
        </is>
      </c>
      <c r="D2523" t="n">
        <v>6.6806</v>
      </c>
      <c r="E2523" t="n">
        <v>14.97</v>
      </c>
      <c r="F2523" t="n">
        <v>10.89</v>
      </c>
      <c r="G2523" t="n">
        <v>25.14</v>
      </c>
      <c r="H2523" t="n">
        <v>0.36</v>
      </c>
      <c r="I2523" t="n">
        <v>26</v>
      </c>
      <c r="J2523" t="n">
        <v>260.63</v>
      </c>
      <c r="K2523" t="n">
        <v>59.19</v>
      </c>
      <c r="L2523" t="n">
        <v>5.25</v>
      </c>
      <c r="M2523" t="n">
        <v>24</v>
      </c>
      <c r="N2523" t="n">
        <v>66.19</v>
      </c>
      <c r="O2523" t="n">
        <v>32378.93</v>
      </c>
      <c r="P2523" t="n">
        <v>180.39</v>
      </c>
      <c r="Q2523" t="n">
        <v>197.76</v>
      </c>
      <c r="R2523" t="n">
        <v>42.92</v>
      </c>
      <c r="S2523" t="n">
        <v>25.4</v>
      </c>
      <c r="T2523" t="n">
        <v>7827.3</v>
      </c>
      <c r="U2523" t="n">
        <v>0.59</v>
      </c>
      <c r="V2523" t="n">
        <v>0.85</v>
      </c>
      <c r="W2523" t="n">
        <v>2.98</v>
      </c>
      <c r="X2523" t="n">
        <v>0.5</v>
      </c>
      <c r="Y2523" t="n">
        <v>1</v>
      </c>
      <c r="Z2523" t="n">
        <v>10</v>
      </c>
    </row>
    <row r="2524">
      <c r="A2524" t="n">
        <v>18</v>
      </c>
      <c r="B2524" t="n">
        <v>130</v>
      </c>
      <c r="C2524" t="inlineStr">
        <is>
          <t xml:space="preserve">CONCLUIDO	</t>
        </is>
      </c>
      <c r="D2524" t="n">
        <v>6.7122</v>
      </c>
      <c r="E2524" t="n">
        <v>14.9</v>
      </c>
      <c r="F2524" t="n">
        <v>10.87</v>
      </c>
      <c r="G2524" t="n">
        <v>26.09</v>
      </c>
      <c r="H2524" t="n">
        <v>0.37</v>
      </c>
      <c r="I2524" t="n">
        <v>25</v>
      </c>
      <c r="J2524" t="n">
        <v>261.1</v>
      </c>
      <c r="K2524" t="n">
        <v>59.19</v>
      </c>
      <c r="L2524" t="n">
        <v>5.5</v>
      </c>
      <c r="M2524" t="n">
        <v>23</v>
      </c>
      <c r="N2524" t="n">
        <v>66.40000000000001</v>
      </c>
      <c r="O2524" t="n">
        <v>32436.11</v>
      </c>
      <c r="P2524" t="n">
        <v>180.09</v>
      </c>
      <c r="Q2524" t="n">
        <v>197.77</v>
      </c>
      <c r="R2524" t="n">
        <v>42.42</v>
      </c>
      <c r="S2524" t="n">
        <v>25.4</v>
      </c>
      <c r="T2524" t="n">
        <v>7581.67</v>
      </c>
      <c r="U2524" t="n">
        <v>0.6</v>
      </c>
      <c r="V2524" t="n">
        <v>0.86</v>
      </c>
      <c r="W2524" t="n">
        <v>2.98</v>
      </c>
      <c r="X2524" t="n">
        <v>0.48</v>
      </c>
      <c r="Y2524" t="n">
        <v>1</v>
      </c>
      <c r="Z2524" t="n">
        <v>10</v>
      </c>
    </row>
    <row r="2525">
      <c r="A2525" t="n">
        <v>19</v>
      </c>
      <c r="B2525" t="n">
        <v>130</v>
      </c>
      <c r="C2525" t="inlineStr">
        <is>
          <t xml:space="preserve">CONCLUIDO	</t>
        </is>
      </c>
      <c r="D2525" t="n">
        <v>6.7409</v>
      </c>
      <c r="E2525" t="n">
        <v>14.83</v>
      </c>
      <c r="F2525" t="n">
        <v>10.86</v>
      </c>
      <c r="G2525" t="n">
        <v>27.14</v>
      </c>
      <c r="H2525" t="n">
        <v>0.39</v>
      </c>
      <c r="I2525" t="n">
        <v>24</v>
      </c>
      <c r="J2525" t="n">
        <v>261.56</v>
      </c>
      <c r="K2525" t="n">
        <v>59.19</v>
      </c>
      <c r="L2525" t="n">
        <v>5.75</v>
      </c>
      <c r="M2525" t="n">
        <v>22</v>
      </c>
      <c r="N2525" t="n">
        <v>66.62</v>
      </c>
      <c r="O2525" t="n">
        <v>32493.38</v>
      </c>
      <c r="P2525" t="n">
        <v>179.8</v>
      </c>
      <c r="Q2525" t="n">
        <v>197.83</v>
      </c>
      <c r="R2525" t="n">
        <v>42.09</v>
      </c>
      <c r="S2525" t="n">
        <v>25.4</v>
      </c>
      <c r="T2525" t="n">
        <v>7420.41</v>
      </c>
      <c r="U2525" t="n">
        <v>0.6</v>
      </c>
      <c r="V2525" t="n">
        <v>0.86</v>
      </c>
      <c r="W2525" t="n">
        <v>2.97</v>
      </c>
      <c r="X2525" t="n">
        <v>0.47</v>
      </c>
      <c r="Y2525" t="n">
        <v>1</v>
      </c>
      <c r="Z2525" t="n">
        <v>10</v>
      </c>
    </row>
    <row r="2526">
      <c r="A2526" t="n">
        <v>20</v>
      </c>
      <c r="B2526" t="n">
        <v>130</v>
      </c>
      <c r="C2526" t="inlineStr">
        <is>
          <t xml:space="preserve">CONCLUIDO	</t>
        </is>
      </c>
      <c r="D2526" t="n">
        <v>6.7696</v>
      </c>
      <c r="E2526" t="n">
        <v>14.77</v>
      </c>
      <c r="F2526" t="n">
        <v>10.84</v>
      </c>
      <c r="G2526" t="n">
        <v>28.28</v>
      </c>
      <c r="H2526" t="n">
        <v>0.41</v>
      </c>
      <c r="I2526" t="n">
        <v>23</v>
      </c>
      <c r="J2526" t="n">
        <v>262.03</v>
      </c>
      <c r="K2526" t="n">
        <v>59.19</v>
      </c>
      <c r="L2526" t="n">
        <v>6</v>
      </c>
      <c r="M2526" t="n">
        <v>21</v>
      </c>
      <c r="N2526" t="n">
        <v>66.83</v>
      </c>
      <c r="O2526" t="n">
        <v>32550.72</v>
      </c>
      <c r="P2526" t="n">
        <v>179.51</v>
      </c>
      <c r="Q2526" t="n">
        <v>197.88</v>
      </c>
      <c r="R2526" t="n">
        <v>41.27</v>
      </c>
      <c r="S2526" t="n">
        <v>25.4</v>
      </c>
      <c r="T2526" t="n">
        <v>7016.99</v>
      </c>
      <c r="U2526" t="n">
        <v>0.62</v>
      </c>
      <c r="V2526" t="n">
        <v>0.86</v>
      </c>
      <c r="W2526" t="n">
        <v>2.98</v>
      </c>
      <c r="X2526" t="n">
        <v>0.45</v>
      </c>
      <c r="Y2526" t="n">
        <v>1</v>
      </c>
      <c r="Z2526" t="n">
        <v>10</v>
      </c>
    </row>
    <row r="2527">
      <c r="A2527" t="n">
        <v>21</v>
      </c>
      <c r="B2527" t="n">
        <v>130</v>
      </c>
      <c r="C2527" t="inlineStr">
        <is>
          <t xml:space="preserve">CONCLUIDO	</t>
        </is>
      </c>
      <c r="D2527" t="n">
        <v>6.8074</v>
      </c>
      <c r="E2527" t="n">
        <v>14.69</v>
      </c>
      <c r="F2527" t="n">
        <v>10.81</v>
      </c>
      <c r="G2527" t="n">
        <v>29.48</v>
      </c>
      <c r="H2527" t="n">
        <v>0.42</v>
      </c>
      <c r="I2527" t="n">
        <v>22</v>
      </c>
      <c r="J2527" t="n">
        <v>262.49</v>
      </c>
      <c r="K2527" t="n">
        <v>59.19</v>
      </c>
      <c r="L2527" t="n">
        <v>6.25</v>
      </c>
      <c r="M2527" t="n">
        <v>20</v>
      </c>
      <c r="N2527" t="n">
        <v>67.05</v>
      </c>
      <c r="O2527" t="n">
        <v>32608.15</v>
      </c>
      <c r="P2527" t="n">
        <v>178.94</v>
      </c>
      <c r="Q2527" t="n">
        <v>197.78</v>
      </c>
      <c r="R2527" t="n">
        <v>40.28</v>
      </c>
      <c r="S2527" t="n">
        <v>25.4</v>
      </c>
      <c r="T2527" t="n">
        <v>6525.2</v>
      </c>
      <c r="U2527" t="n">
        <v>0.63</v>
      </c>
      <c r="V2527" t="n">
        <v>0.86</v>
      </c>
      <c r="W2527" t="n">
        <v>2.98</v>
      </c>
      <c r="X2527" t="n">
        <v>0.42</v>
      </c>
      <c r="Y2527" t="n">
        <v>1</v>
      </c>
      <c r="Z2527" t="n">
        <v>10</v>
      </c>
    </row>
    <row r="2528">
      <c r="A2528" t="n">
        <v>22</v>
      </c>
      <c r="B2528" t="n">
        <v>130</v>
      </c>
      <c r="C2528" t="inlineStr">
        <is>
          <t xml:space="preserve">CONCLUIDO	</t>
        </is>
      </c>
      <c r="D2528" t="n">
        <v>6.8351</v>
      </c>
      <c r="E2528" t="n">
        <v>14.63</v>
      </c>
      <c r="F2528" t="n">
        <v>10.8</v>
      </c>
      <c r="G2528" t="n">
        <v>30.85</v>
      </c>
      <c r="H2528" t="n">
        <v>0.44</v>
      </c>
      <c r="I2528" t="n">
        <v>21</v>
      </c>
      <c r="J2528" t="n">
        <v>262.96</v>
      </c>
      <c r="K2528" t="n">
        <v>59.19</v>
      </c>
      <c r="L2528" t="n">
        <v>6.5</v>
      </c>
      <c r="M2528" t="n">
        <v>19</v>
      </c>
      <c r="N2528" t="n">
        <v>67.26000000000001</v>
      </c>
      <c r="O2528" t="n">
        <v>32665.66</v>
      </c>
      <c r="P2528" t="n">
        <v>178.74</v>
      </c>
      <c r="Q2528" t="n">
        <v>197.82</v>
      </c>
      <c r="R2528" t="n">
        <v>40.01</v>
      </c>
      <c r="S2528" t="n">
        <v>25.4</v>
      </c>
      <c r="T2528" t="n">
        <v>6394.3</v>
      </c>
      <c r="U2528" t="n">
        <v>0.63</v>
      </c>
      <c r="V2528" t="n">
        <v>0.86</v>
      </c>
      <c r="W2528" t="n">
        <v>2.98</v>
      </c>
      <c r="X2528" t="n">
        <v>0.41</v>
      </c>
      <c r="Y2528" t="n">
        <v>1</v>
      </c>
      <c r="Z2528" t="n">
        <v>10</v>
      </c>
    </row>
    <row r="2529">
      <c r="A2529" t="n">
        <v>23</v>
      </c>
      <c r="B2529" t="n">
        <v>130</v>
      </c>
      <c r="C2529" t="inlineStr">
        <is>
          <t xml:space="preserve">CONCLUIDO	</t>
        </is>
      </c>
      <c r="D2529" t="n">
        <v>6.8725</v>
      </c>
      <c r="E2529" t="n">
        <v>14.55</v>
      </c>
      <c r="F2529" t="n">
        <v>10.77</v>
      </c>
      <c r="G2529" t="n">
        <v>32.3</v>
      </c>
      <c r="H2529" t="n">
        <v>0.46</v>
      </c>
      <c r="I2529" t="n">
        <v>20</v>
      </c>
      <c r="J2529" t="n">
        <v>263.42</v>
      </c>
      <c r="K2529" t="n">
        <v>59.19</v>
      </c>
      <c r="L2529" t="n">
        <v>6.75</v>
      </c>
      <c r="M2529" t="n">
        <v>18</v>
      </c>
      <c r="N2529" t="n">
        <v>67.48</v>
      </c>
      <c r="O2529" t="n">
        <v>32723.25</v>
      </c>
      <c r="P2529" t="n">
        <v>178.12</v>
      </c>
      <c r="Q2529" t="n">
        <v>197.82</v>
      </c>
      <c r="R2529" t="n">
        <v>39.02</v>
      </c>
      <c r="S2529" t="n">
        <v>25.4</v>
      </c>
      <c r="T2529" t="n">
        <v>5903.85</v>
      </c>
      <c r="U2529" t="n">
        <v>0.65</v>
      </c>
      <c r="V2529" t="n">
        <v>0.86</v>
      </c>
      <c r="W2529" t="n">
        <v>2.97</v>
      </c>
      <c r="X2529" t="n">
        <v>0.38</v>
      </c>
      <c r="Y2529" t="n">
        <v>1</v>
      </c>
      <c r="Z2529" t="n">
        <v>10</v>
      </c>
    </row>
    <row r="2530">
      <c r="A2530" t="n">
        <v>24</v>
      </c>
      <c r="B2530" t="n">
        <v>130</v>
      </c>
      <c r="C2530" t="inlineStr">
        <is>
          <t xml:space="preserve">CONCLUIDO	</t>
        </is>
      </c>
      <c r="D2530" t="n">
        <v>6.8721</v>
      </c>
      <c r="E2530" t="n">
        <v>14.55</v>
      </c>
      <c r="F2530" t="n">
        <v>10.77</v>
      </c>
      <c r="G2530" t="n">
        <v>32.31</v>
      </c>
      <c r="H2530" t="n">
        <v>0.47</v>
      </c>
      <c r="I2530" t="n">
        <v>20</v>
      </c>
      <c r="J2530" t="n">
        <v>263.89</v>
      </c>
      <c r="K2530" t="n">
        <v>59.19</v>
      </c>
      <c r="L2530" t="n">
        <v>7</v>
      </c>
      <c r="M2530" t="n">
        <v>18</v>
      </c>
      <c r="N2530" t="n">
        <v>67.7</v>
      </c>
      <c r="O2530" t="n">
        <v>32780.92</v>
      </c>
      <c r="P2530" t="n">
        <v>178.1</v>
      </c>
      <c r="Q2530" t="n">
        <v>197.76</v>
      </c>
      <c r="R2530" t="n">
        <v>39.03</v>
      </c>
      <c r="S2530" t="n">
        <v>25.4</v>
      </c>
      <c r="T2530" t="n">
        <v>5911.72</v>
      </c>
      <c r="U2530" t="n">
        <v>0.65</v>
      </c>
      <c r="V2530" t="n">
        <v>0.86</v>
      </c>
      <c r="W2530" t="n">
        <v>2.97</v>
      </c>
      <c r="X2530" t="n">
        <v>0.38</v>
      </c>
      <c r="Y2530" t="n">
        <v>1</v>
      </c>
      <c r="Z2530" t="n">
        <v>10</v>
      </c>
    </row>
    <row r="2531">
      <c r="A2531" t="n">
        <v>25</v>
      </c>
      <c r="B2531" t="n">
        <v>130</v>
      </c>
      <c r="C2531" t="inlineStr">
        <is>
          <t xml:space="preserve">CONCLUIDO	</t>
        </is>
      </c>
      <c r="D2531" t="n">
        <v>6.901</v>
      </c>
      <c r="E2531" t="n">
        <v>14.49</v>
      </c>
      <c r="F2531" t="n">
        <v>10.76</v>
      </c>
      <c r="G2531" t="n">
        <v>33.97</v>
      </c>
      <c r="H2531" t="n">
        <v>0.49</v>
      </c>
      <c r="I2531" t="n">
        <v>19</v>
      </c>
      <c r="J2531" t="n">
        <v>264.36</v>
      </c>
      <c r="K2531" t="n">
        <v>59.19</v>
      </c>
      <c r="L2531" t="n">
        <v>7.25</v>
      </c>
      <c r="M2531" t="n">
        <v>17</v>
      </c>
      <c r="N2531" t="n">
        <v>67.92</v>
      </c>
      <c r="O2531" t="n">
        <v>32838.68</v>
      </c>
      <c r="P2531" t="n">
        <v>178.03</v>
      </c>
      <c r="Q2531" t="n">
        <v>197.85</v>
      </c>
      <c r="R2531" t="n">
        <v>38.73</v>
      </c>
      <c r="S2531" t="n">
        <v>25.4</v>
      </c>
      <c r="T2531" t="n">
        <v>5766.82</v>
      </c>
      <c r="U2531" t="n">
        <v>0.66</v>
      </c>
      <c r="V2531" t="n">
        <v>0.87</v>
      </c>
      <c r="W2531" t="n">
        <v>2.97</v>
      </c>
      <c r="X2531" t="n">
        <v>0.37</v>
      </c>
      <c r="Y2531" t="n">
        <v>1</v>
      </c>
      <c r="Z2531" t="n">
        <v>10</v>
      </c>
    </row>
    <row r="2532">
      <c r="A2532" t="n">
        <v>26</v>
      </c>
      <c r="B2532" t="n">
        <v>130</v>
      </c>
      <c r="C2532" t="inlineStr">
        <is>
          <t xml:space="preserve">CONCLUIDO	</t>
        </is>
      </c>
      <c r="D2532" t="n">
        <v>6.9395</v>
      </c>
      <c r="E2532" t="n">
        <v>14.41</v>
      </c>
      <c r="F2532" t="n">
        <v>10.73</v>
      </c>
      <c r="G2532" t="n">
        <v>35.75</v>
      </c>
      <c r="H2532" t="n">
        <v>0.5</v>
      </c>
      <c r="I2532" t="n">
        <v>18</v>
      </c>
      <c r="J2532" t="n">
        <v>264.83</v>
      </c>
      <c r="K2532" t="n">
        <v>59.19</v>
      </c>
      <c r="L2532" t="n">
        <v>7.5</v>
      </c>
      <c r="M2532" t="n">
        <v>16</v>
      </c>
      <c r="N2532" t="n">
        <v>68.14</v>
      </c>
      <c r="O2532" t="n">
        <v>32896.51</v>
      </c>
      <c r="P2532" t="n">
        <v>177.3</v>
      </c>
      <c r="Q2532" t="n">
        <v>197.78</v>
      </c>
      <c r="R2532" t="n">
        <v>37.81</v>
      </c>
      <c r="S2532" t="n">
        <v>25.4</v>
      </c>
      <c r="T2532" t="n">
        <v>5310.07</v>
      </c>
      <c r="U2532" t="n">
        <v>0.67</v>
      </c>
      <c r="V2532" t="n">
        <v>0.87</v>
      </c>
      <c r="W2532" t="n">
        <v>2.97</v>
      </c>
      <c r="X2532" t="n">
        <v>0.33</v>
      </c>
      <c r="Y2532" t="n">
        <v>1</v>
      </c>
      <c r="Z2532" t="n">
        <v>10</v>
      </c>
    </row>
    <row r="2533">
      <c r="A2533" t="n">
        <v>27</v>
      </c>
      <c r="B2533" t="n">
        <v>130</v>
      </c>
      <c r="C2533" t="inlineStr">
        <is>
          <t xml:space="preserve">CONCLUIDO	</t>
        </is>
      </c>
      <c r="D2533" t="n">
        <v>6.9431</v>
      </c>
      <c r="E2533" t="n">
        <v>14.4</v>
      </c>
      <c r="F2533" t="n">
        <v>10.72</v>
      </c>
      <c r="G2533" t="n">
        <v>35.73</v>
      </c>
      <c r="H2533" t="n">
        <v>0.52</v>
      </c>
      <c r="I2533" t="n">
        <v>18</v>
      </c>
      <c r="J2533" t="n">
        <v>265.3</v>
      </c>
      <c r="K2533" t="n">
        <v>59.19</v>
      </c>
      <c r="L2533" t="n">
        <v>7.75</v>
      </c>
      <c r="M2533" t="n">
        <v>16</v>
      </c>
      <c r="N2533" t="n">
        <v>68.36</v>
      </c>
      <c r="O2533" t="n">
        <v>32954.43</v>
      </c>
      <c r="P2533" t="n">
        <v>177.3</v>
      </c>
      <c r="Q2533" t="n">
        <v>197.8</v>
      </c>
      <c r="R2533" t="n">
        <v>37.57</v>
      </c>
      <c r="S2533" t="n">
        <v>25.4</v>
      </c>
      <c r="T2533" t="n">
        <v>5189.19</v>
      </c>
      <c r="U2533" t="n">
        <v>0.68</v>
      </c>
      <c r="V2533" t="n">
        <v>0.87</v>
      </c>
      <c r="W2533" t="n">
        <v>2.97</v>
      </c>
      <c r="X2533" t="n">
        <v>0.33</v>
      </c>
      <c r="Y2533" t="n">
        <v>1</v>
      </c>
      <c r="Z2533" t="n">
        <v>10</v>
      </c>
    </row>
    <row r="2534">
      <c r="A2534" t="n">
        <v>28</v>
      </c>
      <c r="B2534" t="n">
        <v>130</v>
      </c>
      <c r="C2534" t="inlineStr">
        <is>
          <t xml:space="preserve">CONCLUIDO	</t>
        </is>
      </c>
      <c r="D2534" t="n">
        <v>6.9728</v>
      </c>
      <c r="E2534" t="n">
        <v>14.34</v>
      </c>
      <c r="F2534" t="n">
        <v>10.71</v>
      </c>
      <c r="G2534" t="n">
        <v>37.78</v>
      </c>
      <c r="H2534" t="n">
        <v>0.54</v>
      </c>
      <c r="I2534" t="n">
        <v>17</v>
      </c>
      <c r="J2534" t="n">
        <v>265.77</v>
      </c>
      <c r="K2534" t="n">
        <v>59.19</v>
      </c>
      <c r="L2534" t="n">
        <v>8</v>
      </c>
      <c r="M2534" t="n">
        <v>15</v>
      </c>
      <c r="N2534" t="n">
        <v>68.58</v>
      </c>
      <c r="O2534" t="n">
        <v>33012.44</v>
      </c>
      <c r="P2534" t="n">
        <v>176.85</v>
      </c>
      <c r="Q2534" t="n">
        <v>197.77</v>
      </c>
      <c r="R2534" t="n">
        <v>37.14</v>
      </c>
      <c r="S2534" t="n">
        <v>25.4</v>
      </c>
      <c r="T2534" t="n">
        <v>4980.04</v>
      </c>
      <c r="U2534" t="n">
        <v>0.68</v>
      </c>
      <c r="V2534" t="n">
        <v>0.87</v>
      </c>
      <c r="W2534" t="n">
        <v>2.97</v>
      </c>
      <c r="X2534" t="n">
        <v>0.31</v>
      </c>
      <c r="Y2534" t="n">
        <v>1</v>
      </c>
      <c r="Z2534" t="n">
        <v>10</v>
      </c>
    </row>
    <row r="2535">
      <c r="A2535" t="n">
        <v>29</v>
      </c>
      <c r="B2535" t="n">
        <v>130</v>
      </c>
      <c r="C2535" t="inlineStr">
        <is>
          <t xml:space="preserve">CONCLUIDO	</t>
        </is>
      </c>
      <c r="D2535" t="n">
        <v>6.9615</v>
      </c>
      <c r="E2535" t="n">
        <v>14.36</v>
      </c>
      <c r="F2535" t="n">
        <v>10.73</v>
      </c>
      <c r="G2535" t="n">
        <v>37.87</v>
      </c>
      <c r="H2535" t="n">
        <v>0.55</v>
      </c>
      <c r="I2535" t="n">
        <v>17</v>
      </c>
      <c r="J2535" t="n">
        <v>266.24</v>
      </c>
      <c r="K2535" t="n">
        <v>59.19</v>
      </c>
      <c r="L2535" t="n">
        <v>8.25</v>
      </c>
      <c r="M2535" t="n">
        <v>15</v>
      </c>
      <c r="N2535" t="n">
        <v>68.8</v>
      </c>
      <c r="O2535" t="n">
        <v>33070.52</v>
      </c>
      <c r="P2535" t="n">
        <v>177.31</v>
      </c>
      <c r="Q2535" t="n">
        <v>197.78</v>
      </c>
      <c r="R2535" t="n">
        <v>37.86</v>
      </c>
      <c r="S2535" t="n">
        <v>25.4</v>
      </c>
      <c r="T2535" t="n">
        <v>5343.3</v>
      </c>
      <c r="U2535" t="n">
        <v>0.67</v>
      </c>
      <c r="V2535" t="n">
        <v>0.87</v>
      </c>
      <c r="W2535" t="n">
        <v>2.97</v>
      </c>
      <c r="X2535" t="n">
        <v>0.34</v>
      </c>
      <c r="Y2535" t="n">
        <v>1</v>
      </c>
      <c r="Z2535" t="n">
        <v>10</v>
      </c>
    </row>
    <row r="2536">
      <c r="A2536" t="n">
        <v>30</v>
      </c>
      <c r="B2536" t="n">
        <v>130</v>
      </c>
      <c r="C2536" t="inlineStr">
        <is>
          <t xml:space="preserve">CONCLUIDO	</t>
        </is>
      </c>
      <c r="D2536" t="n">
        <v>7.0085</v>
      </c>
      <c r="E2536" t="n">
        <v>14.27</v>
      </c>
      <c r="F2536" t="n">
        <v>10.68</v>
      </c>
      <c r="G2536" t="n">
        <v>40.05</v>
      </c>
      <c r="H2536" t="n">
        <v>0.57</v>
      </c>
      <c r="I2536" t="n">
        <v>16</v>
      </c>
      <c r="J2536" t="n">
        <v>266.71</v>
      </c>
      <c r="K2536" t="n">
        <v>59.19</v>
      </c>
      <c r="L2536" t="n">
        <v>8.5</v>
      </c>
      <c r="M2536" t="n">
        <v>14</v>
      </c>
      <c r="N2536" t="n">
        <v>69.02</v>
      </c>
      <c r="O2536" t="n">
        <v>33128.7</v>
      </c>
      <c r="P2536" t="n">
        <v>176.51</v>
      </c>
      <c r="Q2536" t="n">
        <v>197.81</v>
      </c>
      <c r="R2536" t="n">
        <v>36.47</v>
      </c>
      <c r="S2536" t="n">
        <v>25.4</v>
      </c>
      <c r="T2536" t="n">
        <v>4649.72</v>
      </c>
      <c r="U2536" t="n">
        <v>0.7</v>
      </c>
      <c r="V2536" t="n">
        <v>0.87</v>
      </c>
      <c r="W2536" t="n">
        <v>2.96</v>
      </c>
      <c r="X2536" t="n">
        <v>0.29</v>
      </c>
      <c r="Y2536" t="n">
        <v>1</v>
      </c>
      <c r="Z2536" t="n">
        <v>10</v>
      </c>
    </row>
    <row r="2537">
      <c r="A2537" t="n">
        <v>31</v>
      </c>
      <c r="B2537" t="n">
        <v>130</v>
      </c>
      <c r="C2537" t="inlineStr">
        <is>
          <t xml:space="preserve">CONCLUIDO	</t>
        </is>
      </c>
      <c r="D2537" t="n">
        <v>7.0031</v>
      </c>
      <c r="E2537" t="n">
        <v>14.28</v>
      </c>
      <c r="F2537" t="n">
        <v>10.69</v>
      </c>
      <c r="G2537" t="n">
        <v>40.1</v>
      </c>
      <c r="H2537" t="n">
        <v>0.58</v>
      </c>
      <c r="I2537" t="n">
        <v>16</v>
      </c>
      <c r="J2537" t="n">
        <v>267.18</v>
      </c>
      <c r="K2537" t="n">
        <v>59.19</v>
      </c>
      <c r="L2537" t="n">
        <v>8.75</v>
      </c>
      <c r="M2537" t="n">
        <v>14</v>
      </c>
      <c r="N2537" t="n">
        <v>69.23999999999999</v>
      </c>
      <c r="O2537" t="n">
        <v>33186.95</v>
      </c>
      <c r="P2537" t="n">
        <v>176.72</v>
      </c>
      <c r="Q2537" t="n">
        <v>197.79</v>
      </c>
      <c r="R2537" t="n">
        <v>36.77</v>
      </c>
      <c r="S2537" t="n">
        <v>25.4</v>
      </c>
      <c r="T2537" t="n">
        <v>4803.25</v>
      </c>
      <c r="U2537" t="n">
        <v>0.6899999999999999</v>
      </c>
      <c r="V2537" t="n">
        <v>0.87</v>
      </c>
      <c r="W2537" t="n">
        <v>2.96</v>
      </c>
      <c r="X2537" t="n">
        <v>0.3</v>
      </c>
      <c r="Y2537" t="n">
        <v>1</v>
      </c>
      <c r="Z2537" t="n">
        <v>10</v>
      </c>
    </row>
    <row r="2538">
      <c r="A2538" t="n">
        <v>32</v>
      </c>
      <c r="B2538" t="n">
        <v>130</v>
      </c>
      <c r="C2538" t="inlineStr">
        <is>
          <t xml:space="preserve">CONCLUIDO	</t>
        </is>
      </c>
      <c r="D2538" t="n">
        <v>7.0396</v>
      </c>
      <c r="E2538" t="n">
        <v>14.21</v>
      </c>
      <c r="F2538" t="n">
        <v>10.67</v>
      </c>
      <c r="G2538" t="n">
        <v>42.67</v>
      </c>
      <c r="H2538" t="n">
        <v>0.6</v>
      </c>
      <c r="I2538" t="n">
        <v>15</v>
      </c>
      <c r="J2538" t="n">
        <v>267.66</v>
      </c>
      <c r="K2538" t="n">
        <v>59.19</v>
      </c>
      <c r="L2538" t="n">
        <v>9</v>
      </c>
      <c r="M2538" t="n">
        <v>13</v>
      </c>
      <c r="N2538" t="n">
        <v>69.45999999999999</v>
      </c>
      <c r="O2538" t="n">
        <v>33245.29</v>
      </c>
      <c r="P2538" t="n">
        <v>176.23</v>
      </c>
      <c r="Q2538" t="n">
        <v>197.79</v>
      </c>
      <c r="R2538" t="n">
        <v>35.93</v>
      </c>
      <c r="S2538" t="n">
        <v>25.4</v>
      </c>
      <c r="T2538" t="n">
        <v>4387.48</v>
      </c>
      <c r="U2538" t="n">
        <v>0.71</v>
      </c>
      <c r="V2538" t="n">
        <v>0.87</v>
      </c>
      <c r="W2538" t="n">
        <v>2.96</v>
      </c>
      <c r="X2538" t="n">
        <v>0.28</v>
      </c>
      <c r="Y2538" t="n">
        <v>1</v>
      </c>
      <c r="Z2538" t="n">
        <v>10</v>
      </c>
    </row>
    <row r="2539">
      <c r="A2539" t="n">
        <v>33</v>
      </c>
      <c r="B2539" t="n">
        <v>130</v>
      </c>
      <c r="C2539" t="inlineStr">
        <is>
          <t xml:space="preserve">CONCLUIDO	</t>
        </is>
      </c>
      <c r="D2539" t="n">
        <v>7.0359</v>
      </c>
      <c r="E2539" t="n">
        <v>14.21</v>
      </c>
      <c r="F2539" t="n">
        <v>10.67</v>
      </c>
      <c r="G2539" t="n">
        <v>42.7</v>
      </c>
      <c r="H2539" t="n">
        <v>0.61</v>
      </c>
      <c r="I2539" t="n">
        <v>15</v>
      </c>
      <c r="J2539" t="n">
        <v>268.13</v>
      </c>
      <c r="K2539" t="n">
        <v>59.19</v>
      </c>
      <c r="L2539" t="n">
        <v>9.25</v>
      </c>
      <c r="M2539" t="n">
        <v>13</v>
      </c>
      <c r="N2539" t="n">
        <v>69.69</v>
      </c>
      <c r="O2539" t="n">
        <v>33303.72</v>
      </c>
      <c r="P2539" t="n">
        <v>176.41</v>
      </c>
      <c r="Q2539" t="n">
        <v>197.75</v>
      </c>
      <c r="R2539" t="n">
        <v>36.24</v>
      </c>
      <c r="S2539" t="n">
        <v>25.4</v>
      </c>
      <c r="T2539" t="n">
        <v>4541.7</v>
      </c>
      <c r="U2539" t="n">
        <v>0.7</v>
      </c>
      <c r="V2539" t="n">
        <v>0.87</v>
      </c>
      <c r="W2539" t="n">
        <v>2.96</v>
      </c>
      <c r="X2539" t="n">
        <v>0.28</v>
      </c>
      <c r="Y2539" t="n">
        <v>1</v>
      </c>
      <c r="Z2539" t="n">
        <v>10</v>
      </c>
    </row>
    <row r="2540">
      <c r="A2540" t="n">
        <v>34</v>
      </c>
      <c r="B2540" t="n">
        <v>130</v>
      </c>
      <c r="C2540" t="inlineStr">
        <is>
          <t xml:space="preserve">CONCLUIDO	</t>
        </is>
      </c>
      <c r="D2540" t="n">
        <v>7.0367</v>
      </c>
      <c r="E2540" t="n">
        <v>14.21</v>
      </c>
      <c r="F2540" t="n">
        <v>10.67</v>
      </c>
      <c r="G2540" t="n">
        <v>42.69</v>
      </c>
      <c r="H2540" t="n">
        <v>0.63</v>
      </c>
      <c r="I2540" t="n">
        <v>15</v>
      </c>
      <c r="J2540" t="n">
        <v>268.61</v>
      </c>
      <c r="K2540" t="n">
        <v>59.19</v>
      </c>
      <c r="L2540" t="n">
        <v>9.5</v>
      </c>
      <c r="M2540" t="n">
        <v>13</v>
      </c>
      <c r="N2540" t="n">
        <v>69.91</v>
      </c>
      <c r="O2540" t="n">
        <v>33362.23</v>
      </c>
      <c r="P2540" t="n">
        <v>176.25</v>
      </c>
      <c r="Q2540" t="n">
        <v>197.83</v>
      </c>
      <c r="R2540" t="n">
        <v>36.11</v>
      </c>
      <c r="S2540" t="n">
        <v>25.4</v>
      </c>
      <c r="T2540" t="n">
        <v>4474.26</v>
      </c>
      <c r="U2540" t="n">
        <v>0.7</v>
      </c>
      <c r="V2540" t="n">
        <v>0.87</v>
      </c>
      <c r="W2540" t="n">
        <v>2.96</v>
      </c>
      <c r="X2540" t="n">
        <v>0.28</v>
      </c>
      <c r="Y2540" t="n">
        <v>1</v>
      </c>
      <c r="Z2540" t="n">
        <v>10</v>
      </c>
    </row>
    <row r="2541">
      <c r="A2541" t="n">
        <v>35</v>
      </c>
      <c r="B2541" t="n">
        <v>130</v>
      </c>
      <c r="C2541" t="inlineStr">
        <is>
          <t xml:space="preserve">CONCLUIDO	</t>
        </is>
      </c>
      <c r="D2541" t="n">
        <v>7.0753</v>
      </c>
      <c r="E2541" t="n">
        <v>14.13</v>
      </c>
      <c r="F2541" t="n">
        <v>10.64</v>
      </c>
      <c r="G2541" t="n">
        <v>45.62</v>
      </c>
      <c r="H2541" t="n">
        <v>0.64</v>
      </c>
      <c r="I2541" t="n">
        <v>14</v>
      </c>
      <c r="J2541" t="n">
        <v>269.08</v>
      </c>
      <c r="K2541" t="n">
        <v>59.19</v>
      </c>
      <c r="L2541" t="n">
        <v>9.75</v>
      </c>
      <c r="M2541" t="n">
        <v>12</v>
      </c>
      <c r="N2541" t="n">
        <v>70.14</v>
      </c>
      <c r="O2541" t="n">
        <v>33420.83</v>
      </c>
      <c r="P2541" t="n">
        <v>175.76</v>
      </c>
      <c r="Q2541" t="n">
        <v>197.81</v>
      </c>
      <c r="R2541" t="n">
        <v>35.26</v>
      </c>
      <c r="S2541" t="n">
        <v>25.4</v>
      </c>
      <c r="T2541" t="n">
        <v>4055.46</v>
      </c>
      <c r="U2541" t="n">
        <v>0.72</v>
      </c>
      <c r="V2541" t="n">
        <v>0.87</v>
      </c>
      <c r="W2541" t="n">
        <v>2.96</v>
      </c>
      <c r="X2541" t="n">
        <v>0.25</v>
      </c>
      <c r="Y2541" t="n">
        <v>1</v>
      </c>
      <c r="Z2541" t="n">
        <v>10</v>
      </c>
    </row>
    <row r="2542">
      <c r="A2542" t="n">
        <v>36</v>
      </c>
      <c r="B2542" t="n">
        <v>130</v>
      </c>
      <c r="C2542" t="inlineStr">
        <is>
          <t xml:space="preserve">CONCLUIDO	</t>
        </is>
      </c>
      <c r="D2542" t="n">
        <v>7.0737</v>
      </c>
      <c r="E2542" t="n">
        <v>14.14</v>
      </c>
      <c r="F2542" t="n">
        <v>10.65</v>
      </c>
      <c r="G2542" t="n">
        <v>45.63</v>
      </c>
      <c r="H2542" t="n">
        <v>0.66</v>
      </c>
      <c r="I2542" t="n">
        <v>14</v>
      </c>
      <c r="J2542" t="n">
        <v>269.56</v>
      </c>
      <c r="K2542" t="n">
        <v>59.19</v>
      </c>
      <c r="L2542" t="n">
        <v>10</v>
      </c>
      <c r="M2542" t="n">
        <v>12</v>
      </c>
      <c r="N2542" t="n">
        <v>70.36</v>
      </c>
      <c r="O2542" t="n">
        <v>33479.51</v>
      </c>
      <c r="P2542" t="n">
        <v>175.87</v>
      </c>
      <c r="Q2542" t="n">
        <v>197.78</v>
      </c>
      <c r="R2542" t="n">
        <v>35.33</v>
      </c>
      <c r="S2542" t="n">
        <v>25.4</v>
      </c>
      <c r="T2542" t="n">
        <v>4089.18</v>
      </c>
      <c r="U2542" t="n">
        <v>0.72</v>
      </c>
      <c r="V2542" t="n">
        <v>0.87</v>
      </c>
      <c r="W2542" t="n">
        <v>2.96</v>
      </c>
      <c r="X2542" t="n">
        <v>0.26</v>
      </c>
      <c r="Y2542" t="n">
        <v>1</v>
      </c>
      <c r="Z2542" t="n">
        <v>10</v>
      </c>
    </row>
    <row r="2543">
      <c r="A2543" t="n">
        <v>37</v>
      </c>
      <c r="B2543" t="n">
        <v>130</v>
      </c>
      <c r="C2543" t="inlineStr">
        <is>
          <t xml:space="preserve">CONCLUIDO	</t>
        </is>
      </c>
      <c r="D2543" t="n">
        <v>7.0741</v>
      </c>
      <c r="E2543" t="n">
        <v>14.14</v>
      </c>
      <c r="F2543" t="n">
        <v>10.65</v>
      </c>
      <c r="G2543" t="n">
        <v>45.63</v>
      </c>
      <c r="H2543" t="n">
        <v>0.68</v>
      </c>
      <c r="I2543" t="n">
        <v>14</v>
      </c>
      <c r="J2543" t="n">
        <v>270.03</v>
      </c>
      <c r="K2543" t="n">
        <v>59.19</v>
      </c>
      <c r="L2543" t="n">
        <v>10.25</v>
      </c>
      <c r="M2543" t="n">
        <v>12</v>
      </c>
      <c r="N2543" t="n">
        <v>70.59</v>
      </c>
      <c r="O2543" t="n">
        <v>33538.28</v>
      </c>
      <c r="P2543" t="n">
        <v>175.71</v>
      </c>
      <c r="Q2543" t="n">
        <v>197.8</v>
      </c>
      <c r="R2543" t="n">
        <v>35.36</v>
      </c>
      <c r="S2543" t="n">
        <v>25.4</v>
      </c>
      <c r="T2543" t="n">
        <v>4106.07</v>
      </c>
      <c r="U2543" t="n">
        <v>0.72</v>
      </c>
      <c r="V2543" t="n">
        <v>0.87</v>
      </c>
      <c r="W2543" t="n">
        <v>2.96</v>
      </c>
      <c r="X2543" t="n">
        <v>0.26</v>
      </c>
      <c r="Y2543" t="n">
        <v>1</v>
      </c>
      <c r="Z2543" t="n">
        <v>10</v>
      </c>
    </row>
    <row r="2544">
      <c r="A2544" t="n">
        <v>38</v>
      </c>
      <c r="B2544" t="n">
        <v>130</v>
      </c>
      <c r="C2544" t="inlineStr">
        <is>
          <t xml:space="preserve">CONCLUIDO	</t>
        </is>
      </c>
      <c r="D2544" t="n">
        <v>7.1031</v>
      </c>
      <c r="E2544" t="n">
        <v>14.08</v>
      </c>
      <c r="F2544" t="n">
        <v>10.64</v>
      </c>
      <c r="G2544" t="n">
        <v>49.1</v>
      </c>
      <c r="H2544" t="n">
        <v>0.6899999999999999</v>
      </c>
      <c r="I2544" t="n">
        <v>13</v>
      </c>
      <c r="J2544" t="n">
        <v>270.51</v>
      </c>
      <c r="K2544" t="n">
        <v>59.19</v>
      </c>
      <c r="L2544" t="n">
        <v>10.5</v>
      </c>
      <c r="M2544" t="n">
        <v>11</v>
      </c>
      <c r="N2544" t="n">
        <v>70.81999999999999</v>
      </c>
      <c r="O2544" t="n">
        <v>33597.14</v>
      </c>
      <c r="P2544" t="n">
        <v>175.48</v>
      </c>
      <c r="Q2544" t="n">
        <v>197.75</v>
      </c>
      <c r="R2544" t="n">
        <v>35.18</v>
      </c>
      <c r="S2544" t="n">
        <v>25.4</v>
      </c>
      <c r="T2544" t="n">
        <v>4019.9</v>
      </c>
      <c r="U2544" t="n">
        <v>0.72</v>
      </c>
      <c r="V2544" t="n">
        <v>0.87</v>
      </c>
      <c r="W2544" t="n">
        <v>2.96</v>
      </c>
      <c r="X2544" t="n">
        <v>0.25</v>
      </c>
      <c r="Y2544" t="n">
        <v>1</v>
      </c>
      <c r="Z2544" t="n">
        <v>10</v>
      </c>
    </row>
    <row r="2545">
      <c r="A2545" t="n">
        <v>39</v>
      </c>
      <c r="B2545" t="n">
        <v>130</v>
      </c>
      <c r="C2545" t="inlineStr">
        <is>
          <t xml:space="preserve">CONCLUIDO	</t>
        </is>
      </c>
      <c r="D2545" t="n">
        <v>7.1019</v>
      </c>
      <c r="E2545" t="n">
        <v>14.08</v>
      </c>
      <c r="F2545" t="n">
        <v>10.64</v>
      </c>
      <c r="G2545" t="n">
        <v>49.11</v>
      </c>
      <c r="H2545" t="n">
        <v>0.71</v>
      </c>
      <c r="I2545" t="n">
        <v>13</v>
      </c>
      <c r="J2545" t="n">
        <v>270.99</v>
      </c>
      <c r="K2545" t="n">
        <v>59.19</v>
      </c>
      <c r="L2545" t="n">
        <v>10.75</v>
      </c>
      <c r="M2545" t="n">
        <v>11</v>
      </c>
      <c r="N2545" t="n">
        <v>71.04000000000001</v>
      </c>
      <c r="O2545" t="n">
        <v>33656.08</v>
      </c>
      <c r="P2545" t="n">
        <v>175.78</v>
      </c>
      <c r="Q2545" t="n">
        <v>197.75</v>
      </c>
      <c r="R2545" t="n">
        <v>35.11</v>
      </c>
      <c r="S2545" t="n">
        <v>25.4</v>
      </c>
      <c r="T2545" t="n">
        <v>3987.14</v>
      </c>
      <c r="U2545" t="n">
        <v>0.72</v>
      </c>
      <c r="V2545" t="n">
        <v>0.87</v>
      </c>
      <c r="W2545" t="n">
        <v>2.96</v>
      </c>
      <c r="X2545" t="n">
        <v>0.25</v>
      </c>
      <c r="Y2545" t="n">
        <v>1</v>
      </c>
      <c r="Z2545" t="n">
        <v>10</v>
      </c>
    </row>
    <row r="2546">
      <c r="A2546" t="n">
        <v>40</v>
      </c>
      <c r="B2546" t="n">
        <v>130</v>
      </c>
      <c r="C2546" t="inlineStr">
        <is>
          <t xml:space="preserve">CONCLUIDO	</t>
        </is>
      </c>
      <c r="D2546" t="n">
        <v>7.1117</v>
      </c>
      <c r="E2546" t="n">
        <v>14.06</v>
      </c>
      <c r="F2546" t="n">
        <v>10.62</v>
      </c>
      <c r="G2546" t="n">
        <v>49.02</v>
      </c>
      <c r="H2546" t="n">
        <v>0.72</v>
      </c>
      <c r="I2546" t="n">
        <v>13</v>
      </c>
      <c r="J2546" t="n">
        <v>271.47</v>
      </c>
      <c r="K2546" t="n">
        <v>59.19</v>
      </c>
      <c r="L2546" t="n">
        <v>11</v>
      </c>
      <c r="M2546" t="n">
        <v>11</v>
      </c>
      <c r="N2546" t="n">
        <v>71.27</v>
      </c>
      <c r="O2546" t="n">
        <v>33715.11</v>
      </c>
      <c r="P2546" t="n">
        <v>175.4</v>
      </c>
      <c r="Q2546" t="n">
        <v>197.77</v>
      </c>
      <c r="R2546" t="n">
        <v>34.56</v>
      </c>
      <c r="S2546" t="n">
        <v>25.4</v>
      </c>
      <c r="T2546" t="n">
        <v>3709.97</v>
      </c>
      <c r="U2546" t="n">
        <v>0.73</v>
      </c>
      <c r="V2546" t="n">
        <v>0.88</v>
      </c>
      <c r="W2546" t="n">
        <v>2.96</v>
      </c>
      <c r="X2546" t="n">
        <v>0.23</v>
      </c>
      <c r="Y2546" t="n">
        <v>1</v>
      </c>
      <c r="Z2546" t="n">
        <v>10</v>
      </c>
    </row>
    <row r="2547">
      <c r="A2547" t="n">
        <v>41</v>
      </c>
      <c r="B2547" t="n">
        <v>130</v>
      </c>
      <c r="C2547" t="inlineStr">
        <is>
          <t xml:space="preserve">CONCLUIDO	</t>
        </is>
      </c>
      <c r="D2547" t="n">
        <v>7.1051</v>
      </c>
      <c r="E2547" t="n">
        <v>14.07</v>
      </c>
      <c r="F2547" t="n">
        <v>10.63</v>
      </c>
      <c r="G2547" t="n">
        <v>49.08</v>
      </c>
      <c r="H2547" t="n">
        <v>0.74</v>
      </c>
      <c r="I2547" t="n">
        <v>13</v>
      </c>
      <c r="J2547" t="n">
        <v>271.95</v>
      </c>
      <c r="K2547" t="n">
        <v>59.19</v>
      </c>
      <c r="L2547" t="n">
        <v>11.25</v>
      </c>
      <c r="M2547" t="n">
        <v>11</v>
      </c>
      <c r="N2547" t="n">
        <v>71.5</v>
      </c>
      <c r="O2547" t="n">
        <v>33774.23</v>
      </c>
      <c r="P2547" t="n">
        <v>175.45</v>
      </c>
      <c r="Q2547" t="n">
        <v>197.76</v>
      </c>
      <c r="R2547" t="n">
        <v>34.93</v>
      </c>
      <c r="S2547" t="n">
        <v>25.4</v>
      </c>
      <c r="T2547" t="n">
        <v>3896.17</v>
      </c>
      <c r="U2547" t="n">
        <v>0.73</v>
      </c>
      <c r="V2547" t="n">
        <v>0.88</v>
      </c>
      <c r="W2547" t="n">
        <v>2.96</v>
      </c>
      <c r="X2547" t="n">
        <v>0.24</v>
      </c>
      <c r="Y2547" t="n">
        <v>1</v>
      </c>
      <c r="Z2547" t="n">
        <v>10</v>
      </c>
    </row>
    <row r="2548">
      <c r="A2548" t="n">
        <v>42</v>
      </c>
      <c r="B2548" t="n">
        <v>130</v>
      </c>
      <c r="C2548" t="inlineStr">
        <is>
          <t xml:space="preserve">CONCLUIDO	</t>
        </is>
      </c>
      <c r="D2548" t="n">
        <v>7.1423</v>
      </c>
      <c r="E2548" t="n">
        <v>14</v>
      </c>
      <c r="F2548" t="n">
        <v>10.61</v>
      </c>
      <c r="G2548" t="n">
        <v>53.05</v>
      </c>
      <c r="H2548" t="n">
        <v>0.75</v>
      </c>
      <c r="I2548" t="n">
        <v>12</v>
      </c>
      <c r="J2548" t="n">
        <v>272.43</v>
      </c>
      <c r="K2548" t="n">
        <v>59.19</v>
      </c>
      <c r="L2548" t="n">
        <v>11.5</v>
      </c>
      <c r="M2548" t="n">
        <v>10</v>
      </c>
      <c r="N2548" t="n">
        <v>71.73</v>
      </c>
      <c r="O2548" t="n">
        <v>33833.57</v>
      </c>
      <c r="P2548" t="n">
        <v>174.98</v>
      </c>
      <c r="Q2548" t="n">
        <v>197.76</v>
      </c>
      <c r="R2548" t="n">
        <v>34.25</v>
      </c>
      <c r="S2548" t="n">
        <v>25.4</v>
      </c>
      <c r="T2548" t="n">
        <v>3561.36</v>
      </c>
      <c r="U2548" t="n">
        <v>0.74</v>
      </c>
      <c r="V2548" t="n">
        <v>0.88</v>
      </c>
      <c r="W2548" t="n">
        <v>2.96</v>
      </c>
      <c r="X2548" t="n">
        <v>0.22</v>
      </c>
      <c r="Y2548" t="n">
        <v>1</v>
      </c>
      <c r="Z2548" t="n">
        <v>10</v>
      </c>
    </row>
    <row r="2549">
      <c r="A2549" t="n">
        <v>43</v>
      </c>
      <c r="B2549" t="n">
        <v>130</v>
      </c>
      <c r="C2549" t="inlineStr">
        <is>
          <t xml:space="preserve">CONCLUIDO	</t>
        </is>
      </c>
      <c r="D2549" t="n">
        <v>7.143</v>
      </c>
      <c r="E2549" t="n">
        <v>14</v>
      </c>
      <c r="F2549" t="n">
        <v>10.61</v>
      </c>
      <c r="G2549" t="n">
        <v>53.04</v>
      </c>
      <c r="H2549" t="n">
        <v>0.77</v>
      </c>
      <c r="I2549" t="n">
        <v>12</v>
      </c>
      <c r="J2549" t="n">
        <v>272.91</v>
      </c>
      <c r="K2549" t="n">
        <v>59.19</v>
      </c>
      <c r="L2549" t="n">
        <v>11.75</v>
      </c>
      <c r="M2549" t="n">
        <v>10</v>
      </c>
      <c r="N2549" t="n">
        <v>71.95999999999999</v>
      </c>
      <c r="O2549" t="n">
        <v>33892.87</v>
      </c>
      <c r="P2549" t="n">
        <v>174.98</v>
      </c>
      <c r="Q2549" t="n">
        <v>197.82</v>
      </c>
      <c r="R2549" t="n">
        <v>34.26</v>
      </c>
      <c r="S2549" t="n">
        <v>25.4</v>
      </c>
      <c r="T2549" t="n">
        <v>3568.08</v>
      </c>
      <c r="U2549" t="n">
        <v>0.74</v>
      </c>
      <c r="V2549" t="n">
        <v>0.88</v>
      </c>
      <c r="W2549" t="n">
        <v>2.96</v>
      </c>
      <c r="X2549" t="n">
        <v>0.22</v>
      </c>
      <c r="Y2549" t="n">
        <v>1</v>
      </c>
      <c r="Z2549" t="n">
        <v>10</v>
      </c>
    </row>
    <row r="2550">
      <c r="A2550" t="n">
        <v>44</v>
      </c>
      <c r="B2550" t="n">
        <v>130</v>
      </c>
      <c r="C2550" t="inlineStr">
        <is>
          <t xml:space="preserve">CONCLUIDO	</t>
        </is>
      </c>
      <c r="D2550" t="n">
        <v>7.1413</v>
      </c>
      <c r="E2550" t="n">
        <v>14</v>
      </c>
      <c r="F2550" t="n">
        <v>10.61</v>
      </c>
      <c r="G2550" t="n">
        <v>53.06</v>
      </c>
      <c r="H2550" t="n">
        <v>0.78</v>
      </c>
      <c r="I2550" t="n">
        <v>12</v>
      </c>
      <c r="J2550" t="n">
        <v>273.39</v>
      </c>
      <c r="K2550" t="n">
        <v>59.19</v>
      </c>
      <c r="L2550" t="n">
        <v>12</v>
      </c>
      <c r="M2550" t="n">
        <v>10</v>
      </c>
      <c r="N2550" t="n">
        <v>72.2</v>
      </c>
      <c r="O2550" t="n">
        <v>33952.26</v>
      </c>
      <c r="P2550" t="n">
        <v>175.07</v>
      </c>
      <c r="Q2550" t="n">
        <v>197.79</v>
      </c>
      <c r="R2550" t="n">
        <v>34.24</v>
      </c>
      <c r="S2550" t="n">
        <v>25.4</v>
      </c>
      <c r="T2550" t="n">
        <v>3555.23</v>
      </c>
      <c r="U2550" t="n">
        <v>0.74</v>
      </c>
      <c r="V2550" t="n">
        <v>0.88</v>
      </c>
      <c r="W2550" t="n">
        <v>2.96</v>
      </c>
      <c r="X2550" t="n">
        <v>0.22</v>
      </c>
      <c r="Y2550" t="n">
        <v>1</v>
      </c>
      <c r="Z2550" t="n">
        <v>10</v>
      </c>
    </row>
    <row r="2551">
      <c r="A2551" t="n">
        <v>45</v>
      </c>
      <c r="B2551" t="n">
        <v>130</v>
      </c>
      <c r="C2551" t="inlineStr">
        <is>
          <t xml:space="preserve">CONCLUIDO	</t>
        </is>
      </c>
      <c r="D2551" t="n">
        <v>7.1407</v>
      </c>
      <c r="E2551" t="n">
        <v>14</v>
      </c>
      <c r="F2551" t="n">
        <v>10.61</v>
      </c>
      <c r="G2551" t="n">
        <v>53.06</v>
      </c>
      <c r="H2551" t="n">
        <v>0.8</v>
      </c>
      <c r="I2551" t="n">
        <v>12</v>
      </c>
      <c r="J2551" t="n">
        <v>273.87</v>
      </c>
      <c r="K2551" t="n">
        <v>59.19</v>
      </c>
      <c r="L2551" t="n">
        <v>12.25</v>
      </c>
      <c r="M2551" t="n">
        <v>10</v>
      </c>
      <c r="N2551" t="n">
        <v>72.43000000000001</v>
      </c>
      <c r="O2551" t="n">
        <v>34011.74</v>
      </c>
      <c r="P2551" t="n">
        <v>174.89</v>
      </c>
      <c r="Q2551" t="n">
        <v>197.77</v>
      </c>
      <c r="R2551" t="n">
        <v>34.32</v>
      </c>
      <c r="S2551" t="n">
        <v>25.4</v>
      </c>
      <c r="T2551" t="n">
        <v>3596.39</v>
      </c>
      <c r="U2551" t="n">
        <v>0.74</v>
      </c>
      <c r="V2551" t="n">
        <v>0.88</v>
      </c>
      <c r="W2551" t="n">
        <v>2.96</v>
      </c>
      <c r="X2551" t="n">
        <v>0.22</v>
      </c>
      <c r="Y2551" t="n">
        <v>1</v>
      </c>
      <c r="Z2551" t="n">
        <v>10</v>
      </c>
    </row>
    <row r="2552">
      <c r="A2552" t="n">
        <v>46</v>
      </c>
      <c r="B2552" t="n">
        <v>130</v>
      </c>
      <c r="C2552" t="inlineStr">
        <is>
          <t xml:space="preserve">CONCLUIDO	</t>
        </is>
      </c>
      <c r="D2552" t="n">
        <v>7.1755</v>
      </c>
      <c r="E2552" t="n">
        <v>13.94</v>
      </c>
      <c r="F2552" t="n">
        <v>10.59</v>
      </c>
      <c r="G2552" t="n">
        <v>57.78</v>
      </c>
      <c r="H2552" t="n">
        <v>0.8100000000000001</v>
      </c>
      <c r="I2552" t="n">
        <v>11</v>
      </c>
      <c r="J2552" t="n">
        <v>274.35</v>
      </c>
      <c r="K2552" t="n">
        <v>59.19</v>
      </c>
      <c r="L2552" t="n">
        <v>12.5</v>
      </c>
      <c r="M2552" t="n">
        <v>9</v>
      </c>
      <c r="N2552" t="n">
        <v>72.66</v>
      </c>
      <c r="O2552" t="n">
        <v>34071.31</v>
      </c>
      <c r="P2552" t="n">
        <v>174.39</v>
      </c>
      <c r="Q2552" t="n">
        <v>197.78</v>
      </c>
      <c r="R2552" t="n">
        <v>33.77</v>
      </c>
      <c r="S2552" t="n">
        <v>25.4</v>
      </c>
      <c r="T2552" t="n">
        <v>3327.85</v>
      </c>
      <c r="U2552" t="n">
        <v>0.75</v>
      </c>
      <c r="V2552" t="n">
        <v>0.88</v>
      </c>
      <c r="W2552" t="n">
        <v>2.96</v>
      </c>
      <c r="X2552" t="n">
        <v>0.2</v>
      </c>
      <c r="Y2552" t="n">
        <v>1</v>
      </c>
      <c r="Z2552" t="n">
        <v>10</v>
      </c>
    </row>
    <row r="2553">
      <c r="A2553" t="n">
        <v>47</v>
      </c>
      <c r="B2553" t="n">
        <v>130</v>
      </c>
      <c r="C2553" t="inlineStr">
        <is>
          <t xml:space="preserve">CONCLUIDO	</t>
        </is>
      </c>
      <c r="D2553" t="n">
        <v>7.1802</v>
      </c>
      <c r="E2553" t="n">
        <v>13.93</v>
      </c>
      <c r="F2553" t="n">
        <v>10.58</v>
      </c>
      <c r="G2553" t="n">
        <v>57.73</v>
      </c>
      <c r="H2553" t="n">
        <v>0.83</v>
      </c>
      <c r="I2553" t="n">
        <v>11</v>
      </c>
      <c r="J2553" t="n">
        <v>274.84</v>
      </c>
      <c r="K2553" t="n">
        <v>59.19</v>
      </c>
      <c r="L2553" t="n">
        <v>12.75</v>
      </c>
      <c r="M2553" t="n">
        <v>9</v>
      </c>
      <c r="N2553" t="n">
        <v>72.89</v>
      </c>
      <c r="O2553" t="n">
        <v>34130.98</v>
      </c>
      <c r="P2553" t="n">
        <v>174.4</v>
      </c>
      <c r="Q2553" t="n">
        <v>197.76</v>
      </c>
      <c r="R2553" t="n">
        <v>33.4</v>
      </c>
      <c r="S2553" t="n">
        <v>25.4</v>
      </c>
      <c r="T2553" t="n">
        <v>3142.35</v>
      </c>
      <c r="U2553" t="n">
        <v>0.76</v>
      </c>
      <c r="V2553" t="n">
        <v>0.88</v>
      </c>
      <c r="W2553" t="n">
        <v>2.96</v>
      </c>
      <c r="X2553" t="n">
        <v>0.19</v>
      </c>
      <c r="Y2553" t="n">
        <v>1</v>
      </c>
      <c r="Z2553" t="n">
        <v>10</v>
      </c>
    </row>
    <row r="2554">
      <c r="A2554" t="n">
        <v>48</v>
      </c>
      <c r="B2554" t="n">
        <v>130</v>
      </c>
      <c r="C2554" t="inlineStr">
        <is>
          <t xml:space="preserve">CONCLUIDO	</t>
        </is>
      </c>
      <c r="D2554" t="n">
        <v>7.1796</v>
      </c>
      <c r="E2554" t="n">
        <v>13.93</v>
      </c>
      <c r="F2554" t="n">
        <v>10.59</v>
      </c>
      <c r="G2554" t="n">
        <v>57.74</v>
      </c>
      <c r="H2554" t="n">
        <v>0.84</v>
      </c>
      <c r="I2554" t="n">
        <v>11</v>
      </c>
      <c r="J2554" t="n">
        <v>275.32</v>
      </c>
      <c r="K2554" t="n">
        <v>59.19</v>
      </c>
      <c r="L2554" t="n">
        <v>13</v>
      </c>
      <c r="M2554" t="n">
        <v>9</v>
      </c>
      <c r="N2554" t="n">
        <v>73.13</v>
      </c>
      <c r="O2554" t="n">
        <v>34190.73</v>
      </c>
      <c r="P2554" t="n">
        <v>174.38</v>
      </c>
      <c r="Q2554" t="n">
        <v>197.75</v>
      </c>
      <c r="R2554" t="n">
        <v>33.42</v>
      </c>
      <c r="S2554" t="n">
        <v>25.4</v>
      </c>
      <c r="T2554" t="n">
        <v>3152.19</v>
      </c>
      <c r="U2554" t="n">
        <v>0.76</v>
      </c>
      <c r="V2554" t="n">
        <v>0.88</v>
      </c>
      <c r="W2554" t="n">
        <v>2.96</v>
      </c>
      <c r="X2554" t="n">
        <v>0.2</v>
      </c>
      <c r="Y2554" t="n">
        <v>1</v>
      </c>
      <c r="Z2554" t="n">
        <v>10</v>
      </c>
    </row>
    <row r="2555">
      <c r="A2555" t="n">
        <v>49</v>
      </c>
      <c r="B2555" t="n">
        <v>130</v>
      </c>
      <c r="C2555" t="inlineStr">
        <is>
          <t xml:space="preserve">CONCLUIDO	</t>
        </is>
      </c>
      <c r="D2555" t="n">
        <v>7.1776</v>
      </c>
      <c r="E2555" t="n">
        <v>13.93</v>
      </c>
      <c r="F2555" t="n">
        <v>10.59</v>
      </c>
      <c r="G2555" t="n">
        <v>57.76</v>
      </c>
      <c r="H2555" t="n">
        <v>0.86</v>
      </c>
      <c r="I2555" t="n">
        <v>11</v>
      </c>
      <c r="J2555" t="n">
        <v>275.81</v>
      </c>
      <c r="K2555" t="n">
        <v>59.19</v>
      </c>
      <c r="L2555" t="n">
        <v>13.25</v>
      </c>
      <c r="M2555" t="n">
        <v>9</v>
      </c>
      <c r="N2555" t="n">
        <v>73.36</v>
      </c>
      <c r="O2555" t="n">
        <v>34250.57</v>
      </c>
      <c r="P2555" t="n">
        <v>174.55</v>
      </c>
      <c r="Q2555" t="n">
        <v>197.78</v>
      </c>
      <c r="R2555" t="n">
        <v>33.51</v>
      </c>
      <c r="S2555" t="n">
        <v>25.4</v>
      </c>
      <c r="T2555" t="n">
        <v>3195.03</v>
      </c>
      <c r="U2555" t="n">
        <v>0.76</v>
      </c>
      <c r="V2555" t="n">
        <v>0.88</v>
      </c>
      <c r="W2555" t="n">
        <v>2.96</v>
      </c>
      <c r="X2555" t="n">
        <v>0.2</v>
      </c>
      <c r="Y2555" t="n">
        <v>1</v>
      </c>
      <c r="Z2555" t="n">
        <v>10</v>
      </c>
    </row>
    <row r="2556">
      <c r="A2556" t="n">
        <v>50</v>
      </c>
      <c r="B2556" t="n">
        <v>130</v>
      </c>
      <c r="C2556" t="inlineStr">
        <is>
          <t xml:space="preserve">CONCLUIDO	</t>
        </is>
      </c>
      <c r="D2556" t="n">
        <v>7.1809</v>
      </c>
      <c r="E2556" t="n">
        <v>13.93</v>
      </c>
      <c r="F2556" t="n">
        <v>10.58</v>
      </c>
      <c r="G2556" t="n">
        <v>57.73</v>
      </c>
      <c r="H2556" t="n">
        <v>0.87</v>
      </c>
      <c r="I2556" t="n">
        <v>11</v>
      </c>
      <c r="J2556" t="n">
        <v>276.29</v>
      </c>
      <c r="K2556" t="n">
        <v>59.19</v>
      </c>
      <c r="L2556" t="n">
        <v>13.5</v>
      </c>
      <c r="M2556" t="n">
        <v>9</v>
      </c>
      <c r="N2556" t="n">
        <v>73.59999999999999</v>
      </c>
      <c r="O2556" t="n">
        <v>34310.51</v>
      </c>
      <c r="P2556" t="n">
        <v>174.49</v>
      </c>
      <c r="Q2556" t="n">
        <v>197.76</v>
      </c>
      <c r="R2556" t="n">
        <v>33.35</v>
      </c>
      <c r="S2556" t="n">
        <v>25.4</v>
      </c>
      <c r="T2556" t="n">
        <v>3115.51</v>
      </c>
      <c r="U2556" t="n">
        <v>0.76</v>
      </c>
      <c r="V2556" t="n">
        <v>0.88</v>
      </c>
      <c r="W2556" t="n">
        <v>2.96</v>
      </c>
      <c r="X2556" t="n">
        <v>0.19</v>
      </c>
      <c r="Y2556" t="n">
        <v>1</v>
      </c>
      <c r="Z2556" t="n">
        <v>10</v>
      </c>
    </row>
    <row r="2557">
      <c r="A2557" t="n">
        <v>51</v>
      </c>
      <c r="B2557" t="n">
        <v>130</v>
      </c>
      <c r="C2557" t="inlineStr">
        <is>
          <t xml:space="preserve">CONCLUIDO	</t>
        </is>
      </c>
      <c r="D2557" t="n">
        <v>7.181</v>
      </c>
      <c r="E2557" t="n">
        <v>13.93</v>
      </c>
      <c r="F2557" t="n">
        <v>10.58</v>
      </c>
      <c r="G2557" t="n">
        <v>57.72</v>
      </c>
      <c r="H2557" t="n">
        <v>0.88</v>
      </c>
      <c r="I2557" t="n">
        <v>11</v>
      </c>
      <c r="J2557" t="n">
        <v>276.78</v>
      </c>
      <c r="K2557" t="n">
        <v>59.19</v>
      </c>
      <c r="L2557" t="n">
        <v>13.75</v>
      </c>
      <c r="M2557" t="n">
        <v>9</v>
      </c>
      <c r="N2557" t="n">
        <v>73.84</v>
      </c>
      <c r="O2557" t="n">
        <v>34370.54</v>
      </c>
      <c r="P2557" t="n">
        <v>174.3</v>
      </c>
      <c r="Q2557" t="n">
        <v>197.77</v>
      </c>
      <c r="R2557" t="n">
        <v>33.32</v>
      </c>
      <c r="S2557" t="n">
        <v>25.4</v>
      </c>
      <c r="T2557" t="n">
        <v>3100.12</v>
      </c>
      <c r="U2557" t="n">
        <v>0.76</v>
      </c>
      <c r="V2557" t="n">
        <v>0.88</v>
      </c>
      <c r="W2557" t="n">
        <v>2.96</v>
      </c>
      <c r="X2557" t="n">
        <v>0.19</v>
      </c>
      <c r="Y2557" t="n">
        <v>1</v>
      </c>
      <c r="Z2557" t="n">
        <v>10</v>
      </c>
    </row>
    <row r="2558">
      <c r="A2558" t="n">
        <v>52</v>
      </c>
      <c r="B2558" t="n">
        <v>130</v>
      </c>
      <c r="C2558" t="inlineStr">
        <is>
          <t xml:space="preserve">CONCLUIDO	</t>
        </is>
      </c>
      <c r="D2558" t="n">
        <v>7.2146</v>
      </c>
      <c r="E2558" t="n">
        <v>13.86</v>
      </c>
      <c r="F2558" t="n">
        <v>10.57</v>
      </c>
      <c r="G2558" t="n">
        <v>63.4</v>
      </c>
      <c r="H2558" t="n">
        <v>0.9</v>
      </c>
      <c r="I2558" t="n">
        <v>10</v>
      </c>
      <c r="J2558" t="n">
        <v>277.27</v>
      </c>
      <c r="K2558" t="n">
        <v>59.19</v>
      </c>
      <c r="L2558" t="n">
        <v>14</v>
      </c>
      <c r="M2558" t="n">
        <v>8</v>
      </c>
      <c r="N2558" t="n">
        <v>74.06999999999999</v>
      </c>
      <c r="O2558" t="n">
        <v>34430.66</v>
      </c>
      <c r="P2558" t="n">
        <v>174.13</v>
      </c>
      <c r="Q2558" t="n">
        <v>197.76</v>
      </c>
      <c r="R2558" t="n">
        <v>32.77</v>
      </c>
      <c r="S2558" t="n">
        <v>25.4</v>
      </c>
      <c r="T2558" t="n">
        <v>2831.32</v>
      </c>
      <c r="U2558" t="n">
        <v>0.78</v>
      </c>
      <c r="V2558" t="n">
        <v>0.88</v>
      </c>
      <c r="W2558" t="n">
        <v>2.96</v>
      </c>
      <c r="X2558" t="n">
        <v>0.18</v>
      </c>
      <c r="Y2558" t="n">
        <v>1</v>
      </c>
      <c r="Z2558" t="n">
        <v>10</v>
      </c>
    </row>
    <row r="2559">
      <c r="A2559" t="n">
        <v>53</v>
      </c>
      <c r="B2559" t="n">
        <v>130</v>
      </c>
      <c r="C2559" t="inlineStr">
        <is>
          <t xml:space="preserve">CONCLUIDO	</t>
        </is>
      </c>
      <c r="D2559" t="n">
        <v>7.2149</v>
      </c>
      <c r="E2559" t="n">
        <v>13.86</v>
      </c>
      <c r="F2559" t="n">
        <v>10.57</v>
      </c>
      <c r="G2559" t="n">
        <v>63.4</v>
      </c>
      <c r="H2559" t="n">
        <v>0.91</v>
      </c>
      <c r="I2559" t="n">
        <v>10</v>
      </c>
      <c r="J2559" t="n">
        <v>277.76</v>
      </c>
      <c r="K2559" t="n">
        <v>59.19</v>
      </c>
      <c r="L2559" t="n">
        <v>14.25</v>
      </c>
      <c r="M2559" t="n">
        <v>8</v>
      </c>
      <c r="N2559" t="n">
        <v>74.31</v>
      </c>
      <c r="O2559" t="n">
        <v>34490.87</v>
      </c>
      <c r="P2559" t="n">
        <v>174.24</v>
      </c>
      <c r="Q2559" t="n">
        <v>197.8</v>
      </c>
      <c r="R2559" t="n">
        <v>32.84</v>
      </c>
      <c r="S2559" t="n">
        <v>25.4</v>
      </c>
      <c r="T2559" t="n">
        <v>2865.5</v>
      </c>
      <c r="U2559" t="n">
        <v>0.77</v>
      </c>
      <c r="V2559" t="n">
        <v>0.88</v>
      </c>
      <c r="W2559" t="n">
        <v>2.96</v>
      </c>
      <c r="X2559" t="n">
        <v>0.18</v>
      </c>
      <c r="Y2559" t="n">
        <v>1</v>
      </c>
      <c r="Z2559" t="n">
        <v>10</v>
      </c>
    </row>
    <row r="2560">
      <c r="A2560" t="n">
        <v>54</v>
      </c>
      <c r="B2560" t="n">
        <v>130</v>
      </c>
      <c r="C2560" t="inlineStr">
        <is>
          <t xml:space="preserve">CONCLUIDO	</t>
        </is>
      </c>
      <c r="D2560" t="n">
        <v>7.218</v>
      </c>
      <c r="E2560" t="n">
        <v>13.85</v>
      </c>
      <c r="F2560" t="n">
        <v>10.56</v>
      </c>
      <c r="G2560" t="n">
        <v>63.36</v>
      </c>
      <c r="H2560" t="n">
        <v>0.93</v>
      </c>
      <c r="I2560" t="n">
        <v>10</v>
      </c>
      <c r="J2560" t="n">
        <v>278.25</v>
      </c>
      <c r="K2560" t="n">
        <v>59.19</v>
      </c>
      <c r="L2560" t="n">
        <v>14.5</v>
      </c>
      <c r="M2560" t="n">
        <v>8</v>
      </c>
      <c r="N2560" t="n">
        <v>74.55</v>
      </c>
      <c r="O2560" t="n">
        <v>34551.18</v>
      </c>
      <c r="P2560" t="n">
        <v>174.09</v>
      </c>
      <c r="Q2560" t="n">
        <v>197.79</v>
      </c>
      <c r="R2560" t="n">
        <v>32.63</v>
      </c>
      <c r="S2560" t="n">
        <v>25.4</v>
      </c>
      <c r="T2560" t="n">
        <v>2759.26</v>
      </c>
      <c r="U2560" t="n">
        <v>0.78</v>
      </c>
      <c r="V2560" t="n">
        <v>0.88</v>
      </c>
      <c r="W2560" t="n">
        <v>2.96</v>
      </c>
      <c r="X2560" t="n">
        <v>0.17</v>
      </c>
      <c r="Y2560" t="n">
        <v>1</v>
      </c>
      <c r="Z2560" t="n">
        <v>10</v>
      </c>
    </row>
    <row r="2561">
      <c r="A2561" t="n">
        <v>55</v>
      </c>
      <c r="B2561" t="n">
        <v>130</v>
      </c>
      <c r="C2561" t="inlineStr">
        <is>
          <t xml:space="preserve">CONCLUIDO	</t>
        </is>
      </c>
      <c r="D2561" t="n">
        <v>7.2173</v>
      </c>
      <c r="E2561" t="n">
        <v>13.86</v>
      </c>
      <c r="F2561" t="n">
        <v>10.56</v>
      </c>
      <c r="G2561" t="n">
        <v>63.37</v>
      </c>
      <c r="H2561" t="n">
        <v>0.9399999999999999</v>
      </c>
      <c r="I2561" t="n">
        <v>10</v>
      </c>
      <c r="J2561" t="n">
        <v>278.74</v>
      </c>
      <c r="K2561" t="n">
        <v>59.19</v>
      </c>
      <c r="L2561" t="n">
        <v>14.75</v>
      </c>
      <c r="M2561" t="n">
        <v>8</v>
      </c>
      <c r="N2561" t="n">
        <v>74.79000000000001</v>
      </c>
      <c r="O2561" t="n">
        <v>34611.59</v>
      </c>
      <c r="P2561" t="n">
        <v>174.08</v>
      </c>
      <c r="Q2561" t="n">
        <v>197.75</v>
      </c>
      <c r="R2561" t="n">
        <v>32.64</v>
      </c>
      <c r="S2561" t="n">
        <v>25.4</v>
      </c>
      <c r="T2561" t="n">
        <v>2768.24</v>
      </c>
      <c r="U2561" t="n">
        <v>0.78</v>
      </c>
      <c r="V2561" t="n">
        <v>0.88</v>
      </c>
      <c r="W2561" t="n">
        <v>2.96</v>
      </c>
      <c r="X2561" t="n">
        <v>0.17</v>
      </c>
      <c r="Y2561" t="n">
        <v>1</v>
      </c>
      <c r="Z2561" t="n">
        <v>10</v>
      </c>
    </row>
    <row r="2562">
      <c r="A2562" t="n">
        <v>56</v>
      </c>
      <c r="B2562" t="n">
        <v>130</v>
      </c>
      <c r="C2562" t="inlineStr">
        <is>
          <t xml:space="preserve">CONCLUIDO	</t>
        </is>
      </c>
      <c r="D2562" t="n">
        <v>7.2139</v>
      </c>
      <c r="E2562" t="n">
        <v>13.86</v>
      </c>
      <c r="F2562" t="n">
        <v>10.57</v>
      </c>
      <c r="G2562" t="n">
        <v>63.41</v>
      </c>
      <c r="H2562" t="n">
        <v>0.96</v>
      </c>
      <c r="I2562" t="n">
        <v>10</v>
      </c>
      <c r="J2562" t="n">
        <v>279.23</v>
      </c>
      <c r="K2562" t="n">
        <v>59.19</v>
      </c>
      <c r="L2562" t="n">
        <v>15</v>
      </c>
      <c r="M2562" t="n">
        <v>8</v>
      </c>
      <c r="N2562" t="n">
        <v>75.03</v>
      </c>
      <c r="O2562" t="n">
        <v>34672.08</v>
      </c>
      <c r="P2562" t="n">
        <v>174.15</v>
      </c>
      <c r="Q2562" t="n">
        <v>197.76</v>
      </c>
      <c r="R2562" t="n">
        <v>32.9</v>
      </c>
      <c r="S2562" t="n">
        <v>25.4</v>
      </c>
      <c r="T2562" t="n">
        <v>2895.49</v>
      </c>
      <c r="U2562" t="n">
        <v>0.77</v>
      </c>
      <c r="V2562" t="n">
        <v>0.88</v>
      </c>
      <c r="W2562" t="n">
        <v>2.96</v>
      </c>
      <c r="X2562" t="n">
        <v>0.18</v>
      </c>
      <c r="Y2562" t="n">
        <v>1</v>
      </c>
      <c r="Z2562" t="n">
        <v>10</v>
      </c>
    </row>
    <row r="2563">
      <c r="A2563" t="n">
        <v>57</v>
      </c>
      <c r="B2563" t="n">
        <v>130</v>
      </c>
      <c r="C2563" t="inlineStr">
        <is>
          <t xml:space="preserve">CONCLUIDO	</t>
        </is>
      </c>
      <c r="D2563" t="n">
        <v>7.2188</v>
      </c>
      <c r="E2563" t="n">
        <v>13.85</v>
      </c>
      <c r="F2563" t="n">
        <v>10.56</v>
      </c>
      <c r="G2563" t="n">
        <v>63.35</v>
      </c>
      <c r="H2563" t="n">
        <v>0.97</v>
      </c>
      <c r="I2563" t="n">
        <v>10</v>
      </c>
      <c r="J2563" t="n">
        <v>279.72</v>
      </c>
      <c r="K2563" t="n">
        <v>59.19</v>
      </c>
      <c r="L2563" t="n">
        <v>15.25</v>
      </c>
      <c r="M2563" t="n">
        <v>8</v>
      </c>
      <c r="N2563" t="n">
        <v>75.27</v>
      </c>
      <c r="O2563" t="n">
        <v>34732.68</v>
      </c>
      <c r="P2563" t="n">
        <v>173.82</v>
      </c>
      <c r="Q2563" t="n">
        <v>197.75</v>
      </c>
      <c r="R2563" t="n">
        <v>32.7</v>
      </c>
      <c r="S2563" t="n">
        <v>25.4</v>
      </c>
      <c r="T2563" t="n">
        <v>2794.79</v>
      </c>
      <c r="U2563" t="n">
        <v>0.78</v>
      </c>
      <c r="V2563" t="n">
        <v>0.88</v>
      </c>
      <c r="W2563" t="n">
        <v>2.95</v>
      </c>
      <c r="X2563" t="n">
        <v>0.17</v>
      </c>
      <c r="Y2563" t="n">
        <v>1</v>
      </c>
      <c r="Z2563" t="n">
        <v>10</v>
      </c>
    </row>
    <row r="2564">
      <c r="A2564" t="n">
        <v>58</v>
      </c>
      <c r="B2564" t="n">
        <v>130</v>
      </c>
      <c r="C2564" t="inlineStr">
        <is>
          <t xml:space="preserve">CONCLUIDO	</t>
        </is>
      </c>
      <c r="D2564" t="n">
        <v>7.2516</v>
      </c>
      <c r="E2564" t="n">
        <v>13.79</v>
      </c>
      <c r="F2564" t="n">
        <v>10.54</v>
      </c>
      <c r="G2564" t="n">
        <v>70.3</v>
      </c>
      <c r="H2564" t="n">
        <v>0.98</v>
      </c>
      <c r="I2564" t="n">
        <v>9</v>
      </c>
      <c r="J2564" t="n">
        <v>280.21</v>
      </c>
      <c r="K2564" t="n">
        <v>59.19</v>
      </c>
      <c r="L2564" t="n">
        <v>15.5</v>
      </c>
      <c r="M2564" t="n">
        <v>7</v>
      </c>
      <c r="N2564" t="n">
        <v>75.52</v>
      </c>
      <c r="O2564" t="n">
        <v>34793.36</v>
      </c>
      <c r="P2564" t="n">
        <v>173.19</v>
      </c>
      <c r="Q2564" t="n">
        <v>197.79</v>
      </c>
      <c r="R2564" t="n">
        <v>32.12</v>
      </c>
      <c r="S2564" t="n">
        <v>25.4</v>
      </c>
      <c r="T2564" t="n">
        <v>2511.8</v>
      </c>
      <c r="U2564" t="n">
        <v>0.79</v>
      </c>
      <c r="V2564" t="n">
        <v>0.88</v>
      </c>
      <c r="W2564" t="n">
        <v>2.95</v>
      </c>
      <c r="X2564" t="n">
        <v>0.15</v>
      </c>
      <c r="Y2564" t="n">
        <v>1</v>
      </c>
      <c r="Z2564" t="n">
        <v>10</v>
      </c>
    </row>
    <row r="2565">
      <c r="A2565" t="n">
        <v>59</v>
      </c>
      <c r="B2565" t="n">
        <v>130</v>
      </c>
      <c r="C2565" t="inlineStr">
        <is>
          <t xml:space="preserve">CONCLUIDO	</t>
        </is>
      </c>
      <c r="D2565" t="n">
        <v>7.2449</v>
      </c>
      <c r="E2565" t="n">
        <v>13.8</v>
      </c>
      <c r="F2565" t="n">
        <v>10.56</v>
      </c>
      <c r="G2565" t="n">
        <v>70.39</v>
      </c>
      <c r="H2565" t="n">
        <v>1</v>
      </c>
      <c r="I2565" t="n">
        <v>9</v>
      </c>
      <c r="J2565" t="n">
        <v>280.7</v>
      </c>
      <c r="K2565" t="n">
        <v>59.19</v>
      </c>
      <c r="L2565" t="n">
        <v>15.75</v>
      </c>
      <c r="M2565" t="n">
        <v>7</v>
      </c>
      <c r="N2565" t="n">
        <v>75.76000000000001</v>
      </c>
      <c r="O2565" t="n">
        <v>34854.15</v>
      </c>
      <c r="P2565" t="n">
        <v>173.66</v>
      </c>
      <c r="Q2565" t="n">
        <v>197.75</v>
      </c>
      <c r="R2565" t="n">
        <v>32.39</v>
      </c>
      <c r="S2565" t="n">
        <v>25.4</v>
      </c>
      <c r="T2565" t="n">
        <v>2646.64</v>
      </c>
      <c r="U2565" t="n">
        <v>0.78</v>
      </c>
      <c r="V2565" t="n">
        <v>0.88</v>
      </c>
      <c r="W2565" t="n">
        <v>2.96</v>
      </c>
      <c r="X2565" t="n">
        <v>0.17</v>
      </c>
      <c r="Y2565" t="n">
        <v>1</v>
      </c>
      <c r="Z2565" t="n">
        <v>10</v>
      </c>
    </row>
    <row r="2566">
      <c r="A2566" t="n">
        <v>60</v>
      </c>
      <c r="B2566" t="n">
        <v>130</v>
      </c>
      <c r="C2566" t="inlineStr">
        <is>
          <t xml:space="preserve">CONCLUIDO	</t>
        </is>
      </c>
      <c r="D2566" t="n">
        <v>7.2474</v>
      </c>
      <c r="E2566" t="n">
        <v>13.8</v>
      </c>
      <c r="F2566" t="n">
        <v>10.55</v>
      </c>
      <c r="G2566" t="n">
        <v>70.34999999999999</v>
      </c>
      <c r="H2566" t="n">
        <v>1.01</v>
      </c>
      <c r="I2566" t="n">
        <v>9</v>
      </c>
      <c r="J2566" t="n">
        <v>281.2</v>
      </c>
      <c r="K2566" t="n">
        <v>59.19</v>
      </c>
      <c r="L2566" t="n">
        <v>16</v>
      </c>
      <c r="M2566" t="n">
        <v>7</v>
      </c>
      <c r="N2566" t="n">
        <v>76</v>
      </c>
      <c r="O2566" t="n">
        <v>34915.03</v>
      </c>
      <c r="P2566" t="n">
        <v>173.7</v>
      </c>
      <c r="Q2566" t="n">
        <v>197.77</v>
      </c>
      <c r="R2566" t="n">
        <v>32.62</v>
      </c>
      <c r="S2566" t="n">
        <v>25.4</v>
      </c>
      <c r="T2566" t="n">
        <v>2762.45</v>
      </c>
      <c r="U2566" t="n">
        <v>0.78</v>
      </c>
      <c r="V2566" t="n">
        <v>0.88</v>
      </c>
      <c r="W2566" t="n">
        <v>2.95</v>
      </c>
      <c r="X2566" t="n">
        <v>0.16</v>
      </c>
      <c r="Y2566" t="n">
        <v>1</v>
      </c>
      <c r="Z2566" t="n">
        <v>10</v>
      </c>
    </row>
    <row r="2567">
      <c r="A2567" t="n">
        <v>61</v>
      </c>
      <c r="B2567" t="n">
        <v>130</v>
      </c>
      <c r="C2567" t="inlineStr">
        <is>
          <t xml:space="preserve">CONCLUIDO	</t>
        </is>
      </c>
      <c r="D2567" t="n">
        <v>7.2477</v>
      </c>
      <c r="E2567" t="n">
        <v>13.8</v>
      </c>
      <c r="F2567" t="n">
        <v>10.55</v>
      </c>
      <c r="G2567" t="n">
        <v>70.34999999999999</v>
      </c>
      <c r="H2567" t="n">
        <v>1.03</v>
      </c>
      <c r="I2567" t="n">
        <v>9</v>
      </c>
      <c r="J2567" t="n">
        <v>281.69</v>
      </c>
      <c r="K2567" t="n">
        <v>59.19</v>
      </c>
      <c r="L2567" t="n">
        <v>16.25</v>
      </c>
      <c r="M2567" t="n">
        <v>7</v>
      </c>
      <c r="N2567" t="n">
        <v>76.25</v>
      </c>
      <c r="O2567" t="n">
        <v>34976</v>
      </c>
      <c r="P2567" t="n">
        <v>173.71</v>
      </c>
      <c r="Q2567" t="n">
        <v>197.77</v>
      </c>
      <c r="R2567" t="n">
        <v>32.38</v>
      </c>
      <c r="S2567" t="n">
        <v>25.4</v>
      </c>
      <c r="T2567" t="n">
        <v>2640.35</v>
      </c>
      <c r="U2567" t="n">
        <v>0.78</v>
      </c>
      <c r="V2567" t="n">
        <v>0.88</v>
      </c>
      <c r="W2567" t="n">
        <v>2.96</v>
      </c>
      <c r="X2567" t="n">
        <v>0.16</v>
      </c>
      <c r="Y2567" t="n">
        <v>1</v>
      </c>
      <c r="Z2567" t="n">
        <v>10</v>
      </c>
    </row>
    <row r="2568">
      <c r="A2568" t="n">
        <v>62</v>
      </c>
      <c r="B2568" t="n">
        <v>130</v>
      </c>
      <c r="C2568" t="inlineStr">
        <is>
          <t xml:space="preserve">CONCLUIDO	</t>
        </is>
      </c>
      <c r="D2568" t="n">
        <v>7.2481</v>
      </c>
      <c r="E2568" t="n">
        <v>13.8</v>
      </c>
      <c r="F2568" t="n">
        <v>10.55</v>
      </c>
      <c r="G2568" t="n">
        <v>70.34</v>
      </c>
      <c r="H2568" t="n">
        <v>1.04</v>
      </c>
      <c r="I2568" t="n">
        <v>9</v>
      </c>
      <c r="J2568" t="n">
        <v>282.19</v>
      </c>
      <c r="K2568" t="n">
        <v>59.19</v>
      </c>
      <c r="L2568" t="n">
        <v>16.5</v>
      </c>
      <c r="M2568" t="n">
        <v>7</v>
      </c>
      <c r="N2568" t="n">
        <v>76.48999999999999</v>
      </c>
      <c r="O2568" t="n">
        <v>35037.08</v>
      </c>
      <c r="P2568" t="n">
        <v>173.82</v>
      </c>
      <c r="Q2568" t="n">
        <v>197.77</v>
      </c>
      <c r="R2568" t="n">
        <v>32.4</v>
      </c>
      <c r="S2568" t="n">
        <v>25.4</v>
      </c>
      <c r="T2568" t="n">
        <v>2652.71</v>
      </c>
      <c r="U2568" t="n">
        <v>0.78</v>
      </c>
      <c r="V2568" t="n">
        <v>0.88</v>
      </c>
      <c r="W2568" t="n">
        <v>2.95</v>
      </c>
      <c r="X2568" t="n">
        <v>0.16</v>
      </c>
      <c r="Y2568" t="n">
        <v>1</v>
      </c>
      <c r="Z2568" t="n">
        <v>10</v>
      </c>
    </row>
    <row r="2569">
      <c r="A2569" t="n">
        <v>63</v>
      </c>
      <c r="B2569" t="n">
        <v>130</v>
      </c>
      <c r="C2569" t="inlineStr">
        <is>
          <t xml:space="preserve">CONCLUIDO	</t>
        </is>
      </c>
      <c r="D2569" t="n">
        <v>7.2524</v>
      </c>
      <c r="E2569" t="n">
        <v>13.79</v>
      </c>
      <c r="F2569" t="n">
        <v>10.54</v>
      </c>
      <c r="G2569" t="n">
        <v>70.29000000000001</v>
      </c>
      <c r="H2569" t="n">
        <v>1.06</v>
      </c>
      <c r="I2569" t="n">
        <v>9</v>
      </c>
      <c r="J2569" t="n">
        <v>282.68</v>
      </c>
      <c r="K2569" t="n">
        <v>59.19</v>
      </c>
      <c r="L2569" t="n">
        <v>16.75</v>
      </c>
      <c r="M2569" t="n">
        <v>7</v>
      </c>
      <c r="N2569" t="n">
        <v>76.73999999999999</v>
      </c>
      <c r="O2569" t="n">
        <v>35098.25</v>
      </c>
      <c r="P2569" t="n">
        <v>173.59</v>
      </c>
      <c r="Q2569" t="n">
        <v>197.75</v>
      </c>
      <c r="R2569" t="n">
        <v>32.18</v>
      </c>
      <c r="S2569" t="n">
        <v>25.4</v>
      </c>
      <c r="T2569" t="n">
        <v>2540.23</v>
      </c>
      <c r="U2569" t="n">
        <v>0.79</v>
      </c>
      <c r="V2569" t="n">
        <v>0.88</v>
      </c>
      <c r="W2569" t="n">
        <v>2.95</v>
      </c>
      <c r="X2569" t="n">
        <v>0.15</v>
      </c>
      <c r="Y2569" t="n">
        <v>1</v>
      </c>
      <c r="Z2569" t="n">
        <v>10</v>
      </c>
    </row>
    <row r="2570">
      <c r="A2570" t="n">
        <v>64</v>
      </c>
      <c r="B2570" t="n">
        <v>130</v>
      </c>
      <c r="C2570" t="inlineStr">
        <is>
          <t xml:space="preserve">CONCLUIDO	</t>
        </is>
      </c>
      <c r="D2570" t="n">
        <v>7.2486</v>
      </c>
      <c r="E2570" t="n">
        <v>13.8</v>
      </c>
      <c r="F2570" t="n">
        <v>10.55</v>
      </c>
      <c r="G2570" t="n">
        <v>70.34</v>
      </c>
      <c r="H2570" t="n">
        <v>1.07</v>
      </c>
      <c r="I2570" t="n">
        <v>9</v>
      </c>
      <c r="J2570" t="n">
        <v>283.18</v>
      </c>
      <c r="K2570" t="n">
        <v>59.19</v>
      </c>
      <c r="L2570" t="n">
        <v>17</v>
      </c>
      <c r="M2570" t="n">
        <v>7</v>
      </c>
      <c r="N2570" t="n">
        <v>76.98</v>
      </c>
      <c r="O2570" t="n">
        <v>35159.52</v>
      </c>
      <c r="P2570" t="n">
        <v>173.65</v>
      </c>
      <c r="Q2570" t="n">
        <v>197.77</v>
      </c>
      <c r="R2570" t="n">
        <v>32.47</v>
      </c>
      <c r="S2570" t="n">
        <v>25.4</v>
      </c>
      <c r="T2570" t="n">
        <v>2684.88</v>
      </c>
      <c r="U2570" t="n">
        <v>0.78</v>
      </c>
      <c r="V2570" t="n">
        <v>0.88</v>
      </c>
      <c r="W2570" t="n">
        <v>2.95</v>
      </c>
      <c r="X2570" t="n">
        <v>0.16</v>
      </c>
      <c r="Y2570" t="n">
        <v>1</v>
      </c>
      <c r="Z2570" t="n">
        <v>10</v>
      </c>
    </row>
    <row r="2571">
      <c r="A2571" t="n">
        <v>65</v>
      </c>
      <c r="B2571" t="n">
        <v>130</v>
      </c>
      <c r="C2571" t="inlineStr">
        <is>
          <t xml:space="preserve">CONCLUIDO	</t>
        </is>
      </c>
      <c r="D2571" t="n">
        <v>7.2502</v>
      </c>
      <c r="E2571" t="n">
        <v>13.79</v>
      </c>
      <c r="F2571" t="n">
        <v>10.55</v>
      </c>
      <c r="G2571" t="n">
        <v>70.31999999999999</v>
      </c>
      <c r="H2571" t="n">
        <v>1.08</v>
      </c>
      <c r="I2571" t="n">
        <v>9</v>
      </c>
      <c r="J2571" t="n">
        <v>283.68</v>
      </c>
      <c r="K2571" t="n">
        <v>59.19</v>
      </c>
      <c r="L2571" t="n">
        <v>17.25</v>
      </c>
      <c r="M2571" t="n">
        <v>7</v>
      </c>
      <c r="N2571" t="n">
        <v>77.23</v>
      </c>
      <c r="O2571" t="n">
        <v>35220.89</v>
      </c>
      <c r="P2571" t="n">
        <v>173.54</v>
      </c>
      <c r="Q2571" t="n">
        <v>197.77</v>
      </c>
      <c r="R2571" t="n">
        <v>32.43</v>
      </c>
      <c r="S2571" t="n">
        <v>25.4</v>
      </c>
      <c r="T2571" t="n">
        <v>2664.97</v>
      </c>
      <c r="U2571" t="n">
        <v>0.78</v>
      </c>
      <c r="V2571" t="n">
        <v>0.88</v>
      </c>
      <c r="W2571" t="n">
        <v>2.95</v>
      </c>
      <c r="X2571" t="n">
        <v>0.16</v>
      </c>
      <c r="Y2571" t="n">
        <v>1</v>
      </c>
      <c r="Z2571" t="n">
        <v>10</v>
      </c>
    </row>
    <row r="2572">
      <c r="A2572" t="n">
        <v>66</v>
      </c>
      <c r="B2572" t="n">
        <v>130</v>
      </c>
      <c r="C2572" t="inlineStr">
        <is>
          <t xml:space="preserve">CONCLUIDO	</t>
        </is>
      </c>
      <c r="D2572" t="n">
        <v>7.2493</v>
      </c>
      <c r="E2572" t="n">
        <v>13.79</v>
      </c>
      <c r="F2572" t="n">
        <v>10.55</v>
      </c>
      <c r="G2572" t="n">
        <v>70.33</v>
      </c>
      <c r="H2572" t="n">
        <v>1.1</v>
      </c>
      <c r="I2572" t="n">
        <v>9</v>
      </c>
      <c r="J2572" t="n">
        <v>284.17</v>
      </c>
      <c r="K2572" t="n">
        <v>59.19</v>
      </c>
      <c r="L2572" t="n">
        <v>17.5</v>
      </c>
      <c r="M2572" t="n">
        <v>7</v>
      </c>
      <c r="N2572" t="n">
        <v>77.48</v>
      </c>
      <c r="O2572" t="n">
        <v>35282.36</v>
      </c>
      <c r="P2572" t="n">
        <v>173.51</v>
      </c>
      <c r="Q2572" t="n">
        <v>197.78</v>
      </c>
      <c r="R2572" t="n">
        <v>32.35</v>
      </c>
      <c r="S2572" t="n">
        <v>25.4</v>
      </c>
      <c r="T2572" t="n">
        <v>2626.82</v>
      </c>
      <c r="U2572" t="n">
        <v>0.79</v>
      </c>
      <c r="V2572" t="n">
        <v>0.88</v>
      </c>
      <c r="W2572" t="n">
        <v>2.95</v>
      </c>
      <c r="X2572" t="n">
        <v>0.16</v>
      </c>
      <c r="Y2572" t="n">
        <v>1</v>
      </c>
      <c r="Z2572" t="n">
        <v>10</v>
      </c>
    </row>
    <row r="2573">
      <c r="A2573" t="n">
        <v>67</v>
      </c>
      <c r="B2573" t="n">
        <v>130</v>
      </c>
      <c r="C2573" t="inlineStr">
        <is>
          <t xml:space="preserve">CONCLUIDO	</t>
        </is>
      </c>
      <c r="D2573" t="n">
        <v>7.286</v>
      </c>
      <c r="E2573" t="n">
        <v>13.72</v>
      </c>
      <c r="F2573" t="n">
        <v>10.53</v>
      </c>
      <c r="G2573" t="n">
        <v>78.97</v>
      </c>
      <c r="H2573" t="n">
        <v>1.11</v>
      </c>
      <c r="I2573" t="n">
        <v>8</v>
      </c>
      <c r="J2573" t="n">
        <v>284.67</v>
      </c>
      <c r="K2573" t="n">
        <v>59.19</v>
      </c>
      <c r="L2573" t="n">
        <v>17.75</v>
      </c>
      <c r="M2573" t="n">
        <v>6</v>
      </c>
      <c r="N2573" t="n">
        <v>77.73</v>
      </c>
      <c r="O2573" t="n">
        <v>35343.92</v>
      </c>
      <c r="P2573" t="n">
        <v>173.01</v>
      </c>
      <c r="Q2573" t="n">
        <v>197.75</v>
      </c>
      <c r="R2573" t="n">
        <v>31.7</v>
      </c>
      <c r="S2573" t="n">
        <v>25.4</v>
      </c>
      <c r="T2573" t="n">
        <v>2303.71</v>
      </c>
      <c r="U2573" t="n">
        <v>0.8</v>
      </c>
      <c r="V2573" t="n">
        <v>0.88</v>
      </c>
      <c r="W2573" t="n">
        <v>2.95</v>
      </c>
      <c r="X2573" t="n">
        <v>0.14</v>
      </c>
      <c r="Y2573" t="n">
        <v>1</v>
      </c>
      <c r="Z2573" t="n">
        <v>10</v>
      </c>
    </row>
    <row r="2574">
      <c r="A2574" t="n">
        <v>68</v>
      </c>
      <c r="B2574" t="n">
        <v>130</v>
      </c>
      <c r="C2574" t="inlineStr">
        <is>
          <t xml:space="preserve">CONCLUIDO	</t>
        </is>
      </c>
      <c r="D2574" t="n">
        <v>7.2914</v>
      </c>
      <c r="E2574" t="n">
        <v>13.71</v>
      </c>
      <c r="F2574" t="n">
        <v>10.52</v>
      </c>
      <c r="G2574" t="n">
        <v>78.89</v>
      </c>
      <c r="H2574" t="n">
        <v>1.12</v>
      </c>
      <c r="I2574" t="n">
        <v>8</v>
      </c>
      <c r="J2574" t="n">
        <v>285.17</v>
      </c>
      <c r="K2574" t="n">
        <v>59.19</v>
      </c>
      <c r="L2574" t="n">
        <v>18</v>
      </c>
      <c r="M2574" t="n">
        <v>6</v>
      </c>
      <c r="N2574" t="n">
        <v>77.98</v>
      </c>
      <c r="O2574" t="n">
        <v>35405.59</v>
      </c>
      <c r="P2574" t="n">
        <v>172.95</v>
      </c>
      <c r="Q2574" t="n">
        <v>197.78</v>
      </c>
      <c r="R2574" t="n">
        <v>31.4</v>
      </c>
      <c r="S2574" t="n">
        <v>25.4</v>
      </c>
      <c r="T2574" t="n">
        <v>2155.96</v>
      </c>
      <c r="U2574" t="n">
        <v>0.8100000000000001</v>
      </c>
      <c r="V2574" t="n">
        <v>0.88</v>
      </c>
      <c r="W2574" t="n">
        <v>2.95</v>
      </c>
      <c r="X2574" t="n">
        <v>0.13</v>
      </c>
      <c r="Y2574" t="n">
        <v>1</v>
      </c>
      <c r="Z2574" t="n">
        <v>10</v>
      </c>
    </row>
    <row r="2575">
      <c r="A2575" t="n">
        <v>69</v>
      </c>
      <c r="B2575" t="n">
        <v>130</v>
      </c>
      <c r="C2575" t="inlineStr">
        <is>
          <t xml:space="preserve">CONCLUIDO	</t>
        </is>
      </c>
      <c r="D2575" t="n">
        <v>7.2898</v>
      </c>
      <c r="E2575" t="n">
        <v>13.72</v>
      </c>
      <c r="F2575" t="n">
        <v>10.52</v>
      </c>
      <c r="G2575" t="n">
        <v>78.91</v>
      </c>
      <c r="H2575" t="n">
        <v>1.14</v>
      </c>
      <c r="I2575" t="n">
        <v>8</v>
      </c>
      <c r="J2575" t="n">
        <v>285.67</v>
      </c>
      <c r="K2575" t="n">
        <v>59.19</v>
      </c>
      <c r="L2575" t="n">
        <v>18.25</v>
      </c>
      <c r="M2575" t="n">
        <v>6</v>
      </c>
      <c r="N2575" t="n">
        <v>78.23</v>
      </c>
      <c r="O2575" t="n">
        <v>35467.36</v>
      </c>
      <c r="P2575" t="n">
        <v>173.07</v>
      </c>
      <c r="Q2575" t="n">
        <v>197.75</v>
      </c>
      <c r="R2575" t="n">
        <v>31.45</v>
      </c>
      <c r="S2575" t="n">
        <v>25.4</v>
      </c>
      <c r="T2575" t="n">
        <v>2178.63</v>
      </c>
      <c r="U2575" t="n">
        <v>0.8100000000000001</v>
      </c>
      <c r="V2575" t="n">
        <v>0.88</v>
      </c>
      <c r="W2575" t="n">
        <v>2.95</v>
      </c>
      <c r="X2575" t="n">
        <v>0.13</v>
      </c>
      <c r="Y2575" t="n">
        <v>1</v>
      </c>
      <c r="Z2575" t="n">
        <v>10</v>
      </c>
    </row>
    <row r="2576">
      <c r="A2576" t="n">
        <v>70</v>
      </c>
      <c r="B2576" t="n">
        <v>130</v>
      </c>
      <c r="C2576" t="inlineStr">
        <is>
          <t xml:space="preserve">CONCLUIDO	</t>
        </is>
      </c>
      <c r="D2576" t="n">
        <v>7.2883</v>
      </c>
      <c r="E2576" t="n">
        <v>13.72</v>
      </c>
      <c r="F2576" t="n">
        <v>10.52</v>
      </c>
      <c r="G2576" t="n">
        <v>78.93000000000001</v>
      </c>
      <c r="H2576" t="n">
        <v>1.15</v>
      </c>
      <c r="I2576" t="n">
        <v>8</v>
      </c>
      <c r="J2576" t="n">
        <v>286.18</v>
      </c>
      <c r="K2576" t="n">
        <v>59.19</v>
      </c>
      <c r="L2576" t="n">
        <v>18.5</v>
      </c>
      <c r="M2576" t="n">
        <v>6</v>
      </c>
      <c r="N2576" t="n">
        <v>78.48</v>
      </c>
      <c r="O2576" t="n">
        <v>35529.23</v>
      </c>
      <c r="P2576" t="n">
        <v>173.23</v>
      </c>
      <c r="Q2576" t="n">
        <v>197.76</v>
      </c>
      <c r="R2576" t="n">
        <v>31.45</v>
      </c>
      <c r="S2576" t="n">
        <v>25.4</v>
      </c>
      <c r="T2576" t="n">
        <v>2179.98</v>
      </c>
      <c r="U2576" t="n">
        <v>0.8100000000000001</v>
      </c>
      <c r="V2576" t="n">
        <v>0.88</v>
      </c>
      <c r="W2576" t="n">
        <v>2.95</v>
      </c>
      <c r="X2576" t="n">
        <v>0.13</v>
      </c>
      <c r="Y2576" t="n">
        <v>1</v>
      </c>
      <c r="Z2576" t="n">
        <v>10</v>
      </c>
    </row>
    <row r="2577">
      <c r="A2577" t="n">
        <v>71</v>
      </c>
      <c r="B2577" t="n">
        <v>130</v>
      </c>
      <c r="C2577" t="inlineStr">
        <is>
          <t xml:space="preserve">CONCLUIDO	</t>
        </is>
      </c>
      <c r="D2577" t="n">
        <v>7.2885</v>
      </c>
      <c r="E2577" t="n">
        <v>13.72</v>
      </c>
      <c r="F2577" t="n">
        <v>10.52</v>
      </c>
      <c r="G2577" t="n">
        <v>78.93000000000001</v>
      </c>
      <c r="H2577" t="n">
        <v>1.16</v>
      </c>
      <c r="I2577" t="n">
        <v>8</v>
      </c>
      <c r="J2577" t="n">
        <v>286.68</v>
      </c>
      <c r="K2577" t="n">
        <v>59.19</v>
      </c>
      <c r="L2577" t="n">
        <v>18.75</v>
      </c>
      <c r="M2577" t="n">
        <v>6</v>
      </c>
      <c r="N2577" t="n">
        <v>78.73999999999999</v>
      </c>
      <c r="O2577" t="n">
        <v>35591.33</v>
      </c>
      <c r="P2577" t="n">
        <v>173.34</v>
      </c>
      <c r="Q2577" t="n">
        <v>197.78</v>
      </c>
      <c r="R2577" t="n">
        <v>31.53</v>
      </c>
      <c r="S2577" t="n">
        <v>25.4</v>
      </c>
      <c r="T2577" t="n">
        <v>2223.34</v>
      </c>
      <c r="U2577" t="n">
        <v>0.8100000000000001</v>
      </c>
      <c r="V2577" t="n">
        <v>0.88</v>
      </c>
      <c r="W2577" t="n">
        <v>2.95</v>
      </c>
      <c r="X2577" t="n">
        <v>0.13</v>
      </c>
      <c r="Y2577" t="n">
        <v>1</v>
      </c>
      <c r="Z2577" t="n">
        <v>10</v>
      </c>
    </row>
    <row r="2578">
      <c r="A2578" t="n">
        <v>72</v>
      </c>
      <c r="B2578" t="n">
        <v>130</v>
      </c>
      <c r="C2578" t="inlineStr">
        <is>
          <t xml:space="preserve">CONCLUIDO	</t>
        </is>
      </c>
      <c r="D2578" t="n">
        <v>7.288</v>
      </c>
      <c r="E2578" t="n">
        <v>13.72</v>
      </c>
      <c r="F2578" t="n">
        <v>10.53</v>
      </c>
      <c r="G2578" t="n">
        <v>78.94</v>
      </c>
      <c r="H2578" t="n">
        <v>1.18</v>
      </c>
      <c r="I2578" t="n">
        <v>8</v>
      </c>
      <c r="J2578" t="n">
        <v>287.18</v>
      </c>
      <c r="K2578" t="n">
        <v>59.19</v>
      </c>
      <c r="L2578" t="n">
        <v>19</v>
      </c>
      <c r="M2578" t="n">
        <v>6</v>
      </c>
      <c r="N2578" t="n">
        <v>78.98999999999999</v>
      </c>
      <c r="O2578" t="n">
        <v>35653.4</v>
      </c>
      <c r="P2578" t="n">
        <v>173.38</v>
      </c>
      <c r="Q2578" t="n">
        <v>197.76</v>
      </c>
      <c r="R2578" t="n">
        <v>31.58</v>
      </c>
      <c r="S2578" t="n">
        <v>25.4</v>
      </c>
      <c r="T2578" t="n">
        <v>2243.81</v>
      </c>
      <c r="U2578" t="n">
        <v>0.8</v>
      </c>
      <c r="V2578" t="n">
        <v>0.88</v>
      </c>
      <c r="W2578" t="n">
        <v>2.95</v>
      </c>
      <c r="X2578" t="n">
        <v>0.13</v>
      </c>
      <c r="Y2578" t="n">
        <v>1</v>
      </c>
      <c r="Z2578" t="n">
        <v>10</v>
      </c>
    </row>
    <row r="2579">
      <c r="A2579" t="n">
        <v>73</v>
      </c>
      <c r="B2579" t="n">
        <v>130</v>
      </c>
      <c r="C2579" t="inlineStr">
        <is>
          <t xml:space="preserve">CONCLUIDO	</t>
        </is>
      </c>
      <c r="D2579" t="n">
        <v>7.2901</v>
      </c>
      <c r="E2579" t="n">
        <v>13.72</v>
      </c>
      <c r="F2579" t="n">
        <v>10.52</v>
      </c>
      <c r="G2579" t="n">
        <v>78.91</v>
      </c>
      <c r="H2579" t="n">
        <v>1.19</v>
      </c>
      <c r="I2579" t="n">
        <v>8</v>
      </c>
      <c r="J2579" t="n">
        <v>287.69</v>
      </c>
      <c r="K2579" t="n">
        <v>59.19</v>
      </c>
      <c r="L2579" t="n">
        <v>19.25</v>
      </c>
      <c r="M2579" t="n">
        <v>6</v>
      </c>
      <c r="N2579" t="n">
        <v>79.23999999999999</v>
      </c>
      <c r="O2579" t="n">
        <v>35715.58</v>
      </c>
      <c r="P2579" t="n">
        <v>173.22</v>
      </c>
      <c r="Q2579" t="n">
        <v>197.77</v>
      </c>
      <c r="R2579" t="n">
        <v>31.46</v>
      </c>
      <c r="S2579" t="n">
        <v>25.4</v>
      </c>
      <c r="T2579" t="n">
        <v>2183.74</v>
      </c>
      <c r="U2579" t="n">
        <v>0.8100000000000001</v>
      </c>
      <c r="V2579" t="n">
        <v>0.88</v>
      </c>
      <c r="W2579" t="n">
        <v>2.95</v>
      </c>
      <c r="X2579" t="n">
        <v>0.13</v>
      </c>
      <c r="Y2579" t="n">
        <v>1</v>
      </c>
      <c r="Z2579" t="n">
        <v>10</v>
      </c>
    </row>
    <row r="2580">
      <c r="A2580" t="n">
        <v>74</v>
      </c>
      <c r="B2580" t="n">
        <v>130</v>
      </c>
      <c r="C2580" t="inlineStr">
        <is>
          <t xml:space="preserve">CONCLUIDO	</t>
        </is>
      </c>
      <c r="D2580" t="n">
        <v>7.2894</v>
      </c>
      <c r="E2580" t="n">
        <v>13.72</v>
      </c>
      <c r="F2580" t="n">
        <v>10.52</v>
      </c>
      <c r="G2580" t="n">
        <v>78.92</v>
      </c>
      <c r="H2580" t="n">
        <v>1.2</v>
      </c>
      <c r="I2580" t="n">
        <v>8</v>
      </c>
      <c r="J2580" t="n">
        <v>288.19</v>
      </c>
      <c r="K2580" t="n">
        <v>59.19</v>
      </c>
      <c r="L2580" t="n">
        <v>19.5</v>
      </c>
      <c r="M2580" t="n">
        <v>6</v>
      </c>
      <c r="N2580" t="n">
        <v>79.5</v>
      </c>
      <c r="O2580" t="n">
        <v>35777.86</v>
      </c>
      <c r="P2580" t="n">
        <v>173.2</v>
      </c>
      <c r="Q2580" t="n">
        <v>197.79</v>
      </c>
      <c r="R2580" t="n">
        <v>31.41</v>
      </c>
      <c r="S2580" t="n">
        <v>25.4</v>
      </c>
      <c r="T2580" t="n">
        <v>2158.76</v>
      </c>
      <c r="U2580" t="n">
        <v>0.8100000000000001</v>
      </c>
      <c r="V2580" t="n">
        <v>0.88</v>
      </c>
      <c r="W2580" t="n">
        <v>2.95</v>
      </c>
      <c r="X2580" t="n">
        <v>0.13</v>
      </c>
      <c r="Y2580" t="n">
        <v>1</v>
      </c>
      <c r="Z2580" t="n">
        <v>10</v>
      </c>
    </row>
    <row r="2581">
      <c r="A2581" t="n">
        <v>75</v>
      </c>
      <c r="B2581" t="n">
        <v>130</v>
      </c>
      <c r="C2581" t="inlineStr">
        <is>
          <t xml:space="preserve">CONCLUIDO	</t>
        </is>
      </c>
      <c r="D2581" t="n">
        <v>7.2861</v>
      </c>
      <c r="E2581" t="n">
        <v>13.72</v>
      </c>
      <c r="F2581" t="n">
        <v>10.53</v>
      </c>
      <c r="G2581" t="n">
        <v>78.95999999999999</v>
      </c>
      <c r="H2581" t="n">
        <v>1.22</v>
      </c>
      <c r="I2581" t="n">
        <v>8</v>
      </c>
      <c r="J2581" t="n">
        <v>288.7</v>
      </c>
      <c r="K2581" t="n">
        <v>59.19</v>
      </c>
      <c r="L2581" t="n">
        <v>19.75</v>
      </c>
      <c r="M2581" t="n">
        <v>6</v>
      </c>
      <c r="N2581" t="n">
        <v>79.75</v>
      </c>
      <c r="O2581" t="n">
        <v>35840.25</v>
      </c>
      <c r="P2581" t="n">
        <v>173.27</v>
      </c>
      <c r="Q2581" t="n">
        <v>197.75</v>
      </c>
      <c r="R2581" t="n">
        <v>31.72</v>
      </c>
      <c r="S2581" t="n">
        <v>25.4</v>
      </c>
      <c r="T2581" t="n">
        <v>2317.33</v>
      </c>
      <c r="U2581" t="n">
        <v>0.8</v>
      </c>
      <c r="V2581" t="n">
        <v>0.88</v>
      </c>
      <c r="W2581" t="n">
        <v>2.95</v>
      </c>
      <c r="X2581" t="n">
        <v>0.14</v>
      </c>
      <c r="Y2581" t="n">
        <v>1</v>
      </c>
      <c r="Z2581" t="n">
        <v>10</v>
      </c>
    </row>
    <row r="2582">
      <c r="A2582" t="n">
        <v>76</v>
      </c>
      <c r="B2582" t="n">
        <v>130</v>
      </c>
      <c r="C2582" t="inlineStr">
        <is>
          <t xml:space="preserve">CONCLUIDO	</t>
        </is>
      </c>
      <c r="D2582" t="n">
        <v>7.2885</v>
      </c>
      <c r="E2582" t="n">
        <v>13.72</v>
      </c>
      <c r="F2582" t="n">
        <v>10.52</v>
      </c>
      <c r="G2582" t="n">
        <v>78.93000000000001</v>
      </c>
      <c r="H2582" t="n">
        <v>1.23</v>
      </c>
      <c r="I2582" t="n">
        <v>8</v>
      </c>
      <c r="J2582" t="n">
        <v>289.2</v>
      </c>
      <c r="K2582" t="n">
        <v>59.19</v>
      </c>
      <c r="L2582" t="n">
        <v>20</v>
      </c>
      <c r="M2582" t="n">
        <v>6</v>
      </c>
      <c r="N2582" t="n">
        <v>80.01000000000001</v>
      </c>
      <c r="O2582" t="n">
        <v>35902.74</v>
      </c>
      <c r="P2582" t="n">
        <v>173.03</v>
      </c>
      <c r="Q2582" t="n">
        <v>197.75</v>
      </c>
      <c r="R2582" t="n">
        <v>31.48</v>
      </c>
      <c r="S2582" t="n">
        <v>25.4</v>
      </c>
      <c r="T2582" t="n">
        <v>2194.24</v>
      </c>
      <c r="U2582" t="n">
        <v>0.8100000000000001</v>
      </c>
      <c r="V2582" t="n">
        <v>0.88</v>
      </c>
      <c r="W2582" t="n">
        <v>2.95</v>
      </c>
      <c r="X2582" t="n">
        <v>0.13</v>
      </c>
      <c r="Y2582" t="n">
        <v>1</v>
      </c>
      <c r="Z2582" t="n">
        <v>10</v>
      </c>
    </row>
    <row r="2583">
      <c r="A2583" t="n">
        <v>77</v>
      </c>
      <c r="B2583" t="n">
        <v>130</v>
      </c>
      <c r="C2583" t="inlineStr">
        <is>
          <t xml:space="preserve">CONCLUIDO	</t>
        </is>
      </c>
      <c r="D2583" t="n">
        <v>7.2895</v>
      </c>
      <c r="E2583" t="n">
        <v>13.72</v>
      </c>
      <c r="F2583" t="n">
        <v>10.52</v>
      </c>
      <c r="G2583" t="n">
        <v>78.92</v>
      </c>
      <c r="H2583" t="n">
        <v>1.24</v>
      </c>
      <c r="I2583" t="n">
        <v>8</v>
      </c>
      <c r="J2583" t="n">
        <v>289.71</v>
      </c>
      <c r="K2583" t="n">
        <v>59.19</v>
      </c>
      <c r="L2583" t="n">
        <v>20.25</v>
      </c>
      <c r="M2583" t="n">
        <v>6</v>
      </c>
      <c r="N2583" t="n">
        <v>80.27</v>
      </c>
      <c r="O2583" t="n">
        <v>35965.33</v>
      </c>
      <c r="P2583" t="n">
        <v>172.82</v>
      </c>
      <c r="Q2583" t="n">
        <v>197.75</v>
      </c>
      <c r="R2583" t="n">
        <v>31.54</v>
      </c>
      <c r="S2583" t="n">
        <v>25.4</v>
      </c>
      <c r="T2583" t="n">
        <v>2223.72</v>
      </c>
      <c r="U2583" t="n">
        <v>0.8100000000000001</v>
      </c>
      <c r="V2583" t="n">
        <v>0.88</v>
      </c>
      <c r="W2583" t="n">
        <v>2.95</v>
      </c>
      <c r="X2583" t="n">
        <v>0.13</v>
      </c>
      <c r="Y2583" t="n">
        <v>1</v>
      </c>
      <c r="Z2583" t="n">
        <v>10</v>
      </c>
    </row>
    <row r="2584">
      <c r="A2584" t="n">
        <v>78</v>
      </c>
      <c r="B2584" t="n">
        <v>130</v>
      </c>
      <c r="C2584" t="inlineStr">
        <is>
          <t xml:space="preserve">CONCLUIDO	</t>
        </is>
      </c>
      <c r="D2584" t="n">
        <v>7.2823</v>
      </c>
      <c r="E2584" t="n">
        <v>13.73</v>
      </c>
      <c r="F2584" t="n">
        <v>10.54</v>
      </c>
      <c r="G2584" t="n">
        <v>79.02</v>
      </c>
      <c r="H2584" t="n">
        <v>1.26</v>
      </c>
      <c r="I2584" t="n">
        <v>8</v>
      </c>
      <c r="J2584" t="n">
        <v>290.22</v>
      </c>
      <c r="K2584" t="n">
        <v>59.19</v>
      </c>
      <c r="L2584" t="n">
        <v>20.5</v>
      </c>
      <c r="M2584" t="n">
        <v>6</v>
      </c>
      <c r="N2584" t="n">
        <v>80.53</v>
      </c>
      <c r="O2584" t="n">
        <v>36028.03</v>
      </c>
      <c r="P2584" t="n">
        <v>172.84</v>
      </c>
      <c r="Q2584" t="n">
        <v>197.81</v>
      </c>
      <c r="R2584" t="n">
        <v>31.88</v>
      </c>
      <c r="S2584" t="n">
        <v>25.4</v>
      </c>
      <c r="T2584" t="n">
        <v>2397.79</v>
      </c>
      <c r="U2584" t="n">
        <v>0.8</v>
      </c>
      <c r="V2584" t="n">
        <v>0.88</v>
      </c>
      <c r="W2584" t="n">
        <v>2.95</v>
      </c>
      <c r="X2584" t="n">
        <v>0.15</v>
      </c>
      <c r="Y2584" t="n">
        <v>1</v>
      </c>
      <c r="Z2584" t="n">
        <v>10</v>
      </c>
    </row>
    <row r="2585">
      <c r="A2585" t="n">
        <v>79</v>
      </c>
      <c r="B2585" t="n">
        <v>130</v>
      </c>
      <c r="C2585" t="inlineStr">
        <is>
          <t xml:space="preserve">CONCLUIDO	</t>
        </is>
      </c>
      <c r="D2585" t="n">
        <v>7.3211</v>
      </c>
      <c r="E2585" t="n">
        <v>13.66</v>
      </c>
      <c r="F2585" t="n">
        <v>10.51</v>
      </c>
      <c r="G2585" t="n">
        <v>90.09999999999999</v>
      </c>
      <c r="H2585" t="n">
        <v>1.27</v>
      </c>
      <c r="I2585" t="n">
        <v>7</v>
      </c>
      <c r="J2585" t="n">
        <v>290.73</v>
      </c>
      <c r="K2585" t="n">
        <v>59.19</v>
      </c>
      <c r="L2585" t="n">
        <v>20.75</v>
      </c>
      <c r="M2585" t="n">
        <v>5</v>
      </c>
      <c r="N2585" t="n">
        <v>80.79000000000001</v>
      </c>
      <c r="O2585" t="n">
        <v>36090.84</v>
      </c>
      <c r="P2585" t="n">
        <v>172.62</v>
      </c>
      <c r="Q2585" t="n">
        <v>197.76</v>
      </c>
      <c r="R2585" t="n">
        <v>31.1</v>
      </c>
      <c r="S2585" t="n">
        <v>25.4</v>
      </c>
      <c r="T2585" t="n">
        <v>2013.44</v>
      </c>
      <c r="U2585" t="n">
        <v>0.82</v>
      </c>
      <c r="V2585" t="n">
        <v>0.89</v>
      </c>
      <c r="W2585" t="n">
        <v>2.95</v>
      </c>
      <c r="X2585" t="n">
        <v>0.12</v>
      </c>
      <c r="Y2585" t="n">
        <v>1</v>
      </c>
      <c r="Z2585" t="n">
        <v>10</v>
      </c>
    </row>
    <row r="2586">
      <c r="A2586" t="n">
        <v>80</v>
      </c>
      <c r="B2586" t="n">
        <v>130</v>
      </c>
      <c r="C2586" t="inlineStr">
        <is>
          <t xml:space="preserve">CONCLUIDO	</t>
        </is>
      </c>
      <c r="D2586" t="n">
        <v>7.3235</v>
      </c>
      <c r="E2586" t="n">
        <v>13.65</v>
      </c>
      <c r="F2586" t="n">
        <v>10.51</v>
      </c>
      <c r="G2586" t="n">
        <v>90.06</v>
      </c>
      <c r="H2586" t="n">
        <v>1.28</v>
      </c>
      <c r="I2586" t="n">
        <v>7</v>
      </c>
      <c r="J2586" t="n">
        <v>291.24</v>
      </c>
      <c r="K2586" t="n">
        <v>59.19</v>
      </c>
      <c r="L2586" t="n">
        <v>21</v>
      </c>
      <c r="M2586" t="n">
        <v>5</v>
      </c>
      <c r="N2586" t="n">
        <v>81.05</v>
      </c>
      <c r="O2586" t="n">
        <v>36153.75</v>
      </c>
      <c r="P2586" t="n">
        <v>172.86</v>
      </c>
      <c r="Q2586" t="n">
        <v>197.77</v>
      </c>
      <c r="R2586" t="n">
        <v>30.99</v>
      </c>
      <c r="S2586" t="n">
        <v>25.4</v>
      </c>
      <c r="T2586" t="n">
        <v>1956.42</v>
      </c>
      <c r="U2586" t="n">
        <v>0.82</v>
      </c>
      <c r="V2586" t="n">
        <v>0.89</v>
      </c>
      <c r="W2586" t="n">
        <v>2.95</v>
      </c>
      <c r="X2586" t="n">
        <v>0.12</v>
      </c>
      <c r="Y2586" t="n">
        <v>1</v>
      </c>
      <c r="Z2586" t="n">
        <v>10</v>
      </c>
    </row>
    <row r="2587">
      <c r="A2587" t="n">
        <v>81</v>
      </c>
      <c r="B2587" t="n">
        <v>130</v>
      </c>
      <c r="C2587" t="inlineStr">
        <is>
          <t xml:space="preserve">CONCLUIDO	</t>
        </is>
      </c>
      <c r="D2587" t="n">
        <v>7.3198</v>
      </c>
      <c r="E2587" t="n">
        <v>13.66</v>
      </c>
      <c r="F2587" t="n">
        <v>10.51</v>
      </c>
      <c r="G2587" t="n">
        <v>90.12</v>
      </c>
      <c r="H2587" t="n">
        <v>1.3</v>
      </c>
      <c r="I2587" t="n">
        <v>7</v>
      </c>
      <c r="J2587" t="n">
        <v>291.75</v>
      </c>
      <c r="K2587" t="n">
        <v>59.19</v>
      </c>
      <c r="L2587" t="n">
        <v>21.25</v>
      </c>
      <c r="M2587" t="n">
        <v>5</v>
      </c>
      <c r="N2587" t="n">
        <v>81.31</v>
      </c>
      <c r="O2587" t="n">
        <v>36216.77</v>
      </c>
      <c r="P2587" t="n">
        <v>173.17</v>
      </c>
      <c r="Q2587" t="n">
        <v>197.76</v>
      </c>
      <c r="R2587" t="n">
        <v>31.34</v>
      </c>
      <c r="S2587" t="n">
        <v>25.4</v>
      </c>
      <c r="T2587" t="n">
        <v>2131.28</v>
      </c>
      <c r="U2587" t="n">
        <v>0.8100000000000001</v>
      </c>
      <c r="V2587" t="n">
        <v>0.88</v>
      </c>
      <c r="W2587" t="n">
        <v>2.95</v>
      </c>
      <c r="X2587" t="n">
        <v>0.12</v>
      </c>
      <c r="Y2587" t="n">
        <v>1</v>
      </c>
      <c r="Z2587" t="n">
        <v>10</v>
      </c>
    </row>
    <row r="2588">
      <c r="A2588" t="n">
        <v>82</v>
      </c>
      <c r="B2588" t="n">
        <v>130</v>
      </c>
      <c r="C2588" t="inlineStr">
        <is>
          <t xml:space="preserve">CONCLUIDO	</t>
        </is>
      </c>
      <c r="D2588" t="n">
        <v>7.3226</v>
      </c>
      <c r="E2588" t="n">
        <v>13.66</v>
      </c>
      <c r="F2588" t="n">
        <v>10.51</v>
      </c>
      <c r="G2588" t="n">
        <v>90.08</v>
      </c>
      <c r="H2588" t="n">
        <v>1.31</v>
      </c>
      <c r="I2588" t="n">
        <v>7</v>
      </c>
      <c r="J2588" t="n">
        <v>292.26</v>
      </c>
      <c r="K2588" t="n">
        <v>59.19</v>
      </c>
      <c r="L2588" t="n">
        <v>21.5</v>
      </c>
      <c r="M2588" t="n">
        <v>5</v>
      </c>
      <c r="N2588" t="n">
        <v>81.56999999999999</v>
      </c>
      <c r="O2588" t="n">
        <v>36279.9</v>
      </c>
      <c r="P2588" t="n">
        <v>173.16</v>
      </c>
      <c r="Q2588" t="n">
        <v>197.75</v>
      </c>
      <c r="R2588" t="n">
        <v>31.06</v>
      </c>
      <c r="S2588" t="n">
        <v>25.4</v>
      </c>
      <c r="T2588" t="n">
        <v>1991.32</v>
      </c>
      <c r="U2588" t="n">
        <v>0.82</v>
      </c>
      <c r="V2588" t="n">
        <v>0.89</v>
      </c>
      <c r="W2588" t="n">
        <v>2.95</v>
      </c>
      <c r="X2588" t="n">
        <v>0.12</v>
      </c>
      <c r="Y2588" t="n">
        <v>1</v>
      </c>
      <c r="Z2588" t="n">
        <v>10</v>
      </c>
    </row>
    <row r="2589">
      <c r="A2589" t="n">
        <v>83</v>
      </c>
      <c r="B2589" t="n">
        <v>130</v>
      </c>
      <c r="C2589" t="inlineStr">
        <is>
          <t xml:space="preserve">CONCLUIDO	</t>
        </is>
      </c>
      <c r="D2589" t="n">
        <v>7.326</v>
      </c>
      <c r="E2589" t="n">
        <v>13.65</v>
      </c>
      <c r="F2589" t="n">
        <v>10.5</v>
      </c>
      <c r="G2589" t="n">
        <v>90.02</v>
      </c>
      <c r="H2589" t="n">
        <v>1.32</v>
      </c>
      <c r="I2589" t="n">
        <v>7</v>
      </c>
      <c r="J2589" t="n">
        <v>292.77</v>
      </c>
      <c r="K2589" t="n">
        <v>59.19</v>
      </c>
      <c r="L2589" t="n">
        <v>21.75</v>
      </c>
      <c r="M2589" t="n">
        <v>5</v>
      </c>
      <c r="N2589" t="n">
        <v>81.83</v>
      </c>
      <c r="O2589" t="n">
        <v>36343.13</v>
      </c>
      <c r="P2589" t="n">
        <v>173.05</v>
      </c>
      <c r="Q2589" t="n">
        <v>197.75</v>
      </c>
      <c r="R2589" t="n">
        <v>30.86</v>
      </c>
      <c r="S2589" t="n">
        <v>25.4</v>
      </c>
      <c r="T2589" t="n">
        <v>1893.31</v>
      </c>
      <c r="U2589" t="n">
        <v>0.82</v>
      </c>
      <c r="V2589" t="n">
        <v>0.89</v>
      </c>
      <c r="W2589" t="n">
        <v>2.95</v>
      </c>
      <c r="X2589" t="n">
        <v>0.11</v>
      </c>
      <c r="Y2589" t="n">
        <v>1</v>
      </c>
      <c r="Z2589" t="n">
        <v>10</v>
      </c>
    </row>
    <row r="2590">
      <c r="A2590" t="n">
        <v>84</v>
      </c>
      <c r="B2590" t="n">
        <v>130</v>
      </c>
      <c r="C2590" t="inlineStr">
        <is>
          <t xml:space="preserve">CONCLUIDO	</t>
        </is>
      </c>
      <c r="D2590" t="n">
        <v>7.3247</v>
      </c>
      <c r="E2590" t="n">
        <v>13.65</v>
      </c>
      <c r="F2590" t="n">
        <v>10.51</v>
      </c>
      <c r="G2590" t="n">
        <v>90.05</v>
      </c>
      <c r="H2590" t="n">
        <v>1.34</v>
      </c>
      <c r="I2590" t="n">
        <v>7</v>
      </c>
      <c r="J2590" t="n">
        <v>293.29</v>
      </c>
      <c r="K2590" t="n">
        <v>59.19</v>
      </c>
      <c r="L2590" t="n">
        <v>22</v>
      </c>
      <c r="M2590" t="n">
        <v>5</v>
      </c>
      <c r="N2590" t="n">
        <v>82.09</v>
      </c>
      <c r="O2590" t="n">
        <v>36406.47</v>
      </c>
      <c r="P2590" t="n">
        <v>173.13</v>
      </c>
      <c r="Q2590" t="n">
        <v>197.77</v>
      </c>
      <c r="R2590" t="n">
        <v>30.95</v>
      </c>
      <c r="S2590" t="n">
        <v>25.4</v>
      </c>
      <c r="T2590" t="n">
        <v>1937.71</v>
      </c>
      <c r="U2590" t="n">
        <v>0.82</v>
      </c>
      <c r="V2590" t="n">
        <v>0.89</v>
      </c>
      <c r="W2590" t="n">
        <v>2.95</v>
      </c>
      <c r="X2590" t="n">
        <v>0.12</v>
      </c>
      <c r="Y2590" t="n">
        <v>1</v>
      </c>
      <c r="Z2590" t="n">
        <v>10</v>
      </c>
    </row>
    <row r="2591">
      <c r="A2591" t="n">
        <v>85</v>
      </c>
      <c r="B2591" t="n">
        <v>130</v>
      </c>
      <c r="C2591" t="inlineStr">
        <is>
          <t xml:space="preserve">CONCLUIDO	</t>
        </is>
      </c>
      <c r="D2591" t="n">
        <v>7.3212</v>
      </c>
      <c r="E2591" t="n">
        <v>13.66</v>
      </c>
      <c r="F2591" t="n">
        <v>10.51</v>
      </c>
      <c r="G2591" t="n">
        <v>90.09999999999999</v>
      </c>
      <c r="H2591" t="n">
        <v>1.35</v>
      </c>
      <c r="I2591" t="n">
        <v>7</v>
      </c>
      <c r="J2591" t="n">
        <v>293.8</v>
      </c>
      <c r="K2591" t="n">
        <v>59.19</v>
      </c>
      <c r="L2591" t="n">
        <v>22.25</v>
      </c>
      <c r="M2591" t="n">
        <v>5</v>
      </c>
      <c r="N2591" t="n">
        <v>82.36</v>
      </c>
      <c r="O2591" t="n">
        <v>36469.92</v>
      </c>
      <c r="P2591" t="n">
        <v>173.34</v>
      </c>
      <c r="Q2591" t="n">
        <v>197.77</v>
      </c>
      <c r="R2591" t="n">
        <v>31.2</v>
      </c>
      <c r="S2591" t="n">
        <v>25.4</v>
      </c>
      <c r="T2591" t="n">
        <v>2062</v>
      </c>
      <c r="U2591" t="n">
        <v>0.8100000000000001</v>
      </c>
      <c r="V2591" t="n">
        <v>0.89</v>
      </c>
      <c r="W2591" t="n">
        <v>2.95</v>
      </c>
      <c r="X2591" t="n">
        <v>0.12</v>
      </c>
      <c r="Y2591" t="n">
        <v>1</v>
      </c>
      <c r="Z2591" t="n">
        <v>10</v>
      </c>
    </row>
    <row r="2592">
      <c r="A2592" t="n">
        <v>86</v>
      </c>
      <c r="B2592" t="n">
        <v>130</v>
      </c>
      <c r="C2592" t="inlineStr">
        <is>
          <t xml:space="preserve">CONCLUIDO	</t>
        </is>
      </c>
      <c r="D2592" t="n">
        <v>7.318</v>
      </c>
      <c r="E2592" t="n">
        <v>13.66</v>
      </c>
      <c r="F2592" t="n">
        <v>10.52</v>
      </c>
      <c r="G2592" t="n">
        <v>90.15000000000001</v>
      </c>
      <c r="H2592" t="n">
        <v>1.36</v>
      </c>
      <c r="I2592" t="n">
        <v>7</v>
      </c>
      <c r="J2592" t="n">
        <v>294.32</v>
      </c>
      <c r="K2592" t="n">
        <v>59.19</v>
      </c>
      <c r="L2592" t="n">
        <v>22.5</v>
      </c>
      <c r="M2592" t="n">
        <v>5</v>
      </c>
      <c r="N2592" t="n">
        <v>82.62</v>
      </c>
      <c r="O2592" t="n">
        <v>36533.49</v>
      </c>
      <c r="P2592" t="n">
        <v>173.45</v>
      </c>
      <c r="Q2592" t="n">
        <v>197.77</v>
      </c>
      <c r="R2592" t="n">
        <v>31.3</v>
      </c>
      <c r="S2592" t="n">
        <v>25.4</v>
      </c>
      <c r="T2592" t="n">
        <v>2111.09</v>
      </c>
      <c r="U2592" t="n">
        <v>0.8100000000000001</v>
      </c>
      <c r="V2592" t="n">
        <v>0.88</v>
      </c>
      <c r="W2592" t="n">
        <v>2.95</v>
      </c>
      <c r="X2592" t="n">
        <v>0.13</v>
      </c>
      <c r="Y2592" t="n">
        <v>1</v>
      </c>
      <c r="Z2592" t="n">
        <v>10</v>
      </c>
    </row>
    <row r="2593">
      <c r="A2593" t="n">
        <v>87</v>
      </c>
      <c r="B2593" t="n">
        <v>130</v>
      </c>
      <c r="C2593" t="inlineStr">
        <is>
          <t xml:space="preserve">CONCLUIDO	</t>
        </is>
      </c>
      <c r="D2593" t="n">
        <v>7.3241</v>
      </c>
      <c r="E2593" t="n">
        <v>13.65</v>
      </c>
      <c r="F2593" t="n">
        <v>10.51</v>
      </c>
      <c r="G2593" t="n">
        <v>90.05</v>
      </c>
      <c r="H2593" t="n">
        <v>1.37</v>
      </c>
      <c r="I2593" t="n">
        <v>7</v>
      </c>
      <c r="J2593" t="n">
        <v>294.83</v>
      </c>
      <c r="K2593" t="n">
        <v>59.19</v>
      </c>
      <c r="L2593" t="n">
        <v>22.75</v>
      </c>
      <c r="M2593" t="n">
        <v>5</v>
      </c>
      <c r="N2593" t="n">
        <v>82.89</v>
      </c>
      <c r="O2593" t="n">
        <v>36597.16</v>
      </c>
      <c r="P2593" t="n">
        <v>173.11</v>
      </c>
      <c r="Q2593" t="n">
        <v>197.85</v>
      </c>
      <c r="R2593" t="n">
        <v>30.99</v>
      </c>
      <c r="S2593" t="n">
        <v>25.4</v>
      </c>
      <c r="T2593" t="n">
        <v>1958.5</v>
      </c>
      <c r="U2593" t="n">
        <v>0.82</v>
      </c>
      <c r="V2593" t="n">
        <v>0.89</v>
      </c>
      <c r="W2593" t="n">
        <v>2.95</v>
      </c>
      <c r="X2593" t="n">
        <v>0.12</v>
      </c>
      <c r="Y2593" t="n">
        <v>1</v>
      </c>
      <c r="Z2593" t="n">
        <v>10</v>
      </c>
    </row>
    <row r="2594">
      <c r="A2594" t="n">
        <v>88</v>
      </c>
      <c r="B2594" t="n">
        <v>130</v>
      </c>
      <c r="C2594" t="inlineStr">
        <is>
          <t xml:space="preserve">CONCLUIDO	</t>
        </is>
      </c>
      <c r="D2594" t="n">
        <v>7.3233</v>
      </c>
      <c r="E2594" t="n">
        <v>13.66</v>
      </c>
      <c r="F2594" t="n">
        <v>10.51</v>
      </c>
      <c r="G2594" t="n">
        <v>90.06999999999999</v>
      </c>
      <c r="H2594" t="n">
        <v>1.39</v>
      </c>
      <c r="I2594" t="n">
        <v>7</v>
      </c>
      <c r="J2594" t="n">
        <v>295.35</v>
      </c>
      <c r="K2594" t="n">
        <v>59.19</v>
      </c>
      <c r="L2594" t="n">
        <v>23</v>
      </c>
      <c r="M2594" t="n">
        <v>5</v>
      </c>
      <c r="N2594" t="n">
        <v>83.16</v>
      </c>
      <c r="O2594" t="n">
        <v>36660.94</v>
      </c>
      <c r="P2594" t="n">
        <v>173.05</v>
      </c>
      <c r="Q2594" t="n">
        <v>197.75</v>
      </c>
      <c r="R2594" t="n">
        <v>31.06</v>
      </c>
      <c r="S2594" t="n">
        <v>25.4</v>
      </c>
      <c r="T2594" t="n">
        <v>1989.05</v>
      </c>
      <c r="U2594" t="n">
        <v>0.82</v>
      </c>
      <c r="V2594" t="n">
        <v>0.89</v>
      </c>
      <c r="W2594" t="n">
        <v>2.95</v>
      </c>
      <c r="X2594" t="n">
        <v>0.12</v>
      </c>
      <c r="Y2594" t="n">
        <v>1</v>
      </c>
      <c r="Z2594" t="n">
        <v>10</v>
      </c>
    </row>
    <row r="2595">
      <c r="A2595" t="n">
        <v>89</v>
      </c>
      <c r="B2595" t="n">
        <v>130</v>
      </c>
      <c r="C2595" t="inlineStr">
        <is>
          <t xml:space="preserve">CONCLUIDO	</t>
        </is>
      </c>
      <c r="D2595" t="n">
        <v>7.323</v>
      </c>
      <c r="E2595" t="n">
        <v>13.66</v>
      </c>
      <c r="F2595" t="n">
        <v>10.51</v>
      </c>
      <c r="G2595" t="n">
        <v>90.06999999999999</v>
      </c>
      <c r="H2595" t="n">
        <v>1.4</v>
      </c>
      <c r="I2595" t="n">
        <v>7</v>
      </c>
      <c r="J2595" t="n">
        <v>295.87</v>
      </c>
      <c r="K2595" t="n">
        <v>59.19</v>
      </c>
      <c r="L2595" t="n">
        <v>23.25</v>
      </c>
      <c r="M2595" t="n">
        <v>5</v>
      </c>
      <c r="N2595" t="n">
        <v>83.43000000000001</v>
      </c>
      <c r="O2595" t="n">
        <v>36724.83</v>
      </c>
      <c r="P2595" t="n">
        <v>172.91</v>
      </c>
      <c r="Q2595" t="n">
        <v>197.75</v>
      </c>
      <c r="R2595" t="n">
        <v>31.12</v>
      </c>
      <c r="S2595" t="n">
        <v>25.4</v>
      </c>
      <c r="T2595" t="n">
        <v>2022.11</v>
      </c>
      <c r="U2595" t="n">
        <v>0.82</v>
      </c>
      <c r="V2595" t="n">
        <v>0.89</v>
      </c>
      <c r="W2595" t="n">
        <v>2.95</v>
      </c>
      <c r="X2595" t="n">
        <v>0.12</v>
      </c>
      <c r="Y2595" t="n">
        <v>1</v>
      </c>
      <c r="Z2595" t="n">
        <v>10</v>
      </c>
    </row>
    <row r="2596">
      <c r="A2596" t="n">
        <v>90</v>
      </c>
      <c r="B2596" t="n">
        <v>130</v>
      </c>
      <c r="C2596" t="inlineStr">
        <is>
          <t xml:space="preserve">CONCLUIDO	</t>
        </is>
      </c>
      <c r="D2596" t="n">
        <v>7.3205</v>
      </c>
      <c r="E2596" t="n">
        <v>13.66</v>
      </c>
      <c r="F2596" t="n">
        <v>10.51</v>
      </c>
      <c r="G2596" t="n">
        <v>90.11</v>
      </c>
      <c r="H2596" t="n">
        <v>1.41</v>
      </c>
      <c r="I2596" t="n">
        <v>7</v>
      </c>
      <c r="J2596" t="n">
        <v>296.39</v>
      </c>
      <c r="K2596" t="n">
        <v>59.19</v>
      </c>
      <c r="L2596" t="n">
        <v>23.5</v>
      </c>
      <c r="M2596" t="n">
        <v>5</v>
      </c>
      <c r="N2596" t="n">
        <v>83.69</v>
      </c>
      <c r="O2596" t="n">
        <v>36788.84</v>
      </c>
      <c r="P2596" t="n">
        <v>172.89</v>
      </c>
      <c r="Q2596" t="n">
        <v>197.76</v>
      </c>
      <c r="R2596" t="n">
        <v>31.22</v>
      </c>
      <c r="S2596" t="n">
        <v>25.4</v>
      </c>
      <c r="T2596" t="n">
        <v>2069.78</v>
      </c>
      <c r="U2596" t="n">
        <v>0.8100000000000001</v>
      </c>
      <c r="V2596" t="n">
        <v>0.89</v>
      </c>
      <c r="W2596" t="n">
        <v>2.95</v>
      </c>
      <c r="X2596" t="n">
        <v>0.12</v>
      </c>
      <c r="Y2596" t="n">
        <v>1</v>
      </c>
      <c r="Z2596" t="n">
        <v>10</v>
      </c>
    </row>
    <row r="2597">
      <c r="A2597" t="n">
        <v>91</v>
      </c>
      <c r="B2597" t="n">
        <v>130</v>
      </c>
      <c r="C2597" t="inlineStr">
        <is>
          <t xml:space="preserve">CONCLUIDO	</t>
        </is>
      </c>
      <c r="D2597" t="n">
        <v>7.3203</v>
      </c>
      <c r="E2597" t="n">
        <v>13.66</v>
      </c>
      <c r="F2597" t="n">
        <v>10.51</v>
      </c>
      <c r="G2597" t="n">
        <v>90.11</v>
      </c>
      <c r="H2597" t="n">
        <v>1.42</v>
      </c>
      <c r="I2597" t="n">
        <v>7</v>
      </c>
      <c r="J2597" t="n">
        <v>296.91</v>
      </c>
      <c r="K2597" t="n">
        <v>59.19</v>
      </c>
      <c r="L2597" t="n">
        <v>23.75</v>
      </c>
      <c r="M2597" t="n">
        <v>5</v>
      </c>
      <c r="N2597" t="n">
        <v>83.95999999999999</v>
      </c>
      <c r="O2597" t="n">
        <v>36852.96</v>
      </c>
      <c r="P2597" t="n">
        <v>172.84</v>
      </c>
      <c r="Q2597" t="n">
        <v>197.75</v>
      </c>
      <c r="R2597" t="n">
        <v>31.35</v>
      </c>
      <c r="S2597" t="n">
        <v>25.4</v>
      </c>
      <c r="T2597" t="n">
        <v>2138.43</v>
      </c>
      <c r="U2597" t="n">
        <v>0.8100000000000001</v>
      </c>
      <c r="V2597" t="n">
        <v>0.89</v>
      </c>
      <c r="W2597" t="n">
        <v>2.95</v>
      </c>
      <c r="X2597" t="n">
        <v>0.12</v>
      </c>
      <c r="Y2597" t="n">
        <v>1</v>
      </c>
      <c r="Z2597" t="n">
        <v>10</v>
      </c>
    </row>
    <row r="2598">
      <c r="A2598" t="n">
        <v>92</v>
      </c>
      <c r="B2598" t="n">
        <v>130</v>
      </c>
      <c r="C2598" t="inlineStr">
        <is>
          <t xml:space="preserve">CONCLUIDO	</t>
        </is>
      </c>
      <c r="D2598" t="n">
        <v>7.3199</v>
      </c>
      <c r="E2598" t="n">
        <v>13.66</v>
      </c>
      <c r="F2598" t="n">
        <v>10.51</v>
      </c>
      <c r="G2598" t="n">
        <v>90.12</v>
      </c>
      <c r="H2598" t="n">
        <v>1.44</v>
      </c>
      <c r="I2598" t="n">
        <v>7</v>
      </c>
      <c r="J2598" t="n">
        <v>297.43</v>
      </c>
      <c r="K2598" t="n">
        <v>59.19</v>
      </c>
      <c r="L2598" t="n">
        <v>24</v>
      </c>
      <c r="M2598" t="n">
        <v>5</v>
      </c>
      <c r="N2598" t="n">
        <v>84.23999999999999</v>
      </c>
      <c r="O2598" t="n">
        <v>36917.19</v>
      </c>
      <c r="P2598" t="n">
        <v>172.71</v>
      </c>
      <c r="Q2598" t="n">
        <v>197.75</v>
      </c>
      <c r="R2598" t="n">
        <v>31.19</v>
      </c>
      <c r="S2598" t="n">
        <v>25.4</v>
      </c>
      <c r="T2598" t="n">
        <v>2053.95</v>
      </c>
      <c r="U2598" t="n">
        <v>0.8100000000000001</v>
      </c>
      <c r="V2598" t="n">
        <v>0.88</v>
      </c>
      <c r="W2598" t="n">
        <v>2.95</v>
      </c>
      <c r="X2598" t="n">
        <v>0.12</v>
      </c>
      <c r="Y2598" t="n">
        <v>1</v>
      </c>
      <c r="Z2598" t="n">
        <v>10</v>
      </c>
    </row>
    <row r="2599">
      <c r="A2599" t="n">
        <v>93</v>
      </c>
      <c r="B2599" t="n">
        <v>130</v>
      </c>
      <c r="C2599" t="inlineStr">
        <is>
          <t xml:space="preserve">CONCLUIDO	</t>
        </is>
      </c>
      <c r="D2599" t="n">
        <v>7.3212</v>
      </c>
      <c r="E2599" t="n">
        <v>13.66</v>
      </c>
      <c r="F2599" t="n">
        <v>10.51</v>
      </c>
      <c r="G2599" t="n">
        <v>90.09999999999999</v>
      </c>
      <c r="H2599" t="n">
        <v>1.45</v>
      </c>
      <c r="I2599" t="n">
        <v>7</v>
      </c>
      <c r="J2599" t="n">
        <v>297.95</v>
      </c>
      <c r="K2599" t="n">
        <v>59.19</v>
      </c>
      <c r="L2599" t="n">
        <v>24.25</v>
      </c>
      <c r="M2599" t="n">
        <v>5</v>
      </c>
      <c r="N2599" t="n">
        <v>84.51000000000001</v>
      </c>
      <c r="O2599" t="n">
        <v>36981.53</v>
      </c>
      <c r="P2599" t="n">
        <v>172.49</v>
      </c>
      <c r="Q2599" t="n">
        <v>197.77</v>
      </c>
      <c r="R2599" t="n">
        <v>31.23</v>
      </c>
      <c r="S2599" t="n">
        <v>25.4</v>
      </c>
      <c r="T2599" t="n">
        <v>2075.46</v>
      </c>
      <c r="U2599" t="n">
        <v>0.8100000000000001</v>
      </c>
      <c r="V2599" t="n">
        <v>0.89</v>
      </c>
      <c r="W2599" t="n">
        <v>2.95</v>
      </c>
      <c r="X2599" t="n">
        <v>0.12</v>
      </c>
      <c r="Y2599" t="n">
        <v>1</v>
      </c>
      <c r="Z2599" t="n">
        <v>10</v>
      </c>
    </row>
    <row r="2600">
      <c r="A2600" t="n">
        <v>94</v>
      </c>
      <c r="B2600" t="n">
        <v>130</v>
      </c>
      <c r="C2600" t="inlineStr">
        <is>
          <t xml:space="preserve">CONCLUIDO	</t>
        </is>
      </c>
      <c r="D2600" t="n">
        <v>7.3248</v>
      </c>
      <c r="E2600" t="n">
        <v>13.65</v>
      </c>
      <c r="F2600" t="n">
        <v>10.51</v>
      </c>
      <c r="G2600" t="n">
        <v>90.04000000000001</v>
      </c>
      <c r="H2600" t="n">
        <v>1.46</v>
      </c>
      <c r="I2600" t="n">
        <v>7</v>
      </c>
      <c r="J2600" t="n">
        <v>298.47</v>
      </c>
      <c r="K2600" t="n">
        <v>59.19</v>
      </c>
      <c r="L2600" t="n">
        <v>24.5</v>
      </c>
      <c r="M2600" t="n">
        <v>5</v>
      </c>
      <c r="N2600" t="n">
        <v>84.78</v>
      </c>
      <c r="O2600" t="n">
        <v>37045.99</v>
      </c>
      <c r="P2600" t="n">
        <v>172.17</v>
      </c>
      <c r="Q2600" t="n">
        <v>197.75</v>
      </c>
      <c r="R2600" t="n">
        <v>31.06</v>
      </c>
      <c r="S2600" t="n">
        <v>25.4</v>
      </c>
      <c r="T2600" t="n">
        <v>1991.67</v>
      </c>
      <c r="U2600" t="n">
        <v>0.82</v>
      </c>
      <c r="V2600" t="n">
        <v>0.89</v>
      </c>
      <c r="W2600" t="n">
        <v>2.95</v>
      </c>
      <c r="X2600" t="n">
        <v>0.12</v>
      </c>
      <c r="Y2600" t="n">
        <v>1</v>
      </c>
      <c r="Z2600" t="n">
        <v>10</v>
      </c>
    </row>
    <row r="2601">
      <c r="A2601" t="n">
        <v>95</v>
      </c>
      <c r="B2601" t="n">
        <v>130</v>
      </c>
      <c r="C2601" t="inlineStr">
        <is>
          <t xml:space="preserve">CONCLUIDO	</t>
        </is>
      </c>
      <c r="D2601" t="n">
        <v>7.36</v>
      </c>
      <c r="E2601" t="n">
        <v>13.59</v>
      </c>
      <c r="F2601" t="n">
        <v>10.49</v>
      </c>
      <c r="G2601" t="n">
        <v>104.89</v>
      </c>
      <c r="H2601" t="n">
        <v>1.47</v>
      </c>
      <c r="I2601" t="n">
        <v>6</v>
      </c>
      <c r="J2601" t="n">
        <v>299</v>
      </c>
      <c r="K2601" t="n">
        <v>59.19</v>
      </c>
      <c r="L2601" t="n">
        <v>24.75</v>
      </c>
      <c r="M2601" t="n">
        <v>4</v>
      </c>
      <c r="N2601" t="n">
        <v>85.05</v>
      </c>
      <c r="O2601" t="n">
        <v>37110.57</v>
      </c>
      <c r="P2601" t="n">
        <v>171.95</v>
      </c>
      <c r="Q2601" t="n">
        <v>197.75</v>
      </c>
      <c r="R2601" t="n">
        <v>30.48</v>
      </c>
      <c r="S2601" t="n">
        <v>25.4</v>
      </c>
      <c r="T2601" t="n">
        <v>1706.99</v>
      </c>
      <c r="U2601" t="n">
        <v>0.83</v>
      </c>
      <c r="V2601" t="n">
        <v>0.89</v>
      </c>
      <c r="W2601" t="n">
        <v>2.95</v>
      </c>
      <c r="X2601" t="n">
        <v>0.1</v>
      </c>
      <c r="Y2601" t="n">
        <v>1</v>
      </c>
      <c r="Z2601" t="n">
        <v>10</v>
      </c>
    </row>
    <row r="2602">
      <c r="A2602" t="n">
        <v>96</v>
      </c>
      <c r="B2602" t="n">
        <v>130</v>
      </c>
      <c r="C2602" t="inlineStr">
        <is>
          <t xml:space="preserve">CONCLUIDO	</t>
        </is>
      </c>
      <c r="D2602" t="n">
        <v>7.3615</v>
      </c>
      <c r="E2602" t="n">
        <v>13.58</v>
      </c>
      <c r="F2602" t="n">
        <v>10.49</v>
      </c>
      <c r="G2602" t="n">
        <v>104.86</v>
      </c>
      <c r="H2602" t="n">
        <v>1.49</v>
      </c>
      <c r="I2602" t="n">
        <v>6</v>
      </c>
      <c r="J2602" t="n">
        <v>299.52</v>
      </c>
      <c r="K2602" t="n">
        <v>59.19</v>
      </c>
      <c r="L2602" t="n">
        <v>25</v>
      </c>
      <c r="M2602" t="n">
        <v>4</v>
      </c>
      <c r="N2602" t="n">
        <v>85.33</v>
      </c>
      <c r="O2602" t="n">
        <v>37175.38</v>
      </c>
      <c r="P2602" t="n">
        <v>171.94</v>
      </c>
      <c r="Q2602" t="n">
        <v>197.77</v>
      </c>
      <c r="R2602" t="n">
        <v>30.23</v>
      </c>
      <c r="S2602" t="n">
        <v>25.4</v>
      </c>
      <c r="T2602" t="n">
        <v>1582.82</v>
      </c>
      <c r="U2602" t="n">
        <v>0.84</v>
      </c>
      <c r="V2602" t="n">
        <v>0.89</v>
      </c>
      <c r="W2602" t="n">
        <v>2.95</v>
      </c>
      <c r="X2602" t="n">
        <v>0.1</v>
      </c>
      <c r="Y2602" t="n">
        <v>1</v>
      </c>
      <c r="Z2602" t="n">
        <v>10</v>
      </c>
    </row>
    <row r="2603">
      <c r="A2603" t="n">
        <v>97</v>
      </c>
      <c r="B2603" t="n">
        <v>130</v>
      </c>
      <c r="C2603" t="inlineStr">
        <is>
          <t xml:space="preserve">CONCLUIDO	</t>
        </is>
      </c>
      <c r="D2603" t="n">
        <v>7.3644</v>
      </c>
      <c r="E2603" t="n">
        <v>13.58</v>
      </c>
      <c r="F2603" t="n">
        <v>10.48</v>
      </c>
      <c r="G2603" t="n">
        <v>104.81</v>
      </c>
      <c r="H2603" t="n">
        <v>1.5</v>
      </c>
      <c r="I2603" t="n">
        <v>6</v>
      </c>
      <c r="J2603" t="n">
        <v>300.05</v>
      </c>
      <c r="K2603" t="n">
        <v>59.19</v>
      </c>
      <c r="L2603" t="n">
        <v>25.25</v>
      </c>
      <c r="M2603" t="n">
        <v>4</v>
      </c>
      <c r="N2603" t="n">
        <v>85.59999999999999</v>
      </c>
      <c r="O2603" t="n">
        <v>37240.19</v>
      </c>
      <c r="P2603" t="n">
        <v>172.06</v>
      </c>
      <c r="Q2603" t="n">
        <v>197.75</v>
      </c>
      <c r="R2603" t="n">
        <v>30.21</v>
      </c>
      <c r="S2603" t="n">
        <v>25.4</v>
      </c>
      <c r="T2603" t="n">
        <v>1570.86</v>
      </c>
      <c r="U2603" t="n">
        <v>0.84</v>
      </c>
      <c r="V2603" t="n">
        <v>0.89</v>
      </c>
      <c r="W2603" t="n">
        <v>2.95</v>
      </c>
      <c r="X2603" t="n">
        <v>0.09</v>
      </c>
      <c r="Y2603" t="n">
        <v>1</v>
      </c>
      <c r="Z2603" t="n">
        <v>10</v>
      </c>
    </row>
    <row r="2604">
      <c r="A2604" t="n">
        <v>98</v>
      </c>
      <c r="B2604" t="n">
        <v>130</v>
      </c>
      <c r="C2604" t="inlineStr">
        <is>
          <t xml:space="preserve">CONCLUIDO	</t>
        </is>
      </c>
      <c r="D2604" t="n">
        <v>7.3596</v>
      </c>
      <c r="E2604" t="n">
        <v>13.59</v>
      </c>
      <c r="F2604" t="n">
        <v>10.49</v>
      </c>
      <c r="G2604" t="n">
        <v>104.89</v>
      </c>
      <c r="H2604" t="n">
        <v>1.51</v>
      </c>
      <c r="I2604" t="n">
        <v>6</v>
      </c>
      <c r="J2604" t="n">
        <v>300.57</v>
      </c>
      <c r="K2604" t="n">
        <v>59.19</v>
      </c>
      <c r="L2604" t="n">
        <v>25.5</v>
      </c>
      <c r="M2604" t="n">
        <v>4</v>
      </c>
      <c r="N2604" t="n">
        <v>85.88</v>
      </c>
      <c r="O2604" t="n">
        <v>37305.12</v>
      </c>
      <c r="P2604" t="n">
        <v>172.31</v>
      </c>
      <c r="Q2604" t="n">
        <v>197.75</v>
      </c>
      <c r="R2604" t="n">
        <v>30.38</v>
      </c>
      <c r="S2604" t="n">
        <v>25.4</v>
      </c>
      <c r="T2604" t="n">
        <v>1653.89</v>
      </c>
      <c r="U2604" t="n">
        <v>0.84</v>
      </c>
      <c r="V2604" t="n">
        <v>0.89</v>
      </c>
      <c r="W2604" t="n">
        <v>2.95</v>
      </c>
      <c r="X2604" t="n">
        <v>0.1</v>
      </c>
      <c r="Y2604" t="n">
        <v>1</v>
      </c>
      <c r="Z2604" t="n">
        <v>10</v>
      </c>
    </row>
    <row r="2605">
      <c r="A2605" t="n">
        <v>99</v>
      </c>
      <c r="B2605" t="n">
        <v>130</v>
      </c>
      <c r="C2605" t="inlineStr">
        <is>
          <t xml:space="preserve">CONCLUIDO	</t>
        </is>
      </c>
      <c r="D2605" t="n">
        <v>7.3617</v>
      </c>
      <c r="E2605" t="n">
        <v>13.58</v>
      </c>
      <c r="F2605" t="n">
        <v>10.49</v>
      </c>
      <c r="G2605" t="n">
        <v>104.86</v>
      </c>
      <c r="H2605" t="n">
        <v>1.52</v>
      </c>
      <c r="I2605" t="n">
        <v>6</v>
      </c>
      <c r="J2605" t="n">
        <v>301.1</v>
      </c>
      <c r="K2605" t="n">
        <v>59.19</v>
      </c>
      <c r="L2605" t="n">
        <v>25.75</v>
      </c>
      <c r="M2605" t="n">
        <v>4</v>
      </c>
      <c r="N2605" t="n">
        <v>86.16</v>
      </c>
      <c r="O2605" t="n">
        <v>37370.16</v>
      </c>
      <c r="P2605" t="n">
        <v>172.34</v>
      </c>
      <c r="Q2605" t="n">
        <v>197.75</v>
      </c>
      <c r="R2605" t="n">
        <v>30.35</v>
      </c>
      <c r="S2605" t="n">
        <v>25.4</v>
      </c>
      <c r="T2605" t="n">
        <v>1641.09</v>
      </c>
      <c r="U2605" t="n">
        <v>0.84</v>
      </c>
      <c r="V2605" t="n">
        <v>0.89</v>
      </c>
      <c r="W2605" t="n">
        <v>2.95</v>
      </c>
      <c r="X2605" t="n">
        <v>0.1</v>
      </c>
      <c r="Y2605" t="n">
        <v>1</v>
      </c>
      <c r="Z2605" t="n">
        <v>10</v>
      </c>
    </row>
    <row r="2606">
      <c r="A2606" t="n">
        <v>100</v>
      </c>
      <c r="B2606" t="n">
        <v>130</v>
      </c>
      <c r="C2606" t="inlineStr">
        <is>
          <t xml:space="preserve">CONCLUIDO	</t>
        </is>
      </c>
      <c r="D2606" t="n">
        <v>7.3644</v>
      </c>
      <c r="E2606" t="n">
        <v>13.58</v>
      </c>
      <c r="F2606" t="n">
        <v>10.48</v>
      </c>
      <c r="G2606" t="n">
        <v>104.81</v>
      </c>
      <c r="H2606" t="n">
        <v>1.54</v>
      </c>
      <c r="I2606" t="n">
        <v>6</v>
      </c>
      <c r="J2606" t="n">
        <v>301.63</v>
      </c>
      <c r="K2606" t="n">
        <v>59.19</v>
      </c>
      <c r="L2606" t="n">
        <v>26</v>
      </c>
      <c r="M2606" t="n">
        <v>4</v>
      </c>
      <c r="N2606" t="n">
        <v>86.44</v>
      </c>
      <c r="O2606" t="n">
        <v>37435.32</v>
      </c>
      <c r="P2606" t="n">
        <v>172.6</v>
      </c>
      <c r="Q2606" t="n">
        <v>197.75</v>
      </c>
      <c r="R2606" t="n">
        <v>30.28</v>
      </c>
      <c r="S2606" t="n">
        <v>25.4</v>
      </c>
      <c r="T2606" t="n">
        <v>1607.54</v>
      </c>
      <c r="U2606" t="n">
        <v>0.84</v>
      </c>
      <c r="V2606" t="n">
        <v>0.89</v>
      </c>
      <c r="W2606" t="n">
        <v>2.95</v>
      </c>
      <c r="X2606" t="n">
        <v>0.09</v>
      </c>
      <c r="Y2606" t="n">
        <v>1</v>
      </c>
      <c r="Z2606" t="n">
        <v>10</v>
      </c>
    </row>
    <row r="2607">
      <c r="A2607" t="n">
        <v>101</v>
      </c>
      <c r="B2607" t="n">
        <v>130</v>
      </c>
      <c r="C2607" t="inlineStr">
        <is>
          <t xml:space="preserve">CONCLUIDO	</t>
        </is>
      </c>
      <c r="D2607" t="n">
        <v>7.3574</v>
      </c>
      <c r="E2607" t="n">
        <v>13.59</v>
      </c>
      <c r="F2607" t="n">
        <v>10.49</v>
      </c>
      <c r="G2607" t="n">
        <v>104.93</v>
      </c>
      <c r="H2607" t="n">
        <v>1.55</v>
      </c>
      <c r="I2607" t="n">
        <v>6</v>
      </c>
      <c r="J2607" t="n">
        <v>302.16</v>
      </c>
      <c r="K2607" t="n">
        <v>59.19</v>
      </c>
      <c r="L2607" t="n">
        <v>26.25</v>
      </c>
      <c r="M2607" t="n">
        <v>4</v>
      </c>
      <c r="N2607" t="n">
        <v>86.72</v>
      </c>
      <c r="O2607" t="n">
        <v>37500.6</v>
      </c>
      <c r="P2607" t="n">
        <v>172.93</v>
      </c>
      <c r="Q2607" t="n">
        <v>197.83</v>
      </c>
      <c r="R2607" t="n">
        <v>30.51</v>
      </c>
      <c r="S2607" t="n">
        <v>25.4</v>
      </c>
      <c r="T2607" t="n">
        <v>1719.72</v>
      </c>
      <c r="U2607" t="n">
        <v>0.83</v>
      </c>
      <c r="V2607" t="n">
        <v>0.89</v>
      </c>
      <c r="W2607" t="n">
        <v>2.95</v>
      </c>
      <c r="X2607" t="n">
        <v>0.1</v>
      </c>
      <c r="Y2607" t="n">
        <v>1</v>
      </c>
      <c r="Z2607" t="n">
        <v>10</v>
      </c>
    </row>
    <row r="2608">
      <c r="A2608" t="n">
        <v>102</v>
      </c>
      <c r="B2608" t="n">
        <v>130</v>
      </c>
      <c r="C2608" t="inlineStr">
        <is>
          <t xml:space="preserve">CONCLUIDO	</t>
        </is>
      </c>
      <c r="D2608" t="n">
        <v>7.3612</v>
      </c>
      <c r="E2608" t="n">
        <v>13.58</v>
      </c>
      <c r="F2608" t="n">
        <v>10.49</v>
      </c>
      <c r="G2608" t="n">
        <v>104.86</v>
      </c>
      <c r="H2608" t="n">
        <v>1.56</v>
      </c>
      <c r="I2608" t="n">
        <v>6</v>
      </c>
      <c r="J2608" t="n">
        <v>302.69</v>
      </c>
      <c r="K2608" t="n">
        <v>59.19</v>
      </c>
      <c r="L2608" t="n">
        <v>26.5</v>
      </c>
      <c r="M2608" t="n">
        <v>4</v>
      </c>
      <c r="N2608" t="n">
        <v>87</v>
      </c>
      <c r="O2608" t="n">
        <v>37566</v>
      </c>
      <c r="P2608" t="n">
        <v>173.04</v>
      </c>
      <c r="Q2608" t="n">
        <v>197.75</v>
      </c>
      <c r="R2608" t="n">
        <v>30.43</v>
      </c>
      <c r="S2608" t="n">
        <v>25.4</v>
      </c>
      <c r="T2608" t="n">
        <v>1681.28</v>
      </c>
      <c r="U2608" t="n">
        <v>0.83</v>
      </c>
      <c r="V2608" t="n">
        <v>0.89</v>
      </c>
      <c r="W2608" t="n">
        <v>2.95</v>
      </c>
      <c r="X2608" t="n">
        <v>0.1</v>
      </c>
      <c r="Y2608" t="n">
        <v>1</v>
      </c>
      <c r="Z2608" t="n">
        <v>10</v>
      </c>
    </row>
    <row r="2609">
      <c r="A2609" t="n">
        <v>103</v>
      </c>
      <c r="B2609" t="n">
        <v>130</v>
      </c>
      <c r="C2609" t="inlineStr">
        <is>
          <t xml:space="preserve">CONCLUIDO	</t>
        </is>
      </c>
      <c r="D2609" t="n">
        <v>7.3617</v>
      </c>
      <c r="E2609" t="n">
        <v>13.58</v>
      </c>
      <c r="F2609" t="n">
        <v>10.49</v>
      </c>
      <c r="G2609" t="n">
        <v>104.86</v>
      </c>
      <c r="H2609" t="n">
        <v>1.57</v>
      </c>
      <c r="I2609" t="n">
        <v>6</v>
      </c>
      <c r="J2609" t="n">
        <v>303.22</v>
      </c>
      <c r="K2609" t="n">
        <v>59.19</v>
      </c>
      <c r="L2609" t="n">
        <v>26.75</v>
      </c>
      <c r="M2609" t="n">
        <v>4</v>
      </c>
      <c r="N2609" t="n">
        <v>87.28</v>
      </c>
      <c r="O2609" t="n">
        <v>37631.52</v>
      </c>
      <c r="P2609" t="n">
        <v>172.95</v>
      </c>
      <c r="Q2609" t="n">
        <v>197.76</v>
      </c>
      <c r="R2609" t="n">
        <v>30.3</v>
      </c>
      <c r="S2609" t="n">
        <v>25.4</v>
      </c>
      <c r="T2609" t="n">
        <v>1615.48</v>
      </c>
      <c r="U2609" t="n">
        <v>0.84</v>
      </c>
      <c r="V2609" t="n">
        <v>0.89</v>
      </c>
      <c r="W2609" t="n">
        <v>2.95</v>
      </c>
      <c r="X2609" t="n">
        <v>0.1</v>
      </c>
      <c r="Y2609" t="n">
        <v>1</v>
      </c>
      <c r="Z2609" t="n">
        <v>10</v>
      </c>
    </row>
    <row r="2610">
      <c r="A2610" t="n">
        <v>104</v>
      </c>
      <c r="B2610" t="n">
        <v>130</v>
      </c>
      <c r="C2610" t="inlineStr">
        <is>
          <t xml:space="preserve">CONCLUIDO	</t>
        </is>
      </c>
      <c r="D2610" t="n">
        <v>7.3639</v>
      </c>
      <c r="E2610" t="n">
        <v>13.58</v>
      </c>
      <c r="F2610" t="n">
        <v>10.48</v>
      </c>
      <c r="G2610" t="n">
        <v>104.81</v>
      </c>
      <c r="H2610" t="n">
        <v>1.58</v>
      </c>
      <c r="I2610" t="n">
        <v>6</v>
      </c>
      <c r="J2610" t="n">
        <v>303.75</v>
      </c>
      <c r="K2610" t="n">
        <v>59.19</v>
      </c>
      <c r="L2610" t="n">
        <v>27</v>
      </c>
      <c r="M2610" t="n">
        <v>4</v>
      </c>
      <c r="N2610" t="n">
        <v>87.56</v>
      </c>
      <c r="O2610" t="n">
        <v>37697.16</v>
      </c>
      <c r="P2610" t="n">
        <v>172.87</v>
      </c>
      <c r="Q2610" t="n">
        <v>197.77</v>
      </c>
      <c r="R2610" t="n">
        <v>30.15</v>
      </c>
      <c r="S2610" t="n">
        <v>25.4</v>
      </c>
      <c r="T2610" t="n">
        <v>1541.09</v>
      </c>
      <c r="U2610" t="n">
        <v>0.84</v>
      </c>
      <c r="V2610" t="n">
        <v>0.89</v>
      </c>
      <c r="W2610" t="n">
        <v>2.95</v>
      </c>
      <c r="X2610" t="n">
        <v>0.09</v>
      </c>
      <c r="Y2610" t="n">
        <v>1</v>
      </c>
      <c r="Z2610" t="n">
        <v>10</v>
      </c>
    </row>
    <row r="2611">
      <c r="A2611" t="n">
        <v>105</v>
      </c>
      <c r="B2611" t="n">
        <v>130</v>
      </c>
      <c r="C2611" t="inlineStr">
        <is>
          <t xml:space="preserve">CONCLUIDO	</t>
        </is>
      </c>
      <c r="D2611" t="n">
        <v>7.3623</v>
      </c>
      <c r="E2611" t="n">
        <v>13.58</v>
      </c>
      <c r="F2611" t="n">
        <v>10.48</v>
      </c>
      <c r="G2611" t="n">
        <v>104.84</v>
      </c>
      <c r="H2611" t="n">
        <v>1.6</v>
      </c>
      <c r="I2611" t="n">
        <v>6</v>
      </c>
      <c r="J2611" t="n">
        <v>304.29</v>
      </c>
      <c r="K2611" t="n">
        <v>59.19</v>
      </c>
      <c r="L2611" t="n">
        <v>27.25</v>
      </c>
      <c r="M2611" t="n">
        <v>4</v>
      </c>
      <c r="N2611" t="n">
        <v>87.84</v>
      </c>
      <c r="O2611" t="n">
        <v>37762.92</v>
      </c>
      <c r="P2611" t="n">
        <v>173.07</v>
      </c>
      <c r="Q2611" t="n">
        <v>197.76</v>
      </c>
      <c r="R2611" t="n">
        <v>30.32</v>
      </c>
      <c r="S2611" t="n">
        <v>25.4</v>
      </c>
      <c r="T2611" t="n">
        <v>1627.48</v>
      </c>
      <c r="U2611" t="n">
        <v>0.84</v>
      </c>
      <c r="V2611" t="n">
        <v>0.89</v>
      </c>
      <c r="W2611" t="n">
        <v>2.95</v>
      </c>
      <c r="X2611" t="n">
        <v>0.09</v>
      </c>
      <c r="Y2611" t="n">
        <v>1</v>
      </c>
      <c r="Z2611" t="n">
        <v>10</v>
      </c>
    </row>
    <row r="2612">
      <c r="A2612" t="n">
        <v>106</v>
      </c>
      <c r="B2612" t="n">
        <v>130</v>
      </c>
      <c r="C2612" t="inlineStr">
        <is>
          <t xml:space="preserve">CONCLUIDO	</t>
        </is>
      </c>
      <c r="D2612" t="n">
        <v>7.3615</v>
      </c>
      <c r="E2612" t="n">
        <v>13.58</v>
      </c>
      <c r="F2612" t="n">
        <v>10.49</v>
      </c>
      <c r="G2612" t="n">
        <v>104.86</v>
      </c>
      <c r="H2612" t="n">
        <v>1.61</v>
      </c>
      <c r="I2612" t="n">
        <v>6</v>
      </c>
      <c r="J2612" t="n">
        <v>304.82</v>
      </c>
      <c r="K2612" t="n">
        <v>59.19</v>
      </c>
      <c r="L2612" t="n">
        <v>27.5</v>
      </c>
      <c r="M2612" t="n">
        <v>4</v>
      </c>
      <c r="N2612" t="n">
        <v>88.13</v>
      </c>
      <c r="O2612" t="n">
        <v>37828.81</v>
      </c>
      <c r="P2612" t="n">
        <v>173.14</v>
      </c>
      <c r="Q2612" t="n">
        <v>197.75</v>
      </c>
      <c r="R2612" t="n">
        <v>30.37</v>
      </c>
      <c r="S2612" t="n">
        <v>25.4</v>
      </c>
      <c r="T2612" t="n">
        <v>1652.14</v>
      </c>
      <c r="U2612" t="n">
        <v>0.84</v>
      </c>
      <c r="V2612" t="n">
        <v>0.89</v>
      </c>
      <c r="W2612" t="n">
        <v>2.95</v>
      </c>
      <c r="X2612" t="n">
        <v>0.1</v>
      </c>
      <c r="Y2612" t="n">
        <v>1</v>
      </c>
      <c r="Z2612" t="n">
        <v>10</v>
      </c>
    </row>
    <row r="2613">
      <c r="A2613" t="n">
        <v>107</v>
      </c>
      <c r="B2613" t="n">
        <v>130</v>
      </c>
      <c r="C2613" t="inlineStr">
        <is>
          <t xml:space="preserve">CONCLUIDO	</t>
        </is>
      </c>
      <c r="D2613" t="n">
        <v>7.3627</v>
      </c>
      <c r="E2613" t="n">
        <v>13.58</v>
      </c>
      <c r="F2613" t="n">
        <v>10.48</v>
      </c>
      <c r="G2613" t="n">
        <v>104.84</v>
      </c>
      <c r="H2613" t="n">
        <v>1.62</v>
      </c>
      <c r="I2613" t="n">
        <v>6</v>
      </c>
      <c r="J2613" t="n">
        <v>305.36</v>
      </c>
      <c r="K2613" t="n">
        <v>59.19</v>
      </c>
      <c r="L2613" t="n">
        <v>27.75</v>
      </c>
      <c r="M2613" t="n">
        <v>4</v>
      </c>
      <c r="N2613" t="n">
        <v>88.41</v>
      </c>
      <c r="O2613" t="n">
        <v>37894.82</v>
      </c>
      <c r="P2613" t="n">
        <v>173.09</v>
      </c>
      <c r="Q2613" t="n">
        <v>197.78</v>
      </c>
      <c r="R2613" t="n">
        <v>30.27</v>
      </c>
      <c r="S2613" t="n">
        <v>25.4</v>
      </c>
      <c r="T2613" t="n">
        <v>1598.74</v>
      </c>
      <c r="U2613" t="n">
        <v>0.84</v>
      </c>
      <c r="V2613" t="n">
        <v>0.89</v>
      </c>
      <c r="W2613" t="n">
        <v>2.95</v>
      </c>
      <c r="X2613" t="n">
        <v>0.09</v>
      </c>
      <c r="Y2613" t="n">
        <v>1</v>
      </c>
      <c r="Z2613" t="n">
        <v>10</v>
      </c>
    </row>
    <row r="2614">
      <c r="A2614" t="n">
        <v>108</v>
      </c>
      <c r="B2614" t="n">
        <v>130</v>
      </c>
      <c r="C2614" t="inlineStr">
        <is>
          <t xml:space="preserve">CONCLUIDO	</t>
        </is>
      </c>
      <c r="D2614" t="n">
        <v>7.3596</v>
      </c>
      <c r="E2614" t="n">
        <v>13.59</v>
      </c>
      <c r="F2614" t="n">
        <v>10.49</v>
      </c>
      <c r="G2614" t="n">
        <v>104.89</v>
      </c>
      <c r="H2614" t="n">
        <v>1.63</v>
      </c>
      <c r="I2614" t="n">
        <v>6</v>
      </c>
      <c r="J2614" t="n">
        <v>305.89</v>
      </c>
      <c r="K2614" t="n">
        <v>59.19</v>
      </c>
      <c r="L2614" t="n">
        <v>28</v>
      </c>
      <c r="M2614" t="n">
        <v>4</v>
      </c>
      <c r="N2614" t="n">
        <v>88.7</v>
      </c>
      <c r="O2614" t="n">
        <v>37960.95</v>
      </c>
      <c r="P2614" t="n">
        <v>173.1</v>
      </c>
      <c r="Q2614" t="n">
        <v>197.8</v>
      </c>
      <c r="R2614" t="n">
        <v>30.41</v>
      </c>
      <c r="S2614" t="n">
        <v>25.4</v>
      </c>
      <c r="T2614" t="n">
        <v>1673.26</v>
      </c>
      <c r="U2614" t="n">
        <v>0.84</v>
      </c>
      <c r="V2614" t="n">
        <v>0.89</v>
      </c>
      <c r="W2614" t="n">
        <v>2.95</v>
      </c>
      <c r="X2614" t="n">
        <v>0.1</v>
      </c>
      <c r="Y2614" t="n">
        <v>1</v>
      </c>
      <c r="Z2614" t="n">
        <v>10</v>
      </c>
    </row>
    <row r="2615">
      <c r="A2615" t="n">
        <v>109</v>
      </c>
      <c r="B2615" t="n">
        <v>130</v>
      </c>
      <c r="C2615" t="inlineStr">
        <is>
          <t xml:space="preserve">CONCLUIDO	</t>
        </is>
      </c>
      <c r="D2615" t="n">
        <v>7.3617</v>
      </c>
      <c r="E2615" t="n">
        <v>13.58</v>
      </c>
      <c r="F2615" t="n">
        <v>10.49</v>
      </c>
      <c r="G2615" t="n">
        <v>104.86</v>
      </c>
      <c r="H2615" t="n">
        <v>1.64</v>
      </c>
      <c r="I2615" t="n">
        <v>6</v>
      </c>
      <c r="J2615" t="n">
        <v>306.43</v>
      </c>
      <c r="K2615" t="n">
        <v>59.19</v>
      </c>
      <c r="L2615" t="n">
        <v>28.25</v>
      </c>
      <c r="M2615" t="n">
        <v>4</v>
      </c>
      <c r="N2615" t="n">
        <v>88.98999999999999</v>
      </c>
      <c r="O2615" t="n">
        <v>38027.2</v>
      </c>
      <c r="P2615" t="n">
        <v>173.07</v>
      </c>
      <c r="Q2615" t="n">
        <v>197.77</v>
      </c>
      <c r="R2615" t="n">
        <v>30.43</v>
      </c>
      <c r="S2615" t="n">
        <v>25.4</v>
      </c>
      <c r="T2615" t="n">
        <v>1681.23</v>
      </c>
      <c r="U2615" t="n">
        <v>0.83</v>
      </c>
      <c r="V2615" t="n">
        <v>0.89</v>
      </c>
      <c r="W2615" t="n">
        <v>2.95</v>
      </c>
      <c r="X2615" t="n">
        <v>0.1</v>
      </c>
      <c r="Y2615" t="n">
        <v>1</v>
      </c>
      <c r="Z2615" t="n">
        <v>10</v>
      </c>
    </row>
    <row r="2616">
      <c r="A2616" t="n">
        <v>110</v>
      </c>
      <c r="B2616" t="n">
        <v>130</v>
      </c>
      <c r="C2616" t="inlineStr">
        <is>
          <t xml:space="preserve">CONCLUIDO	</t>
        </is>
      </c>
      <c r="D2616" t="n">
        <v>7.3621</v>
      </c>
      <c r="E2616" t="n">
        <v>13.58</v>
      </c>
      <c r="F2616" t="n">
        <v>10.48</v>
      </c>
      <c r="G2616" t="n">
        <v>104.85</v>
      </c>
      <c r="H2616" t="n">
        <v>1.65</v>
      </c>
      <c r="I2616" t="n">
        <v>6</v>
      </c>
      <c r="J2616" t="n">
        <v>306.97</v>
      </c>
      <c r="K2616" t="n">
        <v>59.19</v>
      </c>
      <c r="L2616" t="n">
        <v>28.5</v>
      </c>
      <c r="M2616" t="n">
        <v>4</v>
      </c>
      <c r="N2616" t="n">
        <v>89.27</v>
      </c>
      <c r="O2616" t="n">
        <v>38093.58</v>
      </c>
      <c r="P2616" t="n">
        <v>173.04</v>
      </c>
      <c r="Q2616" t="n">
        <v>197.75</v>
      </c>
      <c r="R2616" t="n">
        <v>30.35</v>
      </c>
      <c r="S2616" t="n">
        <v>25.4</v>
      </c>
      <c r="T2616" t="n">
        <v>1639.99</v>
      </c>
      <c r="U2616" t="n">
        <v>0.84</v>
      </c>
      <c r="V2616" t="n">
        <v>0.89</v>
      </c>
      <c r="W2616" t="n">
        <v>2.95</v>
      </c>
      <c r="X2616" t="n">
        <v>0.1</v>
      </c>
      <c r="Y2616" t="n">
        <v>1</v>
      </c>
      <c r="Z2616" t="n">
        <v>10</v>
      </c>
    </row>
    <row r="2617">
      <c r="A2617" t="n">
        <v>111</v>
      </c>
      <c r="B2617" t="n">
        <v>130</v>
      </c>
      <c r="C2617" t="inlineStr">
        <is>
          <t xml:space="preserve">CONCLUIDO	</t>
        </is>
      </c>
      <c r="D2617" t="n">
        <v>7.3615</v>
      </c>
      <c r="E2617" t="n">
        <v>13.58</v>
      </c>
      <c r="F2617" t="n">
        <v>10.49</v>
      </c>
      <c r="G2617" t="n">
        <v>104.86</v>
      </c>
      <c r="H2617" t="n">
        <v>1.67</v>
      </c>
      <c r="I2617" t="n">
        <v>6</v>
      </c>
      <c r="J2617" t="n">
        <v>307.51</v>
      </c>
      <c r="K2617" t="n">
        <v>59.19</v>
      </c>
      <c r="L2617" t="n">
        <v>28.75</v>
      </c>
      <c r="M2617" t="n">
        <v>4</v>
      </c>
      <c r="N2617" t="n">
        <v>89.56</v>
      </c>
      <c r="O2617" t="n">
        <v>38160.09</v>
      </c>
      <c r="P2617" t="n">
        <v>172.94</v>
      </c>
      <c r="Q2617" t="n">
        <v>197.75</v>
      </c>
      <c r="R2617" t="n">
        <v>30.4</v>
      </c>
      <c r="S2617" t="n">
        <v>25.4</v>
      </c>
      <c r="T2617" t="n">
        <v>1666.24</v>
      </c>
      <c r="U2617" t="n">
        <v>0.84</v>
      </c>
      <c r="V2617" t="n">
        <v>0.89</v>
      </c>
      <c r="W2617" t="n">
        <v>2.95</v>
      </c>
      <c r="X2617" t="n">
        <v>0.1</v>
      </c>
      <c r="Y2617" t="n">
        <v>1</v>
      </c>
      <c r="Z2617" t="n">
        <v>10</v>
      </c>
    </row>
    <row r="2618">
      <c r="A2618" t="n">
        <v>112</v>
      </c>
      <c r="B2618" t="n">
        <v>130</v>
      </c>
      <c r="C2618" t="inlineStr">
        <is>
          <t xml:space="preserve">CONCLUIDO	</t>
        </is>
      </c>
      <c r="D2618" t="n">
        <v>7.3623</v>
      </c>
      <c r="E2618" t="n">
        <v>13.58</v>
      </c>
      <c r="F2618" t="n">
        <v>10.48</v>
      </c>
      <c r="G2618" t="n">
        <v>104.84</v>
      </c>
      <c r="H2618" t="n">
        <v>1.68</v>
      </c>
      <c r="I2618" t="n">
        <v>6</v>
      </c>
      <c r="J2618" t="n">
        <v>308.05</v>
      </c>
      <c r="K2618" t="n">
        <v>59.19</v>
      </c>
      <c r="L2618" t="n">
        <v>29</v>
      </c>
      <c r="M2618" t="n">
        <v>4</v>
      </c>
      <c r="N2618" t="n">
        <v>89.84999999999999</v>
      </c>
      <c r="O2618" t="n">
        <v>38226.72</v>
      </c>
      <c r="P2618" t="n">
        <v>172.82</v>
      </c>
      <c r="Q2618" t="n">
        <v>197.77</v>
      </c>
      <c r="R2618" t="n">
        <v>30.31</v>
      </c>
      <c r="S2618" t="n">
        <v>25.4</v>
      </c>
      <c r="T2618" t="n">
        <v>1620.34</v>
      </c>
      <c r="U2618" t="n">
        <v>0.84</v>
      </c>
      <c r="V2618" t="n">
        <v>0.89</v>
      </c>
      <c r="W2618" t="n">
        <v>2.95</v>
      </c>
      <c r="X2618" t="n">
        <v>0.09</v>
      </c>
      <c r="Y2618" t="n">
        <v>1</v>
      </c>
      <c r="Z2618" t="n">
        <v>10</v>
      </c>
    </row>
    <row r="2619">
      <c r="A2619" t="n">
        <v>113</v>
      </c>
      <c r="B2619" t="n">
        <v>130</v>
      </c>
      <c r="C2619" t="inlineStr">
        <is>
          <t xml:space="preserve">CONCLUIDO	</t>
        </is>
      </c>
      <c r="D2619" t="n">
        <v>7.3632</v>
      </c>
      <c r="E2619" t="n">
        <v>13.58</v>
      </c>
      <c r="F2619" t="n">
        <v>10.48</v>
      </c>
      <c r="G2619" t="n">
        <v>104.83</v>
      </c>
      <c r="H2619" t="n">
        <v>1.69</v>
      </c>
      <c r="I2619" t="n">
        <v>6</v>
      </c>
      <c r="J2619" t="n">
        <v>308.59</v>
      </c>
      <c r="K2619" t="n">
        <v>59.19</v>
      </c>
      <c r="L2619" t="n">
        <v>29.25</v>
      </c>
      <c r="M2619" t="n">
        <v>4</v>
      </c>
      <c r="N2619" t="n">
        <v>90.14</v>
      </c>
      <c r="O2619" t="n">
        <v>38293.47</v>
      </c>
      <c r="P2619" t="n">
        <v>172.71</v>
      </c>
      <c r="Q2619" t="n">
        <v>197.78</v>
      </c>
      <c r="R2619" t="n">
        <v>30.28</v>
      </c>
      <c r="S2619" t="n">
        <v>25.4</v>
      </c>
      <c r="T2619" t="n">
        <v>1605.85</v>
      </c>
      <c r="U2619" t="n">
        <v>0.84</v>
      </c>
      <c r="V2619" t="n">
        <v>0.89</v>
      </c>
      <c r="W2619" t="n">
        <v>2.95</v>
      </c>
      <c r="X2619" t="n">
        <v>0.09</v>
      </c>
      <c r="Y2619" t="n">
        <v>1</v>
      </c>
      <c r="Z2619" t="n">
        <v>10</v>
      </c>
    </row>
    <row r="2620">
      <c r="A2620" t="n">
        <v>114</v>
      </c>
      <c r="B2620" t="n">
        <v>130</v>
      </c>
      <c r="C2620" t="inlineStr">
        <is>
          <t xml:space="preserve">CONCLUIDO	</t>
        </is>
      </c>
      <c r="D2620" t="n">
        <v>7.3627</v>
      </c>
      <c r="E2620" t="n">
        <v>13.58</v>
      </c>
      <c r="F2620" t="n">
        <v>10.48</v>
      </c>
      <c r="G2620" t="n">
        <v>104.84</v>
      </c>
      <c r="H2620" t="n">
        <v>1.7</v>
      </c>
      <c r="I2620" t="n">
        <v>6</v>
      </c>
      <c r="J2620" t="n">
        <v>309.13</v>
      </c>
      <c r="K2620" t="n">
        <v>59.19</v>
      </c>
      <c r="L2620" t="n">
        <v>29.5</v>
      </c>
      <c r="M2620" t="n">
        <v>4</v>
      </c>
      <c r="N2620" t="n">
        <v>90.44</v>
      </c>
      <c r="O2620" t="n">
        <v>38360.36</v>
      </c>
      <c r="P2620" t="n">
        <v>172.63</v>
      </c>
      <c r="Q2620" t="n">
        <v>197.8</v>
      </c>
      <c r="R2620" t="n">
        <v>30.3</v>
      </c>
      <c r="S2620" t="n">
        <v>25.4</v>
      </c>
      <c r="T2620" t="n">
        <v>1618.17</v>
      </c>
      <c r="U2620" t="n">
        <v>0.84</v>
      </c>
      <c r="V2620" t="n">
        <v>0.89</v>
      </c>
      <c r="W2620" t="n">
        <v>2.95</v>
      </c>
      <c r="X2620" t="n">
        <v>0.09</v>
      </c>
      <c r="Y2620" t="n">
        <v>1</v>
      </c>
      <c r="Z2620" t="n">
        <v>10</v>
      </c>
    </row>
    <row r="2621">
      <c r="A2621" t="n">
        <v>115</v>
      </c>
      <c r="B2621" t="n">
        <v>130</v>
      </c>
      <c r="C2621" t="inlineStr">
        <is>
          <t xml:space="preserve">CONCLUIDO	</t>
        </is>
      </c>
      <c r="D2621" t="n">
        <v>7.3611</v>
      </c>
      <c r="E2621" t="n">
        <v>13.58</v>
      </c>
      <c r="F2621" t="n">
        <v>10.49</v>
      </c>
      <c r="G2621" t="n">
        <v>104.87</v>
      </c>
      <c r="H2621" t="n">
        <v>1.71</v>
      </c>
      <c r="I2621" t="n">
        <v>6</v>
      </c>
      <c r="J2621" t="n">
        <v>309.67</v>
      </c>
      <c r="K2621" t="n">
        <v>59.19</v>
      </c>
      <c r="L2621" t="n">
        <v>29.75</v>
      </c>
      <c r="M2621" t="n">
        <v>4</v>
      </c>
      <c r="N2621" t="n">
        <v>90.73</v>
      </c>
      <c r="O2621" t="n">
        <v>38427.37</v>
      </c>
      <c r="P2621" t="n">
        <v>172.5</v>
      </c>
      <c r="Q2621" t="n">
        <v>197.75</v>
      </c>
      <c r="R2621" t="n">
        <v>30.39</v>
      </c>
      <c r="S2621" t="n">
        <v>25.4</v>
      </c>
      <c r="T2621" t="n">
        <v>1663.27</v>
      </c>
      <c r="U2621" t="n">
        <v>0.84</v>
      </c>
      <c r="V2621" t="n">
        <v>0.89</v>
      </c>
      <c r="W2621" t="n">
        <v>2.95</v>
      </c>
      <c r="X2621" t="n">
        <v>0.1</v>
      </c>
      <c r="Y2621" t="n">
        <v>1</v>
      </c>
      <c r="Z2621" t="n">
        <v>10</v>
      </c>
    </row>
    <row r="2622">
      <c r="A2622" t="n">
        <v>116</v>
      </c>
      <c r="B2622" t="n">
        <v>130</v>
      </c>
      <c r="C2622" t="inlineStr">
        <is>
          <t xml:space="preserve">CONCLUIDO	</t>
        </is>
      </c>
      <c r="D2622" t="n">
        <v>7.3636</v>
      </c>
      <c r="E2622" t="n">
        <v>13.58</v>
      </c>
      <c r="F2622" t="n">
        <v>10.48</v>
      </c>
      <c r="G2622" t="n">
        <v>104.82</v>
      </c>
      <c r="H2622" t="n">
        <v>1.72</v>
      </c>
      <c r="I2622" t="n">
        <v>6</v>
      </c>
      <c r="J2622" t="n">
        <v>310.22</v>
      </c>
      <c r="K2622" t="n">
        <v>59.19</v>
      </c>
      <c r="L2622" t="n">
        <v>30</v>
      </c>
      <c r="M2622" t="n">
        <v>4</v>
      </c>
      <c r="N2622" t="n">
        <v>91.02</v>
      </c>
      <c r="O2622" t="n">
        <v>38494.52</v>
      </c>
      <c r="P2622" t="n">
        <v>172.36</v>
      </c>
      <c r="Q2622" t="n">
        <v>197.75</v>
      </c>
      <c r="R2622" t="n">
        <v>30.29</v>
      </c>
      <c r="S2622" t="n">
        <v>25.4</v>
      </c>
      <c r="T2622" t="n">
        <v>1613.22</v>
      </c>
      <c r="U2622" t="n">
        <v>0.84</v>
      </c>
      <c r="V2622" t="n">
        <v>0.89</v>
      </c>
      <c r="W2622" t="n">
        <v>2.95</v>
      </c>
      <c r="X2622" t="n">
        <v>0.09</v>
      </c>
      <c r="Y2622" t="n">
        <v>1</v>
      </c>
      <c r="Z2622" t="n">
        <v>10</v>
      </c>
    </row>
    <row r="2623">
      <c r="A2623" t="n">
        <v>117</v>
      </c>
      <c r="B2623" t="n">
        <v>130</v>
      </c>
      <c r="C2623" t="inlineStr">
        <is>
          <t xml:space="preserve">CONCLUIDO	</t>
        </is>
      </c>
      <c r="D2623" t="n">
        <v>7.3627</v>
      </c>
      <c r="E2623" t="n">
        <v>13.58</v>
      </c>
      <c r="F2623" t="n">
        <v>10.48</v>
      </c>
      <c r="G2623" t="n">
        <v>104.84</v>
      </c>
      <c r="H2623" t="n">
        <v>1.73</v>
      </c>
      <c r="I2623" t="n">
        <v>6</v>
      </c>
      <c r="J2623" t="n">
        <v>310.76</v>
      </c>
      <c r="K2623" t="n">
        <v>59.19</v>
      </c>
      <c r="L2623" t="n">
        <v>30.25</v>
      </c>
      <c r="M2623" t="n">
        <v>4</v>
      </c>
      <c r="N2623" t="n">
        <v>91.31999999999999</v>
      </c>
      <c r="O2623" t="n">
        <v>38561.79</v>
      </c>
      <c r="P2623" t="n">
        <v>172.16</v>
      </c>
      <c r="Q2623" t="n">
        <v>197.77</v>
      </c>
      <c r="R2623" t="n">
        <v>30.31</v>
      </c>
      <c r="S2623" t="n">
        <v>25.4</v>
      </c>
      <c r="T2623" t="n">
        <v>1620.66</v>
      </c>
      <c r="U2623" t="n">
        <v>0.84</v>
      </c>
      <c r="V2623" t="n">
        <v>0.89</v>
      </c>
      <c r="W2623" t="n">
        <v>2.95</v>
      </c>
      <c r="X2623" t="n">
        <v>0.09</v>
      </c>
      <c r="Y2623" t="n">
        <v>1</v>
      </c>
      <c r="Z2623" t="n">
        <v>10</v>
      </c>
    </row>
    <row r="2624">
      <c r="A2624" t="n">
        <v>118</v>
      </c>
      <c r="B2624" t="n">
        <v>130</v>
      </c>
      <c r="C2624" t="inlineStr">
        <is>
          <t xml:space="preserve">CONCLUIDO	</t>
        </is>
      </c>
      <c r="D2624" t="n">
        <v>7.3587</v>
      </c>
      <c r="E2624" t="n">
        <v>13.59</v>
      </c>
      <c r="F2624" t="n">
        <v>10.49</v>
      </c>
      <c r="G2624" t="n">
        <v>104.91</v>
      </c>
      <c r="H2624" t="n">
        <v>1.75</v>
      </c>
      <c r="I2624" t="n">
        <v>6</v>
      </c>
      <c r="J2624" t="n">
        <v>311.31</v>
      </c>
      <c r="K2624" t="n">
        <v>59.19</v>
      </c>
      <c r="L2624" t="n">
        <v>30.5</v>
      </c>
      <c r="M2624" t="n">
        <v>4</v>
      </c>
      <c r="N2624" t="n">
        <v>91.62</v>
      </c>
      <c r="O2624" t="n">
        <v>38629.19</v>
      </c>
      <c r="P2624" t="n">
        <v>172.01</v>
      </c>
      <c r="Q2624" t="n">
        <v>197.75</v>
      </c>
      <c r="R2624" t="n">
        <v>30.66</v>
      </c>
      <c r="S2624" t="n">
        <v>25.4</v>
      </c>
      <c r="T2624" t="n">
        <v>1796.69</v>
      </c>
      <c r="U2624" t="n">
        <v>0.83</v>
      </c>
      <c r="V2624" t="n">
        <v>0.89</v>
      </c>
      <c r="W2624" t="n">
        <v>2.95</v>
      </c>
      <c r="X2624" t="n">
        <v>0.1</v>
      </c>
      <c r="Y2624" t="n">
        <v>1</v>
      </c>
      <c r="Z2624" t="n">
        <v>10</v>
      </c>
    </row>
    <row r="2625">
      <c r="A2625" t="n">
        <v>119</v>
      </c>
      <c r="B2625" t="n">
        <v>130</v>
      </c>
      <c r="C2625" t="inlineStr">
        <is>
          <t xml:space="preserve">CONCLUIDO	</t>
        </is>
      </c>
      <c r="D2625" t="n">
        <v>7.3955</v>
      </c>
      <c r="E2625" t="n">
        <v>13.52</v>
      </c>
      <c r="F2625" t="n">
        <v>10.47</v>
      </c>
      <c r="G2625" t="n">
        <v>125.67</v>
      </c>
      <c r="H2625" t="n">
        <v>1.76</v>
      </c>
      <c r="I2625" t="n">
        <v>5</v>
      </c>
      <c r="J2625" t="n">
        <v>311.86</v>
      </c>
      <c r="K2625" t="n">
        <v>59.19</v>
      </c>
      <c r="L2625" t="n">
        <v>30.75</v>
      </c>
      <c r="M2625" t="n">
        <v>3</v>
      </c>
      <c r="N2625" t="n">
        <v>91.91</v>
      </c>
      <c r="O2625" t="n">
        <v>38696.85</v>
      </c>
      <c r="P2625" t="n">
        <v>171.61</v>
      </c>
      <c r="Q2625" t="n">
        <v>197.75</v>
      </c>
      <c r="R2625" t="n">
        <v>30.03</v>
      </c>
      <c r="S2625" t="n">
        <v>25.4</v>
      </c>
      <c r="T2625" t="n">
        <v>1484.44</v>
      </c>
      <c r="U2625" t="n">
        <v>0.85</v>
      </c>
      <c r="V2625" t="n">
        <v>0.89</v>
      </c>
      <c r="W2625" t="n">
        <v>2.94</v>
      </c>
      <c r="X2625" t="n">
        <v>0.08</v>
      </c>
      <c r="Y2625" t="n">
        <v>1</v>
      </c>
      <c r="Z2625" t="n">
        <v>10</v>
      </c>
    </row>
    <row r="2626">
      <c r="A2626" t="n">
        <v>120</v>
      </c>
      <c r="B2626" t="n">
        <v>130</v>
      </c>
      <c r="C2626" t="inlineStr">
        <is>
          <t xml:space="preserve">CONCLUIDO	</t>
        </is>
      </c>
      <c r="D2626" t="n">
        <v>7.3964</v>
      </c>
      <c r="E2626" t="n">
        <v>13.52</v>
      </c>
      <c r="F2626" t="n">
        <v>10.47</v>
      </c>
      <c r="G2626" t="n">
        <v>125.65</v>
      </c>
      <c r="H2626" t="n">
        <v>1.77</v>
      </c>
      <c r="I2626" t="n">
        <v>5</v>
      </c>
      <c r="J2626" t="n">
        <v>312.41</v>
      </c>
      <c r="K2626" t="n">
        <v>59.19</v>
      </c>
      <c r="L2626" t="n">
        <v>31</v>
      </c>
      <c r="M2626" t="n">
        <v>3</v>
      </c>
      <c r="N2626" t="n">
        <v>92.20999999999999</v>
      </c>
      <c r="O2626" t="n">
        <v>38764.53</v>
      </c>
      <c r="P2626" t="n">
        <v>171.86</v>
      </c>
      <c r="Q2626" t="n">
        <v>197.76</v>
      </c>
      <c r="R2626" t="n">
        <v>29.98</v>
      </c>
      <c r="S2626" t="n">
        <v>25.4</v>
      </c>
      <c r="T2626" t="n">
        <v>1460.07</v>
      </c>
      <c r="U2626" t="n">
        <v>0.85</v>
      </c>
      <c r="V2626" t="n">
        <v>0.89</v>
      </c>
      <c r="W2626" t="n">
        <v>2.94</v>
      </c>
      <c r="X2626" t="n">
        <v>0.08</v>
      </c>
      <c r="Y2626" t="n">
        <v>1</v>
      </c>
      <c r="Z2626" t="n">
        <v>10</v>
      </c>
    </row>
    <row r="2627">
      <c r="A2627" t="n">
        <v>121</v>
      </c>
      <c r="B2627" t="n">
        <v>130</v>
      </c>
      <c r="C2627" t="inlineStr">
        <is>
          <t xml:space="preserve">CONCLUIDO	</t>
        </is>
      </c>
      <c r="D2627" t="n">
        <v>7.394</v>
      </c>
      <c r="E2627" t="n">
        <v>13.52</v>
      </c>
      <c r="F2627" t="n">
        <v>10.47</v>
      </c>
      <c r="G2627" t="n">
        <v>125.7</v>
      </c>
      <c r="H2627" t="n">
        <v>1.78</v>
      </c>
      <c r="I2627" t="n">
        <v>5</v>
      </c>
      <c r="J2627" t="n">
        <v>312.96</v>
      </c>
      <c r="K2627" t="n">
        <v>59.19</v>
      </c>
      <c r="L2627" t="n">
        <v>31.25</v>
      </c>
      <c r="M2627" t="n">
        <v>3</v>
      </c>
      <c r="N2627" t="n">
        <v>92.51000000000001</v>
      </c>
      <c r="O2627" t="n">
        <v>38832.33</v>
      </c>
      <c r="P2627" t="n">
        <v>172.19</v>
      </c>
      <c r="Q2627" t="n">
        <v>197.82</v>
      </c>
      <c r="R2627" t="n">
        <v>30.06</v>
      </c>
      <c r="S2627" t="n">
        <v>25.4</v>
      </c>
      <c r="T2627" t="n">
        <v>1500.52</v>
      </c>
      <c r="U2627" t="n">
        <v>0.84</v>
      </c>
      <c r="V2627" t="n">
        <v>0.89</v>
      </c>
      <c r="W2627" t="n">
        <v>2.95</v>
      </c>
      <c r="X2627" t="n">
        <v>0.08</v>
      </c>
      <c r="Y2627" t="n">
        <v>1</v>
      </c>
      <c r="Z2627" t="n">
        <v>10</v>
      </c>
    </row>
    <row r="2628">
      <c r="A2628" t="n">
        <v>122</v>
      </c>
      <c r="B2628" t="n">
        <v>130</v>
      </c>
      <c r="C2628" t="inlineStr">
        <is>
          <t xml:space="preserve">CONCLUIDO	</t>
        </is>
      </c>
      <c r="D2628" t="n">
        <v>7.393</v>
      </c>
      <c r="E2628" t="n">
        <v>13.53</v>
      </c>
      <c r="F2628" t="n">
        <v>10.48</v>
      </c>
      <c r="G2628" t="n">
        <v>125.72</v>
      </c>
      <c r="H2628" t="n">
        <v>1.79</v>
      </c>
      <c r="I2628" t="n">
        <v>5</v>
      </c>
      <c r="J2628" t="n">
        <v>313.51</v>
      </c>
      <c r="K2628" t="n">
        <v>59.19</v>
      </c>
      <c r="L2628" t="n">
        <v>31.5</v>
      </c>
      <c r="M2628" t="n">
        <v>3</v>
      </c>
      <c r="N2628" t="n">
        <v>92.81</v>
      </c>
      <c r="O2628" t="n">
        <v>38900.27</v>
      </c>
      <c r="P2628" t="n">
        <v>172.41</v>
      </c>
      <c r="Q2628" t="n">
        <v>197.75</v>
      </c>
      <c r="R2628" t="n">
        <v>30.16</v>
      </c>
      <c r="S2628" t="n">
        <v>25.4</v>
      </c>
      <c r="T2628" t="n">
        <v>1553.53</v>
      </c>
      <c r="U2628" t="n">
        <v>0.84</v>
      </c>
      <c r="V2628" t="n">
        <v>0.89</v>
      </c>
      <c r="W2628" t="n">
        <v>2.95</v>
      </c>
      <c r="X2628" t="n">
        <v>0.09</v>
      </c>
      <c r="Y2628" t="n">
        <v>1</v>
      </c>
      <c r="Z2628" t="n">
        <v>10</v>
      </c>
    </row>
    <row r="2629">
      <c r="A2629" t="n">
        <v>123</v>
      </c>
      <c r="B2629" t="n">
        <v>130</v>
      </c>
      <c r="C2629" t="inlineStr">
        <is>
          <t xml:space="preserve">CONCLUIDO	</t>
        </is>
      </c>
      <c r="D2629" t="n">
        <v>7.3927</v>
      </c>
      <c r="E2629" t="n">
        <v>13.53</v>
      </c>
      <c r="F2629" t="n">
        <v>10.48</v>
      </c>
      <c r="G2629" t="n">
        <v>125.73</v>
      </c>
      <c r="H2629" t="n">
        <v>1.8</v>
      </c>
      <c r="I2629" t="n">
        <v>5</v>
      </c>
      <c r="J2629" t="n">
        <v>314.06</v>
      </c>
      <c r="K2629" t="n">
        <v>59.19</v>
      </c>
      <c r="L2629" t="n">
        <v>31.75</v>
      </c>
      <c r="M2629" t="n">
        <v>3</v>
      </c>
      <c r="N2629" t="n">
        <v>93.12</v>
      </c>
      <c r="O2629" t="n">
        <v>38968.34</v>
      </c>
      <c r="P2629" t="n">
        <v>172.62</v>
      </c>
      <c r="Q2629" t="n">
        <v>197.75</v>
      </c>
      <c r="R2629" t="n">
        <v>30.15</v>
      </c>
      <c r="S2629" t="n">
        <v>25.4</v>
      </c>
      <c r="T2629" t="n">
        <v>1547.87</v>
      </c>
      <c r="U2629" t="n">
        <v>0.84</v>
      </c>
      <c r="V2629" t="n">
        <v>0.89</v>
      </c>
      <c r="W2629" t="n">
        <v>2.95</v>
      </c>
      <c r="X2629" t="n">
        <v>0.09</v>
      </c>
      <c r="Y2629" t="n">
        <v>1</v>
      </c>
      <c r="Z2629" t="n">
        <v>10</v>
      </c>
    </row>
    <row r="2630">
      <c r="A2630" t="n">
        <v>124</v>
      </c>
      <c r="B2630" t="n">
        <v>130</v>
      </c>
      <c r="C2630" t="inlineStr">
        <is>
          <t xml:space="preserve">CONCLUIDO	</t>
        </is>
      </c>
      <c r="D2630" t="n">
        <v>7.3937</v>
      </c>
      <c r="E2630" t="n">
        <v>13.52</v>
      </c>
      <c r="F2630" t="n">
        <v>10.48</v>
      </c>
      <c r="G2630" t="n">
        <v>125.71</v>
      </c>
      <c r="H2630" t="n">
        <v>1.81</v>
      </c>
      <c r="I2630" t="n">
        <v>5</v>
      </c>
      <c r="J2630" t="n">
        <v>314.61</v>
      </c>
      <c r="K2630" t="n">
        <v>59.19</v>
      </c>
      <c r="L2630" t="n">
        <v>32</v>
      </c>
      <c r="M2630" t="n">
        <v>3</v>
      </c>
      <c r="N2630" t="n">
        <v>93.42</v>
      </c>
      <c r="O2630" t="n">
        <v>39036.55</v>
      </c>
      <c r="P2630" t="n">
        <v>172.72</v>
      </c>
      <c r="Q2630" t="n">
        <v>197.75</v>
      </c>
      <c r="R2630" t="n">
        <v>30.05</v>
      </c>
      <c r="S2630" t="n">
        <v>25.4</v>
      </c>
      <c r="T2630" t="n">
        <v>1497.11</v>
      </c>
      <c r="U2630" t="n">
        <v>0.85</v>
      </c>
      <c r="V2630" t="n">
        <v>0.89</v>
      </c>
      <c r="W2630" t="n">
        <v>2.95</v>
      </c>
      <c r="X2630" t="n">
        <v>0.09</v>
      </c>
      <c r="Y2630" t="n">
        <v>1</v>
      </c>
      <c r="Z2630" t="n">
        <v>10</v>
      </c>
    </row>
    <row r="2631">
      <c r="A2631" t="n">
        <v>125</v>
      </c>
      <c r="B2631" t="n">
        <v>130</v>
      </c>
      <c r="C2631" t="inlineStr">
        <is>
          <t xml:space="preserve">CONCLUIDO	</t>
        </is>
      </c>
      <c r="D2631" t="n">
        <v>7.3937</v>
      </c>
      <c r="E2631" t="n">
        <v>13.52</v>
      </c>
      <c r="F2631" t="n">
        <v>10.48</v>
      </c>
      <c r="G2631" t="n">
        <v>125.71</v>
      </c>
      <c r="H2631" t="n">
        <v>1.82</v>
      </c>
      <c r="I2631" t="n">
        <v>5</v>
      </c>
      <c r="J2631" t="n">
        <v>315.17</v>
      </c>
      <c r="K2631" t="n">
        <v>59.19</v>
      </c>
      <c r="L2631" t="n">
        <v>32.25</v>
      </c>
      <c r="M2631" t="n">
        <v>3</v>
      </c>
      <c r="N2631" t="n">
        <v>93.72</v>
      </c>
      <c r="O2631" t="n">
        <v>39104.89</v>
      </c>
      <c r="P2631" t="n">
        <v>172.88</v>
      </c>
      <c r="Q2631" t="n">
        <v>197.75</v>
      </c>
      <c r="R2631" t="n">
        <v>30</v>
      </c>
      <c r="S2631" t="n">
        <v>25.4</v>
      </c>
      <c r="T2631" t="n">
        <v>1470.51</v>
      </c>
      <c r="U2631" t="n">
        <v>0.85</v>
      </c>
      <c r="V2631" t="n">
        <v>0.89</v>
      </c>
      <c r="W2631" t="n">
        <v>2.95</v>
      </c>
      <c r="X2631" t="n">
        <v>0.09</v>
      </c>
      <c r="Y2631" t="n">
        <v>1</v>
      </c>
      <c r="Z2631" t="n">
        <v>10</v>
      </c>
    </row>
    <row r="2632">
      <c r="A2632" t="n">
        <v>126</v>
      </c>
      <c r="B2632" t="n">
        <v>130</v>
      </c>
      <c r="C2632" t="inlineStr">
        <is>
          <t xml:space="preserve">CONCLUIDO	</t>
        </is>
      </c>
      <c r="D2632" t="n">
        <v>7.3972</v>
      </c>
      <c r="E2632" t="n">
        <v>13.52</v>
      </c>
      <c r="F2632" t="n">
        <v>10.47</v>
      </c>
      <c r="G2632" t="n">
        <v>125.63</v>
      </c>
      <c r="H2632" t="n">
        <v>1.83</v>
      </c>
      <c r="I2632" t="n">
        <v>5</v>
      </c>
      <c r="J2632" t="n">
        <v>315.72</v>
      </c>
      <c r="K2632" t="n">
        <v>59.19</v>
      </c>
      <c r="L2632" t="n">
        <v>32.5</v>
      </c>
      <c r="M2632" t="n">
        <v>3</v>
      </c>
      <c r="N2632" t="n">
        <v>94.03</v>
      </c>
      <c r="O2632" t="n">
        <v>39173.37</v>
      </c>
      <c r="P2632" t="n">
        <v>172.82</v>
      </c>
      <c r="Q2632" t="n">
        <v>197.75</v>
      </c>
      <c r="R2632" t="n">
        <v>29.89</v>
      </c>
      <c r="S2632" t="n">
        <v>25.4</v>
      </c>
      <c r="T2632" t="n">
        <v>1414.19</v>
      </c>
      <c r="U2632" t="n">
        <v>0.85</v>
      </c>
      <c r="V2632" t="n">
        <v>0.89</v>
      </c>
      <c r="W2632" t="n">
        <v>2.95</v>
      </c>
      <c r="X2632" t="n">
        <v>0.08</v>
      </c>
      <c r="Y2632" t="n">
        <v>1</v>
      </c>
      <c r="Z2632" t="n">
        <v>10</v>
      </c>
    </row>
    <row r="2633">
      <c r="A2633" t="n">
        <v>127</v>
      </c>
      <c r="B2633" t="n">
        <v>130</v>
      </c>
      <c r="C2633" t="inlineStr">
        <is>
          <t xml:space="preserve">CONCLUIDO	</t>
        </is>
      </c>
      <c r="D2633" t="n">
        <v>7.3961</v>
      </c>
      <c r="E2633" t="n">
        <v>13.52</v>
      </c>
      <c r="F2633" t="n">
        <v>10.47</v>
      </c>
      <c r="G2633" t="n">
        <v>125.65</v>
      </c>
      <c r="H2633" t="n">
        <v>1.84</v>
      </c>
      <c r="I2633" t="n">
        <v>5</v>
      </c>
      <c r="J2633" t="n">
        <v>316.28</v>
      </c>
      <c r="K2633" t="n">
        <v>59.19</v>
      </c>
      <c r="L2633" t="n">
        <v>32.75</v>
      </c>
      <c r="M2633" t="n">
        <v>3</v>
      </c>
      <c r="N2633" t="n">
        <v>94.33</v>
      </c>
      <c r="O2633" t="n">
        <v>39241.99</v>
      </c>
      <c r="P2633" t="n">
        <v>173.09</v>
      </c>
      <c r="Q2633" t="n">
        <v>197.75</v>
      </c>
      <c r="R2633" t="n">
        <v>29.99</v>
      </c>
      <c r="S2633" t="n">
        <v>25.4</v>
      </c>
      <c r="T2633" t="n">
        <v>1466.38</v>
      </c>
      <c r="U2633" t="n">
        <v>0.85</v>
      </c>
      <c r="V2633" t="n">
        <v>0.89</v>
      </c>
      <c r="W2633" t="n">
        <v>2.95</v>
      </c>
      <c r="X2633" t="n">
        <v>0.08</v>
      </c>
      <c r="Y2633" t="n">
        <v>1</v>
      </c>
      <c r="Z2633" t="n">
        <v>10</v>
      </c>
    </row>
    <row r="2634">
      <c r="A2634" t="n">
        <v>128</v>
      </c>
      <c r="B2634" t="n">
        <v>130</v>
      </c>
      <c r="C2634" t="inlineStr">
        <is>
          <t xml:space="preserve">CONCLUIDO	</t>
        </is>
      </c>
      <c r="D2634" t="n">
        <v>7.3951</v>
      </c>
      <c r="E2634" t="n">
        <v>13.52</v>
      </c>
      <c r="F2634" t="n">
        <v>10.47</v>
      </c>
      <c r="G2634" t="n">
        <v>125.68</v>
      </c>
      <c r="H2634" t="n">
        <v>1.86</v>
      </c>
      <c r="I2634" t="n">
        <v>5</v>
      </c>
      <c r="J2634" t="n">
        <v>316.84</v>
      </c>
      <c r="K2634" t="n">
        <v>59.19</v>
      </c>
      <c r="L2634" t="n">
        <v>33</v>
      </c>
      <c r="M2634" t="n">
        <v>3</v>
      </c>
      <c r="N2634" t="n">
        <v>94.64</v>
      </c>
      <c r="O2634" t="n">
        <v>39310.75</v>
      </c>
      <c r="P2634" t="n">
        <v>173.27</v>
      </c>
      <c r="Q2634" t="n">
        <v>197.75</v>
      </c>
      <c r="R2634" t="n">
        <v>29.96</v>
      </c>
      <c r="S2634" t="n">
        <v>25.4</v>
      </c>
      <c r="T2634" t="n">
        <v>1449.61</v>
      </c>
      <c r="U2634" t="n">
        <v>0.85</v>
      </c>
      <c r="V2634" t="n">
        <v>0.89</v>
      </c>
      <c r="W2634" t="n">
        <v>2.95</v>
      </c>
      <c r="X2634" t="n">
        <v>0.08</v>
      </c>
      <c r="Y2634" t="n">
        <v>1</v>
      </c>
      <c r="Z2634" t="n">
        <v>10</v>
      </c>
    </row>
    <row r="2635">
      <c r="A2635" t="n">
        <v>129</v>
      </c>
      <c r="B2635" t="n">
        <v>130</v>
      </c>
      <c r="C2635" t="inlineStr">
        <is>
          <t xml:space="preserve">CONCLUIDO	</t>
        </is>
      </c>
      <c r="D2635" t="n">
        <v>7.3995</v>
      </c>
      <c r="E2635" t="n">
        <v>13.51</v>
      </c>
      <c r="F2635" t="n">
        <v>10.46</v>
      </c>
      <c r="G2635" t="n">
        <v>125.58</v>
      </c>
      <c r="H2635" t="n">
        <v>1.87</v>
      </c>
      <c r="I2635" t="n">
        <v>5</v>
      </c>
      <c r="J2635" t="n">
        <v>317.39</v>
      </c>
      <c r="K2635" t="n">
        <v>59.19</v>
      </c>
      <c r="L2635" t="n">
        <v>33.25</v>
      </c>
      <c r="M2635" t="n">
        <v>3</v>
      </c>
      <c r="N2635" t="n">
        <v>94.95</v>
      </c>
      <c r="O2635" t="n">
        <v>39379.65</v>
      </c>
      <c r="P2635" t="n">
        <v>173.21</v>
      </c>
      <c r="Q2635" t="n">
        <v>197.75</v>
      </c>
      <c r="R2635" t="n">
        <v>29.69</v>
      </c>
      <c r="S2635" t="n">
        <v>25.4</v>
      </c>
      <c r="T2635" t="n">
        <v>1313.57</v>
      </c>
      <c r="U2635" t="n">
        <v>0.86</v>
      </c>
      <c r="V2635" t="n">
        <v>0.89</v>
      </c>
      <c r="W2635" t="n">
        <v>2.95</v>
      </c>
      <c r="X2635" t="n">
        <v>0.08</v>
      </c>
      <c r="Y2635" t="n">
        <v>1</v>
      </c>
      <c r="Z2635" t="n">
        <v>10</v>
      </c>
    </row>
    <row r="2636">
      <c r="A2636" t="n">
        <v>130</v>
      </c>
      <c r="B2636" t="n">
        <v>130</v>
      </c>
      <c r="C2636" t="inlineStr">
        <is>
          <t xml:space="preserve">CONCLUIDO	</t>
        </is>
      </c>
      <c r="D2636" t="n">
        <v>7.3987</v>
      </c>
      <c r="E2636" t="n">
        <v>13.52</v>
      </c>
      <c r="F2636" t="n">
        <v>10.47</v>
      </c>
      <c r="G2636" t="n">
        <v>125.6</v>
      </c>
      <c r="H2636" t="n">
        <v>1.88</v>
      </c>
      <c r="I2636" t="n">
        <v>5</v>
      </c>
      <c r="J2636" t="n">
        <v>317.95</v>
      </c>
      <c r="K2636" t="n">
        <v>59.19</v>
      </c>
      <c r="L2636" t="n">
        <v>33.5</v>
      </c>
      <c r="M2636" t="n">
        <v>3</v>
      </c>
      <c r="N2636" t="n">
        <v>95.26000000000001</v>
      </c>
      <c r="O2636" t="n">
        <v>39448.69</v>
      </c>
      <c r="P2636" t="n">
        <v>173.33</v>
      </c>
      <c r="Q2636" t="n">
        <v>197.75</v>
      </c>
      <c r="R2636" t="n">
        <v>29.76</v>
      </c>
      <c r="S2636" t="n">
        <v>25.4</v>
      </c>
      <c r="T2636" t="n">
        <v>1349.3</v>
      </c>
      <c r="U2636" t="n">
        <v>0.85</v>
      </c>
      <c r="V2636" t="n">
        <v>0.89</v>
      </c>
      <c r="W2636" t="n">
        <v>2.95</v>
      </c>
      <c r="X2636" t="n">
        <v>0.08</v>
      </c>
      <c r="Y2636" t="n">
        <v>1</v>
      </c>
      <c r="Z2636" t="n">
        <v>10</v>
      </c>
    </row>
    <row r="2637">
      <c r="A2637" t="n">
        <v>131</v>
      </c>
      <c r="B2637" t="n">
        <v>130</v>
      </c>
      <c r="C2637" t="inlineStr">
        <is>
          <t xml:space="preserve">CONCLUIDO	</t>
        </is>
      </c>
      <c r="D2637" t="n">
        <v>7.3981</v>
      </c>
      <c r="E2637" t="n">
        <v>13.52</v>
      </c>
      <c r="F2637" t="n">
        <v>10.47</v>
      </c>
      <c r="G2637" t="n">
        <v>125.61</v>
      </c>
      <c r="H2637" t="n">
        <v>1.89</v>
      </c>
      <c r="I2637" t="n">
        <v>5</v>
      </c>
      <c r="J2637" t="n">
        <v>318.52</v>
      </c>
      <c r="K2637" t="n">
        <v>59.19</v>
      </c>
      <c r="L2637" t="n">
        <v>33.75</v>
      </c>
      <c r="M2637" t="n">
        <v>3</v>
      </c>
      <c r="N2637" t="n">
        <v>95.56999999999999</v>
      </c>
      <c r="O2637" t="n">
        <v>39517.87</v>
      </c>
      <c r="P2637" t="n">
        <v>173.43</v>
      </c>
      <c r="Q2637" t="n">
        <v>197.78</v>
      </c>
      <c r="R2637" t="n">
        <v>29.79</v>
      </c>
      <c r="S2637" t="n">
        <v>25.4</v>
      </c>
      <c r="T2637" t="n">
        <v>1366.56</v>
      </c>
      <c r="U2637" t="n">
        <v>0.85</v>
      </c>
      <c r="V2637" t="n">
        <v>0.89</v>
      </c>
      <c r="W2637" t="n">
        <v>2.95</v>
      </c>
      <c r="X2637" t="n">
        <v>0.08</v>
      </c>
      <c r="Y2637" t="n">
        <v>1</v>
      </c>
      <c r="Z2637" t="n">
        <v>10</v>
      </c>
    </row>
    <row r="2638">
      <c r="A2638" t="n">
        <v>132</v>
      </c>
      <c r="B2638" t="n">
        <v>130</v>
      </c>
      <c r="C2638" t="inlineStr">
        <is>
          <t xml:space="preserve">CONCLUIDO	</t>
        </is>
      </c>
      <c r="D2638" t="n">
        <v>7.3964</v>
      </c>
      <c r="E2638" t="n">
        <v>13.52</v>
      </c>
      <c r="F2638" t="n">
        <v>10.47</v>
      </c>
      <c r="G2638" t="n">
        <v>125.65</v>
      </c>
      <c r="H2638" t="n">
        <v>1.9</v>
      </c>
      <c r="I2638" t="n">
        <v>5</v>
      </c>
      <c r="J2638" t="n">
        <v>319.08</v>
      </c>
      <c r="K2638" t="n">
        <v>59.19</v>
      </c>
      <c r="L2638" t="n">
        <v>34</v>
      </c>
      <c r="M2638" t="n">
        <v>3</v>
      </c>
      <c r="N2638" t="n">
        <v>95.88</v>
      </c>
      <c r="O2638" t="n">
        <v>39587.19</v>
      </c>
      <c r="P2638" t="n">
        <v>173.56</v>
      </c>
      <c r="Q2638" t="n">
        <v>197.75</v>
      </c>
      <c r="R2638" t="n">
        <v>29.87</v>
      </c>
      <c r="S2638" t="n">
        <v>25.4</v>
      </c>
      <c r="T2638" t="n">
        <v>1403.74</v>
      </c>
      <c r="U2638" t="n">
        <v>0.85</v>
      </c>
      <c r="V2638" t="n">
        <v>0.89</v>
      </c>
      <c r="W2638" t="n">
        <v>2.95</v>
      </c>
      <c r="X2638" t="n">
        <v>0.08</v>
      </c>
      <c r="Y2638" t="n">
        <v>1</v>
      </c>
      <c r="Z2638" t="n">
        <v>10</v>
      </c>
    </row>
    <row r="2639">
      <c r="A2639" t="n">
        <v>133</v>
      </c>
      <c r="B2639" t="n">
        <v>130</v>
      </c>
      <c r="C2639" t="inlineStr">
        <is>
          <t xml:space="preserve">CONCLUIDO	</t>
        </is>
      </c>
      <c r="D2639" t="n">
        <v>7.3952</v>
      </c>
      <c r="E2639" t="n">
        <v>13.52</v>
      </c>
      <c r="F2639" t="n">
        <v>10.47</v>
      </c>
      <c r="G2639" t="n">
        <v>125.67</v>
      </c>
      <c r="H2639" t="n">
        <v>1.91</v>
      </c>
      <c r="I2639" t="n">
        <v>5</v>
      </c>
      <c r="J2639" t="n">
        <v>319.64</v>
      </c>
      <c r="K2639" t="n">
        <v>59.19</v>
      </c>
      <c r="L2639" t="n">
        <v>34.25</v>
      </c>
      <c r="M2639" t="n">
        <v>3</v>
      </c>
      <c r="N2639" t="n">
        <v>96.2</v>
      </c>
      <c r="O2639" t="n">
        <v>39656.65</v>
      </c>
      <c r="P2639" t="n">
        <v>173.76</v>
      </c>
      <c r="Q2639" t="n">
        <v>197.77</v>
      </c>
      <c r="R2639" t="n">
        <v>29.91</v>
      </c>
      <c r="S2639" t="n">
        <v>25.4</v>
      </c>
      <c r="T2639" t="n">
        <v>1426.11</v>
      </c>
      <c r="U2639" t="n">
        <v>0.85</v>
      </c>
      <c r="V2639" t="n">
        <v>0.89</v>
      </c>
      <c r="W2639" t="n">
        <v>2.95</v>
      </c>
      <c r="X2639" t="n">
        <v>0.08</v>
      </c>
      <c r="Y2639" t="n">
        <v>1</v>
      </c>
      <c r="Z2639" t="n">
        <v>10</v>
      </c>
    </row>
    <row r="2640">
      <c r="A2640" t="n">
        <v>134</v>
      </c>
      <c r="B2640" t="n">
        <v>130</v>
      </c>
      <c r="C2640" t="inlineStr">
        <is>
          <t xml:space="preserve">CONCLUIDO	</t>
        </is>
      </c>
      <c r="D2640" t="n">
        <v>7.3974</v>
      </c>
      <c r="E2640" t="n">
        <v>13.52</v>
      </c>
      <c r="F2640" t="n">
        <v>10.47</v>
      </c>
      <c r="G2640" t="n">
        <v>125.63</v>
      </c>
      <c r="H2640" t="n">
        <v>1.92</v>
      </c>
      <c r="I2640" t="n">
        <v>5</v>
      </c>
      <c r="J2640" t="n">
        <v>320.21</v>
      </c>
      <c r="K2640" t="n">
        <v>59.19</v>
      </c>
      <c r="L2640" t="n">
        <v>34.5</v>
      </c>
      <c r="M2640" t="n">
        <v>3</v>
      </c>
      <c r="N2640" t="n">
        <v>96.51000000000001</v>
      </c>
      <c r="O2640" t="n">
        <v>39726.26</v>
      </c>
      <c r="P2640" t="n">
        <v>173.68</v>
      </c>
      <c r="Q2640" t="n">
        <v>197.77</v>
      </c>
      <c r="R2640" t="n">
        <v>29.92</v>
      </c>
      <c r="S2640" t="n">
        <v>25.4</v>
      </c>
      <c r="T2640" t="n">
        <v>1432.37</v>
      </c>
      <c r="U2640" t="n">
        <v>0.85</v>
      </c>
      <c r="V2640" t="n">
        <v>0.89</v>
      </c>
      <c r="W2640" t="n">
        <v>2.94</v>
      </c>
      <c r="X2640" t="n">
        <v>0.08</v>
      </c>
      <c r="Y2640" t="n">
        <v>1</v>
      </c>
      <c r="Z2640" t="n">
        <v>10</v>
      </c>
    </row>
    <row r="2641">
      <c r="A2641" t="n">
        <v>135</v>
      </c>
      <c r="B2641" t="n">
        <v>130</v>
      </c>
      <c r="C2641" t="inlineStr">
        <is>
          <t xml:space="preserve">CONCLUIDO	</t>
        </is>
      </c>
      <c r="D2641" t="n">
        <v>7.3963</v>
      </c>
      <c r="E2641" t="n">
        <v>13.52</v>
      </c>
      <c r="F2641" t="n">
        <v>10.47</v>
      </c>
      <c r="G2641" t="n">
        <v>125.65</v>
      </c>
      <c r="H2641" t="n">
        <v>1.93</v>
      </c>
      <c r="I2641" t="n">
        <v>5</v>
      </c>
      <c r="J2641" t="n">
        <v>320.77</v>
      </c>
      <c r="K2641" t="n">
        <v>59.19</v>
      </c>
      <c r="L2641" t="n">
        <v>34.75</v>
      </c>
      <c r="M2641" t="n">
        <v>3</v>
      </c>
      <c r="N2641" t="n">
        <v>96.83</v>
      </c>
      <c r="O2641" t="n">
        <v>39796.01</v>
      </c>
      <c r="P2641" t="n">
        <v>173.83</v>
      </c>
      <c r="Q2641" t="n">
        <v>197.76</v>
      </c>
      <c r="R2641" t="n">
        <v>29.91</v>
      </c>
      <c r="S2641" t="n">
        <v>25.4</v>
      </c>
      <c r="T2641" t="n">
        <v>1425.38</v>
      </c>
      <c r="U2641" t="n">
        <v>0.85</v>
      </c>
      <c r="V2641" t="n">
        <v>0.89</v>
      </c>
      <c r="W2641" t="n">
        <v>2.95</v>
      </c>
      <c r="X2641" t="n">
        <v>0.08</v>
      </c>
      <c r="Y2641" t="n">
        <v>1</v>
      </c>
      <c r="Z2641" t="n">
        <v>10</v>
      </c>
    </row>
    <row r="2642">
      <c r="A2642" t="n">
        <v>136</v>
      </c>
      <c r="B2642" t="n">
        <v>130</v>
      </c>
      <c r="C2642" t="inlineStr">
        <is>
          <t xml:space="preserve">CONCLUIDO	</t>
        </is>
      </c>
      <c r="D2642" t="n">
        <v>7.3963</v>
      </c>
      <c r="E2642" t="n">
        <v>13.52</v>
      </c>
      <c r="F2642" t="n">
        <v>10.47</v>
      </c>
      <c r="G2642" t="n">
        <v>125.65</v>
      </c>
      <c r="H2642" t="n">
        <v>1.94</v>
      </c>
      <c r="I2642" t="n">
        <v>5</v>
      </c>
      <c r="J2642" t="n">
        <v>321.34</v>
      </c>
      <c r="K2642" t="n">
        <v>59.19</v>
      </c>
      <c r="L2642" t="n">
        <v>35</v>
      </c>
      <c r="M2642" t="n">
        <v>3</v>
      </c>
      <c r="N2642" t="n">
        <v>97.14</v>
      </c>
      <c r="O2642" t="n">
        <v>39865.91</v>
      </c>
      <c r="P2642" t="n">
        <v>173.83</v>
      </c>
      <c r="Q2642" t="n">
        <v>197.75</v>
      </c>
      <c r="R2642" t="n">
        <v>29.88</v>
      </c>
      <c r="S2642" t="n">
        <v>25.4</v>
      </c>
      <c r="T2642" t="n">
        <v>1412.95</v>
      </c>
      <c r="U2642" t="n">
        <v>0.85</v>
      </c>
      <c r="V2642" t="n">
        <v>0.89</v>
      </c>
      <c r="W2642" t="n">
        <v>2.95</v>
      </c>
      <c r="X2642" t="n">
        <v>0.08</v>
      </c>
      <c r="Y2642" t="n">
        <v>1</v>
      </c>
      <c r="Z2642" t="n">
        <v>10</v>
      </c>
    </row>
    <row r="2643">
      <c r="A2643" t="n">
        <v>137</v>
      </c>
      <c r="B2643" t="n">
        <v>130</v>
      </c>
      <c r="C2643" t="inlineStr">
        <is>
          <t xml:space="preserve">CONCLUIDO	</t>
        </is>
      </c>
      <c r="D2643" t="n">
        <v>7.3969</v>
      </c>
      <c r="E2643" t="n">
        <v>13.52</v>
      </c>
      <c r="F2643" t="n">
        <v>10.47</v>
      </c>
      <c r="G2643" t="n">
        <v>125.64</v>
      </c>
      <c r="H2643" t="n">
        <v>1.95</v>
      </c>
      <c r="I2643" t="n">
        <v>5</v>
      </c>
      <c r="J2643" t="n">
        <v>321.91</v>
      </c>
      <c r="K2643" t="n">
        <v>59.19</v>
      </c>
      <c r="L2643" t="n">
        <v>35.25</v>
      </c>
      <c r="M2643" t="n">
        <v>3</v>
      </c>
      <c r="N2643" t="n">
        <v>97.45999999999999</v>
      </c>
      <c r="O2643" t="n">
        <v>39935.96</v>
      </c>
      <c r="P2643" t="n">
        <v>173.78</v>
      </c>
      <c r="Q2643" t="n">
        <v>197.78</v>
      </c>
      <c r="R2643" t="n">
        <v>29.84</v>
      </c>
      <c r="S2643" t="n">
        <v>25.4</v>
      </c>
      <c r="T2643" t="n">
        <v>1393.28</v>
      </c>
      <c r="U2643" t="n">
        <v>0.85</v>
      </c>
      <c r="V2643" t="n">
        <v>0.89</v>
      </c>
      <c r="W2643" t="n">
        <v>2.95</v>
      </c>
      <c r="X2643" t="n">
        <v>0.08</v>
      </c>
      <c r="Y2643" t="n">
        <v>1</v>
      </c>
      <c r="Z2643" t="n">
        <v>10</v>
      </c>
    </row>
    <row r="2644">
      <c r="A2644" t="n">
        <v>138</v>
      </c>
      <c r="B2644" t="n">
        <v>130</v>
      </c>
      <c r="C2644" t="inlineStr">
        <is>
          <t xml:space="preserve">CONCLUIDO	</t>
        </is>
      </c>
      <c r="D2644" t="n">
        <v>7.3978</v>
      </c>
      <c r="E2644" t="n">
        <v>13.52</v>
      </c>
      <c r="F2644" t="n">
        <v>10.47</v>
      </c>
      <c r="G2644" t="n">
        <v>125.62</v>
      </c>
      <c r="H2644" t="n">
        <v>1.96</v>
      </c>
      <c r="I2644" t="n">
        <v>5</v>
      </c>
      <c r="J2644" t="n">
        <v>322.47</v>
      </c>
      <c r="K2644" t="n">
        <v>59.19</v>
      </c>
      <c r="L2644" t="n">
        <v>35.5</v>
      </c>
      <c r="M2644" t="n">
        <v>3</v>
      </c>
      <c r="N2644" t="n">
        <v>97.78</v>
      </c>
      <c r="O2644" t="n">
        <v>40006.15</v>
      </c>
      <c r="P2644" t="n">
        <v>173.89</v>
      </c>
      <c r="Q2644" t="n">
        <v>197.75</v>
      </c>
      <c r="R2644" t="n">
        <v>29.8</v>
      </c>
      <c r="S2644" t="n">
        <v>25.4</v>
      </c>
      <c r="T2644" t="n">
        <v>1369.3</v>
      </c>
      <c r="U2644" t="n">
        <v>0.85</v>
      </c>
      <c r="V2644" t="n">
        <v>0.89</v>
      </c>
      <c r="W2644" t="n">
        <v>2.95</v>
      </c>
      <c r="X2644" t="n">
        <v>0.08</v>
      </c>
      <c r="Y2644" t="n">
        <v>1</v>
      </c>
      <c r="Z2644" t="n">
        <v>10</v>
      </c>
    </row>
    <row r="2645">
      <c r="A2645" t="n">
        <v>139</v>
      </c>
      <c r="B2645" t="n">
        <v>130</v>
      </c>
      <c r="C2645" t="inlineStr">
        <is>
          <t xml:space="preserve">CONCLUIDO	</t>
        </is>
      </c>
      <c r="D2645" t="n">
        <v>7.3995</v>
      </c>
      <c r="E2645" t="n">
        <v>13.51</v>
      </c>
      <c r="F2645" t="n">
        <v>10.46</v>
      </c>
      <c r="G2645" t="n">
        <v>125.58</v>
      </c>
      <c r="H2645" t="n">
        <v>1.97</v>
      </c>
      <c r="I2645" t="n">
        <v>5</v>
      </c>
      <c r="J2645" t="n">
        <v>323.04</v>
      </c>
      <c r="K2645" t="n">
        <v>59.19</v>
      </c>
      <c r="L2645" t="n">
        <v>35.75</v>
      </c>
      <c r="M2645" t="n">
        <v>3</v>
      </c>
      <c r="N2645" t="n">
        <v>98.09999999999999</v>
      </c>
      <c r="O2645" t="n">
        <v>40076.49</v>
      </c>
      <c r="P2645" t="n">
        <v>173.79</v>
      </c>
      <c r="Q2645" t="n">
        <v>197.75</v>
      </c>
      <c r="R2645" t="n">
        <v>29.75</v>
      </c>
      <c r="S2645" t="n">
        <v>25.4</v>
      </c>
      <c r="T2645" t="n">
        <v>1344.46</v>
      </c>
      <c r="U2645" t="n">
        <v>0.85</v>
      </c>
      <c r="V2645" t="n">
        <v>0.89</v>
      </c>
      <c r="W2645" t="n">
        <v>2.95</v>
      </c>
      <c r="X2645" t="n">
        <v>0.08</v>
      </c>
      <c r="Y2645" t="n">
        <v>1</v>
      </c>
      <c r="Z2645" t="n">
        <v>10</v>
      </c>
    </row>
    <row r="2646">
      <c r="A2646" t="n">
        <v>140</v>
      </c>
      <c r="B2646" t="n">
        <v>130</v>
      </c>
      <c r="C2646" t="inlineStr">
        <is>
          <t xml:space="preserve">CONCLUIDO	</t>
        </is>
      </c>
      <c r="D2646" t="n">
        <v>7.3981</v>
      </c>
      <c r="E2646" t="n">
        <v>13.52</v>
      </c>
      <c r="F2646" t="n">
        <v>10.47</v>
      </c>
      <c r="G2646" t="n">
        <v>125.61</v>
      </c>
      <c r="H2646" t="n">
        <v>1.98</v>
      </c>
      <c r="I2646" t="n">
        <v>5</v>
      </c>
      <c r="J2646" t="n">
        <v>323.62</v>
      </c>
      <c r="K2646" t="n">
        <v>59.19</v>
      </c>
      <c r="L2646" t="n">
        <v>36</v>
      </c>
      <c r="M2646" t="n">
        <v>3</v>
      </c>
      <c r="N2646" t="n">
        <v>98.42</v>
      </c>
      <c r="O2646" t="n">
        <v>40147.11</v>
      </c>
      <c r="P2646" t="n">
        <v>173.83</v>
      </c>
      <c r="Q2646" t="n">
        <v>197.75</v>
      </c>
      <c r="R2646" t="n">
        <v>29.8</v>
      </c>
      <c r="S2646" t="n">
        <v>25.4</v>
      </c>
      <c r="T2646" t="n">
        <v>1373.17</v>
      </c>
      <c r="U2646" t="n">
        <v>0.85</v>
      </c>
      <c r="V2646" t="n">
        <v>0.89</v>
      </c>
      <c r="W2646" t="n">
        <v>2.95</v>
      </c>
      <c r="X2646" t="n">
        <v>0.08</v>
      </c>
      <c r="Y2646" t="n">
        <v>1</v>
      </c>
      <c r="Z2646" t="n">
        <v>10</v>
      </c>
    </row>
    <row r="2647">
      <c r="A2647" t="n">
        <v>141</v>
      </c>
      <c r="B2647" t="n">
        <v>130</v>
      </c>
      <c r="C2647" t="inlineStr">
        <is>
          <t xml:space="preserve">CONCLUIDO	</t>
        </is>
      </c>
      <c r="D2647" t="n">
        <v>7.3983</v>
      </c>
      <c r="E2647" t="n">
        <v>13.52</v>
      </c>
      <c r="F2647" t="n">
        <v>10.47</v>
      </c>
      <c r="G2647" t="n">
        <v>125.61</v>
      </c>
      <c r="H2647" t="n">
        <v>1.99</v>
      </c>
      <c r="I2647" t="n">
        <v>5</v>
      </c>
      <c r="J2647" t="n">
        <v>324.19</v>
      </c>
      <c r="K2647" t="n">
        <v>59.19</v>
      </c>
      <c r="L2647" t="n">
        <v>36.25</v>
      </c>
      <c r="M2647" t="n">
        <v>3</v>
      </c>
      <c r="N2647" t="n">
        <v>98.75</v>
      </c>
      <c r="O2647" t="n">
        <v>40217.75</v>
      </c>
      <c r="P2647" t="n">
        <v>173.86</v>
      </c>
      <c r="Q2647" t="n">
        <v>197.75</v>
      </c>
      <c r="R2647" t="n">
        <v>29.82</v>
      </c>
      <c r="S2647" t="n">
        <v>25.4</v>
      </c>
      <c r="T2647" t="n">
        <v>1383.09</v>
      </c>
      <c r="U2647" t="n">
        <v>0.85</v>
      </c>
      <c r="V2647" t="n">
        <v>0.89</v>
      </c>
      <c r="W2647" t="n">
        <v>2.95</v>
      </c>
      <c r="X2647" t="n">
        <v>0.08</v>
      </c>
      <c r="Y2647" t="n">
        <v>1</v>
      </c>
      <c r="Z2647" t="n">
        <v>10</v>
      </c>
    </row>
    <row r="2648">
      <c r="A2648" t="n">
        <v>142</v>
      </c>
      <c r="B2648" t="n">
        <v>130</v>
      </c>
      <c r="C2648" t="inlineStr">
        <is>
          <t xml:space="preserve">CONCLUIDO	</t>
        </is>
      </c>
      <c r="D2648" t="n">
        <v>7.3995</v>
      </c>
      <c r="E2648" t="n">
        <v>13.51</v>
      </c>
      <c r="F2648" t="n">
        <v>10.46</v>
      </c>
      <c r="G2648" t="n">
        <v>125.58</v>
      </c>
      <c r="H2648" t="n">
        <v>2</v>
      </c>
      <c r="I2648" t="n">
        <v>5</v>
      </c>
      <c r="J2648" t="n">
        <v>324.76</v>
      </c>
      <c r="K2648" t="n">
        <v>59.19</v>
      </c>
      <c r="L2648" t="n">
        <v>36.5</v>
      </c>
      <c r="M2648" t="n">
        <v>3</v>
      </c>
      <c r="N2648" t="n">
        <v>99.06999999999999</v>
      </c>
      <c r="O2648" t="n">
        <v>40288.55</v>
      </c>
      <c r="P2648" t="n">
        <v>173.77</v>
      </c>
      <c r="Q2648" t="n">
        <v>197.75</v>
      </c>
      <c r="R2648" t="n">
        <v>29.71</v>
      </c>
      <c r="S2648" t="n">
        <v>25.4</v>
      </c>
      <c r="T2648" t="n">
        <v>1325.5</v>
      </c>
      <c r="U2648" t="n">
        <v>0.85</v>
      </c>
      <c r="V2648" t="n">
        <v>0.89</v>
      </c>
      <c r="W2648" t="n">
        <v>2.95</v>
      </c>
      <c r="X2648" t="n">
        <v>0.08</v>
      </c>
      <c r="Y2648" t="n">
        <v>1</v>
      </c>
      <c r="Z2648" t="n">
        <v>10</v>
      </c>
    </row>
    <row r="2649">
      <c r="A2649" t="n">
        <v>143</v>
      </c>
      <c r="B2649" t="n">
        <v>130</v>
      </c>
      <c r="C2649" t="inlineStr">
        <is>
          <t xml:space="preserve">CONCLUIDO	</t>
        </is>
      </c>
      <c r="D2649" t="n">
        <v>7.401</v>
      </c>
      <c r="E2649" t="n">
        <v>13.51</v>
      </c>
      <c r="F2649" t="n">
        <v>10.46</v>
      </c>
      <c r="G2649" t="n">
        <v>125.55</v>
      </c>
      <c r="H2649" t="n">
        <v>2.01</v>
      </c>
      <c r="I2649" t="n">
        <v>5</v>
      </c>
      <c r="J2649" t="n">
        <v>325.34</v>
      </c>
      <c r="K2649" t="n">
        <v>59.19</v>
      </c>
      <c r="L2649" t="n">
        <v>36.75</v>
      </c>
      <c r="M2649" t="n">
        <v>3</v>
      </c>
      <c r="N2649" t="n">
        <v>99.40000000000001</v>
      </c>
      <c r="O2649" t="n">
        <v>40359.5</v>
      </c>
      <c r="P2649" t="n">
        <v>173.63</v>
      </c>
      <c r="Q2649" t="n">
        <v>197.75</v>
      </c>
      <c r="R2649" t="n">
        <v>29.6</v>
      </c>
      <c r="S2649" t="n">
        <v>25.4</v>
      </c>
      <c r="T2649" t="n">
        <v>1270.09</v>
      </c>
      <c r="U2649" t="n">
        <v>0.86</v>
      </c>
      <c r="V2649" t="n">
        <v>0.89</v>
      </c>
      <c r="W2649" t="n">
        <v>2.95</v>
      </c>
      <c r="X2649" t="n">
        <v>0.07000000000000001</v>
      </c>
      <c r="Y2649" t="n">
        <v>1</v>
      </c>
      <c r="Z2649" t="n">
        <v>10</v>
      </c>
    </row>
    <row r="2650">
      <c r="A2650" t="n">
        <v>144</v>
      </c>
      <c r="B2650" t="n">
        <v>130</v>
      </c>
      <c r="C2650" t="inlineStr">
        <is>
          <t xml:space="preserve">CONCLUIDO	</t>
        </is>
      </c>
      <c r="D2650" t="n">
        <v>7.3998</v>
      </c>
      <c r="E2650" t="n">
        <v>13.51</v>
      </c>
      <c r="F2650" t="n">
        <v>10.46</v>
      </c>
      <c r="G2650" t="n">
        <v>125.57</v>
      </c>
      <c r="H2650" t="n">
        <v>2.02</v>
      </c>
      <c r="I2650" t="n">
        <v>5</v>
      </c>
      <c r="J2650" t="n">
        <v>325.92</v>
      </c>
      <c r="K2650" t="n">
        <v>59.19</v>
      </c>
      <c r="L2650" t="n">
        <v>37</v>
      </c>
      <c r="M2650" t="n">
        <v>3</v>
      </c>
      <c r="N2650" t="n">
        <v>99.72</v>
      </c>
      <c r="O2650" t="n">
        <v>40430.6</v>
      </c>
      <c r="P2650" t="n">
        <v>173.71</v>
      </c>
      <c r="Q2650" t="n">
        <v>197.77</v>
      </c>
      <c r="R2650" t="n">
        <v>29.7</v>
      </c>
      <c r="S2650" t="n">
        <v>25.4</v>
      </c>
      <c r="T2650" t="n">
        <v>1323.31</v>
      </c>
      <c r="U2650" t="n">
        <v>0.86</v>
      </c>
      <c r="V2650" t="n">
        <v>0.89</v>
      </c>
      <c r="W2650" t="n">
        <v>2.95</v>
      </c>
      <c r="X2650" t="n">
        <v>0.07000000000000001</v>
      </c>
      <c r="Y2650" t="n">
        <v>1</v>
      </c>
      <c r="Z2650" t="n">
        <v>10</v>
      </c>
    </row>
    <row r="2651">
      <c r="A2651" t="n">
        <v>145</v>
      </c>
      <c r="B2651" t="n">
        <v>130</v>
      </c>
      <c r="C2651" t="inlineStr">
        <is>
          <t xml:space="preserve">CONCLUIDO	</t>
        </is>
      </c>
      <c r="D2651" t="n">
        <v>7.4013</v>
      </c>
      <c r="E2651" t="n">
        <v>13.51</v>
      </c>
      <c r="F2651" t="n">
        <v>10.46</v>
      </c>
      <c r="G2651" t="n">
        <v>125.54</v>
      </c>
      <c r="H2651" t="n">
        <v>2.03</v>
      </c>
      <c r="I2651" t="n">
        <v>5</v>
      </c>
      <c r="J2651" t="n">
        <v>326.49</v>
      </c>
      <c r="K2651" t="n">
        <v>59.19</v>
      </c>
      <c r="L2651" t="n">
        <v>37.25</v>
      </c>
      <c r="M2651" t="n">
        <v>3</v>
      </c>
      <c r="N2651" t="n">
        <v>100.05</v>
      </c>
      <c r="O2651" t="n">
        <v>40501.85</v>
      </c>
      <c r="P2651" t="n">
        <v>173.64</v>
      </c>
      <c r="Q2651" t="n">
        <v>197.75</v>
      </c>
      <c r="R2651" t="n">
        <v>29.59</v>
      </c>
      <c r="S2651" t="n">
        <v>25.4</v>
      </c>
      <c r="T2651" t="n">
        <v>1265.24</v>
      </c>
      <c r="U2651" t="n">
        <v>0.86</v>
      </c>
      <c r="V2651" t="n">
        <v>0.89</v>
      </c>
      <c r="W2651" t="n">
        <v>2.95</v>
      </c>
      <c r="X2651" t="n">
        <v>0.07000000000000001</v>
      </c>
      <c r="Y2651" t="n">
        <v>1</v>
      </c>
      <c r="Z2651" t="n">
        <v>10</v>
      </c>
    </row>
    <row r="2652">
      <c r="A2652" t="n">
        <v>146</v>
      </c>
      <c r="B2652" t="n">
        <v>130</v>
      </c>
      <c r="C2652" t="inlineStr">
        <is>
          <t xml:space="preserve">CONCLUIDO	</t>
        </is>
      </c>
      <c r="D2652" t="n">
        <v>7.4047</v>
      </c>
      <c r="E2652" t="n">
        <v>13.5</v>
      </c>
      <c r="F2652" t="n">
        <v>10.46</v>
      </c>
      <c r="G2652" t="n">
        <v>125.47</v>
      </c>
      <c r="H2652" t="n">
        <v>2.04</v>
      </c>
      <c r="I2652" t="n">
        <v>5</v>
      </c>
      <c r="J2652" t="n">
        <v>327.07</v>
      </c>
      <c r="K2652" t="n">
        <v>59.19</v>
      </c>
      <c r="L2652" t="n">
        <v>37.5</v>
      </c>
      <c r="M2652" t="n">
        <v>3</v>
      </c>
      <c r="N2652" t="n">
        <v>100.38</v>
      </c>
      <c r="O2652" t="n">
        <v>40573.27</v>
      </c>
      <c r="P2652" t="n">
        <v>173.45</v>
      </c>
      <c r="Q2652" t="n">
        <v>197.75</v>
      </c>
      <c r="R2652" t="n">
        <v>29.44</v>
      </c>
      <c r="S2652" t="n">
        <v>25.4</v>
      </c>
      <c r="T2652" t="n">
        <v>1192.65</v>
      </c>
      <c r="U2652" t="n">
        <v>0.86</v>
      </c>
      <c r="V2652" t="n">
        <v>0.89</v>
      </c>
      <c r="W2652" t="n">
        <v>2.94</v>
      </c>
      <c r="X2652" t="n">
        <v>0.07000000000000001</v>
      </c>
      <c r="Y2652" t="n">
        <v>1</v>
      </c>
      <c r="Z2652" t="n">
        <v>10</v>
      </c>
    </row>
    <row r="2653">
      <c r="A2653" t="n">
        <v>147</v>
      </c>
      <c r="B2653" t="n">
        <v>130</v>
      </c>
      <c r="C2653" t="inlineStr">
        <is>
          <t xml:space="preserve">CONCLUIDO	</t>
        </is>
      </c>
      <c r="D2653" t="n">
        <v>7.4015</v>
      </c>
      <c r="E2653" t="n">
        <v>13.51</v>
      </c>
      <c r="F2653" t="n">
        <v>10.46</v>
      </c>
      <c r="G2653" t="n">
        <v>125.54</v>
      </c>
      <c r="H2653" t="n">
        <v>2.05</v>
      </c>
      <c r="I2653" t="n">
        <v>5</v>
      </c>
      <c r="J2653" t="n">
        <v>327.65</v>
      </c>
      <c r="K2653" t="n">
        <v>59.19</v>
      </c>
      <c r="L2653" t="n">
        <v>37.75</v>
      </c>
      <c r="M2653" t="n">
        <v>3</v>
      </c>
      <c r="N2653" t="n">
        <v>100.71</v>
      </c>
      <c r="O2653" t="n">
        <v>40644.83</v>
      </c>
      <c r="P2653" t="n">
        <v>173.55</v>
      </c>
      <c r="Q2653" t="n">
        <v>197.75</v>
      </c>
      <c r="R2653" t="n">
        <v>29.58</v>
      </c>
      <c r="S2653" t="n">
        <v>25.4</v>
      </c>
      <c r="T2653" t="n">
        <v>1258.83</v>
      </c>
      <c r="U2653" t="n">
        <v>0.86</v>
      </c>
      <c r="V2653" t="n">
        <v>0.89</v>
      </c>
      <c r="W2653" t="n">
        <v>2.95</v>
      </c>
      <c r="X2653" t="n">
        <v>0.07000000000000001</v>
      </c>
      <c r="Y2653" t="n">
        <v>1</v>
      </c>
      <c r="Z2653" t="n">
        <v>10</v>
      </c>
    </row>
    <row r="2654">
      <c r="A2654" t="n">
        <v>148</v>
      </c>
      <c r="B2654" t="n">
        <v>130</v>
      </c>
      <c r="C2654" t="inlineStr">
        <is>
          <t xml:space="preserve">CONCLUIDO	</t>
        </is>
      </c>
      <c r="D2654" t="n">
        <v>7.4022</v>
      </c>
      <c r="E2654" t="n">
        <v>13.51</v>
      </c>
      <c r="F2654" t="n">
        <v>10.46</v>
      </c>
      <c r="G2654" t="n">
        <v>125.52</v>
      </c>
      <c r="H2654" t="n">
        <v>2.06</v>
      </c>
      <c r="I2654" t="n">
        <v>5</v>
      </c>
      <c r="J2654" t="n">
        <v>328.23</v>
      </c>
      <c r="K2654" t="n">
        <v>59.19</v>
      </c>
      <c r="L2654" t="n">
        <v>38</v>
      </c>
      <c r="M2654" t="n">
        <v>3</v>
      </c>
      <c r="N2654" t="n">
        <v>101.04</v>
      </c>
      <c r="O2654" t="n">
        <v>40716.56</v>
      </c>
      <c r="P2654" t="n">
        <v>173.43</v>
      </c>
      <c r="Q2654" t="n">
        <v>197.76</v>
      </c>
      <c r="R2654" t="n">
        <v>29.51</v>
      </c>
      <c r="S2654" t="n">
        <v>25.4</v>
      </c>
      <c r="T2654" t="n">
        <v>1225.14</v>
      </c>
      <c r="U2654" t="n">
        <v>0.86</v>
      </c>
      <c r="V2654" t="n">
        <v>0.89</v>
      </c>
      <c r="W2654" t="n">
        <v>2.95</v>
      </c>
      <c r="X2654" t="n">
        <v>0.07000000000000001</v>
      </c>
      <c r="Y2654" t="n">
        <v>1</v>
      </c>
      <c r="Z2654" t="n">
        <v>10</v>
      </c>
    </row>
    <row r="2655">
      <c r="A2655" t="n">
        <v>149</v>
      </c>
      <c r="B2655" t="n">
        <v>130</v>
      </c>
      <c r="C2655" t="inlineStr">
        <is>
          <t xml:space="preserve">CONCLUIDO	</t>
        </is>
      </c>
      <c r="D2655" t="n">
        <v>7.4001</v>
      </c>
      <c r="E2655" t="n">
        <v>13.51</v>
      </c>
      <c r="F2655" t="n">
        <v>10.46</v>
      </c>
      <c r="G2655" t="n">
        <v>125.57</v>
      </c>
      <c r="H2655" t="n">
        <v>2.07</v>
      </c>
      <c r="I2655" t="n">
        <v>5</v>
      </c>
      <c r="J2655" t="n">
        <v>328.82</v>
      </c>
      <c r="K2655" t="n">
        <v>59.19</v>
      </c>
      <c r="L2655" t="n">
        <v>38.25</v>
      </c>
      <c r="M2655" t="n">
        <v>3</v>
      </c>
      <c r="N2655" t="n">
        <v>101.37</v>
      </c>
      <c r="O2655" t="n">
        <v>40788.44</v>
      </c>
      <c r="P2655" t="n">
        <v>173.28</v>
      </c>
      <c r="Q2655" t="n">
        <v>197.75</v>
      </c>
      <c r="R2655" t="n">
        <v>29.68</v>
      </c>
      <c r="S2655" t="n">
        <v>25.4</v>
      </c>
      <c r="T2655" t="n">
        <v>1308.88</v>
      </c>
      <c r="U2655" t="n">
        <v>0.86</v>
      </c>
      <c r="V2655" t="n">
        <v>0.89</v>
      </c>
      <c r="W2655" t="n">
        <v>2.95</v>
      </c>
      <c r="X2655" t="n">
        <v>0.07000000000000001</v>
      </c>
      <c r="Y2655" t="n">
        <v>1</v>
      </c>
      <c r="Z2655" t="n">
        <v>10</v>
      </c>
    </row>
    <row r="2656">
      <c r="A2656" t="n">
        <v>150</v>
      </c>
      <c r="B2656" t="n">
        <v>130</v>
      </c>
      <c r="C2656" t="inlineStr">
        <is>
          <t xml:space="preserve">CONCLUIDO	</t>
        </is>
      </c>
      <c r="D2656" t="n">
        <v>7.4012</v>
      </c>
      <c r="E2656" t="n">
        <v>13.51</v>
      </c>
      <c r="F2656" t="n">
        <v>10.46</v>
      </c>
      <c r="G2656" t="n">
        <v>125.54</v>
      </c>
      <c r="H2656" t="n">
        <v>2.08</v>
      </c>
      <c r="I2656" t="n">
        <v>5</v>
      </c>
      <c r="J2656" t="n">
        <v>329.4</v>
      </c>
      <c r="K2656" t="n">
        <v>59.19</v>
      </c>
      <c r="L2656" t="n">
        <v>38.5</v>
      </c>
      <c r="M2656" t="n">
        <v>3</v>
      </c>
      <c r="N2656" t="n">
        <v>101.71</v>
      </c>
      <c r="O2656" t="n">
        <v>40860.49</v>
      </c>
      <c r="P2656" t="n">
        <v>173.11</v>
      </c>
      <c r="Q2656" t="n">
        <v>197.77</v>
      </c>
      <c r="R2656" t="n">
        <v>29.55</v>
      </c>
      <c r="S2656" t="n">
        <v>25.4</v>
      </c>
      <c r="T2656" t="n">
        <v>1248.16</v>
      </c>
      <c r="U2656" t="n">
        <v>0.86</v>
      </c>
      <c r="V2656" t="n">
        <v>0.89</v>
      </c>
      <c r="W2656" t="n">
        <v>2.95</v>
      </c>
      <c r="X2656" t="n">
        <v>0.07000000000000001</v>
      </c>
      <c r="Y2656" t="n">
        <v>1</v>
      </c>
      <c r="Z2656" t="n">
        <v>10</v>
      </c>
    </row>
    <row r="2657">
      <c r="A2657" t="n">
        <v>151</v>
      </c>
      <c r="B2657" t="n">
        <v>130</v>
      </c>
      <c r="C2657" t="inlineStr">
        <is>
          <t xml:space="preserve">CONCLUIDO	</t>
        </is>
      </c>
      <c r="D2657" t="n">
        <v>7.4016</v>
      </c>
      <c r="E2657" t="n">
        <v>13.51</v>
      </c>
      <c r="F2657" t="n">
        <v>10.46</v>
      </c>
      <c r="G2657" t="n">
        <v>125.53</v>
      </c>
      <c r="H2657" t="n">
        <v>2.09</v>
      </c>
      <c r="I2657" t="n">
        <v>5</v>
      </c>
      <c r="J2657" t="n">
        <v>329.99</v>
      </c>
      <c r="K2657" t="n">
        <v>59.19</v>
      </c>
      <c r="L2657" t="n">
        <v>38.75</v>
      </c>
      <c r="M2657" t="n">
        <v>3</v>
      </c>
      <c r="N2657" t="n">
        <v>102.04</v>
      </c>
      <c r="O2657" t="n">
        <v>40932.69</v>
      </c>
      <c r="P2657" t="n">
        <v>173</v>
      </c>
      <c r="Q2657" t="n">
        <v>197.75</v>
      </c>
      <c r="R2657" t="n">
        <v>29.58</v>
      </c>
      <c r="S2657" t="n">
        <v>25.4</v>
      </c>
      <c r="T2657" t="n">
        <v>1261.96</v>
      </c>
      <c r="U2657" t="n">
        <v>0.86</v>
      </c>
      <c r="V2657" t="n">
        <v>0.89</v>
      </c>
      <c r="W2657" t="n">
        <v>2.95</v>
      </c>
      <c r="X2657" t="n">
        <v>0.07000000000000001</v>
      </c>
      <c r="Y2657" t="n">
        <v>1</v>
      </c>
      <c r="Z2657" t="n">
        <v>10</v>
      </c>
    </row>
    <row r="2658">
      <c r="A2658" t="n">
        <v>152</v>
      </c>
      <c r="B2658" t="n">
        <v>130</v>
      </c>
      <c r="C2658" t="inlineStr">
        <is>
          <t xml:space="preserve">CONCLUIDO	</t>
        </is>
      </c>
      <c r="D2658" t="n">
        <v>7.3984</v>
      </c>
      <c r="E2658" t="n">
        <v>13.52</v>
      </c>
      <c r="F2658" t="n">
        <v>10.47</v>
      </c>
      <c r="G2658" t="n">
        <v>125.6</v>
      </c>
      <c r="H2658" t="n">
        <v>2.1</v>
      </c>
      <c r="I2658" t="n">
        <v>5</v>
      </c>
      <c r="J2658" t="n">
        <v>330.57</v>
      </c>
      <c r="K2658" t="n">
        <v>59.19</v>
      </c>
      <c r="L2658" t="n">
        <v>39</v>
      </c>
      <c r="M2658" t="n">
        <v>3</v>
      </c>
      <c r="N2658" t="n">
        <v>102.38</v>
      </c>
      <c r="O2658" t="n">
        <v>41005.06</v>
      </c>
      <c r="P2658" t="n">
        <v>173.02</v>
      </c>
      <c r="Q2658" t="n">
        <v>197.76</v>
      </c>
      <c r="R2658" t="n">
        <v>29.74</v>
      </c>
      <c r="S2658" t="n">
        <v>25.4</v>
      </c>
      <c r="T2658" t="n">
        <v>1343.18</v>
      </c>
      <c r="U2658" t="n">
        <v>0.85</v>
      </c>
      <c r="V2658" t="n">
        <v>0.89</v>
      </c>
      <c r="W2658" t="n">
        <v>2.95</v>
      </c>
      <c r="X2658" t="n">
        <v>0.08</v>
      </c>
      <c r="Y2658" t="n">
        <v>1</v>
      </c>
      <c r="Z2658" t="n">
        <v>10</v>
      </c>
    </row>
    <row r="2659">
      <c r="A2659" t="n">
        <v>153</v>
      </c>
      <c r="B2659" t="n">
        <v>130</v>
      </c>
      <c r="C2659" t="inlineStr">
        <is>
          <t xml:space="preserve">CONCLUIDO	</t>
        </is>
      </c>
      <c r="D2659" t="n">
        <v>7.3975</v>
      </c>
      <c r="E2659" t="n">
        <v>13.52</v>
      </c>
      <c r="F2659" t="n">
        <v>10.47</v>
      </c>
      <c r="G2659" t="n">
        <v>125.62</v>
      </c>
      <c r="H2659" t="n">
        <v>2.11</v>
      </c>
      <c r="I2659" t="n">
        <v>5</v>
      </c>
      <c r="J2659" t="n">
        <v>331.16</v>
      </c>
      <c r="K2659" t="n">
        <v>59.19</v>
      </c>
      <c r="L2659" t="n">
        <v>39.25</v>
      </c>
      <c r="M2659" t="n">
        <v>3</v>
      </c>
      <c r="N2659" t="n">
        <v>102.72</v>
      </c>
      <c r="O2659" t="n">
        <v>41077.58</v>
      </c>
      <c r="P2659" t="n">
        <v>173.03</v>
      </c>
      <c r="Q2659" t="n">
        <v>197.75</v>
      </c>
      <c r="R2659" t="n">
        <v>29.81</v>
      </c>
      <c r="S2659" t="n">
        <v>25.4</v>
      </c>
      <c r="T2659" t="n">
        <v>1375.45</v>
      </c>
      <c r="U2659" t="n">
        <v>0.85</v>
      </c>
      <c r="V2659" t="n">
        <v>0.89</v>
      </c>
      <c r="W2659" t="n">
        <v>2.95</v>
      </c>
      <c r="X2659" t="n">
        <v>0.08</v>
      </c>
      <c r="Y2659" t="n">
        <v>1</v>
      </c>
      <c r="Z2659" t="n">
        <v>10</v>
      </c>
    </row>
    <row r="2660">
      <c r="A2660" t="n">
        <v>154</v>
      </c>
      <c r="B2660" t="n">
        <v>130</v>
      </c>
      <c r="C2660" t="inlineStr">
        <is>
          <t xml:space="preserve">CONCLUIDO	</t>
        </is>
      </c>
      <c r="D2660" t="n">
        <v>7.3975</v>
      </c>
      <c r="E2660" t="n">
        <v>13.52</v>
      </c>
      <c r="F2660" t="n">
        <v>10.47</v>
      </c>
      <c r="G2660" t="n">
        <v>125.62</v>
      </c>
      <c r="H2660" t="n">
        <v>2.12</v>
      </c>
      <c r="I2660" t="n">
        <v>5</v>
      </c>
      <c r="J2660" t="n">
        <v>331.75</v>
      </c>
      <c r="K2660" t="n">
        <v>59.19</v>
      </c>
      <c r="L2660" t="n">
        <v>39.5</v>
      </c>
      <c r="M2660" t="n">
        <v>3</v>
      </c>
      <c r="N2660" t="n">
        <v>103.06</v>
      </c>
      <c r="O2660" t="n">
        <v>41150.28</v>
      </c>
      <c r="P2660" t="n">
        <v>173.05</v>
      </c>
      <c r="Q2660" t="n">
        <v>197.75</v>
      </c>
      <c r="R2660" t="n">
        <v>29.86</v>
      </c>
      <c r="S2660" t="n">
        <v>25.4</v>
      </c>
      <c r="T2660" t="n">
        <v>1400.27</v>
      </c>
      <c r="U2660" t="n">
        <v>0.85</v>
      </c>
      <c r="V2660" t="n">
        <v>0.89</v>
      </c>
      <c r="W2660" t="n">
        <v>2.95</v>
      </c>
      <c r="X2660" t="n">
        <v>0.08</v>
      </c>
      <c r="Y2660" t="n">
        <v>1</v>
      </c>
      <c r="Z2660" t="n">
        <v>10</v>
      </c>
    </row>
    <row r="2661">
      <c r="A2661" t="n">
        <v>155</v>
      </c>
      <c r="B2661" t="n">
        <v>130</v>
      </c>
      <c r="C2661" t="inlineStr">
        <is>
          <t xml:space="preserve">CONCLUIDO	</t>
        </is>
      </c>
      <c r="D2661" t="n">
        <v>7.3961</v>
      </c>
      <c r="E2661" t="n">
        <v>13.52</v>
      </c>
      <c r="F2661" t="n">
        <v>10.47</v>
      </c>
      <c r="G2661" t="n">
        <v>125.65</v>
      </c>
      <c r="H2661" t="n">
        <v>2.13</v>
      </c>
      <c r="I2661" t="n">
        <v>5</v>
      </c>
      <c r="J2661" t="n">
        <v>332.34</v>
      </c>
      <c r="K2661" t="n">
        <v>59.19</v>
      </c>
      <c r="L2661" t="n">
        <v>39.75</v>
      </c>
      <c r="M2661" t="n">
        <v>3</v>
      </c>
      <c r="N2661" t="n">
        <v>103.4</v>
      </c>
      <c r="O2661" t="n">
        <v>41223.13</v>
      </c>
      <c r="P2661" t="n">
        <v>173.08</v>
      </c>
      <c r="Q2661" t="n">
        <v>197.75</v>
      </c>
      <c r="R2661" t="n">
        <v>29.87</v>
      </c>
      <c r="S2661" t="n">
        <v>25.4</v>
      </c>
      <c r="T2661" t="n">
        <v>1408.42</v>
      </c>
      <c r="U2661" t="n">
        <v>0.85</v>
      </c>
      <c r="V2661" t="n">
        <v>0.89</v>
      </c>
      <c r="W2661" t="n">
        <v>2.95</v>
      </c>
      <c r="X2661" t="n">
        <v>0.08</v>
      </c>
      <c r="Y2661" t="n">
        <v>1</v>
      </c>
      <c r="Z2661" t="n">
        <v>10</v>
      </c>
    </row>
    <row r="2662">
      <c r="A2662" t="n">
        <v>156</v>
      </c>
      <c r="B2662" t="n">
        <v>130</v>
      </c>
      <c r="C2662" t="inlineStr">
        <is>
          <t xml:space="preserve">CONCLUIDO	</t>
        </is>
      </c>
      <c r="D2662" t="n">
        <v>7.3978</v>
      </c>
      <c r="E2662" t="n">
        <v>13.52</v>
      </c>
      <c r="F2662" t="n">
        <v>10.47</v>
      </c>
      <c r="G2662" t="n">
        <v>125.62</v>
      </c>
      <c r="H2662" t="n">
        <v>2.14</v>
      </c>
      <c r="I2662" t="n">
        <v>5</v>
      </c>
      <c r="J2662" t="n">
        <v>332.93</v>
      </c>
      <c r="K2662" t="n">
        <v>59.19</v>
      </c>
      <c r="L2662" t="n">
        <v>40</v>
      </c>
      <c r="M2662" t="n">
        <v>3</v>
      </c>
      <c r="N2662" t="n">
        <v>103.74</v>
      </c>
      <c r="O2662" t="n">
        <v>41296.16</v>
      </c>
      <c r="P2662" t="n">
        <v>172.88</v>
      </c>
      <c r="Q2662" t="n">
        <v>197.77</v>
      </c>
      <c r="R2662" t="n">
        <v>29.8</v>
      </c>
      <c r="S2662" t="n">
        <v>25.4</v>
      </c>
      <c r="T2662" t="n">
        <v>1370.66</v>
      </c>
      <c r="U2662" t="n">
        <v>0.85</v>
      </c>
      <c r="V2662" t="n">
        <v>0.89</v>
      </c>
      <c r="W2662" t="n">
        <v>2.95</v>
      </c>
      <c r="X2662" t="n">
        <v>0.08</v>
      </c>
      <c r="Y2662" t="n">
        <v>1</v>
      </c>
      <c r="Z2662" t="n">
        <v>10</v>
      </c>
    </row>
    <row r="2663">
      <c r="A2663" t="n">
        <v>0</v>
      </c>
      <c r="B2663" t="n">
        <v>75</v>
      </c>
      <c r="C2663" t="inlineStr">
        <is>
          <t xml:space="preserve">CONCLUIDO	</t>
        </is>
      </c>
      <c r="D2663" t="n">
        <v>5.4913</v>
      </c>
      <c r="E2663" t="n">
        <v>18.21</v>
      </c>
      <c r="F2663" t="n">
        <v>12.6</v>
      </c>
      <c r="G2663" t="n">
        <v>6.94</v>
      </c>
      <c r="H2663" t="n">
        <v>0.12</v>
      </c>
      <c r="I2663" t="n">
        <v>109</v>
      </c>
      <c r="J2663" t="n">
        <v>150.44</v>
      </c>
      <c r="K2663" t="n">
        <v>49.1</v>
      </c>
      <c r="L2663" t="n">
        <v>1</v>
      </c>
      <c r="M2663" t="n">
        <v>107</v>
      </c>
      <c r="N2663" t="n">
        <v>25.34</v>
      </c>
      <c r="O2663" t="n">
        <v>18787.76</v>
      </c>
      <c r="P2663" t="n">
        <v>150.54</v>
      </c>
      <c r="Q2663" t="n">
        <v>197.95</v>
      </c>
      <c r="R2663" t="n">
        <v>96.2</v>
      </c>
      <c r="S2663" t="n">
        <v>25.4</v>
      </c>
      <c r="T2663" t="n">
        <v>34051.63</v>
      </c>
      <c r="U2663" t="n">
        <v>0.26</v>
      </c>
      <c r="V2663" t="n">
        <v>0.74</v>
      </c>
      <c r="W2663" t="n">
        <v>3.11</v>
      </c>
      <c r="X2663" t="n">
        <v>2.21</v>
      </c>
      <c r="Y2663" t="n">
        <v>1</v>
      </c>
      <c r="Z2663" t="n">
        <v>10</v>
      </c>
    </row>
    <row r="2664">
      <c r="A2664" t="n">
        <v>1</v>
      </c>
      <c r="B2664" t="n">
        <v>75</v>
      </c>
      <c r="C2664" t="inlineStr">
        <is>
          <t xml:space="preserve">CONCLUIDO	</t>
        </is>
      </c>
      <c r="D2664" t="n">
        <v>5.9039</v>
      </c>
      <c r="E2664" t="n">
        <v>16.94</v>
      </c>
      <c r="F2664" t="n">
        <v>12.1</v>
      </c>
      <c r="G2664" t="n">
        <v>8.640000000000001</v>
      </c>
      <c r="H2664" t="n">
        <v>0.15</v>
      </c>
      <c r="I2664" t="n">
        <v>84</v>
      </c>
      <c r="J2664" t="n">
        <v>150.78</v>
      </c>
      <c r="K2664" t="n">
        <v>49.1</v>
      </c>
      <c r="L2664" t="n">
        <v>1.25</v>
      </c>
      <c r="M2664" t="n">
        <v>82</v>
      </c>
      <c r="N2664" t="n">
        <v>25.44</v>
      </c>
      <c r="O2664" t="n">
        <v>18830.65</v>
      </c>
      <c r="P2664" t="n">
        <v>144.3</v>
      </c>
      <c r="Q2664" t="n">
        <v>197.99</v>
      </c>
      <c r="R2664" t="n">
        <v>80.18000000000001</v>
      </c>
      <c r="S2664" t="n">
        <v>25.4</v>
      </c>
      <c r="T2664" t="n">
        <v>26165.72</v>
      </c>
      <c r="U2664" t="n">
        <v>0.32</v>
      </c>
      <c r="V2664" t="n">
        <v>0.77</v>
      </c>
      <c r="W2664" t="n">
        <v>3.08</v>
      </c>
      <c r="X2664" t="n">
        <v>1.7</v>
      </c>
      <c r="Y2664" t="n">
        <v>1</v>
      </c>
      <c r="Z2664" t="n">
        <v>10</v>
      </c>
    </row>
    <row r="2665">
      <c r="A2665" t="n">
        <v>2</v>
      </c>
      <c r="B2665" t="n">
        <v>75</v>
      </c>
      <c r="C2665" t="inlineStr">
        <is>
          <t xml:space="preserve">CONCLUIDO	</t>
        </is>
      </c>
      <c r="D2665" t="n">
        <v>6.2079</v>
      </c>
      <c r="E2665" t="n">
        <v>16.11</v>
      </c>
      <c r="F2665" t="n">
        <v>11.75</v>
      </c>
      <c r="G2665" t="n">
        <v>10.37</v>
      </c>
      <c r="H2665" t="n">
        <v>0.18</v>
      </c>
      <c r="I2665" t="n">
        <v>68</v>
      </c>
      <c r="J2665" t="n">
        <v>151.13</v>
      </c>
      <c r="K2665" t="n">
        <v>49.1</v>
      </c>
      <c r="L2665" t="n">
        <v>1.5</v>
      </c>
      <c r="M2665" t="n">
        <v>66</v>
      </c>
      <c r="N2665" t="n">
        <v>25.54</v>
      </c>
      <c r="O2665" t="n">
        <v>18873.58</v>
      </c>
      <c r="P2665" t="n">
        <v>140.1</v>
      </c>
      <c r="Q2665" t="n">
        <v>197.93</v>
      </c>
      <c r="R2665" t="n">
        <v>69.48</v>
      </c>
      <c r="S2665" t="n">
        <v>25.4</v>
      </c>
      <c r="T2665" t="n">
        <v>20897.28</v>
      </c>
      <c r="U2665" t="n">
        <v>0.37</v>
      </c>
      <c r="V2665" t="n">
        <v>0.79</v>
      </c>
      <c r="W2665" t="n">
        <v>3.06</v>
      </c>
      <c r="X2665" t="n">
        <v>1.36</v>
      </c>
      <c r="Y2665" t="n">
        <v>1</v>
      </c>
      <c r="Z2665" t="n">
        <v>10</v>
      </c>
    </row>
    <row r="2666">
      <c r="A2666" t="n">
        <v>3</v>
      </c>
      <c r="B2666" t="n">
        <v>75</v>
      </c>
      <c r="C2666" t="inlineStr">
        <is>
          <t xml:space="preserve">CONCLUIDO	</t>
        </is>
      </c>
      <c r="D2666" t="n">
        <v>6.412</v>
      </c>
      <c r="E2666" t="n">
        <v>15.6</v>
      </c>
      <c r="F2666" t="n">
        <v>11.55</v>
      </c>
      <c r="G2666" t="n">
        <v>11.95</v>
      </c>
      <c r="H2666" t="n">
        <v>0.2</v>
      </c>
      <c r="I2666" t="n">
        <v>58</v>
      </c>
      <c r="J2666" t="n">
        <v>151.48</v>
      </c>
      <c r="K2666" t="n">
        <v>49.1</v>
      </c>
      <c r="L2666" t="n">
        <v>1.75</v>
      </c>
      <c r="M2666" t="n">
        <v>56</v>
      </c>
      <c r="N2666" t="n">
        <v>25.64</v>
      </c>
      <c r="O2666" t="n">
        <v>18916.54</v>
      </c>
      <c r="P2666" t="n">
        <v>137.46</v>
      </c>
      <c r="Q2666" t="n">
        <v>197.93</v>
      </c>
      <c r="R2666" t="n">
        <v>63.39</v>
      </c>
      <c r="S2666" t="n">
        <v>25.4</v>
      </c>
      <c r="T2666" t="n">
        <v>17900.81</v>
      </c>
      <c r="U2666" t="n">
        <v>0.4</v>
      </c>
      <c r="V2666" t="n">
        <v>0.8100000000000001</v>
      </c>
      <c r="W2666" t="n">
        <v>3.03</v>
      </c>
      <c r="X2666" t="n">
        <v>1.15</v>
      </c>
      <c r="Y2666" t="n">
        <v>1</v>
      </c>
      <c r="Z2666" t="n">
        <v>10</v>
      </c>
    </row>
    <row r="2667">
      <c r="A2667" t="n">
        <v>4</v>
      </c>
      <c r="B2667" t="n">
        <v>75</v>
      </c>
      <c r="C2667" t="inlineStr">
        <is>
          <t xml:space="preserve">CONCLUIDO	</t>
        </is>
      </c>
      <c r="D2667" t="n">
        <v>6.5905</v>
      </c>
      <c r="E2667" t="n">
        <v>15.17</v>
      </c>
      <c r="F2667" t="n">
        <v>11.37</v>
      </c>
      <c r="G2667" t="n">
        <v>13.64</v>
      </c>
      <c r="H2667" t="n">
        <v>0.23</v>
      </c>
      <c r="I2667" t="n">
        <v>50</v>
      </c>
      <c r="J2667" t="n">
        <v>151.83</v>
      </c>
      <c r="K2667" t="n">
        <v>49.1</v>
      </c>
      <c r="L2667" t="n">
        <v>2</v>
      </c>
      <c r="M2667" t="n">
        <v>48</v>
      </c>
      <c r="N2667" t="n">
        <v>25.73</v>
      </c>
      <c r="O2667" t="n">
        <v>18959.54</v>
      </c>
      <c r="P2667" t="n">
        <v>135.16</v>
      </c>
      <c r="Q2667" t="n">
        <v>197.87</v>
      </c>
      <c r="R2667" t="n">
        <v>57.79</v>
      </c>
      <c r="S2667" t="n">
        <v>25.4</v>
      </c>
      <c r="T2667" t="n">
        <v>15140.81</v>
      </c>
      <c r="U2667" t="n">
        <v>0.44</v>
      </c>
      <c r="V2667" t="n">
        <v>0.82</v>
      </c>
      <c r="W2667" t="n">
        <v>3.02</v>
      </c>
      <c r="X2667" t="n">
        <v>0.98</v>
      </c>
      <c r="Y2667" t="n">
        <v>1</v>
      </c>
      <c r="Z2667" t="n">
        <v>10</v>
      </c>
    </row>
    <row r="2668">
      <c r="A2668" t="n">
        <v>5</v>
      </c>
      <c r="B2668" t="n">
        <v>75</v>
      </c>
      <c r="C2668" t="inlineStr">
        <is>
          <t xml:space="preserve">CONCLUIDO	</t>
        </is>
      </c>
      <c r="D2668" t="n">
        <v>6.7231</v>
      </c>
      <c r="E2668" t="n">
        <v>14.87</v>
      </c>
      <c r="F2668" t="n">
        <v>11.25</v>
      </c>
      <c r="G2668" t="n">
        <v>15.35</v>
      </c>
      <c r="H2668" t="n">
        <v>0.26</v>
      </c>
      <c r="I2668" t="n">
        <v>44</v>
      </c>
      <c r="J2668" t="n">
        <v>152.18</v>
      </c>
      <c r="K2668" t="n">
        <v>49.1</v>
      </c>
      <c r="L2668" t="n">
        <v>2.25</v>
      </c>
      <c r="M2668" t="n">
        <v>42</v>
      </c>
      <c r="N2668" t="n">
        <v>25.83</v>
      </c>
      <c r="O2668" t="n">
        <v>19002.56</v>
      </c>
      <c r="P2668" t="n">
        <v>133.62</v>
      </c>
      <c r="Q2668" t="n">
        <v>197.81</v>
      </c>
      <c r="R2668" t="n">
        <v>53.97</v>
      </c>
      <c r="S2668" t="n">
        <v>25.4</v>
      </c>
      <c r="T2668" t="n">
        <v>13262.16</v>
      </c>
      <c r="U2668" t="n">
        <v>0.47</v>
      </c>
      <c r="V2668" t="n">
        <v>0.83</v>
      </c>
      <c r="W2668" t="n">
        <v>3.01</v>
      </c>
      <c r="X2668" t="n">
        <v>0.86</v>
      </c>
      <c r="Y2668" t="n">
        <v>1</v>
      </c>
      <c r="Z2668" t="n">
        <v>10</v>
      </c>
    </row>
    <row r="2669">
      <c r="A2669" t="n">
        <v>6</v>
      </c>
      <c r="B2669" t="n">
        <v>75</v>
      </c>
      <c r="C2669" t="inlineStr">
        <is>
          <t xml:space="preserve">CONCLUIDO	</t>
        </is>
      </c>
      <c r="D2669" t="n">
        <v>6.8388</v>
      </c>
      <c r="E2669" t="n">
        <v>14.62</v>
      </c>
      <c r="F2669" t="n">
        <v>11.15</v>
      </c>
      <c r="G2669" t="n">
        <v>17.16</v>
      </c>
      <c r="H2669" t="n">
        <v>0.29</v>
      </c>
      <c r="I2669" t="n">
        <v>39</v>
      </c>
      <c r="J2669" t="n">
        <v>152.53</v>
      </c>
      <c r="K2669" t="n">
        <v>49.1</v>
      </c>
      <c r="L2669" t="n">
        <v>2.5</v>
      </c>
      <c r="M2669" t="n">
        <v>37</v>
      </c>
      <c r="N2669" t="n">
        <v>25.93</v>
      </c>
      <c r="O2669" t="n">
        <v>19045.63</v>
      </c>
      <c r="P2669" t="n">
        <v>132.31</v>
      </c>
      <c r="Q2669" t="n">
        <v>197.83</v>
      </c>
      <c r="R2669" t="n">
        <v>51.25</v>
      </c>
      <c r="S2669" t="n">
        <v>25.4</v>
      </c>
      <c r="T2669" t="n">
        <v>11924.19</v>
      </c>
      <c r="U2669" t="n">
        <v>0.5</v>
      </c>
      <c r="V2669" t="n">
        <v>0.83</v>
      </c>
      <c r="W2669" t="n">
        <v>3</v>
      </c>
      <c r="X2669" t="n">
        <v>0.76</v>
      </c>
      <c r="Y2669" t="n">
        <v>1</v>
      </c>
      <c r="Z2669" t="n">
        <v>10</v>
      </c>
    </row>
    <row r="2670">
      <c r="A2670" t="n">
        <v>7</v>
      </c>
      <c r="B2670" t="n">
        <v>75</v>
      </c>
      <c r="C2670" t="inlineStr">
        <is>
          <t xml:space="preserve">CONCLUIDO	</t>
        </is>
      </c>
      <c r="D2670" t="n">
        <v>6.9065</v>
      </c>
      <c r="E2670" t="n">
        <v>14.48</v>
      </c>
      <c r="F2670" t="n">
        <v>11.1</v>
      </c>
      <c r="G2670" t="n">
        <v>18.5</v>
      </c>
      <c r="H2670" t="n">
        <v>0.32</v>
      </c>
      <c r="I2670" t="n">
        <v>36</v>
      </c>
      <c r="J2670" t="n">
        <v>152.88</v>
      </c>
      <c r="K2670" t="n">
        <v>49.1</v>
      </c>
      <c r="L2670" t="n">
        <v>2.75</v>
      </c>
      <c r="M2670" t="n">
        <v>34</v>
      </c>
      <c r="N2670" t="n">
        <v>26.03</v>
      </c>
      <c r="O2670" t="n">
        <v>19088.72</v>
      </c>
      <c r="P2670" t="n">
        <v>131.45</v>
      </c>
      <c r="Q2670" t="n">
        <v>197.8</v>
      </c>
      <c r="R2670" t="n">
        <v>49.27</v>
      </c>
      <c r="S2670" t="n">
        <v>25.4</v>
      </c>
      <c r="T2670" t="n">
        <v>10953.29</v>
      </c>
      <c r="U2670" t="n">
        <v>0.52</v>
      </c>
      <c r="V2670" t="n">
        <v>0.84</v>
      </c>
      <c r="W2670" t="n">
        <v>3</v>
      </c>
      <c r="X2670" t="n">
        <v>0.71</v>
      </c>
      <c r="Y2670" t="n">
        <v>1</v>
      </c>
      <c r="Z2670" t="n">
        <v>10</v>
      </c>
    </row>
    <row r="2671">
      <c r="A2671" t="n">
        <v>8</v>
      </c>
      <c r="B2671" t="n">
        <v>75</v>
      </c>
      <c r="C2671" t="inlineStr">
        <is>
          <t xml:space="preserve">CONCLUIDO	</t>
        </is>
      </c>
      <c r="D2671" t="n">
        <v>6.9828</v>
      </c>
      <c r="E2671" t="n">
        <v>14.32</v>
      </c>
      <c r="F2671" t="n">
        <v>11.04</v>
      </c>
      <c r="G2671" t="n">
        <v>20.07</v>
      </c>
      <c r="H2671" t="n">
        <v>0.35</v>
      </c>
      <c r="I2671" t="n">
        <v>33</v>
      </c>
      <c r="J2671" t="n">
        <v>153.23</v>
      </c>
      <c r="K2671" t="n">
        <v>49.1</v>
      </c>
      <c r="L2671" t="n">
        <v>3</v>
      </c>
      <c r="M2671" t="n">
        <v>31</v>
      </c>
      <c r="N2671" t="n">
        <v>26.13</v>
      </c>
      <c r="O2671" t="n">
        <v>19131.85</v>
      </c>
      <c r="P2671" t="n">
        <v>130.58</v>
      </c>
      <c r="Q2671" t="n">
        <v>197.82</v>
      </c>
      <c r="R2671" t="n">
        <v>47.47</v>
      </c>
      <c r="S2671" t="n">
        <v>25.4</v>
      </c>
      <c r="T2671" t="n">
        <v>10066.54</v>
      </c>
      <c r="U2671" t="n">
        <v>0.54</v>
      </c>
      <c r="V2671" t="n">
        <v>0.84</v>
      </c>
      <c r="W2671" t="n">
        <v>2.99</v>
      </c>
      <c r="X2671" t="n">
        <v>0.64</v>
      </c>
      <c r="Y2671" t="n">
        <v>1</v>
      </c>
      <c r="Z2671" t="n">
        <v>10</v>
      </c>
    </row>
    <row r="2672">
      <c r="A2672" t="n">
        <v>9</v>
      </c>
      <c r="B2672" t="n">
        <v>75</v>
      </c>
      <c r="C2672" t="inlineStr">
        <is>
          <t xml:space="preserve">CONCLUIDO	</t>
        </is>
      </c>
      <c r="D2672" t="n">
        <v>7.0613</v>
      </c>
      <c r="E2672" t="n">
        <v>14.16</v>
      </c>
      <c r="F2672" t="n">
        <v>10.97</v>
      </c>
      <c r="G2672" t="n">
        <v>21.94</v>
      </c>
      <c r="H2672" t="n">
        <v>0.37</v>
      </c>
      <c r="I2672" t="n">
        <v>30</v>
      </c>
      <c r="J2672" t="n">
        <v>153.58</v>
      </c>
      <c r="K2672" t="n">
        <v>49.1</v>
      </c>
      <c r="L2672" t="n">
        <v>3.25</v>
      </c>
      <c r="M2672" t="n">
        <v>28</v>
      </c>
      <c r="N2672" t="n">
        <v>26.23</v>
      </c>
      <c r="O2672" t="n">
        <v>19175.02</v>
      </c>
      <c r="P2672" t="n">
        <v>129.58</v>
      </c>
      <c r="Q2672" t="n">
        <v>197.86</v>
      </c>
      <c r="R2672" t="n">
        <v>45.29</v>
      </c>
      <c r="S2672" t="n">
        <v>25.4</v>
      </c>
      <c r="T2672" t="n">
        <v>8992.290000000001</v>
      </c>
      <c r="U2672" t="n">
        <v>0.5600000000000001</v>
      </c>
      <c r="V2672" t="n">
        <v>0.85</v>
      </c>
      <c r="W2672" t="n">
        <v>2.99</v>
      </c>
      <c r="X2672" t="n">
        <v>0.58</v>
      </c>
      <c r="Y2672" t="n">
        <v>1</v>
      </c>
      <c r="Z2672" t="n">
        <v>10</v>
      </c>
    </row>
    <row r="2673">
      <c r="A2673" t="n">
        <v>10</v>
      </c>
      <c r="B2673" t="n">
        <v>75</v>
      </c>
      <c r="C2673" t="inlineStr">
        <is>
          <t xml:space="preserve">CONCLUIDO	</t>
        </is>
      </c>
      <c r="D2673" t="n">
        <v>7.1118</v>
      </c>
      <c r="E2673" t="n">
        <v>14.06</v>
      </c>
      <c r="F2673" t="n">
        <v>10.93</v>
      </c>
      <c r="G2673" t="n">
        <v>23.42</v>
      </c>
      <c r="H2673" t="n">
        <v>0.4</v>
      </c>
      <c r="I2673" t="n">
        <v>28</v>
      </c>
      <c r="J2673" t="n">
        <v>153.93</v>
      </c>
      <c r="K2673" t="n">
        <v>49.1</v>
      </c>
      <c r="L2673" t="n">
        <v>3.5</v>
      </c>
      <c r="M2673" t="n">
        <v>26</v>
      </c>
      <c r="N2673" t="n">
        <v>26.33</v>
      </c>
      <c r="O2673" t="n">
        <v>19218.22</v>
      </c>
      <c r="P2673" t="n">
        <v>128.96</v>
      </c>
      <c r="Q2673" t="n">
        <v>197.84</v>
      </c>
      <c r="R2673" t="n">
        <v>44.17</v>
      </c>
      <c r="S2673" t="n">
        <v>25.4</v>
      </c>
      <c r="T2673" t="n">
        <v>8440.700000000001</v>
      </c>
      <c r="U2673" t="n">
        <v>0.58</v>
      </c>
      <c r="V2673" t="n">
        <v>0.85</v>
      </c>
      <c r="W2673" t="n">
        <v>2.98</v>
      </c>
      <c r="X2673" t="n">
        <v>0.54</v>
      </c>
      <c r="Y2673" t="n">
        <v>1</v>
      </c>
      <c r="Z2673" t="n">
        <v>10</v>
      </c>
    </row>
    <row r="2674">
      <c r="A2674" t="n">
        <v>11</v>
      </c>
      <c r="B2674" t="n">
        <v>75</v>
      </c>
      <c r="C2674" t="inlineStr">
        <is>
          <t xml:space="preserve">CONCLUIDO	</t>
        </is>
      </c>
      <c r="D2674" t="n">
        <v>7.1642</v>
      </c>
      <c r="E2674" t="n">
        <v>13.96</v>
      </c>
      <c r="F2674" t="n">
        <v>10.89</v>
      </c>
      <c r="G2674" t="n">
        <v>25.12</v>
      </c>
      <c r="H2674" t="n">
        <v>0.43</v>
      </c>
      <c r="I2674" t="n">
        <v>26</v>
      </c>
      <c r="J2674" t="n">
        <v>154.28</v>
      </c>
      <c r="K2674" t="n">
        <v>49.1</v>
      </c>
      <c r="L2674" t="n">
        <v>3.75</v>
      </c>
      <c r="M2674" t="n">
        <v>24</v>
      </c>
      <c r="N2674" t="n">
        <v>26.43</v>
      </c>
      <c r="O2674" t="n">
        <v>19261.45</v>
      </c>
      <c r="P2674" t="n">
        <v>128.23</v>
      </c>
      <c r="Q2674" t="n">
        <v>197.86</v>
      </c>
      <c r="R2674" t="n">
        <v>42.95</v>
      </c>
      <c r="S2674" t="n">
        <v>25.4</v>
      </c>
      <c r="T2674" t="n">
        <v>7839.22</v>
      </c>
      <c r="U2674" t="n">
        <v>0.59</v>
      </c>
      <c r="V2674" t="n">
        <v>0.85</v>
      </c>
      <c r="W2674" t="n">
        <v>2.98</v>
      </c>
      <c r="X2674" t="n">
        <v>0.5</v>
      </c>
      <c r="Y2674" t="n">
        <v>1</v>
      </c>
      <c r="Z2674" t="n">
        <v>10</v>
      </c>
    </row>
    <row r="2675">
      <c r="A2675" t="n">
        <v>12</v>
      </c>
      <c r="B2675" t="n">
        <v>75</v>
      </c>
      <c r="C2675" t="inlineStr">
        <is>
          <t xml:space="preserve">CONCLUIDO	</t>
        </is>
      </c>
      <c r="D2675" t="n">
        <v>7.2202</v>
      </c>
      <c r="E2675" t="n">
        <v>13.85</v>
      </c>
      <c r="F2675" t="n">
        <v>10.84</v>
      </c>
      <c r="G2675" t="n">
        <v>27.1</v>
      </c>
      <c r="H2675" t="n">
        <v>0.46</v>
      </c>
      <c r="I2675" t="n">
        <v>24</v>
      </c>
      <c r="J2675" t="n">
        <v>154.63</v>
      </c>
      <c r="K2675" t="n">
        <v>49.1</v>
      </c>
      <c r="L2675" t="n">
        <v>4</v>
      </c>
      <c r="M2675" t="n">
        <v>22</v>
      </c>
      <c r="N2675" t="n">
        <v>26.53</v>
      </c>
      <c r="O2675" t="n">
        <v>19304.72</v>
      </c>
      <c r="P2675" t="n">
        <v>127.56</v>
      </c>
      <c r="Q2675" t="n">
        <v>197.77</v>
      </c>
      <c r="R2675" t="n">
        <v>41.28</v>
      </c>
      <c r="S2675" t="n">
        <v>25.4</v>
      </c>
      <c r="T2675" t="n">
        <v>7017.76</v>
      </c>
      <c r="U2675" t="n">
        <v>0.62</v>
      </c>
      <c r="V2675" t="n">
        <v>0.86</v>
      </c>
      <c r="W2675" t="n">
        <v>2.98</v>
      </c>
      <c r="X2675" t="n">
        <v>0.45</v>
      </c>
      <c r="Y2675" t="n">
        <v>1</v>
      </c>
      <c r="Z2675" t="n">
        <v>10</v>
      </c>
    </row>
    <row r="2676">
      <c r="A2676" t="n">
        <v>13</v>
      </c>
      <c r="B2676" t="n">
        <v>75</v>
      </c>
      <c r="C2676" t="inlineStr">
        <is>
          <t xml:space="preserve">CONCLUIDO	</t>
        </is>
      </c>
      <c r="D2676" t="n">
        <v>7.2381</v>
      </c>
      <c r="E2676" t="n">
        <v>13.82</v>
      </c>
      <c r="F2676" t="n">
        <v>10.84</v>
      </c>
      <c r="G2676" t="n">
        <v>28.27</v>
      </c>
      <c r="H2676" t="n">
        <v>0.49</v>
      </c>
      <c r="I2676" t="n">
        <v>23</v>
      </c>
      <c r="J2676" t="n">
        <v>154.98</v>
      </c>
      <c r="K2676" t="n">
        <v>49.1</v>
      </c>
      <c r="L2676" t="n">
        <v>4.25</v>
      </c>
      <c r="M2676" t="n">
        <v>21</v>
      </c>
      <c r="N2676" t="n">
        <v>26.63</v>
      </c>
      <c r="O2676" t="n">
        <v>19348.03</v>
      </c>
      <c r="P2676" t="n">
        <v>127.36</v>
      </c>
      <c r="Q2676" t="n">
        <v>197.78</v>
      </c>
      <c r="R2676" t="n">
        <v>41.28</v>
      </c>
      <c r="S2676" t="n">
        <v>25.4</v>
      </c>
      <c r="T2676" t="n">
        <v>7019.99</v>
      </c>
      <c r="U2676" t="n">
        <v>0.62</v>
      </c>
      <c r="V2676" t="n">
        <v>0.86</v>
      </c>
      <c r="W2676" t="n">
        <v>2.98</v>
      </c>
      <c r="X2676" t="n">
        <v>0.45</v>
      </c>
      <c r="Y2676" t="n">
        <v>1</v>
      </c>
      <c r="Z2676" t="n">
        <v>10</v>
      </c>
    </row>
    <row r="2677">
      <c r="A2677" t="n">
        <v>14</v>
      </c>
      <c r="B2677" t="n">
        <v>75</v>
      </c>
      <c r="C2677" t="inlineStr">
        <is>
          <t xml:space="preserve">CONCLUIDO	</t>
        </is>
      </c>
      <c r="D2677" t="n">
        <v>7.2701</v>
      </c>
      <c r="E2677" t="n">
        <v>13.76</v>
      </c>
      <c r="F2677" t="n">
        <v>10.81</v>
      </c>
      <c r="G2677" t="n">
        <v>29.47</v>
      </c>
      <c r="H2677" t="n">
        <v>0.51</v>
      </c>
      <c r="I2677" t="n">
        <v>22</v>
      </c>
      <c r="J2677" t="n">
        <v>155.33</v>
      </c>
      <c r="K2677" t="n">
        <v>49.1</v>
      </c>
      <c r="L2677" t="n">
        <v>4.5</v>
      </c>
      <c r="M2677" t="n">
        <v>20</v>
      </c>
      <c r="N2677" t="n">
        <v>26.74</v>
      </c>
      <c r="O2677" t="n">
        <v>19391.36</v>
      </c>
      <c r="P2677" t="n">
        <v>126.83</v>
      </c>
      <c r="Q2677" t="n">
        <v>197.77</v>
      </c>
      <c r="R2677" t="n">
        <v>40.33</v>
      </c>
      <c r="S2677" t="n">
        <v>25.4</v>
      </c>
      <c r="T2677" t="n">
        <v>6553.42</v>
      </c>
      <c r="U2677" t="n">
        <v>0.63</v>
      </c>
      <c r="V2677" t="n">
        <v>0.86</v>
      </c>
      <c r="W2677" t="n">
        <v>2.97</v>
      </c>
      <c r="X2677" t="n">
        <v>0.42</v>
      </c>
      <c r="Y2677" t="n">
        <v>1</v>
      </c>
      <c r="Z2677" t="n">
        <v>10</v>
      </c>
    </row>
    <row r="2678">
      <c r="A2678" t="n">
        <v>15</v>
      </c>
      <c r="B2678" t="n">
        <v>75</v>
      </c>
      <c r="C2678" t="inlineStr">
        <is>
          <t xml:space="preserve">CONCLUIDO	</t>
        </is>
      </c>
      <c r="D2678" t="n">
        <v>7.3281</v>
      </c>
      <c r="E2678" t="n">
        <v>13.65</v>
      </c>
      <c r="F2678" t="n">
        <v>10.76</v>
      </c>
      <c r="G2678" t="n">
        <v>32.28</v>
      </c>
      <c r="H2678" t="n">
        <v>0.54</v>
      </c>
      <c r="I2678" t="n">
        <v>20</v>
      </c>
      <c r="J2678" t="n">
        <v>155.68</v>
      </c>
      <c r="K2678" t="n">
        <v>49.1</v>
      </c>
      <c r="L2678" t="n">
        <v>4.75</v>
      </c>
      <c r="M2678" t="n">
        <v>18</v>
      </c>
      <c r="N2678" t="n">
        <v>26.84</v>
      </c>
      <c r="O2678" t="n">
        <v>19434.74</v>
      </c>
      <c r="P2678" t="n">
        <v>126.01</v>
      </c>
      <c r="Q2678" t="n">
        <v>197.77</v>
      </c>
      <c r="R2678" t="n">
        <v>38.82</v>
      </c>
      <c r="S2678" t="n">
        <v>25.4</v>
      </c>
      <c r="T2678" t="n">
        <v>5806.14</v>
      </c>
      <c r="U2678" t="n">
        <v>0.65</v>
      </c>
      <c r="V2678" t="n">
        <v>0.86</v>
      </c>
      <c r="W2678" t="n">
        <v>2.97</v>
      </c>
      <c r="X2678" t="n">
        <v>0.37</v>
      </c>
      <c r="Y2678" t="n">
        <v>1</v>
      </c>
      <c r="Z2678" t="n">
        <v>10</v>
      </c>
    </row>
    <row r="2679">
      <c r="A2679" t="n">
        <v>16</v>
      </c>
      <c r="B2679" t="n">
        <v>75</v>
      </c>
      <c r="C2679" t="inlineStr">
        <is>
          <t xml:space="preserve">CONCLUIDO	</t>
        </is>
      </c>
      <c r="D2679" t="n">
        <v>7.3523</v>
      </c>
      <c r="E2679" t="n">
        <v>13.6</v>
      </c>
      <c r="F2679" t="n">
        <v>10.74</v>
      </c>
      <c r="G2679" t="n">
        <v>33.93</v>
      </c>
      <c r="H2679" t="n">
        <v>0.57</v>
      </c>
      <c r="I2679" t="n">
        <v>19</v>
      </c>
      <c r="J2679" t="n">
        <v>156.03</v>
      </c>
      <c r="K2679" t="n">
        <v>49.1</v>
      </c>
      <c r="L2679" t="n">
        <v>5</v>
      </c>
      <c r="M2679" t="n">
        <v>17</v>
      </c>
      <c r="N2679" t="n">
        <v>26.94</v>
      </c>
      <c r="O2679" t="n">
        <v>19478.15</v>
      </c>
      <c r="P2679" t="n">
        <v>125.67</v>
      </c>
      <c r="Q2679" t="n">
        <v>197.77</v>
      </c>
      <c r="R2679" t="n">
        <v>38.44</v>
      </c>
      <c r="S2679" t="n">
        <v>25.4</v>
      </c>
      <c r="T2679" t="n">
        <v>5621.89</v>
      </c>
      <c r="U2679" t="n">
        <v>0.66</v>
      </c>
      <c r="V2679" t="n">
        <v>0.87</v>
      </c>
      <c r="W2679" t="n">
        <v>2.97</v>
      </c>
      <c r="X2679" t="n">
        <v>0.35</v>
      </c>
      <c r="Y2679" t="n">
        <v>1</v>
      </c>
      <c r="Z2679" t="n">
        <v>10</v>
      </c>
    </row>
    <row r="2680">
      <c r="A2680" t="n">
        <v>17</v>
      </c>
      <c r="B2680" t="n">
        <v>75</v>
      </c>
      <c r="C2680" t="inlineStr">
        <is>
          <t xml:space="preserve">CONCLUIDO	</t>
        </is>
      </c>
      <c r="D2680" t="n">
        <v>7.3528</v>
      </c>
      <c r="E2680" t="n">
        <v>13.6</v>
      </c>
      <c r="F2680" t="n">
        <v>10.74</v>
      </c>
      <c r="G2680" t="n">
        <v>33.93</v>
      </c>
      <c r="H2680" t="n">
        <v>0.59</v>
      </c>
      <c r="I2680" t="n">
        <v>19</v>
      </c>
      <c r="J2680" t="n">
        <v>156.39</v>
      </c>
      <c r="K2680" t="n">
        <v>49.1</v>
      </c>
      <c r="L2680" t="n">
        <v>5.25</v>
      </c>
      <c r="M2680" t="n">
        <v>17</v>
      </c>
      <c r="N2680" t="n">
        <v>27.04</v>
      </c>
      <c r="O2680" t="n">
        <v>19521.59</v>
      </c>
      <c r="P2680" t="n">
        <v>125.56</v>
      </c>
      <c r="Q2680" t="n">
        <v>197.79</v>
      </c>
      <c r="R2680" t="n">
        <v>38.27</v>
      </c>
      <c r="S2680" t="n">
        <v>25.4</v>
      </c>
      <c r="T2680" t="n">
        <v>5533.7</v>
      </c>
      <c r="U2680" t="n">
        <v>0.66</v>
      </c>
      <c r="V2680" t="n">
        <v>0.87</v>
      </c>
      <c r="W2680" t="n">
        <v>2.97</v>
      </c>
      <c r="X2680" t="n">
        <v>0.35</v>
      </c>
      <c r="Y2680" t="n">
        <v>1</v>
      </c>
      <c r="Z2680" t="n">
        <v>10</v>
      </c>
    </row>
    <row r="2681">
      <c r="A2681" t="n">
        <v>18</v>
      </c>
      <c r="B2681" t="n">
        <v>75</v>
      </c>
      <c r="C2681" t="inlineStr">
        <is>
          <t xml:space="preserve">CONCLUIDO	</t>
        </is>
      </c>
      <c r="D2681" t="n">
        <v>7.3745</v>
      </c>
      <c r="E2681" t="n">
        <v>13.56</v>
      </c>
      <c r="F2681" t="n">
        <v>10.73</v>
      </c>
      <c r="G2681" t="n">
        <v>35.78</v>
      </c>
      <c r="H2681" t="n">
        <v>0.62</v>
      </c>
      <c r="I2681" t="n">
        <v>18</v>
      </c>
      <c r="J2681" t="n">
        <v>156.74</v>
      </c>
      <c r="K2681" t="n">
        <v>49.1</v>
      </c>
      <c r="L2681" t="n">
        <v>5.5</v>
      </c>
      <c r="M2681" t="n">
        <v>16</v>
      </c>
      <c r="N2681" t="n">
        <v>27.14</v>
      </c>
      <c r="O2681" t="n">
        <v>19565.07</v>
      </c>
      <c r="P2681" t="n">
        <v>125.38</v>
      </c>
      <c r="Q2681" t="n">
        <v>197.79</v>
      </c>
      <c r="R2681" t="n">
        <v>37.89</v>
      </c>
      <c r="S2681" t="n">
        <v>25.4</v>
      </c>
      <c r="T2681" t="n">
        <v>5349.64</v>
      </c>
      <c r="U2681" t="n">
        <v>0.67</v>
      </c>
      <c r="V2681" t="n">
        <v>0.87</v>
      </c>
      <c r="W2681" t="n">
        <v>2.97</v>
      </c>
      <c r="X2681" t="n">
        <v>0.34</v>
      </c>
      <c r="Y2681" t="n">
        <v>1</v>
      </c>
      <c r="Z2681" t="n">
        <v>10</v>
      </c>
    </row>
    <row r="2682">
      <c r="A2682" t="n">
        <v>19</v>
      </c>
      <c r="B2682" t="n">
        <v>75</v>
      </c>
      <c r="C2682" t="inlineStr">
        <is>
          <t xml:space="preserve">CONCLUIDO	</t>
        </is>
      </c>
      <c r="D2682" t="n">
        <v>7.3974</v>
      </c>
      <c r="E2682" t="n">
        <v>13.52</v>
      </c>
      <c r="F2682" t="n">
        <v>10.72</v>
      </c>
      <c r="G2682" t="n">
        <v>37.84</v>
      </c>
      <c r="H2682" t="n">
        <v>0.65</v>
      </c>
      <c r="I2682" t="n">
        <v>17</v>
      </c>
      <c r="J2682" t="n">
        <v>157.09</v>
      </c>
      <c r="K2682" t="n">
        <v>49.1</v>
      </c>
      <c r="L2682" t="n">
        <v>5.75</v>
      </c>
      <c r="M2682" t="n">
        <v>15</v>
      </c>
      <c r="N2682" t="n">
        <v>27.25</v>
      </c>
      <c r="O2682" t="n">
        <v>19608.58</v>
      </c>
      <c r="P2682" t="n">
        <v>124.97</v>
      </c>
      <c r="Q2682" t="n">
        <v>197.78</v>
      </c>
      <c r="R2682" t="n">
        <v>37.79</v>
      </c>
      <c r="S2682" t="n">
        <v>25.4</v>
      </c>
      <c r="T2682" t="n">
        <v>5308.23</v>
      </c>
      <c r="U2682" t="n">
        <v>0.67</v>
      </c>
      <c r="V2682" t="n">
        <v>0.87</v>
      </c>
      <c r="W2682" t="n">
        <v>2.97</v>
      </c>
      <c r="X2682" t="n">
        <v>0.33</v>
      </c>
      <c r="Y2682" t="n">
        <v>1</v>
      </c>
      <c r="Z2682" t="n">
        <v>10</v>
      </c>
    </row>
    <row r="2683">
      <c r="A2683" t="n">
        <v>20</v>
      </c>
      <c r="B2683" t="n">
        <v>75</v>
      </c>
      <c r="C2683" t="inlineStr">
        <is>
          <t xml:space="preserve">CONCLUIDO	</t>
        </is>
      </c>
      <c r="D2683" t="n">
        <v>7.4379</v>
      </c>
      <c r="E2683" t="n">
        <v>13.44</v>
      </c>
      <c r="F2683" t="n">
        <v>10.68</v>
      </c>
      <c r="G2683" t="n">
        <v>40.05</v>
      </c>
      <c r="H2683" t="n">
        <v>0.67</v>
      </c>
      <c r="I2683" t="n">
        <v>16</v>
      </c>
      <c r="J2683" t="n">
        <v>157.44</v>
      </c>
      <c r="K2683" t="n">
        <v>49.1</v>
      </c>
      <c r="L2683" t="n">
        <v>6</v>
      </c>
      <c r="M2683" t="n">
        <v>14</v>
      </c>
      <c r="N2683" t="n">
        <v>27.35</v>
      </c>
      <c r="O2683" t="n">
        <v>19652.13</v>
      </c>
      <c r="P2683" t="n">
        <v>124.33</v>
      </c>
      <c r="Q2683" t="n">
        <v>197.8</v>
      </c>
      <c r="R2683" t="n">
        <v>36.32</v>
      </c>
      <c r="S2683" t="n">
        <v>25.4</v>
      </c>
      <c r="T2683" t="n">
        <v>4576.36</v>
      </c>
      <c r="U2683" t="n">
        <v>0.7</v>
      </c>
      <c r="V2683" t="n">
        <v>0.87</v>
      </c>
      <c r="W2683" t="n">
        <v>2.97</v>
      </c>
      <c r="X2683" t="n">
        <v>0.29</v>
      </c>
      <c r="Y2683" t="n">
        <v>1</v>
      </c>
      <c r="Z2683" t="n">
        <v>10</v>
      </c>
    </row>
    <row r="2684">
      <c r="A2684" t="n">
        <v>21</v>
      </c>
      <c r="B2684" t="n">
        <v>75</v>
      </c>
      <c r="C2684" t="inlineStr">
        <is>
          <t xml:space="preserve">CONCLUIDO	</t>
        </is>
      </c>
      <c r="D2684" t="n">
        <v>7.4294</v>
      </c>
      <c r="E2684" t="n">
        <v>13.46</v>
      </c>
      <c r="F2684" t="n">
        <v>10.69</v>
      </c>
      <c r="G2684" t="n">
        <v>40.11</v>
      </c>
      <c r="H2684" t="n">
        <v>0.7</v>
      </c>
      <c r="I2684" t="n">
        <v>16</v>
      </c>
      <c r="J2684" t="n">
        <v>157.8</v>
      </c>
      <c r="K2684" t="n">
        <v>49.1</v>
      </c>
      <c r="L2684" t="n">
        <v>6.25</v>
      </c>
      <c r="M2684" t="n">
        <v>14</v>
      </c>
      <c r="N2684" t="n">
        <v>27.45</v>
      </c>
      <c r="O2684" t="n">
        <v>19695.71</v>
      </c>
      <c r="P2684" t="n">
        <v>124.48</v>
      </c>
      <c r="Q2684" t="n">
        <v>197.83</v>
      </c>
      <c r="R2684" t="n">
        <v>36.81</v>
      </c>
      <c r="S2684" t="n">
        <v>25.4</v>
      </c>
      <c r="T2684" t="n">
        <v>4821.8</v>
      </c>
      <c r="U2684" t="n">
        <v>0.6899999999999999</v>
      </c>
      <c r="V2684" t="n">
        <v>0.87</v>
      </c>
      <c r="W2684" t="n">
        <v>2.96</v>
      </c>
      <c r="X2684" t="n">
        <v>0.3</v>
      </c>
      <c r="Y2684" t="n">
        <v>1</v>
      </c>
      <c r="Z2684" t="n">
        <v>10</v>
      </c>
    </row>
    <row r="2685">
      <c r="A2685" t="n">
        <v>22</v>
      </c>
      <c r="B2685" t="n">
        <v>75</v>
      </c>
      <c r="C2685" t="inlineStr">
        <is>
          <t xml:space="preserve">CONCLUIDO	</t>
        </is>
      </c>
      <c r="D2685" t="n">
        <v>7.4577</v>
      </c>
      <c r="E2685" t="n">
        <v>13.41</v>
      </c>
      <c r="F2685" t="n">
        <v>10.67</v>
      </c>
      <c r="G2685" t="n">
        <v>42.7</v>
      </c>
      <c r="H2685" t="n">
        <v>0.73</v>
      </c>
      <c r="I2685" t="n">
        <v>15</v>
      </c>
      <c r="J2685" t="n">
        <v>158.15</v>
      </c>
      <c r="K2685" t="n">
        <v>49.1</v>
      </c>
      <c r="L2685" t="n">
        <v>6.5</v>
      </c>
      <c r="M2685" t="n">
        <v>13</v>
      </c>
      <c r="N2685" t="n">
        <v>27.56</v>
      </c>
      <c r="O2685" t="n">
        <v>19739.33</v>
      </c>
      <c r="P2685" t="n">
        <v>124.05</v>
      </c>
      <c r="Q2685" t="n">
        <v>197.76</v>
      </c>
      <c r="R2685" t="n">
        <v>36.24</v>
      </c>
      <c r="S2685" t="n">
        <v>25.4</v>
      </c>
      <c r="T2685" t="n">
        <v>4539.17</v>
      </c>
      <c r="U2685" t="n">
        <v>0.7</v>
      </c>
      <c r="V2685" t="n">
        <v>0.87</v>
      </c>
      <c r="W2685" t="n">
        <v>2.96</v>
      </c>
      <c r="X2685" t="n">
        <v>0.28</v>
      </c>
      <c r="Y2685" t="n">
        <v>1</v>
      </c>
      <c r="Z2685" t="n">
        <v>10</v>
      </c>
    </row>
    <row r="2686">
      <c r="A2686" t="n">
        <v>23</v>
      </c>
      <c r="B2686" t="n">
        <v>75</v>
      </c>
      <c r="C2686" t="inlineStr">
        <is>
          <t xml:space="preserve">CONCLUIDO	</t>
        </is>
      </c>
      <c r="D2686" t="n">
        <v>7.4636</v>
      </c>
      <c r="E2686" t="n">
        <v>13.4</v>
      </c>
      <c r="F2686" t="n">
        <v>10.66</v>
      </c>
      <c r="G2686" t="n">
        <v>42.65</v>
      </c>
      <c r="H2686" t="n">
        <v>0.75</v>
      </c>
      <c r="I2686" t="n">
        <v>15</v>
      </c>
      <c r="J2686" t="n">
        <v>158.51</v>
      </c>
      <c r="K2686" t="n">
        <v>49.1</v>
      </c>
      <c r="L2686" t="n">
        <v>6.75</v>
      </c>
      <c r="M2686" t="n">
        <v>13</v>
      </c>
      <c r="N2686" t="n">
        <v>27.66</v>
      </c>
      <c r="O2686" t="n">
        <v>19782.99</v>
      </c>
      <c r="P2686" t="n">
        <v>123.64</v>
      </c>
      <c r="Q2686" t="n">
        <v>197.77</v>
      </c>
      <c r="R2686" t="n">
        <v>35.88</v>
      </c>
      <c r="S2686" t="n">
        <v>25.4</v>
      </c>
      <c r="T2686" t="n">
        <v>4360.49</v>
      </c>
      <c r="U2686" t="n">
        <v>0.71</v>
      </c>
      <c r="V2686" t="n">
        <v>0.87</v>
      </c>
      <c r="W2686" t="n">
        <v>2.96</v>
      </c>
      <c r="X2686" t="n">
        <v>0.27</v>
      </c>
      <c r="Y2686" t="n">
        <v>1</v>
      </c>
      <c r="Z2686" t="n">
        <v>10</v>
      </c>
    </row>
    <row r="2687">
      <c r="A2687" t="n">
        <v>24</v>
      </c>
      <c r="B2687" t="n">
        <v>75</v>
      </c>
      <c r="C2687" t="inlineStr">
        <is>
          <t xml:space="preserve">CONCLUIDO	</t>
        </is>
      </c>
      <c r="D2687" t="n">
        <v>7.4913</v>
      </c>
      <c r="E2687" t="n">
        <v>13.35</v>
      </c>
      <c r="F2687" t="n">
        <v>10.64</v>
      </c>
      <c r="G2687" t="n">
        <v>45.62</v>
      </c>
      <c r="H2687" t="n">
        <v>0.78</v>
      </c>
      <c r="I2687" t="n">
        <v>14</v>
      </c>
      <c r="J2687" t="n">
        <v>158.86</v>
      </c>
      <c r="K2687" t="n">
        <v>49.1</v>
      </c>
      <c r="L2687" t="n">
        <v>7</v>
      </c>
      <c r="M2687" t="n">
        <v>12</v>
      </c>
      <c r="N2687" t="n">
        <v>27.77</v>
      </c>
      <c r="O2687" t="n">
        <v>19826.68</v>
      </c>
      <c r="P2687" t="n">
        <v>123.36</v>
      </c>
      <c r="Q2687" t="n">
        <v>197.81</v>
      </c>
      <c r="R2687" t="n">
        <v>35.32</v>
      </c>
      <c r="S2687" t="n">
        <v>25.4</v>
      </c>
      <c r="T2687" t="n">
        <v>4087.15</v>
      </c>
      <c r="U2687" t="n">
        <v>0.72</v>
      </c>
      <c r="V2687" t="n">
        <v>0.87</v>
      </c>
      <c r="W2687" t="n">
        <v>2.96</v>
      </c>
      <c r="X2687" t="n">
        <v>0.25</v>
      </c>
      <c r="Y2687" t="n">
        <v>1</v>
      </c>
      <c r="Z2687" t="n">
        <v>10</v>
      </c>
    </row>
    <row r="2688">
      <c r="A2688" t="n">
        <v>25</v>
      </c>
      <c r="B2688" t="n">
        <v>75</v>
      </c>
      <c r="C2688" t="inlineStr">
        <is>
          <t xml:space="preserve">CONCLUIDO	</t>
        </is>
      </c>
      <c r="D2688" t="n">
        <v>7.4849</v>
      </c>
      <c r="E2688" t="n">
        <v>13.36</v>
      </c>
      <c r="F2688" t="n">
        <v>10.66</v>
      </c>
      <c r="G2688" t="n">
        <v>45.67</v>
      </c>
      <c r="H2688" t="n">
        <v>0.8100000000000001</v>
      </c>
      <c r="I2688" t="n">
        <v>14</v>
      </c>
      <c r="J2688" t="n">
        <v>159.22</v>
      </c>
      <c r="K2688" t="n">
        <v>49.1</v>
      </c>
      <c r="L2688" t="n">
        <v>7.25</v>
      </c>
      <c r="M2688" t="n">
        <v>12</v>
      </c>
      <c r="N2688" t="n">
        <v>27.87</v>
      </c>
      <c r="O2688" t="n">
        <v>19870.53</v>
      </c>
      <c r="P2688" t="n">
        <v>123.11</v>
      </c>
      <c r="Q2688" t="n">
        <v>197.77</v>
      </c>
      <c r="R2688" t="n">
        <v>35.73</v>
      </c>
      <c r="S2688" t="n">
        <v>25.4</v>
      </c>
      <c r="T2688" t="n">
        <v>4290.35</v>
      </c>
      <c r="U2688" t="n">
        <v>0.71</v>
      </c>
      <c r="V2688" t="n">
        <v>0.87</v>
      </c>
      <c r="W2688" t="n">
        <v>2.96</v>
      </c>
      <c r="X2688" t="n">
        <v>0.27</v>
      </c>
      <c r="Y2688" t="n">
        <v>1</v>
      </c>
      <c r="Z2688" t="n">
        <v>10</v>
      </c>
    </row>
    <row r="2689">
      <c r="A2689" t="n">
        <v>26</v>
      </c>
      <c r="B2689" t="n">
        <v>75</v>
      </c>
      <c r="C2689" t="inlineStr">
        <is>
          <t xml:space="preserve">CONCLUIDO	</t>
        </is>
      </c>
      <c r="D2689" t="n">
        <v>7.5121</v>
      </c>
      <c r="E2689" t="n">
        <v>13.31</v>
      </c>
      <c r="F2689" t="n">
        <v>10.64</v>
      </c>
      <c r="G2689" t="n">
        <v>49.1</v>
      </c>
      <c r="H2689" t="n">
        <v>0.83</v>
      </c>
      <c r="I2689" t="n">
        <v>13</v>
      </c>
      <c r="J2689" t="n">
        <v>159.57</v>
      </c>
      <c r="K2689" t="n">
        <v>49.1</v>
      </c>
      <c r="L2689" t="n">
        <v>7.5</v>
      </c>
      <c r="M2689" t="n">
        <v>11</v>
      </c>
      <c r="N2689" t="n">
        <v>27.98</v>
      </c>
      <c r="O2689" t="n">
        <v>19914.3</v>
      </c>
      <c r="P2689" t="n">
        <v>123.08</v>
      </c>
      <c r="Q2689" t="n">
        <v>197.78</v>
      </c>
      <c r="R2689" t="n">
        <v>35.16</v>
      </c>
      <c r="S2689" t="n">
        <v>25.4</v>
      </c>
      <c r="T2689" t="n">
        <v>4009.82</v>
      </c>
      <c r="U2689" t="n">
        <v>0.72</v>
      </c>
      <c r="V2689" t="n">
        <v>0.87</v>
      </c>
      <c r="W2689" t="n">
        <v>2.96</v>
      </c>
      <c r="X2689" t="n">
        <v>0.25</v>
      </c>
      <c r="Y2689" t="n">
        <v>1</v>
      </c>
      <c r="Z2689" t="n">
        <v>10</v>
      </c>
    </row>
    <row r="2690">
      <c r="A2690" t="n">
        <v>27</v>
      </c>
      <c r="B2690" t="n">
        <v>75</v>
      </c>
      <c r="C2690" t="inlineStr">
        <is>
          <t xml:space="preserve">CONCLUIDO	</t>
        </is>
      </c>
      <c r="D2690" t="n">
        <v>7.5221</v>
      </c>
      <c r="E2690" t="n">
        <v>13.29</v>
      </c>
      <c r="F2690" t="n">
        <v>10.62</v>
      </c>
      <c r="G2690" t="n">
        <v>49.02</v>
      </c>
      <c r="H2690" t="n">
        <v>0.86</v>
      </c>
      <c r="I2690" t="n">
        <v>13</v>
      </c>
      <c r="J2690" t="n">
        <v>159.92</v>
      </c>
      <c r="K2690" t="n">
        <v>49.1</v>
      </c>
      <c r="L2690" t="n">
        <v>7.75</v>
      </c>
      <c r="M2690" t="n">
        <v>11</v>
      </c>
      <c r="N2690" t="n">
        <v>28.08</v>
      </c>
      <c r="O2690" t="n">
        <v>19958.1</v>
      </c>
      <c r="P2690" t="n">
        <v>122.6</v>
      </c>
      <c r="Q2690" t="n">
        <v>197.75</v>
      </c>
      <c r="R2690" t="n">
        <v>34.64</v>
      </c>
      <c r="S2690" t="n">
        <v>25.4</v>
      </c>
      <c r="T2690" t="n">
        <v>3749.33</v>
      </c>
      <c r="U2690" t="n">
        <v>0.73</v>
      </c>
      <c r="V2690" t="n">
        <v>0.88</v>
      </c>
      <c r="W2690" t="n">
        <v>2.96</v>
      </c>
      <c r="X2690" t="n">
        <v>0.23</v>
      </c>
      <c r="Y2690" t="n">
        <v>1</v>
      </c>
      <c r="Z2690" t="n">
        <v>10</v>
      </c>
    </row>
    <row r="2691">
      <c r="A2691" t="n">
        <v>28</v>
      </c>
      <c r="B2691" t="n">
        <v>75</v>
      </c>
      <c r="C2691" t="inlineStr">
        <is>
          <t xml:space="preserve">CONCLUIDO	</t>
        </is>
      </c>
      <c r="D2691" t="n">
        <v>7.5415</v>
      </c>
      <c r="E2691" t="n">
        <v>13.26</v>
      </c>
      <c r="F2691" t="n">
        <v>10.62</v>
      </c>
      <c r="G2691" t="n">
        <v>53.08</v>
      </c>
      <c r="H2691" t="n">
        <v>0.88</v>
      </c>
      <c r="I2691" t="n">
        <v>12</v>
      </c>
      <c r="J2691" t="n">
        <v>160.28</v>
      </c>
      <c r="K2691" t="n">
        <v>49.1</v>
      </c>
      <c r="L2691" t="n">
        <v>8</v>
      </c>
      <c r="M2691" t="n">
        <v>10</v>
      </c>
      <c r="N2691" t="n">
        <v>28.19</v>
      </c>
      <c r="O2691" t="n">
        <v>20001.93</v>
      </c>
      <c r="P2691" t="n">
        <v>122.23</v>
      </c>
      <c r="Q2691" t="n">
        <v>197.78</v>
      </c>
      <c r="R2691" t="n">
        <v>34.44</v>
      </c>
      <c r="S2691" t="n">
        <v>25.4</v>
      </c>
      <c r="T2691" t="n">
        <v>3658.22</v>
      </c>
      <c r="U2691" t="n">
        <v>0.74</v>
      </c>
      <c r="V2691" t="n">
        <v>0.88</v>
      </c>
      <c r="W2691" t="n">
        <v>2.96</v>
      </c>
      <c r="X2691" t="n">
        <v>0.23</v>
      </c>
      <c r="Y2691" t="n">
        <v>1</v>
      </c>
      <c r="Z2691" t="n">
        <v>10</v>
      </c>
    </row>
    <row r="2692">
      <c r="A2692" t="n">
        <v>29</v>
      </c>
      <c r="B2692" t="n">
        <v>75</v>
      </c>
      <c r="C2692" t="inlineStr">
        <is>
          <t xml:space="preserve">CONCLUIDO	</t>
        </is>
      </c>
      <c r="D2692" t="n">
        <v>7.5457</v>
      </c>
      <c r="E2692" t="n">
        <v>13.25</v>
      </c>
      <c r="F2692" t="n">
        <v>10.61</v>
      </c>
      <c r="G2692" t="n">
        <v>53.05</v>
      </c>
      <c r="H2692" t="n">
        <v>0.91</v>
      </c>
      <c r="I2692" t="n">
        <v>12</v>
      </c>
      <c r="J2692" t="n">
        <v>160.64</v>
      </c>
      <c r="K2692" t="n">
        <v>49.1</v>
      </c>
      <c r="L2692" t="n">
        <v>8.25</v>
      </c>
      <c r="M2692" t="n">
        <v>10</v>
      </c>
      <c r="N2692" t="n">
        <v>28.29</v>
      </c>
      <c r="O2692" t="n">
        <v>20045.81</v>
      </c>
      <c r="P2692" t="n">
        <v>122.13</v>
      </c>
      <c r="Q2692" t="n">
        <v>197.76</v>
      </c>
      <c r="R2692" t="n">
        <v>34.22</v>
      </c>
      <c r="S2692" t="n">
        <v>25.4</v>
      </c>
      <c r="T2692" t="n">
        <v>3545.01</v>
      </c>
      <c r="U2692" t="n">
        <v>0.74</v>
      </c>
      <c r="V2692" t="n">
        <v>0.88</v>
      </c>
      <c r="W2692" t="n">
        <v>2.96</v>
      </c>
      <c r="X2692" t="n">
        <v>0.22</v>
      </c>
      <c r="Y2692" t="n">
        <v>1</v>
      </c>
      <c r="Z2692" t="n">
        <v>10</v>
      </c>
    </row>
    <row r="2693">
      <c r="A2693" t="n">
        <v>30</v>
      </c>
      <c r="B2693" t="n">
        <v>75</v>
      </c>
      <c r="C2693" t="inlineStr">
        <is>
          <t xml:space="preserve">CONCLUIDO	</t>
        </is>
      </c>
      <c r="D2693" t="n">
        <v>7.5437</v>
      </c>
      <c r="E2693" t="n">
        <v>13.26</v>
      </c>
      <c r="F2693" t="n">
        <v>10.61</v>
      </c>
      <c r="G2693" t="n">
        <v>53.07</v>
      </c>
      <c r="H2693" t="n">
        <v>0.9399999999999999</v>
      </c>
      <c r="I2693" t="n">
        <v>12</v>
      </c>
      <c r="J2693" t="n">
        <v>160.99</v>
      </c>
      <c r="K2693" t="n">
        <v>49.1</v>
      </c>
      <c r="L2693" t="n">
        <v>8.5</v>
      </c>
      <c r="M2693" t="n">
        <v>10</v>
      </c>
      <c r="N2693" t="n">
        <v>28.4</v>
      </c>
      <c r="O2693" t="n">
        <v>20089.72</v>
      </c>
      <c r="P2693" t="n">
        <v>121.79</v>
      </c>
      <c r="Q2693" t="n">
        <v>197.77</v>
      </c>
      <c r="R2693" t="n">
        <v>34.26</v>
      </c>
      <c r="S2693" t="n">
        <v>25.4</v>
      </c>
      <c r="T2693" t="n">
        <v>3564.23</v>
      </c>
      <c r="U2693" t="n">
        <v>0.74</v>
      </c>
      <c r="V2693" t="n">
        <v>0.88</v>
      </c>
      <c r="W2693" t="n">
        <v>2.96</v>
      </c>
      <c r="X2693" t="n">
        <v>0.22</v>
      </c>
      <c r="Y2693" t="n">
        <v>1</v>
      </c>
      <c r="Z2693" t="n">
        <v>10</v>
      </c>
    </row>
    <row r="2694">
      <c r="A2694" t="n">
        <v>31</v>
      </c>
      <c r="B2694" t="n">
        <v>75</v>
      </c>
      <c r="C2694" t="inlineStr">
        <is>
          <t xml:space="preserve">CONCLUIDO	</t>
        </is>
      </c>
      <c r="D2694" t="n">
        <v>7.5745</v>
      </c>
      <c r="E2694" t="n">
        <v>13.2</v>
      </c>
      <c r="F2694" t="n">
        <v>10.59</v>
      </c>
      <c r="G2694" t="n">
        <v>57.76</v>
      </c>
      <c r="H2694" t="n">
        <v>0.96</v>
      </c>
      <c r="I2694" t="n">
        <v>11</v>
      </c>
      <c r="J2694" t="n">
        <v>161.35</v>
      </c>
      <c r="K2694" t="n">
        <v>49.1</v>
      </c>
      <c r="L2694" t="n">
        <v>8.75</v>
      </c>
      <c r="M2694" t="n">
        <v>9</v>
      </c>
      <c r="N2694" t="n">
        <v>28.5</v>
      </c>
      <c r="O2694" t="n">
        <v>20133.66</v>
      </c>
      <c r="P2694" t="n">
        <v>121.28</v>
      </c>
      <c r="Q2694" t="n">
        <v>197.78</v>
      </c>
      <c r="R2694" t="n">
        <v>33.62</v>
      </c>
      <c r="S2694" t="n">
        <v>25.4</v>
      </c>
      <c r="T2694" t="n">
        <v>3251.12</v>
      </c>
      <c r="U2694" t="n">
        <v>0.76</v>
      </c>
      <c r="V2694" t="n">
        <v>0.88</v>
      </c>
      <c r="W2694" t="n">
        <v>2.96</v>
      </c>
      <c r="X2694" t="n">
        <v>0.2</v>
      </c>
      <c r="Y2694" t="n">
        <v>1</v>
      </c>
      <c r="Z2694" t="n">
        <v>10</v>
      </c>
    </row>
    <row r="2695">
      <c r="A2695" t="n">
        <v>32</v>
      </c>
      <c r="B2695" t="n">
        <v>75</v>
      </c>
      <c r="C2695" t="inlineStr">
        <is>
          <t xml:space="preserve">CONCLUIDO	</t>
        </is>
      </c>
      <c r="D2695" t="n">
        <v>7.575</v>
      </c>
      <c r="E2695" t="n">
        <v>13.2</v>
      </c>
      <c r="F2695" t="n">
        <v>10.59</v>
      </c>
      <c r="G2695" t="n">
        <v>57.76</v>
      </c>
      <c r="H2695" t="n">
        <v>0.99</v>
      </c>
      <c r="I2695" t="n">
        <v>11</v>
      </c>
      <c r="J2695" t="n">
        <v>161.71</v>
      </c>
      <c r="K2695" t="n">
        <v>49.1</v>
      </c>
      <c r="L2695" t="n">
        <v>9</v>
      </c>
      <c r="M2695" t="n">
        <v>9</v>
      </c>
      <c r="N2695" t="n">
        <v>28.61</v>
      </c>
      <c r="O2695" t="n">
        <v>20177.64</v>
      </c>
      <c r="P2695" t="n">
        <v>121.15</v>
      </c>
      <c r="Q2695" t="n">
        <v>197.75</v>
      </c>
      <c r="R2695" t="n">
        <v>33.49</v>
      </c>
      <c r="S2695" t="n">
        <v>25.4</v>
      </c>
      <c r="T2695" t="n">
        <v>3186.9</v>
      </c>
      <c r="U2695" t="n">
        <v>0.76</v>
      </c>
      <c r="V2695" t="n">
        <v>0.88</v>
      </c>
      <c r="W2695" t="n">
        <v>2.96</v>
      </c>
      <c r="X2695" t="n">
        <v>0.2</v>
      </c>
      <c r="Y2695" t="n">
        <v>1</v>
      </c>
      <c r="Z2695" t="n">
        <v>10</v>
      </c>
    </row>
    <row r="2696">
      <c r="A2696" t="n">
        <v>33</v>
      </c>
      <c r="B2696" t="n">
        <v>75</v>
      </c>
      <c r="C2696" t="inlineStr">
        <is>
          <t xml:space="preserve">CONCLUIDO	</t>
        </is>
      </c>
      <c r="D2696" t="n">
        <v>7.5745</v>
      </c>
      <c r="E2696" t="n">
        <v>13.2</v>
      </c>
      <c r="F2696" t="n">
        <v>10.59</v>
      </c>
      <c r="G2696" t="n">
        <v>57.76</v>
      </c>
      <c r="H2696" t="n">
        <v>1.01</v>
      </c>
      <c r="I2696" t="n">
        <v>11</v>
      </c>
      <c r="J2696" t="n">
        <v>162.06</v>
      </c>
      <c r="K2696" t="n">
        <v>49.1</v>
      </c>
      <c r="L2696" t="n">
        <v>9.25</v>
      </c>
      <c r="M2696" t="n">
        <v>9</v>
      </c>
      <c r="N2696" t="n">
        <v>28.72</v>
      </c>
      <c r="O2696" t="n">
        <v>20221.66</v>
      </c>
      <c r="P2696" t="n">
        <v>121.25</v>
      </c>
      <c r="Q2696" t="n">
        <v>197.81</v>
      </c>
      <c r="R2696" t="n">
        <v>33.65</v>
      </c>
      <c r="S2696" t="n">
        <v>25.4</v>
      </c>
      <c r="T2696" t="n">
        <v>3264.69</v>
      </c>
      <c r="U2696" t="n">
        <v>0.75</v>
      </c>
      <c r="V2696" t="n">
        <v>0.88</v>
      </c>
      <c r="W2696" t="n">
        <v>2.96</v>
      </c>
      <c r="X2696" t="n">
        <v>0.2</v>
      </c>
      <c r="Y2696" t="n">
        <v>1</v>
      </c>
      <c r="Z2696" t="n">
        <v>10</v>
      </c>
    </row>
    <row r="2697">
      <c r="A2697" t="n">
        <v>34</v>
      </c>
      <c r="B2697" t="n">
        <v>75</v>
      </c>
      <c r="C2697" t="inlineStr">
        <is>
          <t xml:space="preserve">CONCLUIDO	</t>
        </is>
      </c>
      <c r="D2697" t="n">
        <v>7.5804</v>
      </c>
      <c r="E2697" t="n">
        <v>13.19</v>
      </c>
      <c r="F2697" t="n">
        <v>10.58</v>
      </c>
      <c r="G2697" t="n">
        <v>57.71</v>
      </c>
      <c r="H2697" t="n">
        <v>1.04</v>
      </c>
      <c r="I2697" t="n">
        <v>11</v>
      </c>
      <c r="J2697" t="n">
        <v>162.42</v>
      </c>
      <c r="K2697" t="n">
        <v>49.1</v>
      </c>
      <c r="L2697" t="n">
        <v>9.5</v>
      </c>
      <c r="M2697" t="n">
        <v>9</v>
      </c>
      <c r="N2697" t="n">
        <v>28.82</v>
      </c>
      <c r="O2697" t="n">
        <v>20265.72</v>
      </c>
      <c r="P2697" t="n">
        <v>120.74</v>
      </c>
      <c r="Q2697" t="n">
        <v>197.81</v>
      </c>
      <c r="R2697" t="n">
        <v>33.33</v>
      </c>
      <c r="S2697" t="n">
        <v>25.4</v>
      </c>
      <c r="T2697" t="n">
        <v>3105.4</v>
      </c>
      <c r="U2697" t="n">
        <v>0.76</v>
      </c>
      <c r="V2697" t="n">
        <v>0.88</v>
      </c>
      <c r="W2697" t="n">
        <v>2.95</v>
      </c>
      <c r="X2697" t="n">
        <v>0.19</v>
      </c>
      <c r="Y2697" t="n">
        <v>1</v>
      </c>
      <c r="Z2697" t="n">
        <v>10</v>
      </c>
    </row>
    <row r="2698">
      <c r="A2698" t="n">
        <v>35</v>
      </c>
      <c r="B2698" t="n">
        <v>75</v>
      </c>
      <c r="C2698" t="inlineStr">
        <is>
          <t xml:space="preserve">CONCLUIDO	</t>
        </is>
      </c>
      <c r="D2698" t="n">
        <v>7.6047</v>
      </c>
      <c r="E2698" t="n">
        <v>13.15</v>
      </c>
      <c r="F2698" t="n">
        <v>10.57</v>
      </c>
      <c r="G2698" t="n">
        <v>63.41</v>
      </c>
      <c r="H2698" t="n">
        <v>1.06</v>
      </c>
      <c r="I2698" t="n">
        <v>10</v>
      </c>
      <c r="J2698" t="n">
        <v>162.78</v>
      </c>
      <c r="K2698" t="n">
        <v>49.1</v>
      </c>
      <c r="L2698" t="n">
        <v>9.75</v>
      </c>
      <c r="M2698" t="n">
        <v>8</v>
      </c>
      <c r="N2698" t="n">
        <v>28.93</v>
      </c>
      <c r="O2698" t="n">
        <v>20309.81</v>
      </c>
      <c r="P2698" t="n">
        <v>120.57</v>
      </c>
      <c r="Q2698" t="n">
        <v>197.8</v>
      </c>
      <c r="R2698" t="n">
        <v>32.83</v>
      </c>
      <c r="S2698" t="n">
        <v>25.4</v>
      </c>
      <c r="T2698" t="n">
        <v>2859.55</v>
      </c>
      <c r="U2698" t="n">
        <v>0.77</v>
      </c>
      <c r="V2698" t="n">
        <v>0.88</v>
      </c>
      <c r="W2698" t="n">
        <v>2.96</v>
      </c>
      <c r="X2698" t="n">
        <v>0.18</v>
      </c>
      <c r="Y2698" t="n">
        <v>1</v>
      </c>
      <c r="Z2698" t="n">
        <v>10</v>
      </c>
    </row>
    <row r="2699">
      <c r="A2699" t="n">
        <v>36</v>
      </c>
      <c r="B2699" t="n">
        <v>75</v>
      </c>
      <c r="C2699" t="inlineStr">
        <is>
          <t xml:space="preserve">CONCLUIDO	</t>
        </is>
      </c>
      <c r="D2699" t="n">
        <v>7.6105</v>
      </c>
      <c r="E2699" t="n">
        <v>13.14</v>
      </c>
      <c r="F2699" t="n">
        <v>10.56</v>
      </c>
      <c r="G2699" t="n">
        <v>63.35</v>
      </c>
      <c r="H2699" t="n">
        <v>1.09</v>
      </c>
      <c r="I2699" t="n">
        <v>10</v>
      </c>
      <c r="J2699" t="n">
        <v>163.13</v>
      </c>
      <c r="K2699" t="n">
        <v>49.1</v>
      </c>
      <c r="L2699" t="n">
        <v>10</v>
      </c>
      <c r="M2699" t="n">
        <v>8</v>
      </c>
      <c r="N2699" t="n">
        <v>29.04</v>
      </c>
      <c r="O2699" t="n">
        <v>20353.94</v>
      </c>
      <c r="P2699" t="n">
        <v>120.43</v>
      </c>
      <c r="Q2699" t="n">
        <v>197.75</v>
      </c>
      <c r="R2699" t="n">
        <v>32.52</v>
      </c>
      <c r="S2699" t="n">
        <v>25.4</v>
      </c>
      <c r="T2699" t="n">
        <v>2707.82</v>
      </c>
      <c r="U2699" t="n">
        <v>0.78</v>
      </c>
      <c r="V2699" t="n">
        <v>0.88</v>
      </c>
      <c r="W2699" t="n">
        <v>2.96</v>
      </c>
      <c r="X2699" t="n">
        <v>0.17</v>
      </c>
      <c r="Y2699" t="n">
        <v>1</v>
      </c>
      <c r="Z2699" t="n">
        <v>10</v>
      </c>
    </row>
    <row r="2700">
      <c r="A2700" t="n">
        <v>37</v>
      </c>
      <c r="B2700" t="n">
        <v>75</v>
      </c>
      <c r="C2700" t="inlineStr">
        <is>
          <t xml:space="preserve">CONCLUIDO	</t>
        </is>
      </c>
      <c r="D2700" t="n">
        <v>7.6068</v>
      </c>
      <c r="E2700" t="n">
        <v>13.15</v>
      </c>
      <c r="F2700" t="n">
        <v>10.56</v>
      </c>
      <c r="G2700" t="n">
        <v>63.38</v>
      </c>
      <c r="H2700" t="n">
        <v>1.11</v>
      </c>
      <c r="I2700" t="n">
        <v>10</v>
      </c>
      <c r="J2700" t="n">
        <v>163.49</v>
      </c>
      <c r="K2700" t="n">
        <v>49.1</v>
      </c>
      <c r="L2700" t="n">
        <v>10.25</v>
      </c>
      <c r="M2700" t="n">
        <v>8</v>
      </c>
      <c r="N2700" t="n">
        <v>29.15</v>
      </c>
      <c r="O2700" t="n">
        <v>20398.1</v>
      </c>
      <c r="P2700" t="n">
        <v>120.2</v>
      </c>
      <c r="Q2700" t="n">
        <v>197.79</v>
      </c>
      <c r="R2700" t="n">
        <v>32.85</v>
      </c>
      <c r="S2700" t="n">
        <v>25.4</v>
      </c>
      <c r="T2700" t="n">
        <v>2869.55</v>
      </c>
      <c r="U2700" t="n">
        <v>0.77</v>
      </c>
      <c r="V2700" t="n">
        <v>0.88</v>
      </c>
      <c r="W2700" t="n">
        <v>2.95</v>
      </c>
      <c r="X2700" t="n">
        <v>0.17</v>
      </c>
      <c r="Y2700" t="n">
        <v>1</v>
      </c>
      <c r="Z2700" t="n">
        <v>10</v>
      </c>
    </row>
    <row r="2701">
      <c r="A2701" t="n">
        <v>38</v>
      </c>
      <c r="B2701" t="n">
        <v>75</v>
      </c>
      <c r="C2701" t="inlineStr">
        <is>
          <t xml:space="preserve">CONCLUIDO	</t>
        </is>
      </c>
      <c r="D2701" t="n">
        <v>7.6071</v>
      </c>
      <c r="E2701" t="n">
        <v>13.15</v>
      </c>
      <c r="F2701" t="n">
        <v>10.56</v>
      </c>
      <c r="G2701" t="n">
        <v>63.38</v>
      </c>
      <c r="H2701" t="n">
        <v>1.14</v>
      </c>
      <c r="I2701" t="n">
        <v>10</v>
      </c>
      <c r="J2701" t="n">
        <v>163.85</v>
      </c>
      <c r="K2701" t="n">
        <v>49.1</v>
      </c>
      <c r="L2701" t="n">
        <v>10.5</v>
      </c>
      <c r="M2701" t="n">
        <v>8</v>
      </c>
      <c r="N2701" t="n">
        <v>29.26</v>
      </c>
      <c r="O2701" t="n">
        <v>20442.3</v>
      </c>
      <c r="P2701" t="n">
        <v>119.93</v>
      </c>
      <c r="Q2701" t="n">
        <v>197.79</v>
      </c>
      <c r="R2701" t="n">
        <v>32.74</v>
      </c>
      <c r="S2701" t="n">
        <v>25.4</v>
      </c>
      <c r="T2701" t="n">
        <v>2814.32</v>
      </c>
      <c r="U2701" t="n">
        <v>0.78</v>
      </c>
      <c r="V2701" t="n">
        <v>0.88</v>
      </c>
      <c r="W2701" t="n">
        <v>2.96</v>
      </c>
      <c r="X2701" t="n">
        <v>0.17</v>
      </c>
      <c r="Y2701" t="n">
        <v>1</v>
      </c>
      <c r="Z2701" t="n">
        <v>10</v>
      </c>
    </row>
    <row r="2702">
      <c r="A2702" t="n">
        <v>39</v>
      </c>
      <c r="B2702" t="n">
        <v>75</v>
      </c>
      <c r="C2702" t="inlineStr">
        <is>
          <t xml:space="preserve">CONCLUIDO	</t>
        </is>
      </c>
      <c r="D2702" t="n">
        <v>7.6333</v>
      </c>
      <c r="E2702" t="n">
        <v>13.1</v>
      </c>
      <c r="F2702" t="n">
        <v>10.55</v>
      </c>
      <c r="G2702" t="n">
        <v>70.33</v>
      </c>
      <c r="H2702" t="n">
        <v>1.16</v>
      </c>
      <c r="I2702" t="n">
        <v>9</v>
      </c>
      <c r="J2702" t="n">
        <v>164.21</v>
      </c>
      <c r="K2702" t="n">
        <v>49.1</v>
      </c>
      <c r="L2702" t="n">
        <v>10.75</v>
      </c>
      <c r="M2702" t="n">
        <v>7</v>
      </c>
      <c r="N2702" t="n">
        <v>29.36</v>
      </c>
      <c r="O2702" t="n">
        <v>20486.54</v>
      </c>
      <c r="P2702" t="n">
        <v>119.3</v>
      </c>
      <c r="Q2702" t="n">
        <v>197.76</v>
      </c>
      <c r="R2702" t="n">
        <v>32.21</v>
      </c>
      <c r="S2702" t="n">
        <v>25.4</v>
      </c>
      <c r="T2702" t="n">
        <v>2557.78</v>
      </c>
      <c r="U2702" t="n">
        <v>0.79</v>
      </c>
      <c r="V2702" t="n">
        <v>0.88</v>
      </c>
      <c r="W2702" t="n">
        <v>2.96</v>
      </c>
      <c r="X2702" t="n">
        <v>0.16</v>
      </c>
      <c r="Y2702" t="n">
        <v>1</v>
      </c>
      <c r="Z2702" t="n">
        <v>10</v>
      </c>
    </row>
    <row r="2703">
      <c r="A2703" t="n">
        <v>40</v>
      </c>
      <c r="B2703" t="n">
        <v>75</v>
      </c>
      <c r="C2703" t="inlineStr">
        <is>
          <t xml:space="preserve">CONCLUIDO	</t>
        </is>
      </c>
      <c r="D2703" t="n">
        <v>7.6304</v>
      </c>
      <c r="E2703" t="n">
        <v>13.11</v>
      </c>
      <c r="F2703" t="n">
        <v>10.55</v>
      </c>
      <c r="G2703" t="n">
        <v>70.36</v>
      </c>
      <c r="H2703" t="n">
        <v>1.18</v>
      </c>
      <c r="I2703" t="n">
        <v>9</v>
      </c>
      <c r="J2703" t="n">
        <v>164.57</v>
      </c>
      <c r="K2703" t="n">
        <v>49.1</v>
      </c>
      <c r="L2703" t="n">
        <v>11</v>
      </c>
      <c r="M2703" t="n">
        <v>7</v>
      </c>
      <c r="N2703" t="n">
        <v>29.47</v>
      </c>
      <c r="O2703" t="n">
        <v>20530.82</v>
      </c>
      <c r="P2703" t="n">
        <v>119.48</v>
      </c>
      <c r="Q2703" t="n">
        <v>197.75</v>
      </c>
      <c r="R2703" t="n">
        <v>32.59</v>
      </c>
      <c r="S2703" t="n">
        <v>25.4</v>
      </c>
      <c r="T2703" t="n">
        <v>2747.42</v>
      </c>
      <c r="U2703" t="n">
        <v>0.78</v>
      </c>
      <c r="V2703" t="n">
        <v>0.88</v>
      </c>
      <c r="W2703" t="n">
        <v>2.95</v>
      </c>
      <c r="X2703" t="n">
        <v>0.16</v>
      </c>
      <c r="Y2703" t="n">
        <v>1</v>
      </c>
      <c r="Z2703" t="n">
        <v>10</v>
      </c>
    </row>
    <row r="2704">
      <c r="A2704" t="n">
        <v>41</v>
      </c>
      <c r="B2704" t="n">
        <v>75</v>
      </c>
      <c r="C2704" t="inlineStr">
        <is>
          <t xml:space="preserve">CONCLUIDO	</t>
        </is>
      </c>
      <c r="D2704" t="n">
        <v>7.6333</v>
      </c>
      <c r="E2704" t="n">
        <v>13.1</v>
      </c>
      <c r="F2704" t="n">
        <v>10.55</v>
      </c>
      <c r="G2704" t="n">
        <v>70.33</v>
      </c>
      <c r="H2704" t="n">
        <v>1.21</v>
      </c>
      <c r="I2704" t="n">
        <v>9</v>
      </c>
      <c r="J2704" t="n">
        <v>164.93</v>
      </c>
      <c r="K2704" t="n">
        <v>49.1</v>
      </c>
      <c r="L2704" t="n">
        <v>11.25</v>
      </c>
      <c r="M2704" t="n">
        <v>7</v>
      </c>
      <c r="N2704" t="n">
        <v>29.58</v>
      </c>
      <c r="O2704" t="n">
        <v>20575.13</v>
      </c>
      <c r="P2704" t="n">
        <v>119.41</v>
      </c>
      <c r="Q2704" t="n">
        <v>197.8</v>
      </c>
      <c r="R2704" t="n">
        <v>32.38</v>
      </c>
      <c r="S2704" t="n">
        <v>25.4</v>
      </c>
      <c r="T2704" t="n">
        <v>2641.21</v>
      </c>
      <c r="U2704" t="n">
        <v>0.78</v>
      </c>
      <c r="V2704" t="n">
        <v>0.88</v>
      </c>
      <c r="W2704" t="n">
        <v>2.95</v>
      </c>
      <c r="X2704" t="n">
        <v>0.16</v>
      </c>
      <c r="Y2704" t="n">
        <v>1</v>
      </c>
      <c r="Z2704" t="n">
        <v>10</v>
      </c>
    </row>
    <row r="2705">
      <c r="A2705" t="n">
        <v>42</v>
      </c>
      <c r="B2705" t="n">
        <v>75</v>
      </c>
      <c r="C2705" t="inlineStr">
        <is>
          <t xml:space="preserve">CONCLUIDO	</t>
        </is>
      </c>
      <c r="D2705" t="n">
        <v>7.6368</v>
      </c>
      <c r="E2705" t="n">
        <v>13.09</v>
      </c>
      <c r="F2705" t="n">
        <v>10.54</v>
      </c>
      <c r="G2705" t="n">
        <v>70.29000000000001</v>
      </c>
      <c r="H2705" t="n">
        <v>1.23</v>
      </c>
      <c r="I2705" t="n">
        <v>9</v>
      </c>
      <c r="J2705" t="n">
        <v>165.29</v>
      </c>
      <c r="K2705" t="n">
        <v>49.1</v>
      </c>
      <c r="L2705" t="n">
        <v>11.5</v>
      </c>
      <c r="M2705" t="n">
        <v>7</v>
      </c>
      <c r="N2705" t="n">
        <v>29.69</v>
      </c>
      <c r="O2705" t="n">
        <v>20619.48</v>
      </c>
      <c r="P2705" t="n">
        <v>119.04</v>
      </c>
      <c r="Q2705" t="n">
        <v>197.8</v>
      </c>
      <c r="R2705" t="n">
        <v>32.12</v>
      </c>
      <c r="S2705" t="n">
        <v>25.4</v>
      </c>
      <c r="T2705" t="n">
        <v>2511.46</v>
      </c>
      <c r="U2705" t="n">
        <v>0.79</v>
      </c>
      <c r="V2705" t="n">
        <v>0.88</v>
      </c>
      <c r="W2705" t="n">
        <v>2.95</v>
      </c>
      <c r="X2705" t="n">
        <v>0.15</v>
      </c>
      <c r="Y2705" t="n">
        <v>1</v>
      </c>
      <c r="Z2705" t="n">
        <v>10</v>
      </c>
    </row>
    <row r="2706">
      <c r="A2706" t="n">
        <v>43</v>
      </c>
      <c r="B2706" t="n">
        <v>75</v>
      </c>
      <c r="C2706" t="inlineStr">
        <is>
          <t xml:space="preserve">CONCLUIDO	</t>
        </is>
      </c>
      <c r="D2706" t="n">
        <v>7.6313</v>
      </c>
      <c r="E2706" t="n">
        <v>13.1</v>
      </c>
      <c r="F2706" t="n">
        <v>10.55</v>
      </c>
      <c r="G2706" t="n">
        <v>70.34999999999999</v>
      </c>
      <c r="H2706" t="n">
        <v>1.26</v>
      </c>
      <c r="I2706" t="n">
        <v>9</v>
      </c>
      <c r="J2706" t="n">
        <v>165.65</v>
      </c>
      <c r="K2706" t="n">
        <v>49.1</v>
      </c>
      <c r="L2706" t="n">
        <v>11.75</v>
      </c>
      <c r="M2706" t="n">
        <v>7</v>
      </c>
      <c r="N2706" t="n">
        <v>29.8</v>
      </c>
      <c r="O2706" t="n">
        <v>20663.87</v>
      </c>
      <c r="P2706" t="n">
        <v>119</v>
      </c>
      <c r="Q2706" t="n">
        <v>197.75</v>
      </c>
      <c r="R2706" t="n">
        <v>32.48</v>
      </c>
      <c r="S2706" t="n">
        <v>25.4</v>
      </c>
      <c r="T2706" t="n">
        <v>2692.76</v>
      </c>
      <c r="U2706" t="n">
        <v>0.78</v>
      </c>
      <c r="V2706" t="n">
        <v>0.88</v>
      </c>
      <c r="W2706" t="n">
        <v>2.95</v>
      </c>
      <c r="X2706" t="n">
        <v>0.16</v>
      </c>
      <c r="Y2706" t="n">
        <v>1</v>
      </c>
      <c r="Z2706" t="n">
        <v>10</v>
      </c>
    </row>
    <row r="2707">
      <c r="A2707" t="n">
        <v>44</v>
      </c>
      <c r="B2707" t="n">
        <v>75</v>
      </c>
      <c r="C2707" t="inlineStr">
        <is>
          <t xml:space="preserve">CONCLUIDO	</t>
        </is>
      </c>
      <c r="D2707" t="n">
        <v>7.6344</v>
      </c>
      <c r="E2707" t="n">
        <v>13.1</v>
      </c>
      <c r="F2707" t="n">
        <v>10.55</v>
      </c>
      <c r="G2707" t="n">
        <v>70.31</v>
      </c>
      <c r="H2707" t="n">
        <v>1.28</v>
      </c>
      <c r="I2707" t="n">
        <v>9</v>
      </c>
      <c r="J2707" t="n">
        <v>166.01</v>
      </c>
      <c r="K2707" t="n">
        <v>49.1</v>
      </c>
      <c r="L2707" t="n">
        <v>12</v>
      </c>
      <c r="M2707" t="n">
        <v>7</v>
      </c>
      <c r="N2707" t="n">
        <v>29.91</v>
      </c>
      <c r="O2707" t="n">
        <v>20708.3</v>
      </c>
      <c r="P2707" t="n">
        <v>118.67</v>
      </c>
      <c r="Q2707" t="n">
        <v>197.75</v>
      </c>
      <c r="R2707" t="n">
        <v>32.2</v>
      </c>
      <c r="S2707" t="n">
        <v>25.4</v>
      </c>
      <c r="T2707" t="n">
        <v>2548.76</v>
      </c>
      <c r="U2707" t="n">
        <v>0.79</v>
      </c>
      <c r="V2707" t="n">
        <v>0.88</v>
      </c>
      <c r="W2707" t="n">
        <v>2.96</v>
      </c>
      <c r="X2707" t="n">
        <v>0.16</v>
      </c>
      <c r="Y2707" t="n">
        <v>1</v>
      </c>
      <c r="Z2707" t="n">
        <v>10</v>
      </c>
    </row>
    <row r="2708">
      <c r="A2708" t="n">
        <v>45</v>
      </c>
      <c r="B2708" t="n">
        <v>75</v>
      </c>
      <c r="C2708" t="inlineStr">
        <is>
          <t xml:space="preserve">CONCLUIDO	</t>
        </is>
      </c>
      <c r="D2708" t="n">
        <v>7.6656</v>
      </c>
      <c r="E2708" t="n">
        <v>13.05</v>
      </c>
      <c r="F2708" t="n">
        <v>10.52</v>
      </c>
      <c r="G2708" t="n">
        <v>78.93000000000001</v>
      </c>
      <c r="H2708" t="n">
        <v>1.3</v>
      </c>
      <c r="I2708" t="n">
        <v>8</v>
      </c>
      <c r="J2708" t="n">
        <v>166.37</v>
      </c>
      <c r="K2708" t="n">
        <v>49.1</v>
      </c>
      <c r="L2708" t="n">
        <v>12.25</v>
      </c>
      <c r="M2708" t="n">
        <v>6</v>
      </c>
      <c r="N2708" t="n">
        <v>30.02</v>
      </c>
      <c r="O2708" t="n">
        <v>20752.76</v>
      </c>
      <c r="P2708" t="n">
        <v>118.24</v>
      </c>
      <c r="Q2708" t="n">
        <v>197.77</v>
      </c>
      <c r="R2708" t="n">
        <v>31.53</v>
      </c>
      <c r="S2708" t="n">
        <v>25.4</v>
      </c>
      <c r="T2708" t="n">
        <v>2223.18</v>
      </c>
      <c r="U2708" t="n">
        <v>0.8100000000000001</v>
      </c>
      <c r="V2708" t="n">
        <v>0.88</v>
      </c>
      <c r="W2708" t="n">
        <v>2.95</v>
      </c>
      <c r="X2708" t="n">
        <v>0.13</v>
      </c>
      <c r="Y2708" t="n">
        <v>1</v>
      </c>
      <c r="Z2708" t="n">
        <v>10</v>
      </c>
    </row>
    <row r="2709">
      <c r="A2709" t="n">
        <v>46</v>
      </c>
      <c r="B2709" t="n">
        <v>75</v>
      </c>
      <c r="C2709" t="inlineStr">
        <is>
          <t xml:space="preserve">CONCLUIDO	</t>
        </is>
      </c>
      <c r="D2709" t="n">
        <v>7.6681</v>
      </c>
      <c r="E2709" t="n">
        <v>13.04</v>
      </c>
      <c r="F2709" t="n">
        <v>10.52</v>
      </c>
      <c r="G2709" t="n">
        <v>78.90000000000001</v>
      </c>
      <c r="H2709" t="n">
        <v>1.33</v>
      </c>
      <c r="I2709" t="n">
        <v>8</v>
      </c>
      <c r="J2709" t="n">
        <v>166.73</v>
      </c>
      <c r="K2709" t="n">
        <v>49.1</v>
      </c>
      <c r="L2709" t="n">
        <v>12.5</v>
      </c>
      <c r="M2709" t="n">
        <v>6</v>
      </c>
      <c r="N2709" t="n">
        <v>30.13</v>
      </c>
      <c r="O2709" t="n">
        <v>20797.26</v>
      </c>
      <c r="P2709" t="n">
        <v>118.23</v>
      </c>
      <c r="Q2709" t="n">
        <v>197.77</v>
      </c>
      <c r="R2709" t="n">
        <v>31.46</v>
      </c>
      <c r="S2709" t="n">
        <v>25.4</v>
      </c>
      <c r="T2709" t="n">
        <v>2186.18</v>
      </c>
      <c r="U2709" t="n">
        <v>0.8100000000000001</v>
      </c>
      <c r="V2709" t="n">
        <v>0.88</v>
      </c>
      <c r="W2709" t="n">
        <v>2.95</v>
      </c>
      <c r="X2709" t="n">
        <v>0.13</v>
      </c>
      <c r="Y2709" t="n">
        <v>1</v>
      </c>
      <c r="Z2709" t="n">
        <v>10</v>
      </c>
    </row>
    <row r="2710">
      <c r="A2710" t="n">
        <v>47</v>
      </c>
      <c r="B2710" t="n">
        <v>75</v>
      </c>
      <c r="C2710" t="inlineStr">
        <is>
          <t xml:space="preserve">CONCLUIDO	</t>
        </is>
      </c>
      <c r="D2710" t="n">
        <v>7.6643</v>
      </c>
      <c r="E2710" t="n">
        <v>13.05</v>
      </c>
      <c r="F2710" t="n">
        <v>10.53</v>
      </c>
      <c r="G2710" t="n">
        <v>78.95</v>
      </c>
      <c r="H2710" t="n">
        <v>1.35</v>
      </c>
      <c r="I2710" t="n">
        <v>8</v>
      </c>
      <c r="J2710" t="n">
        <v>167.09</v>
      </c>
      <c r="K2710" t="n">
        <v>49.1</v>
      </c>
      <c r="L2710" t="n">
        <v>12.75</v>
      </c>
      <c r="M2710" t="n">
        <v>6</v>
      </c>
      <c r="N2710" t="n">
        <v>30.25</v>
      </c>
      <c r="O2710" t="n">
        <v>20841.8</v>
      </c>
      <c r="P2710" t="n">
        <v>118.28</v>
      </c>
      <c r="Q2710" t="n">
        <v>197.76</v>
      </c>
      <c r="R2710" t="n">
        <v>31.53</v>
      </c>
      <c r="S2710" t="n">
        <v>25.4</v>
      </c>
      <c r="T2710" t="n">
        <v>2219.74</v>
      </c>
      <c r="U2710" t="n">
        <v>0.8100000000000001</v>
      </c>
      <c r="V2710" t="n">
        <v>0.88</v>
      </c>
      <c r="W2710" t="n">
        <v>2.95</v>
      </c>
      <c r="X2710" t="n">
        <v>0.14</v>
      </c>
      <c r="Y2710" t="n">
        <v>1</v>
      </c>
      <c r="Z2710" t="n">
        <v>10</v>
      </c>
    </row>
    <row r="2711">
      <c r="A2711" t="n">
        <v>48</v>
      </c>
      <c r="B2711" t="n">
        <v>75</v>
      </c>
      <c r="C2711" t="inlineStr">
        <is>
          <t xml:space="preserve">CONCLUIDO	</t>
        </is>
      </c>
      <c r="D2711" t="n">
        <v>7.6666</v>
      </c>
      <c r="E2711" t="n">
        <v>13.04</v>
      </c>
      <c r="F2711" t="n">
        <v>10.52</v>
      </c>
      <c r="G2711" t="n">
        <v>78.92</v>
      </c>
      <c r="H2711" t="n">
        <v>1.38</v>
      </c>
      <c r="I2711" t="n">
        <v>8</v>
      </c>
      <c r="J2711" t="n">
        <v>167.45</v>
      </c>
      <c r="K2711" t="n">
        <v>49.1</v>
      </c>
      <c r="L2711" t="n">
        <v>13</v>
      </c>
      <c r="M2711" t="n">
        <v>6</v>
      </c>
      <c r="N2711" t="n">
        <v>30.36</v>
      </c>
      <c r="O2711" t="n">
        <v>20886.38</v>
      </c>
      <c r="P2711" t="n">
        <v>118.03</v>
      </c>
      <c r="Q2711" t="n">
        <v>197.75</v>
      </c>
      <c r="R2711" t="n">
        <v>31.51</v>
      </c>
      <c r="S2711" t="n">
        <v>25.4</v>
      </c>
      <c r="T2711" t="n">
        <v>2211.65</v>
      </c>
      <c r="U2711" t="n">
        <v>0.8100000000000001</v>
      </c>
      <c r="V2711" t="n">
        <v>0.88</v>
      </c>
      <c r="W2711" t="n">
        <v>2.95</v>
      </c>
      <c r="X2711" t="n">
        <v>0.13</v>
      </c>
      <c r="Y2711" t="n">
        <v>1</v>
      </c>
      <c r="Z2711" t="n">
        <v>10</v>
      </c>
    </row>
    <row r="2712">
      <c r="A2712" t="n">
        <v>49</v>
      </c>
      <c r="B2712" t="n">
        <v>75</v>
      </c>
      <c r="C2712" t="inlineStr">
        <is>
          <t xml:space="preserve">CONCLUIDO	</t>
        </is>
      </c>
      <c r="D2712" t="n">
        <v>7.6681</v>
      </c>
      <c r="E2712" t="n">
        <v>13.04</v>
      </c>
      <c r="F2712" t="n">
        <v>10.52</v>
      </c>
      <c r="G2712" t="n">
        <v>78.90000000000001</v>
      </c>
      <c r="H2712" t="n">
        <v>1.4</v>
      </c>
      <c r="I2712" t="n">
        <v>8</v>
      </c>
      <c r="J2712" t="n">
        <v>167.81</v>
      </c>
      <c r="K2712" t="n">
        <v>49.1</v>
      </c>
      <c r="L2712" t="n">
        <v>13.25</v>
      </c>
      <c r="M2712" t="n">
        <v>6</v>
      </c>
      <c r="N2712" t="n">
        <v>30.47</v>
      </c>
      <c r="O2712" t="n">
        <v>20930.99</v>
      </c>
      <c r="P2712" t="n">
        <v>117.76</v>
      </c>
      <c r="Q2712" t="n">
        <v>197.79</v>
      </c>
      <c r="R2712" t="n">
        <v>31.38</v>
      </c>
      <c r="S2712" t="n">
        <v>25.4</v>
      </c>
      <c r="T2712" t="n">
        <v>2147.52</v>
      </c>
      <c r="U2712" t="n">
        <v>0.8100000000000001</v>
      </c>
      <c r="V2712" t="n">
        <v>0.88</v>
      </c>
      <c r="W2712" t="n">
        <v>2.95</v>
      </c>
      <c r="X2712" t="n">
        <v>0.13</v>
      </c>
      <c r="Y2712" t="n">
        <v>1</v>
      </c>
      <c r="Z2712" t="n">
        <v>10</v>
      </c>
    </row>
    <row r="2713">
      <c r="A2713" t="n">
        <v>50</v>
      </c>
      <c r="B2713" t="n">
        <v>75</v>
      </c>
      <c r="C2713" t="inlineStr">
        <is>
          <t xml:space="preserve">CONCLUIDO	</t>
        </is>
      </c>
      <c r="D2713" t="n">
        <v>7.6648</v>
      </c>
      <c r="E2713" t="n">
        <v>13.05</v>
      </c>
      <c r="F2713" t="n">
        <v>10.53</v>
      </c>
      <c r="G2713" t="n">
        <v>78.94</v>
      </c>
      <c r="H2713" t="n">
        <v>1.42</v>
      </c>
      <c r="I2713" t="n">
        <v>8</v>
      </c>
      <c r="J2713" t="n">
        <v>168.18</v>
      </c>
      <c r="K2713" t="n">
        <v>49.1</v>
      </c>
      <c r="L2713" t="n">
        <v>13.5</v>
      </c>
      <c r="M2713" t="n">
        <v>6</v>
      </c>
      <c r="N2713" t="n">
        <v>30.58</v>
      </c>
      <c r="O2713" t="n">
        <v>20975.64</v>
      </c>
      <c r="P2713" t="n">
        <v>117.72</v>
      </c>
      <c r="Q2713" t="n">
        <v>197.78</v>
      </c>
      <c r="R2713" t="n">
        <v>31.64</v>
      </c>
      <c r="S2713" t="n">
        <v>25.4</v>
      </c>
      <c r="T2713" t="n">
        <v>2274.57</v>
      </c>
      <c r="U2713" t="n">
        <v>0.8</v>
      </c>
      <c r="V2713" t="n">
        <v>0.88</v>
      </c>
      <c r="W2713" t="n">
        <v>2.95</v>
      </c>
      <c r="X2713" t="n">
        <v>0.14</v>
      </c>
      <c r="Y2713" t="n">
        <v>1</v>
      </c>
      <c r="Z2713" t="n">
        <v>10</v>
      </c>
    </row>
    <row r="2714">
      <c r="A2714" t="n">
        <v>51</v>
      </c>
      <c r="B2714" t="n">
        <v>75</v>
      </c>
      <c r="C2714" t="inlineStr">
        <is>
          <t xml:space="preserve">CONCLUIDO	</t>
        </is>
      </c>
      <c r="D2714" t="n">
        <v>7.6633</v>
      </c>
      <c r="E2714" t="n">
        <v>13.05</v>
      </c>
      <c r="F2714" t="n">
        <v>10.53</v>
      </c>
      <c r="G2714" t="n">
        <v>78.95999999999999</v>
      </c>
      <c r="H2714" t="n">
        <v>1.45</v>
      </c>
      <c r="I2714" t="n">
        <v>8</v>
      </c>
      <c r="J2714" t="n">
        <v>168.54</v>
      </c>
      <c r="K2714" t="n">
        <v>49.1</v>
      </c>
      <c r="L2714" t="n">
        <v>13.75</v>
      </c>
      <c r="M2714" t="n">
        <v>6</v>
      </c>
      <c r="N2714" t="n">
        <v>30.69</v>
      </c>
      <c r="O2714" t="n">
        <v>21020.34</v>
      </c>
      <c r="P2714" t="n">
        <v>117.04</v>
      </c>
      <c r="Q2714" t="n">
        <v>197.77</v>
      </c>
      <c r="R2714" t="n">
        <v>31.65</v>
      </c>
      <c r="S2714" t="n">
        <v>25.4</v>
      </c>
      <c r="T2714" t="n">
        <v>2281.27</v>
      </c>
      <c r="U2714" t="n">
        <v>0.8</v>
      </c>
      <c r="V2714" t="n">
        <v>0.88</v>
      </c>
      <c r="W2714" t="n">
        <v>2.95</v>
      </c>
      <c r="X2714" t="n">
        <v>0.14</v>
      </c>
      <c r="Y2714" t="n">
        <v>1</v>
      </c>
      <c r="Z2714" t="n">
        <v>10</v>
      </c>
    </row>
    <row r="2715">
      <c r="A2715" t="n">
        <v>52</v>
      </c>
      <c r="B2715" t="n">
        <v>75</v>
      </c>
      <c r="C2715" t="inlineStr">
        <is>
          <t xml:space="preserve">CONCLUIDO	</t>
        </is>
      </c>
      <c r="D2715" t="n">
        <v>7.6931</v>
      </c>
      <c r="E2715" t="n">
        <v>13</v>
      </c>
      <c r="F2715" t="n">
        <v>10.51</v>
      </c>
      <c r="G2715" t="n">
        <v>90.06999999999999</v>
      </c>
      <c r="H2715" t="n">
        <v>1.47</v>
      </c>
      <c r="I2715" t="n">
        <v>7</v>
      </c>
      <c r="J2715" t="n">
        <v>168.9</v>
      </c>
      <c r="K2715" t="n">
        <v>49.1</v>
      </c>
      <c r="L2715" t="n">
        <v>14</v>
      </c>
      <c r="M2715" t="n">
        <v>5</v>
      </c>
      <c r="N2715" t="n">
        <v>30.81</v>
      </c>
      <c r="O2715" t="n">
        <v>21065.06</v>
      </c>
      <c r="P2715" t="n">
        <v>116.68</v>
      </c>
      <c r="Q2715" t="n">
        <v>197.79</v>
      </c>
      <c r="R2715" t="n">
        <v>31.09</v>
      </c>
      <c r="S2715" t="n">
        <v>25.4</v>
      </c>
      <c r="T2715" t="n">
        <v>2004.84</v>
      </c>
      <c r="U2715" t="n">
        <v>0.82</v>
      </c>
      <c r="V2715" t="n">
        <v>0.89</v>
      </c>
      <c r="W2715" t="n">
        <v>2.95</v>
      </c>
      <c r="X2715" t="n">
        <v>0.12</v>
      </c>
      <c r="Y2715" t="n">
        <v>1</v>
      </c>
      <c r="Z2715" t="n">
        <v>10</v>
      </c>
    </row>
    <row r="2716">
      <c r="A2716" t="n">
        <v>53</v>
      </c>
      <c r="B2716" t="n">
        <v>75</v>
      </c>
      <c r="C2716" t="inlineStr">
        <is>
          <t xml:space="preserve">CONCLUIDO	</t>
        </is>
      </c>
      <c r="D2716" t="n">
        <v>7.6917</v>
      </c>
      <c r="E2716" t="n">
        <v>13</v>
      </c>
      <c r="F2716" t="n">
        <v>10.51</v>
      </c>
      <c r="G2716" t="n">
        <v>90.09</v>
      </c>
      <c r="H2716" t="n">
        <v>1.49</v>
      </c>
      <c r="I2716" t="n">
        <v>7</v>
      </c>
      <c r="J2716" t="n">
        <v>169.26</v>
      </c>
      <c r="K2716" t="n">
        <v>49.1</v>
      </c>
      <c r="L2716" t="n">
        <v>14.25</v>
      </c>
      <c r="M2716" t="n">
        <v>5</v>
      </c>
      <c r="N2716" t="n">
        <v>30.92</v>
      </c>
      <c r="O2716" t="n">
        <v>21109.83</v>
      </c>
      <c r="P2716" t="n">
        <v>117.09</v>
      </c>
      <c r="Q2716" t="n">
        <v>197.77</v>
      </c>
      <c r="R2716" t="n">
        <v>31.12</v>
      </c>
      <c r="S2716" t="n">
        <v>25.4</v>
      </c>
      <c r="T2716" t="n">
        <v>2021.27</v>
      </c>
      <c r="U2716" t="n">
        <v>0.82</v>
      </c>
      <c r="V2716" t="n">
        <v>0.89</v>
      </c>
      <c r="W2716" t="n">
        <v>2.95</v>
      </c>
      <c r="X2716" t="n">
        <v>0.12</v>
      </c>
      <c r="Y2716" t="n">
        <v>1</v>
      </c>
      <c r="Z2716" t="n">
        <v>10</v>
      </c>
    </row>
    <row r="2717">
      <c r="A2717" t="n">
        <v>54</v>
      </c>
      <c r="B2717" t="n">
        <v>75</v>
      </c>
      <c r="C2717" t="inlineStr">
        <is>
          <t xml:space="preserve">CONCLUIDO	</t>
        </is>
      </c>
      <c r="D2717" t="n">
        <v>7.6933</v>
      </c>
      <c r="E2717" t="n">
        <v>13</v>
      </c>
      <c r="F2717" t="n">
        <v>10.51</v>
      </c>
      <c r="G2717" t="n">
        <v>90.06999999999999</v>
      </c>
      <c r="H2717" t="n">
        <v>1.52</v>
      </c>
      <c r="I2717" t="n">
        <v>7</v>
      </c>
      <c r="J2717" t="n">
        <v>169.63</v>
      </c>
      <c r="K2717" t="n">
        <v>49.1</v>
      </c>
      <c r="L2717" t="n">
        <v>14.5</v>
      </c>
      <c r="M2717" t="n">
        <v>5</v>
      </c>
      <c r="N2717" t="n">
        <v>31.03</v>
      </c>
      <c r="O2717" t="n">
        <v>21154.64</v>
      </c>
      <c r="P2717" t="n">
        <v>117.09</v>
      </c>
      <c r="Q2717" t="n">
        <v>197.77</v>
      </c>
      <c r="R2717" t="n">
        <v>31.09</v>
      </c>
      <c r="S2717" t="n">
        <v>25.4</v>
      </c>
      <c r="T2717" t="n">
        <v>2007.36</v>
      </c>
      <c r="U2717" t="n">
        <v>0.82</v>
      </c>
      <c r="V2717" t="n">
        <v>0.89</v>
      </c>
      <c r="W2717" t="n">
        <v>2.95</v>
      </c>
      <c r="X2717" t="n">
        <v>0.12</v>
      </c>
      <c r="Y2717" t="n">
        <v>1</v>
      </c>
      <c r="Z2717" t="n">
        <v>10</v>
      </c>
    </row>
    <row r="2718">
      <c r="A2718" t="n">
        <v>55</v>
      </c>
      <c r="B2718" t="n">
        <v>75</v>
      </c>
      <c r="C2718" t="inlineStr">
        <is>
          <t xml:space="preserve">CONCLUIDO	</t>
        </is>
      </c>
      <c r="D2718" t="n">
        <v>7.6967</v>
      </c>
      <c r="E2718" t="n">
        <v>12.99</v>
      </c>
      <c r="F2718" t="n">
        <v>10.5</v>
      </c>
      <c r="G2718" t="n">
        <v>90.02</v>
      </c>
      <c r="H2718" t="n">
        <v>1.54</v>
      </c>
      <c r="I2718" t="n">
        <v>7</v>
      </c>
      <c r="J2718" t="n">
        <v>169.99</v>
      </c>
      <c r="K2718" t="n">
        <v>49.1</v>
      </c>
      <c r="L2718" t="n">
        <v>14.75</v>
      </c>
      <c r="M2718" t="n">
        <v>5</v>
      </c>
      <c r="N2718" t="n">
        <v>31.15</v>
      </c>
      <c r="O2718" t="n">
        <v>21199.48</v>
      </c>
      <c r="P2718" t="n">
        <v>116.84</v>
      </c>
      <c r="Q2718" t="n">
        <v>197.76</v>
      </c>
      <c r="R2718" t="n">
        <v>30.89</v>
      </c>
      <c r="S2718" t="n">
        <v>25.4</v>
      </c>
      <c r="T2718" t="n">
        <v>1904.05</v>
      </c>
      <c r="U2718" t="n">
        <v>0.82</v>
      </c>
      <c r="V2718" t="n">
        <v>0.89</v>
      </c>
      <c r="W2718" t="n">
        <v>2.95</v>
      </c>
      <c r="X2718" t="n">
        <v>0.11</v>
      </c>
      <c r="Y2718" t="n">
        <v>1</v>
      </c>
      <c r="Z2718" t="n">
        <v>10</v>
      </c>
    </row>
    <row r="2719">
      <c r="A2719" t="n">
        <v>56</v>
      </c>
      <c r="B2719" t="n">
        <v>75</v>
      </c>
      <c r="C2719" t="inlineStr">
        <is>
          <t xml:space="preserve">CONCLUIDO	</t>
        </is>
      </c>
      <c r="D2719" t="n">
        <v>7.6918</v>
      </c>
      <c r="E2719" t="n">
        <v>13</v>
      </c>
      <c r="F2719" t="n">
        <v>10.51</v>
      </c>
      <c r="G2719" t="n">
        <v>90.09</v>
      </c>
      <c r="H2719" t="n">
        <v>1.56</v>
      </c>
      <c r="I2719" t="n">
        <v>7</v>
      </c>
      <c r="J2719" t="n">
        <v>170.35</v>
      </c>
      <c r="K2719" t="n">
        <v>49.1</v>
      </c>
      <c r="L2719" t="n">
        <v>15</v>
      </c>
      <c r="M2719" t="n">
        <v>5</v>
      </c>
      <c r="N2719" t="n">
        <v>31.26</v>
      </c>
      <c r="O2719" t="n">
        <v>21244.37</v>
      </c>
      <c r="P2719" t="n">
        <v>116.87</v>
      </c>
      <c r="Q2719" t="n">
        <v>197.75</v>
      </c>
      <c r="R2719" t="n">
        <v>31.16</v>
      </c>
      <c r="S2719" t="n">
        <v>25.4</v>
      </c>
      <c r="T2719" t="n">
        <v>2041.15</v>
      </c>
      <c r="U2719" t="n">
        <v>0.82</v>
      </c>
      <c r="V2719" t="n">
        <v>0.89</v>
      </c>
      <c r="W2719" t="n">
        <v>2.95</v>
      </c>
      <c r="X2719" t="n">
        <v>0.12</v>
      </c>
      <c r="Y2719" t="n">
        <v>1</v>
      </c>
      <c r="Z2719" t="n">
        <v>10</v>
      </c>
    </row>
    <row r="2720">
      <c r="A2720" t="n">
        <v>57</v>
      </c>
      <c r="B2720" t="n">
        <v>75</v>
      </c>
      <c r="C2720" t="inlineStr">
        <is>
          <t xml:space="preserve">CONCLUIDO	</t>
        </is>
      </c>
      <c r="D2720" t="n">
        <v>7.6958</v>
      </c>
      <c r="E2720" t="n">
        <v>12.99</v>
      </c>
      <c r="F2720" t="n">
        <v>10.5</v>
      </c>
      <c r="G2720" t="n">
        <v>90.03</v>
      </c>
      <c r="H2720" t="n">
        <v>1.58</v>
      </c>
      <c r="I2720" t="n">
        <v>7</v>
      </c>
      <c r="J2720" t="n">
        <v>170.72</v>
      </c>
      <c r="K2720" t="n">
        <v>49.1</v>
      </c>
      <c r="L2720" t="n">
        <v>15.25</v>
      </c>
      <c r="M2720" t="n">
        <v>5</v>
      </c>
      <c r="N2720" t="n">
        <v>31.37</v>
      </c>
      <c r="O2720" t="n">
        <v>21289.29</v>
      </c>
      <c r="P2720" t="n">
        <v>116.51</v>
      </c>
      <c r="Q2720" t="n">
        <v>197.76</v>
      </c>
      <c r="R2720" t="n">
        <v>30.96</v>
      </c>
      <c r="S2720" t="n">
        <v>25.4</v>
      </c>
      <c r="T2720" t="n">
        <v>1941.34</v>
      </c>
      <c r="U2720" t="n">
        <v>0.82</v>
      </c>
      <c r="V2720" t="n">
        <v>0.89</v>
      </c>
      <c r="W2720" t="n">
        <v>2.95</v>
      </c>
      <c r="X2720" t="n">
        <v>0.11</v>
      </c>
      <c r="Y2720" t="n">
        <v>1</v>
      </c>
      <c r="Z2720" t="n">
        <v>10</v>
      </c>
    </row>
    <row r="2721">
      <c r="A2721" t="n">
        <v>58</v>
      </c>
      <c r="B2721" t="n">
        <v>75</v>
      </c>
      <c r="C2721" t="inlineStr">
        <is>
          <t xml:space="preserve">CONCLUIDO	</t>
        </is>
      </c>
      <c r="D2721" t="n">
        <v>7.6889</v>
      </c>
      <c r="E2721" t="n">
        <v>13.01</v>
      </c>
      <c r="F2721" t="n">
        <v>10.52</v>
      </c>
      <c r="G2721" t="n">
        <v>90.13</v>
      </c>
      <c r="H2721" t="n">
        <v>1.61</v>
      </c>
      <c r="I2721" t="n">
        <v>7</v>
      </c>
      <c r="J2721" t="n">
        <v>171.08</v>
      </c>
      <c r="K2721" t="n">
        <v>49.1</v>
      </c>
      <c r="L2721" t="n">
        <v>15.5</v>
      </c>
      <c r="M2721" t="n">
        <v>5</v>
      </c>
      <c r="N2721" t="n">
        <v>31.49</v>
      </c>
      <c r="O2721" t="n">
        <v>21334.25</v>
      </c>
      <c r="P2721" t="n">
        <v>116.29</v>
      </c>
      <c r="Q2721" t="n">
        <v>197.76</v>
      </c>
      <c r="R2721" t="n">
        <v>31.2</v>
      </c>
      <c r="S2721" t="n">
        <v>25.4</v>
      </c>
      <c r="T2721" t="n">
        <v>2061.73</v>
      </c>
      <c r="U2721" t="n">
        <v>0.8100000000000001</v>
      </c>
      <c r="V2721" t="n">
        <v>0.88</v>
      </c>
      <c r="W2721" t="n">
        <v>2.95</v>
      </c>
      <c r="X2721" t="n">
        <v>0.13</v>
      </c>
      <c r="Y2721" t="n">
        <v>1</v>
      </c>
      <c r="Z2721" t="n">
        <v>10</v>
      </c>
    </row>
    <row r="2722">
      <c r="A2722" t="n">
        <v>59</v>
      </c>
      <c r="B2722" t="n">
        <v>75</v>
      </c>
      <c r="C2722" t="inlineStr">
        <is>
          <t xml:space="preserve">CONCLUIDO	</t>
        </is>
      </c>
      <c r="D2722" t="n">
        <v>7.688</v>
      </c>
      <c r="E2722" t="n">
        <v>13.01</v>
      </c>
      <c r="F2722" t="n">
        <v>10.52</v>
      </c>
      <c r="G2722" t="n">
        <v>90.15000000000001</v>
      </c>
      <c r="H2722" t="n">
        <v>1.63</v>
      </c>
      <c r="I2722" t="n">
        <v>7</v>
      </c>
      <c r="J2722" t="n">
        <v>171.45</v>
      </c>
      <c r="K2722" t="n">
        <v>49.1</v>
      </c>
      <c r="L2722" t="n">
        <v>15.75</v>
      </c>
      <c r="M2722" t="n">
        <v>5</v>
      </c>
      <c r="N2722" t="n">
        <v>31.6</v>
      </c>
      <c r="O2722" t="n">
        <v>21379.25</v>
      </c>
      <c r="P2722" t="n">
        <v>115.86</v>
      </c>
      <c r="Q2722" t="n">
        <v>197.82</v>
      </c>
      <c r="R2722" t="n">
        <v>31.36</v>
      </c>
      <c r="S2722" t="n">
        <v>25.4</v>
      </c>
      <c r="T2722" t="n">
        <v>2141.97</v>
      </c>
      <c r="U2722" t="n">
        <v>0.8100000000000001</v>
      </c>
      <c r="V2722" t="n">
        <v>0.88</v>
      </c>
      <c r="W2722" t="n">
        <v>2.95</v>
      </c>
      <c r="X2722" t="n">
        <v>0.13</v>
      </c>
      <c r="Y2722" t="n">
        <v>1</v>
      </c>
      <c r="Z2722" t="n">
        <v>10</v>
      </c>
    </row>
    <row r="2723">
      <c r="A2723" t="n">
        <v>60</v>
      </c>
      <c r="B2723" t="n">
        <v>75</v>
      </c>
      <c r="C2723" t="inlineStr">
        <is>
          <t xml:space="preserve">CONCLUIDO	</t>
        </is>
      </c>
      <c r="D2723" t="n">
        <v>7.6905</v>
      </c>
      <c r="E2723" t="n">
        <v>13</v>
      </c>
      <c r="F2723" t="n">
        <v>10.51</v>
      </c>
      <c r="G2723" t="n">
        <v>90.11</v>
      </c>
      <c r="H2723" t="n">
        <v>1.65</v>
      </c>
      <c r="I2723" t="n">
        <v>7</v>
      </c>
      <c r="J2723" t="n">
        <v>171.81</v>
      </c>
      <c r="K2723" t="n">
        <v>49.1</v>
      </c>
      <c r="L2723" t="n">
        <v>16</v>
      </c>
      <c r="M2723" t="n">
        <v>5</v>
      </c>
      <c r="N2723" t="n">
        <v>31.72</v>
      </c>
      <c r="O2723" t="n">
        <v>21424.29</v>
      </c>
      <c r="P2723" t="n">
        <v>115.53</v>
      </c>
      <c r="Q2723" t="n">
        <v>197.8</v>
      </c>
      <c r="R2723" t="n">
        <v>31.23</v>
      </c>
      <c r="S2723" t="n">
        <v>25.4</v>
      </c>
      <c r="T2723" t="n">
        <v>2074.09</v>
      </c>
      <c r="U2723" t="n">
        <v>0.8100000000000001</v>
      </c>
      <c r="V2723" t="n">
        <v>0.89</v>
      </c>
      <c r="W2723" t="n">
        <v>2.95</v>
      </c>
      <c r="X2723" t="n">
        <v>0.12</v>
      </c>
      <c r="Y2723" t="n">
        <v>1</v>
      </c>
      <c r="Z2723" t="n">
        <v>10</v>
      </c>
    </row>
    <row r="2724">
      <c r="A2724" t="n">
        <v>61</v>
      </c>
      <c r="B2724" t="n">
        <v>75</v>
      </c>
      <c r="C2724" t="inlineStr">
        <is>
          <t xml:space="preserve">CONCLUIDO	</t>
        </is>
      </c>
      <c r="D2724" t="n">
        <v>7.6936</v>
      </c>
      <c r="E2724" t="n">
        <v>13</v>
      </c>
      <c r="F2724" t="n">
        <v>10.51</v>
      </c>
      <c r="G2724" t="n">
        <v>90.06</v>
      </c>
      <c r="H2724" t="n">
        <v>1.67</v>
      </c>
      <c r="I2724" t="n">
        <v>7</v>
      </c>
      <c r="J2724" t="n">
        <v>172.18</v>
      </c>
      <c r="K2724" t="n">
        <v>49.1</v>
      </c>
      <c r="L2724" t="n">
        <v>16.25</v>
      </c>
      <c r="M2724" t="n">
        <v>5</v>
      </c>
      <c r="N2724" t="n">
        <v>31.83</v>
      </c>
      <c r="O2724" t="n">
        <v>21469.36</v>
      </c>
      <c r="P2724" t="n">
        <v>115.02</v>
      </c>
      <c r="Q2724" t="n">
        <v>197.75</v>
      </c>
      <c r="R2724" t="n">
        <v>31.05</v>
      </c>
      <c r="S2724" t="n">
        <v>25.4</v>
      </c>
      <c r="T2724" t="n">
        <v>1984.93</v>
      </c>
      <c r="U2724" t="n">
        <v>0.82</v>
      </c>
      <c r="V2724" t="n">
        <v>0.89</v>
      </c>
      <c r="W2724" t="n">
        <v>2.95</v>
      </c>
      <c r="X2724" t="n">
        <v>0.12</v>
      </c>
      <c r="Y2724" t="n">
        <v>1</v>
      </c>
      <c r="Z2724" t="n">
        <v>10</v>
      </c>
    </row>
    <row r="2725">
      <c r="A2725" t="n">
        <v>62</v>
      </c>
      <c r="B2725" t="n">
        <v>75</v>
      </c>
      <c r="C2725" t="inlineStr">
        <is>
          <t xml:space="preserve">CONCLUIDO	</t>
        </is>
      </c>
      <c r="D2725" t="n">
        <v>7.7225</v>
      </c>
      <c r="E2725" t="n">
        <v>12.95</v>
      </c>
      <c r="F2725" t="n">
        <v>10.49</v>
      </c>
      <c r="G2725" t="n">
        <v>104.89</v>
      </c>
      <c r="H2725" t="n">
        <v>1.7</v>
      </c>
      <c r="I2725" t="n">
        <v>6</v>
      </c>
      <c r="J2725" t="n">
        <v>172.54</v>
      </c>
      <c r="K2725" t="n">
        <v>49.1</v>
      </c>
      <c r="L2725" t="n">
        <v>16.5</v>
      </c>
      <c r="M2725" t="n">
        <v>4</v>
      </c>
      <c r="N2725" t="n">
        <v>31.95</v>
      </c>
      <c r="O2725" t="n">
        <v>21514.48</v>
      </c>
      <c r="P2725" t="n">
        <v>114.56</v>
      </c>
      <c r="Q2725" t="n">
        <v>197.75</v>
      </c>
      <c r="R2725" t="n">
        <v>30.45</v>
      </c>
      <c r="S2725" t="n">
        <v>25.4</v>
      </c>
      <c r="T2725" t="n">
        <v>1691.87</v>
      </c>
      <c r="U2725" t="n">
        <v>0.83</v>
      </c>
      <c r="V2725" t="n">
        <v>0.89</v>
      </c>
      <c r="W2725" t="n">
        <v>2.95</v>
      </c>
      <c r="X2725" t="n">
        <v>0.1</v>
      </c>
      <c r="Y2725" t="n">
        <v>1</v>
      </c>
      <c r="Z2725" t="n">
        <v>10</v>
      </c>
    </row>
    <row r="2726">
      <c r="A2726" t="n">
        <v>63</v>
      </c>
      <c r="B2726" t="n">
        <v>75</v>
      </c>
      <c r="C2726" t="inlineStr">
        <is>
          <t xml:space="preserve">CONCLUIDO	</t>
        </is>
      </c>
      <c r="D2726" t="n">
        <v>7.728</v>
      </c>
      <c r="E2726" t="n">
        <v>12.94</v>
      </c>
      <c r="F2726" t="n">
        <v>10.48</v>
      </c>
      <c r="G2726" t="n">
        <v>104.8</v>
      </c>
      <c r="H2726" t="n">
        <v>1.72</v>
      </c>
      <c r="I2726" t="n">
        <v>6</v>
      </c>
      <c r="J2726" t="n">
        <v>172.91</v>
      </c>
      <c r="K2726" t="n">
        <v>49.1</v>
      </c>
      <c r="L2726" t="n">
        <v>16.75</v>
      </c>
      <c r="M2726" t="n">
        <v>4</v>
      </c>
      <c r="N2726" t="n">
        <v>32.07</v>
      </c>
      <c r="O2726" t="n">
        <v>21559.64</v>
      </c>
      <c r="P2726" t="n">
        <v>114.47</v>
      </c>
      <c r="Q2726" t="n">
        <v>197.75</v>
      </c>
      <c r="R2726" t="n">
        <v>30.19</v>
      </c>
      <c r="S2726" t="n">
        <v>25.4</v>
      </c>
      <c r="T2726" t="n">
        <v>1558.61</v>
      </c>
      <c r="U2726" t="n">
        <v>0.84</v>
      </c>
      <c r="V2726" t="n">
        <v>0.89</v>
      </c>
      <c r="W2726" t="n">
        <v>2.95</v>
      </c>
      <c r="X2726" t="n">
        <v>0.09</v>
      </c>
      <c r="Y2726" t="n">
        <v>1</v>
      </c>
      <c r="Z2726" t="n">
        <v>10</v>
      </c>
    </row>
    <row r="2727">
      <c r="A2727" t="n">
        <v>64</v>
      </c>
      <c r="B2727" t="n">
        <v>75</v>
      </c>
      <c r="C2727" t="inlineStr">
        <is>
          <t xml:space="preserve">CONCLUIDO	</t>
        </is>
      </c>
      <c r="D2727" t="n">
        <v>7.724</v>
      </c>
      <c r="E2727" t="n">
        <v>12.95</v>
      </c>
      <c r="F2727" t="n">
        <v>10.49</v>
      </c>
      <c r="G2727" t="n">
        <v>104.87</v>
      </c>
      <c r="H2727" t="n">
        <v>1.74</v>
      </c>
      <c r="I2727" t="n">
        <v>6</v>
      </c>
      <c r="J2727" t="n">
        <v>173.28</v>
      </c>
      <c r="K2727" t="n">
        <v>49.1</v>
      </c>
      <c r="L2727" t="n">
        <v>17</v>
      </c>
      <c r="M2727" t="n">
        <v>4</v>
      </c>
      <c r="N2727" t="n">
        <v>32.18</v>
      </c>
      <c r="O2727" t="n">
        <v>21604.83</v>
      </c>
      <c r="P2727" t="n">
        <v>114.53</v>
      </c>
      <c r="Q2727" t="n">
        <v>197.76</v>
      </c>
      <c r="R2727" t="n">
        <v>30.31</v>
      </c>
      <c r="S2727" t="n">
        <v>25.4</v>
      </c>
      <c r="T2727" t="n">
        <v>1622.83</v>
      </c>
      <c r="U2727" t="n">
        <v>0.84</v>
      </c>
      <c r="V2727" t="n">
        <v>0.89</v>
      </c>
      <c r="W2727" t="n">
        <v>2.95</v>
      </c>
      <c r="X2727" t="n">
        <v>0.1</v>
      </c>
      <c r="Y2727" t="n">
        <v>1</v>
      </c>
      <c r="Z2727" t="n">
        <v>10</v>
      </c>
    </row>
    <row r="2728">
      <c r="A2728" t="n">
        <v>65</v>
      </c>
      <c r="B2728" t="n">
        <v>75</v>
      </c>
      <c r="C2728" t="inlineStr">
        <is>
          <t xml:space="preserve">CONCLUIDO	</t>
        </is>
      </c>
      <c r="D2728" t="n">
        <v>7.7242</v>
      </c>
      <c r="E2728" t="n">
        <v>12.95</v>
      </c>
      <c r="F2728" t="n">
        <v>10.49</v>
      </c>
      <c r="G2728" t="n">
        <v>104.87</v>
      </c>
      <c r="H2728" t="n">
        <v>1.76</v>
      </c>
      <c r="I2728" t="n">
        <v>6</v>
      </c>
      <c r="J2728" t="n">
        <v>173.64</v>
      </c>
      <c r="K2728" t="n">
        <v>49.1</v>
      </c>
      <c r="L2728" t="n">
        <v>17.25</v>
      </c>
      <c r="M2728" t="n">
        <v>4</v>
      </c>
      <c r="N2728" t="n">
        <v>32.3</v>
      </c>
      <c r="O2728" t="n">
        <v>21650.07</v>
      </c>
      <c r="P2728" t="n">
        <v>114.82</v>
      </c>
      <c r="Q2728" t="n">
        <v>197.75</v>
      </c>
      <c r="R2728" t="n">
        <v>30.34</v>
      </c>
      <c r="S2728" t="n">
        <v>25.4</v>
      </c>
      <c r="T2728" t="n">
        <v>1636.25</v>
      </c>
      <c r="U2728" t="n">
        <v>0.84</v>
      </c>
      <c r="V2728" t="n">
        <v>0.89</v>
      </c>
      <c r="W2728" t="n">
        <v>2.95</v>
      </c>
      <c r="X2728" t="n">
        <v>0.1</v>
      </c>
      <c r="Y2728" t="n">
        <v>1</v>
      </c>
      <c r="Z2728" t="n">
        <v>10</v>
      </c>
    </row>
    <row r="2729">
      <c r="A2729" t="n">
        <v>66</v>
      </c>
      <c r="B2729" t="n">
        <v>75</v>
      </c>
      <c r="C2729" t="inlineStr">
        <is>
          <t xml:space="preserve">CONCLUIDO	</t>
        </is>
      </c>
      <c r="D2729" t="n">
        <v>7.7225</v>
      </c>
      <c r="E2729" t="n">
        <v>12.95</v>
      </c>
      <c r="F2729" t="n">
        <v>10.49</v>
      </c>
      <c r="G2729" t="n">
        <v>104.89</v>
      </c>
      <c r="H2729" t="n">
        <v>1.78</v>
      </c>
      <c r="I2729" t="n">
        <v>6</v>
      </c>
      <c r="J2729" t="n">
        <v>174.01</v>
      </c>
      <c r="K2729" t="n">
        <v>49.1</v>
      </c>
      <c r="L2729" t="n">
        <v>17.5</v>
      </c>
      <c r="M2729" t="n">
        <v>4</v>
      </c>
      <c r="N2729" t="n">
        <v>32.42</v>
      </c>
      <c r="O2729" t="n">
        <v>21695.35</v>
      </c>
      <c r="P2729" t="n">
        <v>115.05</v>
      </c>
      <c r="Q2729" t="n">
        <v>197.78</v>
      </c>
      <c r="R2729" t="n">
        <v>30.43</v>
      </c>
      <c r="S2729" t="n">
        <v>25.4</v>
      </c>
      <c r="T2729" t="n">
        <v>1678.62</v>
      </c>
      <c r="U2729" t="n">
        <v>0.83</v>
      </c>
      <c r="V2729" t="n">
        <v>0.89</v>
      </c>
      <c r="W2729" t="n">
        <v>2.95</v>
      </c>
      <c r="X2729" t="n">
        <v>0.1</v>
      </c>
      <c r="Y2729" t="n">
        <v>1</v>
      </c>
      <c r="Z2729" t="n">
        <v>10</v>
      </c>
    </row>
    <row r="2730">
      <c r="A2730" t="n">
        <v>67</v>
      </c>
      <c r="B2730" t="n">
        <v>75</v>
      </c>
      <c r="C2730" t="inlineStr">
        <is>
          <t xml:space="preserve">CONCLUIDO	</t>
        </is>
      </c>
      <c r="D2730" t="n">
        <v>7.7293</v>
      </c>
      <c r="E2730" t="n">
        <v>12.94</v>
      </c>
      <c r="F2730" t="n">
        <v>10.48</v>
      </c>
      <c r="G2730" t="n">
        <v>104.78</v>
      </c>
      <c r="H2730" t="n">
        <v>1.8</v>
      </c>
      <c r="I2730" t="n">
        <v>6</v>
      </c>
      <c r="J2730" t="n">
        <v>174.38</v>
      </c>
      <c r="K2730" t="n">
        <v>49.1</v>
      </c>
      <c r="L2730" t="n">
        <v>17.75</v>
      </c>
      <c r="M2730" t="n">
        <v>4</v>
      </c>
      <c r="N2730" t="n">
        <v>32.53</v>
      </c>
      <c r="O2730" t="n">
        <v>21740.66</v>
      </c>
      <c r="P2730" t="n">
        <v>114.53</v>
      </c>
      <c r="Q2730" t="n">
        <v>197.75</v>
      </c>
      <c r="R2730" t="n">
        <v>30.07</v>
      </c>
      <c r="S2730" t="n">
        <v>25.4</v>
      </c>
      <c r="T2730" t="n">
        <v>1500.8</v>
      </c>
      <c r="U2730" t="n">
        <v>0.84</v>
      </c>
      <c r="V2730" t="n">
        <v>0.89</v>
      </c>
      <c r="W2730" t="n">
        <v>2.95</v>
      </c>
      <c r="X2730" t="n">
        <v>0.09</v>
      </c>
      <c r="Y2730" t="n">
        <v>1</v>
      </c>
      <c r="Z2730" t="n">
        <v>10</v>
      </c>
    </row>
    <row r="2731">
      <c r="A2731" t="n">
        <v>68</v>
      </c>
      <c r="B2731" t="n">
        <v>75</v>
      </c>
      <c r="C2731" t="inlineStr">
        <is>
          <t xml:space="preserve">CONCLUIDO	</t>
        </is>
      </c>
      <c r="D2731" t="n">
        <v>7.7247</v>
      </c>
      <c r="E2731" t="n">
        <v>12.95</v>
      </c>
      <c r="F2731" t="n">
        <v>10.49</v>
      </c>
      <c r="G2731" t="n">
        <v>104.86</v>
      </c>
      <c r="H2731" t="n">
        <v>1.83</v>
      </c>
      <c r="I2731" t="n">
        <v>6</v>
      </c>
      <c r="J2731" t="n">
        <v>174.75</v>
      </c>
      <c r="K2731" t="n">
        <v>49.1</v>
      </c>
      <c r="L2731" t="n">
        <v>18</v>
      </c>
      <c r="M2731" t="n">
        <v>4</v>
      </c>
      <c r="N2731" t="n">
        <v>32.65</v>
      </c>
      <c r="O2731" t="n">
        <v>21786.02</v>
      </c>
      <c r="P2731" t="n">
        <v>114.66</v>
      </c>
      <c r="Q2731" t="n">
        <v>197.77</v>
      </c>
      <c r="R2731" t="n">
        <v>30.37</v>
      </c>
      <c r="S2731" t="n">
        <v>25.4</v>
      </c>
      <c r="T2731" t="n">
        <v>1649.26</v>
      </c>
      <c r="U2731" t="n">
        <v>0.84</v>
      </c>
      <c r="V2731" t="n">
        <v>0.89</v>
      </c>
      <c r="W2731" t="n">
        <v>2.95</v>
      </c>
      <c r="X2731" t="n">
        <v>0.1</v>
      </c>
      <c r="Y2731" t="n">
        <v>1</v>
      </c>
      <c r="Z2731" t="n">
        <v>10</v>
      </c>
    </row>
    <row r="2732">
      <c r="A2732" t="n">
        <v>69</v>
      </c>
      <c r="B2732" t="n">
        <v>75</v>
      </c>
      <c r="C2732" t="inlineStr">
        <is>
          <t xml:space="preserve">CONCLUIDO	</t>
        </is>
      </c>
      <c r="D2732" t="n">
        <v>7.725</v>
      </c>
      <c r="E2732" t="n">
        <v>12.94</v>
      </c>
      <c r="F2732" t="n">
        <v>10.49</v>
      </c>
      <c r="G2732" t="n">
        <v>104.85</v>
      </c>
      <c r="H2732" t="n">
        <v>1.85</v>
      </c>
      <c r="I2732" t="n">
        <v>6</v>
      </c>
      <c r="J2732" t="n">
        <v>175.11</v>
      </c>
      <c r="K2732" t="n">
        <v>49.1</v>
      </c>
      <c r="L2732" t="n">
        <v>18.25</v>
      </c>
      <c r="M2732" t="n">
        <v>4</v>
      </c>
      <c r="N2732" t="n">
        <v>32.77</v>
      </c>
      <c r="O2732" t="n">
        <v>21831.41</v>
      </c>
      <c r="P2732" t="n">
        <v>114.52</v>
      </c>
      <c r="Q2732" t="n">
        <v>197.77</v>
      </c>
      <c r="R2732" t="n">
        <v>30.23</v>
      </c>
      <c r="S2732" t="n">
        <v>25.4</v>
      </c>
      <c r="T2732" t="n">
        <v>1581.33</v>
      </c>
      <c r="U2732" t="n">
        <v>0.84</v>
      </c>
      <c r="V2732" t="n">
        <v>0.89</v>
      </c>
      <c r="W2732" t="n">
        <v>2.95</v>
      </c>
      <c r="X2732" t="n">
        <v>0.1</v>
      </c>
      <c r="Y2732" t="n">
        <v>1</v>
      </c>
      <c r="Z2732" t="n">
        <v>10</v>
      </c>
    </row>
    <row r="2733">
      <c r="A2733" t="n">
        <v>70</v>
      </c>
      <c r="B2733" t="n">
        <v>75</v>
      </c>
      <c r="C2733" t="inlineStr">
        <is>
          <t xml:space="preserve">CONCLUIDO	</t>
        </is>
      </c>
      <c r="D2733" t="n">
        <v>7.7242</v>
      </c>
      <c r="E2733" t="n">
        <v>12.95</v>
      </c>
      <c r="F2733" t="n">
        <v>10.49</v>
      </c>
      <c r="G2733" t="n">
        <v>104.87</v>
      </c>
      <c r="H2733" t="n">
        <v>1.87</v>
      </c>
      <c r="I2733" t="n">
        <v>6</v>
      </c>
      <c r="J2733" t="n">
        <v>175.48</v>
      </c>
      <c r="K2733" t="n">
        <v>49.1</v>
      </c>
      <c r="L2733" t="n">
        <v>18.5</v>
      </c>
      <c r="M2733" t="n">
        <v>4</v>
      </c>
      <c r="N2733" t="n">
        <v>32.89</v>
      </c>
      <c r="O2733" t="n">
        <v>21876.85</v>
      </c>
      <c r="P2733" t="n">
        <v>114.31</v>
      </c>
      <c r="Q2733" t="n">
        <v>197.75</v>
      </c>
      <c r="R2733" t="n">
        <v>30.43</v>
      </c>
      <c r="S2733" t="n">
        <v>25.4</v>
      </c>
      <c r="T2733" t="n">
        <v>1679.25</v>
      </c>
      <c r="U2733" t="n">
        <v>0.83</v>
      </c>
      <c r="V2733" t="n">
        <v>0.89</v>
      </c>
      <c r="W2733" t="n">
        <v>2.95</v>
      </c>
      <c r="X2733" t="n">
        <v>0.1</v>
      </c>
      <c r="Y2733" t="n">
        <v>1</v>
      </c>
      <c r="Z2733" t="n">
        <v>10</v>
      </c>
    </row>
    <row r="2734">
      <c r="A2734" t="n">
        <v>71</v>
      </c>
      <c r="B2734" t="n">
        <v>75</v>
      </c>
      <c r="C2734" t="inlineStr">
        <is>
          <t xml:space="preserve">CONCLUIDO	</t>
        </is>
      </c>
      <c r="D2734" t="n">
        <v>7.7248</v>
      </c>
      <c r="E2734" t="n">
        <v>12.95</v>
      </c>
      <c r="F2734" t="n">
        <v>10.49</v>
      </c>
      <c r="G2734" t="n">
        <v>104.86</v>
      </c>
      <c r="H2734" t="n">
        <v>1.89</v>
      </c>
      <c r="I2734" t="n">
        <v>6</v>
      </c>
      <c r="J2734" t="n">
        <v>175.85</v>
      </c>
      <c r="K2734" t="n">
        <v>49.1</v>
      </c>
      <c r="L2734" t="n">
        <v>18.75</v>
      </c>
      <c r="M2734" t="n">
        <v>4</v>
      </c>
      <c r="N2734" t="n">
        <v>33.01</v>
      </c>
      <c r="O2734" t="n">
        <v>21922.32</v>
      </c>
      <c r="P2734" t="n">
        <v>114.07</v>
      </c>
      <c r="Q2734" t="n">
        <v>197.76</v>
      </c>
      <c r="R2734" t="n">
        <v>30.36</v>
      </c>
      <c r="S2734" t="n">
        <v>25.4</v>
      </c>
      <c r="T2734" t="n">
        <v>1646.89</v>
      </c>
      <c r="U2734" t="n">
        <v>0.84</v>
      </c>
      <c r="V2734" t="n">
        <v>0.89</v>
      </c>
      <c r="W2734" t="n">
        <v>2.95</v>
      </c>
      <c r="X2734" t="n">
        <v>0.1</v>
      </c>
      <c r="Y2734" t="n">
        <v>1</v>
      </c>
      <c r="Z2734" t="n">
        <v>10</v>
      </c>
    </row>
    <row r="2735">
      <c r="A2735" t="n">
        <v>72</v>
      </c>
      <c r="B2735" t="n">
        <v>75</v>
      </c>
      <c r="C2735" t="inlineStr">
        <is>
          <t xml:space="preserve">CONCLUIDO	</t>
        </is>
      </c>
      <c r="D2735" t="n">
        <v>7.7248</v>
      </c>
      <c r="E2735" t="n">
        <v>12.95</v>
      </c>
      <c r="F2735" t="n">
        <v>10.49</v>
      </c>
      <c r="G2735" t="n">
        <v>104.86</v>
      </c>
      <c r="H2735" t="n">
        <v>1.91</v>
      </c>
      <c r="I2735" t="n">
        <v>6</v>
      </c>
      <c r="J2735" t="n">
        <v>176.22</v>
      </c>
      <c r="K2735" t="n">
        <v>49.1</v>
      </c>
      <c r="L2735" t="n">
        <v>19</v>
      </c>
      <c r="M2735" t="n">
        <v>4</v>
      </c>
      <c r="N2735" t="n">
        <v>33.13</v>
      </c>
      <c r="O2735" t="n">
        <v>21967.84</v>
      </c>
      <c r="P2735" t="n">
        <v>113.68</v>
      </c>
      <c r="Q2735" t="n">
        <v>197.83</v>
      </c>
      <c r="R2735" t="n">
        <v>30.29</v>
      </c>
      <c r="S2735" t="n">
        <v>25.4</v>
      </c>
      <c r="T2735" t="n">
        <v>1611.78</v>
      </c>
      <c r="U2735" t="n">
        <v>0.84</v>
      </c>
      <c r="V2735" t="n">
        <v>0.89</v>
      </c>
      <c r="W2735" t="n">
        <v>2.95</v>
      </c>
      <c r="X2735" t="n">
        <v>0.1</v>
      </c>
      <c r="Y2735" t="n">
        <v>1</v>
      </c>
      <c r="Z2735" t="n">
        <v>10</v>
      </c>
    </row>
    <row r="2736">
      <c r="A2736" t="n">
        <v>73</v>
      </c>
      <c r="B2736" t="n">
        <v>75</v>
      </c>
      <c r="C2736" t="inlineStr">
        <is>
          <t xml:space="preserve">CONCLUIDO	</t>
        </is>
      </c>
      <c r="D2736" t="n">
        <v>7.723</v>
      </c>
      <c r="E2736" t="n">
        <v>12.95</v>
      </c>
      <c r="F2736" t="n">
        <v>10.49</v>
      </c>
      <c r="G2736" t="n">
        <v>104.89</v>
      </c>
      <c r="H2736" t="n">
        <v>1.93</v>
      </c>
      <c r="I2736" t="n">
        <v>6</v>
      </c>
      <c r="J2736" t="n">
        <v>176.59</v>
      </c>
      <c r="K2736" t="n">
        <v>49.1</v>
      </c>
      <c r="L2736" t="n">
        <v>19.25</v>
      </c>
      <c r="M2736" t="n">
        <v>4</v>
      </c>
      <c r="N2736" t="n">
        <v>33.24</v>
      </c>
      <c r="O2736" t="n">
        <v>22013.39</v>
      </c>
      <c r="P2736" t="n">
        <v>113.3</v>
      </c>
      <c r="Q2736" t="n">
        <v>197.78</v>
      </c>
      <c r="R2736" t="n">
        <v>30.37</v>
      </c>
      <c r="S2736" t="n">
        <v>25.4</v>
      </c>
      <c r="T2736" t="n">
        <v>1650.04</v>
      </c>
      <c r="U2736" t="n">
        <v>0.84</v>
      </c>
      <c r="V2736" t="n">
        <v>0.89</v>
      </c>
      <c r="W2736" t="n">
        <v>2.95</v>
      </c>
      <c r="X2736" t="n">
        <v>0.1</v>
      </c>
      <c r="Y2736" t="n">
        <v>1</v>
      </c>
      <c r="Z2736" t="n">
        <v>10</v>
      </c>
    </row>
    <row r="2737">
      <c r="A2737" t="n">
        <v>74</v>
      </c>
      <c r="B2737" t="n">
        <v>75</v>
      </c>
      <c r="C2737" t="inlineStr">
        <is>
          <t xml:space="preserve">CONCLUIDO	</t>
        </is>
      </c>
      <c r="D2737" t="n">
        <v>7.7247</v>
      </c>
      <c r="E2737" t="n">
        <v>12.95</v>
      </c>
      <c r="F2737" t="n">
        <v>10.49</v>
      </c>
      <c r="G2737" t="n">
        <v>104.86</v>
      </c>
      <c r="H2737" t="n">
        <v>1.95</v>
      </c>
      <c r="I2737" t="n">
        <v>6</v>
      </c>
      <c r="J2737" t="n">
        <v>176.96</v>
      </c>
      <c r="K2737" t="n">
        <v>49.1</v>
      </c>
      <c r="L2737" t="n">
        <v>19.5</v>
      </c>
      <c r="M2737" t="n">
        <v>4</v>
      </c>
      <c r="N2737" t="n">
        <v>33.36</v>
      </c>
      <c r="O2737" t="n">
        <v>22058.99</v>
      </c>
      <c r="P2737" t="n">
        <v>112.91</v>
      </c>
      <c r="Q2737" t="n">
        <v>197.75</v>
      </c>
      <c r="R2737" t="n">
        <v>30.41</v>
      </c>
      <c r="S2737" t="n">
        <v>25.4</v>
      </c>
      <c r="T2737" t="n">
        <v>1670.82</v>
      </c>
      <c r="U2737" t="n">
        <v>0.84</v>
      </c>
      <c r="V2737" t="n">
        <v>0.89</v>
      </c>
      <c r="W2737" t="n">
        <v>2.95</v>
      </c>
      <c r="X2737" t="n">
        <v>0.1</v>
      </c>
      <c r="Y2737" t="n">
        <v>1</v>
      </c>
      <c r="Z2737" t="n">
        <v>10</v>
      </c>
    </row>
    <row r="2738">
      <c r="A2738" t="n">
        <v>75</v>
      </c>
      <c r="B2738" t="n">
        <v>75</v>
      </c>
      <c r="C2738" t="inlineStr">
        <is>
          <t xml:space="preserve">CONCLUIDO	</t>
        </is>
      </c>
      <c r="D2738" t="n">
        <v>7.7248</v>
      </c>
      <c r="E2738" t="n">
        <v>12.95</v>
      </c>
      <c r="F2738" t="n">
        <v>10.49</v>
      </c>
      <c r="G2738" t="n">
        <v>104.86</v>
      </c>
      <c r="H2738" t="n">
        <v>1.98</v>
      </c>
      <c r="I2738" t="n">
        <v>6</v>
      </c>
      <c r="J2738" t="n">
        <v>177.33</v>
      </c>
      <c r="K2738" t="n">
        <v>49.1</v>
      </c>
      <c r="L2738" t="n">
        <v>19.75</v>
      </c>
      <c r="M2738" t="n">
        <v>4</v>
      </c>
      <c r="N2738" t="n">
        <v>33.48</v>
      </c>
      <c r="O2738" t="n">
        <v>22104.63</v>
      </c>
      <c r="P2738" t="n">
        <v>112.33</v>
      </c>
      <c r="Q2738" t="n">
        <v>197.77</v>
      </c>
      <c r="R2738" t="n">
        <v>30.47</v>
      </c>
      <c r="S2738" t="n">
        <v>25.4</v>
      </c>
      <c r="T2738" t="n">
        <v>1702.46</v>
      </c>
      <c r="U2738" t="n">
        <v>0.83</v>
      </c>
      <c r="V2738" t="n">
        <v>0.89</v>
      </c>
      <c r="W2738" t="n">
        <v>2.94</v>
      </c>
      <c r="X2738" t="n">
        <v>0.1</v>
      </c>
      <c r="Y2738" t="n">
        <v>1</v>
      </c>
      <c r="Z2738" t="n">
        <v>10</v>
      </c>
    </row>
    <row r="2739">
      <c r="A2739" t="n">
        <v>76</v>
      </c>
      <c r="B2739" t="n">
        <v>75</v>
      </c>
      <c r="C2739" t="inlineStr">
        <is>
          <t xml:space="preserve">CONCLUIDO	</t>
        </is>
      </c>
      <c r="D2739" t="n">
        <v>7.7498</v>
      </c>
      <c r="E2739" t="n">
        <v>12.9</v>
      </c>
      <c r="F2739" t="n">
        <v>10.47</v>
      </c>
      <c r="G2739" t="n">
        <v>125.69</v>
      </c>
      <c r="H2739" t="n">
        <v>2</v>
      </c>
      <c r="I2739" t="n">
        <v>5</v>
      </c>
      <c r="J2739" t="n">
        <v>177.7</v>
      </c>
      <c r="K2739" t="n">
        <v>49.1</v>
      </c>
      <c r="L2739" t="n">
        <v>20</v>
      </c>
      <c r="M2739" t="n">
        <v>3</v>
      </c>
      <c r="N2739" t="n">
        <v>33.61</v>
      </c>
      <c r="O2739" t="n">
        <v>22150.3</v>
      </c>
      <c r="P2739" t="n">
        <v>111.7</v>
      </c>
      <c r="Q2739" t="n">
        <v>197.76</v>
      </c>
      <c r="R2739" t="n">
        <v>30</v>
      </c>
      <c r="S2739" t="n">
        <v>25.4</v>
      </c>
      <c r="T2739" t="n">
        <v>1473.37</v>
      </c>
      <c r="U2739" t="n">
        <v>0.85</v>
      </c>
      <c r="V2739" t="n">
        <v>0.89</v>
      </c>
      <c r="W2739" t="n">
        <v>2.95</v>
      </c>
      <c r="X2739" t="n">
        <v>0.08</v>
      </c>
      <c r="Y2739" t="n">
        <v>1</v>
      </c>
      <c r="Z2739" t="n">
        <v>10</v>
      </c>
    </row>
    <row r="2740">
      <c r="A2740" t="n">
        <v>77</v>
      </c>
      <c r="B2740" t="n">
        <v>75</v>
      </c>
      <c r="C2740" t="inlineStr">
        <is>
          <t xml:space="preserve">CONCLUIDO	</t>
        </is>
      </c>
      <c r="D2740" t="n">
        <v>7.7498</v>
      </c>
      <c r="E2740" t="n">
        <v>12.9</v>
      </c>
      <c r="F2740" t="n">
        <v>10.47</v>
      </c>
      <c r="G2740" t="n">
        <v>125.69</v>
      </c>
      <c r="H2740" t="n">
        <v>2.02</v>
      </c>
      <c r="I2740" t="n">
        <v>5</v>
      </c>
      <c r="J2740" t="n">
        <v>178.07</v>
      </c>
      <c r="K2740" t="n">
        <v>49.1</v>
      </c>
      <c r="L2740" t="n">
        <v>20.25</v>
      </c>
      <c r="M2740" t="n">
        <v>3</v>
      </c>
      <c r="N2740" t="n">
        <v>33.73</v>
      </c>
      <c r="O2740" t="n">
        <v>22196.02</v>
      </c>
      <c r="P2740" t="n">
        <v>111.98</v>
      </c>
      <c r="Q2740" t="n">
        <v>197.75</v>
      </c>
      <c r="R2740" t="n">
        <v>30.07</v>
      </c>
      <c r="S2740" t="n">
        <v>25.4</v>
      </c>
      <c r="T2740" t="n">
        <v>1506.02</v>
      </c>
      <c r="U2740" t="n">
        <v>0.84</v>
      </c>
      <c r="V2740" t="n">
        <v>0.89</v>
      </c>
      <c r="W2740" t="n">
        <v>2.95</v>
      </c>
      <c r="X2740" t="n">
        <v>0.08</v>
      </c>
      <c r="Y2740" t="n">
        <v>1</v>
      </c>
      <c r="Z2740" t="n">
        <v>10</v>
      </c>
    </row>
    <row r="2741">
      <c r="A2741" t="n">
        <v>78</v>
      </c>
      <c r="B2741" t="n">
        <v>75</v>
      </c>
      <c r="C2741" t="inlineStr">
        <is>
          <t xml:space="preserve">CONCLUIDO	</t>
        </is>
      </c>
      <c r="D2741" t="n">
        <v>7.7468</v>
      </c>
      <c r="E2741" t="n">
        <v>12.91</v>
      </c>
      <c r="F2741" t="n">
        <v>10.48</v>
      </c>
      <c r="G2741" t="n">
        <v>125.75</v>
      </c>
      <c r="H2741" t="n">
        <v>2.04</v>
      </c>
      <c r="I2741" t="n">
        <v>5</v>
      </c>
      <c r="J2741" t="n">
        <v>178.44</v>
      </c>
      <c r="K2741" t="n">
        <v>49.1</v>
      </c>
      <c r="L2741" t="n">
        <v>20.5</v>
      </c>
      <c r="M2741" t="n">
        <v>3</v>
      </c>
      <c r="N2741" t="n">
        <v>33.85</v>
      </c>
      <c r="O2741" t="n">
        <v>22241.78</v>
      </c>
      <c r="P2741" t="n">
        <v>112.21</v>
      </c>
      <c r="Q2741" t="n">
        <v>197.75</v>
      </c>
      <c r="R2741" t="n">
        <v>30.18</v>
      </c>
      <c r="S2741" t="n">
        <v>25.4</v>
      </c>
      <c r="T2741" t="n">
        <v>1563.51</v>
      </c>
      <c r="U2741" t="n">
        <v>0.84</v>
      </c>
      <c r="V2741" t="n">
        <v>0.89</v>
      </c>
      <c r="W2741" t="n">
        <v>2.95</v>
      </c>
      <c r="X2741" t="n">
        <v>0.09</v>
      </c>
      <c r="Y2741" t="n">
        <v>1</v>
      </c>
      <c r="Z2741" t="n">
        <v>10</v>
      </c>
    </row>
    <row r="2742">
      <c r="A2742" t="n">
        <v>79</v>
      </c>
      <c r="B2742" t="n">
        <v>75</v>
      </c>
      <c r="C2742" t="inlineStr">
        <is>
          <t xml:space="preserve">CONCLUIDO	</t>
        </is>
      </c>
      <c r="D2742" t="n">
        <v>7.7521</v>
      </c>
      <c r="E2742" t="n">
        <v>12.9</v>
      </c>
      <c r="F2742" t="n">
        <v>10.47</v>
      </c>
      <c r="G2742" t="n">
        <v>125.65</v>
      </c>
      <c r="H2742" t="n">
        <v>2.06</v>
      </c>
      <c r="I2742" t="n">
        <v>5</v>
      </c>
      <c r="J2742" t="n">
        <v>178.81</v>
      </c>
      <c r="K2742" t="n">
        <v>49.1</v>
      </c>
      <c r="L2742" t="n">
        <v>20.75</v>
      </c>
      <c r="M2742" t="n">
        <v>3</v>
      </c>
      <c r="N2742" t="n">
        <v>33.97</v>
      </c>
      <c r="O2742" t="n">
        <v>22287.58</v>
      </c>
      <c r="P2742" t="n">
        <v>112.13</v>
      </c>
      <c r="Q2742" t="n">
        <v>197.77</v>
      </c>
      <c r="R2742" t="n">
        <v>29.96</v>
      </c>
      <c r="S2742" t="n">
        <v>25.4</v>
      </c>
      <c r="T2742" t="n">
        <v>1450.39</v>
      </c>
      <c r="U2742" t="n">
        <v>0.85</v>
      </c>
      <c r="V2742" t="n">
        <v>0.89</v>
      </c>
      <c r="W2742" t="n">
        <v>2.94</v>
      </c>
      <c r="X2742" t="n">
        <v>0.08</v>
      </c>
      <c r="Y2742" t="n">
        <v>1</v>
      </c>
      <c r="Z2742" t="n">
        <v>10</v>
      </c>
    </row>
    <row r="2743">
      <c r="A2743" t="n">
        <v>80</v>
      </c>
      <c r="B2743" t="n">
        <v>75</v>
      </c>
      <c r="C2743" t="inlineStr">
        <is>
          <t xml:space="preserve">CONCLUIDO	</t>
        </is>
      </c>
      <c r="D2743" t="n">
        <v>7.7518</v>
      </c>
      <c r="E2743" t="n">
        <v>12.9</v>
      </c>
      <c r="F2743" t="n">
        <v>10.47</v>
      </c>
      <c r="G2743" t="n">
        <v>125.65</v>
      </c>
      <c r="H2743" t="n">
        <v>2.08</v>
      </c>
      <c r="I2743" t="n">
        <v>5</v>
      </c>
      <c r="J2743" t="n">
        <v>179.18</v>
      </c>
      <c r="K2743" t="n">
        <v>49.1</v>
      </c>
      <c r="L2743" t="n">
        <v>21</v>
      </c>
      <c r="M2743" t="n">
        <v>3</v>
      </c>
      <c r="N2743" t="n">
        <v>34.09</v>
      </c>
      <c r="O2743" t="n">
        <v>22333.43</v>
      </c>
      <c r="P2743" t="n">
        <v>112.1</v>
      </c>
      <c r="Q2743" t="n">
        <v>197.77</v>
      </c>
      <c r="R2743" t="n">
        <v>29.91</v>
      </c>
      <c r="S2743" t="n">
        <v>25.4</v>
      </c>
      <c r="T2743" t="n">
        <v>1426.97</v>
      </c>
      <c r="U2743" t="n">
        <v>0.85</v>
      </c>
      <c r="V2743" t="n">
        <v>0.89</v>
      </c>
      <c r="W2743" t="n">
        <v>2.95</v>
      </c>
      <c r="X2743" t="n">
        <v>0.08</v>
      </c>
      <c r="Y2743" t="n">
        <v>1</v>
      </c>
      <c r="Z2743" t="n">
        <v>10</v>
      </c>
    </row>
    <row r="2744">
      <c r="A2744" t="n">
        <v>81</v>
      </c>
      <c r="B2744" t="n">
        <v>75</v>
      </c>
      <c r="C2744" t="inlineStr">
        <is>
          <t xml:space="preserve">CONCLUIDO	</t>
        </is>
      </c>
      <c r="D2744" t="n">
        <v>7.7511</v>
      </c>
      <c r="E2744" t="n">
        <v>12.9</v>
      </c>
      <c r="F2744" t="n">
        <v>10.47</v>
      </c>
      <c r="G2744" t="n">
        <v>125.67</v>
      </c>
      <c r="H2744" t="n">
        <v>2.1</v>
      </c>
      <c r="I2744" t="n">
        <v>5</v>
      </c>
      <c r="J2744" t="n">
        <v>179.56</v>
      </c>
      <c r="K2744" t="n">
        <v>49.1</v>
      </c>
      <c r="L2744" t="n">
        <v>21.25</v>
      </c>
      <c r="M2744" t="n">
        <v>3</v>
      </c>
      <c r="N2744" t="n">
        <v>34.21</v>
      </c>
      <c r="O2744" t="n">
        <v>22379.31</v>
      </c>
      <c r="P2744" t="n">
        <v>112.26</v>
      </c>
      <c r="Q2744" t="n">
        <v>197.77</v>
      </c>
      <c r="R2744" t="n">
        <v>29.95</v>
      </c>
      <c r="S2744" t="n">
        <v>25.4</v>
      </c>
      <c r="T2744" t="n">
        <v>1444.37</v>
      </c>
      <c r="U2744" t="n">
        <v>0.85</v>
      </c>
      <c r="V2744" t="n">
        <v>0.89</v>
      </c>
      <c r="W2744" t="n">
        <v>2.95</v>
      </c>
      <c r="X2744" t="n">
        <v>0.08</v>
      </c>
      <c r="Y2744" t="n">
        <v>1</v>
      </c>
      <c r="Z2744" t="n">
        <v>10</v>
      </c>
    </row>
    <row r="2745">
      <c r="A2745" t="n">
        <v>82</v>
      </c>
      <c r="B2745" t="n">
        <v>75</v>
      </c>
      <c r="C2745" t="inlineStr">
        <is>
          <t xml:space="preserve">CONCLUIDO	</t>
        </is>
      </c>
      <c r="D2745" t="n">
        <v>7.7548</v>
      </c>
      <c r="E2745" t="n">
        <v>12.9</v>
      </c>
      <c r="F2745" t="n">
        <v>10.47</v>
      </c>
      <c r="G2745" t="n">
        <v>125.59</v>
      </c>
      <c r="H2745" t="n">
        <v>2.12</v>
      </c>
      <c r="I2745" t="n">
        <v>5</v>
      </c>
      <c r="J2745" t="n">
        <v>179.93</v>
      </c>
      <c r="K2745" t="n">
        <v>49.1</v>
      </c>
      <c r="L2745" t="n">
        <v>21.5</v>
      </c>
      <c r="M2745" t="n">
        <v>3</v>
      </c>
      <c r="N2745" t="n">
        <v>34.33</v>
      </c>
      <c r="O2745" t="n">
        <v>22425.23</v>
      </c>
      <c r="P2745" t="n">
        <v>112.1</v>
      </c>
      <c r="Q2745" t="n">
        <v>197.75</v>
      </c>
      <c r="R2745" t="n">
        <v>29.75</v>
      </c>
      <c r="S2745" t="n">
        <v>25.4</v>
      </c>
      <c r="T2745" t="n">
        <v>1344.13</v>
      </c>
      <c r="U2745" t="n">
        <v>0.85</v>
      </c>
      <c r="V2745" t="n">
        <v>0.89</v>
      </c>
      <c r="W2745" t="n">
        <v>2.95</v>
      </c>
      <c r="X2745" t="n">
        <v>0.08</v>
      </c>
      <c r="Y2745" t="n">
        <v>1</v>
      </c>
      <c r="Z2745" t="n">
        <v>10</v>
      </c>
    </row>
    <row r="2746">
      <c r="A2746" t="n">
        <v>83</v>
      </c>
      <c r="B2746" t="n">
        <v>75</v>
      </c>
      <c r="C2746" t="inlineStr">
        <is>
          <t xml:space="preserve">CONCLUIDO	</t>
        </is>
      </c>
      <c r="D2746" t="n">
        <v>7.7524</v>
      </c>
      <c r="E2746" t="n">
        <v>12.9</v>
      </c>
      <c r="F2746" t="n">
        <v>10.47</v>
      </c>
      <c r="G2746" t="n">
        <v>125.64</v>
      </c>
      <c r="H2746" t="n">
        <v>2.14</v>
      </c>
      <c r="I2746" t="n">
        <v>5</v>
      </c>
      <c r="J2746" t="n">
        <v>180.3</v>
      </c>
      <c r="K2746" t="n">
        <v>49.1</v>
      </c>
      <c r="L2746" t="n">
        <v>21.75</v>
      </c>
      <c r="M2746" t="n">
        <v>3</v>
      </c>
      <c r="N2746" t="n">
        <v>34.46</v>
      </c>
      <c r="O2746" t="n">
        <v>22471.2</v>
      </c>
      <c r="P2746" t="n">
        <v>112.09</v>
      </c>
      <c r="Q2746" t="n">
        <v>197.75</v>
      </c>
      <c r="R2746" t="n">
        <v>29.87</v>
      </c>
      <c r="S2746" t="n">
        <v>25.4</v>
      </c>
      <c r="T2746" t="n">
        <v>1406.36</v>
      </c>
      <c r="U2746" t="n">
        <v>0.85</v>
      </c>
      <c r="V2746" t="n">
        <v>0.89</v>
      </c>
      <c r="W2746" t="n">
        <v>2.95</v>
      </c>
      <c r="X2746" t="n">
        <v>0.08</v>
      </c>
      <c r="Y2746" t="n">
        <v>1</v>
      </c>
      <c r="Z2746" t="n">
        <v>10</v>
      </c>
    </row>
    <row r="2747">
      <c r="A2747" t="n">
        <v>84</v>
      </c>
      <c r="B2747" t="n">
        <v>75</v>
      </c>
      <c r="C2747" t="inlineStr">
        <is>
          <t xml:space="preserve">CONCLUIDO	</t>
        </is>
      </c>
      <c r="D2747" t="n">
        <v>7.7533</v>
      </c>
      <c r="E2747" t="n">
        <v>12.9</v>
      </c>
      <c r="F2747" t="n">
        <v>10.47</v>
      </c>
      <c r="G2747" t="n">
        <v>125.62</v>
      </c>
      <c r="H2747" t="n">
        <v>2.16</v>
      </c>
      <c r="I2747" t="n">
        <v>5</v>
      </c>
      <c r="J2747" t="n">
        <v>180.67</v>
      </c>
      <c r="K2747" t="n">
        <v>49.1</v>
      </c>
      <c r="L2747" t="n">
        <v>22</v>
      </c>
      <c r="M2747" t="n">
        <v>3</v>
      </c>
      <c r="N2747" t="n">
        <v>34.58</v>
      </c>
      <c r="O2747" t="n">
        <v>22517.21</v>
      </c>
      <c r="P2747" t="n">
        <v>112.04</v>
      </c>
      <c r="Q2747" t="n">
        <v>197.75</v>
      </c>
      <c r="R2747" t="n">
        <v>29.88</v>
      </c>
      <c r="S2747" t="n">
        <v>25.4</v>
      </c>
      <c r="T2747" t="n">
        <v>1413.55</v>
      </c>
      <c r="U2747" t="n">
        <v>0.85</v>
      </c>
      <c r="V2747" t="n">
        <v>0.89</v>
      </c>
      <c r="W2747" t="n">
        <v>2.95</v>
      </c>
      <c r="X2747" t="n">
        <v>0.08</v>
      </c>
      <c r="Y2747" t="n">
        <v>1</v>
      </c>
      <c r="Z2747" t="n">
        <v>10</v>
      </c>
    </row>
    <row r="2748">
      <c r="A2748" t="n">
        <v>85</v>
      </c>
      <c r="B2748" t="n">
        <v>75</v>
      </c>
      <c r="C2748" t="inlineStr">
        <is>
          <t xml:space="preserve">CONCLUIDO	</t>
        </is>
      </c>
      <c r="D2748" t="n">
        <v>7.7541</v>
      </c>
      <c r="E2748" t="n">
        <v>12.9</v>
      </c>
      <c r="F2748" t="n">
        <v>10.47</v>
      </c>
      <c r="G2748" t="n">
        <v>125.61</v>
      </c>
      <c r="H2748" t="n">
        <v>2.18</v>
      </c>
      <c r="I2748" t="n">
        <v>5</v>
      </c>
      <c r="J2748" t="n">
        <v>181.05</v>
      </c>
      <c r="K2748" t="n">
        <v>49.1</v>
      </c>
      <c r="L2748" t="n">
        <v>22.25</v>
      </c>
      <c r="M2748" t="n">
        <v>3</v>
      </c>
      <c r="N2748" t="n">
        <v>34.7</v>
      </c>
      <c r="O2748" t="n">
        <v>22563.26</v>
      </c>
      <c r="P2748" t="n">
        <v>111.79</v>
      </c>
      <c r="Q2748" t="n">
        <v>197.75</v>
      </c>
      <c r="R2748" t="n">
        <v>29.87</v>
      </c>
      <c r="S2748" t="n">
        <v>25.4</v>
      </c>
      <c r="T2748" t="n">
        <v>1406.02</v>
      </c>
      <c r="U2748" t="n">
        <v>0.85</v>
      </c>
      <c r="V2748" t="n">
        <v>0.89</v>
      </c>
      <c r="W2748" t="n">
        <v>2.94</v>
      </c>
      <c r="X2748" t="n">
        <v>0.08</v>
      </c>
      <c r="Y2748" t="n">
        <v>1</v>
      </c>
      <c r="Z2748" t="n">
        <v>10</v>
      </c>
    </row>
    <row r="2749">
      <c r="A2749" t="n">
        <v>86</v>
      </c>
      <c r="B2749" t="n">
        <v>75</v>
      </c>
      <c r="C2749" t="inlineStr">
        <is>
          <t xml:space="preserve">CONCLUIDO	</t>
        </is>
      </c>
      <c r="D2749" t="n">
        <v>7.7523</v>
      </c>
      <c r="E2749" t="n">
        <v>12.9</v>
      </c>
      <c r="F2749" t="n">
        <v>10.47</v>
      </c>
      <c r="G2749" t="n">
        <v>125.64</v>
      </c>
      <c r="H2749" t="n">
        <v>2.2</v>
      </c>
      <c r="I2749" t="n">
        <v>5</v>
      </c>
      <c r="J2749" t="n">
        <v>181.42</v>
      </c>
      <c r="K2749" t="n">
        <v>49.1</v>
      </c>
      <c r="L2749" t="n">
        <v>22.5</v>
      </c>
      <c r="M2749" t="n">
        <v>3</v>
      </c>
      <c r="N2749" t="n">
        <v>34.83</v>
      </c>
      <c r="O2749" t="n">
        <v>22609.35</v>
      </c>
      <c r="P2749" t="n">
        <v>111.74</v>
      </c>
      <c r="Q2749" t="n">
        <v>197.75</v>
      </c>
      <c r="R2749" t="n">
        <v>29.88</v>
      </c>
      <c r="S2749" t="n">
        <v>25.4</v>
      </c>
      <c r="T2749" t="n">
        <v>1411.58</v>
      </c>
      <c r="U2749" t="n">
        <v>0.85</v>
      </c>
      <c r="V2749" t="n">
        <v>0.89</v>
      </c>
      <c r="W2749" t="n">
        <v>2.95</v>
      </c>
      <c r="X2749" t="n">
        <v>0.08</v>
      </c>
      <c r="Y2749" t="n">
        <v>1</v>
      </c>
      <c r="Z2749" t="n">
        <v>10</v>
      </c>
    </row>
    <row r="2750">
      <c r="A2750" t="n">
        <v>87</v>
      </c>
      <c r="B2750" t="n">
        <v>75</v>
      </c>
      <c r="C2750" t="inlineStr">
        <is>
          <t xml:space="preserve">CONCLUIDO	</t>
        </is>
      </c>
      <c r="D2750" t="n">
        <v>7.7539</v>
      </c>
      <c r="E2750" t="n">
        <v>12.9</v>
      </c>
      <c r="F2750" t="n">
        <v>10.47</v>
      </c>
      <c r="G2750" t="n">
        <v>125.61</v>
      </c>
      <c r="H2750" t="n">
        <v>2.22</v>
      </c>
      <c r="I2750" t="n">
        <v>5</v>
      </c>
      <c r="J2750" t="n">
        <v>181.8</v>
      </c>
      <c r="K2750" t="n">
        <v>49.1</v>
      </c>
      <c r="L2750" t="n">
        <v>22.75</v>
      </c>
      <c r="M2750" t="n">
        <v>3</v>
      </c>
      <c r="N2750" t="n">
        <v>34.95</v>
      </c>
      <c r="O2750" t="n">
        <v>22655.61</v>
      </c>
      <c r="P2750" t="n">
        <v>111.5</v>
      </c>
      <c r="Q2750" t="n">
        <v>197.75</v>
      </c>
      <c r="R2750" t="n">
        <v>29.76</v>
      </c>
      <c r="S2750" t="n">
        <v>25.4</v>
      </c>
      <c r="T2750" t="n">
        <v>1349.94</v>
      </c>
      <c r="U2750" t="n">
        <v>0.85</v>
      </c>
      <c r="V2750" t="n">
        <v>0.89</v>
      </c>
      <c r="W2750" t="n">
        <v>2.95</v>
      </c>
      <c r="X2750" t="n">
        <v>0.08</v>
      </c>
      <c r="Y2750" t="n">
        <v>1</v>
      </c>
      <c r="Z2750" t="n">
        <v>10</v>
      </c>
    </row>
    <row r="2751">
      <c r="A2751" t="n">
        <v>88</v>
      </c>
      <c r="B2751" t="n">
        <v>75</v>
      </c>
      <c r="C2751" t="inlineStr">
        <is>
          <t xml:space="preserve">CONCLUIDO	</t>
        </is>
      </c>
      <c r="D2751" t="n">
        <v>7.7546</v>
      </c>
      <c r="E2751" t="n">
        <v>12.9</v>
      </c>
      <c r="F2751" t="n">
        <v>10.47</v>
      </c>
      <c r="G2751" t="n">
        <v>125.6</v>
      </c>
      <c r="H2751" t="n">
        <v>2.24</v>
      </c>
      <c r="I2751" t="n">
        <v>5</v>
      </c>
      <c r="J2751" t="n">
        <v>182.17</v>
      </c>
      <c r="K2751" t="n">
        <v>49.1</v>
      </c>
      <c r="L2751" t="n">
        <v>23</v>
      </c>
      <c r="M2751" t="n">
        <v>3</v>
      </c>
      <c r="N2751" t="n">
        <v>35.08</v>
      </c>
      <c r="O2751" t="n">
        <v>22701.78</v>
      </c>
      <c r="P2751" t="n">
        <v>111.23</v>
      </c>
      <c r="Q2751" t="n">
        <v>197.75</v>
      </c>
      <c r="R2751" t="n">
        <v>29.69</v>
      </c>
      <c r="S2751" t="n">
        <v>25.4</v>
      </c>
      <c r="T2751" t="n">
        <v>1317.46</v>
      </c>
      <c r="U2751" t="n">
        <v>0.86</v>
      </c>
      <c r="V2751" t="n">
        <v>0.89</v>
      </c>
      <c r="W2751" t="n">
        <v>2.95</v>
      </c>
      <c r="X2751" t="n">
        <v>0.08</v>
      </c>
      <c r="Y2751" t="n">
        <v>1</v>
      </c>
      <c r="Z2751" t="n">
        <v>10</v>
      </c>
    </row>
    <row r="2752">
      <c r="A2752" t="n">
        <v>89</v>
      </c>
      <c r="B2752" t="n">
        <v>75</v>
      </c>
      <c r="C2752" t="inlineStr">
        <is>
          <t xml:space="preserve">CONCLUIDO	</t>
        </is>
      </c>
      <c r="D2752" t="n">
        <v>7.7568</v>
      </c>
      <c r="E2752" t="n">
        <v>12.89</v>
      </c>
      <c r="F2752" t="n">
        <v>10.46</v>
      </c>
      <c r="G2752" t="n">
        <v>125.55</v>
      </c>
      <c r="H2752" t="n">
        <v>2.26</v>
      </c>
      <c r="I2752" t="n">
        <v>5</v>
      </c>
      <c r="J2752" t="n">
        <v>182.55</v>
      </c>
      <c r="K2752" t="n">
        <v>49.1</v>
      </c>
      <c r="L2752" t="n">
        <v>23.25</v>
      </c>
      <c r="M2752" t="n">
        <v>3</v>
      </c>
      <c r="N2752" t="n">
        <v>35.2</v>
      </c>
      <c r="O2752" t="n">
        <v>22748</v>
      </c>
      <c r="P2752" t="n">
        <v>110.83</v>
      </c>
      <c r="Q2752" t="n">
        <v>197.77</v>
      </c>
      <c r="R2752" t="n">
        <v>29.6</v>
      </c>
      <c r="S2752" t="n">
        <v>25.4</v>
      </c>
      <c r="T2752" t="n">
        <v>1272.85</v>
      </c>
      <c r="U2752" t="n">
        <v>0.86</v>
      </c>
      <c r="V2752" t="n">
        <v>0.89</v>
      </c>
      <c r="W2752" t="n">
        <v>2.95</v>
      </c>
      <c r="X2752" t="n">
        <v>0.07000000000000001</v>
      </c>
      <c r="Y2752" t="n">
        <v>1</v>
      </c>
      <c r="Z2752" t="n">
        <v>10</v>
      </c>
    </row>
    <row r="2753">
      <c r="A2753" t="n">
        <v>90</v>
      </c>
      <c r="B2753" t="n">
        <v>75</v>
      </c>
      <c r="C2753" t="inlineStr">
        <is>
          <t xml:space="preserve">CONCLUIDO	</t>
        </is>
      </c>
      <c r="D2753" t="n">
        <v>7.7541</v>
      </c>
      <c r="E2753" t="n">
        <v>12.9</v>
      </c>
      <c r="F2753" t="n">
        <v>10.47</v>
      </c>
      <c r="G2753" t="n">
        <v>125.61</v>
      </c>
      <c r="H2753" t="n">
        <v>2.28</v>
      </c>
      <c r="I2753" t="n">
        <v>5</v>
      </c>
      <c r="J2753" t="n">
        <v>182.92</v>
      </c>
      <c r="K2753" t="n">
        <v>49.1</v>
      </c>
      <c r="L2753" t="n">
        <v>23.5</v>
      </c>
      <c r="M2753" t="n">
        <v>3</v>
      </c>
      <c r="N2753" t="n">
        <v>35.33</v>
      </c>
      <c r="O2753" t="n">
        <v>22794.27</v>
      </c>
      <c r="P2753" t="n">
        <v>110.7</v>
      </c>
      <c r="Q2753" t="n">
        <v>197.75</v>
      </c>
      <c r="R2753" t="n">
        <v>29.72</v>
      </c>
      <c r="S2753" t="n">
        <v>25.4</v>
      </c>
      <c r="T2753" t="n">
        <v>1328.56</v>
      </c>
      <c r="U2753" t="n">
        <v>0.85</v>
      </c>
      <c r="V2753" t="n">
        <v>0.89</v>
      </c>
      <c r="W2753" t="n">
        <v>2.95</v>
      </c>
      <c r="X2753" t="n">
        <v>0.08</v>
      </c>
      <c r="Y2753" t="n">
        <v>1</v>
      </c>
      <c r="Z2753" t="n">
        <v>10</v>
      </c>
    </row>
    <row r="2754">
      <c r="A2754" t="n">
        <v>91</v>
      </c>
      <c r="B2754" t="n">
        <v>75</v>
      </c>
      <c r="C2754" t="inlineStr">
        <is>
          <t xml:space="preserve">CONCLUIDO	</t>
        </is>
      </c>
      <c r="D2754" t="n">
        <v>7.7576</v>
      </c>
      <c r="E2754" t="n">
        <v>12.89</v>
      </c>
      <c r="F2754" t="n">
        <v>10.46</v>
      </c>
      <c r="G2754" t="n">
        <v>125.54</v>
      </c>
      <c r="H2754" t="n">
        <v>2.3</v>
      </c>
      <c r="I2754" t="n">
        <v>5</v>
      </c>
      <c r="J2754" t="n">
        <v>183.3</v>
      </c>
      <c r="K2754" t="n">
        <v>49.1</v>
      </c>
      <c r="L2754" t="n">
        <v>23.75</v>
      </c>
      <c r="M2754" t="n">
        <v>3</v>
      </c>
      <c r="N2754" t="n">
        <v>35.45</v>
      </c>
      <c r="O2754" t="n">
        <v>22840.57</v>
      </c>
      <c r="P2754" t="n">
        <v>110.23</v>
      </c>
      <c r="Q2754" t="n">
        <v>197.76</v>
      </c>
      <c r="R2754" t="n">
        <v>29.59</v>
      </c>
      <c r="S2754" t="n">
        <v>25.4</v>
      </c>
      <c r="T2754" t="n">
        <v>1266.7</v>
      </c>
      <c r="U2754" t="n">
        <v>0.86</v>
      </c>
      <c r="V2754" t="n">
        <v>0.89</v>
      </c>
      <c r="W2754" t="n">
        <v>2.95</v>
      </c>
      <c r="X2754" t="n">
        <v>0.07000000000000001</v>
      </c>
      <c r="Y2754" t="n">
        <v>1</v>
      </c>
      <c r="Z2754" t="n">
        <v>10</v>
      </c>
    </row>
    <row r="2755">
      <c r="A2755" t="n">
        <v>92</v>
      </c>
      <c r="B2755" t="n">
        <v>75</v>
      </c>
      <c r="C2755" t="inlineStr">
        <is>
          <t xml:space="preserve">CONCLUIDO	</t>
        </is>
      </c>
      <c r="D2755" t="n">
        <v>7.7576</v>
      </c>
      <c r="E2755" t="n">
        <v>12.89</v>
      </c>
      <c r="F2755" t="n">
        <v>10.46</v>
      </c>
      <c r="G2755" t="n">
        <v>125.54</v>
      </c>
      <c r="H2755" t="n">
        <v>2.32</v>
      </c>
      <c r="I2755" t="n">
        <v>5</v>
      </c>
      <c r="J2755" t="n">
        <v>183.67</v>
      </c>
      <c r="K2755" t="n">
        <v>49.1</v>
      </c>
      <c r="L2755" t="n">
        <v>24</v>
      </c>
      <c r="M2755" t="n">
        <v>3</v>
      </c>
      <c r="N2755" t="n">
        <v>35.58</v>
      </c>
      <c r="O2755" t="n">
        <v>22886.92</v>
      </c>
      <c r="P2755" t="n">
        <v>109.59</v>
      </c>
      <c r="Q2755" t="n">
        <v>197.76</v>
      </c>
      <c r="R2755" t="n">
        <v>29.61</v>
      </c>
      <c r="S2755" t="n">
        <v>25.4</v>
      </c>
      <c r="T2755" t="n">
        <v>1276.95</v>
      </c>
      <c r="U2755" t="n">
        <v>0.86</v>
      </c>
      <c r="V2755" t="n">
        <v>0.89</v>
      </c>
      <c r="W2755" t="n">
        <v>2.95</v>
      </c>
      <c r="X2755" t="n">
        <v>0.07000000000000001</v>
      </c>
      <c r="Y2755" t="n">
        <v>1</v>
      </c>
      <c r="Z2755" t="n">
        <v>10</v>
      </c>
    </row>
    <row r="2756">
      <c r="A2756" t="n">
        <v>93</v>
      </c>
      <c r="B2756" t="n">
        <v>75</v>
      </c>
      <c r="C2756" t="inlineStr">
        <is>
          <t xml:space="preserve">CONCLUIDO	</t>
        </is>
      </c>
      <c r="D2756" t="n">
        <v>7.7554</v>
      </c>
      <c r="E2756" t="n">
        <v>12.89</v>
      </c>
      <c r="F2756" t="n">
        <v>10.46</v>
      </c>
      <c r="G2756" t="n">
        <v>125.58</v>
      </c>
      <c r="H2756" t="n">
        <v>2.34</v>
      </c>
      <c r="I2756" t="n">
        <v>5</v>
      </c>
      <c r="J2756" t="n">
        <v>184.05</v>
      </c>
      <c r="K2756" t="n">
        <v>49.1</v>
      </c>
      <c r="L2756" t="n">
        <v>24.25</v>
      </c>
      <c r="M2756" t="n">
        <v>3</v>
      </c>
      <c r="N2756" t="n">
        <v>35.7</v>
      </c>
      <c r="O2756" t="n">
        <v>22933.31</v>
      </c>
      <c r="P2756" t="n">
        <v>109.11</v>
      </c>
      <c r="Q2756" t="n">
        <v>197.78</v>
      </c>
      <c r="R2756" t="n">
        <v>29.68</v>
      </c>
      <c r="S2756" t="n">
        <v>25.4</v>
      </c>
      <c r="T2756" t="n">
        <v>1309.23</v>
      </c>
      <c r="U2756" t="n">
        <v>0.86</v>
      </c>
      <c r="V2756" t="n">
        <v>0.89</v>
      </c>
      <c r="W2756" t="n">
        <v>2.95</v>
      </c>
      <c r="X2756" t="n">
        <v>0.07000000000000001</v>
      </c>
      <c r="Y2756" t="n">
        <v>1</v>
      </c>
      <c r="Z2756" t="n">
        <v>10</v>
      </c>
    </row>
    <row r="2757">
      <c r="A2757" t="n">
        <v>94</v>
      </c>
      <c r="B2757" t="n">
        <v>75</v>
      </c>
      <c r="C2757" t="inlineStr">
        <is>
          <t xml:space="preserve">CONCLUIDO	</t>
        </is>
      </c>
      <c r="D2757" t="n">
        <v>7.7533</v>
      </c>
      <c r="E2757" t="n">
        <v>12.9</v>
      </c>
      <c r="F2757" t="n">
        <v>10.47</v>
      </c>
      <c r="G2757" t="n">
        <v>125.62</v>
      </c>
      <c r="H2757" t="n">
        <v>2.36</v>
      </c>
      <c r="I2757" t="n">
        <v>5</v>
      </c>
      <c r="J2757" t="n">
        <v>184.42</v>
      </c>
      <c r="K2757" t="n">
        <v>49.1</v>
      </c>
      <c r="L2757" t="n">
        <v>24.5</v>
      </c>
      <c r="M2757" t="n">
        <v>3</v>
      </c>
      <c r="N2757" t="n">
        <v>35.83</v>
      </c>
      <c r="O2757" t="n">
        <v>22979.74</v>
      </c>
      <c r="P2757" t="n">
        <v>109.02</v>
      </c>
      <c r="Q2757" t="n">
        <v>197.78</v>
      </c>
      <c r="R2757" t="n">
        <v>29.86</v>
      </c>
      <c r="S2757" t="n">
        <v>25.4</v>
      </c>
      <c r="T2757" t="n">
        <v>1402.56</v>
      </c>
      <c r="U2757" t="n">
        <v>0.85</v>
      </c>
      <c r="V2757" t="n">
        <v>0.89</v>
      </c>
      <c r="W2757" t="n">
        <v>2.95</v>
      </c>
      <c r="X2757" t="n">
        <v>0.08</v>
      </c>
      <c r="Y2757" t="n">
        <v>1</v>
      </c>
      <c r="Z2757" t="n">
        <v>10</v>
      </c>
    </row>
    <row r="2758">
      <c r="A2758" t="n">
        <v>95</v>
      </c>
      <c r="B2758" t="n">
        <v>75</v>
      </c>
      <c r="C2758" t="inlineStr">
        <is>
          <t xml:space="preserve">CONCLUIDO	</t>
        </is>
      </c>
      <c r="D2758" t="n">
        <v>7.7539</v>
      </c>
      <c r="E2758" t="n">
        <v>12.9</v>
      </c>
      <c r="F2758" t="n">
        <v>10.47</v>
      </c>
      <c r="G2758" t="n">
        <v>125.61</v>
      </c>
      <c r="H2758" t="n">
        <v>2.38</v>
      </c>
      <c r="I2758" t="n">
        <v>5</v>
      </c>
      <c r="J2758" t="n">
        <v>184.8</v>
      </c>
      <c r="K2758" t="n">
        <v>49.1</v>
      </c>
      <c r="L2758" t="n">
        <v>24.75</v>
      </c>
      <c r="M2758" t="n">
        <v>3</v>
      </c>
      <c r="N2758" t="n">
        <v>35.96</v>
      </c>
      <c r="O2758" t="n">
        <v>23026.22</v>
      </c>
      <c r="P2758" t="n">
        <v>108.72</v>
      </c>
      <c r="Q2758" t="n">
        <v>197.75</v>
      </c>
      <c r="R2758" t="n">
        <v>29.81</v>
      </c>
      <c r="S2758" t="n">
        <v>25.4</v>
      </c>
      <c r="T2758" t="n">
        <v>1375.79</v>
      </c>
      <c r="U2758" t="n">
        <v>0.85</v>
      </c>
      <c r="V2758" t="n">
        <v>0.89</v>
      </c>
      <c r="W2758" t="n">
        <v>2.95</v>
      </c>
      <c r="X2758" t="n">
        <v>0.08</v>
      </c>
      <c r="Y2758" t="n">
        <v>1</v>
      </c>
      <c r="Z2758" t="n">
        <v>10</v>
      </c>
    </row>
    <row r="2759">
      <c r="A2759" t="n">
        <v>96</v>
      </c>
      <c r="B2759" t="n">
        <v>75</v>
      </c>
      <c r="C2759" t="inlineStr">
        <is>
          <t xml:space="preserve">CONCLUIDO	</t>
        </is>
      </c>
      <c r="D2759" t="n">
        <v>7.7524</v>
      </c>
      <c r="E2759" t="n">
        <v>12.9</v>
      </c>
      <c r="F2759" t="n">
        <v>10.47</v>
      </c>
      <c r="G2759" t="n">
        <v>125.64</v>
      </c>
      <c r="H2759" t="n">
        <v>2.4</v>
      </c>
      <c r="I2759" t="n">
        <v>5</v>
      </c>
      <c r="J2759" t="n">
        <v>185.18</v>
      </c>
      <c r="K2759" t="n">
        <v>49.1</v>
      </c>
      <c r="L2759" t="n">
        <v>25</v>
      </c>
      <c r="M2759" t="n">
        <v>3</v>
      </c>
      <c r="N2759" t="n">
        <v>36.08</v>
      </c>
      <c r="O2759" t="n">
        <v>23072.73</v>
      </c>
      <c r="P2759" t="n">
        <v>108.15</v>
      </c>
      <c r="Q2759" t="n">
        <v>197.76</v>
      </c>
      <c r="R2759" t="n">
        <v>29.83</v>
      </c>
      <c r="S2759" t="n">
        <v>25.4</v>
      </c>
      <c r="T2759" t="n">
        <v>1384.21</v>
      </c>
      <c r="U2759" t="n">
        <v>0.85</v>
      </c>
      <c r="V2759" t="n">
        <v>0.89</v>
      </c>
      <c r="W2759" t="n">
        <v>2.95</v>
      </c>
      <c r="X2759" t="n">
        <v>0.08</v>
      </c>
      <c r="Y2759" t="n">
        <v>1</v>
      </c>
      <c r="Z2759" t="n">
        <v>10</v>
      </c>
    </row>
    <row r="2760">
      <c r="A2760" t="n">
        <v>97</v>
      </c>
      <c r="B2760" t="n">
        <v>75</v>
      </c>
      <c r="C2760" t="inlineStr">
        <is>
          <t xml:space="preserve">CONCLUIDO	</t>
        </is>
      </c>
      <c r="D2760" t="n">
        <v>7.7563</v>
      </c>
      <c r="E2760" t="n">
        <v>12.89</v>
      </c>
      <c r="F2760" t="n">
        <v>10.46</v>
      </c>
      <c r="G2760" t="n">
        <v>125.56</v>
      </c>
      <c r="H2760" t="n">
        <v>2.41</v>
      </c>
      <c r="I2760" t="n">
        <v>5</v>
      </c>
      <c r="J2760" t="n">
        <v>185.56</v>
      </c>
      <c r="K2760" t="n">
        <v>49.1</v>
      </c>
      <c r="L2760" t="n">
        <v>25.25</v>
      </c>
      <c r="M2760" t="n">
        <v>3</v>
      </c>
      <c r="N2760" t="n">
        <v>36.21</v>
      </c>
      <c r="O2760" t="n">
        <v>23119.3</v>
      </c>
      <c r="P2760" t="n">
        <v>107.73</v>
      </c>
      <c r="Q2760" t="n">
        <v>197.79</v>
      </c>
      <c r="R2760" t="n">
        <v>29.73</v>
      </c>
      <c r="S2760" t="n">
        <v>25.4</v>
      </c>
      <c r="T2760" t="n">
        <v>1336.96</v>
      </c>
      <c r="U2760" t="n">
        <v>0.85</v>
      </c>
      <c r="V2760" t="n">
        <v>0.89</v>
      </c>
      <c r="W2760" t="n">
        <v>2.94</v>
      </c>
      <c r="X2760" t="n">
        <v>0.07000000000000001</v>
      </c>
      <c r="Y2760" t="n">
        <v>1</v>
      </c>
      <c r="Z2760" t="n">
        <v>10</v>
      </c>
    </row>
    <row r="2761">
      <c r="A2761" t="n">
        <v>98</v>
      </c>
      <c r="B2761" t="n">
        <v>75</v>
      </c>
      <c r="C2761" t="inlineStr">
        <is>
          <t xml:space="preserve">CONCLUIDO	</t>
        </is>
      </c>
      <c r="D2761" t="n">
        <v>7.7526</v>
      </c>
      <c r="E2761" t="n">
        <v>12.9</v>
      </c>
      <c r="F2761" t="n">
        <v>10.47</v>
      </c>
      <c r="G2761" t="n">
        <v>125.64</v>
      </c>
      <c r="H2761" t="n">
        <v>2.43</v>
      </c>
      <c r="I2761" t="n">
        <v>5</v>
      </c>
      <c r="J2761" t="n">
        <v>185.93</v>
      </c>
      <c r="K2761" t="n">
        <v>49.1</v>
      </c>
      <c r="L2761" t="n">
        <v>25.5</v>
      </c>
      <c r="M2761" t="n">
        <v>3</v>
      </c>
      <c r="N2761" t="n">
        <v>36.34</v>
      </c>
      <c r="O2761" t="n">
        <v>23165.9</v>
      </c>
      <c r="P2761" t="n">
        <v>107.45</v>
      </c>
      <c r="Q2761" t="n">
        <v>197.76</v>
      </c>
      <c r="R2761" t="n">
        <v>29.82</v>
      </c>
      <c r="S2761" t="n">
        <v>25.4</v>
      </c>
      <c r="T2761" t="n">
        <v>1379.53</v>
      </c>
      <c r="U2761" t="n">
        <v>0.85</v>
      </c>
      <c r="V2761" t="n">
        <v>0.89</v>
      </c>
      <c r="W2761" t="n">
        <v>2.95</v>
      </c>
      <c r="X2761" t="n">
        <v>0.08</v>
      </c>
      <c r="Y2761" t="n">
        <v>1</v>
      </c>
      <c r="Z2761" t="n">
        <v>10</v>
      </c>
    </row>
    <row r="2762">
      <c r="A2762" t="n">
        <v>99</v>
      </c>
      <c r="B2762" t="n">
        <v>75</v>
      </c>
      <c r="C2762" t="inlineStr">
        <is>
          <t xml:space="preserve">CONCLUIDO	</t>
        </is>
      </c>
      <c r="D2762" t="n">
        <v>7.789</v>
      </c>
      <c r="E2762" t="n">
        <v>12.84</v>
      </c>
      <c r="F2762" t="n">
        <v>10.44</v>
      </c>
      <c r="G2762" t="n">
        <v>156.6</v>
      </c>
      <c r="H2762" t="n">
        <v>2.45</v>
      </c>
      <c r="I2762" t="n">
        <v>4</v>
      </c>
      <c r="J2762" t="n">
        <v>186.31</v>
      </c>
      <c r="K2762" t="n">
        <v>49.1</v>
      </c>
      <c r="L2762" t="n">
        <v>25.75</v>
      </c>
      <c r="M2762" t="n">
        <v>2</v>
      </c>
      <c r="N2762" t="n">
        <v>36.47</v>
      </c>
      <c r="O2762" t="n">
        <v>23212.55</v>
      </c>
      <c r="P2762" t="n">
        <v>107.26</v>
      </c>
      <c r="Q2762" t="n">
        <v>197.75</v>
      </c>
      <c r="R2762" t="n">
        <v>28.97</v>
      </c>
      <c r="S2762" t="n">
        <v>25.4</v>
      </c>
      <c r="T2762" t="n">
        <v>961.09</v>
      </c>
      <c r="U2762" t="n">
        <v>0.88</v>
      </c>
      <c r="V2762" t="n">
        <v>0.89</v>
      </c>
      <c r="W2762" t="n">
        <v>2.94</v>
      </c>
      <c r="X2762" t="n">
        <v>0.05</v>
      </c>
      <c r="Y2762" t="n">
        <v>1</v>
      </c>
      <c r="Z2762" t="n">
        <v>10</v>
      </c>
    </row>
    <row r="2763">
      <c r="A2763" t="n">
        <v>100</v>
      </c>
      <c r="B2763" t="n">
        <v>75</v>
      </c>
      <c r="C2763" t="inlineStr">
        <is>
          <t xml:space="preserve">CONCLUIDO	</t>
        </is>
      </c>
      <c r="D2763" t="n">
        <v>7.788</v>
      </c>
      <c r="E2763" t="n">
        <v>12.84</v>
      </c>
      <c r="F2763" t="n">
        <v>10.44</v>
      </c>
      <c r="G2763" t="n">
        <v>156.62</v>
      </c>
      <c r="H2763" t="n">
        <v>2.47</v>
      </c>
      <c r="I2763" t="n">
        <v>4</v>
      </c>
      <c r="J2763" t="n">
        <v>186.69</v>
      </c>
      <c r="K2763" t="n">
        <v>49.1</v>
      </c>
      <c r="L2763" t="n">
        <v>26</v>
      </c>
      <c r="M2763" t="n">
        <v>2</v>
      </c>
      <c r="N2763" t="n">
        <v>36.6</v>
      </c>
      <c r="O2763" t="n">
        <v>23259.24</v>
      </c>
      <c r="P2763" t="n">
        <v>107.35</v>
      </c>
      <c r="Q2763" t="n">
        <v>197.75</v>
      </c>
      <c r="R2763" t="n">
        <v>29.02</v>
      </c>
      <c r="S2763" t="n">
        <v>25.4</v>
      </c>
      <c r="T2763" t="n">
        <v>986.6900000000001</v>
      </c>
      <c r="U2763" t="n">
        <v>0.88</v>
      </c>
      <c r="V2763" t="n">
        <v>0.89</v>
      </c>
      <c r="W2763" t="n">
        <v>2.94</v>
      </c>
      <c r="X2763" t="n">
        <v>0.05</v>
      </c>
      <c r="Y2763" t="n">
        <v>1</v>
      </c>
      <c r="Z2763" t="n">
        <v>10</v>
      </c>
    </row>
    <row r="2764">
      <c r="A2764" t="n">
        <v>101</v>
      </c>
      <c r="B2764" t="n">
        <v>75</v>
      </c>
      <c r="C2764" t="inlineStr">
        <is>
          <t xml:space="preserve">CONCLUIDO	</t>
        </is>
      </c>
      <c r="D2764" t="n">
        <v>7.7865</v>
      </c>
      <c r="E2764" t="n">
        <v>12.84</v>
      </c>
      <c r="F2764" t="n">
        <v>10.44</v>
      </c>
      <c r="G2764" t="n">
        <v>156.66</v>
      </c>
      <c r="H2764" t="n">
        <v>2.49</v>
      </c>
      <c r="I2764" t="n">
        <v>4</v>
      </c>
      <c r="J2764" t="n">
        <v>187.07</v>
      </c>
      <c r="K2764" t="n">
        <v>49.1</v>
      </c>
      <c r="L2764" t="n">
        <v>26.25</v>
      </c>
      <c r="M2764" t="n">
        <v>2</v>
      </c>
      <c r="N2764" t="n">
        <v>36.72</v>
      </c>
      <c r="O2764" t="n">
        <v>23305.98</v>
      </c>
      <c r="P2764" t="n">
        <v>107.54</v>
      </c>
      <c r="Q2764" t="n">
        <v>197.75</v>
      </c>
      <c r="R2764" t="n">
        <v>29.08</v>
      </c>
      <c r="S2764" t="n">
        <v>25.4</v>
      </c>
      <c r="T2764" t="n">
        <v>1013.71</v>
      </c>
      <c r="U2764" t="n">
        <v>0.87</v>
      </c>
      <c r="V2764" t="n">
        <v>0.89</v>
      </c>
      <c r="W2764" t="n">
        <v>2.94</v>
      </c>
      <c r="X2764" t="n">
        <v>0.05</v>
      </c>
      <c r="Y2764" t="n">
        <v>1</v>
      </c>
      <c r="Z2764" t="n">
        <v>10</v>
      </c>
    </row>
    <row r="2765">
      <c r="A2765" t="n">
        <v>102</v>
      </c>
      <c r="B2765" t="n">
        <v>75</v>
      </c>
      <c r="C2765" t="inlineStr">
        <is>
          <t xml:space="preserve">CONCLUIDO	</t>
        </is>
      </c>
      <c r="D2765" t="n">
        <v>7.7872</v>
      </c>
      <c r="E2765" t="n">
        <v>12.84</v>
      </c>
      <c r="F2765" t="n">
        <v>10.44</v>
      </c>
      <c r="G2765" t="n">
        <v>156.65</v>
      </c>
      <c r="H2765" t="n">
        <v>2.51</v>
      </c>
      <c r="I2765" t="n">
        <v>4</v>
      </c>
      <c r="J2765" t="n">
        <v>187.45</v>
      </c>
      <c r="K2765" t="n">
        <v>49.1</v>
      </c>
      <c r="L2765" t="n">
        <v>26.5</v>
      </c>
      <c r="M2765" t="n">
        <v>2</v>
      </c>
      <c r="N2765" t="n">
        <v>36.85</v>
      </c>
      <c r="O2765" t="n">
        <v>23352.76</v>
      </c>
      <c r="P2765" t="n">
        <v>107.7</v>
      </c>
      <c r="Q2765" t="n">
        <v>197.75</v>
      </c>
      <c r="R2765" t="n">
        <v>29.05</v>
      </c>
      <c r="S2765" t="n">
        <v>25.4</v>
      </c>
      <c r="T2765" t="n">
        <v>1001.47</v>
      </c>
      <c r="U2765" t="n">
        <v>0.87</v>
      </c>
      <c r="V2765" t="n">
        <v>0.89</v>
      </c>
      <c r="W2765" t="n">
        <v>2.94</v>
      </c>
      <c r="X2765" t="n">
        <v>0.05</v>
      </c>
      <c r="Y2765" t="n">
        <v>1</v>
      </c>
      <c r="Z2765" t="n">
        <v>10</v>
      </c>
    </row>
    <row r="2766">
      <c r="A2766" t="n">
        <v>103</v>
      </c>
      <c r="B2766" t="n">
        <v>75</v>
      </c>
      <c r="C2766" t="inlineStr">
        <is>
          <t xml:space="preserve">CONCLUIDO	</t>
        </is>
      </c>
      <c r="D2766" t="n">
        <v>7.7843</v>
      </c>
      <c r="E2766" t="n">
        <v>12.85</v>
      </c>
      <c r="F2766" t="n">
        <v>10.45</v>
      </c>
      <c r="G2766" t="n">
        <v>156.72</v>
      </c>
      <c r="H2766" t="n">
        <v>2.53</v>
      </c>
      <c r="I2766" t="n">
        <v>4</v>
      </c>
      <c r="J2766" t="n">
        <v>187.83</v>
      </c>
      <c r="K2766" t="n">
        <v>49.1</v>
      </c>
      <c r="L2766" t="n">
        <v>26.75</v>
      </c>
      <c r="M2766" t="n">
        <v>2</v>
      </c>
      <c r="N2766" t="n">
        <v>36.98</v>
      </c>
      <c r="O2766" t="n">
        <v>23399.58</v>
      </c>
      <c r="P2766" t="n">
        <v>107.78</v>
      </c>
      <c r="Q2766" t="n">
        <v>197.75</v>
      </c>
      <c r="R2766" t="n">
        <v>29.14</v>
      </c>
      <c r="S2766" t="n">
        <v>25.4</v>
      </c>
      <c r="T2766" t="n">
        <v>1045.17</v>
      </c>
      <c r="U2766" t="n">
        <v>0.87</v>
      </c>
      <c r="V2766" t="n">
        <v>0.89</v>
      </c>
      <c r="W2766" t="n">
        <v>2.95</v>
      </c>
      <c r="X2766" t="n">
        <v>0.06</v>
      </c>
      <c r="Y2766" t="n">
        <v>1</v>
      </c>
      <c r="Z2766" t="n">
        <v>10</v>
      </c>
    </row>
    <row r="2767">
      <c r="A2767" t="n">
        <v>104</v>
      </c>
      <c r="B2767" t="n">
        <v>75</v>
      </c>
      <c r="C2767" t="inlineStr">
        <is>
          <t xml:space="preserve">CONCLUIDO	</t>
        </is>
      </c>
      <c r="D2767" t="n">
        <v>7.7841</v>
      </c>
      <c r="E2767" t="n">
        <v>12.85</v>
      </c>
      <c r="F2767" t="n">
        <v>10.45</v>
      </c>
      <c r="G2767" t="n">
        <v>156.72</v>
      </c>
      <c r="H2767" t="n">
        <v>2.55</v>
      </c>
      <c r="I2767" t="n">
        <v>4</v>
      </c>
      <c r="J2767" t="n">
        <v>188.21</v>
      </c>
      <c r="K2767" t="n">
        <v>49.1</v>
      </c>
      <c r="L2767" t="n">
        <v>27</v>
      </c>
      <c r="M2767" t="n">
        <v>1</v>
      </c>
      <c r="N2767" t="n">
        <v>37.11</v>
      </c>
      <c r="O2767" t="n">
        <v>23446.45</v>
      </c>
      <c r="P2767" t="n">
        <v>107.79</v>
      </c>
      <c r="Q2767" t="n">
        <v>197.75</v>
      </c>
      <c r="R2767" t="n">
        <v>29.17</v>
      </c>
      <c r="S2767" t="n">
        <v>25.4</v>
      </c>
      <c r="T2767" t="n">
        <v>1062.04</v>
      </c>
      <c r="U2767" t="n">
        <v>0.87</v>
      </c>
      <c r="V2767" t="n">
        <v>0.89</v>
      </c>
      <c r="W2767" t="n">
        <v>2.95</v>
      </c>
      <c r="X2767" t="n">
        <v>0.06</v>
      </c>
      <c r="Y2767" t="n">
        <v>1</v>
      </c>
      <c r="Z2767" t="n">
        <v>10</v>
      </c>
    </row>
    <row r="2768">
      <c r="A2768" t="n">
        <v>105</v>
      </c>
      <c r="B2768" t="n">
        <v>75</v>
      </c>
      <c r="C2768" t="inlineStr">
        <is>
          <t xml:space="preserve">CONCLUIDO	</t>
        </is>
      </c>
      <c r="D2768" t="n">
        <v>7.7831</v>
      </c>
      <c r="E2768" t="n">
        <v>12.85</v>
      </c>
      <c r="F2768" t="n">
        <v>10.45</v>
      </c>
      <c r="G2768" t="n">
        <v>156.75</v>
      </c>
      <c r="H2768" t="n">
        <v>2.56</v>
      </c>
      <c r="I2768" t="n">
        <v>4</v>
      </c>
      <c r="J2768" t="n">
        <v>188.59</v>
      </c>
      <c r="K2768" t="n">
        <v>49.1</v>
      </c>
      <c r="L2768" t="n">
        <v>27.25</v>
      </c>
      <c r="M2768" t="n">
        <v>1</v>
      </c>
      <c r="N2768" t="n">
        <v>37.24</v>
      </c>
      <c r="O2768" t="n">
        <v>23493.36</v>
      </c>
      <c r="P2768" t="n">
        <v>107.96</v>
      </c>
      <c r="Q2768" t="n">
        <v>197.77</v>
      </c>
      <c r="R2768" t="n">
        <v>29.26</v>
      </c>
      <c r="S2768" t="n">
        <v>25.4</v>
      </c>
      <c r="T2768" t="n">
        <v>1107.16</v>
      </c>
      <c r="U2768" t="n">
        <v>0.87</v>
      </c>
      <c r="V2768" t="n">
        <v>0.89</v>
      </c>
      <c r="W2768" t="n">
        <v>2.94</v>
      </c>
      <c r="X2768" t="n">
        <v>0.06</v>
      </c>
      <c r="Y2768" t="n">
        <v>1</v>
      </c>
      <c r="Z2768" t="n">
        <v>10</v>
      </c>
    </row>
    <row r="2769">
      <c r="A2769" t="n">
        <v>106</v>
      </c>
      <c r="B2769" t="n">
        <v>75</v>
      </c>
      <c r="C2769" t="inlineStr">
        <is>
          <t xml:space="preserve">CONCLUIDO	</t>
        </is>
      </c>
      <c r="D2769" t="n">
        <v>7.7838</v>
      </c>
      <c r="E2769" t="n">
        <v>12.85</v>
      </c>
      <c r="F2769" t="n">
        <v>10.45</v>
      </c>
      <c r="G2769" t="n">
        <v>156.73</v>
      </c>
      <c r="H2769" t="n">
        <v>2.58</v>
      </c>
      <c r="I2769" t="n">
        <v>4</v>
      </c>
      <c r="J2769" t="n">
        <v>188.97</v>
      </c>
      <c r="K2769" t="n">
        <v>49.1</v>
      </c>
      <c r="L2769" t="n">
        <v>27.5</v>
      </c>
      <c r="M2769" t="n">
        <v>1</v>
      </c>
      <c r="N2769" t="n">
        <v>37.37</v>
      </c>
      <c r="O2769" t="n">
        <v>23540.32</v>
      </c>
      <c r="P2769" t="n">
        <v>108.08</v>
      </c>
      <c r="Q2769" t="n">
        <v>197.75</v>
      </c>
      <c r="R2769" t="n">
        <v>29.19</v>
      </c>
      <c r="S2769" t="n">
        <v>25.4</v>
      </c>
      <c r="T2769" t="n">
        <v>1069.39</v>
      </c>
      <c r="U2769" t="n">
        <v>0.87</v>
      </c>
      <c r="V2769" t="n">
        <v>0.89</v>
      </c>
      <c r="W2769" t="n">
        <v>2.95</v>
      </c>
      <c r="X2769" t="n">
        <v>0.06</v>
      </c>
      <c r="Y2769" t="n">
        <v>1</v>
      </c>
      <c r="Z2769" t="n">
        <v>10</v>
      </c>
    </row>
    <row r="2770">
      <c r="A2770" t="n">
        <v>107</v>
      </c>
      <c r="B2770" t="n">
        <v>75</v>
      </c>
      <c r="C2770" t="inlineStr">
        <is>
          <t xml:space="preserve">CONCLUIDO	</t>
        </is>
      </c>
      <c r="D2770" t="n">
        <v>7.7826</v>
      </c>
      <c r="E2770" t="n">
        <v>12.85</v>
      </c>
      <c r="F2770" t="n">
        <v>10.45</v>
      </c>
      <c r="G2770" t="n">
        <v>156.76</v>
      </c>
      <c r="H2770" t="n">
        <v>2.6</v>
      </c>
      <c r="I2770" t="n">
        <v>4</v>
      </c>
      <c r="J2770" t="n">
        <v>189.35</v>
      </c>
      <c r="K2770" t="n">
        <v>49.1</v>
      </c>
      <c r="L2770" t="n">
        <v>27.75</v>
      </c>
      <c r="M2770" t="n">
        <v>1</v>
      </c>
      <c r="N2770" t="n">
        <v>37.51</v>
      </c>
      <c r="O2770" t="n">
        <v>23587.32</v>
      </c>
      <c r="P2770" t="n">
        <v>108.21</v>
      </c>
      <c r="Q2770" t="n">
        <v>197.75</v>
      </c>
      <c r="R2770" t="n">
        <v>29.29</v>
      </c>
      <c r="S2770" t="n">
        <v>25.4</v>
      </c>
      <c r="T2770" t="n">
        <v>1118.74</v>
      </c>
      <c r="U2770" t="n">
        <v>0.87</v>
      </c>
      <c r="V2770" t="n">
        <v>0.89</v>
      </c>
      <c r="W2770" t="n">
        <v>2.94</v>
      </c>
      <c r="X2770" t="n">
        <v>0.06</v>
      </c>
      <c r="Y2770" t="n">
        <v>1</v>
      </c>
      <c r="Z2770" t="n">
        <v>10</v>
      </c>
    </row>
    <row r="2771">
      <c r="A2771" t="n">
        <v>108</v>
      </c>
      <c r="B2771" t="n">
        <v>75</v>
      </c>
      <c r="C2771" t="inlineStr">
        <is>
          <t xml:space="preserve">CONCLUIDO	</t>
        </is>
      </c>
      <c r="D2771" t="n">
        <v>7.7828</v>
      </c>
      <c r="E2771" t="n">
        <v>12.85</v>
      </c>
      <c r="F2771" t="n">
        <v>10.45</v>
      </c>
      <c r="G2771" t="n">
        <v>156.75</v>
      </c>
      <c r="H2771" t="n">
        <v>2.62</v>
      </c>
      <c r="I2771" t="n">
        <v>4</v>
      </c>
      <c r="J2771" t="n">
        <v>189.73</v>
      </c>
      <c r="K2771" t="n">
        <v>49.1</v>
      </c>
      <c r="L2771" t="n">
        <v>28</v>
      </c>
      <c r="M2771" t="n">
        <v>1</v>
      </c>
      <c r="N2771" t="n">
        <v>37.64</v>
      </c>
      <c r="O2771" t="n">
        <v>23634.36</v>
      </c>
      <c r="P2771" t="n">
        <v>108.36</v>
      </c>
      <c r="Q2771" t="n">
        <v>197.75</v>
      </c>
      <c r="R2771" t="n">
        <v>29.31</v>
      </c>
      <c r="S2771" t="n">
        <v>25.4</v>
      </c>
      <c r="T2771" t="n">
        <v>1130.63</v>
      </c>
      <c r="U2771" t="n">
        <v>0.87</v>
      </c>
      <c r="V2771" t="n">
        <v>0.89</v>
      </c>
      <c r="W2771" t="n">
        <v>2.94</v>
      </c>
      <c r="X2771" t="n">
        <v>0.06</v>
      </c>
      <c r="Y2771" t="n">
        <v>1</v>
      </c>
      <c r="Z2771" t="n">
        <v>10</v>
      </c>
    </row>
    <row r="2772">
      <c r="A2772" t="n">
        <v>109</v>
      </c>
      <c r="B2772" t="n">
        <v>75</v>
      </c>
      <c r="C2772" t="inlineStr">
        <is>
          <t xml:space="preserve">CONCLUIDO	</t>
        </is>
      </c>
      <c r="D2772" t="n">
        <v>7.7841</v>
      </c>
      <c r="E2772" t="n">
        <v>12.85</v>
      </c>
      <c r="F2772" t="n">
        <v>10.45</v>
      </c>
      <c r="G2772" t="n">
        <v>156.72</v>
      </c>
      <c r="H2772" t="n">
        <v>2.64</v>
      </c>
      <c r="I2772" t="n">
        <v>4</v>
      </c>
      <c r="J2772" t="n">
        <v>190.11</v>
      </c>
      <c r="K2772" t="n">
        <v>49.1</v>
      </c>
      <c r="L2772" t="n">
        <v>28.25</v>
      </c>
      <c r="M2772" t="n">
        <v>1</v>
      </c>
      <c r="N2772" t="n">
        <v>37.77</v>
      </c>
      <c r="O2772" t="n">
        <v>23681.45</v>
      </c>
      <c r="P2772" t="n">
        <v>108.42</v>
      </c>
      <c r="Q2772" t="n">
        <v>197.75</v>
      </c>
      <c r="R2772" t="n">
        <v>29.23</v>
      </c>
      <c r="S2772" t="n">
        <v>25.4</v>
      </c>
      <c r="T2772" t="n">
        <v>1093.18</v>
      </c>
      <c r="U2772" t="n">
        <v>0.87</v>
      </c>
      <c r="V2772" t="n">
        <v>0.89</v>
      </c>
      <c r="W2772" t="n">
        <v>2.94</v>
      </c>
      <c r="X2772" t="n">
        <v>0.06</v>
      </c>
      <c r="Y2772" t="n">
        <v>1</v>
      </c>
      <c r="Z2772" t="n">
        <v>10</v>
      </c>
    </row>
    <row r="2773">
      <c r="A2773" t="n">
        <v>110</v>
      </c>
      <c r="B2773" t="n">
        <v>75</v>
      </c>
      <c r="C2773" t="inlineStr">
        <is>
          <t xml:space="preserve">CONCLUIDO	</t>
        </is>
      </c>
      <c r="D2773" t="n">
        <v>7.7831</v>
      </c>
      <c r="E2773" t="n">
        <v>12.85</v>
      </c>
      <c r="F2773" t="n">
        <v>10.45</v>
      </c>
      <c r="G2773" t="n">
        <v>156.75</v>
      </c>
      <c r="H2773" t="n">
        <v>2.66</v>
      </c>
      <c r="I2773" t="n">
        <v>4</v>
      </c>
      <c r="J2773" t="n">
        <v>190.5</v>
      </c>
      <c r="K2773" t="n">
        <v>49.1</v>
      </c>
      <c r="L2773" t="n">
        <v>28.5</v>
      </c>
      <c r="M2773" t="n">
        <v>1</v>
      </c>
      <c r="N2773" t="n">
        <v>37.9</v>
      </c>
      <c r="O2773" t="n">
        <v>23728.59</v>
      </c>
      <c r="P2773" t="n">
        <v>108.54</v>
      </c>
      <c r="Q2773" t="n">
        <v>197.75</v>
      </c>
      <c r="R2773" t="n">
        <v>29.19</v>
      </c>
      <c r="S2773" t="n">
        <v>25.4</v>
      </c>
      <c r="T2773" t="n">
        <v>1071.02</v>
      </c>
      <c r="U2773" t="n">
        <v>0.87</v>
      </c>
      <c r="V2773" t="n">
        <v>0.89</v>
      </c>
      <c r="W2773" t="n">
        <v>2.95</v>
      </c>
      <c r="X2773" t="n">
        <v>0.06</v>
      </c>
      <c r="Y2773" t="n">
        <v>1</v>
      </c>
      <c r="Z2773" t="n">
        <v>10</v>
      </c>
    </row>
    <row r="2774">
      <c r="A2774" t="n">
        <v>111</v>
      </c>
      <c r="B2774" t="n">
        <v>75</v>
      </c>
      <c r="C2774" t="inlineStr">
        <is>
          <t xml:space="preserve">CONCLUIDO	</t>
        </is>
      </c>
      <c r="D2774" t="n">
        <v>7.7828</v>
      </c>
      <c r="E2774" t="n">
        <v>12.85</v>
      </c>
      <c r="F2774" t="n">
        <v>10.45</v>
      </c>
      <c r="G2774" t="n">
        <v>156.75</v>
      </c>
      <c r="H2774" t="n">
        <v>2.67</v>
      </c>
      <c r="I2774" t="n">
        <v>4</v>
      </c>
      <c r="J2774" t="n">
        <v>190.88</v>
      </c>
      <c r="K2774" t="n">
        <v>49.1</v>
      </c>
      <c r="L2774" t="n">
        <v>28.75</v>
      </c>
      <c r="M2774" t="n">
        <v>0</v>
      </c>
      <c r="N2774" t="n">
        <v>38.03</v>
      </c>
      <c r="O2774" t="n">
        <v>23775.77</v>
      </c>
      <c r="P2774" t="n">
        <v>108.71</v>
      </c>
      <c r="Q2774" t="n">
        <v>197.78</v>
      </c>
      <c r="R2774" t="n">
        <v>29.23</v>
      </c>
      <c r="S2774" t="n">
        <v>25.4</v>
      </c>
      <c r="T2774" t="n">
        <v>1093.11</v>
      </c>
      <c r="U2774" t="n">
        <v>0.87</v>
      </c>
      <c r="V2774" t="n">
        <v>0.89</v>
      </c>
      <c r="W2774" t="n">
        <v>2.95</v>
      </c>
      <c r="X2774" t="n">
        <v>0.06</v>
      </c>
      <c r="Y2774" t="n">
        <v>1</v>
      </c>
      <c r="Z2774" t="n">
        <v>10</v>
      </c>
    </row>
    <row r="2775">
      <c r="A2775" t="n">
        <v>0</v>
      </c>
      <c r="B2775" t="n">
        <v>95</v>
      </c>
      <c r="C2775" t="inlineStr">
        <is>
          <t xml:space="preserve">CONCLUIDO	</t>
        </is>
      </c>
      <c r="D2775" t="n">
        <v>4.9256</v>
      </c>
      <c r="E2775" t="n">
        <v>20.3</v>
      </c>
      <c r="F2775" t="n">
        <v>13.03</v>
      </c>
      <c r="G2775" t="n">
        <v>6.06</v>
      </c>
      <c r="H2775" t="n">
        <v>0.1</v>
      </c>
      <c r="I2775" t="n">
        <v>129</v>
      </c>
      <c r="J2775" t="n">
        <v>185.69</v>
      </c>
      <c r="K2775" t="n">
        <v>53.44</v>
      </c>
      <c r="L2775" t="n">
        <v>1</v>
      </c>
      <c r="M2775" t="n">
        <v>127</v>
      </c>
      <c r="N2775" t="n">
        <v>36.26</v>
      </c>
      <c r="O2775" t="n">
        <v>23136.14</v>
      </c>
      <c r="P2775" t="n">
        <v>178.18</v>
      </c>
      <c r="Q2775" t="n">
        <v>198</v>
      </c>
      <c r="R2775" t="n">
        <v>109.37</v>
      </c>
      <c r="S2775" t="n">
        <v>25.4</v>
      </c>
      <c r="T2775" t="n">
        <v>40537.91</v>
      </c>
      <c r="U2775" t="n">
        <v>0.23</v>
      </c>
      <c r="V2775" t="n">
        <v>0.71</v>
      </c>
      <c r="W2775" t="n">
        <v>3.15</v>
      </c>
      <c r="X2775" t="n">
        <v>2.63</v>
      </c>
      <c r="Y2775" t="n">
        <v>1</v>
      </c>
      <c r="Z2775" t="n">
        <v>10</v>
      </c>
    </row>
    <row r="2776">
      <c r="A2776" t="n">
        <v>1</v>
      </c>
      <c r="B2776" t="n">
        <v>95</v>
      </c>
      <c r="C2776" t="inlineStr">
        <is>
          <t xml:space="preserve">CONCLUIDO	</t>
        </is>
      </c>
      <c r="D2776" t="n">
        <v>5.4097</v>
      </c>
      <c r="E2776" t="n">
        <v>18.49</v>
      </c>
      <c r="F2776" t="n">
        <v>12.37</v>
      </c>
      <c r="G2776" t="n">
        <v>7.57</v>
      </c>
      <c r="H2776" t="n">
        <v>0.12</v>
      </c>
      <c r="I2776" t="n">
        <v>98</v>
      </c>
      <c r="J2776" t="n">
        <v>186.07</v>
      </c>
      <c r="K2776" t="n">
        <v>53.44</v>
      </c>
      <c r="L2776" t="n">
        <v>1.25</v>
      </c>
      <c r="M2776" t="n">
        <v>96</v>
      </c>
      <c r="N2776" t="n">
        <v>36.39</v>
      </c>
      <c r="O2776" t="n">
        <v>23182.76</v>
      </c>
      <c r="P2776" t="n">
        <v>169.03</v>
      </c>
      <c r="Q2776" t="n">
        <v>197.93</v>
      </c>
      <c r="R2776" t="n">
        <v>88.90000000000001</v>
      </c>
      <c r="S2776" t="n">
        <v>25.4</v>
      </c>
      <c r="T2776" t="n">
        <v>30455.19</v>
      </c>
      <c r="U2776" t="n">
        <v>0.29</v>
      </c>
      <c r="V2776" t="n">
        <v>0.75</v>
      </c>
      <c r="W2776" t="n">
        <v>3.1</v>
      </c>
      <c r="X2776" t="n">
        <v>1.97</v>
      </c>
      <c r="Y2776" t="n">
        <v>1</v>
      </c>
      <c r="Z2776" t="n">
        <v>10</v>
      </c>
    </row>
    <row r="2777">
      <c r="A2777" t="n">
        <v>2</v>
      </c>
      <c r="B2777" t="n">
        <v>95</v>
      </c>
      <c r="C2777" t="inlineStr">
        <is>
          <t xml:space="preserve">CONCLUIDO	</t>
        </is>
      </c>
      <c r="D2777" t="n">
        <v>5.7296</v>
      </c>
      <c r="E2777" t="n">
        <v>17.45</v>
      </c>
      <c r="F2777" t="n">
        <v>12.01</v>
      </c>
      <c r="G2777" t="n">
        <v>9.01</v>
      </c>
      <c r="H2777" t="n">
        <v>0.14</v>
      </c>
      <c r="I2777" t="n">
        <v>80</v>
      </c>
      <c r="J2777" t="n">
        <v>186.45</v>
      </c>
      <c r="K2777" t="n">
        <v>53.44</v>
      </c>
      <c r="L2777" t="n">
        <v>1.5</v>
      </c>
      <c r="M2777" t="n">
        <v>78</v>
      </c>
      <c r="N2777" t="n">
        <v>36.51</v>
      </c>
      <c r="O2777" t="n">
        <v>23229.42</v>
      </c>
      <c r="P2777" t="n">
        <v>163.99</v>
      </c>
      <c r="Q2777" t="n">
        <v>197.87</v>
      </c>
      <c r="R2777" t="n">
        <v>77.83</v>
      </c>
      <c r="S2777" t="n">
        <v>25.4</v>
      </c>
      <c r="T2777" t="n">
        <v>25012.1</v>
      </c>
      <c r="U2777" t="n">
        <v>0.33</v>
      </c>
      <c r="V2777" t="n">
        <v>0.78</v>
      </c>
      <c r="W2777" t="n">
        <v>3.07</v>
      </c>
      <c r="X2777" t="n">
        <v>1.61</v>
      </c>
      <c r="Y2777" t="n">
        <v>1</v>
      </c>
      <c r="Z2777" t="n">
        <v>10</v>
      </c>
    </row>
    <row r="2778">
      <c r="A2778" t="n">
        <v>3</v>
      </c>
      <c r="B2778" t="n">
        <v>95</v>
      </c>
      <c r="C2778" t="inlineStr">
        <is>
          <t xml:space="preserve">CONCLUIDO	</t>
        </is>
      </c>
      <c r="D2778" t="n">
        <v>5.9842</v>
      </c>
      <c r="E2778" t="n">
        <v>16.71</v>
      </c>
      <c r="F2778" t="n">
        <v>11.75</v>
      </c>
      <c r="G2778" t="n">
        <v>10.52</v>
      </c>
      <c r="H2778" t="n">
        <v>0.17</v>
      </c>
      <c r="I2778" t="n">
        <v>67</v>
      </c>
      <c r="J2778" t="n">
        <v>186.83</v>
      </c>
      <c r="K2778" t="n">
        <v>53.44</v>
      </c>
      <c r="L2778" t="n">
        <v>1.75</v>
      </c>
      <c r="M2778" t="n">
        <v>65</v>
      </c>
      <c r="N2778" t="n">
        <v>36.64</v>
      </c>
      <c r="O2778" t="n">
        <v>23276.13</v>
      </c>
      <c r="P2778" t="n">
        <v>160.35</v>
      </c>
      <c r="Q2778" t="n">
        <v>198.01</v>
      </c>
      <c r="R2778" t="n">
        <v>69.31999999999999</v>
      </c>
      <c r="S2778" t="n">
        <v>25.4</v>
      </c>
      <c r="T2778" t="n">
        <v>20822.43</v>
      </c>
      <c r="U2778" t="n">
        <v>0.37</v>
      </c>
      <c r="V2778" t="n">
        <v>0.79</v>
      </c>
      <c r="W2778" t="n">
        <v>3.06</v>
      </c>
      <c r="X2778" t="n">
        <v>1.35</v>
      </c>
      <c r="Y2778" t="n">
        <v>1</v>
      </c>
      <c r="Z2778" t="n">
        <v>10</v>
      </c>
    </row>
    <row r="2779">
      <c r="A2779" t="n">
        <v>4</v>
      </c>
      <c r="B2779" t="n">
        <v>95</v>
      </c>
      <c r="C2779" t="inlineStr">
        <is>
          <t xml:space="preserve">CONCLUIDO	</t>
        </is>
      </c>
      <c r="D2779" t="n">
        <v>6.1771</v>
      </c>
      <c r="E2779" t="n">
        <v>16.19</v>
      </c>
      <c r="F2779" t="n">
        <v>11.56</v>
      </c>
      <c r="G2779" t="n">
        <v>11.96</v>
      </c>
      <c r="H2779" t="n">
        <v>0.19</v>
      </c>
      <c r="I2779" t="n">
        <v>58</v>
      </c>
      <c r="J2779" t="n">
        <v>187.21</v>
      </c>
      <c r="K2779" t="n">
        <v>53.44</v>
      </c>
      <c r="L2779" t="n">
        <v>2</v>
      </c>
      <c r="M2779" t="n">
        <v>56</v>
      </c>
      <c r="N2779" t="n">
        <v>36.77</v>
      </c>
      <c r="O2779" t="n">
        <v>23322.88</v>
      </c>
      <c r="P2779" t="n">
        <v>157.71</v>
      </c>
      <c r="Q2779" t="n">
        <v>197.91</v>
      </c>
      <c r="R2779" t="n">
        <v>63.59</v>
      </c>
      <c r="S2779" t="n">
        <v>25.4</v>
      </c>
      <c r="T2779" t="n">
        <v>18002.43</v>
      </c>
      <c r="U2779" t="n">
        <v>0.4</v>
      </c>
      <c r="V2779" t="n">
        <v>0.8100000000000001</v>
      </c>
      <c r="W2779" t="n">
        <v>3.04</v>
      </c>
      <c r="X2779" t="n">
        <v>1.17</v>
      </c>
      <c r="Y2779" t="n">
        <v>1</v>
      </c>
      <c r="Z2779" t="n">
        <v>10</v>
      </c>
    </row>
    <row r="2780">
      <c r="A2780" t="n">
        <v>5</v>
      </c>
      <c r="B2780" t="n">
        <v>95</v>
      </c>
      <c r="C2780" t="inlineStr">
        <is>
          <t xml:space="preserve">CONCLUIDO	</t>
        </is>
      </c>
      <c r="D2780" t="n">
        <v>6.3406</v>
      </c>
      <c r="E2780" t="n">
        <v>15.77</v>
      </c>
      <c r="F2780" t="n">
        <v>11.4</v>
      </c>
      <c r="G2780" t="n">
        <v>13.42</v>
      </c>
      <c r="H2780" t="n">
        <v>0.21</v>
      </c>
      <c r="I2780" t="n">
        <v>51</v>
      </c>
      <c r="J2780" t="n">
        <v>187.59</v>
      </c>
      <c r="K2780" t="n">
        <v>53.44</v>
      </c>
      <c r="L2780" t="n">
        <v>2.25</v>
      </c>
      <c r="M2780" t="n">
        <v>49</v>
      </c>
      <c r="N2780" t="n">
        <v>36.9</v>
      </c>
      <c r="O2780" t="n">
        <v>23369.68</v>
      </c>
      <c r="P2780" t="n">
        <v>155.43</v>
      </c>
      <c r="Q2780" t="n">
        <v>197.94</v>
      </c>
      <c r="R2780" t="n">
        <v>58.7</v>
      </c>
      <c r="S2780" t="n">
        <v>25.4</v>
      </c>
      <c r="T2780" t="n">
        <v>15591.69</v>
      </c>
      <c r="U2780" t="n">
        <v>0.43</v>
      </c>
      <c r="V2780" t="n">
        <v>0.82</v>
      </c>
      <c r="W2780" t="n">
        <v>3.02</v>
      </c>
      <c r="X2780" t="n">
        <v>1.01</v>
      </c>
      <c r="Y2780" t="n">
        <v>1</v>
      </c>
      <c r="Z2780" t="n">
        <v>10</v>
      </c>
    </row>
    <row r="2781">
      <c r="A2781" t="n">
        <v>6</v>
      </c>
      <c r="B2781" t="n">
        <v>95</v>
      </c>
      <c r="C2781" t="inlineStr">
        <is>
          <t xml:space="preserve">CONCLUIDO	</t>
        </is>
      </c>
      <c r="D2781" t="n">
        <v>6.487</v>
      </c>
      <c r="E2781" t="n">
        <v>15.42</v>
      </c>
      <c r="F2781" t="n">
        <v>11.27</v>
      </c>
      <c r="G2781" t="n">
        <v>15.03</v>
      </c>
      <c r="H2781" t="n">
        <v>0.24</v>
      </c>
      <c r="I2781" t="n">
        <v>45</v>
      </c>
      <c r="J2781" t="n">
        <v>187.97</v>
      </c>
      <c r="K2781" t="n">
        <v>53.44</v>
      </c>
      <c r="L2781" t="n">
        <v>2.5</v>
      </c>
      <c r="M2781" t="n">
        <v>43</v>
      </c>
      <c r="N2781" t="n">
        <v>37.03</v>
      </c>
      <c r="O2781" t="n">
        <v>23416.52</v>
      </c>
      <c r="P2781" t="n">
        <v>153.55</v>
      </c>
      <c r="Q2781" t="n">
        <v>197.8</v>
      </c>
      <c r="R2781" t="n">
        <v>54.56</v>
      </c>
      <c r="S2781" t="n">
        <v>25.4</v>
      </c>
      <c r="T2781" t="n">
        <v>13550.13</v>
      </c>
      <c r="U2781" t="n">
        <v>0.47</v>
      </c>
      <c r="V2781" t="n">
        <v>0.83</v>
      </c>
      <c r="W2781" t="n">
        <v>3.02</v>
      </c>
      <c r="X2781" t="n">
        <v>0.88</v>
      </c>
      <c r="Y2781" t="n">
        <v>1</v>
      </c>
      <c r="Z2781" t="n">
        <v>10</v>
      </c>
    </row>
    <row r="2782">
      <c r="A2782" t="n">
        <v>7</v>
      </c>
      <c r="B2782" t="n">
        <v>95</v>
      </c>
      <c r="C2782" t="inlineStr">
        <is>
          <t xml:space="preserve">CONCLUIDO	</t>
        </is>
      </c>
      <c r="D2782" t="n">
        <v>6.5829</v>
      </c>
      <c r="E2782" t="n">
        <v>15.19</v>
      </c>
      <c r="F2782" t="n">
        <v>11.2</v>
      </c>
      <c r="G2782" t="n">
        <v>16.38</v>
      </c>
      <c r="H2782" t="n">
        <v>0.26</v>
      </c>
      <c r="I2782" t="n">
        <v>41</v>
      </c>
      <c r="J2782" t="n">
        <v>188.35</v>
      </c>
      <c r="K2782" t="n">
        <v>53.44</v>
      </c>
      <c r="L2782" t="n">
        <v>2.75</v>
      </c>
      <c r="M2782" t="n">
        <v>39</v>
      </c>
      <c r="N2782" t="n">
        <v>37.16</v>
      </c>
      <c r="O2782" t="n">
        <v>23463.4</v>
      </c>
      <c r="P2782" t="n">
        <v>152.38</v>
      </c>
      <c r="Q2782" t="n">
        <v>197.84</v>
      </c>
      <c r="R2782" t="n">
        <v>52.44</v>
      </c>
      <c r="S2782" t="n">
        <v>25.4</v>
      </c>
      <c r="T2782" t="n">
        <v>12513.4</v>
      </c>
      <c r="U2782" t="n">
        <v>0.48</v>
      </c>
      <c r="V2782" t="n">
        <v>0.83</v>
      </c>
      <c r="W2782" t="n">
        <v>3</v>
      </c>
      <c r="X2782" t="n">
        <v>0.8</v>
      </c>
      <c r="Y2782" t="n">
        <v>1</v>
      </c>
      <c r="Z2782" t="n">
        <v>10</v>
      </c>
    </row>
    <row r="2783">
      <c r="A2783" t="n">
        <v>8</v>
      </c>
      <c r="B2783" t="n">
        <v>95</v>
      </c>
      <c r="C2783" t="inlineStr">
        <is>
          <t xml:space="preserve">CONCLUIDO	</t>
        </is>
      </c>
      <c r="D2783" t="n">
        <v>6.6543</v>
      </c>
      <c r="E2783" t="n">
        <v>15.03</v>
      </c>
      <c r="F2783" t="n">
        <v>11.14</v>
      </c>
      <c r="G2783" t="n">
        <v>17.6</v>
      </c>
      <c r="H2783" t="n">
        <v>0.28</v>
      </c>
      <c r="I2783" t="n">
        <v>38</v>
      </c>
      <c r="J2783" t="n">
        <v>188.73</v>
      </c>
      <c r="K2783" t="n">
        <v>53.44</v>
      </c>
      <c r="L2783" t="n">
        <v>3</v>
      </c>
      <c r="M2783" t="n">
        <v>36</v>
      </c>
      <c r="N2783" t="n">
        <v>37.29</v>
      </c>
      <c r="O2783" t="n">
        <v>23510.33</v>
      </c>
      <c r="P2783" t="n">
        <v>151.63</v>
      </c>
      <c r="Q2783" t="n">
        <v>197.89</v>
      </c>
      <c r="R2783" t="n">
        <v>50.77</v>
      </c>
      <c r="S2783" t="n">
        <v>25.4</v>
      </c>
      <c r="T2783" t="n">
        <v>11689.83</v>
      </c>
      <c r="U2783" t="n">
        <v>0.5</v>
      </c>
      <c r="V2783" t="n">
        <v>0.84</v>
      </c>
      <c r="W2783" t="n">
        <v>3</v>
      </c>
      <c r="X2783" t="n">
        <v>0.75</v>
      </c>
      <c r="Y2783" t="n">
        <v>1</v>
      </c>
      <c r="Z2783" t="n">
        <v>10</v>
      </c>
    </row>
    <row r="2784">
      <c r="A2784" t="n">
        <v>9</v>
      </c>
      <c r="B2784" t="n">
        <v>95</v>
      </c>
      <c r="C2784" t="inlineStr">
        <is>
          <t xml:space="preserve">CONCLUIDO	</t>
        </is>
      </c>
      <c r="D2784" t="n">
        <v>6.7374</v>
      </c>
      <c r="E2784" t="n">
        <v>14.84</v>
      </c>
      <c r="F2784" t="n">
        <v>11.07</v>
      </c>
      <c r="G2784" t="n">
        <v>18.98</v>
      </c>
      <c r="H2784" t="n">
        <v>0.3</v>
      </c>
      <c r="I2784" t="n">
        <v>35</v>
      </c>
      <c r="J2784" t="n">
        <v>189.11</v>
      </c>
      <c r="K2784" t="n">
        <v>53.44</v>
      </c>
      <c r="L2784" t="n">
        <v>3.25</v>
      </c>
      <c r="M2784" t="n">
        <v>33</v>
      </c>
      <c r="N2784" t="n">
        <v>37.42</v>
      </c>
      <c r="O2784" t="n">
        <v>23557.3</v>
      </c>
      <c r="P2784" t="n">
        <v>150.46</v>
      </c>
      <c r="Q2784" t="n">
        <v>197.87</v>
      </c>
      <c r="R2784" t="n">
        <v>48.62</v>
      </c>
      <c r="S2784" t="n">
        <v>25.4</v>
      </c>
      <c r="T2784" t="n">
        <v>10633.23</v>
      </c>
      <c r="U2784" t="n">
        <v>0.52</v>
      </c>
      <c r="V2784" t="n">
        <v>0.84</v>
      </c>
      <c r="W2784" t="n">
        <v>2.99</v>
      </c>
      <c r="X2784" t="n">
        <v>0.68</v>
      </c>
      <c r="Y2784" t="n">
        <v>1</v>
      </c>
      <c r="Z2784" t="n">
        <v>10</v>
      </c>
    </row>
    <row r="2785">
      <c r="A2785" t="n">
        <v>10</v>
      </c>
      <c r="B2785" t="n">
        <v>95</v>
      </c>
      <c r="C2785" t="inlineStr">
        <is>
          <t xml:space="preserve">CONCLUIDO	</t>
        </is>
      </c>
      <c r="D2785" t="n">
        <v>6.8106</v>
      </c>
      <c r="E2785" t="n">
        <v>14.68</v>
      </c>
      <c r="F2785" t="n">
        <v>11.02</v>
      </c>
      <c r="G2785" t="n">
        <v>20.67</v>
      </c>
      <c r="H2785" t="n">
        <v>0.33</v>
      </c>
      <c r="I2785" t="n">
        <v>32</v>
      </c>
      <c r="J2785" t="n">
        <v>189.49</v>
      </c>
      <c r="K2785" t="n">
        <v>53.44</v>
      </c>
      <c r="L2785" t="n">
        <v>3.5</v>
      </c>
      <c r="M2785" t="n">
        <v>30</v>
      </c>
      <c r="N2785" t="n">
        <v>37.55</v>
      </c>
      <c r="O2785" t="n">
        <v>23604.32</v>
      </c>
      <c r="P2785" t="n">
        <v>149.71</v>
      </c>
      <c r="Q2785" t="n">
        <v>197.82</v>
      </c>
      <c r="R2785" t="n">
        <v>47.11</v>
      </c>
      <c r="S2785" t="n">
        <v>25.4</v>
      </c>
      <c r="T2785" t="n">
        <v>9892.280000000001</v>
      </c>
      <c r="U2785" t="n">
        <v>0.54</v>
      </c>
      <c r="V2785" t="n">
        <v>0.84</v>
      </c>
      <c r="W2785" t="n">
        <v>2.99</v>
      </c>
      <c r="X2785" t="n">
        <v>0.63</v>
      </c>
      <c r="Y2785" t="n">
        <v>1</v>
      </c>
      <c r="Z2785" t="n">
        <v>10</v>
      </c>
    </row>
    <row r="2786">
      <c r="A2786" t="n">
        <v>11</v>
      </c>
      <c r="B2786" t="n">
        <v>95</v>
      </c>
      <c r="C2786" t="inlineStr">
        <is>
          <t xml:space="preserve">CONCLUIDO	</t>
        </is>
      </c>
      <c r="D2786" t="n">
        <v>6.8785</v>
      </c>
      <c r="E2786" t="n">
        <v>14.54</v>
      </c>
      <c r="F2786" t="n">
        <v>10.95</v>
      </c>
      <c r="G2786" t="n">
        <v>21.91</v>
      </c>
      <c r="H2786" t="n">
        <v>0.35</v>
      </c>
      <c r="I2786" t="n">
        <v>30</v>
      </c>
      <c r="J2786" t="n">
        <v>189.87</v>
      </c>
      <c r="K2786" t="n">
        <v>53.44</v>
      </c>
      <c r="L2786" t="n">
        <v>3.75</v>
      </c>
      <c r="M2786" t="n">
        <v>28</v>
      </c>
      <c r="N2786" t="n">
        <v>37.69</v>
      </c>
      <c r="O2786" t="n">
        <v>23651.38</v>
      </c>
      <c r="P2786" t="n">
        <v>148.61</v>
      </c>
      <c r="Q2786" t="n">
        <v>197.81</v>
      </c>
      <c r="R2786" t="n">
        <v>44.92</v>
      </c>
      <c r="S2786" t="n">
        <v>25.4</v>
      </c>
      <c r="T2786" t="n">
        <v>8807.08</v>
      </c>
      <c r="U2786" t="n">
        <v>0.57</v>
      </c>
      <c r="V2786" t="n">
        <v>0.85</v>
      </c>
      <c r="W2786" t="n">
        <v>2.98</v>
      </c>
      <c r="X2786" t="n">
        <v>0.5600000000000001</v>
      </c>
      <c r="Y2786" t="n">
        <v>1</v>
      </c>
      <c r="Z2786" t="n">
        <v>10</v>
      </c>
    </row>
    <row r="2787">
      <c r="A2787" t="n">
        <v>12</v>
      </c>
      <c r="B2787" t="n">
        <v>95</v>
      </c>
      <c r="C2787" t="inlineStr">
        <is>
          <t xml:space="preserve">CONCLUIDO	</t>
        </is>
      </c>
      <c r="D2787" t="n">
        <v>6.922</v>
      </c>
      <c r="E2787" t="n">
        <v>14.45</v>
      </c>
      <c r="F2787" t="n">
        <v>10.94</v>
      </c>
      <c r="G2787" t="n">
        <v>23.43</v>
      </c>
      <c r="H2787" t="n">
        <v>0.37</v>
      </c>
      <c r="I2787" t="n">
        <v>28</v>
      </c>
      <c r="J2787" t="n">
        <v>190.25</v>
      </c>
      <c r="K2787" t="n">
        <v>53.44</v>
      </c>
      <c r="L2787" t="n">
        <v>4</v>
      </c>
      <c r="M2787" t="n">
        <v>26</v>
      </c>
      <c r="N2787" t="n">
        <v>37.82</v>
      </c>
      <c r="O2787" t="n">
        <v>23698.48</v>
      </c>
      <c r="P2787" t="n">
        <v>148.32</v>
      </c>
      <c r="Q2787" t="n">
        <v>197.8</v>
      </c>
      <c r="R2787" t="n">
        <v>44.29</v>
      </c>
      <c r="S2787" t="n">
        <v>25.4</v>
      </c>
      <c r="T2787" t="n">
        <v>8503.450000000001</v>
      </c>
      <c r="U2787" t="n">
        <v>0.57</v>
      </c>
      <c r="V2787" t="n">
        <v>0.85</v>
      </c>
      <c r="W2787" t="n">
        <v>2.98</v>
      </c>
      <c r="X2787" t="n">
        <v>0.54</v>
      </c>
      <c r="Y2787" t="n">
        <v>1</v>
      </c>
      <c r="Z2787" t="n">
        <v>10</v>
      </c>
    </row>
    <row r="2788">
      <c r="A2788" t="n">
        <v>13</v>
      </c>
      <c r="B2788" t="n">
        <v>95</v>
      </c>
      <c r="C2788" t="inlineStr">
        <is>
          <t xml:space="preserve">CONCLUIDO	</t>
        </is>
      </c>
      <c r="D2788" t="n">
        <v>6.9708</v>
      </c>
      <c r="E2788" t="n">
        <v>14.35</v>
      </c>
      <c r="F2788" t="n">
        <v>10.91</v>
      </c>
      <c r="G2788" t="n">
        <v>25.18</v>
      </c>
      <c r="H2788" t="n">
        <v>0.4</v>
      </c>
      <c r="I2788" t="n">
        <v>26</v>
      </c>
      <c r="J2788" t="n">
        <v>190.63</v>
      </c>
      <c r="K2788" t="n">
        <v>53.44</v>
      </c>
      <c r="L2788" t="n">
        <v>4.25</v>
      </c>
      <c r="M2788" t="n">
        <v>24</v>
      </c>
      <c r="N2788" t="n">
        <v>37.95</v>
      </c>
      <c r="O2788" t="n">
        <v>23745.63</v>
      </c>
      <c r="P2788" t="n">
        <v>147.81</v>
      </c>
      <c r="Q2788" t="n">
        <v>197.8</v>
      </c>
      <c r="R2788" t="n">
        <v>43.42</v>
      </c>
      <c r="S2788" t="n">
        <v>25.4</v>
      </c>
      <c r="T2788" t="n">
        <v>8074.27</v>
      </c>
      <c r="U2788" t="n">
        <v>0.58</v>
      </c>
      <c r="V2788" t="n">
        <v>0.85</v>
      </c>
      <c r="W2788" t="n">
        <v>2.98</v>
      </c>
      <c r="X2788" t="n">
        <v>0.52</v>
      </c>
      <c r="Y2788" t="n">
        <v>1</v>
      </c>
      <c r="Z2788" t="n">
        <v>10</v>
      </c>
    </row>
    <row r="2789">
      <c r="A2789" t="n">
        <v>14</v>
      </c>
      <c r="B2789" t="n">
        <v>95</v>
      </c>
      <c r="C2789" t="inlineStr">
        <is>
          <t xml:space="preserve">CONCLUIDO	</t>
        </is>
      </c>
      <c r="D2789" t="n">
        <v>7.0053</v>
      </c>
      <c r="E2789" t="n">
        <v>14.28</v>
      </c>
      <c r="F2789" t="n">
        <v>10.88</v>
      </c>
      <c r="G2789" t="n">
        <v>26.1</v>
      </c>
      <c r="H2789" t="n">
        <v>0.42</v>
      </c>
      <c r="I2789" t="n">
        <v>25</v>
      </c>
      <c r="J2789" t="n">
        <v>191.02</v>
      </c>
      <c r="K2789" t="n">
        <v>53.44</v>
      </c>
      <c r="L2789" t="n">
        <v>4.5</v>
      </c>
      <c r="M2789" t="n">
        <v>23</v>
      </c>
      <c r="N2789" t="n">
        <v>38.08</v>
      </c>
      <c r="O2789" t="n">
        <v>23792.83</v>
      </c>
      <c r="P2789" t="n">
        <v>147.31</v>
      </c>
      <c r="Q2789" t="n">
        <v>197.8</v>
      </c>
      <c r="R2789" t="n">
        <v>42.46</v>
      </c>
      <c r="S2789" t="n">
        <v>25.4</v>
      </c>
      <c r="T2789" t="n">
        <v>7602.35</v>
      </c>
      <c r="U2789" t="n">
        <v>0.6</v>
      </c>
      <c r="V2789" t="n">
        <v>0.86</v>
      </c>
      <c r="W2789" t="n">
        <v>2.98</v>
      </c>
      <c r="X2789" t="n">
        <v>0.48</v>
      </c>
      <c r="Y2789" t="n">
        <v>1</v>
      </c>
      <c r="Z2789" t="n">
        <v>10</v>
      </c>
    </row>
    <row r="2790">
      <c r="A2790" t="n">
        <v>15</v>
      </c>
      <c r="B2790" t="n">
        <v>95</v>
      </c>
      <c r="C2790" t="inlineStr">
        <is>
          <t xml:space="preserve">CONCLUIDO	</t>
        </is>
      </c>
      <c r="D2790" t="n">
        <v>7.0249</v>
      </c>
      <c r="E2790" t="n">
        <v>14.24</v>
      </c>
      <c r="F2790" t="n">
        <v>10.87</v>
      </c>
      <c r="G2790" t="n">
        <v>27.18</v>
      </c>
      <c r="H2790" t="n">
        <v>0.44</v>
      </c>
      <c r="I2790" t="n">
        <v>24</v>
      </c>
      <c r="J2790" t="n">
        <v>191.4</v>
      </c>
      <c r="K2790" t="n">
        <v>53.44</v>
      </c>
      <c r="L2790" t="n">
        <v>4.75</v>
      </c>
      <c r="M2790" t="n">
        <v>22</v>
      </c>
      <c r="N2790" t="n">
        <v>38.22</v>
      </c>
      <c r="O2790" t="n">
        <v>23840.07</v>
      </c>
      <c r="P2790" t="n">
        <v>147.01</v>
      </c>
      <c r="Q2790" t="n">
        <v>197.79</v>
      </c>
      <c r="R2790" t="n">
        <v>42.32</v>
      </c>
      <c r="S2790" t="n">
        <v>25.4</v>
      </c>
      <c r="T2790" t="n">
        <v>7538.26</v>
      </c>
      <c r="U2790" t="n">
        <v>0.6</v>
      </c>
      <c r="V2790" t="n">
        <v>0.86</v>
      </c>
      <c r="W2790" t="n">
        <v>2.98</v>
      </c>
      <c r="X2790" t="n">
        <v>0.48</v>
      </c>
      <c r="Y2790" t="n">
        <v>1</v>
      </c>
      <c r="Z2790" t="n">
        <v>10</v>
      </c>
    </row>
    <row r="2791">
      <c r="A2791" t="n">
        <v>16</v>
      </c>
      <c r="B2791" t="n">
        <v>95</v>
      </c>
      <c r="C2791" t="inlineStr">
        <is>
          <t xml:space="preserve">CONCLUIDO	</t>
        </is>
      </c>
      <c r="D2791" t="n">
        <v>7.0943</v>
      </c>
      <c r="E2791" t="n">
        <v>14.1</v>
      </c>
      <c r="F2791" t="n">
        <v>10.81</v>
      </c>
      <c r="G2791" t="n">
        <v>29.48</v>
      </c>
      <c r="H2791" t="n">
        <v>0.46</v>
      </c>
      <c r="I2791" t="n">
        <v>22</v>
      </c>
      <c r="J2791" t="n">
        <v>191.78</v>
      </c>
      <c r="K2791" t="n">
        <v>53.44</v>
      </c>
      <c r="L2791" t="n">
        <v>5</v>
      </c>
      <c r="M2791" t="n">
        <v>20</v>
      </c>
      <c r="N2791" t="n">
        <v>38.35</v>
      </c>
      <c r="O2791" t="n">
        <v>23887.36</v>
      </c>
      <c r="P2791" t="n">
        <v>146.04</v>
      </c>
      <c r="Q2791" t="n">
        <v>197.79</v>
      </c>
      <c r="R2791" t="n">
        <v>40.37</v>
      </c>
      <c r="S2791" t="n">
        <v>25.4</v>
      </c>
      <c r="T2791" t="n">
        <v>6570.61</v>
      </c>
      <c r="U2791" t="n">
        <v>0.63</v>
      </c>
      <c r="V2791" t="n">
        <v>0.86</v>
      </c>
      <c r="W2791" t="n">
        <v>2.97</v>
      </c>
      <c r="X2791" t="n">
        <v>0.42</v>
      </c>
      <c r="Y2791" t="n">
        <v>1</v>
      </c>
      <c r="Z2791" t="n">
        <v>10</v>
      </c>
    </row>
    <row r="2792">
      <c r="A2792" t="n">
        <v>17</v>
      </c>
      <c r="B2792" t="n">
        <v>95</v>
      </c>
      <c r="C2792" t="inlineStr">
        <is>
          <t xml:space="preserve">CONCLUIDO	</t>
        </is>
      </c>
      <c r="D2792" t="n">
        <v>7.1181</v>
      </c>
      <c r="E2792" t="n">
        <v>14.05</v>
      </c>
      <c r="F2792" t="n">
        <v>10.8</v>
      </c>
      <c r="G2792" t="n">
        <v>30.85</v>
      </c>
      <c r="H2792" t="n">
        <v>0.48</v>
      </c>
      <c r="I2792" t="n">
        <v>21</v>
      </c>
      <c r="J2792" t="n">
        <v>192.17</v>
      </c>
      <c r="K2792" t="n">
        <v>53.44</v>
      </c>
      <c r="L2792" t="n">
        <v>5.25</v>
      </c>
      <c r="M2792" t="n">
        <v>19</v>
      </c>
      <c r="N2792" t="n">
        <v>38.48</v>
      </c>
      <c r="O2792" t="n">
        <v>23934.69</v>
      </c>
      <c r="P2792" t="n">
        <v>145.89</v>
      </c>
      <c r="Q2792" t="n">
        <v>197.79</v>
      </c>
      <c r="R2792" t="n">
        <v>40.15</v>
      </c>
      <c r="S2792" t="n">
        <v>25.4</v>
      </c>
      <c r="T2792" t="n">
        <v>6464.57</v>
      </c>
      <c r="U2792" t="n">
        <v>0.63</v>
      </c>
      <c r="V2792" t="n">
        <v>0.86</v>
      </c>
      <c r="W2792" t="n">
        <v>2.97</v>
      </c>
      <c r="X2792" t="n">
        <v>0.41</v>
      </c>
      <c r="Y2792" t="n">
        <v>1</v>
      </c>
      <c r="Z2792" t="n">
        <v>10</v>
      </c>
    </row>
    <row r="2793">
      <c r="A2793" t="n">
        <v>18</v>
      </c>
      <c r="B2793" t="n">
        <v>95</v>
      </c>
      <c r="C2793" t="inlineStr">
        <is>
          <t xml:space="preserve">CONCLUIDO	</t>
        </is>
      </c>
      <c r="D2793" t="n">
        <v>7.1548</v>
      </c>
      <c r="E2793" t="n">
        <v>13.98</v>
      </c>
      <c r="F2793" t="n">
        <v>10.76</v>
      </c>
      <c r="G2793" t="n">
        <v>32.29</v>
      </c>
      <c r="H2793" t="n">
        <v>0.51</v>
      </c>
      <c r="I2793" t="n">
        <v>20</v>
      </c>
      <c r="J2793" t="n">
        <v>192.55</v>
      </c>
      <c r="K2793" t="n">
        <v>53.44</v>
      </c>
      <c r="L2793" t="n">
        <v>5.5</v>
      </c>
      <c r="M2793" t="n">
        <v>18</v>
      </c>
      <c r="N2793" t="n">
        <v>38.62</v>
      </c>
      <c r="O2793" t="n">
        <v>23982.06</v>
      </c>
      <c r="P2793" t="n">
        <v>145.26</v>
      </c>
      <c r="Q2793" t="n">
        <v>197.83</v>
      </c>
      <c r="R2793" t="n">
        <v>38.98</v>
      </c>
      <c r="S2793" t="n">
        <v>25.4</v>
      </c>
      <c r="T2793" t="n">
        <v>5888.48</v>
      </c>
      <c r="U2793" t="n">
        <v>0.65</v>
      </c>
      <c r="V2793" t="n">
        <v>0.86</v>
      </c>
      <c r="W2793" t="n">
        <v>2.97</v>
      </c>
      <c r="X2793" t="n">
        <v>0.37</v>
      </c>
      <c r="Y2793" t="n">
        <v>1</v>
      </c>
      <c r="Z2793" t="n">
        <v>10</v>
      </c>
    </row>
    <row r="2794">
      <c r="A2794" t="n">
        <v>19</v>
      </c>
      <c r="B2794" t="n">
        <v>95</v>
      </c>
      <c r="C2794" t="inlineStr">
        <is>
          <t xml:space="preserve">CONCLUIDO	</t>
        </is>
      </c>
      <c r="D2794" t="n">
        <v>7.1515</v>
      </c>
      <c r="E2794" t="n">
        <v>13.98</v>
      </c>
      <c r="F2794" t="n">
        <v>10.77</v>
      </c>
      <c r="G2794" t="n">
        <v>32.31</v>
      </c>
      <c r="H2794" t="n">
        <v>0.53</v>
      </c>
      <c r="I2794" t="n">
        <v>20</v>
      </c>
      <c r="J2794" t="n">
        <v>192.94</v>
      </c>
      <c r="K2794" t="n">
        <v>53.44</v>
      </c>
      <c r="L2794" t="n">
        <v>5.75</v>
      </c>
      <c r="M2794" t="n">
        <v>18</v>
      </c>
      <c r="N2794" t="n">
        <v>38.75</v>
      </c>
      <c r="O2794" t="n">
        <v>24029.48</v>
      </c>
      <c r="P2794" t="n">
        <v>145.2</v>
      </c>
      <c r="Q2794" t="n">
        <v>197.84</v>
      </c>
      <c r="R2794" t="n">
        <v>39.11</v>
      </c>
      <c r="S2794" t="n">
        <v>25.4</v>
      </c>
      <c r="T2794" t="n">
        <v>5951.51</v>
      </c>
      <c r="U2794" t="n">
        <v>0.65</v>
      </c>
      <c r="V2794" t="n">
        <v>0.86</v>
      </c>
      <c r="W2794" t="n">
        <v>2.97</v>
      </c>
      <c r="X2794" t="n">
        <v>0.38</v>
      </c>
      <c r="Y2794" t="n">
        <v>1</v>
      </c>
      <c r="Z2794" t="n">
        <v>10</v>
      </c>
    </row>
    <row r="2795">
      <c r="A2795" t="n">
        <v>20</v>
      </c>
      <c r="B2795" t="n">
        <v>95</v>
      </c>
      <c r="C2795" t="inlineStr">
        <is>
          <t xml:space="preserve">CONCLUIDO	</t>
        </is>
      </c>
      <c r="D2795" t="n">
        <v>7.1815</v>
      </c>
      <c r="E2795" t="n">
        <v>13.92</v>
      </c>
      <c r="F2795" t="n">
        <v>10.75</v>
      </c>
      <c r="G2795" t="n">
        <v>33.94</v>
      </c>
      <c r="H2795" t="n">
        <v>0.55</v>
      </c>
      <c r="I2795" t="n">
        <v>19</v>
      </c>
      <c r="J2795" t="n">
        <v>193.32</v>
      </c>
      <c r="K2795" t="n">
        <v>53.44</v>
      </c>
      <c r="L2795" t="n">
        <v>6</v>
      </c>
      <c r="M2795" t="n">
        <v>17</v>
      </c>
      <c r="N2795" t="n">
        <v>38.89</v>
      </c>
      <c r="O2795" t="n">
        <v>24076.95</v>
      </c>
      <c r="P2795" t="n">
        <v>144.94</v>
      </c>
      <c r="Q2795" t="n">
        <v>197.79</v>
      </c>
      <c r="R2795" t="n">
        <v>38.56</v>
      </c>
      <c r="S2795" t="n">
        <v>25.4</v>
      </c>
      <c r="T2795" t="n">
        <v>5681.69</v>
      </c>
      <c r="U2795" t="n">
        <v>0.66</v>
      </c>
      <c r="V2795" t="n">
        <v>0.87</v>
      </c>
      <c r="W2795" t="n">
        <v>2.97</v>
      </c>
      <c r="X2795" t="n">
        <v>0.36</v>
      </c>
      <c r="Y2795" t="n">
        <v>1</v>
      </c>
      <c r="Z2795" t="n">
        <v>10</v>
      </c>
    </row>
    <row r="2796">
      <c r="A2796" t="n">
        <v>21</v>
      </c>
      <c r="B2796" t="n">
        <v>95</v>
      </c>
      <c r="C2796" t="inlineStr">
        <is>
          <t xml:space="preserve">CONCLUIDO	</t>
        </is>
      </c>
      <c r="D2796" t="n">
        <v>7.2118</v>
      </c>
      <c r="E2796" t="n">
        <v>13.87</v>
      </c>
      <c r="F2796" t="n">
        <v>10.73</v>
      </c>
      <c r="G2796" t="n">
        <v>35.76</v>
      </c>
      <c r="H2796" t="n">
        <v>0.57</v>
      </c>
      <c r="I2796" t="n">
        <v>18</v>
      </c>
      <c r="J2796" t="n">
        <v>193.71</v>
      </c>
      <c r="K2796" t="n">
        <v>53.44</v>
      </c>
      <c r="L2796" t="n">
        <v>6.25</v>
      </c>
      <c r="M2796" t="n">
        <v>16</v>
      </c>
      <c r="N2796" t="n">
        <v>39.02</v>
      </c>
      <c r="O2796" t="n">
        <v>24124.47</v>
      </c>
      <c r="P2796" t="n">
        <v>144.55</v>
      </c>
      <c r="Q2796" t="n">
        <v>197.8</v>
      </c>
      <c r="R2796" t="n">
        <v>37.87</v>
      </c>
      <c r="S2796" t="n">
        <v>25.4</v>
      </c>
      <c r="T2796" t="n">
        <v>5341.63</v>
      </c>
      <c r="U2796" t="n">
        <v>0.67</v>
      </c>
      <c r="V2796" t="n">
        <v>0.87</v>
      </c>
      <c r="W2796" t="n">
        <v>2.97</v>
      </c>
      <c r="X2796" t="n">
        <v>0.34</v>
      </c>
      <c r="Y2796" t="n">
        <v>1</v>
      </c>
      <c r="Z2796" t="n">
        <v>10</v>
      </c>
    </row>
    <row r="2797">
      <c r="A2797" t="n">
        <v>22</v>
      </c>
      <c r="B2797" t="n">
        <v>95</v>
      </c>
      <c r="C2797" t="inlineStr">
        <is>
          <t xml:space="preserve">CONCLUIDO	</t>
        </is>
      </c>
      <c r="D2797" t="n">
        <v>7.2416</v>
      </c>
      <c r="E2797" t="n">
        <v>13.81</v>
      </c>
      <c r="F2797" t="n">
        <v>10.71</v>
      </c>
      <c r="G2797" t="n">
        <v>37.79</v>
      </c>
      <c r="H2797" t="n">
        <v>0.59</v>
      </c>
      <c r="I2797" t="n">
        <v>17</v>
      </c>
      <c r="J2797" t="n">
        <v>194.09</v>
      </c>
      <c r="K2797" t="n">
        <v>53.44</v>
      </c>
      <c r="L2797" t="n">
        <v>6.5</v>
      </c>
      <c r="M2797" t="n">
        <v>15</v>
      </c>
      <c r="N2797" t="n">
        <v>39.16</v>
      </c>
      <c r="O2797" t="n">
        <v>24172.03</v>
      </c>
      <c r="P2797" t="n">
        <v>143.95</v>
      </c>
      <c r="Q2797" t="n">
        <v>197.82</v>
      </c>
      <c r="R2797" t="n">
        <v>37.11</v>
      </c>
      <c r="S2797" t="n">
        <v>25.4</v>
      </c>
      <c r="T2797" t="n">
        <v>4966.74</v>
      </c>
      <c r="U2797" t="n">
        <v>0.68</v>
      </c>
      <c r="V2797" t="n">
        <v>0.87</v>
      </c>
      <c r="W2797" t="n">
        <v>2.97</v>
      </c>
      <c r="X2797" t="n">
        <v>0.32</v>
      </c>
      <c r="Y2797" t="n">
        <v>1</v>
      </c>
      <c r="Z2797" t="n">
        <v>10</v>
      </c>
    </row>
    <row r="2798">
      <c r="A2798" t="n">
        <v>23</v>
      </c>
      <c r="B2798" t="n">
        <v>95</v>
      </c>
      <c r="C2798" t="inlineStr">
        <is>
          <t xml:space="preserve">CONCLUIDO	</t>
        </is>
      </c>
      <c r="D2798" t="n">
        <v>7.2353</v>
      </c>
      <c r="E2798" t="n">
        <v>13.82</v>
      </c>
      <c r="F2798" t="n">
        <v>10.72</v>
      </c>
      <c r="G2798" t="n">
        <v>37.83</v>
      </c>
      <c r="H2798" t="n">
        <v>0.62</v>
      </c>
      <c r="I2798" t="n">
        <v>17</v>
      </c>
      <c r="J2798" t="n">
        <v>194.48</v>
      </c>
      <c r="K2798" t="n">
        <v>53.44</v>
      </c>
      <c r="L2798" t="n">
        <v>6.75</v>
      </c>
      <c r="M2798" t="n">
        <v>15</v>
      </c>
      <c r="N2798" t="n">
        <v>39.29</v>
      </c>
      <c r="O2798" t="n">
        <v>24219.63</v>
      </c>
      <c r="P2798" t="n">
        <v>144.16</v>
      </c>
      <c r="Q2798" t="n">
        <v>197.76</v>
      </c>
      <c r="R2798" t="n">
        <v>37.67</v>
      </c>
      <c r="S2798" t="n">
        <v>25.4</v>
      </c>
      <c r="T2798" t="n">
        <v>5246.79</v>
      </c>
      <c r="U2798" t="n">
        <v>0.67</v>
      </c>
      <c r="V2798" t="n">
        <v>0.87</v>
      </c>
      <c r="W2798" t="n">
        <v>2.97</v>
      </c>
      <c r="X2798" t="n">
        <v>0.33</v>
      </c>
      <c r="Y2798" t="n">
        <v>1</v>
      </c>
      <c r="Z2798" t="n">
        <v>10</v>
      </c>
    </row>
    <row r="2799">
      <c r="A2799" t="n">
        <v>24</v>
      </c>
      <c r="B2799" t="n">
        <v>95</v>
      </c>
      <c r="C2799" t="inlineStr">
        <is>
          <t xml:space="preserve">CONCLUIDO	</t>
        </is>
      </c>
      <c r="D2799" t="n">
        <v>7.2717</v>
      </c>
      <c r="E2799" t="n">
        <v>13.75</v>
      </c>
      <c r="F2799" t="n">
        <v>10.69</v>
      </c>
      <c r="G2799" t="n">
        <v>40.08</v>
      </c>
      <c r="H2799" t="n">
        <v>0.64</v>
      </c>
      <c r="I2799" t="n">
        <v>16</v>
      </c>
      <c r="J2799" t="n">
        <v>194.86</v>
      </c>
      <c r="K2799" t="n">
        <v>53.44</v>
      </c>
      <c r="L2799" t="n">
        <v>7</v>
      </c>
      <c r="M2799" t="n">
        <v>14</v>
      </c>
      <c r="N2799" t="n">
        <v>39.43</v>
      </c>
      <c r="O2799" t="n">
        <v>24267.28</v>
      </c>
      <c r="P2799" t="n">
        <v>143.63</v>
      </c>
      <c r="Q2799" t="n">
        <v>197.77</v>
      </c>
      <c r="R2799" t="n">
        <v>36.65</v>
      </c>
      <c r="S2799" t="n">
        <v>25.4</v>
      </c>
      <c r="T2799" t="n">
        <v>4742.61</v>
      </c>
      <c r="U2799" t="n">
        <v>0.6899999999999999</v>
      </c>
      <c r="V2799" t="n">
        <v>0.87</v>
      </c>
      <c r="W2799" t="n">
        <v>2.96</v>
      </c>
      <c r="X2799" t="n">
        <v>0.3</v>
      </c>
      <c r="Y2799" t="n">
        <v>1</v>
      </c>
      <c r="Z2799" t="n">
        <v>10</v>
      </c>
    </row>
    <row r="2800">
      <c r="A2800" t="n">
        <v>25</v>
      </c>
      <c r="B2800" t="n">
        <v>95</v>
      </c>
      <c r="C2800" t="inlineStr">
        <is>
          <t xml:space="preserve">CONCLUIDO	</t>
        </is>
      </c>
      <c r="D2800" t="n">
        <v>7.2669</v>
      </c>
      <c r="E2800" t="n">
        <v>13.76</v>
      </c>
      <c r="F2800" t="n">
        <v>10.7</v>
      </c>
      <c r="G2800" t="n">
        <v>40.11</v>
      </c>
      <c r="H2800" t="n">
        <v>0.66</v>
      </c>
      <c r="I2800" t="n">
        <v>16</v>
      </c>
      <c r="J2800" t="n">
        <v>195.25</v>
      </c>
      <c r="K2800" t="n">
        <v>53.44</v>
      </c>
      <c r="L2800" t="n">
        <v>7.25</v>
      </c>
      <c r="M2800" t="n">
        <v>14</v>
      </c>
      <c r="N2800" t="n">
        <v>39.57</v>
      </c>
      <c r="O2800" t="n">
        <v>24314.98</v>
      </c>
      <c r="P2800" t="n">
        <v>143.7</v>
      </c>
      <c r="Q2800" t="n">
        <v>197.77</v>
      </c>
      <c r="R2800" t="n">
        <v>36.82</v>
      </c>
      <c r="S2800" t="n">
        <v>25.4</v>
      </c>
      <c r="T2800" t="n">
        <v>4826.24</v>
      </c>
      <c r="U2800" t="n">
        <v>0.6899999999999999</v>
      </c>
      <c r="V2800" t="n">
        <v>0.87</v>
      </c>
      <c r="W2800" t="n">
        <v>2.97</v>
      </c>
      <c r="X2800" t="n">
        <v>0.31</v>
      </c>
      <c r="Y2800" t="n">
        <v>1</v>
      </c>
      <c r="Z2800" t="n">
        <v>10</v>
      </c>
    </row>
    <row r="2801">
      <c r="A2801" t="n">
        <v>26</v>
      </c>
      <c r="B2801" t="n">
        <v>95</v>
      </c>
      <c r="C2801" t="inlineStr">
        <is>
          <t xml:space="preserve">CONCLUIDO	</t>
        </is>
      </c>
      <c r="D2801" t="n">
        <v>7.2984</v>
      </c>
      <c r="E2801" t="n">
        <v>13.7</v>
      </c>
      <c r="F2801" t="n">
        <v>10.67</v>
      </c>
      <c r="G2801" t="n">
        <v>42.7</v>
      </c>
      <c r="H2801" t="n">
        <v>0.68</v>
      </c>
      <c r="I2801" t="n">
        <v>15</v>
      </c>
      <c r="J2801" t="n">
        <v>195.64</v>
      </c>
      <c r="K2801" t="n">
        <v>53.44</v>
      </c>
      <c r="L2801" t="n">
        <v>7.5</v>
      </c>
      <c r="M2801" t="n">
        <v>13</v>
      </c>
      <c r="N2801" t="n">
        <v>39.7</v>
      </c>
      <c r="O2801" t="n">
        <v>24362.73</v>
      </c>
      <c r="P2801" t="n">
        <v>143.31</v>
      </c>
      <c r="Q2801" t="n">
        <v>197.76</v>
      </c>
      <c r="R2801" t="n">
        <v>36.22</v>
      </c>
      <c r="S2801" t="n">
        <v>25.4</v>
      </c>
      <c r="T2801" t="n">
        <v>4529.78</v>
      </c>
      <c r="U2801" t="n">
        <v>0.7</v>
      </c>
      <c r="V2801" t="n">
        <v>0.87</v>
      </c>
      <c r="W2801" t="n">
        <v>2.96</v>
      </c>
      <c r="X2801" t="n">
        <v>0.28</v>
      </c>
      <c r="Y2801" t="n">
        <v>1</v>
      </c>
      <c r="Z2801" t="n">
        <v>10</v>
      </c>
    </row>
    <row r="2802">
      <c r="A2802" t="n">
        <v>27</v>
      </c>
      <c r="B2802" t="n">
        <v>95</v>
      </c>
      <c r="C2802" t="inlineStr">
        <is>
          <t xml:space="preserve">CONCLUIDO	</t>
        </is>
      </c>
      <c r="D2802" t="n">
        <v>7.3046</v>
      </c>
      <c r="E2802" t="n">
        <v>13.69</v>
      </c>
      <c r="F2802" t="n">
        <v>10.66</v>
      </c>
      <c r="G2802" t="n">
        <v>42.65</v>
      </c>
      <c r="H2802" t="n">
        <v>0.7</v>
      </c>
      <c r="I2802" t="n">
        <v>15</v>
      </c>
      <c r="J2802" t="n">
        <v>196.03</v>
      </c>
      <c r="K2802" t="n">
        <v>53.44</v>
      </c>
      <c r="L2802" t="n">
        <v>7.75</v>
      </c>
      <c r="M2802" t="n">
        <v>13</v>
      </c>
      <c r="N2802" t="n">
        <v>39.84</v>
      </c>
      <c r="O2802" t="n">
        <v>24410.52</v>
      </c>
      <c r="P2802" t="n">
        <v>142.94</v>
      </c>
      <c r="Q2802" t="n">
        <v>197.82</v>
      </c>
      <c r="R2802" t="n">
        <v>35.84</v>
      </c>
      <c r="S2802" t="n">
        <v>25.4</v>
      </c>
      <c r="T2802" t="n">
        <v>4339.06</v>
      </c>
      <c r="U2802" t="n">
        <v>0.71</v>
      </c>
      <c r="V2802" t="n">
        <v>0.87</v>
      </c>
      <c r="W2802" t="n">
        <v>2.96</v>
      </c>
      <c r="X2802" t="n">
        <v>0.27</v>
      </c>
      <c r="Y2802" t="n">
        <v>1</v>
      </c>
      <c r="Z2802" t="n">
        <v>10</v>
      </c>
    </row>
    <row r="2803">
      <c r="A2803" t="n">
        <v>28</v>
      </c>
      <c r="B2803" t="n">
        <v>95</v>
      </c>
      <c r="C2803" t="inlineStr">
        <is>
          <t xml:space="preserve">CONCLUIDO	</t>
        </is>
      </c>
      <c r="D2803" t="n">
        <v>7.3354</v>
      </c>
      <c r="E2803" t="n">
        <v>13.63</v>
      </c>
      <c r="F2803" t="n">
        <v>10.64</v>
      </c>
      <c r="G2803" t="n">
        <v>45.61</v>
      </c>
      <c r="H2803" t="n">
        <v>0.72</v>
      </c>
      <c r="I2803" t="n">
        <v>14</v>
      </c>
      <c r="J2803" t="n">
        <v>196.41</v>
      </c>
      <c r="K2803" t="n">
        <v>53.44</v>
      </c>
      <c r="L2803" t="n">
        <v>8</v>
      </c>
      <c r="M2803" t="n">
        <v>12</v>
      </c>
      <c r="N2803" t="n">
        <v>39.98</v>
      </c>
      <c r="O2803" t="n">
        <v>24458.36</v>
      </c>
      <c r="P2803" t="n">
        <v>142.65</v>
      </c>
      <c r="Q2803" t="n">
        <v>197.75</v>
      </c>
      <c r="R2803" t="n">
        <v>35.23</v>
      </c>
      <c r="S2803" t="n">
        <v>25.4</v>
      </c>
      <c r="T2803" t="n">
        <v>4038.57</v>
      </c>
      <c r="U2803" t="n">
        <v>0.72</v>
      </c>
      <c r="V2803" t="n">
        <v>0.87</v>
      </c>
      <c r="W2803" t="n">
        <v>2.96</v>
      </c>
      <c r="X2803" t="n">
        <v>0.25</v>
      </c>
      <c r="Y2803" t="n">
        <v>1</v>
      </c>
      <c r="Z2803" t="n">
        <v>10</v>
      </c>
    </row>
    <row r="2804">
      <c r="A2804" t="n">
        <v>29</v>
      </c>
      <c r="B2804" t="n">
        <v>95</v>
      </c>
      <c r="C2804" t="inlineStr">
        <is>
          <t xml:space="preserve">CONCLUIDO	</t>
        </is>
      </c>
      <c r="D2804" t="n">
        <v>7.3279</v>
      </c>
      <c r="E2804" t="n">
        <v>13.65</v>
      </c>
      <c r="F2804" t="n">
        <v>10.66</v>
      </c>
      <c r="G2804" t="n">
        <v>45.67</v>
      </c>
      <c r="H2804" t="n">
        <v>0.74</v>
      </c>
      <c r="I2804" t="n">
        <v>14</v>
      </c>
      <c r="J2804" t="n">
        <v>196.8</v>
      </c>
      <c r="K2804" t="n">
        <v>53.44</v>
      </c>
      <c r="L2804" t="n">
        <v>8.25</v>
      </c>
      <c r="M2804" t="n">
        <v>12</v>
      </c>
      <c r="N2804" t="n">
        <v>40.12</v>
      </c>
      <c r="O2804" t="n">
        <v>24506.24</v>
      </c>
      <c r="P2804" t="n">
        <v>142.66</v>
      </c>
      <c r="Q2804" t="n">
        <v>197.82</v>
      </c>
      <c r="R2804" t="n">
        <v>35.61</v>
      </c>
      <c r="S2804" t="n">
        <v>25.4</v>
      </c>
      <c r="T2804" t="n">
        <v>4230.95</v>
      </c>
      <c r="U2804" t="n">
        <v>0.71</v>
      </c>
      <c r="V2804" t="n">
        <v>0.87</v>
      </c>
      <c r="W2804" t="n">
        <v>2.96</v>
      </c>
      <c r="X2804" t="n">
        <v>0.27</v>
      </c>
      <c r="Y2804" t="n">
        <v>1</v>
      </c>
      <c r="Z2804" t="n">
        <v>10</v>
      </c>
    </row>
    <row r="2805">
      <c r="A2805" t="n">
        <v>30</v>
      </c>
      <c r="B2805" t="n">
        <v>95</v>
      </c>
      <c r="C2805" t="inlineStr">
        <is>
          <t xml:space="preserve">CONCLUIDO	</t>
        </is>
      </c>
      <c r="D2805" t="n">
        <v>7.3581</v>
      </c>
      <c r="E2805" t="n">
        <v>13.59</v>
      </c>
      <c r="F2805" t="n">
        <v>10.64</v>
      </c>
      <c r="G2805" t="n">
        <v>49.1</v>
      </c>
      <c r="H2805" t="n">
        <v>0.77</v>
      </c>
      <c r="I2805" t="n">
        <v>13</v>
      </c>
      <c r="J2805" t="n">
        <v>197.19</v>
      </c>
      <c r="K2805" t="n">
        <v>53.44</v>
      </c>
      <c r="L2805" t="n">
        <v>8.5</v>
      </c>
      <c r="M2805" t="n">
        <v>11</v>
      </c>
      <c r="N2805" t="n">
        <v>40.26</v>
      </c>
      <c r="O2805" t="n">
        <v>24554.18</v>
      </c>
      <c r="P2805" t="n">
        <v>142.18</v>
      </c>
      <c r="Q2805" t="n">
        <v>197.77</v>
      </c>
      <c r="R2805" t="n">
        <v>35.18</v>
      </c>
      <c r="S2805" t="n">
        <v>25.4</v>
      </c>
      <c r="T2805" t="n">
        <v>4019.36</v>
      </c>
      <c r="U2805" t="n">
        <v>0.72</v>
      </c>
      <c r="V2805" t="n">
        <v>0.87</v>
      </c>
      <c r="W2805" t="n">
        <v>2.96</v>
      </c>
      <c r="X2805" t="n">
        <v>0.25</v>
      </c>
      <c r="Y2805" t="n">
        <v>1</v>
      </c>
      <c r="Z2805" t="n">
        <v>10</v>
      </c>
    </row>
    <row r="2806">
      <c r="A2806" t="n">
        <v>31</v>
      </c>
      <c r="B2806" t="n">
        <v>95</v>
      </c>
      <c r="C2806" t="inlineStr">
        <is>
          <t xml:space="preserve">CONCLUIDO	</t>
        </is>
      </c>
      <c r="D2806" t="n">
        <v>7.3556</v>
      </c>
      <c r="E2806" t="n">
        <v>13.6</v>
      </c>
      <c r="F2806" t="n">
        <v>10.64</v>
      </c>
      <c r="G2806" t="n">
        <v>49.12</v>
      </c>
      <c r="H2806" t="n">
        <v>0.79</v>
      </c>
      <c r="I2806" t="n">
        <v>13</v>
      </c>
      <c r="J2806" t="n">
        <v>197.58</v>
      </c>
      <c r="K2806" t="n">
        <v>53.44</v>
      </c>
      <c r="L2806" t="n">
        <v>8.75</v>
      </c>
      <c r="M2806" t="n">
        <v>11</v>
      </c>
      <c r="N2806" t="n">
        <v>40.39</v>
      </c>
      <c r="O2806" t="n">
        <v>24602.15</v>
      </c>
      <c r="P2806" t="n">
        <v>142.47</v>
      </c>
      <c r="Q2806" t="n">
        <v>197.82</v>
      </c>
      <c r="R2806" t="n">
        <v>35.36</v>
      </c>
      <c r="S2806" t="n">
        <v>25.4</v>
      </c>
      <c r="T2806" t="n">
        <v>4108.92</v>
      </c>
      <c r="U2806" t="n">
        <v>0.72</v>
      </c>
      <c r="V2806" t="n">
        <v>0.87</v>
      </c>
      <c r="W2806" t="n">
        <v>2.96</v>
      </c>
      <c r="X2806" t="n">
        <v>0.25</v>
      </c>
      <c r="Y2806" t="n">
        <v>1</v>
      </c>
      <c r="Z2806" t="n">
        <v>10</v>
      </c>
    </row>
    <row r="2807">
      <c r="A2807" t="n">
        <v>32</v>
      </c>
      <c r="B2807" t="n">
        <v>95</v>
      </c>
      <c r="C2807" t="inlineStr">
        <is>
          <t xml:space="preserve">CONCLUIDO	</t>
        </is>
      </c>
      <c r="D2807" t="n">
        <v>7.3641</v>
      </c>
      <c r="E2807" t="n">
        <v>13.58</v>
      </c>
      <c r="F2807" t="n">
        <v>10.63</v>
      </c>
      <c r="G2807" t="n">
        <v>49.05</v>
      </c>
      <c r="H2807" t="n">
        <v>0.8100000000000001</v>
      </c>
      <c r="I2807" t="n">
        <v>13</v>
      </c>
      <c r="J2807" t="n">
        <v>197.97</v>
      </c>
      <c r="K2807" t="n">
        <v>53.44</v>
      </c>
      <c r="L2807" t="n">
        <v>9</v>
      </c>
      <c r="M2807" t="n">
        <v>11</v>
      </c>
      <c r="N2807" t="n">
        <v>40.53</v>
      </c>
      <c r="O2807" t="n">
        <v>24650.18</v>
      </c>
      <c r="P2807" t="n">
        <v>142.01</v>
      </c>
      <c r="Q2807" t="n">
        <v>197.77</v>
      </c>
      <c r="R2807" t="n">
        <v>34.73</v>
      </c>
      <c r="S2807" t="n">
        <v>25.4</v>
      </c>
      <c r="T2807" t="n">
        <v>3797.37</v>
      </c>
      <c r="U2807" t="n">
        <v>0.73</v>
      </c>
      <c r="V2807" t="n">
        <v>0.88</v>
      </c>
      <c r="W2807" t="n">
        <v>2.96</v>
      </c>
      <c r="X2807" t="n">
        <v>0.24</v>
      </c>
      <c r="Y2807" t="n">
        <v>1</v>
      </c>
      <c r="Z2807" t="n">
        <v>10</v>
      </c>
    </row>
    <row r="2808">
      <c r="A2808" t="n">
        <v>33</v>
      </c>
      <c r="B2808" t="n">
        <v>95</v>
      </c>
      <c r="C2808" t="inlineStr">
        <is>
          <t xml:space="preserve">CONCLUIDO	</t>
        </is>
      </c>
      <c r="D2808" t="n">
        <v>7.3883</v>
      </c>
      <c r="E2808" t="n">
        <v>13.54</v>
      </c>
      <c r="F2808" t="n">
        <v>10.62</v>
      </c>
      <c r="G2808" t="n">
        <v>53.1</v>
      </c>
      <c r="H2808" t="n">
        <v>0.83</v>
      </c>
      <c r="I2808" t="n">
        <v>12</v>
      </c>
      <c r="J2808" t="n">
        <v>198.36</v>
      </c>
      <c r="K2808" t="n">
        <v>53.44</v>
      </c>
      <c r="L2808" t="n">
        <v>9.25</v>
      </c>
      <c r="M2808" t="n">
        <v>10</v>
      </c>
      <c r="N2808" t="n">
        <v>40.67</v>
      </c>
      <c r="O2808" t="n">
        <v>24698.26</v>
      </c>
      <c r="P2808" t="n">
        <v>141.65</v>
      </c>
      <c r="Q2808" t="n">
        <v>197.77</v>
      </c>
      <c r="R2808" t="n">
        <v>34.46</v>
      </c>
      <c r="S2808" t="n">
        <v>25.4</v>
      </c>
      <c r="T2808" t="n">
        <v>3663.9</v>
      </c>
      <c r="U2808" t="n">
        <v>0.74</v>
      </c>
      <c r="V2808" t="n">
        <v>0.88</v>
      </c>
      <c r="W2808" t="n">
        <v>2.96</v>
      </c>
      <c r="X2808" t="n">
        <v>0.23</v>
      </c>
      <c r="Y2808" t="n">
        <v>1</v>
      </c>
      <c r="Z2808" t="n">
        <v>10</v>
      </c>
    </row>
    <row r="2809">
      <c r="A2809" t="n">
        <v>34</v>
      </c>
      <c r="B2809" t="n">
        <v>95</v>
      </c>
      <c r="C2809" t="inlineStr">
        <is>
          <t xml:space="preserve">CONCLUIDO	</t>
        </is>
      </c>
      <c r="D2809" t="n">
        <v>7.3952</v>
      </c>
      <c r="E2809" t="n">
        <v>13.52</v>
      </c>
      <c r="F2809" t="n">
        <v>10.61</v>
      </c>
      <c r="G2809" t="n">
        <v>53.03</v>
      </c>
      <c r="H2809" t="n">
        <v>0.85</v>
      </c>
      <c r="I2809" t="n">
        <v>12</v>
      </c>
      <c r="J2809" t="n">
        <v>198.75</v>
      </c>
      <c r="K2809" t="n">
        <v>53.44</v>
      </c>
      <c r="L2809" t="n">
        <v>9.5</v>
      </c>
      <c r="M2809" t="n">
        <v>10</v>
      </c>
      <c r="N2809" t="n">
        <v>40.81</v>
      </c>
      <c r="O2809" t="n">
        <v>24746.38</v>
      </c>
      <c r="P2809" t="n">
        <v>141.48</v>
      </c>
      <c r="Q2809" t="n">
        <v>197.8</v>
      </c>
      <c r="R2809" t="n">
        <v>34.27</v>
      </c>
      <c r="S2809" t="n">
        <v>25.4</v>
      </c>
      <c r="T2809" t="n">
        <v>3573.33</v>
      </c>
      <c r="U2809" t="n">
        <v>0.74</v>
      </c>
      <c r="V2809" t="n">
        <v>0.88</v>
      </c>
      <c r="W2809" t="n">
        <v>2.95</v>
      </c>
      <c r="X2809" t="n">
        <v>0.22</v>
      </c>
      <c r="Y2809" t="n">
        <v>1</v>
      </c>
      <c r="Z2809" t="n">
        <v>10</v>
      </c>
    </row>
    <row r="2810">
      <c r="A2810" t="n">
        <v>35</v>
      </c>
      <c r="B2810" t="n">
        <v>95</v>
      </c>
      <c r="C2810" t="inlineStr">
        <is>
          <t xml:space="preserve">CONCLUIDO	</t>
        </is>
      </c>
      <c r="D2810" t="n">
        <v>7.392</v>
      </c>
      <c r="E2810" t="n">
        <v>13.53</v>
      </c>
      <c r="F2810" t="n">
        <v>10.61</v>
      </c>
      <c r="G2810" t="n">
        <v>53.06</v>
      </c>
      <c r="H2810" t="n">
        <v>0.87</v>
      </c>
      <c r="I2810" t="n">
        <v>12</v>
      </c>
      <c r="J2810" t="n">
        <v>199.14</v>
      </c>
      <c r="K2810" t="n">
        <v>53.44</v>
      </c>
      <c r="L2810" t="n">
        <v>9.75</v>
      </c>
      <c r="M2810" t="n">
        <v>10</v>
      </c>
      <c r="N2810" t="n">
        <v>40.95</v>
      </c>
      <c r="O2810" t="n">
        <v>24794.55</v>
      </c>
      <c r="P2810" t="n">
        <v>141.48</v>
      </c>
      <c r="Q2810" t="n">
        <v>197.75</v>
      </c>
      <c r="R2810" t="n">
        <v>34.25</v>
      </c>
      <c r="S2810" t="n">
        <v>25.4</v>
      </c>
      <c r="T2810" t="n">
        <v>3562.05</v>
      </c>
      <c r="U2810" t="n">
        <v>0.74</v>
      </c>
      <c r="V2810" t="n">
        <v>0.88</v>
      </c>
      <c r="W2810" t="n">
        <v>2.96</v>
      </c>
      <c r="X2810" t="n">
        <v>0.22</v>
      </c>
      <c r="Y2810" t="n">
        <v>1</v>
      </c>
      <c r="Z2810" t="n">
        <v>10</v>
      </c>
    </row>
    <row r="2811">
      <c r="A2811" t="n">
        <v>36</v>
      </c>
      <c r="B2811" t="n">
        <v>95</v>
      </c>
      <c r="C2811" t="inlineStr">
        <is>
          <t xml:space="preserve">CONCLUIDO	</t>
        </is>
      </c>
      <c r="D2811" t="n">
        <v>7.3928</v>
      </c>
      <c r="E2811" t="n">
        <v>13.53</v>
      </c>
      <c r="F2811" t="n">
        <v>10.61</v>
      </c>
      <c r="G2811" t="n">
        <v>53.06</v>
      </c>
      <c r="H2811" t="n">
        <v>0.89</v>
      </c>
      <c r="I2811" t="n">
        <v>12</v>
      </c>
      <c r="J2811" t="n">
        <v>199.53</v>
      </c>
      <c r="K2811" t="n">
        <v>53.44</v>
      </c>
      <c r="L2811" t="n">
        <v>10</v>
      </c>
      <c r="M2811" t="n">
        <v>10</v>
      </c>
      <c r="N2811" t="n">
        <v>41.1</v>
      </c>
      <c r="O2811" t="n">
        <v>24842.77</v>
      </c>
      <c r="P2811" t="n">
        <v>141.06</v>
      </c>
      <c r="Q2811" t="n">
        <v>197.76</v>
      </c>
      <c r="R2811" t="n">
        <v>34.31</v>
      </c>
      <c r="S2811" t="n">
        <v>25.4</v>
      </c>
      <c r="T2811" t="n">
        <v>3593.24</v>
      </c>
      <c r="U2811" t="n">
        <v>0.74</v>
      </c>
      <c r="V2811" t="n">
        <v>0.88</v>
      </c>
      <c r="W2811" t="n">
        <v>2.96</v>
      </c>
      <c r="X2811" t="n">
        <v>0.22</v>
      </c>
      <c r="Y2811" t="n">
        <v>1</v>
      </c>
      <c r="Z2811" t="n">
        <v>10</v>
      </c>
    </row>
    <row r="2812">
      <c r="A2812" t="n">
        <v>37</v>
      </c>
      <c r="B2812" t="n">
        <v>95</v>
      </c>
      <c r="C2812" t="inlineStr">
        <is>
          <t xml:space="preserve">CONCLUIDO	</t>
        </is>
      </c>
      <c r="D2812" t="n">
        <v>7.4305</v>
      </c>
      <c r="E2812" t="n">
        <v>13.46</v>
      </c>
      <c r="F2812" t="n">
        <v>10.58</v>
      </c>
      <c r="G2812" t="n">
        <v>57.71</v>
      </c>
      <c r="H2812" t="n">
        <v>0.91</v>
      </c>
      <c r="I2812" t="n">
        <v>11</v>
      </c>
      <c r="J2812" t="n">
        <v>199.92</v>
      </c>
      <c r="K2812" t="n">
        <v>53.44</v>
      </c>
      <c r="L2812" t="n">
        <v>10.25</v>
      </c>
      <c r="M2812" t="n">
        <v>9</v>
      </c>
      <c r="N2812" t="n">
        <v>41.24</v>
      </c>
      <c r="O2812" t="n">
        <v>24891.03</v>
      </c>
      <c r="P2812" t="n">
        <v>140.59</v>
      </c>
      <c r="Q2812" t="n">
        <v>197.79</v>
      </c>
      <c r="R2812" t="n">
        <v>33.26</v>
      </c>
      <c r="S2812" t="n">
        <v>25.4</v>
      </c>
      <c r="T2812" t="n">
        <v>3071.59</v>
      </c>
      <c r="U2812" t="n">
        <v>0.76</v>
      </c>
      <c r="V2812" t="n">
        <v>0.88</v>
      </c>
      <c r="W2812" t="n">
        <v>2.96</v>
      </c>
      <c r="X2812" t="n">
        <v>0.19</v>
      </c>
      <c r="Y2812" t="n">
        <v>1</v>
      </c>
      <c r="Z2812" t="n">
        <v>10</v>
      </c>
    </row>
    <row r="2813">
      <c r="A2813" t="n">
        <v>38</v>
      </c>
      <c r="B2813" t="n">
        <v>95</v>
      </c>
      <c r="C2813" t="inlineStr">
        <is>
          <t xml:space="preserve">CONCLUIDO	</t>
        </is>
      </c>
      <c r="D2813" t="n">
        <v>7.4262</v>
      </c>
      <c r="E2813" t="n">
        <v>13.47</v>
      </c>
      <c r="F2813" t="n">
        <v>10.59</v>
      </c>
      <c r="G2813" t="n">
        <v>57.75</v>
      </c>
      <c r="H2813" t="n">
        <v>0.93</v>
      </c>
      <c r="I2813" t="n">
        <v>11</v>
      </c>
      <c r="J2813" t="n">
        <v>200.31</v>
      </c>
      <c r="K2813" t="n">
        <v>53.44</v>
      </c>
      <c r="L2813" t="n">
        <v>10.5</v>
      </c>
      <c r="M2813" t="n">
        <v>9</v>
      </c>
      <c r="N2813" t="n">
        <v>41.38</v>
      </c>
      <c r="O2813" t="n">
        <v>24939.35</v>
      </c>
      <c r="P2813" t="n">
        <v>140.64</v>
      </c>
      <c r="Q2813" t="n">
        <v>197.76</v>
      </c>
      <c r="R2813" t="n">
        <v>33.43</v>
      </c>
      <c r="S2813" t="n">
        <v>25.4</v>
      </c>
      <c r="T2813" t="n">
        <v>3155.16</v>
      </c>
      <c r="U2813" t="n">
        <v>0.76</v>
      </c>
      <c r="V2813" t="n">
        <v>0.88</v>
      </c>
      <c r="W2813" t="n">
        <v>2.96</v>
      </c>
      <c r="X2813" t="n">
        <v>0.2</v>
      </c>
      <c r="Y2813" t="n">
        <v>1</v>
      </c>
      <c r="Z2813" t="n">
        <v>10</v>
      </c>
    </row>
    <row r="2814">
      <c r="A2814" t="n">
        <v>39</v>
      </c>
      <c r="B2814" t="n">
        <v>95</v>
      </c>
      <c r="C2814" t="inlineStr">
        <is>
          <t xml:space="preserve">CONCLUIDO	</t>
        </is>
      </c>
      <c r="D2814" t="n">
        <v>7.4242</v>
      </c>
      <c r="E2814" t="n">
        <v>13.47</v>
      </c>
      <c r="F2814" t="n">
        <v>10.59</v>
      </c>
      <c r="G2814" t="n">
        <v>57.77</v>
      </c>
      <c r="H2814" t="n">
        <v>0.95</v>
      </c>
      <c r="I2814" t="n">
        <v>11</v>
      </c>
      <c r="J2814" t="n">
        <v>200.71</v>
      </c>
      <c r="K2814" t="n">
        <v>53.44</v>
      </c>
      <c r="L2814" t="n">
        <v>10.75</v>
      </c>
      <c r="M2814" t="n">
        <v>9</v>
      </c>
      <c r="N2814" t="n">
        <v>41.52</v>
      </c>
      <c r="O2814" t="n">
        <v>24987.71</v>
      </c>
      <c r="P2814" t="n">
        <v>140.83</v>
      </c>
      <c r="Q2814" t="n">
        <v>197.76</v>
      </c>
      <c r="R2814" t="n">
        <v>33.65</v>
      </c>
      <c r="S2814" t="n">
        <v>25.4</v>
      </c>
      <c r="T2814" t="n">
        <v>3265.57</v>
      </c>
      <c r="U2814" t="n">
        <v>0.75</v>
      </c>
      <c r="V2814" t="n">
        <v>0.88</v>
      </c>
      <c r="W2814" t="n">
        <v>2.96</v>
      </c>
      <c r="X2814" t="n">
        <v>0.2</v>
      </c>
      <c r="Y2814" t="n">
        <v>1</v>
      </c>
      <c r="Z2814" t="n">
        <v>10</v>
      </c>
    </row>
    <row r="2815">
      <c r="A2815" t="n">
        <v>40</v>
      </c>
      <c r="B2815" t="n">
        <v>95</v>
      </c>
      <c r="C2815" t="inlineStr">
        <is>
          <t xml:space="preserve">CONCLUIDO	</t>
        </is>
      </c>
      <c r="D2815" t="n">
        <v>7.4293</v>
      </c>
      <c r="E2815" t="n">
        <v>13.46</v>
      </c>
      <c r="F2815" t="n">
        <v>10.58</v>
      </c>
      <c r="G2815" t="n">
        <v>57.72</v>
      </c>
      <c r="H2815" t="n">
        <v>0.97</v>
      </c>
      <c r="I2815" t="n">
        <v>11</v>
      </c>
      <c r="J2815" t="n">
        <v>201.1</v>
      </c>
      <c r="K2815" t="n">
        <v>53.44</v>
      </c>
      <c r="L2815" t="n">
        <v>11</v>
      </c>
      <c r="M2815" t="n">
        <v>9</v>
      </c>
      <c r="N2815" t="n">
        <v>41.66</v>
      </c>
      <c r="O2815" t="n">
        <v>25036.12</v>
      </c>
      <c r="P2815" t="n">
        <v>140.37</v>
      </c>
      <c r="Q2815" t="n">
        <v>197.79</v>
      </c>
      <c r="R2815" t="n">
        <v>33.25</v>
      </c>
      <c r="S2815" t="n">
        <v>25.4</v>
      </c>
      <c r="T2815" t="n">
        <v>3064.47</v>
      </c>
      <c r="U2815" t="n">
        <v>0.76</v>
      </c>
      <c r="V2815" t="n">
        <v>0.88</v>
      </c>
      <c r="W2815" t="n">
        <v>2.96</v>
      </c>
      <c r="X2815" t="n">
        <v>0.19</v>
      </c>
      <c r="Y2815" t="n">
        <v>1</v>
      </c>
      <c r="Z2815" t="n">
        <v>10</v>
      </c>
    </row>
    <row r="2816">
      <c r="A2816" t="n">
        <v>41</v>
      </c>
      <c r="B2816" t="n">
        <v>95</v>
      </c>
      <c r="C2816" t="inlineStr">
        <is>
          <t xml:space="preserve">CONCLUIDO	</t>
        </is>
      </c>
      <c r="D2816" t="n">
        <v>7.4597</v>
      </c>
      <c r="E2816" t="n">
        <v>13.41</v>
      </c>
      <c r="F2816" t="n">
        <v>10.56</v>
      </c>
      <c r="G2816" t="n">
        <v>63.39</v>
      </c>
      <c r="H2816" t="n">
        <v>0.99</v>
      </c>
      <c r="I2816" t="n">
        <v>10</v>
      </c>
      <c r="J2816" t="n">
        <v>201.49</v>
      </c>
      <c r="K2816" t="n">
        <v>53.44</v>
      </c>
      <c r="L2816" t="n">
        <v>11.25</v>
      </c>
      <c r="M2816" t="n">
        <v>8</v>
      </c>
      <c r="N2816" t="n">
        <v>41.81</v>
      </c>
      <c r="O2816" t="n">
        <v>25084.58</v>
      </c>
      <c r="P2816" t="n">
        <v>140.15</v>
      </c>
      <c r="Q2816" t="n">
        <v>197.79</v>
      </c>
      <c r="R2816" t="n">
        <v>32.78</v>
      </c>
      <c r="S2816" t="n">
        <v>25.4</v>
      </c>
      <c r="T2816" t="n">
        <v>2837.45</v>
      </c>
      <c r="U2816" t="n">
        <v>0.77</v>
      </c>
      <c r="V2816" t="n">
        <v>0.88</v>
      </c>
      <c r="W2816" t="n">
        <v>2.95</v>
      </c>
      <c r="X2816" t="n">
        <v>0.17</v>
      </c>
      <c r="Y2816" t="n">
        <v>1</v>
      </c>
      <c r="Z2816" t="n">
        <v>10</v>
      </c>
    </row>
    <row r="2817">
      <c r="A2817" t="n">
        <v>42</v>
      </c>
      <c r="B2817" t="n">
        <v>95</v>
      </c>
      <c r="C2817" t="inlineStr">
        <is>
          <t xml:space="preserve">CONCLUIDO	</t>
        </is>
      </c>
      <c r="D2817" t="n">
        <v>7.4607</v>
      </c>
      <c r="E2817" t="n">
        <v>13.4</v>
      </c>
      <c r="F2817" t="n">
        <v>10.56</v>
      </c>
      <c r="G2817" t="n">
        <v>63.38</v>
      </c>
      <c r="H2817" t="n">
        <v>1.01</v>
      </c>
      <c r="I2817" t="n">
        <v>10</v>
      </c>
      <c r="J2817" t="n">
        <v>201.88</v>
      </c>
      <c r="K2817" t="n">
        <v>53.44</v>
      </c>
      <c r="L2817" t="n">
        <v>11.5</v>
      </c>
      <c r="M2817" t="n">
        <v>8</v>
      </c>
      <c r="N2817" t="n">
        <v>41.95</v>
      </c>
      <c r="O2817" t="n">
        <v>25133.09</v>
      </c>
      <c r="P2817" t="n">
        <v>140.23</v>
      </c>
      <c r="Q2817" t="n">
        <v>197.75</v>
      </c>
      <c r="R2817" t="n">
        <v>32.69</v>
      </c>
      <c r="S2817" t="n">
        <v>25.4</v>
      </c>
      <c r="T2817" t="n">
        <v>2793.44</v>
      </c>
      <c r="U2817" t="n">
        <v>0.78</v>
      </c>
      <c r="V2817" t="n">
        <v>0.88</v>
      </c>
      <c r="W2817" t="n">
        <v>2.96</v>
      </c>
      <c r="X2817" t="n">
        <v>0.17</v>
      </c>
      <c r="Y2817" t="n">
        <v>1</v>
      </c>
      <c r="Z2817" t="n">
        <v>10</v>
      </c>
    </row>
    <row r="2818">
      <c r="A2818" t="n">
        <v>43</v>
      </c>
      <c r="B2818" t="n">
        <v>95</v>
      </c>
      <c r="C2818" t="inlineStr">
        <is>
          <t xml:space="preserve">CONCLUIDO	</t>
        </is>
      </c>
      <c r="D2818" t="n">
        <v>7.4613</v>
      </c>
      <c r="E2818" t="n">
        <v>13.4</v>
      </c>
      <c r="F2818" t="n">
        <v>10.56</v>
      </c>
      <c r="G2818" t="n">
        <v>63.37</v>
      </c>
      <c r="H2818" t="n">
        <v>1.03</v>
      </c>
      <c r="I2818" t="n">
        <v>10</v>
      </c>
      <c r="J2818" t="n">
        <v>202.28</v>
      </c>
      <c r="K2818" t="n">
        <v>53.44</v>
      </c>
      <c r="L2818" t="n">
        <v>11.75</v>
      </c>
      <c r="M2818" t="n">
        <v>8</v>
      </c>
      <c r="N2818" t="n">
        <v>42.09</v>
      </c>
      <c r="O2818" t="n">
        <v>25181.64</v>
      </c>
      <c r="P2818" t="n">
        <v>140.07</v>
      </c>
      <c r="Q2818" t="n">
        <v>197.79</v>
      </c>
      <c r="R2818" t="n">
        <v>32.67</v>
      </c>
      <c r="S2818" t="n">
        <v>25.4</v>
      </c>
      <c r="T2818" t="n">
        <v>2782.92</v>
      </c>
      <c r="U2818" t="n">
        <v>0.78</v>
      </c>
      <c r="V2818" t="n">
        <v>0.88</v>
      </c>
      <c r="W2818" t="n">
        <v>2.95</v>
      </c>
      <c r="X2818" t="n">
        <v>0.17</v>
      </c>
      <c r="Y2818" t="n">
        <v>1</v>
      </c>
      <c r="Z2818" t="n">
        <v>10</v>
      </c>
    </row>
    <row r="2819">
      <c r="A2819" t="n">
        <v>44</v>
      </c>
      <c r="B2819" t="n">
        <v>95</v>
      </c>
      <c r="C2819" t="inlineStr">
        <is>
          <t xml:space="preserve">CONCLUIDO	</t>
        </is>
      </c>
      <c r="D2819" t="n">
        <v>7.4624</v>
      </c>
      <c r="E2819" t="n">
        <v>13.4</v>
      </c>
      <c r="F2819" t="n">
        <v>10.56</v>
      </c>
      <c r="G2819" t="n">
        <v>63.36</v>
      </c>
      <c r="H2819" t="n">
        <v>1.05</v>
      </c>
      <c r="I2819" t="n">
        <v>10</v>
      </c>
      <c r="J2819" t="n">
        <v>202.67</v>
      </c>
      <c r="K2819" t="n">
        <v>53.44</v>
      </c>
      <c r="L2819" t="n">
        <v>12</v>
      </c>
      <c r="M2819" t="n">
        <v>8</v>
      </c>
      <c r="N2819" t="n">
        <v>42.24</v>
      </c>
      <c r="O2819" t="n">
        <v>25230.25</v>
      </c>
      <c r="P2819" t="n">
        <v>139.87</v>
      </c>
      <c r="Q2819" t="n">
        <v>197.79</v>
      </c>
      <c r="R2819" t="n">
        <v>32.75</v>
      </c>
      <c r="S2819" t="n">
        <v>25.4</v>
      </c>
      <c r="T2819" t="n">
        <v>2823.34</v>
      </c>
      <c r="U2819" t="n">
        <v>0.78</v>
      </c>
      <c r="V2819" t="n">
        <v>0.88</v>
      </c>
      <c r="W2819" t="n">
        <v>2.95</v>
      </c>
      <c r="X2819" t="n">
        <v>0.17</v>
      </c>
      <c r="Y2819" t="n">
        <v>1</v>
      </c>
      <c r="Z2819" t="n">
        <v>10</v>
      </c>
    </row>
    <row r="2820">
      <c r="A2820" t="n">
        <v>45</v>
      </c>
      <c r="B2820" t="n">
        <v>95</v>
      </c>
      <c r="C2820" t="inlineStr">
        <is>
          <t xml:space="preserve">CONCLUIDO	</t>
        </is>
      </c>
      <c r="D2820" t="n">
        <v>7.4608</v>
      </c>
      <c r="E2820" t="n">
        <v>13.4</v>
      </c>
      <c r="F2820" t="n">
        <v>10.56</v>
      </c>
      <c r="G2820" t="n">
        <v>63.38</v>
      </c>
      <c r="H2820" t="n">
        <v>1.07</v>
      </c>
      <c r="I2820" t="n">
        <v>10</v>
      </c>
      <c r="J2820" t="n">
        <v>203.07</v>
      </c>
      <c r="K2820" t="n">
        <v>53.44</v>
      </c>
      <c r="L2820" t="n">
        <v>12.25</v>
      </c>
      <c r="M2820" t="n">
        <v>8</v>
      </c>
      <c r="N2820" t="n">
        <v>42.38</v>
      </c>
      <c r="O2820" t="n">
        <v>25279.03</v>
      </c>
      <c r="P2820" t="n">
        <v>139.64</v>
      </c>
      <c r="Q2820" t="n">
        <v>197.77</v>
      </c>
      <c r="R2820" t="n">
        <v>32.74</v>
      </c>
      <c r="S2820" t="n">
        <v>25.4</v>
      </c>
      <c r="T2820" t="n">
        <v>2817.36</v>
      </c>
      <c r="U2820" t="n">
        <v>0.78</v>
      </c>
      <c r="V2820" t="n">
        <v>0.88</v>
      </c>
      <c r="W2820" t="n">
        <v>2.95</v>
      </c>
      <c r="X2820" t="n">
        <v>0.17</v>
      </c>
      <c r="Y2820" t="n">
        <v>1</v>
      </c>
      <c r="Z2820" t="n">
        <v>10</v>
      </c>
    </row>
    <row r="2821">
      <c r="A2821" t="n">
        <v>46</v>
      </c>
      <c r="B2821" t="n">
        <v>95</v>
      </c>
      <c r="C2821" t="inlineStr">
        <is>
          <t xml:space="preserve">CONCLUIDO	</t>
        </is>
      </c>
      <c r="D2821" t="n">
        <v>7.4916</v>
      </c>
      <c r="E2821" t="n">
        <v>13.35</v>
      </c>
      <c r="F2821" t="n">
        <v>10.54</v>
      </c>
      <c r="G2821" t="n">
        <v>70.3</v>
      </c>
      <c r="H2821" t="n">
        <v>1.09</v>
      </c>
      <c r="I2821" t="n">
        <v>9</v>
      </c>
      <c r="J2821" t="n">
        <v>203.46</v>
      </c>
      <c r="K2821" t="n">
        <v>53.44</v>
      </c>
      <c r="L2821" t="n">
        <v>12.5</v>
      </c>
      <c r="M2821" t="n">
        <v>7</v>
      </c>
      <c r="N2821" t="n">
        <v>42.53</v>
      </c>
      <c r="O2821" t="n">
        <v>25327.74</v>
      </c>
      <c r="P2821" t="n">
        <v>138.95</v>
      </c>
      <c r="Q2821" t="n">
        <v>197.85</v>
      </c>
      <c r="R2821" t="n">
        <v>32.17</v>
      </c>
      <c r="S2821" t="n">
        <v>25.4</v>
      </c>
      <c r="T2821" t="n">
        <v>2535.54</v>
      </c>
      <c r="U2821" t="n">
        <v>0.79</v>
      </c>
      <c r="V2821" t="n">
        <v>0.88</v>
      </c>
      <c r="W2821" t="n">
        <v>2.95</v>
      </c>
      <c r="X2821" t="n">
        <v>0.15</v>
      </c>
      <c r="Y2821" t="n">
        <v>1</v>
      </c>
      <c r="Z2821" t="n">
        <v>10</v>
      </c>
    </row>
    <row r="2822">
      <c r="A2822" t="n">
        <v>47</v>
      </c>
      <c r="B2822" t="n">
        <v>95</v>
      </c>
      <c r="C2822" t="inlineStr">
        <is>
          <t xml:space="preserve">CONCLUIDO	</t>
        </is>
      </c>
      <c r="D2822" t="n">
        <v>7.4836</v>
      </c>
      <c r="E2822" t="n">
        <v>13.36</v>
      </c>
      <c r="F2822" t="n">
        <v>10.56</v>
      </c>
      <c r="G2822" t="n">
        <v>70.39</v>
      </c>
      <c r="H2822" t="n">
        <v>1.11</v>
      </c>
      <c r="I2822" t="n">
        <v>9</v>
      </c>
      <c r="J2822" t="n">
        <v>203.86</v>
      </c>
      <c r="K2822" t="n">
        <v>53.44</v>
      </c>
      <c r="L2822" t="n">
        <v>12.75</v>
      </c>
      <c r="M2822" t="n">
        <v>7</v>
      </c>
      <c r="N2822" t="n">
        <v>42.67</v>
      </c>
      <c r="O2822" t="n">
        <v>25376.49</v>
      </c>
      <c r="P2822" t="n">
        <v>139.34</v>
      </c>
      <c r="Q2822" t="n">
        <v>197.75</v>
      </c>
      <c r="R2822" t="n">
        <v>32.68</v>
      </c>
      <c r="S2822" t="n">
        <v>25.4</v>
      </c>
      <c r="T2822" t="n">
        <v>2788.76</v>
      </c>
      <c r="U2822" t="n">
        <v>0.78</v>
      </c>
      <c r="V2822" t="n">
        <v>0.88</v>
      </c>
      <c r="W2822" t="n">
        <v>2.95</v>
      </c>
      <c r="X2822" t="n">
        <v>0.17</v>
      </c>
      <c r="Y2822" t="n">
        <v>1</v>
      </c>
      <c r="Z2822" t="n">
        <v>10</v>
      </c>
    </row>
    <row r="2823">
      <c r="A2823" t="n">
        <v>48</v>
      </c>
      <c r="B2823" t="n">
        <v>95</v>
      </c>
      <c r="C2823" t="inlineStr">
        <is>
          <t xml:space="preserve">CONCLUIDO	</t>
        </is>
      </c>
      <c r="D2823" t="n">
        <v>7.488</v>
      </c>
      <c r="E2823" t="n">
        <v>13.35</v>
      </c>
      <c r="F2823" t="n">
        <v>10.55</v>
      </c>
      <c r="G2823" t="n">
        <v>70.34</v>
      </c>
      <c r="H2823" t="n">
        <v>1.13</v>
      </c>
      <c r="I2823" t="n">
        <v>9</v>
      </c>
      <c r="J2823" t="n">
        <v>204.25</v>
      </c>
      <c r="K2823" t="n">
        <v>53.44</v>
      </c>
      <c r="L2823" t="n">
        <v>13</v>
      </c>
      <c r="M2823" t="n">
        <v>7</v>
      </c>
      <c r="N2823" t="n">
        <v>42.82</v>
      </c>
      <c r="O2823" t="n">
        <v>25425.3</v>
      </c>
      <c r="P2823" t="n">
        <v>139.2</v>
      </c>
      <c r="Q2823" t="n">
        <v>197.76</v>
      </c>
      <c r="R2823" t="n">
        <v>32.35</v>
      </c>
      <c r="S2823" t="n">
        <v>25.4</v>
      </c>
      <c r="T2823" t="n">
        <v>2626</v>
      </c>
      <c r="U2823" t="n">
        <v>0.79</v>
      </c>
      <c r="V2823" t="n">
        <v>0.88</v>
      </c>
      <c r="W2823" t="n">
        <v>2.95</v>
      </c>
      <c r="X2823" t="n">
        <v>0.16</v>
      </c>
      <c r="Y2823" t="n">
        <v>1</v>
      </c>
      <c r="Z2823" t="n">
        <v>10</v>
      </c>
    </row>
    <row r="2824">
      <c r="A2824" t="n">
        <v>49</v>
      </c>
      <c r="B2824" t="n">
        <v>95</v>
      </c>
      <c r="C2824" t="inlineStr">
        <is>
          <t xml:space="preserve">CONCLUIDO	</t>
        </is>
      </c>
      <c r="D2824" t="n">
        <v>7.4877</v>
      </c>
      <c r="E2824" t="n">
        <v>13.36</v>
      </c>
      <c r="F2824" t="n">
        <v>10.55</v>
      </c>
      <c r="G2824" t="n">
        <v>70.34</v>
      </c>
      <c r="H2824" t="n">
        <v>1.15</v>
      </c>
      <c r="I2824" t="n">
        <v>9</v>
      </c>
      <c r="J2824" t="n">
        <v>204.65</v>
      </c>
      <c r="K2824" t="n">
        <v>53.44</v>
      </c>
      <c r="L2824" t="n">
        <v>13.25</v>
      </c>
      <c r="M2824" t="n">
        <v>7</v>
      </c>
      <c r="N2824" t="n">
        <v>42.96</v>
      </c>
      <c r="O2824" t="n">
        <v>25474.16</v>
      </c>
      <c r="P2824" t="n">
        <v>139.22</v>
      </c>
      <c r="Q2824" t="n">
        <v>197.77</v>
      </c>
      <c r="R2824" t="n">
        <v>32.47</v>
      </c>
      <c r="S2824" t="n">
        <v>25.4</v>
      </c>
      <c r="T2824" t="n">
        <v>2685.19</v>
      </c>
      <c r="U2824" t="n">
        <v>0.78</v>
      </c>
      <c r="V2824" t="n">
        <v>0.88</v>
      </c>
      <c r="W2824" t="n">
        <v>2.95</v>
      </c>
      <c r="X2824" t="n">
        <v>0.16</v>
      </c>
      <c r="Y2824" t="n">
        <v>1</v>
      </c>
      <c r="Z2824" t="n">
        <v>10</v>
      </c>
    </row>
    <row r="2825">
      <c r="A2825" t="n">
        <v>50</v>
      </c>
      <c r="B2825" t="n">
        <v>95</v>
      </c>
      <c r="C2825" t="inlineStr">
        <is>
          <t xml:space="preserve">CONCLUIDO	</t>
        </is>
      </c>
      <c r="D2825" t="n">
        <v>7.4866</v>
      </c>
      <c r="E2825" t="n">
        <v>13.36</v>
      </c>
      <c r="F2825" t="n">
        <v>10.55</v>
      </c>
      <c r="G2825" t="n">
        <v>70.36</v>
      </c>
      <c r="H2825" t="n">
        <v>1.17</v>
      </c>
      <c r="I2825" t="n">
        <v>9</v>
      </c>
      <c r="J2825" t="n">
        <v>205.05</v>
      </c>
      <c r="K2825" t="n">
        <v>53.44</v>
      </c>
      <c r="L2825" t="n">
        <v>13.5</v>
      </c>
      <c r="M2825" t="n">
        <v>7</v>
      </c>
      <c r="N2825" t="n">
        <v>43.11</v>
      </c>
      <c r="O2825" t="n">
        <v>25523.06</v>
      </c>
      <c r="P2825" t="n">
        <v>139.02</v>
      </c>
      <c r="Q2825" t="n">
        <v>197.75</v>
      </c>
      <c r="R2825" t="n">
        <v>32.38</v>
      </c>
      <c r="S2825" t="n">
        <v>25.4</v>
      </c>
      <c r="T2825" t="n">
        <v>2642.59</v>
      </c>
      <c r="U2825" t="n">
        <v>0.78</v>
      </c>
      <c r="V2825" t="n">
        <v>0.88</v>
      </c>
      <c r="W2825" t="n">
        <v>2.96</v>
      </c>
      <c r="X2825" t="n">
        <v>0.16</v>
      </c>
      <c r="Y2825" t="n">
        <v>1</v>
      </c>
      <c r="Z2825" t="n">
        <v>10</v>
      </c>
    </row>
    <row r="2826">
      <c r="A2826" t="n">
        <v>51</v>
      </c>
      <c r="B2826" t="n">
        <v>95</v>
      </c>
      <c r="C2826" t="inlineStr">
        <is>
          <t xml:space="preserve">CONCLUIDO	</t>
        </is>
      </c>
      <c r="D2826" t="n">
        <v>7.4874</v>
      </c>
      <c r="E2826" t="n">
        <v>13.36</v>
      </c>
      <c r="F2826" t="n">
        <v>10.55</v>
      </c>
      <c r="G2826" t="n">
        <v>70.34999999999999</v>
      </c>
      <c r="H2826" t="n">
        <v>1.19</v>
      </c>
      <c r="I2826" t="n">
        <v>9</v>
      </c>
      <c r="J2826" t="n">
        <v>205.44</v>
      </c>
      <c r="K2826" t="n">
        <v>53.44</v>
      </c>
      <c r="L2826" t="n">
        <v>13.75</v>
      </c>
      <c r="M2826" t="n">
        <v>7</v>
      </c>
      <c r="N2826" t="n">
        <v>43.26</v>
      </c>
      <c r="O2826" t="n">
        <v>25572.02</v>
      </c>
      <c r="P2826" t="n">
        <v>138.95</v>
      </c>
      <c r="Q2826" t="n">
        <v>197.75</v>
      </c>
      <c r="R2826" t="n">
        <v>32.51</v>
      </c>
      <c r="S2826" t="n">
        <v>25.4</v>
      </c>
      <c r="T2826" t="n">
        <v>2708.38</v>
      </c>
      <c r="U2826" t="n">
        <v>0.78</v>
      </c>
      <c r="V2826" t="n">
        <v>0.88</v>
      </c>
      <c r="W2826" t="n">
        <v>2.95</v>
      </c>
      <c r="X2826" t="n">
        <v>0.16</v>
      </c>
      <c r="Y2826" t="n">
        <v>1</v>
      </c>
      <c r="Z2826" t="n">
        <v>10</v>
      </c>
    </row>
    <row r="2827">
      <c r="A2827" t="n">
        <v>52</v>
      </c>
      <c r="B2827" t="n">
        <v>95</v>
      </c>
      <c r="C2827" t="inlineStr">
        <is>
          <t xml:space="preserve">CONCLUIDO	</t>
        </is>
      </c>
      <c r="D2827" t="n">
        <v>7.4903</v>
      </c>
      <c r="E2827" t="n">
        <v>13.35</v>
      </c>
      <c r="F2827" t="n">
        <v>10.55</v>
      </c>
      <c r="G2827" t="n">
        <v>70.31</v>
      </c>
      <c r="H2827" t="n">
        <v>1.21</v>
      </c>
      <c r="I2827" t="n">
        <v>9</v>
      </c>
      <c r="J2827" t="n">
        <v>205.84</v>
      </c>
      <c r="K2827" t="n">
        <v>53.44</v>
      </c>
      <c r="L2827" t="n">
        <v>14</v>
      </c>
      <c r="M2827" t="n">
        <v>7</v>
      </c>
      <c r="N2827" t="n">
        <v>43.4</v>
      </c>
      <c r="O2827" t="n">
        <v>25621.03</v>
      </c>
      <c r="P2827" t="n">
        <v>138.66</v>
      </c>
      <c r="Q2827" t="n">
        <v>197.75</v>
      </c>
      <c r="R2827" t="n">
        <v>32.28</v>
      </c>
      <c r="S2827" t="n">
        <v>25.4</v>
      </c>
      <c r="T2827" t="n">
        <v>2590.68</v>
      </c>
      <c r="U2827" t="n">
        <v>0.79</v>
      </c>
      <c r="V2827" t="n">
        <v>0.88</v>
      </c>
      <c r="W2827" t="n">
        <v>2.95</v>
      </c>
      <c r="X2827" t="n">
        <v>0.16</v>
      </c>
      <c r="Y2827" t="n">
        <v>1</v>
      </c>
      <c r="Z2827" t="n">
        <v>10</v>
      </c>
    </row>
    <row r="2828">
      <c r="A2828" t="n">
        <v>53</v>
      </c>
      <c r="B2828" t="n">
        <v>95</v>
      </c>
      <c r="C2828" t="inlineStr">
        <is>
          <t xml:space="preserve">CONCLUIDO	</t>
        </is>
      </c>
      <c r="D2828" t="n">
        <v>7.5251</v>
      </c>
      <c r="E2828" t="n">
        <v>13.29</v>
      </c>
      <c r="F2828" t="n">
        <v>10.52</v>
      </c>
      <c r="G2828" t="n">
        <v>78.92</v>
      </c>
      <c r="H2828" t="n">
        <v>1.23</v>
      </c>
      <c r="I2828" t="n">
        <v>8</v>
      </c>
      <c r="J2828" t="n">
        <v>206.24</v>
      </c>
      <c r="K2828" t="n">
        <v>53.44</v>
      </c>
      <c r="L2828" t="n">
        <v>14.25</v>
      </c>
      <c r="M2828" t="n">
        <v>6</v>
      </c>
      <c r="N2828" t="n">
        <v>43.55</v>
      </c>
      <c r="O2828" t="n">
        <v>25670.09</v>
      </c>
      <c r="P2828" t="n">
        <v>138.21</v>
      </c>
      <c r="Q2828" t="n">
        <v>197.79</v>
      </c>
      <c r="R2828" t="n">
        <v>31.49</v>
      </c>
      <c r="S2828" t="n">
        <v>25.4</v>
      </c>
      <c r="T2828" t="n">
        <v>2201.55</v>
      </c>
      <c r="U2828" t="n">
        <v>0.8100000000000001</v>
      </c>
      <c r="V2828" t="n">
        <v>0.88</v>
      </c>
      <c r="W2828" t="n">
        <v>2.95</v>
      </c>
      <c r="X2828" t="n">
        <v>0.13</v>
      </c>
      <c r="Y2828" t="n">
        <v>1</v>
      </c>
      <c r="Z2828" t="n">
        <v>10</v>
      </c>
    </row>
    <row r="2829">
      <c r="A2829" t="n">
        <v>54</v>
      </c>
      <c r="B2829" t="n">
        <v>95</v>
      </c>
      <c r="C2829" t="inlineStr">
        <is>
          <t xml:space="preserve">CONCLUIDO	</t>
        </is>
      </c>
      <c r="D2829" t="n">
        <v>7.5254</v>
      </c>
      <c r="E2829" t="n">
        <v>13.29</v>
      </c>
      <c r="F2829" t="n">
        <v>10.52</v>
      </c>
      <c r="G2829" t="n">
        <v>78.91</v>
      </c>
      <c r="H2829" t="n">
        <v>1.25</v>
      </c>
      <c r="I2829" t="n">
        <v>8</v>
      </c>
      <c r="J2829" t="n">
        <v>206.64</v>
      </c>
      <c r="K2829" t="n">
        <v>53.44</v>
      </c>
      <c r="L2829" t="n">
        <v>14.5</v>
      </c>
      <c r="M2829" t="n">
        <v>6</v>
      </c>
      <c r="N2829" t="n">
        <v>43.7</v>
      </c>
      <c r="O2829" t="n">
        <v>25719.19</v>
      </c>
      <c r="P2829" t="n">
        <v>138.17</v>
      </c>
      <c r="Q2829" t="n">
        <v>197.76</v>
      </c>
      <c r="R2829" t="n">
        <v>31.51</v>
      </c>
      <c r="S2829" t="n">
        <v>25.4</v>
      </c>
      <c r="T2829" t="n">
        <v>2212.05</v>
      </c>
      <c r="U2829" t="n">
        <v>0.8100000000000001</v>
      </c>
      <c r="V2829" t="n">
        <v>0.88</v>
      </c>
      <c r="W2829" t="n">
        <v>2.95</v>
      </c>
      <c r="X2829" t="n">
        <v>0.13</v>
      </c>
      <c r="Y2829" t="n">
        <v>1</v>
      </c>
      <c r="Z2829" t="n">
        <v>10</v>
      </c>
    </row>
    <row r="2830">
      <c r="A2830" t="n">
        <v>55</v>
      </c>
      <c r="B2830" t="n">
        <v>95</v>
      </c>
      <c r="C2830" t="inlineStr">
        <is>
          <t xml:space="preserve">CONCLUIDO	</t>
        </is>
      </c>
      <c r="D2830" t="n">
        <v>7.5229</v>
      </c>
      <c r="E2830" t="n">
        <v>13.29</v>
      </c>
      <c r="F2830" t="n">
        <v>10.53</v>
      </c>
      <c r="G2830" t="n">
        <v>78.95</v>
      </c>
      <c r="H2830" t="n">
        <v>1.27</v>
      </c>
      <c r="I2830" t="n">
        <v>8</v>
      </c>
      <c r="J2830" t="n">
        <v>207.03</v>
      </c>
      <c r="K2830" t="n">
        <v>53.44</v>
      </c>
      <c r="L2830" t="n">
        <v>14.75</v>
      </c>
      <c r="M2830" t="n">
        <v>6</v>
      </c>
      <c r="N2830" t="n">
        <v>43.85</v>
      </c>
      <c r="O2830" t="n">
        <v>25768.35</v>
      </c>
      <c r="P2830" t="n">
        <v>138.27</v>
      </c>
      <c r="Q2830" t="n">
        <v>197.75</v>
      </c>
      <c r="R2830" t="n">
        <v>31.46</v>
      </c>
      <c r="S2830" t="n">
        <v>25.4</v>
      </c>
      <c r="T2830" t="n">
        <v>2186.73</v>
      </c>
      <c r="U2830" t="n">
        <v>0.8100000000000001</v>
      </c>
      <c r="V2830" t="n">
        <v>0.88</v>
      </c>
      <c r="W2830" t="n">
        <v>2.96</v>
      </c>
      <c r="X2830" t="n">
        <v>0.14</v>
      </c>
      <c r="Y2830" t="n">
        <v>1</v>
      </c>
      <c r="Z2830" t="n">
        <v>10</v>
      </c>
    </row>
    <row r="2831">
      <c r="A2831" t="n">
        <v>56</v>
      </c>
      <c r="B2831" t="n">
        <v>95</v>
      </c>
      <c r="C2831" t="inlineStr">
        <is>
          <t xml:space="preserve">CONCLUIDO	</t>
        </is>
      </c>
      <c r="D2831" t="n">
        <v>7.5227</v>
      </c>
      <c r="E2831" t="n">
        <v>13.29</v>
      </c>
      <c r="F2831" t="n">
        <v>10.53</v>
      </c>
      <c r="G2831" t="n">
        <v>78.95</v>
      </c>
      <c r="H2831" t="n">
        <v>1.28</v>
      </c>
      <c r="I2831" t="n">
        <v>8</v>
      </c>
      <c r="J2831" t="n">
        <v>207.43</v>
      </c>
      <c r="K2831" t="n">
        <v>53.44</v>
      </c>
      <c r="L2831" t="n">
        <v>15</v>
      </c>
      <c r="M2831" t="n">
        <v>6</v>
      </c>
      <c r="N2831" t="n">
        <v>44</v>
      </c>
      <c r="O2831" t="n">
        <v>25817.56</v>
      </c>
      <c r="P2831" t="n">
        <v>138.31</v>
      </c>
      <c r="Q2831" t="n">
        <v>197.77</v>
      </c>
      <c r="R2831" t="n">
        <v>31.49</v>
      </c>
      <c r="S2831" t="n">
        <v>25.4</v>
      </c>
      <c r="T2831" t="n">
        <v>2202.26</v>
      </c>
      <c r="U2831" t="n">
        <v>0.8100000000000001</v>
      </c>
      <c r="V2831" t="n">
        <v>0.88</v>
      </c>
      <c r="W2831" t="n">
        <v>2.95</v>
      </c>
      <c r="X2831" t="n">
        <v>0.14</v>
      </c>
      <c r="Y2831" t="n">
        <v>1</v>
      </c>
      <c r="Z2831" t="n">
        <v>10</v>
      </c>
    </row>
    <row r="2832">
      <c r="A2832" t="n">
        <v>57</v>
      </c>
      <c r="B2832" t="n">
        <v>95</v>
      </c>
      <c r="C2832" t="inlineStr">
        <is>
          <t xml:space="preserve">CONCLUIDO	</t>
        </is>
      </c>
      <c r="D2832" t="n">
        <v>7.5248</v>
      </c>
      <c r="E2832" t="n">
        <v>13.29</v>
      </c>
      <c r="F2832" t="n">
        <v>10.52</v>
      </c>
      <c r="G2832" t="n">
        <v>78.92</v>
      </c>
      <c r="H2832" t="n">
        <v>1.3</v>
      </c>
      <c r="I2832" t="n">
        <v>8</v>
      </c>
      <c r="J2832" t="n">
        <v>207.83</v>
      </c>
      <c r="K2832" t="n">
        <v>53.44</v>
      </c>
      <c r="L2832" t="n">
        <v>15.25</v>
      </c>
      <c r="M2832" t="n">
        <v>6</v>
      </c>
      <c r="N2832" t="n">
        <v>44.15</v>
      </c>
      <c r="O2832" t="n">
        <v>25866.82</v>
      </c>
      <c r="P2832" t="n">
        <v>138.1</v>
      </c>
      <c r="Q2832" t="n">
        <v>197.75</v>
      </c>
      <c r="R2832" t="n">
        <v>31.51</v>
      </c>
      <c r="S2832" t="n">
        <v>25.4</v>
      </c>
      <c r="T2832" t="n">
        <v>2209.42</v>
      </c>
      <c r="U2832" t="n">
        <v>0.8100000000000001</v>
      </c>
      <c r="V2832" t="n">
        <v>0.88</v>
      </c>
      <c r="W2832" t="n">
        <v>2.95</v>
      </c>
      <c r="X2832" t="n">
        <v>0.13</v>
      </c>
      <c r="Y2832" t="n">
        <v>1</v>
      </c>
      <c r="Z2832" t="n">
        <v>10</v>
      </c>
    </row>
    <row r="2833">
      <c r="A2833" t="n">
        <v>58</v>
      </c>
      <c r="B2833" t="n">
        <v>95</v>
      </c>
      <c r="C2833" t="inlineStr">
        <is>
          <t xml:space="preserve">CONCLUIDO	</t>
        </is>
      </c>
      <c r="D2833" t="n">
        <v>7.5257</v>
      </c>
      <c r="E2833" t="n">
        <v>13.29</v>
      </c>
      <c r="F2833" t="n">
        <v>10.52</v>
      </c>
      <c r="G2833" t="n">
        <v>78.91</v>
      </c>
      <c r="H2833" t="n">
        <v>1.32</v>
      </c>
      <c r="I2833" t="n">
        <v>8</v>
      </c>
      <c r="J2833" t="n">
        <v>208.23</v>
      </c>
      <c r="K2833" t="n">
        <v>53.44</v>
      </c>
      <c r="L2833" t="n">
        <v>15.5</v>
      </c>
      <c r="M2833" t="n">
        <v>6</v>
      </c>
      <c r="N2833" t="n">
        <v>44.3</v>
      </c>
      <c r="O2833" t="n">
        <v>25916.13</v>
      </c>
      <c r="P2833" t="n">
        <v>137.95</v>
      </c>
      <c r="Q2833" t="n">
        <v>197.77</v>
      </c>
      <c r="R2833" t="n">
        <v>31.44</v>
      </c>
      <c r="S2833" t="n">
        <v>25.4</v>
      </c>
      <c r="T2833" t="n">
        <v>2178.1</v>
      </c>
      <c r="U2833" t="n">
        <v>0.8100000000000001</v>
      </c>
      <c r="V2833" t="n">
        <v>0.88</v>
      </c>
      <c r="W2833" t="n">
        <v>2.95</v>
      </c>
      <c r="X2833" t="n">
        <v>0.13</v>
      </c>
      <c r="Y2833" t="n">
        <v>1</v>
      </c>
      <c r="Z2833" t="n">
        <v>10</v>
      </c>
    </row>
    <row r="2834">
      <c r="A2834" t="n">
        <v>59</v>
      </c>
      <c r="B2834" t="n">
        <v>95</v>
      </c>
      <c r="C2834" t="inlineStr">
        <is>
          <t xml:space="preserve">CONCLUIDO	</t>
        </is>
      </c>
      <c r="D2834" t="n">
        <v>7.5219</v>
      </c>
      <c r="E2834" t="n">
        <v>13.29</v>
      </c>
      <c r="F2834" t="n">
        <v>10.53</v>
      </c>
      <c r="G2834" t="n">
        <v>78.95999999999999</v>
      </c>
      <c r="H2834" t="n">
        <v>1.34</v>
      </c>
      <c r="I2834" t="n">
        <v>8</v>
      </c>
      <c r="J2834" t="n">
        <v>208.63</v>
      </c>
      <c r="K2834" t="n">
        <v>53.44</v>
      </c>
      <c r="L2834" t="n">
        <v>15.75</v>
      </c>
      <c r="M2834" t="n">
        <v>6</v>
      </c>
      <c r="N2834" t="n">
        <v>44.45</v>
      </c>
      <c r="O2834" t="n">
        <v>25965.5</v>
      </c>
      <c r="P2834" t="n">
        <v>137.98</v>
      </c>
      <c r="Q2834" t="n">
        <v>197.78</v>
      </c>
      <c r="R2834" t="n">
        <v>31.68</v>
      </c>
      <c r="S2834" t="n">
        <v>25.4</v>
      </c>
      <c r="T2834" t="n">
        <v>2297.31</v>
      </c>
      <c r="U2834" t="n">
        <v>0.8</v>
      </c>
      <c r="V2834" t="n">
        <v>0.88</v>
      </c>
      <c r="W2834" t="n">
        <v>2.95</v>
      </c>
      <c r="X2834" t="n">
        <v>0.14</v>
      </c>
      <c r="Y2834" t="n">
        <v>1</v>
      </c>
      <c r="Z2834" t="n">
        <v>10</v>
      </c>
    </row>
    <row r="2835">
      <c r="A2835" t="n">
        <v>60</v>
      </c>
      <c r="B2835" t="n">
        <v>95</v>
      </c>
      <c r="C2835" t="inlineStr">
        <is>
          <t xml:space="preserve">CONCLUIDO	</t>
        </is>
      </c>
      <c r="D2835" t="n">
        <v>7.5241</v>
      </c>
      <c r="E2835" t="n">
        <v>13.29</v>
      </c>
      <c r="F2835" t="n">
        <v>10.52</v>
      </c>
      <c r="G2835" t="n">
        <v>78.93000000000001</v>
      </c>
      <c r="H2835" t="n">
        <v>1.36</v>
      </c>
      <c r="I2835" t="n">
        <v>8</v>
      </c>
      <c r="J2835" t="n">
        <v>209.03</v>
      </c>
      <c r="K2835" t="n">
        <v>53.44</v>
      </c>
      <c r="L2835" t="n">
        <v>16</v>
      </c>
      <c r="M2835" t="n">
        <v>6</v>
      </c>
      <c r="N2835" t="n">
        <v>44.6</v>
      </c>
      <c r="O2835" t="n">
        <v>26014.91</v>
      </c>
      <c r="P2835" t="n">
        <v>137.49</v>
      </c>
      <c r="Q2835" t="n">
        <v>197.78</v>
      </c>
      <c r="R2835" t="n">
        <v>31.41</v>
      </c>
      <c r="S2835" t="n">
        <v>25.4</v>
      </c>
      <c r="T2835" t="n">
        <v>2163.3</v>
      </c>
      <c r="U2835" t="n">
        <v>0.8100000000000001</v>
      </c>
      <c r="V2835" t="n">
        <v>0.88</v>
      </c>
      <c r="W2835" t="n">
        <v>2.95</v>
      </c>
      <c r="X2835" t="n">
        <v>0.13</v>
      </c>
      <c r="Y2835" t="n">
        <v>1</v>
      </c>
      <c r="Z2835" t="n">
        <v>10</v>
      </c>
    </row>
    <row r="2836">
      <c r="A2836" t="n">
        <v>61</v>
      </c>
      <c r="B2836" t="n">
        <v>95</v>
      </c>
      <c r="C2836" t="inlineStr">
        <is>
          <t xml:space="preserve">CONCLUIDO	</t>
        </is>
      </c>
      <c r="D2836" t="n">
        <v>7.5193</v>
      </c>
      <c r="E2836" t="n">
        <v>13.3</v>
      </c>
      <c r="F2836" t="n">
        <v>10.53</v>
      </c>
      <c r="G2836" t="n">
        <v>79</v>
      </c>
      <c r="H2836" t="n">
        <v>1.38</v>
      </c>
      <c r="I2836" t="n">
        <v>8</v>
      </c>
      <c r="J2836" t="n">
        <v>209.43</v>
      </c>
      <c r="K2836" t="n">
        <v>53.44</v>
      </c>
      <c r="L2836" t="n">
        <v>16.25</v>
      </c>
      <c r="M2836" t="n">
        <v>6</v>
      </c>
      <c r="N2836" t="n">
        <v>44.75</v>
      </c>
      <c r="O2836" t="n">
        <v>26064.38</v>
      </c>
      <c r="P2836" t="n">
        <v>137.29</v>
      </c>
      <c r="Q2836" t="n">
        <v>197.77</v>
      </c>
      <c r="R2836" t="n">
        <v>31.83</v>
      </c>
      <c r="S2836" t="n">
        <v>25.4</v>
      </c>
      <c r="T2836" t="n">
        <v>2372.15</v>
      </c>
      <c r="U2836" t="n">
        <v>0.8</v>
      </c>
      <c r="V2836" t="n">
        <v>0.88</v>
      </c>
      <c r="W2836" t="n">
        <v>2.95</v>
      </c>
      <c r="X2836" t="n">
        <v>0.14</v>
      </c>
      <c r="Y2836" t="n">
        <v>1</v>
      </c>
      <c r="Z2836" t="n">
        <v>10</v>
      </c>
    </row>
    <row r="2837">
      <c r="A2837" t="n">
        <v>62</v>
      </c>
      <c r="B2837" t="n">
        <v>95</v>
      </c>
      <c r="C2837" t="inlineStr">
        <is>
          <t xml:space="preserve">CONCLUIDO	</t>
        </is>
      </c>
      <c r="D2837" t="n">
        <v>7.5554</v>
      </c>
      <c r="E2837" t="n">
        <v>13.24</v>
      </c>
      <c r="F2837" t="n">
        <v>10.51</v>
      </c>
      <c r="G2837" t="n">
        <v>90.05</v>
      </c>
      <c r="H2837" t="n">
        <v>1.4</v>
      </c>
      <c r="I2837" t="n">
        <v>7</v>
      </c>
      <c r="J2837" t="n">
        <v>209.84</v>
      </c>
      <c r="K2837" t="n">
        <v>53.44</v>
      </c>
      <c r="L2837" t="n">
        <v>16.5</v>
      </c>
      <c r="M2837" t="n">
        <v>5</v>
      </c>
      <c r="N2837" t="n">
        <v>44.9</v>
      </c>
      <c r="O2837" t="n">
        <v>26113.9</v>
      </c>
      <c r="P2837" t="n">
        <v>137.07</v>
      </c>
      <c r="Q2837" t="n">
        <v>197.75</v>
      </c>
      <c r="R2837" t="n">
        <v>31.03</v>
      </c>
      <c r="S2837" t="n">
        <v>25.4</v>
      </c>
      <c r="T2837" t="n">
        <v>1975.94</v>
      </c>
      <c r="U2837" t="n">
        <v>0.82</v>
      </c>
      <c r="V2837" t="n">
        <v>0.89</v>
      </c>
      <c r="W2837" t="n">
        <v>2.95</v>
      </c>
      <c r="X2837" t="n">
        <v>0.12</v>
      </c>
      <c r="Y2837" t="n">
        <v>1</v>
      </c>
      <c r="Z2837" t="n">
        <v>10</v>
      </c>
    </row>
    <row r="2838">
      <c r="A2838" t="n">
        <v>63</v>
      </c>
      <c r="B2838" t="n">
        <v>95</v>
      </c>
      <c r="C2838" t="inlineStr">
        <is>
          <t xml:space="preserve">CONCLUIDO	</t>
        </is>
      </c>
      <c r="D2838" t="n">
        <v>7.5524</v>
      </c>
      <c r="E2838" t="n">
        <v>13.24</v>
      </c>
      <c r="F2838" t="n">
        <v>10.51</v>
      </c>
      <c r="G2838" t="n">
        <v>90.09999999999999</v>
      </c>
      <c r="H2838" t="n">
        <v>1.42</v>
      </c>
      <c r="I2838" t="n">
        <v>7</v>
      </c>
      <c r="J2838" t="n">
        <v>210.24</v>
      </c>
      <c r="K2838" t="n">
        <v>53.44</v>
      </c>
      <c r="L2838" t="n">
        <v>16.75</v>
      </c>
      <c r="M2838" t="n">
        <v>5</v>
      </c>
      <c r="N2838" t="n">
        <v>45.05</v>
      </c>
      <c r="O2838" t="n">
        <v>26163.47</v>
      </c>
      <c r="P2838" t="n">
        <v>137.41</v>
      </c>
      <c r="Q2838" t="n">
        <v>197.77</v>
      </c>
      <c r="R2838" t="n">
        <v>31.11</v>
      </c>
      <c r="S2838" t="n">
        <v>25.4</v>
      </c>
      <c r="T2838" t="n">
        <v>2014.42</v>
      </c>
      <c r="U2838" t="n">
        <v>0.82</v>
      </c>
      <c r="V2838" t="n">
        <v>0.89</v>
      </c>
      <c r="W2838" t="n">
        <v>2.95</v>
      </c>
      <c r="X2838" t="n">
        <v>0.12</v>
      </c>
      <c r="Y2838" t="n">
        <v>1</v>
      </c>
      <c r="Z2838" t="n">
        <v>10</v>
      </c>
    </row>
    <row r="2839">
      <c r="A2839" t="n">
        <v>64</v>
      </c>
      <c r="B2839" t="n">
        <v>95</v>
      </c>
      <c r="C2839" t="inlineStr">
        <is>
          <t xml:space="preserve">CONCLUIDO	</t>
        </is>
      </c>
      <c r="D2839" t="n">
        <v>7.553</v>
      </c>
      <c r="E2839" t="n">
        <v>13.24</v>
      </c>
      <c r="F2839" t="n">
        <v>10.51</v>
      </c>
      <c r="G2839" t="n">
        <v>90.09</v>
      </c>
      <c r="H2839" t="n">
        <v>1.43</v>
      </c>
      <c r="I2839" t="n">
        <v>7</v>
      </c>
      <c r="J2839" t="n">
        <v>210.64</v>
      </c>
      <c r="K2839" t="n">
        <v>53.44</v>
      </c>
      <c r="L2839" t="n">
        <v>17</v>
      </c>
      <c r="M2839" t="n">
        <v>5</v>
      </c>
      <c r="N2839" t="n">
        <v>45.21</v>
      </c>
      <c r="O2839" t="n">
        <v>26213.09</v>
      </c>
      <c r="P2839" t="n">
        <v>137.44</v>
      </c>
      <c r="Q2839" t="n">
        <v>197.75</v>
      </c>
      <c r="R2839" t="n">
        <v>31.09</v>
      </c>
      <c r="S2839" t="n">
        <v>25.4</v>
      </c>
      <c r="T2839" t="n">
        <v>2005.13</v>
      </c>
      <c r="U2839" t="n">
        <v>0.82</v>
      </c>
      <c r="V2839" t="n">
        <v>0.89</v>
      </c>
      <c r="W2839" t="n">
        <v>2.95</v>
      </c>
      <c r="X2839" t="n">
        <v>0.12</v>
      </c>
      <c r="Y2839" t="n">
        <v>1</v>
      </c>
      <c r="Z2839" t="n">
        <v>10</v>
      </c>
    </row>
    <row r="2840">
      <c r="A2840" t="n">
        <v>65</v>
      </c>
      <c r="B2840" t="n">
        <v>95</v>
      </c>
      <c r="C2840" t="inlineStr">
        <is>
          <t xml:space="preserve">CONCLUIDO	</t>
        </is>
      </c>
      <c r="D2840" t="n">
        <v>7.5586</v>
      </c>
      <c r="E2840" t="n">
        <v>13.23</v>
      </c>
      <c r="F2840" t="n">
        <v>10.5</v>
      </c>
      <c r="G2840" t="n">
        <v>90.01000000000001</v>
      </c>
      <c r="H2840" t="n">
        <v>1.45</v>
      </c>
      <c r="I2840" t="n">
        <v>7</v>
      </c>
      <c r="J2840" t="n">
        <v>211.04</v>
      </c>
      <c r="K2840" t="n">
        <v>53.44</v>
      </c>
      <c r="L2840" t="n">
        <v>17.25</v>
      </c>
      <c r="M2840" t="n">
        <v>5</v>
      </c>
      <c r="N2840" t="n">
        <v>45.36</v>
      </c>
      <c r="O2840" t="n">
        <v>26262.77</v>
      </c>
      <c r="P2840" t="n">
        <v>137.24</v>
      </c>
      <c r="Q2840" t="n">
        <v>197.76</v>
      </c>
      <c r="R2840" t="n">
        <v>30.84</v>
      </c>
      <c r="S2840" t="n">
        <v>25.4</v>
      </c>
      <c r="T2840" t="n">
        <v>1883.54</v>
      </c>
      <c r="U2840" t="n">
        <v>0.82</v>
      </c>
      <c r="V2840" t="n">
        <v>0.89</v>
      </c>
      <c r="W2840" t="n">
        <v>2.95</v>
      </c>
      <c r="X2840" t="n">
        <v>0.11</v>
      </c>
      <c r="Y2840" t="n">
        <v>1</v>
      </c>
      <c r="Z2840" t="n">
        <v>10</v>
      </c>
    </row>
    <row r="2841">
      <c r="A2841" t="n">
        <v>66</v>
      </c>
      <c r="B2841" t="n">
        <v>95</v>
      </c>
      <c r="C2841" t="inlineStr">
        <is>
          <t xml:space="preserve">CONCLUIDO	</t>
        </is>
      </c>
      <c r="D2841" t="n">
        <v>7.553</v>
      </c>
      <c r="E2841" t="n">
        <v>13.24</v>
      </c>
      <c r="F2841" t="n">
        <v>10.51</v>
      </c>
      <c r="G2841" t="n">
        <v>90.09</v>
      </c>
      <c r="H2841" t="n">
        <v>1.47</v>
      </c>
      <c r="I2841" t="n">
        <v>7</v>
      </c>
      <c r="J2841" t="n">
        <v>211.45</v>
      </c>
      <c r="K2841" t="n">
        <v>53.44</v>
      </c>
      <c r="L2841" t="n">
        <v>17.5</v>
      </c>
      <c r="M2841" t="n">
        <v>5</v>
      </c>
      <c r="N2841" t="n">
        <v>45.51</v>
      </c>
      <c r="O2841" t="n">
        <v>26312.5</v>
      </c>
      <c r="P2841" t="n">
        <v>137.33</v>
      </c>
      <c r="Q2841" t="n">
        <v>197.75</v>
      </c>
      <c r="R2841" t="n">
        <v>31.11</v>
      </c>
      <c r="S2841" t="n">
        <v>25.4</v>
      </c>
      <c r="T2841" t="n">
        <v>2016.93</v>
      </c>
      <c r="U2841" t="n">
        <v>0.82</v>
      </c>
      <c r="V2841" t="n">
        <v>0.89</v>
      </c>
      <c r="W2841" t="n">
        <v>2.95</v>
      </c>
      <c r="X2841" t="n">
        <v>0.12</v>
      </c>
      <c r="Y2841" t="n">
        <v>1</v>
      </c>
      <c r="Z2841" t="n">
        <v>10</v>
      </c>
    </row>
    <row r="2842">
      <c r="A2842" t="n">
        <v>67</v>
      </c>
      <c r="B2842" t="n">
        <v>95</v>
      </c>
      <c r="C2842" t="inlineStr">
        <is>
          <t xml:space="preserve">CONCLUIDO	</t>
        </is>
      </c>
      <c r="D2842" t="n">
        <v>7.5516</v>
      </c>
      <c r="E2842" t="n">
        <v>13.24</v>
      </c>
      <c r="F2842" t="n">
        <v>10.51</v>
      </c>
      <c r="G2842" t="n">
        <v>90.11</v>
      </c>
      <c r="H2842" t="n">
        <v>1.49</v>
      </c>
      <c r="I2842" t="n">
        <v>7</v>
      </c>
      <c r="J2842" t="n">
        <v>211.85</v>
      </c>
      <c r="K2842" t="n">
        <v>53.44</v>
      </c>
      <c r="L2842" t="n">
        <v>17.75</v>
      </c>
      <c r="M2842" t="n">
        <v>5</v>
      </c>
      <c r="N2842" t="n">
        <v>45.67</v>
      </c>
      <c r="O2842" t="n">
        <v>26362.28</v>
      </c>
      <c r="P2842" t="n">
        <v>137.33</v>
      </c>
      <c r="Q2842" t="n">
        <v>197.76</v>
      </c>
      <c r="R2842" t="n">
        <v>31.29</v>
      </c>
      <c r="S2842" t="n">
        <v>25.4</v>
      </c>
      <c r="T2842" t="n">
        <v>2107.04</v>
      </c>
      <c r="U2842" t="n">
        <v>0.8100000000000001</v>
      </c>
      <c r="V2842" t="n">
        <v>0.89</v>
      </c>
      <c r="W2842" t="n">
        <v>2.95</v>
      </c>
      <c r="X2842" t="n">
        <v>0.12</v>
      </c>
      <c r="Y2842" t="n">
        <v>1</v>
      </c>
      <c r="Z2842" t="n">
        <v>10</v>
      </c>
    </row>
    <row r="2843">
      <c r="A2843" t="n">
        <v>68</v>
      </c>
      <c r="B2843" t="n">
        <v>95</v>
      </c>
      <c r="C2843" t="inlineStr">
        <is>
          <t xml:space="preserve">CONCLUIDO	</t>
        </is>
      </c>
      <c r="D2843" t="n">
        <v>7.5556</v>
      </c>
      <c r="E2843" t="n">
        <v>13.24</v>
      </c>
      <c r="F2843" t="n">
        <v>10.51</v>
      </c>
      <c r="G2843" t="n">
        <v>90.05</v>
      </c>
      <c r="H2843" t="n">
        <v>1.51</v>
      </c>
      <c r="I2843" t="n">
        <v>7</v>
      </c>
      <c r="J2843" t="n">
        <v>212.25</v>
      </c>
      <c r="K2843" t="n">
        <v>53.44</v>
      </c>
      <c r="L2843" t="n">
        <v>18</v>
      </c>
      <c r="M2843" t="n">
        <v>5</v>
      </c>
      <c r="N2843" t="n">
        <v>45.82</v>
      </c>
      <c r="O2843" t="n">
        <v>26412.11</v>
      </c>
      <c r="P2843" t="n">
        <v>137.05</v>
      </c>
      <c r="Q2843" t="n">
        <v>197.75</v>
      </c>
      <c r="R2843" t="n">
        <v>31.02</v>
      </c>
      <c r="S2843" t="n">
        <v>25.4</v>
      </c>
      <c r="T2843" t="n">
        <v>1971.84</v>
      </c>
      <c r="U2843" t="n">
        <v>0.82</v>
      </c>
      <c r="V2843" t="n">
        <v>0.89</v>
      </c>
      <c r="W2843" t="n">
        <v>2.95</v>
      </c>
      <c r="X2843" t="n">
        <v>0.12</v>
      </c>
      <c r="Y2843" t="n">
        <v>1</v>
      </c>
      <c r="Z2843" t="n">
        <v>10</v>
      </c>
    </row>
    <row r="2844">
      <c r="A2844" t="n">
        <v>69</v>
      </c>
      <c r="B2844" t="n">
        <v>95</v>
      </c>
      <c r="C2844" t="inlineStr">
        <is>
          <t xml:space="preserve">CONCLUIDO	</t>
        </is>
      </c>
      <c r="D2844" t="n">
        <v>7.5519</v>
      </c>
      <c r="E2844" t="n">
        <v>13.24</v>
      </c>
      <c r="F2844" t="n">
        <v>10.51</v>
      </c>
      <c r="G2844" t="n">
        <v>90.11</v>
      </c>
      <c r="H2844" t="n">
        <v>1.52</v>
      </c>
      <c r="I2844" t="n">
        <v>7</v>
      </c>
      <c r="J2844" t="n">
        <v>212.66</v>
      </c>
      <c r="K2844" t="n">
        <v>53.44</v>
      </c>
      <c r="L2844" t="n">
        <v>18.25</v>
      </c>
      <c r="M2844" t="n">
        <v>5</v>
      </c>
      <c r="N2844" t="n">
        <v>45.97</v>
      </c>
      <c r="O2844" t="n">
        <v>26462</v>
      </c>
      <c r="P2844" t="n">
        <v>136.81</v>
      </c>
      <c r="Q2844" t="n">
        <v>197.75</v>
      </c>
      <c r="R2844" t="n">
        <v>31.23</v>
      </c>
      <c r="S2844" t="n">
        <v>25.4</v>
      </c>
      <c r="T2844" t="n">
        <v>2074.51</v>
      </c>
      <c r="U2844" t="n">
        <v>0.8100000000000001</v>
      </c>
      <c r="V2844" t="n">
        <v>0.89</v>
      </c>
      <c r="W2844" t="n">
        <v>2.95</v>
      </c>
      <c r="X2844" t="n">
        <v>0.12</v>
      </c>
      <c r="Y2844" t="n">
        <v>1</v>
      </c>
      <c r="Z2844" t="n">
        <v>10</v>
      </c>
    </row>
    <row r="2845">
      <c r="A2845" t="n">
        <v>70</v>
      </c>
      <c r="B2845" t="n">
        <v>95</v>
      </c>
      <c r="C2845" t="inlineStr">
        <is>
          <t xml:space="preserve">CONCLUIDO	</t>
        </is>
      </c>
      <c r="D2845" t="n">
        <v>7.5526</v>
      </c>
      <c r="E2845" t="n">
        <v>13.24</v>
      </c>
      <c r="F2845" t="n">
        <v>10.51</v>
      </c>
      <c r="G2845" t="n">
        <v>90.09999999999999</v>
      </c>
      <c r="H2845" t="n">
        <v>1.54</v>
      </c>
      <c r="I2845" t="n">
        <v>7</v>
      </c>
      <c r="J2845" t="n">
        <v>213.06</v>
      </c>
      <c r="K2845" t="n">
        <v>53.44</v>
      </c>
      <c r="L2845" t="n">
        <v>18.5</v>
      </c>
      <c r="M2845" t="n">
        <v>5</v>
      </c>
      <c r="N2845" t="n">
        <v>46.13</v>
      </c>
      <c r="O2845" t="n">
        <v>26511.94</v>
      </c>
      <c r="P2845" t="n">
        <v>136.56</v>
      </c>
      <c r="Q2845" t="n">
        <v>197.77</v>
      </c>
      <c r="R2845" t="n">
        <v>31.16</v>
      </c>
      <c r="S2845" t="n">
        <v>25.4</v>
      </c>
      <c r="T2845" t="n">
        <v>2042.51</v>
      </c>
      <c r="U2845" t="n">
        <v>0.8100000000000001</v>
      </c>
      <c r="V2845" t="n">
        <v>0.89</v>
      </c>
      <c r="W2845" t="n">
        <v>2.95</v>
      </c>
      <c r="X2845" t="n">
        <v>0.12</v>
      </c>
      <c r="Y2845" t="n">
        <v>1</v>
      </c>
      <c r="Z2845" t="n">
        <v>10</v>
      </c>
    </row>
    <row r="2846">
      <c r="A2846" t="n">
        <v>71</v>
      </c>
      <c r="B2846" t="n">
        <v>95</v>
      </c>
      <c r="C2846" t="inlineStr">
        <is>
          <t xml:space="preserve">CONCLUIDO	</t>
        </is>
      </c>
      <c r="D2846" t="n">
        <v>7.5507</v>
      </c>
      <c r="E2846" t="n">
        <v>13.24</v>
      </c>
      <c r="F2846" t="n">
        <v>10.51</v>
      </c>
      <c r="G2846" t="n">
        <v>90.13</v>
      </c>
      <c r="H2846" t="n">
        <v>1.56</v>
      </c>
      <c r="I2846" t="n">
        <v>7</v>
      </c>
      <c r="J2846" t="n">
        <v>213.47</v>
      </c>
      <c r="K2846" t="n">
        <v>53.44</v>
      </c>
      <c r="L2846" t="n">
        <v>18.75</v>
      </c>
      <c r="M2846" t="n">
        <v>5</v>
      </c>
      <c r="N2846" t="n">
        <v>46.28</v>
      </c>
      <c r="O2846" t="n">
        <v>26561.93</v>
      </c>
      <c r="P2846" t="n">
        <v>136.38</v>
      </c>
      <c r="Q2846" t="n">
        <v>197.77</v>
      </c>
      <c r="R2846" t="n">
        <v>31.33</v>
      </c>
      <c r="S2846" t="n">
        <v>25.4</v>
      </c>
      <c r="T2846" t="n">
        <v>2126.02</v>
      </c>
      <c r="U2846" t="n">
        <v>0.8100000000000001</v>
      </c>
      <c r="V2846" t="n">
        <v>0.88</v>
      </c>
      <c r="W2846" t="n">
        <v>2.95</v>
      </c>
      <c r="X2846" t="n">
        <v>0.12</v>
      </c>
      <c r="Y2846" t="n">
        <v>1</v>
      </c>
      <c r="Z2846" t="n">
        <v>10</v>
      </c>
    </row>
    <row r="2847">
      <c r="A2847" t="n">
        <v>72</v>
      </c>
      <c r="B2847" t="n">
        <v>95</v>
      </c>
      <c r="C2847" t="inlineStr">
        <is>
          <t xml:space="preserve">CONCLUIDO	</t>
        </is>
      </c>
      <c r="D2847" t="n">
        <v>7.5526</v>
      </c>
      <c r="E2847" t="n">
        <v>13.24</v>
      </c>
      <c r="F2847" t="n">
        <v>10.51</v>
      </c>
      <c r="G2847" t="n">
        <v>90.09999999999999</v>
      </c>
      <c r="H2847" t="n">
        <v>1.58</v>
      </c>
      <c r="I2847" t="n">
        <v>7</v>
      </c>
      <c r="J2847" t="n">
        <v>213.87</v>
      </c>
      <c r="K2847" t="n">
        <v>53.44</v>
      </c>
      <c r="L2847" t="n">
        <v>19</v>
      </c>
      <c r="M2847" t="n">
        <v>5</v>
      </c>
      <c r="N2847" t="n">
        <v>46.44</v>
      </c>
      <c r="O2847" t="n">
        <v>26611.98</v>
      </c>
      <c r="P2847" t="n">
        <v>135.98</v>
      </c>
      <c r="Q2847" t="n">
        <v>197.77</v>
      </c>
      <c r="R2847" t="n">
        <v>31.19</v>
      </c>
      <c r="S2847" t="n">
        <v>25.4</v>
      </c>
      <c r="T2847" t="n">
        <v>2056.14</v>
      </c>
      <c r="U2847" t="n">
        <v>0.8100000000000001</v>
      </c>
      <c r="V2847" t="n">
        <v>0.89</v>
      </c>
      <c r="W2847" t="n">
        <v>2.95</v>
      </c>
      <c r="X2847" t="n">
        <v>0.12</v>
      </c>
      <c r="Y2847" t="n">
        <v>1</v>
      </c>
      <c r="Z2847" t="n">
        <v>10</v>
      </c>
    </row>
    <row r="2848">
      <c r="A2848" t="n">
        <v>73</v>
      </c>
      <c r="B2848" t="n">
        <v>95</v>
      </c>
      <c r="C2848" t="inlineStr">
        <is>
          <t xml:space="preserve">CONCLUIDO	</t>
        </is>
      </c>
      <c r="D2848" t="n">
        <v>7.5557</v>
      </c>
      <c r="E2848" t="n">
        <v>13.24</v>
      </c>
      <c r="F2848" t="n">
        <v>10.51</v>
      </c>
      <c r="G2848" t="n">
        <v>90.05</v>
      </c>
      <c r="H2848" t="n">
        <v>1.6</v>
      </c>
      <c r="I2848" t="n">
        <v>7</v>
      </c>
      <c r="J2848" t="n">
        <v>214.28</v>
      </c>
      <c r="K2848" t="n">
        <v>53.44</v>
      </c>
      <c r="L2848" t="n">
        <v>19.25</v>
      </c>
      <c r="M2848" t="n">
        <v>5</v>
      </c>
      <c r="N2848" t="n">
        <v>46.6</v>
      </c>
      <c r="O2848" t="n">
        <v>26662.08</v>
      </c>
      <c r="P2848" t="n">
        <v>135.61</v>
      </c>
      <c r="Q2848" t="n">
        <v>197.75</v>
      </c>
      <c r="R2848" t="n">
        <v>31.04</v>
      </c>
      <c r="S2848" t="n">
        <v>25.4</v>
      </c>
      <c r="T2848" t="n">
        <v>1981.52</v>
      </c>
      <c r="U2848" t="n">
        <v>0.82</v>
      </c>
      <c r="V2848" t="n">
        <v>0.89</v>
      </c>
      <c r="W2848" t="n">
        <v>2.95</v>
      </c>
      <c r="X2848" t="n">
        <v>0.12</v>
      </c>
      <c r="Y2848" t="n">
        <v>1</v>
      </c>
      <c r="Z2848" t="n">
        <v>10</v>
      </c>
    </row>
    <row r="2849">
      <c r="A2849" t="n">
        <v>74</v>
      </c>
      <c r="B2849" t="n">
        <v>95</v>
      </c>
      <c r="C2849" t="inlineStr">
        <is>
          <t xml:space="preserve">CONCLUIDO	</t>
        </is>
      </c>
      <c r="D2849" t="n">
        <v>7.5869</v>
      </c>
      <c r="E2849" t="n">
        <v>13.18</v>
      </c>
      <c r="F2849" t="n">
        <v>10.49</v>
      </c>
      <c r="G2849" t="n">
        <v>104.89</v>
      </c>
      <c r="H2849" t="n">
        <v>1.61</v>
      </c>
      <c r="I2849" t="n">
        <v>6</v>
      </c>
      <c r="J2849" t="n">
        <v>214.69</v>
      </c>
      <c r="K2849" t="n">
        <v>53.44</v>
      </c>
      <c r="L2849" t="n">
        <v>19.5</v>
      </c>
      <c r="M2849" t="n">
        <v>4</v>
      </c>
      <c r="N2849" t="n">
        <v>46.75</v>
      </c>
      <c r="O2849" t="n">
        <v>26712.23</v>
      </c>
      <c r="P2849" t="n">
        <v>135.3</v>
      </c>
      <c r="Q2849" t="n">
        <v>197.77</v>
      </c>
      <c r="R2849" t="n">
        <v>30.47</v>
      </c>
      <c r="S2849" t="n">
        <v>25.4</v>
      </c>
      <c r="T2849" t="n">
        <v>1702.61</v>
      </c>
      <c r="U2849" t="n">
        <v>0.83</v>
      </c>
      <c r="V2849" t="n">
        <v>0.89</v>
      </c>
      <c r="W2849" t="n">
        <v>2.95</v>
      </c>
      <c r="X2849" t="n">
        <v>0.1</v>
      </c>
      <c r="Y2849" t="n">
        <v>1</v>
      </c>
      <c r="Z2849" t="n">
        <v>10</v>
      </c>
    </row>
    <row r="2850">
      <c r="A2850" t="n">
        <v>75</v>
      </c>
      <c r="B2850" t="n">
        <v>95</v>
      </c>
      <c r="C2850" t="inlineStr">
        <is>
          <t xml:space="preserve">CONCLUIDO	</t>
        </is>
      </c>
      <c r="D2850" t="n">
        <v>7.5901</v>
      </c>
      <c r="E2850" t="n">
        <v>13.18</v>
      </c>
      <c r="F2850" t="n">
        <v>10.48</v>
      </c>
      <c r="G2850" t="n">
        <v>104.83</v>
      </c>
      <c r="H2850" t="n">
        <v>1.63</v>
      </c>
      <c r="I2850" t="n">
        <v>6</v>
      </c>
      <c r="J2850" t="n">
        <v>215.09</v>
      </c>
      <c r="K2850" t="n">
        <v>53.44</v>
      </c>
      <c r="L2850" t="n">
        <v>19.75</v>
      </c>
      <c r="M2850" t="n">
        <v>4</v>
      </c>
      <c r="N2850" t="n">
        <v>46.91</v>
      </c>
      <c r="O2850" t="n">
        <v>26762.44</v>
      </c>
      <c r="P2850" t="n">
        <v>135.24</v>
      </c>
      <c r="Q2850" t="n">
        <v>197.75</v>
      </c>
      <c r="R2850" t="n">
        <v>30.22</v>
      </c>
      <c r="S2850" t="n">
        <v>25.4</v>
      </c>
      <c r="T2850" t="n">
        <v>1573.84</v>
      </c>
      <c r="U2850" t="n">
        <v>0.84</v>
      </c>
      <c r="V2850" t="n">
        <v>0.89</v>
      </c>
      <c r="W2850" t="n">
        <v>2.95</v>
      </c>
      <c r="X2850" t="n">
        <v>0.09</v>
      </c>
      <c r="Y2850" t="n">
        <v>1</v>
      </c>
      <c r="Z2850" t="n">
        <v>10</v>
      </c>
    </row>
    <row r="2851">
      <c r="A2851" t="n">
        <v>76</v>
      </c>
      <c r="B2851" t="n">
        <v>95</v>
      </c>
      <c r="C2851" t="inlineStr">
        <is>
          <t xml:space="preserve">CONCLUIDO	</t>
        </is>
      </c>
      <c r="D2851" t="n">
        <v>7.5869</v>
      </c>
      <c r="E2851" t="n">
        <v>13.18</v>
      </c>
      <c r="F2851" t="n">
        <v>10.49</v>
      </c>
      <c r="G2851" t="n">
        <v>104.89</v>
      </c>
      <c r="H2851" t="n">
        <v>1.65</v>
      </c>
      <c r="I2851" t="n">
        <v>6</v>
      </c>
      <c r="J2851" t="n">
        <v>215.5</v>
      </c>
      <c r="K2851" t="n">
        <v>53.44</v>
      </c>
      <c r="L2851" t="n">
        <v>20</v>
      </c>
      <c r="M2851" t="n">
        <v>4</v>
      </c>
      <c r="N2851" t="n">
        <v>47.07</v>
      </c>
      <c r="O2851" t="n">
        <v>26812.71</v>
      </c>
      <c r="P2851" t="n">
        <v>135.38</v>
      </c>
      <c r="Q2851" t="n">
        <v>197.77</v>
      </c>
      <c r="R2851" t="n">
        <v>30.38</v>
      </c>
      <c r="S2851" t="n">
        <v>25.4</v>
      </c>
      <c r="T2851" t="n">
        <v>1656.92</v>
      </c>
      <c r="U2851" t="n">
        <v>0.84</v>
      </c>
      <c r="V2851" t="n">
        <v>0.89</v>
      </c>
      <c r="W2851" t="n">
        <v>2.95</v>
      </c>
      <c r="X2851" t="n">
        <v>0.1</v>
      </c>
      <c r="Y2851" t="n">
        <v>1</v>
      </c>
      <c r="Z2851" t="n">
        <v>10</v>
      </c>
    </row>
    <row r="2852">
      <c r="A2852" t="n">
        <v>77</v>
      </c>
      <c r="B2852" t="n">
        <v>95</v>
      </c>
      <c r="C2852" t="inlineStr">
        <is>
          <t xml:space="preserve">CONCLUIDO	</t>
        </is>
      </c>
      <c r="D2852" t="n">
        <v>7.5884</v>
      </c>
      <c r="E2852" t="n">
        <v>13.18</v>
      </c>
      <c r="F2852" t="n">
        <v>10.49</v>
      </c>
      <c r="G2852" t="n">
        <v>104.86</v>
      </c>
      <c r="H2852" t="n">
        <v>1.67</v>
      </c>
      <c r="I2852" t="n">
        <v>6</v>
      </c>
      <c r="J2852" t="n">
        <v>215.91</v>
      </c>
      <c r="K2852" t="n">
        <v>53.44</v>
      </c>
      <c r="L2852" t="n">
        <v>20.25</v>
      </c>
      <c r="M2852" t="n">
        <v>4</v>
      </c>
      <c r="N2852" t="n">
        <v>47.23</v>
      </c>
      <c r="O2852" t="n">
        <v>26863.02</v>
      </c>
      <c r="P2852" t="n">
        <v>135.53</v>
      </c>
      <c r="Q2852" t="n">
        <v>197.81</v>
      </c>
      <c r="R2852" t="n">
        <v>30.35</v>
      </c>
      <c r="S2852" t="n">
        <v>25.4</v>
      </c>
      <c r="T2852" t="n">
        <v>1641.72</v>
      </c>
      <c r="U2852" t="n">
        <v>0.84</v>
      </c>
      <c r="V2852" t="n">
        <v>0.89</v>
      </c>
      <c r="W2852" t="n">
        <v>2.95</v>
      </c>
      <c r="X2852" t="n">
        <v>0.1</v>
      </c>
      <c r="Y2852" t="n">
        <v>1</v>
      </c>
      <c r="Z2852" t="n">
        <v>10</v>
      </c>
    </row>
    <row r="2853">
      <c r="A2853" t="n">
        <v>78</v>
      </c>
      <c r="B2853" t="n">
        <v>95</v>
      </c>
      <c r="C2853" t="inlineStr">
        <is>
          <t xml:space="preserve">CONCLUIDO	</t>
        </is>
      </c>
      <c r="D2853" t="n">
        <v>7.5889</v>
      </c>
      <c r="E2853" t="n">
        <v>13.18</v>
      </c>
      <c r="F2853" t="n">
        <v>10.49</v>
      </c>
      <c r="G2853" t="n">
        <v>104.85</v>
      </c>
      <c r="H2853" t="n">
        <v>1.68</v>
      </c>
      <c r="I2853" t="n">
        <v>6</v>
      </c>
      <c r="J2853" t="n">
        <v>216.32</v>
      </c>
      <c r="K2853" t="n">
        <v>53.44</v>
      </c>
      <c r="L2853" t="n">
        <v>20.5</v>
      </c>
      <c r="M2853" t="n">
        <v>4</v>
      </c>
      <c r="N2853" t="n">
        <v>47.38</v>
      </c>
      <c r="O2853" t="n">
        <v>26913.4</v>
      </c>
      <c r="P2853" t="n">
        <v>135.69</v>
      </c>
      <c r="Q2853" t="n">
        <v>197.75</v>
      </c>
      <c r="R2853" t="n">
        <v>30.4</v>
      </c>
      <c r="S2853" t="n">
        <v>25.4</v>
      </c>
      <c r="T2853" t="n">
        <v>1664.23</v>
      </c>
      <c r="U2853" t="n">
        <v>0.84</v>
      </c>
      <c r="V2853" t="n">
        <v>0.89</v>
      </c>
      <c r="W2853" t="n">
        <v>2.95</v>
      </c>
      <c r="X2853" t="n">
        <v>0.1</v>
      </c>
      <c r="Y2853" t="n">
        <v>1</v>
      </c>
      <c r="Z2853" t="n">
        <v>10</v>
      </c>
    </row>
    <row r="2854">
      <c r="A2854" t="n">
        <v>79</v>
      </c>
      <c r="B2854" t="n">
        <v>95</v>
      </c>
      <c r="C2854" t="inlineStr">
        <is>
          <t xml:space="preserve">CONCLUIDO	</t>
        </is>
      </c>
      <c r="D2854" t="n">
        <v>7.5869</v>
      </c>
      <c r="E2854" t="n">
        <v>13.18</v>
      </c>
      <c r="F2854" t="n">
        <v>10.49</v>
      </c>
      <c r="G2854" t="n">
        <v>104.89</v>
      </c>
      <c r="H2854" t="n">
        <v>1.7</v>
      </c>
      <c r="I2854" t="n">
        <v>6</v>
      </c>
      <c r="J2854" t="n">
        <v>216.73</v>
      </c>
      <c r="K2854" t="n">
        <v>53.44</v>
      </c>
      <c r="L2854" t="n">
        <v>20.75</v>
      </c>
      <c r="M2854" t="n">
        <v>4</v>
      </c>
      <c r="N2854" t="n">
        <v>47.54</v>
      </c>
      <c r="O2854" t="n">
        <v>26963.82</v>
      </c>
      <c r="P2854" t="n">
        <v>135.94</v>
      </c>
      <c r="Q2854" t="n">
        <v>197.75</v>
      </c>
      <c r="R2854" t="n">
        <v>30.43</v>
      </c>
      <c r="S2854" t="n">
        <v>25.4</v>
      </c>
      <c r="T2854" t="n">
        <v>1679.04</v>
      </c>
      <c r="U2854" t="n">
        <v>0.83</v>
      </c>
      <c r="V2854" t="n">
        <v>0.89</v>
      </c>
      <c r="W2854" t="n">
        <v>2.95</v>
      </c>
      <c r="X2854" t="n">
        <v>0.1</v>
      </c>
      <c r="Y2854" t="n">
        <v>1</v>
      </c>
      <c r="Z2854" t="n">
        <v>10</v>
      </c>
    </row>
    <row r="2855">
      <c r="A2855" t="n">
        <v>80</v>
      </c>
      <c r="B2855" t="n">
        <v>95</v>
      </c>
      <c r="C2855" t="inlineStr">
        <is>
          <t xml:space="preserve">CONCLUIDO	</t>
        </is>
      </c>
      <c r="D2855" t="n">
        <v>7.5953</v>
      </c>
      <c r="E2855" t="n">
        <v>13.17</v>
      </c>
      <c r="F2855" t="n">
        <v>10.47</v>
      </c>
      <c r="G2855" t="n">
        <v>104.74</v>
      </c>
      <c r="H2855" t="n">
        <v>1.72</v>
      </c>
      <c r="I2855" t="n">
        <v>6</v>
      </c>
      <c r="J2855" t="n">
        <v>217.14</v>
      </c>
      <c r="K2855" t="n">
        <v>53.44</v>
      </c>
      <c r="L2855" t="n">
        <v>21</v>
      </c>
      <c r="M2855" t="n">
        <v>4</v>
      </c>
      <c r="N2855" t="n">
        <v>47.7</v>
      </c>
      <c r="O2855" t="n">
        <v>27014.3</v>
      </c>
      <c r="P2855" t="n">
        <v>135.43</v>
      </c>
      <c r="Q2855" t="n">
        <v>197.75</v>
      </c>
      <c r="R2855" t="n">
        <v>30.03</v>
      </c>
      <c r="S2855" t="n">
        <v>25.4</v>
      </c>
      <c r="T2855" t="n">
        <v>1481.13</v>
      </c>
      <c r="U2855" t="n">
        <v>0.85</v>
      </c>
      <c r="V2855" t="n">
        <v>0.89</v>
      </c>
      <c r="W2855" t="n">
        <v>2.95</v>
      </c>
      <c r="X2855" t="n">
        <v>0.08</v>
      </c>
      <c r="Y2855" t="n">
        <v>1</v>
      </c>
      <c r="Z2855" t="n">
        <v>10</v>
      </c>
    </row>
    <row r="2856">
      <c r="A2856" t="n">
        <v>81</v>
      </c>
      <c r="B2856" t="n">
        <v>95</v>
      </c>
      <c r="C2856" t="inlineStr">
        <is>
          <t xml:space="preserve">CONCLUIDO	</t>
        </is>
      </c>
      <c r="D2856" t="n">
        <v>7.5922</v>
      </c>
      <c r="E2856" t="n">
        <v>13.17</v>
      </c>
      <c r="F2856" t="n">
        <v>10.48</v>
      </c>
      <c r="G2856" t="n">
        <v>104.79</v>
      </c>
      <c r="H2856" t="n">
        <v>1.74</v>
      </c>
      <c r="I2856" t="n">
        <v>6</v>
      </c>
      <c r="J2856" t="n">
        <v>217.55</v>
      </c>
      <c r="K2856" t="n">
        <v>53.44</v>
      </c>
      <c r="L2856" t="n">
        <v>21.25</v>
      </c>
      <c r="M2856" t="n">
        <v>4</v>
      </c>
      <c r="N2856" t="n">
        <v>47.86</v>
      </c>
      <c r="O2856" t="n">
        <v>27064.84</v>
      </c>
      <c r="P2856" t="n">
        <v>135.66</v>
      </c>
      <c r="Q2856" t="n">
        <v>197.75</v>
      </c>
      <c r="R2856" t="n">
        <v>30.23</v>
      </c>
      <c r="S2856" t="n">
        <v>25.4</v>
      </c>
      <c r="T2856" t="n">
        <v>1581.49</v>
      </c>
      <c r="U2856" t="n">
        <v>0.84</v>
      </c>
      <c r="V2856" t="n">
        <v>0.89</v>
      </c>
      <c r="W2856" t="n">
        <v>2.95</v>
      </c>
      <c r="X2856" t="n">
        <v>0.09</v>
      </c>
      <c r="Y2856" t="n">
        <v>1</v>
      </c>
      <c r="Z2856" t="n">
        <v>10</v>
      </c>
    </row>
    <row r="2857">
      <c r="A2857" t="n">
        <v>82</v>
      </c>
      <c r="B2857" t="n">
        <v>95</v>
      </c>
      <c r="C2857" t="inlineStr">
        <is>
          <t xml:space="preserve">CONCLUIDO	</t>
        </is>
      </c>
      <c r="D2857" t="n">
        <v>7.5897</v>
      </c>
      <c r="E2857" t="n">
        <v>13.18</v>
      </c>
      <c r="F2857" t="n">
        <v>10.48</v>
      </c>
      <c r="G2857" t="n">
        <v>104.84</v>
      </c>
      <c r="H2857" t="n">
        <v>1.75</v>
      </c>
      <c r="I2857" t="n">
        <v>6</v>
      </c>
      <c r="J2857" t="n">
        <v>217.96</v>
      </c>
      <c r="K2857" t="n">
        <v>53.44</v>
      </c>
      <c r="L2857" t="n">
        <v>21.5</v>
      </c>
      <c r="M2857" t="n">
        <v>4</v>
      </c>
      <c r="N2857" t="n">
        <v>48.02</v>
      </c>
      <c r="O2857" t="n">
        <v>27115.43</v>
      </c>
      <c r="P2857" t="n">
        <v>135.62</v>
      </c>
      <c r="Q2857" t="n">
        <v>197.75</v>
      </c>
      <c r="R2857" t="n">
        <v>30.35</v>
      </c>
      <c r="S2857" t="n">
        <v>25.4</v>
      </c>
      <c r="T2857" t="n">
        <v>1640.56</v>
      </c>
      <c r="U2857" t="n">
        <v>0.84</v>
      </c>
      <c r="V2857" t="n">
        <v>0.89</v>
      </c>
      <c r="W2857" t="n">
        <v>2.95</v>
      </c>
      <c r="X2857" t="n">
        <v>0.09</v>
      </c>
      <c r="Y2857" t="n">
        <v>1</v>
      </c>
      <c r="Z2857" t="n">
        <v>10</v>
      </c>
    </row>
    <row r="2858">
      <c r="A2858" t="n">
        <v>83</v>
      </c>
      <c r="B2858" t="n">
        <v>95</v>
      </c>
      <c r="C2858" t="inlineStr">
        <is>
          <t xml:space="preserve">CONCLUIDO	</t>
        </is>
      </c>
      <c r="D2858" t="n">
        <v>7.5871</v>
      </c>
      <c r="E2858" t="n">
        <v>13.18</v>
      </c>
      <c r="F2858" t="n">
        <v>10.49</v>
      </c>
      <c r="G2858" t="n">
        <v>104.88</v>
      </c>
      <c r="H2858" t="n">
        <v>1.77</v>
      </c>
      <c r="I2858" t="n">
        <v>6</v>
      </c>
      <c r="J2858" t="n">
        <v>218.37</v>
      </c>
      <c r="K2858" t="n">
        <v>53.44</v>
      </c>
      <c r="L2858" t="n">
        <v>21.75</v>
      </c>
      <c r="M2858" t="n">
        <v>4</v>
      </c>
      <c r="N2858" t="n">
        <v>48.18</v>
      </c>
      <c r="O2858" t="n">
        <v>27166.08</v>
      </c>
      <c r="P2858" t="n">
        <v>135.5</v>
      </c>
      <c r="Q2858" t="n">
        <v>197.77</v>
      </c>
      <c r="R2858" t="n">
        <v>30.41</v>
      </c>
      <c r="S2858" t="n">
        <v>25.4</v>
      </c>
      <c r="T2858" t="n">
        <v>1669.29</v>
      </c>
      <c r="U2858" t="n">
        <v>0.84</v>
      </c>
      <c r="V2858" t="n">
        <v>0.89</v>
      </c>
      <c r="W2858" t="n">
        <v>2.95</v>
      </c>
      <c r="X2858" t="n">
        <v>0.1</v>
      </c>
      <c r="Y2858" t="n">
        <v>1</v>
      </c>
      <c r="Z2858" t="n">
        <v>10</v>
      </c>
    </row>
    <row r="2859">
      <c r="A2859" t="n">
        <v>84</v>
      </c>
      <c r="B2859" t="n">
        <v>95</v>
      </c>
      <c r="C2859" t="inlineStr">
        <is>
          <t xml:space="preserve">CONCLUIDO	</t>
        </is>
      </c>
      <c r="D2859" t="n">
        <v>7.5877</v>
      </c>
      <c r="E2859" t="n">
        <v>13.18</v>
      </c>
      <c r="F2859" t="n">
        <v>10.49</v>
      </c>
      <c r="G2859" t="n">
        <v>104.87</v>
      </c>
      <c r="H2859" t="n">
        <v>1.79</v>
      </c>
      <c r="I2859" t="n">
        <v>6</v>
      </c>
      <c r="J2859" t="n">
        <v>218.78</v>
      </c>
      <c r="K2859" t="n">
        <v>53.44</v>
      </c>
      <c r="L2859" t="n">
        <v>22</v>
      </c>
      <c r="M2859" t="n">
        <v>4</v>
      </c>
      <c r="N2859" t="n">
        <v>48.34</v>
      </c>
      <c r="O2859" t="n">
        <v>27216.79</v>
      </c>
      <c r="P2859" t="n">
        <v>135.39</v>
      </c>
      <c r="Q2859" t="n">
        <v>197.76</v>
      </c>
      <c r="R2859" t="n">
        <v>30.41</v>
      </c>
      <c r="S2859" t="n">
        <v>25.4</v>
      </c>
      <c r="T2859" t="n">
        <v>1669.18</v>
      </c>
      <c r="U2859" t="n">
        <v>0.84</v>
      </c>
      <c r="V2859" t="n">
        <v>0.89</v>
      </c>
      <c r="W2859" t="n">
        <v>2.95</v>
      </c>
      <c r="X2859" t="n">
        <v>0.1</v>
      </c>
      <c r="Y2859" t="n">
        <v>1</v>
      </c>
      <c r="Z2859" t="n">
        <v>10</v>
      </c>
    </row>
    <row r="2860">
      <c r="A2860" t="n">
        <v>85</v>
      </c>
      <c r="B2860" t="n">
        <v>95</v>
      </c>
      <c r="C2860" t="inlineStr">
        <is>
          <t xml:space="preserve">CONCLUIDO	</t>
        </is>
      </c>
      <c r="D2860" t="n">
        <v>7.5873</v>
      </c>
      <c r="E2860" t="n">
        <v>13.18</v>
      </c>
      <c r="F2860" t="n">
        <v>10.49</v>
      </c>
      <c r="G2860" t="n">
        <v>104.88</v>
      </c>
      <c r="H2860" t="n">
        <v>1.8</v>
      </c>
      <c r="I2860" t="n">
        <v>6</v>
      </c>
      <c r="J2860" t="n">
        <v>219.19</v>
      </c>
      <c r="K2860" t="n">
        <v>53.44</v>
      </c>
      <c r="L2860" t="n">
        <v>22.25</v>
      </c>
      <c r="M2860" t="n">
        <v>4</v>
      </c>
      <c r="N2860" t="n">
        <v>48.51</v>
      </c>
      <c r="O2860" t="n">
        <v>27267.55</v>
      </c>
      <c r="P2860" t="n">
        <v>135.27</v>
      </c>
      <c r="Q2860" t="n">
        <v>197.78</v>
      </c>
      <c r="R2860" t="n">
        <v>30.38</v>
      </c>
      <c r="S2860" t="n">
        <v>25.4</v>
      </c>
      <c r="T2860" t="n">
        <v>1657.28</v>
      </c>
      <c r="U2860" t="n">
        <v>0.84</v>
      </c>
      <c r="V2860" t="n">
        <v>0.89</v>
      </c>
      <c r="W2860" t="n">
        <v>2.95</v>
      </c>
      <c r="X2860" t="n">
        <v>0.1</v>
      </c>
      <c r="Y2860" t="n">
        <v>1</v>
      </c>
      <c r="Z2860" t="n">
        <v>10</v>
      </c>
    </row>
    <row r="2861">
      <c r="A2861" t="n">
        <v>86</v>
      </c>
      <c r="B2861" t="n">
        <v>95</v>
      </c>
      <c r="C2861" t="inlineStr">
        <is>
          <t xml:space="preserve">CONCLUIDO	</t>
        </is>
      </c>
      <c r="D2861" t="n">
        <v>7.5852</v>
      </c>
      <c r="E2861" t="n">
        <v>13.18</v>
      </c>
      <c r="F2861" t="n">
        <v>10.49</v>
      </c>
      <c r="G2861" t="n">
        <v>104.92</v>
      </c>
      <c r="H2861" t="n">
        <v>1.82</v>
      </c>
      <c r="I2861" t="n">
        <v>6</v>
      </c>
      <c r="J2861" t="n">
        <v>219.6</v>
      </c>
      <c r="K2861" t="n">
        <v>53.44</v>
      </c>
      <c r="L2861" t="n">
        <v>22.5</v>
      </c>
      <c r="M2861" t="n">
        <v>4</v>
      </c>
      <c r="N2861" t="n">
        <v>48.67</v>
      </c>
      <c r="O2861" t="n">
        <v>27318.36</v>
      </c>
      <c r="P2861" t="n">
        <v>135.07</v>
      </c>
      <c r="Q2861" t="n">
        <v>197.76</v>
      </c>
      <c r="R2861" t="n">
        <v>30.46</v>
      </c>
      <c r="S2861" t="n">
        <v>25.4</v>
      </c>
      <c r="T2861" t="n">
        <v>1695.39</v>
      </c>
      <c r="U2861" t="n">
        <v>0.83</v>
      </c>
      <c r="V2861" t="n">
        <v>0.89</v>
      </c>
      <c r="W2861" t="n">
        <v>2.95</v>
      </c>
      <c r="X2861" t="n">
        <v>0.1</v>
      </c>
      <c r="Y2861" t="n">
        <v>1</v>
      </c>
      <c r="Z2861" t="n">
        <v>10</v>
      </c>
    </row>
    <row r="2862">
      <c r="A2862" t="n">
        <v>87</v>
      </c>
      <c r="B2862" t="n">
        <v>95</v>
      </c>
      <c r="C2862" t="inlineStr">
        <is>
          <t xml:space="preserve">CONCLUIDO	</t>
        </is>
      </c>
      <c r="D2862" t="n">
        <v>7.5911</v>
      </c>
      <c r="E2862" t="n">
        <v>13.17</v>
      </c>
      <c r="F2862" t="n">
        <v>10.48</v>
      </c>
      <c r="G2862" t="n">
        <v>104.81</v>
      </c>
      <c r="H2862" t="n">
        <v>1.84</v>
      </c>
      <c r="I2862" t="n">
        <v>6</v>
      </c>
      <c r="J2862" t="n">
        <v>220.01</v>
      </c>
      <c r="K2862" t="n">
        <v>53.44</v>
      </c>
      <c r="L2862" t="n">
        <v>22.75</v>
      </c>
      <c r="M2862" t="n">
        <v>4</v>
      </c>
      <c r="N2862" t="n">
        <v>48.83</v>
      </c>
      <c r="O2862" t="n">
        <v>27369.23</v>
      </c>
      <c r="P2862" t="n">
        <v>134.66</v>
      </c>
      <c r="Q2862" t="n">
        <v>197.75</v>
      </c>
      <c r="R2862" t="n">
        <v>30.25</v>
      </c>
      <c r="S2862" t="n">
        <v>25.4</v>
      </c>
      <c r="T2862" t="n">
        <v>1591.63</v>
      </c>
      <c r="U2862" t="n">
        <v>0.84</v>
      </c>
      <c r="V2862" t="n">
        <v>0.89</v>
      </c>
      <c r="W2862" t="n">
        <v>2.95</v>
      </c>
      <c r="X2862" t="n">
        <v>0.09</v>
      </c>
      <c r="Y2862" t="n">
        <v>1</v>
      </c>
      <c r="Z2862" t="n">
        <v>10</v>
      </c>
    </row>
    <row r="2863">
      <c r="A2863" t="n">
        <v>88</v>
      </c>
      <c r="B2863" t="n">
        <v>95</v>
      </c>
      <c r="C2863" t="inlineStr">
        <is>
          <t xml:space="preserve">CONCLUIDO	</t>
        </is>
      </c>
      <c r="D2863" t="n">
        <v>7.5911</v>
      </c>
      <c r="E2863" t="n">
        <v>13.17</v>
      </c>
      <c r="F2863" t="n">
        <v>10.48</v>
      </c>
      <c r="G2863" t="n">
        <v>104.81</v>
      </c>
      <c r="H2863" t="n">
        <v>1.85</v>
      </c>
      <c r="I2863" t="n">
        <v>6</v>
      </c>
      <c r="J2863" t="n">
        <v>220.43</v>
      </c>
      <c r="K2863" t="n">
        <v>53.44</v>
      </c>
      <c r="L2863" t="n">
        <v>23</v>
      </c>
      <c r="M2863" t="n">
        <v>4</v>
      </c>
      <c r="N2863" t="n">
        <v>48.99</v>
      </c>
      <c r="O2863" t="n">
        <v>27420.16</v>
      </c>
      <c r="P2863" t="n">
        <v>134.4</v>
      </c>
      <c r="Q2863" t="n">
        <v>197.75</v>
      </c>
      <c r="R2863" t="n">
        <v>30.23</v>
      </c>
      <c r="S2863" t="n">
        <v>25.4</v>
      </c>
      <c r="T2863" t="n">
        <v>1578.66</v>
      </c>
      <c r="U2863" t="n">
        <v>0.84</v>
      </c>
      <c r="V2863" t="n">
        <v>0.89</v>
      </c>
      <c r="W2863" t="n">
        <v>2.95</v>
      </c>
      <c r="X2863" t="n">
        <v>0.09</v>
      </c>
      <c r="Y2863" t="n">
        <v>1</v>
      </c>
      <c r="Z2863" t="n">
        <v>10</v>
      </c>
    </row>
    <row r="2864">
      <c r="A2864" t="n">
        <v>89</v>
      </c>
      <c r="B2864" t="n">
        <v>95</v>
      </c>
      <c r="C2864" t="inlineStr">
        <is>
          <t xml:space="preserve">CONCLUIDO	</t>
        </is>
      </c>
      <c r="D2864" t="n">
        <v>7.589</v>
      </c>
      <c r="E2864" t="n">
        <v>13.18</v>
      </c>
      <c r="F2864" t="n">
        <v>10.48</v>
      </c>
      <c r="G2864" t="n">
        <v>104.85</v>
      </c>
      <c r="H2864" t="n">
        <v>1.87</v>
      </c>
      <c r="I2864" t="n">
        <v>6</v>
      </c>
      <c r="J2864" t="n">
        <v>220.84</v>
      </c>
      <c r="K2864" t="n">
        <v>53.44</v>
      </c>
      <c r="L2864" t="n">
        <v>23.25</v>
      </c>
      <c r="M2864" t="n">
        <v>4</v>
      </c>
      <c r="N2864" t="n">
        <v>49.16</v>
      </c>
      <c r="O2864" t="n">
        <v>27471.15</v>
      </c>
      <c r="P2864" t="n">
        <v>134.19</v>
      </c>
      <c r="Q2864" t="n">
        <v>197.76</v>
      </c>
      <c r="R2864" t="n">
        <v>30.38</v>
      </c>
      <c r="S2864" t="n">
        <v>25.4</v>
      </c>
      <c r="T2864" t="n">
        <v>1655.15</v>
      </c>
      <c r="U2864" t="n">
        <v>0.84</v>
      </c>
      <c r="V2864" t="n">
        <v>0.89</v>
      </c>
      <c r="W2864" t="n">
        <v>2.95</v>
      </c>
      <c r="X2864" t="n">
        <v>0.09</v>
      </c>
      <c r="Y2864" t="n">
        <v>1</v>
      </c>
      <c r="Z2864" t="n">
        <v>10</v>
      </c>
    </row>
    <row r="2865">
      <c r="A2865" t="n">
        <v>90</v>
      </c>
      <c r="B2865" t="n">
        <v>95</v>
      </c>
      <c r="C2865" t="inlineStr">
        <is>
          <t xml:space="preserve">CONCLUIDO	</t>
        </is>
      </c>
      <c r="D2865" t="n">
        <v>7.5884</v>
      </c>
      <c r="E2865" t="n">
        <v>13.18</v>
      </c>
      <c r="F2865" t="n">
        <v>10.49</v>
      </c>
      <c r="G2865" t="n">
        <v>104.86</v>
      </c>
      <c r="H2865" t="n">
        <v>1.89</v>
      </c>
      <c r="I2865" t="n">
        <v>6</v>
      </c>
      <c r="J2865" t="n">
        <v>221.25</v>
      </c>
      <c r="K2865" t="n">
        <v>53.44</v>
      </c>
      <c r="L2865" t="n">
        <v>23.5</v>
      </c>
      <c r="M2865" t="n">
        <v>4</v>
      </c>
      <c r="N2865" t="n">
        <v>49.32</v>
      </c>
      <c r="O2865" t="n">
        <v>27522.19</v>
      </c>
      <c r="P2865" t="n">
        <v>133.77</v>
      </c>
      <c r="Q2865" t="n">
        <v>197.75</v>
      </c>
      <c r="R2865" t="n">
        <v>30.41</v>
      </c>
      <c r="S2865" t="n">
        <v>25.4</v>
      </c>
      <c r="T2865" t="n">
        <v>1671.46</v>
      </c>
      <c r="U2865" t="n">
        <v>0.84</v>
      </c>
      <c r="V2865" t="n">
        <v>0.89</v>
      </c>
      <c r="W2865" t="n">
        <v>2.95</v>
      </c>
      <c r="X2865" t="n">
        <v>0.1</v>
      </c>
      <c r="Y2865" t="n">
        <v>1</v>
      </c>
      <c r="Z2865" t="n">
        <v>10</v>
      </c>
    </row>
    <row r="2866">
      <c r="A2866" t="n">
        <v>91</v>
      </c>
      <c r="B2866" t="n">
        <v>95</v>
      </c>
      <c r="C2866" t="inlineStr">
        <is>
          <t xml:space="preserve">CONCLUIDO	</t>
        </is>
      </c>
      <c r="D2866" t="n">
        <v>7.582</v>
      </c>
      <c r="E2866" t="n">
        <v>13.19</v>
      </c>
      <c r="F2866" t="n">
        <v>10.5</v>
      </c>
      <c r="G2866" t="n">
        <v>104.97</v>
      </c>
      <c r="H2866" t="n">
        <v>1.9</v>
      </c>
      <c r="I2866" t="n">
        <v>6</v>
      </c>
      <c r="J2866" t="n">
        <v>221.67</v>
      </c>
      <c r="K2866" t="n">
        <v>53.44</v>
      </c>
      <c r="L2866" t="n">
        <v>23.75</v>
      </c>
      <c r="M2866" t="n">
        <v>4</v>
      </c>
      <c r="N2866" t="n">
        <v>49.48</v>
      </c>
      <c r="O2866" t="n">
        <v>27573.29</v>
      </c>
      <c r="P2866" t="n">
        <v>133.39</v>
      </c>
      <c r="Q2866" t="n">
        <v>197.75</v>
      </c>
      <c r="R2866" t="n">
        <v>30.69</v>
      </c>
      <c r="S2866" t="n">
        <v>25.4</v>
      </c>
      <c r="T2866" t="n">
        <v>1811.59</v>
      </c>
      <c r="U2866" t="n">
        <v>0.83</v>
      </c>
      <c r="V2866" t="n">
        <v>0.89</v>
      </c>
      <c r="W2866" t="n">
        <v>2.95</v>
      </c>
      <c r="X2866" t="n">
        <v>0.11</v>
      </c>
      <c r="Y2866" t="n">
        <v>1</v>
      </c>
      <c r="Z2866" t="n">
        <v>10</v>
      </c>
    </row>
    <row r="2867">
      <c r="A2867" t="n">
        <v>92</v>
      </c>
      <c r="B2867" t="n">
        <v>95</v>
      </c>
      <c r="C2867" t="inlineStr">
        <is>
          <t xml:space="preserve">CONCLUIDO	</t>
        </is>
      </c>
      <c r="D2867" t="n">
        <v>7.6181</v>
      </c>
      <c r="E2867" t="n">
        <v>13.13</v>
      </c>
      <c r="F2867" t="n">
        <v>10.47</v>
      </c>
      <c r="G2867" t="n">
        <v>125.66</v>
      </c>
      <c r="H2867" t="n">
        <v>1.92</v>
      </c>
      <c r="I2867" t="n">
        <v>5</v>
      </c>
      <c r="J2867" t="n">
        <v>222.08</v>
      </c>
      <c r="K2867" t="n">
        <v>53.44</v>
      </c>
      <c r="L2867" t="n">
        <v>24</v>
      </c>
      <c r="M2867" t="n">
        <v>3</v>
      </c>
      <c r="N2867" t="n">
        <v>49.65</v>
      </c>
      <c r="O2867" t="n">
        <v>27624.44</v>
      </c>
      <c r="P2867" t="n">
        <v>133.25</v>
      </c>
      <c r="Q2867" t="n">
        <v>197.76</v>
      </c>
      <c r="R2867" t="n">
        <v>29.99</v>
      </c>
      <c r="S2867" t="n">
        <v>25.4</v>
      </c>
      <c r="T2867" t="n">
        <v>1464.23</v>
      </c>
      <c r="U2867" t="n">
        <v>0.85</v>
      </c>
      <c r="V2867" t="n">
        <v>0.89</v>
      </c>
      <c r="W2867" t="n">
        <v>2.95</v>
      </c>
      <c r="X2867" t="n">
        <v>0.08</v>
      </c>
      <c r="Y2867" t="n">
        <v>1</v>
      </c>
      <c r="Z2867" t="n">
        <v>10</v>
      </c>
    </row>
    <row r="2868">
      <c r="A2868" t="n">
        <v>93</v>
      </c>
      <c r="B2868" t="n">
        <v>95</v>
      </c>
      <c r="C2868" t="inlineStr">
        <is>
          <t xml:space="preserve">CONCLUIDO	</t>
        </is>
      </c>
      <c r="D2868" t="n">
        <v>7.6152</v>
      </c>
      <c r="E2868" t="n">
        <v>13.13</v>
      </c>
      <c r="F2868" t="n">
        <v>10.48</v>
      </c>
      <c r="G2868" t="n">
        <v>125.72</v>
      </c>
      <c r="H2868" t="n">
        <v>1.94</v>
      </c>
      <c r="I2868" t="n">
        <v>5</v>
      </c>
      <c r="J2868" t="n">
        <v>222.5</v>
      </c>
      <c r="K2868" t="n">
        <v>53.44</v>
      </c>
      <c r="L2868" t="n">
        <v>24.25</v>
      </c>
      <c r="M2868" t="n">
        <v>3</v>
      </c>
      <c r="N2868" t="n">
        <v>49.81</v>
      </c>
      <c r="O2868" t="n">
        <v>27675.78</v>
      </c>
      <c r="P2868" t="n">
        <v>133.56</v>
      </c>
      <c r="Q2868" t="n">
        <v>197.75</v>
      </c>
      <c r="R2868" t="n">
        <v>30.18</v>
      </c>
      <c r="S2868" t="n">
        <v>25.4</v>
      </c>
      <c r="T2868" t="n">
        <v>1560.44</v>
      </c>
      <c r="U2868" t="n">
        <v>0.84</v>
      </c>
      <c r="V2868" t="n">
        <v>0.89</v>
      </c>
      <c r="W2868" t="n">
        <v>2.94</v>
      </c>
      <c r="X2868" t="n">
        <v>0.09</v>
      </c>
      <c r="Y2868" t="n">
        <v>1</v>
      </c>
      <c r="Z2868" t="n">
        <v>10</v>
      </c>
    </row>
    <row r="2869">
      <c r="A2869" t="n">
        <v>94</v>
      </c>
      <c r="B2869" t="n">
        <v>95</v>
      </c>
      <c r="C2869" t="inlineStr">
        <is>
          <t xml:space="preserve">CONCLUIDO	</t>
        </is>
      </c>
      <c r="D2869" t="n">
        <v>7.6134</v>
      </c>
      <c r="E2869" t="n">
        <v>13.13</v>
      </c>
      <c r="F2869" t="n">
        <v>10.48</v>
      </c>
      <c r="G2869" t="n">
        <v>125.76</v>
      </c>
      <c r="H2869" t="n">
        <v>1.95</v>
      </c>
      <c r="I2869" t="n">
        <v>5</v>
      </c>
      <c r="J2869" t="n">
        <v>222.92</v>
      </c>
      <c r="K2869" t="n">
        <v>53.44</v>
      </c>
      <c r="L2869" t="n">
        <v>24.5</v>
      </c>
      <c r="M2869" t="n">
        <v>3</v>
      </c>
      <c r="N2869" t="n">
        <v>49.98</v>
      </c>
      <c r="O2869" t="n">
        <v>27727.05</v>
      </c>
      <c r="P2869" t="n">
        <v>133.81</v>
      </c>
      <c r="Q2869" t="n">
        <v>197.76</v>
      </c>
      <c r="R2869" t="n">
        <v>30.18</v>
      </c>
      <c r="S2869" t="n">
        <v>25.4</v>
      </c>
      <c r="T2869" t="n">
        <v>1562.65</v>
      </c>
      <c r="U2869" t="n">
        <v>0.84</v>
      </c>
      <c r="V2869" t="n">
        <v>0.89</v>
      </c>
      <c r="W2869" t="n">
        <v>2.95</v>
      </c>
      <c r="X2869" t="n">
        <v>0.09</v>
      </c>
      <c r="Y2869" t="n">
        <v>1</v>
      </c>
      <c r="Z2869" t="n">
        <v>10</v>
      </c>
    </row>
    <row r="2870">
      <c r="A2870" t="n">
        <v>95</v>
      </c>
      <c r="B2870" t="n">
        <v>95</v>
      </c>
      <c r="C2870" t="inlineStr">
        <is>
          <t xml:space="preserve">CONCLUIDO	</t>
        </is>
      </c>
      <c r="D2870" t="n">
        <v>7.6137</v>
      </c>
      <c r="E2870" t="n">
        <v>13.13</v>
      </c>
      <c r="F2870" t="n">
        <v>10.48</v>
      </c>
      <c r="G2870" t="n">
        <v>125.75</v>
      </c>
      <c r="H2870" t="n">
        <v>1.97</v>
      </c>
      <c r="I2870" t="n">
        <v>5</v>
      </c>
      <c r="J2870" t="n">
        <v>223.33</v>
      </c>
      <c r="K2870" t="n">
        <v>53.44</v>
      </c>
      <c r="L2870" t="n">
        <v>24.75</v>
      </c>
      <c r="M2870" t="n">
        <v>3</v>
      </c>
      <c r="N2870" t="n">
        <v>50.15</v>
      </c>
      <c r="O2870" t="n">
        <v>27778.39</v>
      </c>
      <c r="P2870" t="n">
        <v>133.79</v>
      </c>
      <c r="Q2870" t="n">
        <v>197.76</v>
      </c>
      <c r="R2870" t="n">
        <v>30.1</v>
      </c>
      <c r="S2870" t="n">
        <v>25.4</v>
      </c>
      <c r="T2870" t="n">
        <v>1520.72</v>
      </c>
      <c r="U2870" t="n">
        <v>0.84</v>
      </c>
      <c r="V2870" t="n">
        <v>0.89</v>
      </c>
      <c r="W2870" t="n">
        <v>2.95</v>
      </c>
      <c r="X2870" t="n">
        <v>0.09</v>
      </c>
      <c r="Y2870" t="n">
        <v>1</v>
      </c>
      <c r="Z2870" t="n">
        <v>10</v>
      </c>
    </row>
    <row r="2871">
      <c r="A2871" t="n">
        <v>96</v>
      </c>
      <c r="B2871" t="n">
        <v>95</v>
      </c>
      <c r="C2871" t="inlineStr">
        <is>
          <t xml:space="preserve">CONCLUIDO	</t>
        </is>
      </c>
      <c r="D2871" t="n">
        <v>7.6205</v>
      </c>
      <c r="E2871" t="n">
        <v>13.12</v>
      </c>
      <c r="F2871" t="n">
        <v>10.47</v>
      </c>
      <c r="G2871" t="n">
        <v>125.61</v>
      </c>
      <c r="H2871" t="n">
        <v>1.99</v>
      </c>
      <c r="I2871" t="n">
        <v>5</v>
      </c>
      <c r="J2871" t="n">
        <v>223.75</v>
      </c>
      <c r="K2871" t="n">
        <v>53.44</v>
      </c>
      <c r="L2871" t="n">
        <v>25</v>
      </c>
      <c r="M2871" t="n">
        <v>3</v>
      </c>
      <c r="N2871" t="n">
        <v>50.31</v>
      </c>
      <c r="O2871" t="n">
        <v>27829.77</v>
      </c>
      <c r="P2871" t="n">
        <v>133.71</v>
      </c>
      <c r="Q2871" t="n">
        <v>197.76</v>
      </c>
      <c r="R2871" t="n">
        <v>29.84</v>
      </c>
      <c r="S2871" t="n">
        <v>25.4</v>
      </c>
      <c r="T2871" t="n">
        <v>1391.47</v>
      </c>
      <c r="U2871" t="n">
        <v>0.85</v>
      </c>
      <c r="V2871" t="n">
        <v>0.89</v>
      </c>
      <c r="W2871" t="n">
        <v>2.94</v>
      </c>
      <c r="X2871" t="n">
        <v>0.08</v>
      </c>
      <c r="Y2871" t="n">
        <v>1</v>
      </c>
      <c r="Z2871" t="n">
        <v>10</v>
      </c>
    </row>
    <row r="2872">
      <c r="A2872" t="n">
        <v>97</v>
      </c>
      <c r="B2872" t="n">
        <v>95</v>
      </c>
      <c r="C2872" t="inlineStr">
        <is>
          <t xml:space="preserve">CONCLUIDO	</t>
        </is>
      </c>
      <c r="D2872" t="n">
        <v>7.6174</v>
      </c>
      <c r="E2872" t="n">
        <v>13.13</v>
      </c>
      <c r="F2872" t="n">
        <v>10.47</v>
      </c>
      <c r="G2872" t="n">
        <v>125.68</v>
      </c>
      <c r="H2872" t="n">
        <v>2</v>
      </c>
      <c r="I2872" t="n">
        <v>5</v>
      </c>
      <c r="J2872" t="n">
        <v>224.17</v>
      </c>
      <c r="K2872" t="n">
        <v>53.44</v>
      </c>
      <c r="L2872" t="n">
        <v>25.25</v>
      </c>
      <c r="M2872" t="n">
        <v>3</v>
      </c>
      <c r="N2872" t="n">
        <v>50.48</v>
      </c>
      <c r="O2872" t="n">
        <v>27881.22</v>
      </c>
      <c r="P2872" t="n">
        <v>133.93</v>
      </c>
      <c r="Q2872" t="n">
        <v>197.76</v>
      </c>
      <c r="R2872" t="n">
        <v>30.02</v>
      </c>
      <c r="S2872" t="n">
        <v>25.4</v>
      </c>
      <c r="T2872" t="n">
        <v>1480.14</v>
      </c>
      <c r="U2872" t="n">
        <v>0.85</v>
      </c>
      <c r="V2872" t="n">
        <v>0.89</v>
      </c>
      <c r="W2872" t="n">
        <v>2.95</v>
      </c>
      <c r="X2872" t="n">
        <v>0.08</v>
      </c>
      <c r="Y2872" t="n">
        <v>1</v>
      </c>
      <c r="Z2872" t="n">
        <v>10</v>
      </c>
    </row>
    <row r="2873">
      <c r="A2873" t="n">
        <v>98</v>
      </c>
      <c r="B2873" t="n">
        <v>95</v>
      </c>
      <c r="C2873" t="inlineStr">
        <is>
          <t xml:space="preserve">CONCLUIDO	</t>
        </is>
      </c>
      <c r="D2873" t="n">
        <v>7.6192</v>
      </c>
      <c r="E2873" t="n">
        <v>13.12</v>
      </c>
      <c r="F2873" t="n">
        <v>10.47</v>
      </c>
      <c r="G2873" t="n">
        <v>125.64</v>
      </c>
      <c r="H2873" t="n">
        <v>2.02</v>
      </c>
      <c r="I2873" t="n">
        <v>5</v>
      </c>
      <c r="J2873" t="n">
        <v>224.58</v>
      </c>
      <c r="K2873" t="n">
        <v>53.44</v>
      </c>
      <c r="L2873" t="n">
        <v>25.5</v>
      </c>
      <c r="M2873" t="n">
        <v>3</v>
      </c>
      <c r="N2873" t="n">
        <v>50.65</v>
      </c>
      <c r="O2873" t="n">
        <v>27932.73</v>
      </c>
      <c r="P2873" t="n">
        <v>133.94</v>
      </c>
      <c r="Q2873" t="n">
        <v>197.75</v>
      </c>
      <c r="R2873" t="n">
        <v>29.88</v>
      </c>
      <c r="S2873" t="n">
        <v>25.4</v>
      </c>
      <c r="T2873" t="n">
        <v>1411.33</v>
      </c>
      <c r="U2873" t="n">
        <v>0.85</v>
      </c>
      <c r="V2873" t="n">
        <v>0.89</v>
      </c>
      <c r="W2873" t="n">
        <v>2.95</v>
      </c>
      <c r="X2873" t="n">
        <v>0.08</v>
      </c>
      <c r="Y2873" t="n">
        <v>1</v>
      </c>
      <c r="Z2873" t="n">
        <v>10</v>
      </c>
    </row>
    <row r="2874">
      <c r="A2874" t="n">
        <v>99</v>
      </c>
      <c r="B2874" t="n">
        <v>95</v>
      </c>
      <c r="C2874" t="inlineStr">
        <is>
          <t xml:space="preserve">CONCLUIDO	</t>
        </is>
      </c>
      <c r="D2874" t="n">
        <v>7.6211</v>
      </c>
      <c r="E2874" t="n">
        <v>13.12</v>
      </c>
      <c r="F2874" t="n">
        <v>10.47</v>
      </c>
      <c r="G2874" t="n">
        <v>125.6</v>
      </c>
      <c r="H2874" t="n">
        <v>2.03</v>
      </c>
      <c r="I2874" t="n">
        <v>5</v>
      </c>
      <c r="J2874" t="n">
        <v>225</v>
      </c>
      <c r="K2874" t="n">
        <v>53.44</v>
      </c>
      <c r="L2874" t="n">
        <v>25.75</v>
      </c>
      <c r="M2874" t="n">
        <v>3</v>
      </c>
      <c r="N2874" t="n">
        <v>50.82</v>
      </c>
      <c r="O2874" t="n">
        <v>27984.29</v>
      </c>
      <c r="P2874" t="n">
        <v>133.85</v>
      </c>
      <c r="Q2874" t="n">
        <v>197.75</v>
      </c>
      <c r="R2874" t="n">
        <v>29.77</v>
      </c>
      <c r="S2874" t="n">
        <v>25.4</v>
      </c>
      <c r="T2874" t="n">
        <v>1356.44</v>
      </c>
      <c r="U2874" t="n">
        <v>0.85</v>
      </c>
      <c r="V2874" t="n">
        <v>0.89</v>
      </c>
      <c r="W2874" t="n">
        <v>2.95</v>
      </c>
      <c r="X2874" t="n">
        <v>0.08</v>
      </c>
      <c r="Y2874" t="n">
        <v>1</v>
      </c>
      <c r="Z2874" t="n">
        <v>10</v>
      </c>
    </row>
    <row r="2875">
      <c r="A2875" t="n">
        <v>100</v>
      </c>
      <c r="B2875" t="n">
        <v>95</v>
      </c>
      <c r="C2875" t="inlineStr">
        <is>
          <t xml:space="preserve">CONCLUIDO	</t>
        </is>
      </c>
      <c r="D2875" t="n">
        <v>7.6197</v>
      </c>
      <c r="E2875" t="n">
        <v>13.12</v>
      </c>
      <c r="F2875" t="n">
        <v>10.47</v>
      </c>
      <c r="G2875" t="n">
        <v>125.63</v>
      </c>
      <c r="H2875" t="n">
        <v>2.05</v>
      </c>
      <c r="I2875" t="n">
        <v>5</v>
      </c>
      <c r="J2875" t="n">
        <v>225.42</v>
      </c>
      <c r="K2875" t="n">
        <v>53.44</v>
      </c>
      <c r="L2875" t="n">
        <v>26</v>
      </c>
      <c r="M2875" t="n">
        <v>3</v>
      </c>
      <c r="N2875" t="n">
        <v>50.98</v>
      </c>
      <c r="O2875" t="n">
        <v>28035.92</v>
      </c>
      <c r="P2875" t="n">
        <v>133.95</v>
      </c>
      <c r="Q2875" t="n">
        <v>197.76</v>
      </c>
      <c r="R2875" t="n">
        <v>29.82</v>
      </c>
      <c r="S2875" t="n">
        <v>25.4</v>
      </c>
      <c r="T2875" t="n">
        <v>1383.37</v>
      </c>
      <c r="U2875" t="n">
        <v>0.85</v>
      </c>
      <c r="V2875" t="n">
        <v>0.89</v>
      </c>
      <c r="W2875" t="n">
        <v>2.95</v>
      </c>
      <c r="X2875" t="n">
        <v>0.08</v>
      </c>
      <c r="Y2875" t="n">
        <v>1</v>
      </c>
      <c r="Z2875" t="n">
        <v>10</v>
      </c>
    </row>
    <row r="2876">
      <c r="A2876" t="n">
        <v>101</v>
      </c>
      <c r="B2876" t="n">
        <v>95</v>
      </c>
      <c r="C2876" t="inlineStr">
        <is>
          <t xml:space="preserve">CONCLUIDO	</t>
        </is>
      </c>
      <c r="D2876" t="n">
        <v>7.6179</v>
      </c>
      <c r="E2876" t="n">
        <v>13.13</v>
      </c>
      <c r="F2876" t="n">
        <v>10.47</v>
      </c>
      <c r="G2876" t="n">
        <v>125.67</v>
      </c>
      <c r="H2876" t="n">
        <v>2.07</v>
      </c>
      <c r="I2876" t="n">
        <v>5</v>
      </c>
      <c r="J2876" t="n">
        <v>225.84</v>
      </c>
      <c r="K2876" t="n">
        <v>53.44</v>
      </c>
      <c r="L2876" t="n">
        <v>26.25</v>
      </c>
      <c r="M2876" t="n">
        <v>3</v>
      </c>
      <c r="N2876" t="n">
        <v>51.15</v>
      </c>
      <c r="O2876" t="n">
        <v>28087.6</v>
      </c>
      <c r="P2876" t="n">
        <v>134.03</v>
      </c>
      <c r="Q2876" t="n">
        <v>197.75</v>
      </c>
      <c r="R2876" t="n">
        <v>29.91</v>
      </c>
      <c r="S2876" t="n">
        <v>25.4</v>
      </c>
      <c r="T2876" t="n">
        <v>1424.38</v>
      </c>
      <c r="U2876" t="n">
        <v>0.85</v>
      </c>
      <c r="V2876" t="n">
        <v>0.89</v>
      </c>
      <c r="W2876" t="n">
        <v>2.95</v>
      </c>
      <c r="X2876" t="n">
        <v>0.08</v>
      </c>
      <c r="Y2876" t="n">
        <v>1</v>
      </c>
      <c r="Z2876" t="n">
        <v>10</v>
      </c>
    </row>
    <row r="2877">
      <c r="A2877" t="n">
        <v>102</v>
      </c>
      <c r="B2877" t="n">
        <v>95</v>
      </c>
      <c r="C2877" t="inlineStr">
        <is>
          <t xml:space="preserve">CONCLUIDO	</t>
        </is>
      </c>
      <c r="D2877" t="n">
        <v>7.6189</v>
      </c>
      <c r="E2877" t="n">
        <v>13.13</v>
      </c>
      <c r="F2877" t="n">
        <v>10.47</v>
      </c>
      <c r="G2877" t="n">
        <v>125.65</v>
      </c>
      <c r="H2877" t="n">
        <v>2.08</v>
      </c>
      <c r="I2877" t="n">
        <v>5</v>
      </c>
      <c r="J2877" t="n">
        <v>226.26</v>
      </c>
      <c r="K2877" t="n">
        <v>53.44</v>
      </c>
      <c r="L2877" t="n">
        <v>26.5</v>
      </c>
      <c r="M2877" t="n">
        <v>3</v>
      </c>
      <c r="N2877" t="n">
        <v>51.32</v>
      </c>
      <c r="O2877" t="n">
        <v>28139.34</v>
      </c>
      <c r="P2877" t="n">
        <v>133.91</v>
      </c>
      <c r="Q2877" t="n">
        <v>197.75</v>
      </c>
      <c r="R2877" t="n">
        <v>29.94</v>
      </c>
      <c r="S2877" t="n">
        <v>25.4</v>
      </c>
      <c r="T2877" t="n">
        <v>1439.1</v>
      </c>
      <c r="U2877" t="n">
        <v>0.85</v>
      </c>
      <c r="V2877" t="n">
        <v>0.89</v>
      </c>
      <c r="W2877" t="n">
        <v>2.95</v>
      </c>
      <c r="X2877" t="n">
        <v>0.08</v>
      </c>
      <c r="Y2877" t="n">
        <v>1</v>
      </c>
      <c r="Z2877" t="n">
        <v>10</v>
      </c>
    </row>
    <row r="2878">
      <c r="A2878" t="n">
        <v>103</v>
      </c>
      <c r="B2878" t="n">
        <v>95</v>
      </c>
      <c r="C2878" t="inlineStr">
        <is>
          <t xml:space="preserve">CONCLUIDO	</t>
        </is>
      </c>
      <c r="D2878" t="n">
        <v>7.6199</v>
      </c>
      <c r="E2878" t="n">
        <v>13.12</v>
      </c>
      <c r="F2878" t="n">
        <v>10.47</v>
      </c>
      <c r="G2878" t="n">
        <v>125.63</v>
      </c>
      <c r="H2878" t="n">
        <v>2.1</v>
      </c>
      <c r="I2878" t="n">
        <v>5</v>
      </c>
      <c r="J2878" t="n">
        <v>226.68</v>
      </c>
      <c r="K2878" t="n">
        <v>53.44</v>
      </c>
      <c r="L2878" t="n">
        <v>26.75</v>
      </c>
      <c r="M2878" t="n">
        <v>3</v>
      </c>
      <c r="N2878" t="n">
        <v>51.49</v>
      </c>
      <c r="O2878" t="n">
        <v>28191.14</v>
      </c>
      <c r="P2878" t="n">
        <v>133.81</v>
      </c>
      <c r="Q2878" t="n">
        <v>197.75</v>
      </c>
      <c r="R2878" t="n">
        <v>29.87</v>
      </c>
      <c r="S2878" t="n">
        <v>25.4</v>
      </c>
      <c r="T2878" t="n">
        <v>1407.98</v>
      </c>
      <c r="U2878" t="n">
        <v>0.85</v>
      </c>
      <c r="V2878" t="n">
        <v>0.89</v>
      </c>
      <c r="W2878" t="n">
        <v>2.95</v>
      </c>
      <c r="X2878" t="n">
        <v>0.08</v>
      </c>
      <c r="Y2878" t="n">
        <v>1</v>
      </c>
      <c r="Z2878" t="n">
        <v>10</v>
      </c>
    </row>
    <row r="2879">
      <c r="A2879" t="n">
        <v>104</v>
      </c>
      <c r="B2879" t="n">
        <v>95</v>
      </c>
      <c r="C2879" t="inlineStr">
        <is>
          <t xml:space="preserve">CONCLUIDO	</t>
        </is>
      </c>
      <c r="D2879" t="n">
        <v>7.6216</v>
      </c>
      <c r="E2879" t="n">
        <v>13.12</v>
      </c>
      <c r="F2879" t="n">
        <v>10.47</v>
      </c>
      <c r="G2879" t="n">
        <v>125.59</v>
      </c>
      <c r="H2879" t="n">
        <v>2.11</v>
      </c>
      <c r="I2879" t="n">
        <v>5</v>
      </c>
      <c r="J2879" t="n">
        <v>227.1</v>
      </c>
      <c r="K2879" t="n">
        <v>53.44</v>
      </c>
      <c r="L2879" t="n">
        <v>27</v>
      </c>
      <c r="M2879" t="n">
        <v>3</v>
      </c>
      <c r="N2879" t="n">
        <v>51.66</v>
      </c>
      <c r="O2879" t="n">
        <v>28243</v>
      </c>
      <c r="P2879" t="n">
        <v>133.72</v>
      </c>
      <c r="Q2879" t="n">
        <v>197.75</v>
      </c>
      <c r="R2879" t="n">
        <v>29.84</v>
      </c>
      <c r="S2879" t="n">
        <v>25.4</v>
      </c>
      <c r="T2879" t="n">
        <v>1392.63</v>
      </c>
      <c r="U2879" t="n">
        <v>0.85</v>
      </c>
      <c r="V2879" t="n">
        <v>0.89</v>
      </c>
      <c r="W2879" t="n">
        <v>2.94</v>
      </c>
      <c r="X2879" t="n">
        <v>0.08</v>
      </c>
      <c r="Y2879" t="n">
        <v>1</v>
      </c>
      <c r="Z2879" t="n">
        <v>10</v>
      </c>
    </row>
    <row r="2880">
      <c r="A2880" t="n">
        <v>105</v>
      </c>
      <c r="B2880" t="n">
        <v>95</v>
      </c>
      <c r="C2880" t="inlineStr">
        <is>
          <t xml:space="preserve">CONCLUIDO	</t>
        </is>
      </c>
      <c r="D2880" t="n">
        <v>7.619</v>
      </c>
      <c r="E2880" t="n">
        <v>13.12</v>
      </c>
      <c r="F2880" t="n">
        <v>10.47</v>
      </c>
      <c r="G2880" t="n">
        <v>125.64</v>
      </c>
      <c r="H2880" t="n">
        <v>2.13</v>
      </c>
      <c r="I2880" t="n">
        <v>5</v>
      </c>
      <c r="J2880" t="n">
        <v>227.52</v>
      </c>
      <c r="K2880" t="n">
        <v>53.44</v>
      </c>
      <c r="L2880" t="n">
        <v>27.25</v>
      </c>
      <c r="M2880" t="n">
        <v>3</v>
      </c>
      <c r="N2880" t="n">
        <v>51.83</v>
      </c>
      <c r="O2880" t="n">
        <v>28294.92</v>
      </c>
      <c r="P2880" t="n">
        <v>133.68</v>
      </c>
      <c r="Q2880" t="n">
        <v>197.75</v>
      </c>
      <c r="R2880" t="n">
        <v>29.93</v>
      </c>
      <c r="S2880" t="n">
        <v>25.4</v>
      </c>
      <c r="T2880" t="n">
        <v>1435.29</v>
      </c>
      <c r="U2880" t="n">
        <v>0.85</v>
      </c>
      <c r="V2880" t="n">
        <v>0.89</v>
      </c>
      <c r="W2880" t="n">
        <v>2.95</v>
      </c>
      <c r="X2880" t="n">
        <v>0.08</v>
      </c>
      <c r="Y2880" t="n">
        <v>1</v>
      </c>
      <c r="Z2880" t="n">
        <v>10</v>
      </c>
    </row>
    <row r="2881">
      <c r="A2881" t="n">
        <v>106</v>
      </c>
      <c r="B2881" t="n">
        <v>95</v>
      </c>
      <c r="C2881" t="inlineStr">
        <is>
          <t xml:space="preserve">CONCLUIDO	</t>
        </is>
      </c>
      <c r="D2881" t="n">
        <v>7.621</v>
      </c>
      <c r="E2881" t="n">
        <v>13.12</v>
      </c>
      <c r="F2881" t="n">
        <v>10.47</v>
      </c>
      <c r="G2881" t="n">
        <v>125.6</v>
      </c>
      <c r="H2881" t="n">
        <v>2.14</v>
      </c>
      <c r="I2881" t="n">
        <v>5</v>
      </c>
      <c r="J2881" t="n">
        <v>227.94</v>
      </c>
      <c r="K2881" t="n">
        <v>53.44</v>
      </c>
      <c r="L2881" t="n">
        <v>27.5</v>
      </c>
      <c r="M2881" t="n">
        <v>3</v>
      </c>
      <c r="N2881" t="n">
        <v>52.01</v>
      </c>
      <c r="O2881" t="n">
        <v>28346.9</v>
      </c>
      <c r="P2881" t="n">
        <v>133.46</v>
      </c>
      <c r="Q2881" t="n">
        <v>197.75</v>
      </c>
      <c r="R2881" t="n">
        <v>29.79</v>
      </c>
      <c r="S2881" t="n">
        <v>25.4</v>
      </c>
      <c r="T2881" t="n">
        <v>1366.91</v>
      </c>
      <c r="U2881" t="n">
        <v>0.85</v>
      </c>
      <c r="V2881" t="n">
        <v>0.89</v>
      </c>
      <c r="W2881" t="n">
        <v>2.95</v>
      </c>
      <c r="X2881" t="n">
        <v>0.08</v>
      </c>
      <c r="Y2881" t="n">
        <v>1</v>
      </c>
      <c r="Z2881" t="n">
        <v>10</v>
      </c>
    </row>
    <row r="2882">
      <c r="A2882" t="n">
        <v>107</v>
      </c>
      <c r="B2882" t="n">
        <v>95</v>
      </c>
      <c r="C2882" t="inlineStr">
        <is>
          <t xml:space="preserve">CONCLUIDO	</t>
        </is>
      </c>
      <c r="D2882" t="n">
        <v>7.622</v>
      </c>
      <c r="E2882" t="n">
        <v>13.12</v>
      </c>
      <c r="F2882" t="n">
        <v>10.47</v>
      </c>
      <c r="G2882" t="n">
        <v>125.58</v>
      </c>
      <c r="H2882" t="n">
        <v>2.16</v>
      </c>
      <c r="I2882" t="n">
        <v>5</v>
      </c>
      <c r="J2882" t="n">
        <v>228.36</v>
      </c>
      <c r="K2882" t="n">
        <v>53.44</v>
      </c>
      <c r="L2882" t="n">
        <v>27.75</v>
      </c>
      <c r="M2882" t="n">
        <v>3</v>
      </c>
      <c r="N2882" t="n">
        <v>52.18</v>
      </c>
      <c r="O2882" t="n">
        <v>28398.94</v>
      </c>
      <c r="P2882" t="n">
        <v>133.32</v>
      </c>
      <c r="Q2882" t="n">
        <v>197.75</v>
      </c>
      <c r="R2882" t="n">
        <v>29.72</v>
      </c>
      <c r="S2882" t="n">
        <v>25.4</v>
      </c>
      <c r="T2882" t="n">
        <v>1330.81</v>
      </c>
      <c r="U2882" t="n">
        <v>0.85</v>
      </c>
      <c r="V2882" t="n">
        <v>0.89</v>
      </c>
      <c r="W2882" t="n">
        <v>2.95</v>
      </c>
      <c r="X2882" t="n">
        <v>0.08</v>
      </c>
      <c r="Y2882" t="n">
        <v>1</v>
      </c>
      <c r="Z2882" t="n">
        <v>10</v>
      </c>
    </row>
    <row r="2883">
      <c r="A2883" t="n">
        <v>108</v>
      </c>
      <c r="B2883" t="n">
        <v>95</v>
      </c>
      <c r="C2883" t="inlineStr">
        <is>
          <t xml:space="preserve">CONCLUIDO	</t>
        </is>
      </c>
      <c r="D2883" t="n">
        <v>7.6232</v>
      </c>
      <c r="E2883" t="n">
        <v>13.12</v>
      </c>
      <c r="F2883" t="n">
        <v>10.46</v>
      </c>
      <c r="G2883" t="n">
        <v>125.56</v>
      </c>
      <c r="H2883" t="n">
        <v>2.18</v>
      </c>
      <c r="I2883" t="n">
        <v>5</v>
      </c>
      <c r="J2883" t="n">
        <v>228.79</v>
      </c>
      <c r="K2883" t="n">
        <v>53.44</v>
      </c>
      <c r="L2883" t="n">
        <v>28</v>
      </c>
      <c r="M2883" t="n">
        <v>3</v>
      </c>
      <c r="N2883" t="n">
        <v>52.35</v>
      </c>
      <c r="O2883" t="n">
        <v>28451.04</v>
      </c>
      <c r="P2883" t="n">
        <v>133.02</v>
      </c>
      <c r="Q2883" t="n">
        <v>197.76</v>
      </c>
      <c r="R2883" t="n">
        <v>29.62</v>
      </c>
      <c r="S2883" t="n">
        <v>25.4</v>
      </c>
      <c r="T2883" t="n">
        <v>1280.76</v>
      </c>
      <c r="U2883" t="n">
        <v>0.86</v>
      </c>
      <c r="V2883" t="n">
        <v>0.89</v>
      </c>
      <c r="W2883" t="n">
        <v>2.95</v>
      </c>
      <c r="X2883" t="n">
        <v>0.07000000000000001</v>
      </c>
      <c r="Y2883" t="n">
        <v>1</v>
      </c>
      <c r="Z2883" t="n">
        <v>10</v>
      </c>
    </row>
    <row r="2884">
      <c r="A2884" t="n">
        <v>109</v>
      </c>
      <c r="B2884" t="n">
        <v>95</v>
      </c>
      <c r="C2884" t="inlineStr">
        <is>
          <t xml:space="preserve">CONCLUIDO	</t>
        </is>
      </c>
      <c r="D2884" t="n">
        <v>7.6223</v>
      </c>
      <c r="E2884" t="n">
        <v>13.12</v>
      </c>
      <c r="F2884" t="n">
        <v>10.46</v>
      </c>
      <c r="G2884" t="n">
        <v>125.58</v>
      </c>
      <c r="H2884" t="n">
        <v>2.19</v>
      </c>
      <c r="I2884" t="n">
        <v>5</v>
      </c>
      <c r="J2884" t="n">
        <v>229.21</v>
      </c>
      <c r="K2884" t="n">
        <v>53.44</v>
      </c>
      <c r="L2884" t="n">
        <v>28.25</v>
      </c>
      <c r="M2884" t="n">
        <v>3</v>
      </c>
      <c r="N2884" t="n">
        <v>52.52</v>
      </c>
      <c r="O2884" t="n">
        <v>28503.21</v>
      </c>
      <c r="P2884" t="n">
        <v>132.97</v>
      </c>
      <c r="Q2884" t="n">
        <v>197.75</v>
      </c>
      <c r="R2884" t="n">
        <v>29.72</v>
      </c>
      <c r="S2884" t="n">
        <v>25.4</v>
      </c>
      <c r="T2884" t="n">
        <v>1328.83</v>
      </c>
      <c r="U2884" t="n">
        <v>0.85</v>
      </c>
      <c r="V2884" t="n">
        <v>0.89</v>
      </c>
      <c r="W2884" t="n">
        <v>2.95</v>
      </c>
      <c r="X2884" t="n">
        <v>0.07000000000000001</v>
      </c>
      <c r="Y2884" t="n">
        <v>1</v>
      </c>
      <c r="Z2884" t="n">
        <v>10</v>
      </c>
    </row>
    <row r="2885">
      <c r="A2885" t="n">
        <v>110</v>
      </c>
      <c r="B2885" t="n">
        <v>95</v>
      </c>
      <c r="C2885" t="inlineStr">
        <is>
          <t xml:space="preserve">CONCLUIDO	</t>
        </is>
      </c>
      <c r="D2885" t="n">
        <v>7.6244</v>
      </c>
      <c r="E2885" t="n">
        <v>13.12</v>
      </c>
      <c r="F2885" t="n">
        <v>10.46</v>
      </c>
      <c r="G2885" t="n">
        <v>125.53</v>
      </c>
      <c r="H2885" t="n">
        <v>2.21</v>
      </c>
      <c r="I2885" t="n">
        <v>5</v>
      </c>
      <c r="J2885" t="n">
        <v>229.63</v>
      </c>
      <c r="K2885" t="n">
        <v>53.44</v>
      </c>
      <c r="L2885" t="n">
        <v>28.5</v>
      </c>
      <c r="M2885" t="n">
        <v>3</v>
      </c>
      <c r="N2885" t="n">
        <v>52.7</v>
      </c>
      <c r="O2885" t="n">
        <v>28555.43</v>
      </c>
      <c r="P2885" t="n">
        <v>132.63</v>
      </c>
      <c r="Q2885" t="n">
        <v>197.75</v>
      </c>
      <c r="R2885" t="n">
        <v>29.5</v>
      </c>
      <c r="S2885" t="n">
        <v>25.4</v>
      </c>
      <c r="T2885" t="n">
        <v>1220.84</v>
      </c>
      <c r="U2885" t="n">
        <v>0.86</v>
      </c>
      <c r="V2885" t="n">
        <v>0.89</v>
      </c>
      <c r="W2885" t="n">
        <v>2.95</v>
      </c>
      <c r="X2885" t="n">
        <v>0.07000000000000001</v>
      </c>
      <c r="Y2885" t="n">
        <v>1</v>
      </c>
      <c r="Z2885" t="n">
        <v>10</v>
      </c>
    </row>
    <row r="2886">
      <c r="A2886" t="n">
        <v>111</v>
      </c>
      <c r="B2886" t="n">
        <v>95</v>
      </c>
      <c r="C2886" t="inlineStr">
        <is>
          <t xml:space="preserve">CONCLUIDO	</t>
        </is>
      </c>
      <c r="D2886" t="n">
        <v>7.624</v>
      </c>
      <c r="E2886" t="n">
        <v>13.12</v>
      </c>
      <c r="F2886" t="n">
        <v>10.46</v>
      </c>
      <c r="G2886" t="n">
        <v>125.54</v>
      </c>
      <c r="H2886" t="n">
        <v>2.22</v>
      </c>
      <c r="I2886" t="n">
        <v>5</v>
      </c>
      <c r="J2886" t="n">
        <v>230.06</v>
      </c>
      <c r="K2886" t="n">
        <v>53.44</v>
      </c>
      <c r="L2886" t="n">
        <v>28.75</v>
      </c>
      <c r="M2886" t="n">
        <v>3</v>
      </c>
      <c r="N2886" t="n">
        <v>52.87</v>
      </c>
      <c r="O2886" t="n">
        <v>28607.71</v>
      </c>
      <c r="P2886" t="n">
        <v>132.53</v>
      </c>
      <c r="Q2886" t="n">
        <v>197.78</v>
      </c>
      <c r="R2886" t="n">
        <v>29.57</v>
      </c>
      <c r="S2886" t="n">
        <v>25.4</v>
      </c>
      <c r="T2886" t="n">
        <v>1255.88</v>
      </c>
      <c r="U2886" t="n">
        <v>0.86</v>
      </c>
      <c r="V2886" t="n">
        <v>0.89</v>
      </c>
      <c r="W2886" t="n">
        <v>2.95</v>
      </c>
      <c r="X2886" t="n">
        <v>0.07000000000000001</v>
      </c>
      <c r="Y2886" t="n">
        <v>1</v>
      </c>
      <c r="Z2886" t="n">
        <v>10</v>
      </c>
    </row>
    <row r="2887">
      <c r="A2887" t="n">
        <v>112</v>
      </c>
      <c r="B2887" t="n">
        <v>95</v>
      </c>
      <c r="C2887" t="inlineStr">
        <is>
          <t xml:space="preserve">CONCLUIDO	</t>
        </is>
      </c>
      <c r="D2887" t="n">
        <v>7.6237</v>
      </c>
      <c r="E2887" t="n">
        <v>13.12</v>
      </c>
      <c r="F2887" t="n">
        <v>10.46</v>
      </c>
      <c r="G2887" t="n">
        <v>125.55</v>
      </c>
      <c r="H2887" t="n">
        <v>2.24</v>
      </c>
      <c r="I2887" t="n">
        <v>5</v>
      </c>
      <c r="J2887" t="n">
        <v>230.48</v>
      </c>
      <c r="K2887" t="n">
        <v>53.44</v>
      </c>
      <c r="L2887" t="n">
        <v>29</v>
      </c>
      <c r="M2887" t="n">
        <v>3</v>
      </c>
      <c r="N2887" t="n">
        <v>53.05</v>
      </c>
      <c r="O2887" t="n">
        <v>28660.06</v>
      </c>
      <c r="P2887" t="n">
        <v>132.02</v>
      </c>
      <c r="Q2887" t="n">
        <v>197.76</v>
      </c>
      <c r="R2887" t="n">
        <v>29.62</v>
      </c>
      <c r="S2887" t="n">
        <v>25.4</v>
      </c>
      <c r="T2887" t="n">
        <v>1278.68</v>
      </c>
      <c r="U2887" t="n">
        <v>0.86</v>
      </c>
      <c r="V2887" t="n">
        <v>0.89</v>
      </c>
      <c r="W2887" t="n">
        <v>2.95</v>
      </c>
      <c r="X2887" t="n">
        <v>0.07000000000000001</v>
      </c>
      <c r="Y2887" t="n">
        <v>1</v>
      </c>
      <c r="Z2887" t="n">
        <v>10</v>
      </c>
    </row>
    <row r="2888">
      <c r="A2888" t="n">
        <v>113</v>
      </c>
      <c r="B2888" t="n">
        <v>95</v>
      </c>
      <c r="C2888" t="inlineStr">
        <is>
          <t xml:space="preserve">CONCLUIDO	</t>
        </is>
      </c>
      <c r="D2888" t="n">
        <v>7.6253</v>
      </c>
      <c r="E2888" t="n">
        <v>13.11</v>
      </c>
      <c r="F2888" t="n">
        <v>10.46</v>
      </c>
      <c r="G2888" t="n">
        <v>125.51</v>
      </c>
      <c r="H2888" t="n">
        <v>2.25</v>
      </c>
      <c r="I2888" t="n">
        <v>5</v>
      </c>
      <c r="J2888" t="n">
        <v>230.91</v>
      </c>
      <c r="K2888" t="n">
        <v>53.44</v>
      </c>
      <c r="L2888" t="n">
        <v>29.25</v>
      </c>
      <c r="M2888" t="n">
        <v>3</v>
      </c>
      <c r="N2888" t="n">
        <v>53.22</v>
      </c>
      <c r="O2888" t="n">
        <v>28712.46</v>
      </c>
      <c r="P2888" t="n">
        <v>131.59</v>
      </c>
      <c r="Q2888" t="n">
        <v>197.75</v>
      </c>
      <c r="R2888" t="n">
        <v>29.55</v>
      </c>
      <c r="S2888" t="n">
        <v>25.4</v>
      </c>
      <c r="T2888" t="n">
        <v>1243.72</v>
      </c>
      <c r="U2888" t="n">
        <v>0.86</v>
      </c>
      <c r="V2888" t="n">
        <v>0.89</v>
      </c>
      <c r="W2888" t="n">
        <v>2.95</v>
      </c>
      <c r="X2888" t="n">
        <v>0.07000000000000001</v>
      </c>
      <c r="Y2888" t="n">
        <v>1</v>
      </c>
      <c r="Z2888" t="n">
        <v>10</v>
      </c>
    </row>
    <row r="2889">
      <c r="A2889" t="n">
        <v>114</v>
      </c>
      <c r="B2889" t="n">
        <v>95</v>
      </c>
      <c r="C2889" t="inlineStr">
        <is>
          <t xml:space="preserve">CONCLUIDO	</t>
        </is>
      </c>
      <c r="D2889" t="n">
        <v>7.6216</v>
      </c>
      <c r="E2889" t="n">
        <v>13.12</v>
      </c>
      <c r="F2889" t="n">
        <v>10.47</v>
      </c>
      <c r="G2889" t="n">
        <v>125.59</v>
      </c>
      <c r="H2889" t="n">
        <v>2.27</v>
      </c>
      <c r="I2889" t="n">
        <v>5</v>
      </c>
      <c r="J2889" t="n">
        <v>231.33</v>
      </c>
      <c r="K2889" t="n">
        <v>53.44</v>
      </c>
      <c r="L2889" t="n">
        <v>29.5</v>
      </c>
      <c r="M2889" t="n">
        <v>3</v>
      </c>
      <c r="N2889" t="n">
        <v>53.4</v>
      </c>
      <c r="O2889" t="n">
        <v>28764.93</v>
      </c>
      <c r="P2889" t="n">
        <v>131.5</v>
      </c>
      <c r="Q2889" t="n">
        <v>197.75</v>
      </c>
      <c r="R2889" t="n">
        <v>29.73</v>
      </c>
      <c r="S2889" t="n">
        <v>25.4</v>
      </c>
      <c r="T2889" t="n">
        <v>1334.88</v>
      </c>
      <c r="U2889" t="n">
        <v>0.85</v>
      </c>
      <c r="V2889" t="n">
        <v>0.89</v>
      </c>
      <c r="W2889" t="n">
        <v>2.95</v>
      </c>
      <c r="X2889" t="n">
        <v>0.08</v>
      </c>
      <c r="Y2889" t="n">
        <v>1</v>
      </c>
      <c r="Z2889" t="n">
        <v>10</v>
      </c>
    </row>
    <row r="2890">
      <c r="A2890" t="n">
        <v>115</v>
      </c>
      <c r="B2890" t="n">
        <v>95</v>
      </c>
      <c r="C2890" t="inlineStr">
        <is>
          <t xml:space="preserve">CONCLUIDO	</t>
        </is>
      </c>
      <c r="D2890" t="n">
        <v>7.6202</v>
      </c>
      <c r="E2890" t="n">
        <v>13.12</v>
      </c>
      <c r="F2890" t="n">
        <v>10.47</v>
      </c>
      <c r="G2890" t="n">
        <v>125.62</v>
      </c>
      <c r="H2890" t="n">
        <v>2.28</v>
      </c>
      <c r="I2890" t="n">
        <v>5</v>
      </c>
      <c r="J2890" t="n">
        <v>231.76</v>
      </c>
      <c r="K2890" t="n">
        <v>53.44</v>
      </c>
      <c r="L2890" t="n">
        <v>29.75</v>
      </c>
      <c r="M2890" t="n">
        <v>3</v>
      </c>
      <c r="N2890" t="n">
        <v>53.57</v>
      </c>
      <c r="O2890" t="n">
        <v>28817.46</v>
      </c>
      <c r="P2890" t="n">
        <v>131.41</v>
      </c>
      <c r="Q2890" t="n">
        <v>197.75</v>
      </c>
      <c r="R2890" t="n">
        <v>29.85</v>
      </c>
      <c r="S2890" t="n">
        <v>25.4</v>
      </c>
      <c r="T2890" t="n">
        <v>1398.43</v>
      </c>
      <c r="U2890" t="n">
        <v>0.85</v>
      </c>
      <c r="V2890" t="n">
        <v>0.89</v>
      </c>
      <c r="W2890" t="n">
        <v>2.95</v>
      </c>
      <c r="X2890" t="n">
        <v>0.08</v>
      </c>
      <c r="Y2890" t="n">
        <v>1</v>
      </c>
      <c r="Z2890" t="n">
        <v>10</v>
      </c>
    </row>
    <row r="2891">
      <c r="A2891" t="n">
        <v>116</v>
      </c>
      <c r="B2891" t="n">
        <v>95</v>
      </c>
      <c r="C2891" t="inlineStr">
        <is>
          <t xml:space="preserve">CONCLUIDO	</t>
        </is>
      </c>
      <c r="D2891" t="n">
        <v>7.6199</v>
      </c>
      <c r="E2891" t="n">
        <v>13.12</v>
      </c>
      <c r="F2891" t="n">
        <v>10.47</v>
      </c>
      <c r="G2891" t="n">
        <v>125.63</v>
      </c>
      <c r="H2891" t="n">
        <v>2.3</v>
      </c>
      <c r="I2891" t="n">
        <v>5</v>
      </c>
      <c r="J2891" t="n">
        <v>232.18</v>
      </c>
      <c r="K2891" t="n">
        <v>53.44</v>
      </c>
      <c r="L2891" t="n">
        <v>30</v>
      </c>
      <c r="M2891" t="n">
        <v>3</v>
      </c>
      <c r="N2891" t="n">
        <v>53.75</v>
      </c>
      <c r="O2891" t="n">
        <v>28870.05</v>
      </c>
      <c r="P2891" t="n">
        <v>131.31</v>
      </c>
      <c r="Q2891" t="n">
        <v>197.75</v>
      </c>
      <c r="R2891" t="n">
        <v>29.86</v>
      </c>
      <c r="S2891" t="n">
        <v>25.4</v>
      </c>
      <c r="T2891" t="n">
        <v>1401.96</v>
      </c>
      <c r="U2891" t="n">
        <v>0.85</v>
      </c>
      <c r="V2891" t="n">
        <v>0.89</v>
      </c>
      <c r="W2891" t="n">
        <v>2.95</v>
      </c>
      <c r="X2891" t="n">
        <v>0.08</v>
      </c>
      <c r="Y2891" t="n">
        <v>1</v>
      </c>
      <c r="Z2891" t="n">
        <v>10</v>
      </c>
    </row>
    <row r="2892">
      <c r="A2892" t="n">
        <v>117</v>
      </c>
      <c r="B2892" t="n">
        <v>95</v>
      </c>
      <c r="C2892" t="inlineStr">
        <is>
          <t xml:space="preserve">CONCLUIDO	</t>
        </is>
      </c>
      <c r="D2892" t="n">
        <v>7.6202</v>
      </c>
      <c r="E2892" t="n">
        <v>13.12</v>
      </c>
      <c r="F2892" t="n">
        <v>10.47</v>
      </c>
      <c r="G2892" t="n">
        <v>125.62</v>
      </c>
      <c r="H2892" t="n">
        <v>2.31</v>
      </c>
      <c r="I2892" t="n">
        <v>5</v>
      </c>
      <c r="J2892" t="n">
        <v>232.61</v>
      </c>
      <c r="K2892" t="n">
        <v>53.44</v>
      </c>
      <c r="L2892" t="n">
        <v>30.25</v>
      </c>
      <c r="M2892" t="n">
        <v>3</v>
      </c>
      <c r="N2892" t="n">
        <v>53.93</v>
      </c>
      <c r="O2892" t="n">
        <v>28922.71</v>
      </c>
      <c r="P2892" t="n">
        <v>130.88</v>
      </c>
      <c r="Q2892" t="n">
        <v>197.75</v>
      </c>
      <c r="R2892" t="n">
        <v>29.81</v>
      </c>
      <c r="S2892" t="n">
        <v>25.4</v>
      </c>
      <c r="T2892" t="n">
        <v>1376.38</v>
      </c>
      <c r="U2892" t="n">
        <v>0.85</v>
      </c>
      <c r="V2892" t="n">
        <v>0.89</v>
      </c>
      <c r="W2892" t="n">
        <v>2.95</v>
      </c>
      <c r="X2892" t="n">
        <v>0.08</v>
      </c>
      <c r="Y2892" t="n">
        <v>1</v>
      </c>
      <c r="Z2892" t="n">
        <v>10</v>
      </c>
    </row>
    <row r="2893">
      <c r="A2893" t="n">
        <v>118</v>
      </c>
      <c r="B2893" t="n">
        <v>95</v>
      </c>
      <c r="C2893" t="inlineStr">
        <is>
          <t xml:space="preserve">CONCLUIDO	</t>
        </is>
      </c>
      <c r="D2893" t="n">
        <v>7.6207</v>
      </c>
      <c r="E2893" t="n">
        <v>13.12</v>
      </c>
      <c r="F2893" t="n">
        <v>10.47</v>
      </c>
      <c r="G2893" t="n">
        <v>125.61</v>
      </c>
      <c r="H2893" t="n">
        <v>2.33</v>
      </c>
      <c r="I2893" t="n">
        <v>5</v>
      </c>
      <c r="J2893" t="n">
        <v>233.04</v>
      </c>
      <c r="K2893" t="n">
        <v>53.44</v>
      </c>
      <c r="L2893" t="n">
        <v>30.5</v>
      </c>
      <c r="M2893" t="n">
        <v>3</v>
      </c>
      <c r="N2893" t="n">
        <v>54.1</v>
      </c>
      <c r="O2893" t="n">
        <v>28975.43</v>
      </c>
      <c r="P2893" t="n">
        <v>130.51</v>
      </c>
      <c r="Q2893" t="n">
        <v>197.75</v>
      </c>
      <c r="R2893" t="n">
        <v>29.78</v>
      </c>
      <c r="S2893" t="n">
        <v>25.4</v>
      </c>
      <c r="T2893" t="n">
        <v>1361</v>
      </c>
      <c r="U2893" t="n">
        <v>0.85</v>
      </c>
      <c r="V2893" t="n">
        <v>0.89</v>
      </c>
      <c r="W2893" t="n">
        <v>2.95</v>
      </c>
      <c r="X2893" t="n">
        <v>0.08</v>
      </c>
      <c r="Y2893" t="n">
        <v>1</v>
      </c>
      <c r="Z2893" t="n">
        <v>10</v>
      </c>
    </row>
    <row r="2894">
      <c r="A2894" t="n">
        <v>119</v>
      </c>
      <c r="B2894" t="n">
        <v>95</v>
      </c>
      <c r="C2894" t="inlineStr">
        <is>
          <t xml:space="preserve">CONCLUIDO	</t>
        </is>
      </c>
      <c r="D2894" t="n">
        <v>7.6211</v>
      </c>
      <c r="E2894" t="n">
        <v>13.12</v>
      </c>
      <c r="F2894" t="n">
        <v>10.47</v>
      </c>
      <c r="G2894" t="n">
        <v>125.6</v>
      </c>
      <c r="H2894" t="n">
        <v>2.34</v>
      </c>
      <c r="I2894" t="n">
        <v>5</v>
      </c>
      <c r="J2894" t="n">
        <v>233.47</v>
      </c>
      <c r="K2894" t="n">
        <v>53.44</v>
      </c>
      <c r="L2894" t="n">
        <v>30.75</v>
      </c>
      <c r="M2894" t="n">
        <v>3</v>
      </c>
      <c r="N2894" t="n">
        <v>54.28</v>
      </c>
      <c r="O2894" t="n">
        <v>29028.21</v>
      </c>
      <c r="P2894" t="n">
        <v>130.37</v>
      </c>
      <c r="Q2894" t="n">
        <v>197.78</v>
      </c>
      <c r="R2894" t="n">
        <v>29.77</v>
      </c>
      <c r="S2894" t="n">
        <v>25.4</v>
      </c>
      <c r="T2894" t="n">
        <v>1354.01</v>
      </c>
      <c r="U2894" t="n">
        <v>0.85</v>
      </c>
      <c r="V2894" t="n">
        <v>0.89</v>
      </c>
      <c r="W2894" t="n">
        <v>2.95</v>
      </c>
      <c r="X2894" t="n">
        <v>0.08</v>
      </c>
      <c r="Y2894" t="n">
        <v>1</v>
      </c>
      <c r="Z2894" t="n">
        <v>10</v>
      </c>
    </row>
    <row r="2895">
      <c r="A2895" t="n">
        <v>120</v>
      </c>
      <c r="B2895" t="n">
        <v>95</v>
      </c>
      <c r="C2895" t="inlineStr">
        <is>
          <t xml:space="preserve">CONCLUIDO	</t>
        </is>
      </c>
      <c r="D2895" t="n">
        <v>7.6555</v>
      </c>
      <c r="E2895" t="n">
        <v>13.06</v>
      </c>
      <c r="F2895" t="n">
        <v>10.45</v>
      </c>
      <c r="G2895" t="n">
        <v>156.68</v>
      </c>
      <c r="H2895" t="n">
        <v>2.36</v>
      </c>
      <c r="I2895" t="n">
        <v>4</v>
      </c>
      <c r="J2895" t="n">
        <v>233.89</v>
      </c>
      <c r="K2895" t="n">
        <v>53.44</v>
      </c>
      <c r="L2895" t="n">
        <v>31</v>
      </c>
      <c r="M2895" t="n">
        <v>2</v>
      </c>
      <c r="N2895" t="n">
        <v>54.46</v>
      </c>
      <c r="O2895" t="n">
        <v>29081.05</v>
      </c>
      <c r="P2895" t="n">
        <v>129.82</v>
      </c>
      <c r="Q2895" t="n">
        <v>197.77</v>
      </c>
      <c r="R2895" t="n">
        <v>29.08</v>
      </c>
      <c r="S2895" t="n">
        <v>25.4</v>
      </c>
      <c r="T2895" t="n">
        <v>1014.28</v>
      </c>
      <c r="U2895" t="n">
        <v>0.87</v>
      </c>
      <c r="V2895" t="n">
        <v>0.89</v>
      </c>
      <c r="W2895" t="n">
        <v>2.95</v>
      </c>
      <c r="X2895" t="n">
        <v>0.06</v>
      </c>
      <c r="Y2895" t="n">
        <v>1</v>
      </c>
      <c r="Z2895" t="n">
        <v>10</v>
      </c>
    </row>
    <row r="2896">
      <c r="A2896" t="n">
        <v>121</v>
      </c>
      <c r="B2896" t="n">
        <v>95</v>
      </c>
      <c r="C2896" t="inlineStr">
        <is>
          <t xml:space="preserve">CONCLUIDO	</t>
        </is>
      </c>
      <c r="D2896" t="n">
        <v>7.6583</v>
      </c>
      <c r="E2896" t="n">
        <v>13.06</v>
      </c>
      <c r="F2896" t="n">
        <v>10.44</v>
      </c>
      <c r="G2896" t="n">
        <v>156.6</v>
      </c>
      <c r="H2896" t="n">
        <v>2.37</v>
      </c>
      <c r="I2896" t="n">
        <v>4</v>
      </c>
      <c r="J2896" t="n">
        <v>234.32</v>
      </c>
      <c r="K2896" t="n">
        <v>53.44</v>
      </c>
      <c r="L2896" t="n">
        <v>31.25</v>
      </c>
      <c r="M2896" t="n">
        <v>2</v>
      </c>
      <c r="N2896" t="n">
        <v>54.64</v>
      </c>
      <c r="O2896" t="n">
        <v>29133.96</v>
      </c>
      <c r="P2896" t="n">
        <v>129.97</v>
      </c>
      <c r="Q2896" t="n">
        <v>197.75</v>
      </c>
      <c r="R2896" t="n">
        <v>28.99</v>
      </c>
      <c r="S2896" t="n">
        <v>25.4</v>
      </c>
      <c r="T2896" t="n">
        <v>969.0700000000001</v>
      </c>
      <c r="U2896" t="n">
        <v>0.88</v>
      </c>
      <c r="V2896" t="n">
        <v>0.89</v>
      </c>
      <c r="W2896" t="n">
        <v>2.94</v>
      </c>
      <c r="X2896" t="n">
        <v>0.05</v>
      </c>
      <c r="Y2896" t="n">
        <v>1</v>
      </c>
      <c r="Z2896" t="n">
        <v>10</v>
      </c>
    </row>
    <row r="2897">
      <c r="A2897" t="n">
        <v>122</v>
      </c>
      <c r="B2897" t="n">
        <v>95</v>
      </c>
      <c r="C2897" t="inlineStr">
        <is>
          <t xml:space="preserve">CONCLUIDO	</t>
        </is>
      </c>
      <c r="D2897" t="n">
        <v>7.6568</v>
      </c>
      <c r="E2897" t="n">
        <v>13.06</v>
      </c>
      <c r="F2897" t="n">
        <v>10.44</v>
      </c>
      <c r="G2897" t="n">
        <v>156.64</v>
      </c>
      <c r="H2897" t="n">
        <v>2.39</v>
      </c>
      <c r="I2897" t="n">
        <v>4</v>
      </c>
      <c r="J2897" t="n">
        <v>234.75</v>
      </c>
      <c r="K2897" t="n">
        <v>53.44</v>
      </c>
      <c r="L2897" t="n">
        <v>31.5</v>
      </c>
      <c r="M2897" t="n">
        <v>2</v>
      </c>
      <c r="N2897" t="n">
        <v>54.82</v>
      </c>
      <c r="O2897" t="n">
        <v>29186.93</v>
      </c>
      <c r="P2897" t="n">
        <v>130.11</v>
      </c>
      <c r="Q2897" t="n">
        <v>197.75</v>
      </c>
      <c r="R2897" t="n">
        <v>28.99</v>
      </c>
      <c r="S2897" t="n">
        <v>25.4</v>
      </c>
      <c r="T2897" t="n">
        <v>969.9400000000001</v>
      </c>
      <c r="U2897" t="n">
        <v>0.88</v>
      </c>
      <c r="V2897" t="n">
        <v>0.89</v>
      </c>
      <c r="W2897" t="n">
        <v>2.95</v>
      </c>
      <c r="X2897" t="n">
        <v>0.05</v>
      </c>
      <c r="Y2897" t="n">
        <v>1</v>
      </c>
      <c r="Z2897" t="n">
        <v>10</v>
      </c>
    </row>
    <row r="2898">
      <c r="A2898" t="n">
        <v>123</v>
      </c>
      <c r="B2898" t="n">
        <v>95</v>
      </c>
      <c r="C2898" t="inlineStr">
        <is>
          <t xml:space="preserve">CONCLUIDO	</t>
        </is>
      </c>
      <c r="D2898" t="n">
        <v>7.6565</v>
      </c>
      <c r="E2898" t="n">
        <v>13.06</v>
      </c>
      <c r="F2898" t="n">
        <v>10.44</v>
      </c>
      <c r="G2898" t="n">
        <v>156.65</v>
      </c>
      <c r="H2898" t="n">
        <v>2.4</v>
      </c>
      <c r="I2898" t="n">
        <v>4</v>
      </c>
      <c r="J2898" t="n">
        <v>235.18</v>
      </c>
      <c r="K2898" t="n">
        <v>53.44</v>
      </c>
      <c r="L2898" t="n">
        <v>31.75</v>
      </c>
      <c r="M2898" t="n">
        <v>2</v>
      </c>
      <c r="N2898" t="n">
        <v>55</v>
      </c>
      <c r="O2898" t="n">
        <v>29239.96</v>
      </c>
      <c r="P2898" t="n">
        <v>130.38</v>
      </c>
      <c r="Q2898" t="n">
        <v>197.76</v>
      </c>
      <c r="R2898" t="n">
        <v>29.07</v>
      </c>
      <c r="S2898" t="n">
        <v>25.4</v>
      </c>
      <c r="T2898" t="n">
        <v>1010.49</v>
      </c>
      <c r="U2898" t="n">
        <v>0.87</v>
      </c>
      <c r="V2898" t="n">
        <v>0.89</v>
      </c>
      <c r="W2898" t="n">
        <v>2.94</v>
      </c>
      <c r="X2898" t="n">
        <v>0.05</v>
      </c>
      <c r="Y2898" t="n">
        <v>1</v>
      </c>
      <c r="Z2898" t="n">
        <v>10</v>
      </c>
    </row>
    <row r="2899">
      <c r="A2899" t="n">
        <v>124</v>
      </c>
      <c r="B2899" t="n">
        <v>95</v>
      </c>
      <c r="C2899" t="inlineStr">
        <is>
          <t xml:space="preserve">CONCLUIDO	</t>
        </is>
      </c>
      <c r="D2899" t="n">
        <v>7.6562</v>
      </c>
      <c r="E2899" t="n">
        <v>13.06</v>
      </c>
      <c r="F2899" t="n">
        <v>10.44</v>
      </c>
      <c r="G2899" t="n">
        <v>156.66</v>
      </c>
      <c r="H2899" t="n">
        <v>2.41</v>
      </c>
      <c r="I2899" t="n">
        <v>4</v>
      </c>
      <c r="J2899" t="n">
        <v>235.61</v>
      </c>
      <c r="K2899" t="n">
        <v>53.44</v>
      </c>
      <c r="L2899" t="n">
        <v>32</v>
      </c>
      <c r="M2899" t="n">
        <v>2</v>
      </c>
      <c r="N2899" t="n">
        <v>55.18</v>
      </c>
      <c r="O2899" t="n">
        <v>29293.06</v>
      </c>
      <c r="P2899" t="n">
        <v>130.52</v>
      </c>
      <c r="Q2899" t="n">
        <v>197.77</v>
      </c>
      <c r="R2899" t="n">
        <v>29.03</v>
      </c>
      <c r="S2899" t="n">
        <v>25.4</v>
      </c>
      <c r="T2899" t="n">
        <v>990.29</v>
      </c>
      <c r="U2899" t="n">
        <v>0.87</v>
      </c>
      <c r="V2899" t="n">
        <v>0.89</v>
      </c>
      <c r="W2899" t="n">
        <v>2.94</v>
      </c>
      <c r="X2899" t="n">
        <v>0.05</v>
      </c>
      <c r="Y2899" t="n">
        <v>1</v>
      </c>
      <c r="Z2899" t="n">
        <v>10</v>
      </c>
    </row>
    <row r="2900">
      <c r="A2900" t="n">
        <v>125</v>
      </c>
      <c r="B2900" t="n">
        <v>95</v>
      </c>
      <c r="C2900" t="inlineStr">
        <is>
          <t xml:space="preserve">CONCLUIDO	</t>
        </is>
      </c>
      <c r="D2900" t="n">
        <v>7.656</v>
      </c>
      <c r="E2900" t="n">
        <v>13.06</v>
      </c>
      <c r="F2900" t="n">
        <v>10.44</v>
      </c>
      <c r="G2900" t="n">
        <v>156.66</v>
      </c>
      <c r="H2900" t="n">
        <v>2.43</v>
      </c>
      <c r="I2900" t="n">
        <v>4</v>
      </c>
      <c r="J2900" t="n">
        <v>236.04</v>
      </c>
      <c r="K2900" t="n">
        <v>53.44</v>
      </c>
      <c r="L2900" t="n">
        <v>32.25</v>
      </c>
      <c r="M2900" t="n">
        <v>2</v>
      </c>
      <c r="N2900" t="n">
        <v>55.36</v>
      </c>
      <c r="O2900" t="n">
        <v>29346.22</v>
      </c>
      <c r="P2900" t="n">
        <v>130.73</v>
      </c>
      <c r="Q2900" t="n">
        <v>197.76</v>
      </c>
      <c r="R2900" t="n">
        <v>29.04</v>
      </c>
      <c r="S2900" t="n">
        <v>25.4</v>
      </c>
      <c r="T2900" t="n">
        <v>993.75</v>
      </c>
      <c r="U2900" t="n">
        <v>0.87</v>
      </c>
      <c r="V2900" t="n">
        <v>0.89</v>
      </c>
      <c r="W2900" t="n">
        <v>2.95</v>
      </c>
      <c r="X2900" t="n">
        <v>0.05</v>
      </c>
      <c r="Y2900" t="n">
        <v>1</v>
      </c>
      <c r="Z2900" t="n">
        <v>10</v>
      </c>
    </row>
    <row r="2901">
      <c r="A2901" t="n">
        <v>126</v>
      </c>
      <c r="B2901" t="n">
        <v>95</v>
      </c>
      <c r="C2901" t="inlineStr">
        <is>
          <t xml:space="preserve">CONCLUIDO	</t>
        </is>
      </c>
      <c r="D2901" t="n">
        <v>7.6576</v>
      </c>
      <c r="E2901" t="n">
        <v>13.06</v>
      </c>
      <c r="F2901" t="n">
        <v>10.44</v>
      </c>
      <c r="G2901" t="n">
        <v>156.62</v>
      </c>
      <c r="H2901" t="n">
        <v>2.44</v>
      </c>
      <c r="I2901" t="n">
        <v>4</v>
      </c>
      <c r="J2901" t="n">
        <v>236.48</v>
      </c>
      <c r="K2901" t="n">
        <v>53.44</v>
      </c>
      <c r="L2901" t="n">
        <v>32.5</v>
      </c>
      <c r="M2901" t="n">
        <v>2</v>
      </c>
      <c r="N2901" t="n">
        <v>55.54</v>
      </c>
      <c r="O2901" t="n">
        <v>29399.45</v>
      </c>
      <c r="P2901" t="n">
        <v>130.82</v>
      </c>
      <c r="Q2901" t="n">
        <v>197.75</v>
      </c>
      <c r="R2901" t="n">
        <v>29.01</v>
      </c>
      <c r="S2901" t="n">
        <v>25.4</v>
      </c>
      <c r="T2901" t="n">
        <v>981.9</v>
      </c>
      <c r="U2901" t="n">
        <v>0.88</v>
      </c>
      <c r="V2901" t="n">
        <v>0.89</v>
      </c>
      <c r="W2901" t="n">
        <v>2.94</v>
      </c>
      <c r="X2901" t="n">
        <v>0.05</v>
      </c>
      <c r="Y2901" t="n">
        <v>1</v>
      </c>
      <c r="Z2901" t="n">
        <v>10</v>
      </c>
    </row>
    <row r="2902">
      <c r="A2902" t="n">
        <v>127</v>
      </c>
      <c r="B2902" t="n">
        <v>95</v>
      </c>
      <c r="C2902" t="inlineStr">
        <is>
          <t xml:space="preserve">CONCLUIDO	</t>
        </is>
      </c>
      <c r="D2902" t="n">
        <v>7.6553</v>
      </c>
      <c r="E2902" t="n">
        <v>13.06</v>
      </c>
      <c r="F2902" t="n">
        <v>10.45</v>
      </c>
      <c r="G2902" t="n">
        <v>156.68</v>
      </c>
      <c r="H2902" t="n">
        <v>2.46</v>
      </c>
      <c r="I2902" t="n">
        <v>4</v>
      </c>
      <c r="J2902" t="n">
        <v>236.91</v>
      </c>
      <c r="K2902" t="n">
        <v>53.44</v>
      </c>
      <c r="L2902" t="n">
        <v>32.75</v>
      </c>
      <c r="M2902" t="n">
        <v>2</v>
      </c>
      <c r="N2902" t="n">
        <v>55.72</v>
      </c>
      <c r="O2902" t="n">
        <v>29452.74</v>
      </c>
      <c r="P2902" t="n">
        <v>130.88</v>
      </c>
      <c r="Q2902" t="n">
        <v>197.75</v>
      </c>
      <c r="R2902" t="n">
        <v>29.05</v>
      </c>
      <c r="S2902" t="n">
        <v>25.4</v>
      </c>
      <c r="T2902" t="n">
        <v>1000.1</v>
      </c>
      <c r="U2902" t="n">
        <v>0.87</v>
      </c>
      <c r="V2902" t="n">
        <v>0.89</v>
      </c>
      <c r="W2902" t="n">
        <v>2.95</v>
      </c>
      <c r="X2902" t="n">
        <v>0.06</v>
      </c>
      <c r="Y2902" t="n">
        <v>1</v>
      </c>
      <c r="Z2902" t="n">
        <v>10</v>
      </c>
    </row>
    <row r="2903">
      <c r="A2903" t="n">
        <v>128</v>
      </c>
      <c r="B2903" t="n">
        <v>95</v>
      </c>
      <c r="C2903" t="inlineStr">
        <is>
          <t xml:space="preserve">CONCLUIDO	</t>
        </is>
      </c>
      <c r="D2903" t="n">
        <v>7.6526</v>
      </c>
      <c r="E2903" t="n">
        <v>13.07</v>
      </c>
      <c r="F2903" t="n">
        <v>10.45</v>
      </c>
      <c r="G2903" t="n">
        <v>156.75</v>
      </c>
      <c r="H2903" t="n">
        <v>2.47</v>
      </c>
      <c r="I2903" t="n">
        <v>4</v>
      </c>
      <c r="J2903" t="n">
        <v>237.34</v>
      </c>
      <c r="K2903" t="n">
        <v>53.44</v>
      </c>
      <c r="L2903" t="n">
        <v>33</v>
      </c>
      <c r="M2903" t="n">
        <v>2</v>
      </c>
      <c r="N2903" t="n">
        <v>55.91</v>
      </c>
      <c r="O2903" t="n">
        <v>29506.09</v>
      </c>
      <c r="P2903" t="n">
        <v>131.03</v>
      </c>
      <c r="Q2903" t="n">
        <v>197.75</v>
      </c>
      <c r="R2903" t="n">
        <v>29.22</v>
      </c>
      <c r="S2903" t="n">
        <v>25.4</v>
      </c>
      <c r="T2903" t="n">
        <v>1085.9</v>
      </c>
      <c r="U2903" t="n">
        <v>0.87</v>
      </c>
      <c r="V2903" t="n">
        <v>0.89</v>
      </c>
      <c r="W2903" t="n">
        <v>2.95</v>
      </c>
      <c r="X2903" t="n">
        <v>0.06</v>
      </c>
      <c r="Y2903" t="n">
        <v>1</v>
      </c>
      <c r="Z2903" t="n">
        <v>10</v>
      </c>
    </row>
    <row r="2904">
      <c r="A2904" t="n">
        <v>129</v>
      </c>
      <c r="B2904" t="n">
        <v>95</v>
      </c>
      <c r="C2904" t="inlineStr">
        <is>
          <t xml:space="preserve">CONCLUIDO	</t>
        </is>
      </c>
      <c r="D2904" t="n">
        <v>7.6534</v>
      </c>
      <c r="E2904" t="n">
        <v>13.07</v>
      </c>
      <c r="F2904" t="n">
        <v>10.45</v>
      </c>
      <c r="G2904" t="n">
        <v>156.73</v>
      </c>
      <c r="H2904" t="n">
        <v>2.49</v>
      </c>
      <c r="I2904" t="n">
        <v>4</v>
      </c>
      <c r="J2904" t="n">
        <v>237.77</v>
      </c>
      <c r="K2904" t="n">
        <v>53.44</v>
      </c>
      <c r="L2904" t="n">
        <v>33.25</v>
      </c>
      <c r="M2904" t="n">
        <v>2</v>
      </c>
      <c r="N2904" t="n">
        <v>56.09</v>
      </c>
      <c r="O2904" t="n">
        <v>29559.51</v>
      </c>
      <c r="P2904" t="n">
        <v>131.06</v>
      </c>
      <c r="Q2904" t="n">
        <v>197.75</v>
      </c>
      <c r="R2904" t="n">
        <v>29.19</v>
      </c>
      <c r="S2904" t="n">
        <v>25.4</v>
      </c>
      <c r="T2904" t="n">
        <v>1071.2</v>
      </c>
      <c r="U2904" t="n">
        <v>0.87</v>
      </c>
      <c r="V2904" t="n">
        <v>0.89</v>
      </c>
      <c r="W2904" t="n">
        <v>2.95</v>
      </c>
      <c r="X2904" t="n">
        <v>0.06</v>
      </c>
      <c r="Y2904" t="n">
        <v>1</v>
      </c>
      <c r="Z2904" t="n">
        <v>10</v>
      </c>
    </row>
    <row r="2905">
      <c r="A2905" t="n">
        <v>130</v>
      </c>
      <c r="B2905" t="n">
        <v>95</v>
      </c>
      <c r="C2905" t="inlineStr">
        <is>
          <t xml:space="preserve">CONCLUIDO	</t>
        </is>
      </c>
      <c r="D2905" t="n">
        <v>7.6527</v>
      </c>
      <c r="E2905" t="n">
        <v>13.07</v>
      </c>
      <c r="F2905" t="n">
        <v>10.45</v>
      </c>
      <c r="G2905" t="n">
        <v>156.75</v>
      </c>
      <c r="H2905" t="n">
        <v>2.5</v>
      </c>
      <c r="I2905" t="n">
        <v>4</v>
      </c>
      <c r="J2905" t="n">
        <v>238.21</v>
      </c>
      <c r="K2905" t="n">
        <v>53.44</v>
      </c>
      <c r="L2905" t="n">
        <v>33.5</v>
      </c>
      <c r="M2905" t="n">
        <v>2</v>
      </c>
      <c r="N2905" t="n">
        <v>56.27</v>
      </c>
      <c r="O2905" t="n">
        <v>29613</v>
      </c>
      <c r="P2905" t="n">
        <v>131.05</v>
      </c>
      <c r="Q2905" t="n">
        <v>197.75</v>
      </c>
      <c r="R2905" t="n">
        <v>29.22</v>
      </c>
      <c r="S2905" t="n">
        <v>25.4</v>
      </c>
      <c r="T2905" t="n">
        <v>1085.07</v>
      </c>
      <c r="U2905" t="n">
        <v>0.87</v>
      </c>
      <c r="V2905" t="n">
        <v>0.89</v>
      </c>
      <c r="W2905" t="n">
        <v>2.95</v>
      </c>
      <c r="X2905" t="n">
        <v>0.06</v>
      </c>
      <c r="Y2905" t="n">
        <v>1</v>
      </c>
      <c r="Z2905" t="n">
        <v>10</v>
      </c>
    </row>
    <row r="2906">
      <c r="A2906" t="n">
        <v>131</v>
      </c>
      <c r="B2906" t="n">
        <v>95</v>
      </c>
      <c r="C2906" t="inlineStr">
        <is>
          <t xml:space="preserve">CONCLUIDO	</t>
        </is>
      </c>
      <c r="D2906" t="n">
        <v>7.6584</v>
      </c>
      <c r="E2906" t="n">
        <v>13.06</v>
      </c>
      <c r="F2906" t="n">
        <v>10.44</v>
      </c>
      <c r="G2906" t="n">
        <v>156.6</v>
      </c>
      <c r="H2906" t="n">
        <v>2.51</v>
      </c>
      <c r="I2906" t="n">
        <v>4</v>
      </c>
      <c r="J2906" t="n">
        <v>238.64</v>
      </c>
      <c r="K2906" t="n">
        <v>53.44</v>
      </c>
      <c r="L2906" t="n">
        <v>33.75</v>
      </c>
      <c r="M2906" t="n">
        <v>2</v>
      </c>
      <c r="N2906" t="n">
        <v>56.46</v>
      </c>
      <c r="O2906" t="n">
        <v>29666.55</v>
      </c>
      <c r="P2906" t="n">
        <v>130.88</v>
      </c>
      <c r="Q2906" t="n">
        <v>197.75</v>
      </c>
      <c r="R2906" t="n">
        <v>28.92</v>
      </c>
      <c r="S2906" t="n">
        <v>25.4</v>
      </c>
      <c r="T2906" t="n">
        <v>934.47</v>
      </c>
      <c r="U2906" t="n">
        <v>0.88</v>
      </c>
      <c r="V2906" t="n">
        <v>0.89</v>
      </c>
      <c r="W2906" t="n">
        <v>2.94</v>
      </c>
      <c r="X2906" t="n">
        <v>0.05</v>
      </c>
      <c r="Y2906" t="n">
        <v>1</v>
      </c>
      <c r="Z2906" t="n">
        <v>10</v>
      </c>
    </row>
    <row r="2907">
      <c r="A2907" t="n">
        <v>132</v>
      </c>
      <c r="B2907" t="n">
        <v>95</v>
      </c>
      <c r="C2907" t="inlineStr">
        <is>
          <t xml:space="preserve">CONCLUIDO	</t>
        </is>
      </c>
      <c r="D2907" t="n">
        <v>7.6579</v>
      </c>
      <c r="E2907" t="n">
        <v>13.06</v>
      </c>
      <c r="F2907" t="n">
        <v>10.44</v>
      </c>
      <c r="G2907" t="n">
        <v>156.61</v>
      </c>
      <c r="H2907" t="n">
        <v>2.53</v>
      </c>
      <c r="I2907" t="n">
        <v>4</v>
      </c>
      <c r="J2907" t="n">
        <v>239.08</v>
      </c>
      <c r="K2907" t="n">
        <v>53.44</v>
      </c>
      <c r="L2907" t="n">
        <v>34</v>
      </c>
      <c r="M2907" t="n">
        <v>2</v>
      </c>
      <c r="N2907" t="n">
        <v>56.64</v>
      </c>
      <c r="O2907" t="n">
        <v>29720.17</v>
      </c>
      <c r="P2907" t="n">
        <v>130.82</v>
      </c>
      <c r="Q2907" t="n">
        <v>197.75</v>
      </c>
      <c r="R2907" t="n">
        <v>28.98</v>
      </c>
      <c r="S2907" t="n">
        <v>25.4</v>
      </c>
      <c r="T2907" t="n">
        <v>964.65</v>
      </c>
      <c r="U2907" t="n">
        <v>0.88</v>
      </c>
      <c r="V2907" t="n">
        <v>0.89</v>
      </c>
      <c r="W2907" t="n">
        <v>2.94</v>
      </c>
      <c r="X2907" t="n">
        <v>0.05</v>
      </c>
      <c r="Y2907" t="n">
        <v>1</v>
      </c>
      <c r="Z2907" t="n">
        <v>10</v>
      </c>
    </row>
    <row r="2908">
      <c r="A2908" t="n">
        <v>133</v>
      </c>
      <c r="B2908" t="n">
        <v>95</v>
      </c>
      <c r="C2908" t="inlineStr">
        <is>
          <t xml:space="preserve">CONCLUIDO	</t>
        </is>
      </c>
      <c r="D2908" t="n">
        <v>7.6568</v>
      </c>
      <c r="E2908" t="n">
        <v>13.06</v>
      </c>
      <c r="F2908" t="n">
        <v>10.44</v>
      </c>
      <c r="G2908" t="n">
        <v>156.64</v>
      </c>
      <c r="H2908" t="n">
        <v>2.54</v>
      </c>
      <c r="I2908" t="n">
        <v>4</v>
      </c>
      <c r="J2908" t="n">
        <v>239.51</v>
      </c>
      <c r="K2908" t="n">
        <v>53.44</v>
      </c>
      <c r="L2908" t="n">
        <v>34.25</v>
      </c>
      <c r="M2908" t="n">
        <v>2</v>
      </c>
      <c r="N2908" t="n">
        <v>56.83</v>
      </c>
      <c r="O2908" t="n">
        <v>29773.85</v>
      </c>
      <c r="P2908" t="n">
        <v>130.87</v>
      </c>
      <c r="Q2908" t="n">
        <v>197.75</v>
      </c>
      <c r="R2908" t="n">
        <v>29.01</v>
      </c>
      <c r="S2908" t="n">
        <v>25.4</v>
      </c>
      <c r="T2908" t="n">
        <v>982.95</v>
      </c>
      <c r="U2908" t="n">
        <v>0.88</v>
      </c>
      <c r="V2908" t="n">
        <v>0.89</v>
      </c>
      <c r="W2908" t="n">
        <v>2.94</v>
      </c>
      <c r="X2908" t="n">
        <v>0.05</v>
      </c>
      <c r="Y2908" t="n">
        <v>1</v>
      </c>
      <c r="Z2908" t="n">
        <v>10</v>
      </c>
    </row>
    <row r="2909">
      <c r="A2909" t="n">
        <v>134</v>
      </c>
      <c r="B2909" t="n">
        <v>95</v>
      </c>
      <c r="C2909" t="inlineStr">
        <is>
          <t xml:space="preserve">CONCLUIDO	</t>
        </is>
      </c>
      <c r="D2909" t="n">
        <v>7.6558</v>
      </c>
      <c r="E2909" t="n">
        <v>13.06</v>
      </c>
      <c r="F2909" t="n">
        <v>10.44</v>
      </c>
      <c r="G2909" t="n">
        <v>156.67</v>
      </c>
      <c r="H2909" t="n">
        <v>2.56</v>
      </c>
      <c r="I2909" t="n">
        <v>4</v>
      </c>
      <c r="J2909" t="n">
        <v>239.95</v>
      </c>
      <c r="K2909" t="n">
        <v>53.44</v>
      </c>
      <c r="L2909" t="n">
        <v>34.5</v>
      </c>
      <c r="M2909" t="n">
        <v>2</v>
      </c>
      <c r="N2909" t="n">
        <v>57.01</v>
      </c>
      <c r="O2909" t="n">
        <v>29827.61</v>
      </c>
      <c r="P2909" t="n">
        <v>130.93</v>
      </c>
      <c r="Q2909" t="n">
        <v>197.75</v>
      </c>
      <c r="R2909" t="n">
        <v>29.05</v>
      </c>
      <c r="S2909" t="n">
        <v>25.4</v>
      </c>
      <c r="T2909" t="n">
        <v>998.66</v>
      </c>
      <c r="U2909" t="n">
        <v>0.87</v>
      </c>
      <c r="V2909" t="n">
        <v>0.89</v>
      </c>
      <c r="W2909" t="n">
        <v>2.95</v>
      </c>
      <c r="X2909" t="n">
        <v>0.05</v>
      </c>
      <c r="Y2909" t="n">
        <v>1</v>
      </c>
      <c r="Z2909" t="n">
        <v>10</v>
      </c>
    </row>
    <row r="2910">
      <c r="A2910" t="n">
        <v>135</v>
      </c>
      <c r="B2910" t="n">
        <v>95</v>
      </c>
      <c r="C2910" t="inlineStr">
        <is>
          <t xml:space="preserve">CONCLUIDO	</t>
        </is>
      </c>
      <c r="D2910" t="n">
        <v>7.6545</v>
      </c>
      <c r="E2910" t="n">
        <v>13.06</v>
      </c>
      <c r="F2910" t="n">
        <v>10.45</v>
      </c>
      <c r="G2910" t="n">
        <v>156.7</v>
      </c>
      <c r="H2910" t="n">
        <v>2.57</v>
      </c>
      <c r="I2910" t="n">
        <v>4</v>
      </c>
      <c r="J2910" t="n">
        <v>240.38</v>
      </c>
      <c r="K2910" t="n">
        <v>53.44</v>
      </c>
      <c r="L2910" t="n">
        <v>34.75</v>
      </c>
      <c r="M2910" t="n">
        <v>2</v>
      </c>
      <c r="N2910" t="n">
        <v>57.2</v>
      </c>
      <c r="O2910" t="n">
        <v>29881.55</v>
      </c>
      <c r="P2910" t="n">
        <v>130.89</v>
      </c>
      <c r="Q2910" t="n">
        <v>197.76</v>
      </c>
      <c r="R2910" t="n">
        <v>29.18</v>
      </c>
      <c r="S2910" t="n">
        <v>25.4</v>
      </c>
      <c r="T2910" t="n">
        <v>1067.53</v>
      </c>
      <c r="U2910" t="n">
        <v>0.87</v>
      </c>
      <c r="V2910" t="n">
        <v>0.89</v>
      </c>
      <c r="W2910" t="n">
        <v>2.94</v>
      </c>
      <c r="X2910" t="n">
        <v>0.06</v>
      </c>
      <c r="Y2910" t="n">
        <v>1</v>
      </c>
      <c r="Z2910" t="n">
        <v>10</v>
      </c>
    </row>
    <row r="2911">
      <c r="A2911" t="n">
        <v>136</v>
      </c>
      <c r="B2911" t="n">
        <v>95</v>
      </c>
      <c r="C2911" t="inlineStr">
        <is>
          <t xml:space="preserve">CONCLUIDO	</t>
        </is>
      </c>
      <c r="D2911" t="n">
        <v>7.6544</v>
      </c>
      <c r="E2911" t="n">
        <v>13.06</v>
      </c>
      <c r="F2911" t="n">
        <v>10.45</v>
      </c>
      <c r="G2911" t="n">
        <v>156.7</v>
      </c>
      <c r="H2911" t="n">
        <v>2.58</v>
      </c>
      <c r="I2911" t="n">
        <v>4</v>
      </c>
      <c r="J2911" t="n">
        <v>240.82</v>
      </c>
      <c r="K2911" t="n">
        <v>53.44</v>
      </c>
      <c r="L2911" t="n">
        <v>35</v>
      </c>
      <c r="M2911" t="n">
        <v>2</v>
      </c>
      <c r="N2911" t="n">
        <v>57.39</v>
      </c>
      <c r="O2911" t="n">
        <v>29935.43</v>
      </c>
      <c r="P2911" t="n">
        <v>130.92</v>
      </c>
      <c r="Q2911" t="n">
        <v>197.77</v>
      </c>
      <c r="R2911" t="n">
        <v>29.16</v>
      </c>
      <c r="S2911" t="n">
        <v>25.4</v>
      </c>
      <c r="T2911" t="n">
        <v>1057.28</v>
      </c>
      <c r="U2911" t="n">
        <v>0.87</v>
      </c>
      <c r="V2911" t="n">
        <v>0.89</v>
      </c>
      <c r="W2911" t="n">
        <v>2.94</v>
      </c>
      <c r="X2911" t="n">
        <v>0.06</v>
      </c>
      <c r="Y2911" t="n">
        <v>1</v>
      </c>
      <c r="Z2911" t="n">
        <v>10</v>
      </c>
    </row>
    <row r="2912">
      <c r="A2912" t="n">
        <v>137</v>
      </c>
      <c r="B2912" t="n">
        <v>95</v>
      </c>
      <c r="C2912" t="inlineStr">
        <is>
          <t xml:space="preserve">CONCLUIDO	</t>
        </is>
      </c>
      <c r="D2912" t="n">
        <v>7.6545</v>
      </c>
      <c r="E2912" t="n">
        <v>13.06</v>
      </c>
      <c r="F2912" t="n">
        <v>10.45</v>
      </c>
      <c r="G2912" t="n">
        <v>156.7</v>
      </c>
      <c r="H2912" t="n">
        <v>2.6</v>
      </c>
      <c r="I2912" t="n">
        <v>4</v>
      </c>
      <c r="J2912" t="n">
        <v>241.26</v>
      </c>
      <c r="K2912" t="n">
        <v>53.44</v>
      </c>
      <c r="L2912" t="n">
        <v>35.25</v>
      </c>
      <c r="M2912" t="n">
        <v>2</v>
      </c>
      <c r="N2912" t="n">
        <v>57.57</v>
      </c>
      <c r="O2912" t="n">
        <v>29989.39</v>
      </c>
      <c r="P2912" t="n">
        <v>130.87</v>
      </c>
      <c r="Q2912" t="n">
        <v>197.75</v>
      </c>
      <c r="R2912" t="n">
        <v>29.1</v>
      </c>
      <c r="S2912" t="n">
        <v>25.4</v>
      </c>
      <c r="T2912" t="n">
        <v>1026.24</v>
      </c>
      <c r="U2912" t="n">
        <v>0.87</v>
      </c>
      <c r="V2912" t="n">
        <v>0.89</v>
      </c>
      <c r="W2912" t="n">
        <v>2.95</v>
      </c>
      <c r="X2912" t="n">
        <v>0.06</v>
      </c>
      <c r="Y2912" t="n">
        <v>1</v>
      </c>
      <c r="Z2912" t="n">
        <v>10</v>
      </c>
    </row>
    <row r="2913">
      <c r="A2913" t="n">
        <v>138</v>
      </c>
      <c r="B2913" t="n">
        <v>95</v>
      </c>
      <c r="C2913" t="inlineStr">
        <is>
          <t xml:space="preserve">CONCLUIDO	</t>
        </is>
      </c>
      <c r="D2913" t="n">
        <v>7.6565</v>
      </c>
      <c r="E2913" t="n">
        <v>13.06</v>
      </c>
      <c r="F2913" t="n">
        <v>10.44</v>
      </c>
      <c r="G2913" t="n">
        <v>156.65</v>
      </c>
      <c r="H2913" t="n">
        <v>2.61</v>
      </c>
      <c r="I2913" t="n">
        <v>4</v>
      </c>
      <c r="J2913" t="n">
        <v>241.7</v>
      </c>
      <c r="K2913" t="n">
        <v>53.44</v>
      </c>
      <c r="L2913" t="n">
        <v>35.5</v>
      </c>
      <c r="M2913" t="n">
        <v>2</v>
      </c>
      <c r="N2913" t="n">
        <v>57.76</v>
      </c>
      <c r="O2913" t="n">
        <v>30043.41</v>
      </c>
      <c r="P2913" t="n">
        <v>130.77</v>
      </c>
      <c r="Q2913" t="n">
        <v>197.76</v>
      </c>
      <c r="R2913" t="n">
        <v>29.03</v>
      </c>
      <c r="S2913" t="n">
        <v>25.4</v>
      </c>
      <c r="T2913" t="n">
        <v>990.48</v>
      </c>
      <c r="U2913" t="n">
        <v>0.87</v>
      </c>
      <c r="V2913" t="n">
        <v>0.89</v>
      </c>
      <c r="W2913" t="n">
        <v>2.94</v>
      </c>
      <c r="X2913" t="n">
        <v>0.05</v>
      </c>
      <c r="Y2913" t="n">
        <v>1</v>
      </c>
      <c r="Z2913" t="n">
        <v>10</v>
      </c>
    </row>
    <row r="2914">
      <c r="A2914" t="n">
        <v>139</v>
      </c>
      <c r="B2914" t="n">
        <v>95</v>
      </c>
      <c r="C2914" t="inlineStr">
        <is>
          <t xml:space="preserve">CONCLUIDO	</t>
        </is>
      </c>
      <c r="D2914" t="n">
        <v>7.6568</v>
      </c>
      <c r="E2914" t="n">
        <v>13.06</v>
      </c>
      <c r="F2914" t="n">
        <v>10.44</v>
      </c>
      <c r="G2914" t="n">
        <v>156.64</v>
      </c>
      <c r="H2914" t="n">
        <v>2.63</v>
      </c>
      <c r="I2914" t="n">
        <v>4</v>
      </c>
      <c r="J2914" t="n">
        <v>242.14</v>
      </c>
      <c r="K2914" t="n">
        <v>53.44</v>
      </c>
      <c r="L2914" t="n">
        <v>35.75</v>
      </c>
      <c r="M2914" t="n">
        <v>2</v>
      </c>
      <c r="N2914" t="n">
        <v>57.95</v>
      </c>
      <c r="O2914" t="n">
        <v>30097.5</v>
      </c>
      <c r="P2914" t="n">
        <v>130.77</v>
      </c>
      <c r="Q2914" t="n">
        <v>197.75</v>
      </c>
      <c r="R2914" t="n">
        <v>29.07</v>
      </c>
      <c r="S2914" t="n">
        <v>25.4</v>
      </c>
      <c r="T2914" t="n">
        <v>1010</v>
      </c>
      <c r="U2914" t="n">
        <v>0.87</v>
      </c>
      <c r="V2914" t="n">
        <v>0.89</v>
      </c>
      <c r="W2914" t="n">
        <v>2.94</v>
      </c>
      <c r="X2914" t="n">
        <v>0.05</v>
      </c>
      <c r="Y2914" t="n">
        <v>1</v>
      </c>
      <c r="Z2914" t="n">
        <v>10</v>
      </c>
    </row>
    <row r="2915">
      <c r="A2915" t="n">
        <v>140</v>
      </c>
      <c r="B2915" t="n">
        <v>95</v>
      </c>
      <c r="C2915" t="inlineStr">
        <is>
          <t xml:space="preserve">CONCLUIDO	</t>
        </is>
      </c>
      <c r="D2915" t="n">
        <v>7.6558</v>
      </c>
      <c r="E2915" t="n">
        <v>13.06</v>
      </c>
      <c r="F2915" t="n">
        <v>10.44</v>
      </c>
      <c r="G2915" t="n">
        <v>156.67</v>
      </c>
      <c r="H2915" t="n">
        <v>2.64</v>
      </c>
      <c r="I2915" t="n">
        <v>4</v>
      </c>
      <c r="J2915" t="n">
        <v>242.57</v>
      </c>
      <c r="K2915" t="n">
        <v>53.44</v>
      </c>
      <c r="L2915" t="n">
        <v>36</v>
      </c>
      <c r="M2915" t="n">
        <v>2</v>
      </c>
      <c r="N2915" t="n">
        <v>58.14</v>
      </c>
      <c r="O2915" t="n">
        <v>30151.65</v>
      </c>
      <c r="P2915" t="n">
        <v>130.79</v>
      </c>
      <c r="Q2915" t="n">
        <v>197.75</v>
      </c>
      <c r="R2915" t="n">
        <v>29.06</v>
      </c>
      <c r="S2915" t="n">
        <v>25.4</v>
      </c>
      <c r="T2915" t="n">
        <v>1003.65</v>
      </c>
      <c r="U2915" t="n">
        <v>0.87</v>
      </c>
      <c r="V2915" t="n">
        <v>0.89</v>
      </c>
      <c r="W2915" t="n">
        <v>2.95</v>
      </c>
      <c r="X2915" t="n">
        <v>0.05</v>
      </c>
      <c r="Y2915" t="n">
        <v>1</v>
      </c>
      <c r="Z2915" t="n">
        <v>10</v>
      </c>
    </row>
    <row r="2916">
      <c r="A2916" t="n">
        <v>141</v>
      </c>
      <c r="B2916" t="n">
        <v>95</v>
      </c>
      <c r="C2916" t="inlineStr">
        <is>
          <t xml:space="preserve">CONCLUIDO	</t>
        </is>
      </c>
      <c r="D2916" t="n">
        <v>7.654</v>
      </c>
      <c r="E2916" t="n">
        <v>13.06</v>
      </c>
      <c r="F2916" t="n">
        <v>10.45</v>
      </c>
      <c r="G2916" t="n">
        <v>156.71</v>
      </c>
      <c r="H2916" t="n">
        <v>2.65</v>
      </c>
      <c r="I2916" t="n">
        <v>4</v>
      </c>
      <c r="J2916" t="n">
        <v>243.01</v>
      </c>
      <c r="K2916" t="n">
        <v>53.44</v>
      </c>
      <c r="L2916" t="n">
        <v>36.25</v>
      </c>
      <c r="M2916" t="n">
        <v>2</v>
      </c>
      <c r="N2916" t="n">
        <v>58.33</v>
      </c>
      <c r="O2916" t="n">
        <v>30205.88</v>
      </c>
      <c r="P2916" t="n">
        <v>130.7</v>
      </c>
      <c r="Q2916" t="n">
        <v>197.75</v>
      </c>
      <c r="R2916" t="n">
        <v>29.14</v>
      </c>
      <c r="S2916" t="n">
        <v>25.4</v>
      </c>
      <c r="T2916" t="n">
        <v>1048.37</v>
      </c>
      <c r="U2916" t="n">
        <v>0.87</v>
      </c>
      <c r="V2916" t="n">
        <v>0.89</v>
      </c>
      <c r="W2916" t="n">
        <v>2.95</v>
      </c>
      <c r="X2916" t="n">
        <v>0.06</v>
      </c>
      <c r="Y2916" t="n">
        <v>1</v>
      </c>
      <c r="Z2916" t="n">
        <v>10</v>
      </c>
    </row>
    <row r="2917">
      <c r="A2917" t="n">
        <v>142</v>
      </c>
      <c r="B2917" t="n">
        <v>95</v>
      </c>
      <c r="C2917" t="inlineStr">
        <is>
          <t xml:space="preserve">CONCLUIDO	</t>
        </is>
      </c>
      <c r="D2917" t="n">
        <v>7.6571</v>
      </c>
      <c r="E2917" t="n">
        <v>13.06</v>
      </c>
      <c r="F2917" t="n">
        <v>10.44</v>
      </c>
      <c r="G2917" t="n">
        <v>156.63</v>
      </c>
      <c r="H2917" t="n">
        <v>2.67</v>
      </c>
      <c r="I2917" t="n">
        <v>4</v>
      </c>
      <c r="J2917" t="n">
        <v>243.45</v>
      </c>
      <c r="K2917" t="n">
        <v>53.44</v>
      </c>
      <c r="L2917" t="n">
        <v>36.5</v>
      </c>
      <c r="M2917" t="n">
        <v>2</v>
      </c>
      <c r="N2917" t="n">
        <v>58.52</v>
      </c>
      <c r="O2917" t="n">
        <v>30260.17</v>
      </c>
      <c r="P2917" t="n">
        <v>130.46</v>
      </c>
      <c r="Q2917" t="n">
        <v>197.75</v>
      </c>
      <c r="R2917" t="n">
        <v>29.05</v>
      </c>
      <c r="S2917" t="n">
        <v>25.4</v>
      </c>
      <c r="T2917" t="n">
        <v>1003.26</v>
      </c>
      <c r="U2917" t="n">
        <v>0.87</v>
      </c>
      <c r="V2917" t="n">
        <v>0.89</v>
      </c>
      <c r="W2917" t="n">
        <v>2.94</v>
      </c>
      <c r="X2917" t="n">
        <v>0.05</v>
      </c>
      <c r="Y2917" t="n">
        <v>1</v>
      </c>
      <c r="Z2917" t="n">
        <v>10</v>
      </c>
    </row>
    <row r="2918">
      <c r="A2918" t="n">
        <v>143</v>
      </c>
      <c r="B2918" t="n">
        <v>95</v>
      </c>
      <c r="C2918" t="inlineStr">
        <is>
          <t xml:space="preserve">CONCLUIDO	</t>
        </is>
      </c>
      <c r="D2918" t="n">
        <v>7.6565</v>
      </c>
      <c r="E2918" t="n">
        <v>13.06</v>
      </c>
      <c r="F2918" t="n">
        <v>10.44</v>
      </c>
      <c r="G2918" t="n">
        <v>156.65</v>
      </c>
      <c r="H2918" t="n">
        <v>2.68</v>
      </c>
      <c r="I2918" t="n">
        <v>4</v>
      </c>
      <c r="J2918" t="n">
        <v>243.89</v>
      </c>
      <c r="K2918" t="n">
        <v>53.44</v>
      </c>
      <c r="L2918" t="n">
        <v>36.75</v>
      </c>
      <c r="M2918" t="n">
        <v>2</v>
      </c>
      <c r="N2918" t="n">
        <v>58.71</v>
      </c>
      <c r="O2918" t="n">
        <v>30314.53</v>
      </c>
      <c r="P2918" t="n">
        <v>130.28</v>
      </c>
      <c r="Q2918" t="n">
        <v>197.75</v>
      </c>
      <c r="R2918" t="n">
        <v>29</v>
      </c>
      <c r="S2918" t="n">
        <v>25.4</v>
      </c>
      <c r="T2918" t="n">
        <v>975.28</v>
      </c>
      <c r="U2918" t="n">
        <v>0.88</v>
      </c>
      <c r="V2918" t="n">
        <v>0.89</v>
      </c>
      <c r="W2918" t="n">
        <v>2.95</v>
      </c>
      <c r="X2918" t="n">
        <v>0.05</v>
      </c>
      <c r="Y2918" t="n">
        <v>1</v>
      </c>
      <c r="Z2918" t="n">
        <v>10</v>
      </c>
    </row>
    <row r="2919">
      <c r="A2919" t="n">
        <v>144</v>
      </c>
      <c r="B2919" t="n">
        <v>95</v>
      </c>
      <c r="C2919" t="inlineStr">
        <is>
          <t xml:space="preserve">CONCLUIDO	</t>
        </is>
      </c>
      <c r="D2919" t="n">
        <v>7.6573</v>
      </c>
      <c r="E2919" t="n">
        <v>13.06</v>
      </c>
      <c r="F2919" t="n">
        <v>10.44</v>
      </c>
      <c r="G2919" t="n">
        <v>156.63</v>
      </c>
      <c r="H2919" t="n">
        <v>2.69</v>
      </c>
      <c r="I2919" t="n">
        <v>4</v>
      </c>
      <c r="J2919" t="n">
        <v>244.34</v>
      </c>
      <c r="K2919" t="n">
        <v>53.44</v>
      </c>
      <c r="L2919" t="n">
        <v>37</v>
      </c>
      <c r="M2919" t="n">
        <v>2</v>
      </c>
      <c r="N2919" t="n">
        <v>58.9</v>
      </c>
      <c r="O2919" t="n">
        <v>30368.96</v>
      </c>
      <c r="P2919" t="n">
        <v>130.14</v>
      </c>
      <c r="Q2919" t="n">
        <v>197.75</v>
      </c>
      <c r="R2919" t="n">
        <v>29.01</v>
      </c>
      <c r="S2919" t="n">
        <v>25.4</v>
      </c>
      <c r="T2919" t="n">
        <v>982.08</v>
      </c>
      <c r="U2919" t="n">
        <v>0.88</v>
      </c>
      <c r="V2919" t="n">
        <v>0.89</v>
      </c>
      <c r="W2919" t="n">
        <v>2.94</v>
      </c>
      <c r="X2919" t="n">
        <v>0.05</v>
      </c>
      <c r="Y2919" t="n">
        <v>1</v>
      </c>
      <c r="Z2919" t="n">
        <v>10</v>
      </c>
    </row>
    <row r="2920">
      <c r="A2920" t="n">
        <v>145</v>
      </c>
      <c r="B2920" t="n">
        <v>95</v>
      </c>
      <c r="C2920" t="inlineStr">
        <is>
          <t xml:space="preserve">CONCLUIDO	</t>
        </is>
      </c>
      <c r="D2920" t="n">
        <v>7.656</v>
      </c>
      <c r="E2920" t="n">
        <v>13.06</v>
      </c>
      <c r="F2920" t="n">
        <v>10.44</v>
      </c>
      <c r="G2920" t="n">
        <v>156.66</v>
      </c>
      <c r="H2920" t="n">
        <v>2.71</v>
      </c>
      <c r="I2920" t="n">
        <v>4</v>
      </c>
      <c r="J2920" t="n">
        <v>244.78</v>
      </c>
      <c r="K2920" t="n">
        <v>53.44</v>
      </c>
      <c r="L2920" t="n">
        <v>37.25</v>
      </c>
      <c r="M2920" t="n">
        <v>2</v>
      </c>
      <c r="N2920" t="n">
        <v>59.09</v>
      </c>
      <c r="O2920" t="n">
        <v>30423.46</v>
      </c>
      <c r="P2920" t="n">
        <v>130.22</v>
      </c>
      <c r="Q2920" t="n">
        <v>197.77</v>
      </c>
      <c r="R2920" t="n">
        <v>29.05</v>
      </c>
      <c r="S2920" t="n">
        <v>25.4</v>
      </c>
      <c r="T2920" t="n">
        <v>1002.13</v>
      </c>
      <c r="U2920" t="n">
        <v>0.87</v>
      </c>
      <c r="V2920" t="n">
        <v>0.89</v>
      </c>
      <c r="W2920" t="n">
        <v>2.94</v>
      </c>
      <c r="X2920" t="n">
        <v>0.05</v>
      </c>
      <c r="Y2920" t="n">
        <v>1</v>
      </c>
      <c r="Z2920" t="n">
        <v>10</v>
      </c>
    </row>
    <row r="2921">
      <c r="A2921" t="n">
        <v>146</v>
      </c>
      <c r="B2921" t="n">
        <v>95</v>
      </c>
      <c r="C2921" t="inlineStr">
        <is>
          <t xml:space="preserve">CONCLUIDO	</t>
        </is>
      </c>
      <c r="D2921" t="n">
        <v>7.655</v>
      </c>
      <c r="E2921" t="n">
        <v>13.06</v>
      </c>
      <c r="F2921" t="n">
        <v>10.45</v>
      </c>
      <c r="G2921" t="n">
        <v>156.69</v>
      </c>
      <c r="H2921" t="n">
        <v>2.72</v>
      </c>
      <c r="I2921" t="n">
        <v>4</v>
      </c>
      <c r="J2921" t="n">
        <v>245.22</v>
      </c>
      <c r="K2921" t="n">
        <v>53.44</v>
      </c>
      <c r="L2921" t="n">
        <v>37.5</v>
      </c>
      <c r="M2921" t="n">
        <v>2</v>
      </c>
      <c r="N2921" t="n">
        <v>59.29</v>
      </c>
      <c r="O2921" t="n">
        <v>30478.03</v>
      </c>
      <c r="P2921" t="n">
        <v>130.19</v>
      </c>
      <c r="Q2921" t="n">
        <v>197.75</v>
      </c>
      <c r="R2921" t="n">
        <v>29.09</v>
      </c>
      <c r="S2921" t="n">
        <v>25.4</v>
      </c>
      <c r="T2921" t="n">
        <v>1021.53</v>
      </c>
      <c r="U2921" t="n">
        <v>0.87</v>
      </c>
      <c r="V2921" t="n">
        <v>0.89</v>
      </c>
      <c r="W2921" t="n">
        <v>2.95</v>
      </c>
      <c r="X2921" t="n">
        <v>0.06</v>
      </c>
      <c r="Y2921" t="n">
        <v>1</v>
      </c>
      <c r="Z2921" t="n">
        <v>10</v>
      </c>
    </row>
    <row r="2922">
      <c r="A2922" t="n">
        <v>147</v>
      </c>
      <c r="B2922" t="n">
        <v>95</v>
      </c>
      <c r="C2922" t="inlineStr">
        <is>
          <t xml:space="preserve">CONCLUIDO	</t>
        </is>
      </c>
      <c r="D2922" t="n">
        <v>7.6568</v>
      </c>
      <c r="E2922" t="n">
        <v>13.06</v>
      </c>
      <c r="F2922" t="n">
        <v>10.44</v>
      </c>
      <c r="G2922" t="n">
        <v>156.64</v>
      </c>
      <c r="H2922" t="n">
        <v>2.73</v>
      </c>
      <c r="I2922" t="n">
        <v>4</v>
      </c>
      <c r="J2922" t="n">
        <v>245.66</v>
      </c>
      <c r="K2922" t="n">
        <v>53.44</v>
      </c>
      <c r="L2922" t="n">
        <v>37.75</v>
      </c>
      <c r="M2922" t="n">
        <v>2</v>
      </c>
      <c r="N2922" t="n">
        <v>59.48</v>
      </c>
      <c r="O2922" t="n">
        <v>30532.67</v>
      </c>
      <c r="P2922" t="n">
        <v>130.2</v>
      </c>
      <c r="Q2922" t="n">
        <v>197.76</v>
      </c>
      <c r="R2922" t="n">
        <v>29.02</v>
      </c>
      <c r="S2922" t="n">
        <v>25.4</v>
      </c>
      <c r="T2922" t="n">
        <v>987.5</v>
      </c>
      <c r="U2922" t="n">
        <v>0.88</v>
      </c>
      <c r="V2922" t="n">
        <v>0.89</v>
      </c>
      <c r="W2922" t="n">
        <v>2.94</v>
      </c>
      <c r="X2922" t="n">
        <v>0.05</v>
      </c>
      <c r="Y2922" t="n">
        <v>1</v>
      </c>
      <c r="Z2922" t="n">
        <v>10</v>
      </c>
    </row>
    <row r="2923">
      <c r="A2923" t="n">
        <v>148</v>
      </c>
      <c r="B2923" t="n">
        <v>95</v>
      </c>
      <c r="C2923" t="inlineStr">
        <is>
          <t xml:space="preserve">CONCLUIDO	</t>
        </is>
      </c>
      <c r="D2923" t="n">
        <v>7.6583</v>
      </c>
      <c r="E2923" t="n">
        <v>13.06</v>
      </c>
      <c r="F2923" t="n">
        <v>10.44</v>
      </c>
      <c r="G2923" t="n">
        <v>156.6</v>
      </c>
      <c r="H2923" t="n">
        <v>2.75</v>
      </c>
      <c r="I2923" t="n">
        <v>4</v>
      </c>
      <c r="J2923" t="n">
        <v>246.11</v>
      </c>
      <c r="K2923" t="n">
        <v>53.44</v>
      </c>
      <c r="L2923" t="n">
        <v>38</v>
      </c>
      <c r="M2923" t="n">
        <v>2</v>
      </c>
      <c r="N2923" t="n">
        <v>59.67</v>
      </c>
      <c r="O2923" t="n">
        <v>30587.38</v>
      </c>
      <c r="P2923" t="n">
        <v>130.02</v>
      </c>
      <c r="Q2923" t="n">
        <v>197.75</v>
      </c>
      <c r="R2923" t="n">
        <v>28.94</v>
      </c>
      <c r="S2923" t="n">
        <v>25.4</v>
      </c>
      <c r="T2923" t="n">
        <v>946.23</v>
      </c>
      <c r="U2923" t="n">
        <v>0.88</v>
      </c>
      <c r="V2923" t="n">
        <v>0.89</v>
      </c>
      <c r="W2923" t="n">
        <v>2.94</v>
      </c>
      <c r="X2923" t="n">
        <v>0.05</v>
      </c>
      <c r="Y2923" t="n">
        <v>1</v>
      </c>
      <c r="Z2923" t="n">
        <v>10</v>
      </c>
    </row>
    <row r="2924">
      <c r="A2924" t="n">
        <v>149</v>
      </c>
      <c r="B2924" t="n">
        <v>95</v>
      </c>
      <c r="C2924" t="inlineStr">
        <is>
          <t xml:space="preserve">CONCLUIDO	</t>
        </is>
      </c>
      <c r="D2924" t="n">
        <v>7.6563</v>
      </c>
      <c r="E2924" t="n">
        <v>13.06</v>
      </c>
      <c r="F2924" t="n">
        <v>10.44</v>
      </c>
      <c r="G2924" t="n">
        <v>156.65</v>
      </c>
      <c r="H2924" t="n">
        <v>2.76</v>
      </c>
      <c r="I2924" t="n">
        <v>4</v>
      </c>
      <c r="J2924" t="n">
        <v>246.55</v>
      </c>
      <c r="K2924" t="n">
        <v>53.44</v>
      </c>
      <c r="L2924" t="n">
        <v>38.25</v>
      </c>
      <c r="M2924" t="n">
        <v>2</v>
      </c>
      <c r="N2924" t="n">
        <v>59.87</v>
      </c>
      <c r="O2924" t="n">
        <v>30642.16</v>
      </c>
      <c r="P2924" t="n">
        <v>130.01</v>
      </c>
      <c r="Q2924" t="n">
        <v>197.75</v>
      </c>
      <c r="R2924" t="n">
        <v>29.02</v>
      </c>
      <c r="S2924" t="n">
        <v>25.4</v>
      </c>
      <c r="T2924" t="n">
        <v>986.47</v>
      </c>
      <c r="U2924" t="n">
        <v>0.88</v>
      </c>
      <c r="V2924" t="n">
        <v>0.89</v>
      </c>
      <c r="W2924" t="n">
        <v>2.95</v>
      </c>
      <c r="X2924" t="n">
        <v>0.05</v>
      </c>
      <c r="Y2924" t="n">
        <v>1</v>
      </c>
      <c r="Z2924" t="n">
        <v>10</v>
      </c>
    </row>
    <row r="2925">
      <c r="A2925" t="n">
        <v>150</v>
      </c>
      <c r="B2925" t="n">
        <v>95</v>
      </c>
      <c r="C2925" t="inlineStr">
        <is>
          <t xml:space="preserve">CONCLUIDO	</t>
        </is>
      </c>
      <c r="D2925" t="n">
        <v>7.6544</v>
      </c>
      <c r="E2925" t="n">
        <v>13.06</v>
      </c>
      <c r="F2925" t="n">
        <v>10.45</v>
      </c>
      <c r="G2925" t="n">
        <v>156.7</v>
      </c>
      <c r="H2925" t="n">
        <v>2.77</v>
      </c>
      <c r="I2925" t="n">
        <v>4</v>
      </c>
      <c r="J2925" t="n">
        <v>247</v>
      </c>
      <c r="K2925" t="n">
        <v>53.44</v>
      </c>
      <c r="L2925" t="n">
        <v>38.5</v>
      </c>
      <c r="M2925" t="n">
        <v>2</v>
      </c>
      <c r="N2925" t="n">
        <v>60.06</v>
      </c>
      <c r="O2925" t="n">
        <v>30697.01</v>
      </c>
      <c r="P2925" t="n">
        <v>129.88</v>
      </c>
      <c r="Q2925" t="n">
        <v>197.75</v>
      </c>
      <c r="R2925" t="n">
        <v>29.11</v>
      </c>
      <c r="S2925" t="n">
        <v>25.4</v>
      </c>
      <c r="T2925" t="n">
        <v>1033.08</v>
      </c>
      <c r="U2925" t="n">
        <v>0.87</v>
      </c>
      <c r="V2925" t="n">
        <v>0.89</v>
      </c>
      <c r="W2925" t="n">
        <v>2.95</v>
      </c>
      <c r="X2925" t="n">
        <v>0.06</v>
      </c>
      <c r="Y2925" t="n">
        <v>1</v>
      </c>
      <c r="Z2925" t="n">
        <v>10</v>
      </c>
    </row>
    <row r="2926">
      <c r="A2926" t="n">
        <v>151</v>
      </c>
      <c r="B2926" t="n">
        <v>95</v>
      </c>
      <c r="C2926" t="inlineStr">
        <is>
          <t xml:space="preserve">CONCLUIDO	</t>
        </is>
      </c>
      <c r="D2926" t="n">
        <v>7.6592</v>
      </c>
      <c r="E2926" t="n">
        <v>13.06</v>
      </c>
      <c r="F2926" t="n">
        <v>10.44</v>
      </c>
      <c r="G2926" t="n">
        <v>156.58</v>
      </c>
      <c r="H2926" t="n">
        <v>2.79</v>
      </c>
      <c r="I2926" t="n">
        <v>4</v>
      </c>
      <c r="J2926" t="n">
        <v>247.44</v>
      </c>
      <c r="K2926" t="n">
        <v>53.44</v>
      </c>
      <c r="L2926" t="n">
        <v>38.75</v>
      </c>
      <c r="M2926" t="n">
        <v>2</v>
      </c>
      <c r="N2926" t="n">
        <v>60.26</v>
      </c>
      <c r="O2926" t="n">
        <v>30751.93</v>
      </c>
      <c r="P2926" t="n">
        <v>129.39</v>
      </c>
      <c r="Q2926" t="n">
        <v>197.75</v>
      </c>
      <c r="R2926" t="n">
        <v>28.84</v>
      </c>
      <c r="S2926" t="n">
        <v>25.4</v>
      </c>
      <c r="T2926" t="n">
        <v>896</v>
      </c>
      <c r="U2926" t="n">
        <v>0.88</v>
      </c>
      <c r="V2926" t="n">
        <v>0.89</v>
      </c>
      <c r="W2926" t="n">
        <v>2.95</v>
      </c>
      <c r="X2926" t="n">
        <v>0.05</v>
      </c>
      <c r="Y2926" t="n">
        <v>1</v>
      </c>
      <c r="Z2926" t="n">
        <v>10</v>
      </c>
    </row>
    <row r="2927">
      <c r="A2927" t="n">
        <v>152</v>
      </c>
      <c r="B2927" t="n">
        <v>95</v>
      </c>
      <c r="C2927" t="inlineStr">
        <is>
          <t xml:space="preserve">CONCLUIDO	</t>
        </is>
      </c>
      <c r="D2927" t="n">
        <v>7.6628</v>
      </c>
      <c r="E2927" t="n">
        <v>13.05</v>
      </c>
      <c r="F2927" t="n">
        <v>10.43</v>
      </c>
      <c r="G2927" t="n">
        <v>156.49</v>
      </c>
      <c r="H2927" t="n">
        <v>2.8</v>
      </c>
      <c r="I2927" t="n">
        <v>4</v>
      </c>
      <c r="J2927" t="n">
        <v>247.89</v>
      </c>
      <c r="K2927" t="n">
        <v>53.44</v>
      </c>
      <c r="L2927" t="n">
        <v>39</v>
      </c>
      <c r="M2927" t="n">
        <v>2</v>
      </c>
      <c r="N2927" t="n">
        <v>60.45</v>
      </c>
      <c r="O2927" t="n">
        <v>30806.92</v>
      </c>
      <c r="P2927" t="n">
        <v>128.93</v>
      </c>
      <c r="Q2927" t="n">
        <v>197.75</v>
      </c>
      <c r="R2927" t="n">
        <v>28.64</v>
      </c>
      <c r="S2927" t="n">
        <v>25.4</v>
      </c>
      <c r="T2927" t="n">
        <v>796.4400000000001</v>
      </c>
      <c r="U2927" t="n">
        <v>0.89</v>
      </c>
      <c r="V2927" t="n">
        <v>0.89</v>
      </c>
      <c r="W2927" t="n">
        <v>2.95</v>
      </c>
      <c r="X2927" t="n">
        <v>0.04</v>
      </c>
      <c r="Y2927" t="n">
        <v>1</v>
      </c>
      <c r="Z2927" t="n">
        <v>10</v>
      </c>
    </row>
    <row r="2928">
      <c r="A2928" t="n">
        <v>153</v>
      </c>
      <c r="B2928" t="n">
        <v>95</v>
      </c>
      <c r="C2928" t="inlineStr">
        <is>
          <t xml:space="preserve">CONCLUIDO	</t>
        </is>
      </c>
      <c r="D2928" t="n">
        <v>7.6615</v>
      </c>
      <c r="E2928" t="n">
        <v>13.05</v>
      </c>
      <c r="F2928" t="n">
        <v>10.43</v>
      </c>
      <c r="G2928" t="n">
        <v>156.52</v>
      </c>
      <c r="H2928" t="n">
        <v>2.81</v>
      </c>
      <c r="I2928" t="n">
        <v>4</v>
      </c>
      <c r="J2928" t="n">
        <v>248.33</v>
      </c>
      <c r="K2928" t="n">
        <v>53.44</v>
      </c>
      <c r="L2928" t="n">
        <v>39.25</v>
      </c>
      <c r="M2928" t="n">
        <v>2</v>
      </c>
      <c r="N2928" t="n">
        <v>60.65</v>
      </c>
      <c r="O2928" t="n">
        <v>30861.98</v>
      </c>
      <c r="P2928" t="n">
        <v>128.85</v>
      </c>
      <c r="Q2928" t="n">
        <v>197.8</v>
      </c>
      <c r="R2928" t="n">
        <v>28.67</v>
      </c>
      <c r="S2928" t="n">
        <v>25.4</v>
      </c>
      <c r="T2928" t="n">
        <v>809.41</v>
      </c>
      <c r="U2928" t="n">
        <v>0.89</v>
      </c>
      <c r="V2928" t="n">
        <v>0.89</v>
      </c>
      <c r="W2928" t="n">
        <v>2.95</v>
      </c>
      <c r="X2928" t="n">
        <v>0.04</v>
      </c>
      <c r="Y2928" t="n">
        <v>1</v>
      </c>
      <c r="Z2928" t="n">
        <v>10</v>
      </c>
    </row>
    <row r="2929">
      <c r="A2929" t="n">
        <v>154</v>
      </c>
      <c r="B2929" t="n">
        <v>95</v>
      </c>
      <c r="C2929" t="inlineStr">
        <is>
          <t xml:space="preserve">CONCLUIDO	</t>
        </is>
      </c>
      <c r="D2929" t="n">
        <v>7.661</v>
      </c>
      <c r="E2929" t="n">
        <v>13.05</v>
      </c>
      <c r="F2929" t="n">
        <v>10.44</v>
      </c>
      <c r="G2929" t="n">
        <v>156.53</v>
      </c>
      <c r="H2929" t="n">
        <v>2.82</v>
      </c>
      <c r="I2929" t="n">
        <v>4</v>
      </c>
      <c r="J2929" t="n">
        <v>248.78</v>
      </c>
      <c r="K2929" t="n">
        <v>53.44</v>
      </c>
      <c r="L2929" t="n">
        <v>39.5</v>
      </c>
      <c r="M2929" t="n">
        <v>2</v>
      </c>
      <c r="N2929" t="n">
        <v>60.85</v>
      </c>
      <c r="O2929" t="n">
        <v>30917.12</v>
      </c>
      <c r="P2929" t="n">
        <v>128.74</v>
      </c>
      <c r="Q2929" t="n">
        <v>197.79</v>
      </c>
      <c r="R2929" t="n">
        <v>28.76</v>
      </c>
      <c r="S2929" t="n">
        <v>25.4</v>
      </c>
      <c r="T2929" t="n">
        <v>853.77</v>
      </c>
      <c r="U2929" t="n">
        <v>0.88</v>
      </c>
      <c r="V2929" t="n">
        <v>0.89</v>
      </c>
      <c r="W2929" t="n">
        <v>2.94</v>
      </c>
      <c r="X2929" t="n">
        <v>0.05</v>
      </c>
      <c r="Y2929" t="n">
        <v>1</v>
      </c>
      <c r="Z2929" t="n">
        <v>10</v>
      </c>
    </row>
    <row r="2930">
      <c r="A2930" t="n">
        <v>155</v>
      </c>
      <c r="B2930" t="n">
        <v>95</v>
      </c>
      <c r="C2930" t="inlineStr">
        <is>
          <t xml:space="preserve">CONCLUIDO	</t>
        </is>
      </c>
      <c r="D2930" t="n">
        <v>7.6599</v>
      </c>
      <c r="E2930" t="n">
        <v>13.06</v>
      </c>
      <c r="F2930" t="n">
        <v>10.44</v>
      </c>
      <c r="G2930" t="n">
        <v>156.56</v>
      </c>
      <c r="H2930" t="n">
        <v>2.84</v>
      </c>
      <c r="I2930" t="n">
        <v>4</v>
      </c>
      <c r="J2930" t="n">
        <v>249.23</v>
      </c>
      <c r="K2930" t="n">
        <v>53.44</v>
      </c>
      <c r="L2930" t="n">
        <v>39.75</v>
      </c>
      <c r="M2930" t="n">
        <v>2</v>
      </c>
      <c r="N2930" t="n">
        <v>61.04</v>
      </c>
      <c r="O2930" t="n">
        <v>30972.32</v>
      </c>
      <c r="P2930" t="n">
        <v>128.59</v>
      </c>
      <c r="Q2930" t="n">
        <v>197.75</v>
      </c>
      <c r="R2930" t="n">
        <v>28.89</v>
      </c>
      <c r="S2930" t="n">
        <v>25.4</v>
      </c>
      <c r="T2930" t="n">
        <v>919.77</v>
      </c>
      <c r="U2930" t="n">
        <v>0.88</v>
      </c>
      <c r="V2930" t="n">
        <v>0.89</v>
      </c>
      <c r="W2930" t="n">
        <v>2.94</v>
      </c>
      <c r="X2930" t="n">
        <v>0.05</v>
      </c>
      <c r="Y2930" t="n">
        <v>1</v>
      </c>
      <c r="Z2930" t="n">
        <v>10</v>
      </c>
    </row>
    <row r="2931">
      <c r="A2931" t="n">
        <v>156</v>
      </c>
      <c r="B2931" t="n">
        <v>95</v>
      </c>
      <c r="C2931" t="inlineStr">
        <is>
          <t xml:space="preserve">CONCLUIDO	</t>
        </is>
      </c>
      <c r="D2931" t="n">
        <v>7.6604</v>
      </c>
      <c r="E2931" t="n">
        <v>13.05</v>
      </c>
      <c r="F2931" t="n">
        <v>10.44</v>
      </c>
      <c r="G2931" t="n">
        <v>156.55</v>
      </c>
      <c r="H2931" t="n">
        <v>2.85</v>
      </c>
      <c r="I2931" t="n">
        <v>4</v>
      </c>
      <c r="J2931" t="n">
        <v>249.68</v>
      </c>
      <c r="K2931" t="n">
        <v>53.44</v>
      </c>
      <c r="L2931" t="n">
        <v>40</v>
      </c>
      <c r="M2931" t="n">
        <v>2</v>
      </c>
      <c r="N2931" t="n">
        <v>61.24</v>
      </c>
      <c r="O2931" t="n">
        <v>31027.6</v>
      </c>
      <c r="P2931" t="n">
        <v>128.48</v>
      </c>
      <c r="Q2931" t="n">
        <v>197.75</v>
      </c>
      <c r="R2931" t="n">
        <v>28.79</v>
      </c>
      <c r="S2931" t="n">
        <v>25.4</v>
      </c>
      <c r="T2931" t="n">
        <v>871.26</v>
      </c>
      <c r="U2931" t="n">
        <v>0.88</v>
      </c>
      <c r="V2931" t="n">
        <v>0.89</v>
      </c>
      <c r="W2931" t="n">
        <v>2.95</v>
      </c>
      <c r="X2931" t="n">
        <v>0.05</v>
      </c>
      <c r="Y2931" t="n">
        <v>1</v>
      </c>
      <c r="Z2931" t="n">
        <v>10</v>
      </c>
    </row>
    <row r="2932">
      <c r="A2932" t="n">
        <v>0</v>
      </c>
      <c r="B2932" t="n">
        <v>55</v>
      </c>
      <c r="C2932" t="inlineStr">
        <is>
          <t xml:space="preserve">CONCLUIDO	</t>
        </is>
      </c>
      <c r="D2932" t="n">
        <v>6.0936</v>
      </c>
      <c r="E2932" t="n">
        <v>16.41</v>
      </c>
      <c r="F2932" t="n">
        <v>12.2</v>
      </c>
      <c r="G2932" t="n">
        <v>8.220000000000001</v>
      </c>
      <c r="H2932" t="n">
        <v>0.15</v>
      </c>
      <c r="I2932" t="n">
        <v>89</v>
      </c>
      <c r="J2932" t="n">
        <v>116.05</v>
      </c>
      <c r="K2932" t="n">
        <v>43.4</v>
      </c>
      <c r="L2932" t="n">
        <v>1</v>
      </c>
      <c r="M2932" t="n">
        <v>87</v>
      </c>
      <c r="N2932" t="n">
        <v>16.65</v>
      </c>
      <c r="O2932" t="n">
        <v>14546.17</v>
      </c>
      <c r="P2932" t="n">
        <v>122.83</v>
      </c>
      <c r="Q2932" t="n">
        <v>198.08</v>
      </c>
      <c r="R2932" t="n">
        <v>83.37</v>
      </c>
      <c r="S2932" t="n">
        <v>25.4</v>
      </c>
      <c r="T2932" t="n">
        <v>27738.28</v>
      </c>
      <c r="U2932" t="n">
        <v>0.3</v>
      </c>
      <c r="V2932" t="n">
        <v>0.76</v>
      </c>
      <c r="W2932" t="n">
        <v>3.09</v>
      </c>
      <c r="X2932" t="n">
        <v>1.8</v>
      </c>
      <c r="Y2932" t="n">
        <v>1</v>
      </c>
      <c r="Z2932" t="n">
        <v>10</v>
      </c>
    </row>
    <row r="2933">
      <c r="A2933" t="n">
        <v>1</v>
      </c>
      <c r="B2933" t="n">
        <v>55</v>
      </c>
      <c r="C2933" t="inlineStr">
        <is>
          <t xml:space="preserve">CONCLUIDO	</t>
        </is>
      </c>
      <c r="D2933" t="n">
        <v>6.4486</v>
      </c>
      <c r="E2933" t="n">
        <v>15.51</v>
      </c>
      <c r="F2933" t="n">
        <v>11.77</v>
      </c>
      <c r="G2933" t="n">
        <v>10.24</v>
      </c>
      <c r="H2933" t="n">
        <v>0.19</v>
      </c>
      <c r="I2933" t="n">
        <v>69</v>
      </c>
      <c r="J2933" t="n">
        <v>116.37</v>
      </c>
      <c r="K2933" t="n">
        <v>43.4</v>
      </c>
      <c r="L2933" t="n">
        <v>1.25</v>
      </c>
      <c r="M2933" t="n">
        <v>67</v>
      </c>
      <c r="N2933" t="n">
        <v>16.72</v>
      </c>
      <c r="O2933" t="n">
        <v>14585.96</v>
      </c>
      <c r="P2933" t="n">
        <v>118.3</v>
      </c>
      <c r="Q2933" t="n">
        <v>197.92</v>
      </c>
      <c r="R2933" t="n">
        <v>70.05</v>
      </c>
      <c r="S2933" t="n">
        <v>25.4</v>
      </c>
      <c r="T2933" t="n">
        <v>21178.13</v>
      </c>
      <c r="U2933" t="n">
        <v>0.36</v>
      </c>
      <c r="V2933" t="n">
        <v>0.79</v>
      </c>
      <c r="W2933" t="n">
        <v>3.06</v>
      </c>
      <c r="X2933" t="n">
        <v>1.38</v>
      </c>
      <c r="Y2933" t="n">
        <v>1</v>
      </c>
      <c r="Z2933" t="n">
        <v>10</v>
      </c>
    </row>
    <row r="2934">
      <c r="A2934" t="n">
        <v>2</v>
      </c>
      <c r="B2934" t="n">
        <v>55</v>
      </c>
      <c r="C2934" t="inlineStr">
        <is>
          <t xml:space="preserve">CONCLUIDO	</t>
        </is>
      </c>
      <c r="D2934" t="n">
        <v>6.6695</v>
      </c>
      <c r="E2934" t="n">
        <v>14.99</v>
      </c>
      <c r="F2934" t="n">
        <v>11.55</v>
      </c>
      <c r="G2934" t="n">
        <v>12.16</v>
      </c>
      <c r="H2934" t="n">
        <v>0.23</v>
      </c>
      <c r="I2934" t="n">
        <v>57</v>
      </c>
      <c r="J2934" t="n">
        <v>116.69</v>
      </c>
      <c r="K2934" t="n">
        <v>43.4</v>
      </c>
      <c r="L2934" t="n">
        <v>1.5</v>
      </c>
      <c r="M2934" t="n">
        <v>55</v>
      </c>
      <c r="N2934" t="n">
        <v>16.79</v>
      </c>
      <c r="O2934" t="n">
        <v>14625.77</v>
      </c>
      <c r="P2934" t="n">
        <v>115.77</v>
      </c>
      <c r="Q2934" t="n">
        <v>197.93</v>
      </c>
      <c r="R2934" t="n">
        <v>63.32</v>
      </c>
      <c r="S2934" t="n">
        <v>25.4</v>
      </c>
      <c r="T2934" t="n">
        <v>17868.79</v>
      </c>
      <c r="U2934" t="n">
        <v>0.4</v>
      </c>
      <c r="V2934" t="n">
        <v>0.8100000000000001</v>
      </c>
      <c r="W2934" t="n">
        <v>3.04</v>
      </c>
      <c r="X2934" t="n">
        <v>1.15</v>
      </c>
      <c r="Y2934" t="n">
        <v>1</v>
      </c>
      <c r="Z2934" t="n">
        <v>10</v>
      </c>
    </row>
    <row r="2935">
      <c r="A2935" t="n">
        <v>3</v>
      </c>
      <c r="B2935" t="n">
        <v>55</v>
      </c>
      <c r="C2935" t="inlineStr">
        <is>
          <t xml:space="preserve">CONCLUIDO	</t>
        </is>
      </c>
      <c r="D2935" t="n">
        <v>6.8633</v>
      </c>
      <c r="E2935" t="n">
        <v>14.57</v>
      </c>
      <c r="F2935" t="n">
        <v>11.34</v>
      </c>
      <c r="G2935" t="n">
        <v>14.17</v>
      </c>
      <c r="H2935" t="n">
        <v>0.26</v>
      </c>
      <c r="I2935" t="n">
        <v>48</v>
      </c>
      <c r="J2935" t="n">
        <v>117.01</v>
      </c>
      <c r="K2935" t="n">
        <v>43.4</v>
      </c>
      <c r="L2935" t="n">
        <v>1.75</v>
      </c>
      <c r="M2935" t="n">
        <v>46</v>
      </c>
      <c r="N2935" t="n">
        <v>16.86</v>
      </c>
      <c r="O2935" t="n">
        <v>14665.62</v>
      </c>
      <c r="P2935" t="n">
        <v>113.44</v>
      </c>
      <c r="Q2935" t="n">
        <v>197.81</v>
      </c>
      <c r="R2935" t="n">
        <v>56.62</v>
      </c>
      <c r="S2935" t="n">
        <v>25.4</v>
      </c>
      <c r="T2935" t="n">
        <v>14567.21</v>
      </c>
      <c r="U2935" t="n">
        <v>0.45</v>
      </c>
      <c r="V2935" t="n">
        <v>0.82</v>
      </c>
      <c r="W2935" t="n">
        <v>3.02</v>
      </c>
      <c r="X2935" t="n">
        <v>0.95</v>
      </c>
      <c r="Y2935" t="n">
        <v>1</v>
      </c>
      <c r="Z2935" t="n">
        <v>10</v>
      </c>
    </row>
    <row r="2936">
      <c r="A2936" t="n">
        <v>4</v>
      </c>
      <c r="B2936" t="n">
        <v>55</v>
      </c>
      <c r="C2936" t="inlineStr">
        <is>
          <t xml:space="preserve">CONCLUIDO	</t>
        </is>
      </c>
      <c r="D2936" t="n">
        <v>7.008</v>
      </c>
      <c r="E2936" t="n">
        <v>14.27</v>
      </c>
      <c r="F2936" t="n">
        <v>11.21</v>
      </c>
      <c r="G2936" t="n">
        <v>16.4</v>
      </c>
      <c r="H2936" t="n">
        <v>0.3</v>
      </c>
      <c r="I2936" t="n">
        <v>41</v>
      </c>
      <c r="J2936" t="n">
        <v>117.34</v>
      </c>
      <c r="K2936" t="n">
        <v>43.4</v>
      </c>
      <c r="L2936" t="n">
        <v>2</v>
      </c>
      <c r="M2936" t="n">
        <v>39</v>
      </c>
      <c r="N2936" t="n">
        <v>16.94</v>
      </c>
      <c r="O2936" t="n">
        <v>14705.49</v>
      </c>
      <c r="P2936" t="n">
        <v>111.87</v>
      </c>
      <c r="Q2936" t="n">
        <v>197.88</v>
      </c>
      <c r="R2936" t="n">
        <v>52.5</v>
      </c>
      <c r="S2936" t="n">
        <v>25.4</v>
      </c>
      <c r="T2936" t="n">
        <v>12542.61</v>
      </c>
      <c r="U2936" t="n">
        <v>0.48</v>
      </c>
      <c r="V2936" t="n">
        <v>0.83</v>
      </c>
      <c r="W2936" t="n">
        <v>3.01</v>
      </c>
      <c r="X2936" t="n">
        <v>0.8100000000000001</v>
      </c>
      <c r="Y2936" t="n">
        <v>1</v>
      </c>
      <c r="Z2936" t="n">
        <v>10</v>
      </c>
    </row>
    <row r="2937">
      <c r="A2937" t="n">
        <v>5</v>
      </c>
      <c r="B2937" t="n">
        <v>55</v>
      </c>
      <c r="C2937" t="inlineStr">
        <is>
          <t xml:space="preserve">CONCLUIDO	</t>
        </is>
      </c>
      <c r="D2937" t="n">
        <v>7.0999</v>
      </c>
      <c r="E2937" t="n">
        <v>14.08</v>
      </c>
      <c r="F2937" t="n">
        <v>11.12</v>
      </c>
      <c r="G2937" t="n">
        <v>18.03</v>
      </c>
      <c r="H2937" t="n">
        <v>0.34</v>
      </c>
      <c r="I2937" t="n">
        <v>37</v>
      </c>
      <c r="J2937" t="n">
        <v>117.66</v>
      </c>
      <c r="K2937" t="n">
        <v>43.4</v>
      </c>
      <c r="L2937" t="n">
        <v>2.25</v>
      </c>
      <c r="M2937" t="n">
        <v>35</v>
      </c>
      <c r="N2937" t="n">
        <v>17.01</v>
      </c>
      <c r="O2937" t="n">
        <v>14745.39</v>
      </c>
      <c r="P2937" t="n">
        <v>110.78</v>
      </c>
      <c r="Q2937" t="n">
        <v>197.85</v>
      </c>
      <c r="R2937" t="n">
        <v>49.91</v>
      </c>
      <c r="S2937" t="n">
        <v>25.4</v>
      </c>
      <c r="T2937" t="n">
        <v>11267.89</v>
      </c>
      <c r="U2937" t="n">
        <v>0.51</v>
      </c>
      <c r="V2937" t="n">
        <v>0.84</v>
      </c>
      <c r="W2937" t="n">
        <v>3</v>
      </c>
      <c r="X2937" t="n">
        <v>0.72</v>
      </c>
      <c r="Y2937" t="n">
        <v>1</v>
      </c>
      <c r="Z2937" t="n">
        <v>10</v>
      </c>
    </row>
    <row r="2938">
      <c r="A2938" t="n">
        <v>6</v>
      </c>
      <c r="B2938" t="n">
        <v>55</v>
      </c>
      <c r="C2938" t="inlineStr">
        <is>
          <t xml:space="preserve">CONCLUIDO	</t>
        </is>
      </c>
      <c r="D2938" t="n">
        <v>7.1843</v>
      </c>
      <c r="E2938" t="n">
        <v>13.92</v>
      </c>
      <c r="F2938" t="n">
        <v>11.05</v>
      </c>
      <c r="G2938" t="n">
        <v>20.08</v>
      </c>
      <c r="H2938" t="n">
        <v>0.37</v>
      </c>
      <c r="I2938" t="n">
        <v>33</v>
      </c>
      <c r="J2938" t="n">
        <v>117.98</v>
      </c>
      <c r="K2938" t="n">
        <v>43.4</v>
      </c>
      <c r="L2938" t="n">
        <v>2.5</v>
      </c>
      <c r="M2938" t="n">
        <v>31</v>
      </c>
      <c r="N2938" t="n">
        <v>17.08</v>
      </c>
      <c r="O2938" t="n">
        <v>14785.31</v>
      </c>
      <c r="P2938" t="n">
        <v>109.84</v>
      </c>
      <c r="Q2938" t="n">
        <v>197.88</v>
      </c>
      <c r="R2938" t="n">
        <v>47.68</v>
      </c>
      <c r="S2938" t="n">
        <v>25.4</v>
      </c>
      <c r="T2938" t="n">
        <v>10172.41</v>
      </c>
      <c r="U2938" t="n">
        <v>0.53</v>
      </c>
      <c r="V2938" t="n">
        <v>0.84</v>
      </c>
      <c r="W2938" t="n">
        <v>2.99</v>
      </c>
      <c r="X2938" t="n">
        <v>0.65</v>
      </c>
      <c r="Y2938" t="n">
        <v>1</v>
      </c>
      <c r="Z2938" t="n">
        <v>10</v>
      </c>
    </row>
    <row r="2939">
      <c r="A2939" t="n">
        <v>7</v>
      </c>
      <c r="B2939" t="n">
        <v>55</v>
      </c>
      <c r="C2939" t="inlineStr">
        <is>
          <t xml:space="preserve">CONCLUIDO	</t>
        </is>
      </c>
      <c r="D2939" t="n">
        <v>7.2673</v>
      </c>
      <c r="E2939" t="n">
        <v>13.76</v>
      </c>
      <c r="F2939" t="n">
        <v>10.96</v>
      </c>
      <c r="G2939" t="n">
        <v>21.92</v>
      </c>
      <c r="H2939" t="n">
        <v>0.41</v>
      </c>
      <c r="I2939" t="n">
        <v>30</v>
      </c>
      <c r="J2939" t="n">
        <v>118.31</v>
      </c>
      <c r="K2939" t="n">
        <v>43.4</v>
      </c>
      <c r="L2939" t="n">
        <v>2.75</v>
      </c>
      <c r="M2939" t="n">
        <v>28</v>
      </c>
      <c r="N2939" t="n">
        <v>17.16</v>
      </c>
      <c r="O2939" t="n">
        <v>14825.26</v>
      </c>
      <c r="P2939" t="n">
        <v>108.65</v>
      </c>
      <c r="Q2939" t="n">
        <v>197.91</v>
      </c>
      <c r="R2939" t="n">
        <v>45</v>
      </c>
      <c r="S2939" t="n">
        <v>25.4</v>
      </c>
      <c r="T2939" t="n">
        <v>8847.059999999999</v>
      </c>
      <c r="U2939" t="n">
        <v>0.5600000000000001</v>
      </c>
      <c r="V2939" t="n">
        <v>0.85</v>
      </c>
      <c r="W2939" t="n">
        <v>2.99</v>
      </c>
      <c r="X2939" t="n">
        <v>0.57</v>
      </c>
      <c r="Y2939" t="n">
        <v>1</v>
      </c>
      <c r="Z2939" t="n">
        <v>10</v>
      </c>
    </row>
    <row r="2940">
      <c r="A2940" t="n">
        <v>8</v>
      </c>
      <c r="B2940" t="n">
        <v>55</v>
      </c>
      <c r="C2940" t="inlineStr">
        <is>
          <t xml:space="preserve">CONCLUIDO	</t>
        </is>
      </c>
      <c r="D2940" t="n">
        <v>7.3248</v>
      </c>
      <c r="E2940" t="n">
        <v>13.65</v>
      </c>
      <c r="F2940" t="n">
        <v>10.92</v>
      </c>
      <c r="G2940" t="n">
        <v>24.27</v>
      </c>
      <c r="H2940" t="n">
        <v>0.45</v>
      </c>
      <c r="I2940" t="n">
        <v>27</v>
      </c>
      <c r="J2940" t="n">
        <v>118.63</v>
      </c>
      <c r="K2940" t="n">
        <v>43.4</v>
      </c>
      <c r="L2940" t="n">
        <v>3</v>
      </c>
      <c r="M2940" t="n">
        <v>25</v>
      </c>
      <c r="N2940" t="n">
        <v>17.23</v>
      </c>
      <c r="O2940" t="n">
        <v>14865.24</v>
      </c>
      <c r="P2940" t="n">
        <v>108.11</v>
      </c>
      <c r="Q2940" t="n">
        <v>197.83</v>
      </c>
      <c r="R2940" t="n">
        <v>43.8</v>
      </c>
      <c r="S2940" t="n">
        <v>25.4</v>
      </c>
      <c r="T2940" t="n">
        <v>8260.860000000001</v>
      </c>
      <c r="U2940" t="n">
        <v>0.58</v>
      </c>
      <c r="V2940" t="n">
        <v>0.85</v>
      </c>
      <c r="W2940" t="n">
        <v>2.99</v>
      </c>
      <c r="X2940" t="n">
        <v>0.53</v>
      </c>
      <c r="Y2940" t="n">
        <v>1</v>
      </c>
      <c r="Z2940" t="n">
        <v>10</v>
      </c>
    </row>
    <row r="2941">
      <c r="A2941" t="n">
        <v>9</v>
      </c>
      <c r="B2941" t="n">
        <v>55</v>
      </c>
      <c r="C2941" t="inlineStr">
        <is>
          <t xml:space="preserve">CONCLUIDO	</t>
        </is>
      </c>
      <c r="D2941" t="n">
        <v>7.3839</v>
      </c>
      <c r="E2941" t="n">
        <v>13.54</v>
      </c>
      <c r="F2941" t="n">
        <v>10.86</v>
      </c>
      <c r="G2941" t="n">
        <v>26.07</v>
      </c>
      <c r="H2941" t="n">
        <v>0.48</v>
      </c>
      <c r="I2941" t="n">
        <v>25</v>
      </c>
      <c r="J2941" t="n">
        <v>118.96</v>
      </c>
      <c r="K2941" t="n">
        <v>43.4</v>
      </c>
      <c r="L2941" t="n">
        <v>3.25</v>
      </c>
      <c r="M2941" t="n">
        <v>23</v>
      </c>
      <c r="N2941" t="n">
        <v>17.31</v>
      </c>
      <c r="O2941" t="n">
        <v>14905.25</v>
      </c>
      <c r="P2941" t="n">
        <v>107.23</v>
      </c>
      <c r="Q2941" t="n">
        <v>197.77</v>
      </c>
      <c r="R2941" t="n">
        <v>42.34</v>
      </c>
      <c r="S2941" t="n">
        <v>25.4</v>
      </c>
      <c r="T2941" t="n">
        <v>7543.18</v>
      </c>
      <c r="U2941" t="n">
        <v>0.6</v>
      </c>
      <c r="V2941" t="n">
        <v>0.86</v>
      </c>
      <c r="W2941" t="n">
        <v>2.97</v>
      </c>
      <c r="X2941" t="n">
        <v>0.47</v>
      </c>
      <c r="Y2941" t="n">
        <v>1</v>
      </c>
      <c r="Z2941" t="n">
        <v>10</v>
      </c>
    </row>
    <row r="2942">
      <c r="A2942" t="n">
        <v>10</v>
      </c>
      <c r="B2942" t="n">
        <v>55</v>
      </c>
      <c r="C2942" t="inlineStr">
        <is>
          <t xml:space="preserve">CONCLUIDO	</t>
        </is>
      </c>
      <c r="D2942" t="n">
        <v>7.4248</v>
      </c>
      <c r="E2942" t="n">
        <v>13.47</v>
      </c>
      <c r="F2942" t="n">
        <v>10.83</v>
      </c>
      <c r="G2942" t="n">
        <v>28.26</v>
      </c>
      <c r="H2942" t="n">
        <v>0.52</v>
      </c>
      <c r="I2942" t="n">
        <v>23</v>
      </c>
      <c r="J2942" t="n">
        <v>119.28</v>
      </c>
      <c r="K2942" t="n">
        <v>43.4</v>
      </c>
      <c r="L2942" t="n">
        <v>3.5</v>
      </c>
      <c r="M2942" t="n">
        <v>21</v>
      </c>
      <c r="N2942" t="n">
        <v>17.38</v>
      </c>
      <c r="O2942" t="n">
        <v>14945.29</v>
      </c>
      <c r="P2942" t="n">
        <v>106.7</v>
      </c>
      <c r="Q2942" t="n">
        <v>197.83</v>
      </c>
      <c r="R2942" t="n">
        <v>41.09</v>
      </c>
      <c r="S2942" t="n">
        <v>25.4</v>
      </c>
      <c r="T2942" t="n">
        <v>6926.77</v>
      </c>
      <c r="U2942" t="n">
        <v>0.62</v>
      </c>
      <c r="V2942" t="n">
        <v>0.86</v>
      </c>
      <c r="W2942" t="n">
        <v>2.98</v>
      </c>
      <c r="X2942" t="n">
        <v>0.44</v>
      </c>
      <c r="Y2942" t="n">
        <v>1</v>
      </c>
      <c r="Z2942" t="n">
        <v>10</v>
      </c>
    </row>
    <row r="2943">
      <c r="A2943" t="n">
        <v>11</v>
      </c>
      <c r="B2943" t="n">
        <v>55</v>
      </c>
      <c r="C2943" t="inlineStr">
        <is>
          <t xml:space="preserve">CONCLUIDO	</t>
        </is>
      </c>
      <c r="D2943" t="n">
        <v>7.4488</v>
      </c>
      <c r="E2943" t="n">
        <v>13.42</v>
      </c>
      <c r="F2943" t="n">
        <v>10.82</v>
      </c>
      <c r="G2943" t="n">
        <v>29.5</v>
      </c>
      <c r="H2943" t="n">
        <v>0.55</v>
      </c>
      <c r="I2943" t="n">
        <v>22</v>
      </c>
      <c r="J2943" t="n">
        <v>119.61</v>
      </c>
      <c r="K2943" t="n">
        <v>43.4</v>
      </c>
      <c r="L2943" t="n">
        <v>3.75</v>
      </c>
      <c r="M2943" t="n">
        <v>20</v>
      </c>
      <c r="N2943" t="n">
        <v>17.46</v>
      </c>
      <c r="O2943" t="n">
        <v>14985.35</v>
      </c>
      <c r="P2943" t="n">
        <v>106.29</v>
      </c>
      <c r="Q2943" t="n">
        <v>197.83</v>
      </c>
      <c r="R2943" t="n">
        <v>40.54</v>
      </c>
      <c r="S2943" t="n">
        <v>25.4</v>
      </c>
      <c r="T2943" t="n">
        <v>6658.52</v>
      </c>
      <c r="U2943" t="n">
        <v>0.63</v>
      </c>
      <c r="V2943" t="n">
        <v>0.86</v>
      </c>
      <c r="W2943" t="n">
        <v>2.98</v>
      </c>
      <c r="X2943" t="n">
        <v>0.42</v>
      </c>
      <c r="Y2943" t="n">
        <v>1</v>
      </c>
      <c r="Z2943" t="n">
        <v>10</v>
      </c>
    </row>
    <row r="2944">
      <c r="A2944" t="n">
        <v>12</v>
      </c>
      <c r="B2944" t="n">
        <v>55</v>
      </c>
      <c r="C2944" t="inlineStr">
        <is>
          <t xml:space="preserve">CONCLUIDO	</t>
        </is>
      </c>
      <c r="D2944" t="n">
        <v>7.4988</v>
      </c>
      <c r="E2944" t="n">
        <v>13.34</v>
      </c>
      <c r="F2944" t="n">
        <v>10.77</v>
      </c>
      <c r="G2944" t="n">
        <v>32.32</v>
      </c>
      <c r="H2944" t="n">
        <v>0.59</v>
      </c>
      <c r="I2944" t="n">
        <v>20</v>
      </c>
      <c r="J2944" t="n">
        <v>119.93</v>
      </c>
      <c r="K2944" t="n">
        <v>43.4</v>
      </c>
      <c r="L2944" t="n">
        <v>4</v>
      </c>
      <c r="M2944" t="n">
        <v>18</v>
      </c>
      <c r="N2944" t="n">
        <v>17.53</v>
      </c>
      <c r="O2944" t="n">
        <v>15025.44</v>
      </c>
      <c r="P2944" t="n">
        <v>105.54</v>
      </c>
      <c r="Q2944" t="n">
        <v>197.82</v>
      </c>
      <c r="R2944" t="n">
        <v>38.95</v>
      </c>
      <c r="S2944" t="n">
        <v>25.4</v>
      </c>
      <c r="T2944" t="n">
        <v>5869.13</v>
      </c>
      <c r="U2944" t="n">
        <v>0.65</v>
      </c>
      <c r="V2944" t="n">
        <v>0.86</v>
      </c>
      <c r="W2944" t="n">
        <v>2.98</v>
      </c>
      <c r="X2944" t="n">
        <v>0.38</v>
      </c>
      <c r="Y2944" t="n">
        <v>1</v>
      </c>
      <c r="Z2944" t="n">
        <v>10</v>
      </c>
    </row>
    <row r="2945">
      <c r="A2945" t="n">
        <v>13</v>
      </c>
      <c r="B2945" t="n">
        <v>55</v>
      </c>
      <c r="C2945" t="inlineStr">
        <is>
          <t xml:space="preserve">CONCLUIDO	</t>
        </is>
      </c>
      <c r="D2945" t="n">
        <v>7.5235</v>
      </c>
      <c r="E2945" t="n">
        <v>13.29</v>
      </c>
      <c r="F2945" t="n">
        <v>10.75</v>
      </c>
      <c r="G2945" t="n">
        <v>33.96</v>
      </c>
      <c r="H2945" t="n">
        <v>0.62</v>
      </c>
      <c r="I2945" t="n">
        <v>19</v>
      </c>
      <c r="J2945" t="n">
        <v>120.26</v>
      </c>
      <c r="K2945" t="n">
        <v>43.4</v>
      </c>
      <c r="L2945" t="n">
        <v>4.25</v>
      </c>
      <c r="M2945" t="n">
        <v>17</v>
      </c>
      <c r="N2945" t="n">
        <v>17.61</v>
      </c>
      <c r="O2945" t="n">
        <v>15065.56</v>
      </c>
      <c r="P2945" t="n">
        <v>105.18</v>
      </c>
      <c r="Q2945" t="n">
        <v>197.77</v>
      </c>
      <c r="R2945" t="n">
        <v>38.48</v>
      </c>
      <c r="S2945" t="n">
        <v>25.4</v>
      </c>
      <c r="T2945" t="n">
        <v>5640.5</v>
      </c>
      <c r="U2945" t="n">
        <v>0.66</v>
      </c>
      <c r="V2945" t="n">
        <v>0.87</v>
      </c>
      <c r="W2945" t="n">
        <v>2.97</v>
      </c>
      <c r="X2945" t="n">
        <v>0.36</v>
      </c>
      <c r="Y2945" t="n">
        <v>1</v>
      </c>
      <c r="Z2945" t="n">
        <v>10</v>
      </c>
    </row>
    <row r="2946">
      <c r="A2946" t="n">
        <v>14</v>
      </c>
      <c r="B2946" t="n">
        <v>55</v>
      </c>
      <c r="C2946" t="inlineStr">
        <is>
          <t xml:space="preserve">CONCLUIDO	</t>
        </is>
      </c>
      <c r="D2946" t="n">
        <v>7.5513</v>
      </c>
      <c r="E2946" t="n">
        <v>13.24</v>
      </c>
      <c r="F2946" t="n">
        <v>10.73</v>
      </c>
      <c r="G2946" t="n">
        <v>35.76</v>
      </c>
      <c r="H2946" t="n">
        <v>0.66</v>
      </c>
      <c r="I2946" t="n">
        <v>18</v>
      </c>
      <c r="J2946" t="n">
        <v>120.58</v>
      </c>
      <c r="K2946" t="n">
        <v>43.4</v>
      </c>
      <c r="L2946" t="n">
        <v>4.5</v>
      </c>
      <c r="M2946" t="n">
        <v>16</v>
      </c>
      <c r="N2946" t="n">
        <v>17.68</v>
      </c>
      <c r="O2946" t="n">
        <v>15105.7</v>
      </c>
      <c r="P2946" t="n">
        <v>104.72</v>
      </c>
      <c r="Q2946" t="n">
        <v>197.76</v>
      </c>
      <c r="R2946" t="n">
        <v>37.75</v>
      </c>
      <c r="S2946" t="n">
        <v>25.4</v>
      </c>
      <c r="T2946" t="n">
        <v>5283.21</v>
      </c>
      <c r="U2946" t="n">
        <v>0.67</v>
      </c>
      <c r="V2946" t="n">
        <v>0.87</v>
      </c>
      <c r="W2946" t="n">
        <v>2.97</v>
      </c>
      <c r="X2946" t="n">
        <v>0.34</v>
      </c>
      <c r="Y2946" t="n">
        <v>1</v>
      </c>
      <c r="Z2946" t="n">
        <v>10</v>
      </c>
    </row>
    <row r="2947">
      <c r="A2947" t="n">
        <v>15</v>
      </c>
      <c r="B2947" t="n">
        <v>55</v>
      </c>
      <c r="C2947" t="inlineStr">
        <is>
          <t xml:space="preserve">CONCLUIDO	</t>
        </is>
      </c>
      <c r="D2947" t="n">
        <v>7.5668</v>
      </c>
      <c r="E2947" t="n">
        <v>13.22</v>
      </c>
      <c r="F2947" t="n">
        <v>10.73</v>
      </c>
      <c r="G2947" t="n">
        <v>37.85</v>
      </c>
      <c r="H2947" t="n">
        <v>0.6899999999999999</v>
      </c>
      <c r="I2947" t="n">
        <v>17</v>
      </c>
      <c r="J2947" t="n">
        <v>120.91</v>
      </c>
      <c r="K2947" t="n">
        <v>43.4</v>
      </c>
      <c r="L2947" t="n">
        <v>4.75</v>
      </c>
      <c r="M2947" t="n">
        <v>15</v>
      </c>
      <c r="N2947" t="n">
        <v>17.76</v>
      </c>
      <c r="O2947" t="n">
        <v>15145.88</v>
      </c>
      <c r="P2947" t="n">
        <v>104.24</v>
      </c>
      <c r="Q2947" t="n">
        <v>197.84</v>
      </c>
      <c r="R2947" t="n">
        <v>37.89</v>
      </c>
      <c r="S2947" t="n">
        <v>25.4</v>
      </c>
      <c r="T2947" t="n">
        <v>5357.55</v>
      </c>
      <c r="U2947" t="n">
        <v>0.67</v>
      </c>
      <c r="V2947" t="n">
        <v>0.87</v>
      </c>
      <c r="W2947" t="n">
        <v>2.96</v>
      </c>
      <c r="X2947" t="n">
        <v>0.33</v>
      </c>
      <c r="Y2947" t="n">
        <v>1</v>
      </c>
      <c r="Z2947" t="n">
        <v>10</v>
      </c>
    </row>
    <row r="2948">
      <c r="A2948" t="n">
        <v>16</v>
      </c>
      <c r="B2948" t="n">
        <v>55</v>
      </c>
      <c r="C2948" t="inlineStr">
        <is>
          <t xml:space="preserve">CONCLUIDO	</t>
        </is>
      </c>
      <c r="D2948" t="n">
        <v>7.6057</v>
      </c>
      <c r="E2948" t="n">
        <v>13.15</v>
      </c>
      <c r="F2948" t="n">
        <v>10.68</v>
      </c>
      <c r="G2948" t="n">
        <v>40.06</v>
      </c>
      <c r="H2948" t="n">
        <v>0.73</v>
      </c>
      <c r="I2948" t="n">
        <v>16</v>
      </c>
      <c r="J2948" t="n">
        <v>121.23</v>
      </c>
      <c r="K2948" t="n">
        <v>43.4</v>
      </c>
      <c r="L2948" t="n">
        <v>5</v>
      </c>
      <c r="M2948" t="n">
        <v>14</v>
      </c>
      <c r="N2948" t="n">
        <v>17.83</v>
      </c>
      <c r="O2948" t="n">
        <v>15186.08</v>
      </c>
      <c r="P2948" t="n">
        <v>103.67</v>
      </c>
      <c r="Q2948" t="n">
        <v>197.82</v>
      </c>
      <c r="R2948" t="n">
        <v>36.34</v>
      </c>
      <c r="S2948" t="n">
        <v>25.4</v>
      </c>
      <c r="T2948" t="n">
        <v>4583.75</v>
      </c>
      <c r="U2948" t="n">
        <v>0.7</v>
      </c>
      <c r="V2948" t="n">
        <v>0.87</v>
      </c>
      <c r="W2948" t="n">
        <v>2.97</v>
      </c>
      <c r="X2948" t="n">
        <v>0.29</v>
      </c>
      <c r="Y2948" t="n">
        <v>1</v>
      </c>
      <c r="Z2948" t="n">
        <v>10</v>
      </c>
    </row>
    <row r="2949">
      <c r="A2949" t="n">
        <v>17</v>
      </c>
      <c r="B2949" t="n">
        <v>55</v>
      </c>
      <c r="C2949" t="inlineStr">
        <is>
          <t xml:space="preserve">CONCLUIDO	</t>
        </is>
      </c>
      <c r="D2949" t="n">
        <v>7.5986</v>
      </c>
      <c r="E2949" t="n">
        <v>13.16</v>
      </c>
      <c r="F2949" t="n">
        <v>10.69</v>
      </c>
      <c r="G2949" t="n">
        <v>40.1</v>
      </c>
      <c r="H2949" t="n">
        <v>0.76</v>
      </c>
      <c r="I2949" t="n">
        <v>16</v>
      </c>
      <c r="J2949" t="n">
        <v>121.56</v>
      </c>
      <c r="K2949" t="n">
        <v>43.4</v>
      </c>
      <c r="L2949" t="n">
        <v>5.25</v>
      </c>
      <c r="M2949" t="n">
        <v>14</v>
      </c>
      <c r="N2949" t="n">
        <v>17.91</v>
      </c>
      <c r="O2949" t="n">
        <v>15226.31</v>
      </c>
      <c r="P2949" t="n">
        <v>103.61</v>
      </c>
      <c r="Q2949" t="n">
        <v>197.77</v>
      </c>
      <c r="R2949" t="n">
        <v>36.81</v>
      </c>
      <c r="S2949" t="n">
        <v>25.4</v>
      </c>
      <c r="T2949" t="n">
        <v>4821.51</v>
      </c>
      <c r="U2949" t="n">
        <v>0.6899999999999999</v>
      </c>
      <c r="V2949" t="n">
        <v>0.87</v>
      </c>
      <c r="W2949" t="n">
        <v>2.97</v>
      </c>
      <c r="X2949" t="n">
        <v>0.3</v>
      </c>
      <c r="Y2949" t="n">
        <v>1</v>
      </c>
      <c r="Z2949" t="n">
        <v>10</v>
      </c>
    </row>
    <row r="2950">
      <c r="A2950" t="n">
        <v>18</v>
      </c>
      <c r="B2950" t="n">
        <v>55</v>
      </c>
      <c r="C2950" t="inlineStr">
        <is>
          <t xml:space="preserve">CONCLUIDO	</t>
        </is>
      </c>
      <c r="D2950" t="n">
        <v>7.6316</v>
      </c>
      <c r="E2950" t="n">
        <v>13.1</v>
      </c>
      <c r="F2950" t="n">
        <v>10.66</v>
      </c>
      <c r="G2950" t="n">
        <v>42.64</v>
      </c>
      <c r="H2950" t="n">
        <v>0.8</v>
      </c>
      <c r="I2950" t="n">
        <v>15</v>
      </c>
      <c r="J2950" t="n">
        <v>121.89</v>
      </c>
      <c r="K2950" t="n">
        <v>43.4</v>
      </c>
      <c r="L2950" t="n">
        <v>5.5</v>
      </c>
      <c r="M2950" t="n">
        <v>13</v>
      </c>
      <c r="N2950" t="n">
        <v>17.99</v>
      </c>
      <c r="O2950" t="n">
        <v>15266.56</v>
      </c>
      <c r="P2950" t="n">
        <v>103</v>
      </c>
      <c r="Q2950" t="n">
        <v>197.79</v>
      </c>
      <c r="R2950" t="n">
        <v>35.71</v>
      </c>
      <c r="S2950" t="n">
        <v>25.4</v>
      </c>
      <c r="T2950" t="n">
        <v>4277.75</v>
      </c>
      <c r="U2950" t="n">
        <v>0.71</v>
      </c>
      <c r="V2950" t="n">
        <v>0.87</v>
      </c>
      <c r="W2950" t="n">
        <v>2.96</v>
      </c>
      <c r="X2950" t="n">
        <v>0.27</v>
      </c>
      <c r="Y2950" t="n">
        <v>1</v>
      </c>
      <c r="Z2950" t="n">
        <v>10</v>
      </c>
    </row>
    <row r="2951">
      <c r="A2951" t="n">
        <v>19</v>
      </c>
      <c r="B2951" t="n">
        <v>55</v>
      </c>
      <c r="C2951" t="inlineStr">
        <is>
          <t xml:space="preserve">CONCLUIDO	</t>
        </is>
      </c>
      <c r="D2951" t="n">
        <v>7.6534</v>
      </c>
      <c r="E2951" t="n">
        <v>13.07</v>
      </c>
      <c r="F2951" t="n">
        <v>10.65</v>
      </c>
      <c r="G2951" t="n">
        <v>45.63</v>
      </c>
      <c r="H2951" t="n">
        <v>0.83</v>
      </c>
      <c r="I2951" t="n">
        <v>14</v>
      </c>
      <c r="J2951" t="n">
        <v>122.21</v>
      </c>
      <c r="K2951" t="n">
        <v>43.4</v>
      </c>
      <c r="L2951" t="n">
        <v>5.75</v>
      </c>
      <c r="M2951" t="n">
        <v>12</v>
      </c>
      <c r="N2951" t="n">
        <v>18.06</v>
      </c>
      <c r="O2951" t="n">
        <v>15306.85</v>
      </c>
      <c r="P2951" t="n">
        <v>102.68</v>
      </c>
      <c r="Q2951" t="n">
        <v>197.78</v>
      </c>
      <c r="R2951" t="n">
        <v>35.27</v>
      </c>
      <c r="S2951" t="n">
        <v>25.4</v>
      </c>
      <c r="T2951" t="n">
        <v>4060.02</v>
      </c>
      <c r="U2951" t="n">
        <v>0.72</v>
      </c>
      <c r="V2951" t="n">
        <v>0.87</v>
      </c>
      <c r="W2951" t="n">
        <v>2.96</v>
      </c>
      <c r="X2951" t="n">
        <v>0.26</v>
      </c>
      <c r="Y2951" t="n">
        <v>1</v>
      </c>
      <c r="Z2951" t="n">
        <v>10</v>
      </c>
    </row>
    <row r="2952">
      <c r="A2952" t="n">
        <v>20</v>
      </c>
      <c r="B2952" t="n">
        <v>55</v>
      </c>
      <c r="C2952" t="inlineStr">
        <is>
          <t xml:space="preserve">CONCLUIDO	</t>
        </is>
      </c>
      <c r="D2952" t="n">
        <v>7.6496</v>
      </c>
      <c r="E2952" t="n">
        <v>13.07</v>
      </c>
      <c r="F2952" t="n">
        <v>10.65</v>
      </c>
      <c r="G2952" t="n">
        <v>45.66</v>
      </c>
      <c r="H2952" t="n">
        <v>0.86</v>
      </c>
      <c r="I2952" t="n">
        <v>14</v>
      </c>
      <c r="J2952" t="n">
        <v>122.54</v>
      </c>
      <c r="K2952" t="n">
        <v>43.4</v>
      </c>
      <c r="L2952" t="n">
        <v>6</v>
      </c>
      <c r="M2952" t="n">
        <v>12</v>
      </c>
      <c r="N2952" t="n">
        <v>18.14</v>
      </c>
      <c r="O2952" t="n">
        <v>15347.16</v>
      </c>
      <c r="P2952" t="n">
        <v>102.28</v>
      </c>
      <c r="Q2952" t="n">
        <v>197.76</v>
      </c>
      <c r="R2952" t="n">
        <v>35.67</v>
      </c>
      <c r="S2952" t="n">
        <v>25.4</v>
      </c>
      <c r="T2952" t="n">
        <v>4261.33</v>
      </c>
      <c r="U2952" t="n">
        <v>0.71</v>
      </c>
      <c r="V2952" t="n">
        <v>0.87</v>
      </c>
      <c r="W2952" t="n">
        <v>2.96</v>
      </c>
      <c r="X2952" t="n">
        <v>0.26</v>
      </c>
      <c r="Y2952" t="n">
        <v>1</v>
      </c>
      <c r="Z2952" t="n">
        <v>10</v>
      </c>
    </row>
    <row r="2953">
      <c r="A2953" t="n">
        <v>21</v>
      </c>
      <c r="B2953" t="n">
        <v>55</v>
      </c>
      <c r="C2953" t="inlineStr">
        <is>
          <t xml:space="preserve">CONCLUIDO	</t>
        </is>
      </c>
      <c r="D2953" t="n">
        <v>7.6743</v>
      </c>
      <c r="E2953" t="n">
        <v>13.03</v>
      </c>
      <c r="F2953" t="n">
        <v>10.64</v>
      </c>
      <c r="G2953" t="n">
        <v>49.09</v>
      </c>
      <c r="H2953" t="n">
        <v>0.9</v>
      </c>
      <c r="I2953" t="n">
        <v>13</v>
      </c>
      <c r="J2953" t="n">
        <v>122.87</v>
      </c>
      <c r="K2953" t="n">
        <v>43.4</v>
      </c>
      <c r="L2953" t="n">
        <v>6.25</v>
      </c>
      <c r="M2953" t="n">
        <v>11</v>
      </c>
      <c r="N2953" t="n">
        <v>18.22</v>
      </c>
      <c r="O2953" t="n">
        <v>15387.5</v>
      </c>
      <c r="P2953" t="n">
        <v>102.24</v>
      </c>
      <c r="Q2953" t="n">
        <v>197.76</v>
      </c>
      <c r="R2953" t="n">
        <v>35.2</v>
      </c>
      <c r="S2953" t="n">
        <v>25.4</v>
      </c>
      <c r="T2953" t="n">
        <v>4030.47</v>
      </c>
      <c r="U2953" t="n">
        <v>0.72</v>
      </c>
      <c r="V2953" t="n">
        <v>0.87</v>
      </c>
      <c r="W2953" t="n">
        <v>2.96</v>
      </c>
      <c r="X2953" t="n">
        <v>0.25</v>
      </c>
      <c r="Y2953" t="n">
        <v>1</v>
      </c>
      <c r="Z2953" t="n">
        <v>10</v>
      </c>
    </row>
    <row r="2954">
      <c r="A2954" t="n">
        <v>22</v>
      </c>
      <c r="B2954" t="n">
        <v>55</v>
      </c>
      <c r="C2954" t="inlineStr">
        <is>
          <t xml:space="preserve">CONCLUIDO	</t>
        </is>
      </c>
      <c r="D2954" t="n">
        <v>7.6771</v>
      </c>
      <c r="E2954" t="n">
        <v>13.03</v>
      </c>
      <c r="F2954" t="n">
        <v>10.63</v>
      </c>
      <c r="G2954" t="n">
        <v>49.07</v>
      </c>
      <c r="H2954" t="n">
        <v>0.93</v>
      </c>
      <c r="I2954" t="n">
        <v>13</v>
      </c>
      <c r="J2954" t="n">
        <v>123.19</v>
      </c>
      <c r="K2954" t="n">
        <v>43.4</v>
      </c>
      <c r="L2954" t="n">
        <v>6.5</v>
      </c>
      <c r="M2954" t="n">
        <v>11</v>
      </c>
      <c r="N2954" t="n">
        <v>18.29</v>
      </c>
      <c r="O2954" t="n">
        <v>15427.87</v>
      </c>
      <c r="P2954" t="n">
        <v>101.73</v>
      </c>
      <c r="Q2954" t="n">
        <v>197.75</v>
      </c>
      <c r="R2954" t="n">
        <v>34.92</v>
      </c>
      <c r="S2954" t="n">
        <v>25.4</v>
      </c>
      <c r="T2954" t="n">
        <v>3891.89</v>
      </c>
      <c r="U2954" t="n">
        <v>0.73</v>
      </c>
      <c r="V2954" t="n">
        <v>0.88</v>
      </c>
      <c r="W2954" t="n">
        <v>2.96</v>
      </c>
      <c r="X2954" t="n">
        <v>0.24</v>
      </c>
      <c r="Y2954" t="n">
        <v>1</v>
      </c>
      <c r="Z2954" t="n">
        <v>10</v>
      </c>
    </row>
    <row r="2955">
      <c r="A2955" t="n">
        <v>23</v>
      </c>
      <c r="B2955" t="n">
        <v>55</v>
      </c>
      <c r="C2955" t="inlineStr">
        <is>
          <t xml:space="preserve">CONCLUIDO	</t>
        </is>
      </c>
      <c r="D2955" t="n">
        <v>7.702</v>
      </c>
      <c r="E2955" t="n">
        <v>12.98</v>
      </c>
      <c r="F2955" t="n">
        <v>10.61</v>
      </c>
      <c r="G2955" t="n">
        <v>53.06</v>
      </c>
      <c r="H2955" t="n">
        <v>0.96</v>
      </c>
      <c r="I2955" t="n">
        <v>12</v>
      </c>
      <c r="J2955" t="n">
        <v>123.52</v>
      </c>
      <c r="K2955" t="n">
        <v>43.4</v>
      </c>
      <c r="L2955" t="n">
        <v>6.75</v>
      </c>
      <c r="M2955" t="n">
        <v>10</v>
      </c>
      <c r="N2955" t="n">
        <v>18.37</v>
      </c>
      <c r="O2955" t="n">
        <v>15468.27</v>
      </c>
      <c r="P2955" t="n">
        <v>101.15</v>
      </c>
      <c r="Q2955" t="n">
        <v>197.77</v>
      </c>
      <c r="R2955" t="n">
        <v>34.25</v>
      </c>
      <c r="S2955" t="n">
        <v>25.4</v>
      </c>
      <c r="T2955" t="n">
        <v>3561.83</v>
      </c>
      <c r="U2955" t="n">
        <v>0.74</v>
      </c>
      <c r="V2955" t="n">
        <v>0.88</v>
      </c>
      <c r="W2955" t="n">
        <v>2.96</v>
      </c>
      <c r="X2955" t="n">
        <v>0.22</v>
      </c>
      <c r="Y2955" t="n">
        <v>1</v>
      </c>
      <c r="Z2955" t="n">
        <v>10</v>
      </c>
    </row>
    <row r="2956">
      <c r="A2956" t="n">
        <v>24</v>
      </c>
      <c r="B2956" t="n">
        <v>55</v>
      </c>
      <c r="C2956" t="inlineStr">
        <is>
          <t xml:space="preserve">CONCLUIDO	</t>
        </is>
      </c>
      <c r="D2956" t="n">
        <v>7.7073</v>
      </c>
      <c r="E2956" t="n">
        <v>12.97</v>
      </c>
      <c r="F2956" t="n">
        <v>10.6</v>
      </c>
      <c r="G2956" t="n">
        <v>53.02</v>
      </c>
      <c r="H2956" t="n">
        <v>1</v>
      </c>
      <c r="I2956" t="n">
        <v>12</v>
      </c>
      <c r="J2956" t="n">
        <v>123.85</v>
      </c>
      <c r="K2956" t="n">
        <v>43.4</v>
      </c>
      <c r="L2956" t="n">
        <v>7</v>
      </c>
      <c r="M2956" t="n">
        <v>10</v>
      </c>
      <c r="N2956" t="n">
        <v>18.45</v>
      </c>
      <c r="O2956" t="n">
        <v>15508.69</v>
      </c>
      <c r="P2956" t="n">
        <v>100.78</v>
      </c>
      <c r="Q2956" t="n">
        <v>197.76</v>
      </c>
      <c r="R2956" t="n">
        <v>34.09</v>
      </c>
      <c r="S2956" t="n">
        <v>25.4</v>
      </c>
      <c r="T2956" t="n">
        <v>3478.91</v>
      </c>
      <c r="U2956" t="n">
        <v>0.75</v>
      </c>
      <c r="V2956" t="n">
        <v>0.88</v>
      </c>
      <c r="W2956" t="n">
        <v>2.96</v>
      </c>
      <c r="X2956" t="n">
        <v>0.21</v>
      </c>
      <c r="Y2956" t="n">
        <v>1</v>
      </c>
      <c r="Z2956" t="n">
        <v>10</v>
      </c>
    </row>
    <row r="2957">
      <c r="A2957" t="n">
        <v>25</v>
      </c>
      <c r="B2957" t="n">
        <v>55</v>
      </c>
      <c r="C2957" t="inlineStr">
        <is>
          <t xml:space="preserve">CONCLUIDO	</t>
        </is>
      </c>
      <c r="D2957" t="n">
        <v>7.7378</v>
      </c>
      <c r="E2957" t="n">
        <v>12.92</v>
      </c>
      <c r="F2957" t="n">
        <v>10.58</v>
      </c>
      <c r="G2957" t="n">
        <v>57.69</v>
      </c>
      <c r="H2957" t="n">
        <v>1.03</v>
      </c>
      <c r="I2957" t="n">
        <v>11</v>
      </c>
      <c r="J2957" t="n">
        <v>124.18</v>
      </c>
      <c r="K2957" t="n">
        <v>43.4</v>
      </c>
      <c r="L2957" t="n">
        <v>7.25</v>
      </c>
      <c r="M2957" t="n">
        <v>9</v>
      </c>
      <c r="N2957" t="n">
        <v>18.53</v>
      </c>
      <c r="O2957" t="n">
        <v>15549.15</v>
      </c>
      <c r="P2957" t="n">
        <v>100.15</v>
      </c>
      <c r="Q2957" t="n">
        <v>197.78</v>
      </c>
      <c r="R2957" t="n">
        <v>33.26</v>
      </c>
      <c r="S2957" t="n">
        <v>25.4</v>
      </c>
      <c r="T2957" t="n">
        <v>3073.3</v>
      </c>
      <c r="U2957" t="n">
        <v>0.76</v>
      </c>
      <c r="V2957" t="n">
        <v>0.88</v>
      </c>
      <c r="W2957" t="n">
        <v>2.95</v>
      </c>
      <c r="X2957" t="n">
        <v>0.19</v>
      </c>
      <c r="Y2957" t="n">
        <v>1</v>
      </c>
      <c r="Z2957" t="n">
        <v>10</v>
      </c>
    </row>
    <row r="2958">
      <c r="A2958" t="n">
        <v>26</v>
      </c>
      <c r="B2958" t="n">
        <v>55</v>
      </c>
      <c r="C2958" t="inlineStr">
        <is>
          <t xml:space="preserve">CONCLUIDO	</t>
        </is>
      </c>
      <c r="D2958" t="n">
        <v>7.7356</v>
      </c>
      <c r="E2958" t="n">
        <v>12.93</v>
      </c>
      <c r="F2958" t="n">
        <v>10.58</v>
      </c>
      <c r="G2958" t="n">
        <v>57.71</v>
      </c>
      <c r="H2958" t="n">
        <v>1.06</v>
      </c>
      <c r="I2958" t="n">
        <v>11</v>
      </c>
      <c r="J2958" t="n">
        <v>124.51</v>
      </c>
      <c r="K2958" t="n">
        <v>43.4</v>
      </c>
      <c r="L2958" t="n">
        <v>7.5</v>
      </c>
      <c r="M2958" t="n">
        <v>9</v>
      </c>
      <c r="N2958" t="n">
        <v>18.61</v>
      </c>
      <c r="O2958" t="n">
        <v>15589.63</v>
      </c>
      <c r="P2958" t="n">
        <v>100.01</v>
      </c>
      <c r="Q2958" t="n">
        <v>197.77</v>
      </c>
      <c r="R2958" t="n">
        <v>33.24</v>
      </c>
      <c r="S2958" t="n">
        <v>25.4</v>
      </c>
      <c r="T2958" t="n">
        <v>3061.05</v>
      </c>
      <c r="U2958" t="n">
        <v>0.76</v>
      </c>
      <c r="V2958" t="n">
        <v>0.88</v>
      </c>
      <c r="W2958" t="n">
        <v>2.96</v>
      </c>
      <c r="X2958" t="n">
        <v>0.19</v>
      </c>
      <c r="Y2958" t="n">
        <v>1</v>
      </c>
      <c r="Z2958" t="n">
        <v>10</v>
      </c>
    </row>
    <row r="2959">
      <c r="A2959" t="n">
        <v>27</v>
      </c>
      <c r="B2959" t="n">
        <v>55</v>
      </c>
      <c r="C2959" t="inlineStr">
        <is>
          <t xml:space="preserve">CONCLUIDO	</t>
        </is>
      </c>
      <c r="D2959" t="n">
        <v>7.7295</v>
      </c>
      <c r="E2959" t="n">
        <v>12.94</v>
      </c>
      <c r="F2959" t="n">
        <v>10.59</v>
      </c>
      <c r="G2959" t="n">
        <v>57.77</v>
      </c>
      <c r="H2959" t="n">
        <v>1.1</v>
      </c>
      <c r="I2959" t="n">
        <v>11</v>
      </c>
      <c r="J2959" t="n">
        <v>124.83</v>
      </c>
      <c r="K2959" t="n">
        <v>43.4</v>
      </c>
      <c r="L2959" t="n">
        <v>7.75</v>
      </c>
      <c r="M2959" t="n">
        <v>9</v>
      </c>
      <c r="N2959" t="n">
        <v>18.68</v>
      </c>
      <c r="O2959" t="n">
        <v>15630.14</v>
      </c>
      <c r="P2959" t="n">
        <v>100.04</v>
      </c>
      <c r="Q2959" t="n">
        <v>197.76</v>
      </c>
      <c r="R2959" t="n">
        <v>33.51</v>
      </c>
      <c r="S2959" t="n">
        <v>25.4</v>
      </c>
      <c r="T2959" t="n">
        <v>3195.95</v>
      </c>
      <c r="U2959" t="n">
        <v>0.76</v>
      </c>
      <c r="V2959" t="n">
        <v>0.88</v>
      </c>
      <c r="W2959" t="n">
        <v>2.96</v>
      </c>
      <c r="X2959" t="n">
        <v>0.2</v>
      </c>
      <c r="Y2959" t="n">
        <v>1</v>
      </c>
      <c r="Z2959" t="n">
        <v>10</v>
      </c>
    </row>
    <row r="2960">
      <c r="A2960" t="n">
        <v>28</v>
      </c>
      <c r="B2960" t="n">
        <v>55</v>
      </c>
      <c r="C2960" t="inlineStr">
        <is>
          <t xml:space="preserve">CONCLUIDO	</t>
        </is>
      </c>
      <c r="D2960" t="n">
        <v>7.7611</v>
      </c>
      <c r="E2960" t="n">
        <v>12.88</v>
      </c>
      <c r="F2960" t="n">
        <v>10.56</v>
      </c>
      <c r="G2960" t="n">
        <v>63.37</v>
      </c>
      <c r="H2960" t="n">
        <v>1.13</v>
      </c>
      <c r="I2960" t="n">
        <v>10</v>
      </c>
      <c r="J2960" t="n">
        <v>125.16</v>
      </c>
      <c r="K2960" t="n">
        <v>43.4</v>
      </c>
      <c r="L2960" t="n">
        <v>8</v>
      </c>
      <c r="M2960" t="n">
        <v>8</v>
      </c>
      <c r="N2960" t="n">
        <v>18.76</v>
      </c>
      <c r="O2960" t="n">
        <v>15670.68</v>
      </c>
      <c r="P2960" t="n">
        <v>99.47</v>
      </c>
      <c r="Q2960" t="n">
        <v>197.78</v>
      </c>
      <c r="R2960" t="n">
        <v>32.72</v>
      </c>
      <c r="S2960" t="n">
        <v>25.4</v>
      </c>
      <c r="T2960" t="n">
        <v>2805.8</v>
      </c>
      <c r="U2960" t="n">
        <v>0.78</v>
      </c>
      <c r="V2960" t="n">
        <v>0.88</v>
      </c>
      <c r="W2960" t="n">
        <v>2.95</v>
      </c>
      <c r="X2960" t="n">
        <v>0.17</v>
      </c>
      <c r="Y2960" t="n">
        <v>1</v>
      </c>
      <c r="Z2960" t="n">
        <v>10</v>
      </c>
    </row>
    <row r="2961">
      <c r="A2961" t="n">
        <v>29</v>
      </c>
      <c r="B2961" t="n">
        <v>55</v>
      </c>
      <c r="C2961" t="inlineStr">
        <is>
          <t xml:space="preserve">CONCLUIDO	</t>
        </is>
      </c>
      <c r="D2961" t="n">
        <v>7.7621</v>
      </c>
      <c r="E2961" t="n">
        <v>12.88</v>
      </c>
      <c r="F2961" t="n">
        <v>10.56</v>
      </c>
      <c r="G2961" t="n">
        <v>63.36</v>
      </c>
      <c r="H2961" t="n">
        <v>1.16</v>
      </c>
      <c r="I2961" t="n">
        <v>10</v>
      </c>
      <c r="J2961" t="n">
        <v>125.49</v>
      </c>
      <c r="K2961" t="n">
        <v>43.4</v>
      </c>
      <c r="L2961" t="n">
        <v>8.25</v>
      </c>
      <c r="M2961" t="n">
        <v>8</v>
      </c>
      <c r="N2961" t="n">
        <v>18.84</v>
      </c>
      <c r="O2961" t="n">
        <v>15711.24</v>
      </c>
      <c r="P2961" t="n">
        <v>99.34</v>
      </c>
      <c r="Q2961" t="n">
        <v>197.75</v>
      </c>
      <c r="R2961" t="n">
        <v>32.62</v>
      </c>
      <c r="S2961" t="n">
        <v>25.4</v>
      </c>
      <c r="T2961" t="n">
        <v>2754.16</v>
      </c>
      <c r="U2961" t="n">
        <v>0.78</v>
      </c>
      <c r="V2961" t="n">
        <v>0.88</v>
      </c>
      <c r="W2961" t="n">
        <v>2.96</v>
      </c>
      <c r="X2961" t="n">
        <v>0.17</v>
      </c>
      <c r="Y2961" t="n">
        <v>1</v>
      </c>
      <c r="Z2961" t="n">
        <v>10</v>
      </c>
    </row>
    <row r="2962">
      <c r="A2962" t="n">
        <v>30</v>
      </c>
      <c r="B2962" t="n">
        <v>55</v>
      </c>
      <c r="C2962" t="inlineStr">
        <is>
          <t xml:space="preserve">CONCLUIDO	</t>
        </is>
      </c>
      <c r="D2962" t="n">
        <v>7.7568</v>
      </c>
      <c r="E2962" t="n">
        <v>12.89</v>
      </c>
      <c r="F2962" t="n">
        <v>10.57</v>
      </c>
      <c r="G2962" t="n">
        <v>63.41</v>
      </c>
      <c r="H2962" t="n">
        <v>1.19</v>
      </c>
      <c r="I2962" t="n">
        <v>10</v>
      </c>
      <c r="J2962" t="n">
        <v>125.82</v>
      </c>
      <c r="K2962" t="n">
        <v>43.4</v>
      </c>
      <c r="L2962" t="n">
        <v>8.5</v>
      </c>
      <c r="M2962" t="n">
        <v>8</v>
      </c>
      <c r="N2962" t="n">
        <v>18.92</v>
      </c>
      <c r="O2962" t="n">
        <v>15751.84</v>
      </c>
      <c r="P2962" t="n">
        <v>99.15000000000001</v>
      </c>
      <c r="Q2962" t="n">
        <v>197.79</v>
      </c>
      <c r="R2962" t="n">
        <v>32.86</v>
      </c>
      <c r="S2962" t="n">
        <v>25.4</v>
      </c>
      <c r="T2962" t="n">
        <v>2877.75</v>
      </c>
      <c r="U2962" t="n">
        <v>0.77</v>
      </c>
      <c r="V2962" t="n">
        <v>0.88</v>
      </c>
      <c r="W2962" t="n">
        <v>2.96</v>
      </c>
      <c r="X2962" t="n">
        <v>0.18</v>
      </c>
      <c r="Y2962" t="n">
        <v>1</v>
      </c>
      <c r="Z2962" t="n">
        <v>10</v>
      </c>
    </row>
    <row r="2963">
      <c r="A2963" t="n">
        <v>31</v>
      </c>
      <c r="B2963" t="n">
        <v>55</v>
      </c>
      <c r="C2963" t="inlineStr">
        <is>
          <t xml:space="preserve">CONCLUIDO	</t>
        </is>
      </c>
      <c r="D2963" t="n">
        <v>7.7601</v>
      </c>
      <c r="E2963" t="n">
        <v>12.89</v>
      </c>
      <c r="F2963" t="n">
        <v>10.56</v>
      </c>
      <c r="G2963" t="n">
        <v>63.38</v>
      </c>
      <c r="H2963" t="n">
        <v>1.22</v>
      </c>
      <c r="I2963" t="n">
        <v>10</v>
      </c>
      <c r="J2963" t="n">
        <v>126.15</v>
      </c>
      <c r="K2963" t="n">
        <v>43.4</v>
      </c>
      <c r="L2963" t="n">
        <v>8.75</v>
      </c>
      <c r="M2963" t="n">
        <v>8</v>
      </c>
      <c r="N2963" t="n">
        <v>19</v>
      </c>
      <c r="O2963" t="n">
        <v>15792.46</v>
      </c>
      <c r="P2963" t="n">
        <v>98.14</v>
      </c>
      <c r="Q2963" t="n">
        <v>197.79</v>
      </c>
      <c r="R2963" t="n">
        <v>32.74</v>
      </c>
      <c r="S2963" t="n">
        <v>25.4</v>
      </c>
      <c r="T2963" t="n">
        <v>2816.88</v>
      </c>
      <c r="U2963" t="n">
        <v>0.78</v>
      </c>
      <c r="V2963" t="n">
        <v>0.88</v>
      </c>
      <c r="W2963" t="n">
        <v>2.95</v>
      </c>
      <c r="X2963" t="n">
        <v>0.17</v>
      </c>
      <c r="Y2963" t="n">
        <v>1</v>
      </c>
      <c r="Z2963" t="n">
        <v>10</v>
      </c>
    </row>
    <row r="2964">
      <c r="A2964" t="n">
        <v>32</v>
      </c>
      <c r="B2964" t="n">
        <v>55</v>
      </c>
      <c r="C2964" t="inlineStr">
        <is>
          <t xml:space="preserve">CONCLUIDO	</t>
        </is>
      </c>
      <c r="D2964" t="n">
        <v>7.7754</v>
      </c>
      <c r="E2964" t="n">
        <v>12.86</v>
      </c>
      <c r="F2964" t="n">
        <v>10.56</v>
      </c>
      <c r="G2964" t="n">
        <v>70.41</v>
      </c>
      <c r="H2964" t="n">
        <v>1.26</v>
      </c>
      <c r="I2964" t="n">
        <v>9</v>
      </c>
      <c r="J2964" t="n">
        <v>126.48</v>
      </c>
      <c r="K2964" t="n">
        <v>43.4</v>
      </c>
      <c r="L2964" t="n">
        <v>9</v>
      </c>
      <c r="M2964" t="n">
        <v>7</v>
      </c>
      <c r="N2964" t="n">
        <v>19.08</v>
      </c>
      <c r="O2964" t="n">
        <v>15833.12</v>
      </c>
      <c r="P2964" t="n">
        <v>98.31</v>
      </c>
      <c r="Q2964" t="n">
        <v>197.78</v>
      </c>
      <c r="R2964" t="n">
        <v>32.65</v>
      </c>
      <c r="S2964" t="n">
        <v>25.4</v>
      </c>
      <c r="T2964" t="n">
        <v>2773.85</v>
      </c>
      <c r="U2964" t="n">
        <v>0.78</v>
      </c>
      <c r="V2964" t="n">
        <v>0.88</v>
      </c>
      <c r="W2964" t="n">
        <v>2.96</v>
      </c>
      <c r="X2964" t="n">
        <v>0.17</v>
      </c>
      <c r="Y2964" t="n">
        <v>1</v>
      </c>
      <c r="Z2964" t="n">
        <v>10</v>
      </c>
    </row>
    <row r="2965">
      <c r="A2965" t="n">
        <v>33</v>
      </c>
      <c r="B2965" t="n">
        <v>55</v>
      </c>
      <c r="C2965" t="inlineStr">
        <is>
          <t xml:space="preserve">CONCLUIDO	</t>
        </is>
      </c>
      <c r="D2965" t="n">
        <v>7.7814</v>
      </c>
      <c r="E2965" t="n">
        <v>12.85</v>
      </c>
      <c r="F2965" t="n">
        <v>10.55</v>
      </c>
      <c r="G2965" t="n">
        <v>70.34999999999999</v>
      </c>
      <c r="H2965" t="n">
        <v>1.29</v>
      </c>
      <c r="I2965" t="n">
        <v>9</v>
      </c>
      <c r="J2965" t="n">
        <v>126.81</v>
      </c>
      <c r="K2965" t="n">
        <v>43.4</v>
      </c>
      <c r="L2965" t="n">
        <v>9.25</v>
      </c>
      <c r="M2965" t="n">
        <v>7</v>
      </c>
      <c r="N2965" t="n">
        <v>19.16</v>
      </c>
      <c r="O2965" t="n">
        <v>15873.8</v>
      </c>
      <c r="P2965" t="n">
        <v>98.16</v>
      </c>
      <c r="Q2965" t="n">
        <v>197.78</v>
      </c>
      <c r="R2965" t="n">
        <v>32.42</v>
      </c>
      <c r="S2965" t="n">
        <v>25.4</v>
      </c>
      <c r="T2965" t="n">
        <v>2663.33</v>
      </c>
      <c r="U2965" t="n">
        <v>0.78</v>
      </c>
      <c r="V2965" t="n">
        <v>0.88</v>
      </c>
      <c r="W2965" t="n">
        <v>2.95</v>
      </c>
      <c r="X2965" t="n">
        <v>0.16</v>
      </c>
      <c r="Y2965" t="n">
        <v>1</v>
      </c>
      <c r="Z2965" t="n">
        <v>10</v>
      </c>
    </row>
    <row r="2966">
      <c r="A2966" t="n">
        <v>34</v>
      </c>
      <c r="B2966" t="n">
        <v>55</v>
      </c>
      <c r="C2966" t="inlineStr">
        <is>
          <t xml:space="preserve">CONCLUIDO	</t>
        </is>
      </c>
      <c r="D2966" t="n">
        <v>7.7797</v>
      </c>
      <c r="E2966" t="n">
        <v>12.85</v>
      </c>
      <c r="F2966" t="n">
        <v>10.55</v>
      </c>
      <c r="G2966" t="n">
        <v>70.36</v>
      </c>
      <c r="H2966" t="n">
        <v>1.32</v>
      </c>
      <c r="I2966" t="n">
        <v>9</v>
      </c>
      <c r="J2966" t="n">
        <v>127.14</v>
      </c>
      <c r="K2966" t="n">
        <v>43.4</v>
      </c>
      <c r="L2966" t="n">
        <v>9.5</v>
      </c>
      <c r="M2966" t="n">
        <v>7</v>
      </c>
      <c r="N2966" t="n">
        <v>19.24</v>
      </c>
      <c r="O2966" t="n">
        <v>15914.51</v>
      </c>
      <c r="P2966" t="n">
        <v>97.77</v>
      </c>
      <c r="Q2966" t="n">
        <v>197.79</v>
      </c>
      <c r="R2966" t="n">
        <v>32.45</v>
      </c>
      <c r="S2966" t="n">
        <v>25.4</v>
      </c>
      <c r="T2966" t="n">
        <v>2675.54</v>
      </c>
      <c r="U2966" t="n">
        <v>0.78</v>
      </c>
      <c r="V2966" t="n">
        <v>0.88</v>
      </c>
      <c r="W2966" t="n">
        <v>2.96</v>
      </c>
      <c r="X2966" t="n">
        <v>0.16</v>
      </c>
      <c r="Y2966" t="n">
        <v>1</v>
      </c>
      <c r="Z2966" t="n">
        <v>10</v>
      </c>
    </row>
    <row r="2967">
      <c r="A2967" t="n">
        <v>35</v>
      </c>
      <c r="B2967" t="n">
        <v>55</v>
      </c>
      <c r="C2967" t="inlineStr">
        <is>
          <t xml:space="preserve">CONCLUIDO	</t>
        </is>
      </c>
      <c r="D2967" t="n">
        <v>7.7806</v>
      </c>
      <c r="E2967" t="n">
        <v>12.85</v>
      </c>
      <c r="F2967" t="n">
        <v>10.55</v>
      </c>
      <c r="G2967" t="n">
        <v>70.36</v>
      </c>
      <c r="H2967" t="n">
        <v>1.35</v>
      </c>
      <c r="I2967" t="n">
        <v>9</v>
      </c>
      <c r="J2967" t="n">
        <v>127.47</v>
      </c>
      <c r="K2967" t="n">
        <v>43.4</v>
      </c>
      <c r="L2967" t="n">
        <v>9.75</v>
      </c>
      <c r="M2967" t="n">
        <v>7</v>
      </c>
      <c r="N2967" t="n">
        <v>19.32</v>
      </c>
      <c r="O2967" t="n">
        <v>15955.25</v>
      </c>
      <c r="P2967" t="n">
        <v>97.52</v>
      </c>
      <c r="Q2967" t="n">
        <v>197.75</v>
      </c>
      <c r="R2967" t="n">
        <v>32.46</v>
      </c>
      <c r="S2967" t="n">
        <v>25.4</v>
      </c>
      <c r="T2967" t="n">
        <v>2680</v>
      </c>
      <c r="U2967" t="n">
        <v>0.78</v>
      </c>
      <c r="V2967" t="n">
        <v>0.88</v>
      </c>
      <c r="W2967" t="n">
        <v>2.96</v>
      </c>
      <c r="X2967" t="n">
        <v>0.16</v>
      </c>
      <c r="Y2967" t="n">
        <v>1</v>
      </c>
      <c r="Z2967" t="n">
        <v>10</v>
      </c>
    </row>
    <row r="2968">
      <c r="A2968" t="n">
        <v>36</v>
      </c>
      <c r="B2968" t="n">
        <v>55</v>
      </c>
      <c r="C2968" t="inlineStr">
        <is>
          <t xml:space="preserve">CONCLUIDO	</t>
        </is>
      </c>
      <c r="D2968" t="n">
        <v>7.8128</v>
      </c>
      <c r="E2968" t="n">
        <v>12.8</v>
      </c>
      <c r="F2968" t="n">
        <v>10.52</v>
      </c>
      <c r="G2968" t="n">
        <v>78.93000000000001</v>
      </c>
      <c r="H2968" t="n">
        <v>1.38</v>
      </c>
      <c r="I2968" t="n">
        <v>8</v>
      </c>
      <c r="J2968" t="n">
        <v>127.8</v>
      </c>
      <c r="K2968" t="n">
        <v>43.4</v>
      </c>
      <c r="L2968" t="n">
        <v>10</v>
      </c>
      <c r="M2968" t="n">
        <v>6</v>
      </c>
      <c r="N2968" t="n">
        <v>19.4</v>
      </c>
      <c r="O2968" t="n">
        <v>15996.02</v>
      </c>
      <c r="P2968" t="n">
        <v>96.84</v>
      </c>
      <c r="Q2968" t="n">
        <v>197.75</v>
      </c>
      <c r="R2968" t="n">
        <v>31.59</v>
      </c>
      <c r="S2968" t="n">
        <v>25.4</v>
      </c>
      <c r="T2968" t="n">
        <v>2248.73</v>
      </c>
      <c r="U2968" t="n">
        <v>0.8</v>
      </c>
      <c r="V2968" t="n">
        <v>0.88</v>
      </c>
      <c r="W2968" t="n">
        <v>2.95</v>
      </c>
      <c r="X2968" t="n">
        <v>0.13</v>
      </c>
      <c r="Y2968" t="n">
        <v>1</v>
      </c>
      <c r="Z2968" t="n">
        <v>10</v>
      </c>
    </row>
    <row r="2969">
      <c r="A2969" t="n">
        <v>37</v>
      </c>
      <c r="B2969" t="n">
        <v>55</v>
      </c>
      <c r="C2969" t="inlineStr">
        <is>
          <t xml:space="preserve">CONCLUIDO	</t>
        </is>
      </c>
      <c r="D2969" t="n">
        <v>7.8161</v>
      </c>
      <c r="E2969" t="n">
        <v>12.79</v>
      </c>
      <c r="F2969" t="n">
        <v>10.52</v>
      </c>
      <c r="G2969" t="n">
        <v>78.89</v>
      </c>
      <c r="H2969" t="n">
        <v>1.41</v>
      </c>
      <c r="I2969" t="n">
        <v>8</v>
      </c>
      <c r="J2969" t="n">
        <v>128.13</v>
      </c>
      <c r="K2969" t="n">
        <v>43.4</v>
      </c>
      <c r="L2969" t="n">
        <v>10.25</v>
      </c>
      <c r="M2969" t="n">
        <v>6</v>
      </c>
      <c r="N2969" t="n">
        <v>19.48</v>
      </c>
      <c r="O2969" t="n">
        <v>16036.82</v>
      </c>
      <c r="P2969" t="n">
        <v>96.67</v>
      </c>
      <c r="Q2969" t="n">
        <v>197.75</v>
      </c>
      <c r="R2969" t="n">
        <v>31.4</v>
      </c>
      <c r="S2969" t="n">
        <v>25.4</v>
      </c>
      <c r="T2969" t="n">
        <v>2155.16</v>
      </c>
      <c r="U2969" t="n">
        <v>0.8100000000000001</v>
      </c>
      <c r="V2969" t="n">
        <v>0.88</v>
      </c>
      <c r="W2969" t="n">
        <v>2.95</v>
      </c>
      <c r="X2969" t="n">
        <v>0.13</v>
      </c>
      <c r="Y2969" t="n">
        <v>1</v>
      </c>
      <c r="Z2969" t="n">
        <v>10</v>
      </c>
    </row>
    <row r="2970">
      <c r="A2970" t="n">
        <v>38</v>
      </c>
      <c r="B2970" t="n">
        <v>55</v>
      </c>
      <c r="C2970" t="inlineStr">
        <is>
          <t xml:space="preserve">CONCLUIDO	</t>
        </is>
      </c>
      <c r="D2970" t="n">
        <v>7.8127</v>
      </c>
      <c r="E2970" t="n">
        <v>12.8</v>
      </c>
      <c r="F2970" t="n">
        <v>10.52</v>
      </c>
      <c r="G2970" t="n">
        <v>78.93000000000001</v>
      </c>
      <c r="H2970" t="n">
        <v>1.44</v>
      </c>
      <c r="I2970" t="n">
        <v>8</v>
      </c>
      <c r="J2970" t="n">
        <v>128.46</v>
      </c>
      <c r="K2970" t="n">
        <v>43.4</v>
      </c>
      <c r="L2970" t="n">
        <v>10.5</v>
      </c>
      <c r="M2970" t="n">
        <v>6</v>
      </c>
      <c r="N2970" t="n">
        <v>19.56</v>
      </c>
      <c r="O2970" t="n">
        <v>16077.65</v>
      </c>
      <c r="P2970" t="n">
        <v>96.64</v>
      </c>
      <c r="Q2970" t="n">
        <v>197.8</v>
      </c>
      <c r="R2970" t="n">
        <v>31.62</v>
      </c>
      <c r="S2970" t="n">
        <v>25.4</v>
      </c>
      <c r="T2970" t="n">
        <v>2266.76</v>
      </c>
      <c r="U2970" t="n">
        <v>0.8</v>
      </c>
      <c r="V2970" t="n">
        <v>0.88</v>
      </c>
      <c r="W2970" t="n">
        <v>2.95</v>
      </c>
      <c r="X2970" t="n">
        <v>0.13</v>
      </c>
      <c r="Y2970" t="n">
        <v>1</v>
      </c>
      <c r="Z2970" t="n">
        <v>10</v>
      </c>
    </row>
    <row r="2971">
      <c r="A2971" t="n">
        <v>39</v>
      </c>
      <c r="B2971" t="n">
        <v>55</v>
      </c>
      <c r="C2971" t="inlineStr">
        <is>
          <t xml:space="preserve">CONCLUIDO	</t>
        </is>
      </c>
      <c r="D2971" t="n">
        <v>7.8159</v>
      </c>
      <c r="E2971" t="n">
        <v>12.79</v>
      </c>
      <c r="F2971" t="n">
        <v>10.52</v>
      </c>
      <c r="G2971" t="n">
        <v>78.89</v>
      </c>
      <c r="H2971" t="n">
        <v>1.47</v>
      </c>
      <c r="I2971" t="n">
        <v>8</v>
      </c>
      <c r="J2971" t="n">
        <v>128.79</v>
      </c>
      <c r="K2971" t="n">
        <v>43.4</v>
      </c>
      <c r="L2971" t="n">
        <v>10.75</v>
      </c>
      <c r="M2971" t="n">
        <v>6</v>
      </c>
      <c r="N2971" t="n">
        <v>19.64</v>
      </c>
      <c r="O2971" t="n">
        <v>16118.5</v>
      </c>
      <c r="P2971" t="n">
        <v>96.23</v>
      </c>
      <c r="Q2971" t="n">
        <v>197.75</v>
      </c>
      <c r="R2971" t="n">
        <v>31.44</v>
      </c>
      <c r="S2971" t="n">
        <v>25.4</v>
      </c>
      <c r="T2971" t="n">
        <v>2173.75</v>
      </c>
      <c r="U2971" t="n">
        <v>0.8100000000000001</v>
      </c>
      <c r="V2971" t="n">
        <v>0.88</v>
      </c>
      <c r="W2971" t="n">
        <v>2.95</v>
      </c>
      <c r="X2971" t="n">
        <v>0.13</v>
      </c>
      <c r="Y2971" t="n">
        <v>1</v>
      </c>
      <c r="Z2971" t="n">
        <v>10</v>
      </c>
    </row>
    <row r="2972">
      <c r="A2972" t="n">
        <v>40</v>
      </c>
      <c r="B2972" t="n">
        <v>55</v>
      </c>
      <c r="C2972" t="inlineStr">
        <is>
          <t xml:space="preserve">CONCLUIDO	</t>
        </is>
      </c>
      <c r="D2972" t="n">
        <v>7.8122</v>
      </c>
      <c r="E2972" t="n">
        <v>12.8</v>
      </c>
      <c r="F2972" t="n">
        <v>10.53</v>
      </c>
      <c r="G2972" t="n">
        <v>78.94</v>
      </c>
      <c r="H2972" t="n">
        <v>1.5</v>
      </c>
      <c r="I2972" t="n">
        <v>8</v>
      </c>
      <c r="J2972" t="n">
        <v>129.13</v>
      </c>
      <c r="K2972" t="n">
        <v>43.4</v>
      </c>
      <c r="L2972" t="n">
        <v>11</v>
      </c>
      <c r="M2972" t="n">
        <v>6</v>
      </c>
      <c r="N2972" t="n">
        <v>19.73</v>
      </c>
      <c r="O2972" t="n">
        <v>16159.39</v>
      </c>
      <c r="P2972" t="n">
        <v>96.09</v>
      </c>
      <c r="Q2972" t="n">
        <v>197.75</v>
      </c>
      <c r="R2972" t="n">
        <v>31.64</v>
      </c>
      <c r="S2972" t="n">
        <v>25.4</v>
      </c>
      <c r="T2972" t="n">
        <v>2277.82</v>
      </c>
      <c r="U2972" t="n">
        <v>0.8</v>
      </c>
      <c r="V2972" t="n">
        <v>0.88</v>
      </c>
      <c r="W2972" t="n">
        <v>2.95</v>
      </c>
      <c r="X2972" t="n">
        <v>0.14</v>
      </c>
      <c r="Y2972" t="n">
        <v>1</v>
      </c>
      <c r="Z2972" t="n">
        <v>10</v>
      </c>
    </row>
    <row r="2973">
      <c r="A2973" t="n">
        <v>41</v>
      </c>
      <c r="B2973" t="n">
        <v>55</v>
      </c>
      <c r="C2973" t="inlineStr">
        <is>
          <t xml:space="preserve">CONCLUIDO	</t>
        </is>
      </c>
      <c r="D2973" t="n">
        <v>7.8066</v>
      </c>
      <c r="E2973" t="n">
        <v>12.81</v>
      </c>
      <c r="F2973" t="n">
        <v>10.53</v>
      </c>
      <c r="G2973" t="n">
        <v>79.01000000000001</v>
      </c>
      <c r="H2973" t="n">
        <v>1.54</v>
      </c>
      <c r="I2973" t="n">
        <v>8</v>
      </c>
      <c r="J2973" t="n">
        <v>129.46</v>
      </c>
      <c r="K2973" t="n">
        <v>43.4</v>
      </c>
      <c r="L2973" t="n">
        <v>11.25</v>
      </c>
      <c r="M2973" t="n">
        <v>6</v>
      </c>
      <c r="N2973" t="n">
        <v>19.81</v>
      </c>
      <c r="O2973" t="n">
        <v>16200.3</v>
      </c>
      <c r="P2973" t="n">
        <v>95.31</v>
      </c>
      <c r="Q2973" t="n">
        <v>197.78</v>
      </c>
      <c r="R2973" t="n">
        <v>31.84</v>
      </c>
      <c r="S2973" t="n">
        <v>25.4</v>
      </c>
      <c r="T2973" t="n">
        <v>2374.87</v>
      </c>
      <c r="U2973" t="n">
        <v>0.8</v>
      </c>
      <c r="V2973" t="n">
        <v>0.88</v>
      </c>
      <c r="W2973" t="n">
        <v>2.95</v>
      </c>
      <c r="X2973" t="n">
        <v>0.14</v>
      </c>
      <c r="Y2973" t="n">
        <v>1</v>
      </c>
      <c r="Z2973" t="n">
        <v>10</v>
      </c>
    </row>
    <row r="2974">
      <c r="A2974" t="n">
        <v>42</v>
      </c>
      <c r="B2974" t="n">
        <v>55</v>
      </c>
      <c r="C2974" t="inlineStr">
        <is>
          <t xml:space="preserve">CONCLUIDO	</t>
        </is>
      </c>
      <c r="D2974" t="n">
        <v>7.8406</v>
      </c>
      <c r="E2974" t="n">
        <v>12.75</v>
      </c>
      <c r="F2974" t="n">
        <v>10.5</v>
      </c>
      <c r="G2974" t="n">
        <v>90.02</v>
      </c>
      <c r="H2974" t="n">
        <v>1.57</v>
      </c>
      <c r="I2974" t="n">
        <v>7</v>
      </c>
      <c r="J2974" t="n">
        <v>129.79</v>
      </c>
      <c r="K2974" t="n">
        <v>43.4</v>
      </c>
      <c r="L2974" t="n">
        <v>11.5</v>
      </c>
      <c r="M2974" t="n">
        <v>5</v>
      </c>
      <c r="N2974" t="n">
        <v>19.89</v>
      </c>
      <c r="O2974" t="n">
        <v>16241.25</v>
      </c>
      <c r="P2974" t="n">
        <v>95.20999999999999</v>
      </c>
      <c r="Q2974" t="n">
        <v>197.8</v>
      </c>
      <c r="R2974" t="n">
        <v>30.89</v>
      </c>
      <c r="S2974" t="n">
        <v>25.4</v>
      </c>
      <c r="T2974" t="n">
        <v>1905.12</v>
      </c>
      <c r="U2974" t="n">
        <v>0.82</v>
      </c>
      <c r="V2974" t="n">
        <v>0.89</v>
      </c>
      <c r="W2974" t="n">
        <v>2.95</v>
      </c>
      <c r="X2974" t="n">
        <v>0.11</v>
      </c>
      <c r="Y2974" t="n">
        <v>1</v>
      </c>
      <c r="Z2974" t="n">
        <v>10</v>
      </c>
    </row>
    <row r="2975">
      <c r="A2975" t="n">
        <v>43</v>
      </c>
      <c r="B2975" t="n">
        <v>55</v>
      </c>
      <c r="C2975" t="inlineStr">
        <is>
          <t xml:space="preserve">CONCLUIDO	</t>
        </is>
      </c>
      <c r="D2975" t="n">
        <v>7.8372</v>
      </c>
      <c r="E2975" t="n">
        <v>12.76</v>
      </c>
      <c r="F2975" t="n">
        <v>10.51</v>
      </c>
      <c r="G2975" t="n">
        <v>90.06999999999999</v>
      </c>
      <c r="H2975" t="n">
        <v>1.6</v>
      </c>
      <c r="I2975" t="n">
        <v>7</v>
      </c>
      <c r="J2975" t="n">
        <v>130.12</v>
      </c>
      <c r="K2975" t="n">
        <v>43.4</v>
      </c>
      <c r="L2975" t="n">
        <v>11.75</v>
      </c>
      <c r="M2975" t="n">
        <v>5</v>
      </c>
      <c r="N2975" t="n">
        <v>19.97</v>
      </c>
      <c r="O2975" t="n">
        <v>16282.22</v>
      </c>
      <c r="P2975" t="n">
        <v>95.33</v>
      </c>
      <c r="Q2975" t="n">
        <v>197.76</v>
      </c>
      <c r="R2975" t="n">
        <v>31.08</v>
      </c>
      <c r="S2975" t="n">
        <v>25.4</v>
      </c>
      <c r="T2975" t="n">
        <v>1999.19</v>
      </c>
      <c r="U2975" t="n">
        <v>0.82</v>
      </c>
      <c r="V2975" t="n">
        <v>0.89</v>
      </c>
      <c r="W2975" t="n">
        <v>2.95</v>
      </c>
      <c r="X2975" t="n">
        <v>0.12</v>
      </c>
      <c r="Y2975" t="n">
        <v>1</v>
      </c>
      <c r="Z2975" t="n">
        <v>10</v>
      </c>
    </row>
    <row r="2976">
      <c r="A2976" t="n">
        <v>44</v>
      </c>
      <c r="B2976" t="n">
        <v>55</v>
      </c>
      <c r="C2976" t="inlineStr">
        <is>
          <t xml:space="preserve">CONCLUIDO	</t>
        </is>
      </c>
      <c r="D2976" t="n">
        <v>7.837</v>
      </c>
      <c r="E2976" t="n">
        <v>12.76</v>
      </c>
      <c r="F2976" t="n">
        <v>10.51</v>
      </c>
      <c r="G2976" t="n">
        <v>90.06999999999999</v>
      </c>
      <c r="H2976" t="n">
        <v>1.63</v>
      </c>
      <c r="I2976" t="n">
        <v>7</v>
      </c>
      <c r="J2976" t="n">
        <v>130.45</v>
      </c>
      <c r="K2976" t="n">
        <v>43.4</v>
      </c>
      <c r="L2976" t="n">
        <v>12</v>
      </c>
      <c r="M2976" t="n">
        <v>5</v>
      </c>
      <c r="N2976" t="n">
        <v>20.05</v>
      </c>
      <c r="O2976" t="n">
        <v>16323.22</v>
      </c>
      <c r="P2976" t="n">
        <v>95.01000000000001</v>
      </c>
      <c r="Q2976" t="n">
        <v>197.76</v>
      </c>
      <c r="R2976" t="n">
        <v>31.02</v>
      </c>
      <c r="S2976" t="n">
        <v>25.4</v>
      </c>
      <c r="T2976" t="n">
        <v>1970.79</v>
      </c>
      <c r="U2976" t="n">
        <v>0.82</v>
      </c>
      <c r="V2976" t="n">
        <v>0.89</v>
      </c>
      <c r="W2976" t="n">
        <v>2.95</v>
      </c>
      <c r="X2976" t="n">
        <v>0.12</v>
      </c>
      <c r="Y2976" t="n">
        <v>1</v>
      </c>
      <c r="Z2976" t="n">
        <v>10</v>
      </c>
    </row>
    <row r="2977">
      <c r="A2977" t="n">
        <v>45</v>
      </c>
      <c r="B2977" t="n">
        <v>55</v>
      </c>
      <c r="C2977" t="inlineStr">
        <is>
          <t xml:space="preserve">CONCLUIDO	</t>
        </is>
      </c>
      <c r="D2977" t="n">
        <v>7.8334</v>
      </c>
      <c r="E2977" t="n">
        <v>12.77</v>
      </c>
      <c r="F2977" t="n">
        <v>10.51</v>
      </c>
      <c r="G2977" t="n">
        <v>90.12</v>
      </c>
      <c r="H2977" t="n">
        <v>1.65</v>
      </c>
      <c r="I2977" t="n">
        <v>7</v>
      </c>
      <c r="J2977" t="n">
        <v>130.79</v>
      </c>
      <c r="K2977" t="n">
        <v>43.4</v>
      </c>
      <c r="L2977" t="n">
        <v>12.25</v>
      </c>
      <c r="M2977" t="n">
        <v>5</v>
      </c>
      <c r="N2977" t="n">
        <v>20.14</v>
      </c>
      <c r="O2977" t="n">
        <v>16364.25</v>
      </c>
      <c r="P2977" t="n">
        <v>94.98</v>
      </c>
      <c r="Q2977" t="n">
        <v>197.75</v>
      </c>
      <c r="R2977" t="n">
        <v>31.29</v>
      </c>
      <c r="S2977" t="n">
        <v>25.4</v>
      </c>
      <c r="T2977" t="n">
        <v>2105.05</v>
      </c>
      <c r="U2977" t="n">
        <v>0.8100000000000001</v>
      </c>
      <c r="V2977" t="n">
        <v>0.88</v>
      </c>
      <c r="W2977" t="n">
        <v>2.95</v>
      </c>
      <c r="X2977" t="n">
        <v>0.12</v>
      </c>
      <c r="Y2977" t="n">
        <v>1</v>
      </c>
      <c r="Z2977" t="n">
        <v>10</v>
      </c>
    </row>
    <row r="2978">
      <c r="A2978" t="n">
        <v>46</v>
      </c>
      <c r="B2978" t="n">
        <v>55</v>
      </c>
      <c r="C2978" t="inlineStr">
        <is>
          <t xml:space="preserve">CONCLUIDO	</t>
        </is>
      </c>
      <c r="D2978" t="n">
        <v>7.8361</v>
      </c>
      <c r="E2978" t="n">
        <v>12.76</v>
      </c>
      <c r="F2978" t="n">
        <v>10.51</v>
      </c>
      <c r="G2978" t="n">
        <v>90.09</v>
      </c>
      <c r="H2978" t="n">
        <v>1.68</v>
      </c>
      <c r="I2978" t="n">
        <v>7</v>
      </c>
      <c r="J2978" t="n">
        <v>131.12</v>
      </c>
      <c r="K2978" t="n">
        <v>43.4</v>
      </c>
      <c r="L2978" t="n">
        <v>12.5</v>
      </c>
      <c r="M2978" t="n">
        <v>5</v>
      </c>
      <c r="N2978" t="n">
        <v>20.22</v>
      </c>
      <c r="O2978" t="n">
        <v>16405.32</v>
      </c>
      <c r="P2978" t="n">
        <v>94.27</v>
      </c>
      <c r="Q2978" t="n">
        <v>197.76</v>
      </c>
      <c r="R2978" t="n">
        <v>31.18</v>
      </c>
      <c r="S2978" t="n">
        <v>25.4</v>
      </c>
      <c r="T2978" t="n">
        <v>2049.11</v>
      </c>
      <c r="U2978" t="n">
        <v>0.8100000000000001</v>
      </c>
      <c r="V2978" t="n">
        <v>0.89</v>
      </c>
      <c r="W2978" t="n">
        <v>2.95</v>
      </c>
      <c r="X2978" t="n">
        <v>0.12</v>
      </c>
      <c r="Y2978" t="n">
        <v>1</v>
      </c>
      <c r="Z2978" t="n">
        <v>10</v>
      </c>
    </row>
    <row r="2979">
      <c r="A2979" t="n">
        <v>47</v>
      </c>
      <c r="B2979" t="n">
        <v>55</v>
      </c>
      <c r="C2979" t="inlineStr">
        <is>
          <t xml:space="preserve">CONCLUIDO	</t>
        </is>
      </c>
      <c r="D2979" t="n">
        <v>7.8324</v>
      </c>
      <c r="E2979" t="n">
        <v>12.77</v>
      </c>
      <c r="F2979" t="n">
        <v>10.52</v>
      </c>
      <c r="G2979" t="n">
        <v>90.14</v>
      </c>
      <c r="H2979" t="n">
        <v>1.71</v>
      </c>
      <c r="I2979" t="n">
        <v>7</v>
      </c>
      <c r="J2979" t="n">
        <v>131.45</v>
      </c>
      <c r="K2979" t="n">
        <v>43.4</v>
      </c>
      <c r="L2979" t="n">
        <v>12.75</v>
      </c>
      <c r="M2979" t="n">
        <v>5</v>
      </c>
      <c r="N2979" t="n">
        <v>20.3</v>
      </c>
      <c r="O2979" t="n">
        <v>16446.41</v>
      </c>
      <c r="P2979" t="n">
        <v>93.83</v>
      </c>
      <c r="Q2979" t="n">
        <v>197.76</v>
      </c>
      <c r="R2979" t="n">
        <v>31.37</v>
      </c>
      <c r="S2979" t="n">
        <v>25.4</v>
      </c>
      <c r="T2979" t="n">
        <v>2147.77</v>
      </c>
      <c r="U2979" t="n">
        <v>0.8100000000000001</v>
      </c>
      <c r="V2979" t="n">
        <v>0.88</v>
      </c>
      <c r="W2979" t="n">
        <v>2.95</v>
      </c>
      <c r="X2979" t="n">
        <v>0.13</v>
      </c>
      <c r="Y2979" t="n">
        <v>1</v>
      </c>
      <c r="Z2979" t="n">
        <v>10</v>
      </c>
    </row>
    <row r="2980">
      <c r="A2980" t="n">
        <v>48</v>
      </c>
      <c r="B2980" t="n">
        <v>55</v>
      </c>
      <c r="C2980" t="inlineStr">
        <is>
          <t xml:space="preserve">CONCLUIDO	</t>
        </is>
      </c>
      <c r="D2980" t="n">
        <v>7.8322</v>
      </c>
      <c r="E2980" t="n">
        <v>12.77</v>
      </c>
      <c r="F2980" t="n">
        <v>10.52</v>
      </c>
      <c r="G2980" t="n">
        <v>90.14</v>
      </c>
      <c r="H2980" t="n">
        <v>1.74</v>
      </c>
      <c r="I2980" t="n">
        <v>7</v>
      </c>
      <c r="J2980" t="n">
        <v>131.79</v>
      </c>
      <c r="K2980" t="n">
        <v>43.4</v>
      </c>
      <c r="L2980" t="n">
        <v>13</v>
      </c>
      <c r="M2980" t="n">
        <v>5</v>
      </c>
      <c r="N2980" t="n">
        <v>20.39</v>
      </c>
      <c r="O2980" t="n">
        <v>16487.53</v>
      </c>
      <c r="P2980" t="n">
        <v>93.27</v>
      </c>
      <c r="Q2980" t="n">
        <v>197.78</v>
      </c>
      <c r="R2980" t="n">
        <v>31.26</v>
      </c>
      <c r="S2980" t="n">
        <v>25.4</v>
      </c>
      <c r="T2980" t="n">
        <v>2091.41</v>
      </c>
      <c r="U2980" t="n">
        <v>0.8100000000000001</v>
      </c>
      <c r="V2980" t="n">
        <v>0.88</v>
      </c>
      <c r="W2980" t="n">
        <v>2.95</v>
      </c>
      <c r="X2980" t="n">
        <v>0.13</v>
      </c>
      <c r="Y2980" t="n">
        <v>1</v>
      </c>
      <c r="Z2980" t="n">
        <v>10</v>
      </c>
    </row>
    <row r="2981">
      <c r="A2981" t="n">
        <v>49</v>
      </c>
      <c r="B2981" t="n">
        <v>55</v>
      </c>
      <c r="C2981" t="inlineStr">
        <is>
          <t xml:space="preserve">CONCLUIDO	</t>
        </is>
      </c>
      <c r="D2981" t="n">
        <v>7.8632</v>
      </c>
      <c r="E2981" t="n">
        <v>12.72</v>
      </c>
      <c r="F2981" t="n">
        <v>10.49</v>
      </c>
      <c r="G2981" t="n">
        <v>104.9</v>
      </c>
      <c r="H2981" t="n">
        <v>1.77</v>
      </c>
      <c r="I2981" t="n">
        <v>6</v>
      </c>
      <c r="J2981" t="n">
        <v>132.12</v>
      </c>
      <c r="K2981" t="n">
        <v>43.4</v>
      </c>
      <c r="L2981" t="n">
        <v>13.25</v>
      </c>
      <c r="M2981" t="n">
        <v>4</v>
      </c>
      <c r="N2981" t="n">
        <v>20.47</v>
      </c>
      <c r="O2981" t="n">
        <v>16528.68</v>
      </c>
      <c r="P2981" t="n">
        <v>92.44</v>
      </c>
      <c r="Q2981" t="n">
        <v>197.76</v>
      </c>
      <c r="R2981" t="n">
        <v>30.5</v>
      </c>
      <c r="S2981" t="n">
        <v>25.4</v>
      </c>
      <c r="T2981" t="n">
        <v>1716.65</v>
      </c>
      <c r="U2981" t="n">
        <v>0.83</v>
      </c>
      <c r="V2981" t="n">
        <v>0.89</v>
      </c>
      <c r="W2981" t="n">
        <v>2.95</v>
      </c>
      <c r="X2981" t="n">
        <v>0.1</v>
      </c>
      <c r="Y2981" t="n">
        <v>1</v>
      </c>
      <c r="Z2981" t="n">
        <v>10</v>
      </c>
    </row>
    <row r="2982">
      <c r="A2982" t="n">
        <v>50</v>
      </c>
      <c r="B2982" t="n">
        <v>55</v>
      </c>
      <c r="C2982" t="inlineStr">
        <is>
          <t xml:space="preserve">CONCLUIDO	</t>
        </is>
      </c>
      <c r="D2982" t="n">
        <v>7.8699</v>
      </c>
      <c r="E2982" t="n">
        <v>12.71</v>
      </c>
      <c r="F2982" t="n">
        <v>10.48</v>
      </c>
      <c r="G2982" t="n">
        <v>104.79</v>
      </c>
      <c r="H2982" t="n">
        <v>1.8</v>
      </c>
      <c r="I2982" t="n">
        <v>6</v>
      </c>
      <c r="J2982" t="n">
        <v>132.45</v>
      </c>
      <c r="K2982" t="n">
        <v>43.4</v>
      </c>
      <c r="L2982" t="n">
        <v>13.5</v>
      </c>
      <c r="M2982" t="n">
        <v>4</v>
      </c>
      <c r="N2982" t="n">
        <v>20.55</v>
      </c>
      <c r="O2982" t="n">
        <v>16569.86</v>
      </c>
      <c r="P2982" t="n">
        <v>92.17</v>
      </c>
      <c r="Q2982" t="n">
        <v>197.75</v>
      </c>
      <c r="R2982" t="n">
        <v>30.2</v>
      </c>
      <c r="S2982" t="n">
        <v>25.4</v>
      </c>
      <c r="T2982" t="n">
        <v>1564.34</v>
      </c>
      <c r="U2982" t="n">
        <v>0.84</v>
      </c>
      <c r="V2982" t="n">
        <v>0.89</v>
      </c>
      <c r="W2982" t="n">
        <v>2.95</v>
      </c>
      <c r="X2982" t="n">
        <v>0.09</v>
      </c>
      <c r="Y2982" t="n">
        <v>1</v>
      </c>
      <c r="Z2982" t="n">
        <v>10</v>
      </c>
    </row>
    <row r="2983">
      <c r="A2983" t="n">
        <v>51</v>
      </c>
      <c r="B2983" t="n">
        <v>55</v>
      </c>
      <c r="C2983" t="inlineStr">
        <is>
          <t xml:space="preserve">CONCLUIDO	</t>
        </is>
      </c>
      <c r="D2983" t="n">
        <v>7.867</v>
      </c>
      <c r="E2983" t="n">
        <v>12.71</v>
      </c>
      <c r="F2983" t="n">
        <v>10.48</v>
      </c>
      <c r="G2983" t="n">
        <v>104.84</v>
      </c>
      <c r="H2983" t="n">
        <v>1.83</v>
      </c>
      <c r="I2983" t="n">
        <v>6</v>
      </c>
      <c r="J2983" t="n">
        <v>132.79</v>
      </c>
      <c r="K2983" t="n">
        <v>43.4</v>
      </c>
      <c r="L2983" t="n">
        <v>13.75</v>
      </c>
      <c r="M2983" t="n">
        <v>4</v>
      </c>
      <c r="N2983" t="n">
        <v>20.64</v>
      </c>
      <c r="O2983" t="n">
        <v>16611.07</v>
      </c>
      <c r="P2983" t="n">
        <v>92.45</v>
      </c>
      <c r="Q2983" t="n">
        <v>197.75</v>
      </c>
      <c r="R2983" t="n">
        <v>30.33</v>
      </c>
      <c r="S2983" t="n">
        <v>25.4</v>
      </c>
      <c r="T2983" t="n">
        <v>1630.48</v>
      </c>
      <c r="U2983" t="n">
        <v>0.84</v>
      </c>
      <c r="V2983" t="n">
        <v>0.89</v>
      </c>
      <c r="W2983" t="n">
        <v>2.95</v>
      </c>
      <c r="X2983" t="n">
        <v>0.09</v>
      </c>
      <c r="Y2983" t="n">
        <v>1</v>
      </c>
      <c r="Z2983" t="n">
        <v>10</v>
      </c>
    </row>
    <row r="2984">
      <c r="A2984" t="n">
        <v>52</v>
      </c>
      <c r="B2984" t="n">
        <v>55</v>
      </c>
      <c r="C2984" t="inlineStr">
        <is>
          <t xml:space="preserve">CONCLUIDO	</t>
        </is>
      </c>
      <c r="D2984" t="n">
        <v>7.8652</v>
      </c>
      <c r="E2984" t="n">
        <v>12.71</v>
      </c>
      <c r="F2984" t="n">
        <v>10.49</v>
      </c>
      <c r="G2984" t="n">
        <v>104.87</v>
      </c>
      <c r="H2984" t="n">
        <v>1.86</v>
      </c>
      <c r="I2984" t="n">
        <v>6</v>
      </c>
      <c r="J2984" t="n">
        <v>133.12</v>
      </c>
      <c r="K2984" t="n">
        <v>43.4</v>
      </c>
      <c r="L2984" t="n">
        <v>14</v>
      </c>
      <c r="M2984" t="n">
        <v>4</v>
      </c>
      <c r="N2984" t="n">
        <v>20.72</v>
      </c>
      <c r="O2984" t="n">
        <v>16652.31</v>
      </c>
      <c r="P2984" t="n">
        <v>92.7</v>
      </c>
      <c r="Q2984" t="n">
        <v>197.78</v>
      </c>
      <c r="R2984" t="n">
        <v>30.4</v>
      </c>
      <c r="S2984" t="n">
        <v>25.4</v>
      </c>
      <c r="T2984" t="n">
        <v>1666.32</v>
      </c>
      <c r="U2984" t="n">
        <v>0.84</v>
      </c>
      <c r="V2984" t="n">
        <v>0.89</v>
      </c>
      <c r="W2984" t="n">
        <v>2.95</v>
      </c>
      <c r="X2984" t="n">
        <v>0.1</v>
      </c>
      <c r="Y2984" t="n">
        <v>1</v>
      </c>
      <c r="Z2984" t="n">
        <v>10</v>
      </c>
    </row>
    <row r="2985">
      <c r="A2985" t="n">
        <v>53</v>
      </c>
      <c r="B2985" t="n">
        <v>55</v>
      </c>
      <c r="C2985" t="inlineStr">
        <is>
          <t xml:space="preserve">CONCLUIDO	</t>
        </is>
      </c>
      <c r="D2985" t="n">
        <v>7.8707</v>
      </c>
      <c r="E2985" t="n">
        <v>12.71</v>
      </c>
      <c r="F2985" t="n">
        <v>10.48</v>
      </c>
      <c r="G2985" t="n">
        <v>104.78</v>
      </c>
      <c r="H2985" t="n">
        <v>1.89</v>
      </c>
      <c r="I2985" t="n">
        <v>6</v>
      </c>
      <c r="J2985" t="n">
        <v>133.46</v>
      </c>
      <c r="K2985" t="n">
        <v>43.4</v>
      </c>
      <c r="L2985" t="n">
        <v>14.25</v>
      </c>
      <c r="M2985" t="n">
        <v>4</v>
      </c>
      <c r="N2985" t="n">
        <v>20.81</v>
      </c>
      <c r="O2985" t="n">
        <v>16693.59</v>
      </c>
      <c r="P2985" t="n">
        <v>92.16</v>
      </c>
      <c r="Q2985" t="n">
        <v>197.75</v>
      </c>
      <c r="R2985" t="n">
        <v>30.11</v>
      </c>
      <c r="S2985" t="n">
        <v>25.4</v>
      </c>
      <c r="T2985" t="n">
        <v>1519.64</v>
      </c>
      <c r="U2985" t="n">
        <v>0.84</v>
      </c>
      <c r="V2985" t="n">
        <v>0.89</v>
      </c>
      <c r="W2985" t="n">
        <v>2.95</v>
      </c>
      <c r="X2985" t="n">
        <v>0.09</v>
      </c>
      <c r="Y2985" t="n">
        <v>1</v>
      </c>
      <c r="Z2985" t="n">
        <v>10</v>
      </c>
    </row>
    <row r="2986">
      <c r="A2986" t="n">
        <v>54</v>
      </c>
      <c r="B2986" t="n">
        <v>55</v>
      </c>
      <c r="C2986" t="inlineStr">
        <is>
          <t xml:space="preserve">CONCLUIDO	</t>
        </is>
      </c>
      <c r="D2986" t="n">
        <v>7.8671</v>
      </c>
      <c r="E2986" t="n">
        <v>12.71</v>
      </c>
      <c r="F2986" t="n">
        <v>10.48</v>
      </c>
      <c r="G2986" t="n">
        <v>104.84</v>
      </c>
      <c r="H2986" t="n">
        <v>1.92</v>
      </c>
      <c r="I2986" t="n">
        <v>6</v>
      </c>
      <c r="J2986" t="n">
        <v>133.79</v>
      </c>
      <c r="K2986" t="n">
        <v>43.4</v>
      </c>
      <c r="L2986" t="n">
        <v>14.5</v>
      </c>
      <c r="M2986" t="n">
        <v>4</v>
      </c>
      <c r="N2986" t="n">
        <v>20.89</v>
      </c>
      <c r="O2986" t="n">
        <v>16734.89</v>
      </c>
      <c r="P2986" t="n">
        <v>92.25</v>
      </c>
      <c r="Q2986" t="n">
        <v>197.77</v>
      </c>
      <c r="R2986" t="n">
        <v>30.38</v>
      </c>
      <c r="S2986" t="n">
        <v>25.4</v>
      </c>
      <c r="T2986" t="n">
        <v>1657.46</v>
      </c>
      <c r="U2986" t="n">
        <v>0.84</v>
      </c>
      <c r="V2986" t="n">
        <v>0.89</v>
      </c>
      <c r="W2986" t="n">
        <v>2.95</v>
      </c>
      <c r="X2986" t="n">
        <v>0.09</v>
      </c>
      <c r="Y2986" t="n">
        <v>1</v>
      </c>
      <c r="Z2986" t="n">
        <v>10</v>
      </c>
    </row>
    <row r="2987">
      <c r="A2987" t="n">
        <v>55</v>
      </c>
      <c r="B2987" t="n">
        <v>55</v>
      </c>
      <c r="C2987" t="inlineStr">
        <is>
          <t xml:space="preserve">CONCLUIDO	</t>
        </is>
      </c>
      <c r="D2987" t="n">
        <v>7.8647</v>
      </c>
      <c r="E2987" t="n">
        <v>12.72</v>
      </c>
      <c r="F2987" t="n">
        <v>10.49</v>
      </c>
      <c r="G2987" t="n">
        <v>104.88</v>
      </c>
      <c r="H2987" t="n">
        <v>1.94</v>
      </c>
      <c r="I2987" t="n">
        <v>6</v>
      </c>
      <c r="J2987" t="n">
        <v>134.13</v>
      </c>
      <c r="K2987" t="n">
        <v>43.4</v>
      </c>
      <c r="L2987" t="n">
        <v>14.75</v>
      </c>
      <c r="M2987" t="n">
        <v>4</v>
      </c>
      <c r="N2987" t="n">
        <v>20.98</v>
      </c>
      <c r="O2987" t="n">
        <v>16776.22</v>
      </c>
      <c r="P2987" t="n">
        <v>91.87</v>
      </c>
      <c r="Q2987" t="n">
        <v>197.77</v>
      </c>
      <c r="R2987" t="n">
        <v>30.42</v>
      </c>
      <c r="S2987" t="n">
        <v>25.4</v>
      </c>
      <c r="T2987" t="n">
        <v>1677.56</v>
      </c>
      <c r="U2987" t="n">
        <v>0.83</v>
      </c>
      <c r="V2987" t="n">
        <v>0.89</v>
      </c>
      <c r="W2987" t="n">
        <v>2.95</v>
      </c>
      <c r="X2987" t="n">
        <v>0.1</v>
      </c>
      <c r="Y2987" t="n">
        <v>1</v>
      </c>
      <c r="Z2987" t="n">
        <v>10</v>
      </c>
    </row>
    <row r="2988">
      <c r="A2988" t="n">
        <v>56</v>
      </c>
      <c r="B2988" t="n">
        <v>55</v>
      </c>
      <c r="C2988" t="inlineStr">
        <is>
          <t xml:space="preserve">CONCLUIDO	</t>
        </is>
      </c>
      <c r="D2988" t="n">
        <v>7.8634</v>
      </c>
      <c r="E2988" t="n">
        <v>12.72</v>
      </c>
      <c r="F2988" t="n">
        <v>10.49</v>
      </c>
      <c r="G2988" t="n">
        <v>104.9</v>
      </c>
      <c r="H2988" t="n">
        <v>1.97</v>
      </c>
      <c r="I2988" t="n">
        <v>6</v>
      </c>
      <c r="J2988" t="n">
        <v>134.46</v>
      </c>
      <c r="K2988" t="n">
        <v>43.4</v>
      </c>
      <c r="L2988" t="n">
        <v>15</v>
      </c>
      <c r="M2988" t="n">
        <v>4</v>
      </c>
      <c r="N2988" t="n">
        <v>21.06</v>
      </c>
      <c r="O2988" t="n">
        <v>16817.7</v>
      </c>
      <c r="P2988" t="n">
        <v>91.59999999999999</v>
      </c>
      <c r="Q2988" t="n">
        <v>197.75</v>
      </c>
      <c r="R2988" t="n">
        <v>30.42</v>
      </c>
      <c r="S2988" t="n">
        <v>25.4</v>
      </c>
      <c r="T2988" t="n">
        <v>1678.01</v>
      </c>
      <c r="U2988" t="n">
        <v>0.83</v>
      </c>
      <c r="V2988" t="n">
        <v>0.89</v>
      </c>
      <c r="W2988" t="n">
        <v>2.95</v>
      </c>
      <c r="X2988" t="n">
        <v>0.1</v>
      </c>
      <c r="Y2988" t="n">
        <v>1</v>
      </c>
      <c r="Z2988" t="n">
        <v>10</v>
      </c>
    </row>
    <row r="2989">
      <c r="A2989" t="n">
        <v>57</v>
      </c>
      <c r="B2989" t="n">
        <v>55</v>
      </c>
      <c r="C2989" t="inlineStr">
        <is>
          <t xml:space="preserve">CONCLUIDO	</t>
        </is>
      </c>
      <c r="D2989" t="n">
        <v>7.8685</v>
      </c>
      <c r="E2989" t="n">
        <v>12.71</v>
      </c>
      <c r="F2989" t="n">
        <v>10.48</v>
      </c>
      <c r="G2989" t="n">
        <v>104.81</v>
      </c>
      <c r="H2989" t="n">
        <v>2</v>
      </c>
      <c r="I2989" t="n">
        <v>6</v>
      </c>
      <c r="J2989" t="n">
        <v>134.8</v>
      </c>
      <c r="K2989" t="n">
        <v>43.4</v>
      </c>
      <c r="L2989" t="n">
        <v>15.25</v>
      </c>
      <c r="M2989" t="n">
        <v>4</v>
      </c>
      <c r="N2989" t="n">
        <v>21.15</v>
      </c>
      <c r="O2989" t="n">
        <v>16859.1</v>
      </c>
      <c r="P2989" t="n">
        <v>90.76000000000001</v>
      </c>
      <c r="Q2989" t="n">
        <v>197.76</v>
      </c>
      <c r="R2989" t="n">
        <v>30.24</v>
      </c>
      <c r="S2989" t="n">
        <v>25.4</v>
      </c>
      <c r="T2989" t="n">
        <v>1585.42</v>
      </c>
      <c r="U2989" t="n">
        <v>0.84</v>
      </c>
      <c r="V2989" t="n">
        <v>0.89</v>
      </c>
      <c r="W2989" t="n">
        <v>2.95</v>
      </c>
      <c r="X2989" t="n">
        <v>0.09</v>
      </c>
      <c r="Y2989" t="n">
        <v>1</v>
      </c>
      <c r="Z2989" t="n">
        <v>10</v>
      </c>
    </row>
    <row r="2990">
      <c r="A2990" t="n">
        <v>58</v>
      </c>
      <c r="B2990" t="n">
        <v>55</v>
      </c>
      <c r="C2990" t="inlineStr">
        <is>
          <t xml:space="preserve">CONCLUIDO	</t>
        </is>
      </c>
      <c r="D2990" t="n">
        <v>7.8647</v>
      </c>
      <c r="E2990" t="n">
        <v>12.72</v>
      </c>
      <c r="F2990" t="n">
        <v>10.49</v>
      </c>
      <c r="G2990" t="n">
        <v>104.88</v>
      </c>
      <c r="H2990" t="n">
        <v>2.03</v>
      </c>
      <c r="I2990" t="n">
        <v>6</v>
      </c>
      <c r="J2990" t="n">
        <v>135.13</v>
      </c>
      <c r="K2990" t="n">
        <v>43.4</v>
      </c>
      <c r="L2990" t="n">
        <v>15.5</v>
      </c>
      <c r="M2990" t="n">
        <v>4</v>
      </c>
      <c r="N2990" t="n">
        <v>21.23</v>
      </c>
      <c r="O2990" t="n">
        <v>16900.52</v>
      </c>
      <c r="P2990" t="n">
        <v>90.44</v>
      </c>
      <c r="Q2990" t="n">
        <v>197.75</v>
      </c>
      <c r="R2990" t="n">
        <v>30.43</v>
      </c>
      <c r="S2990" t="n">
        <v>25.4</v>
      </c>
      <c r="T2990" t="n">
        <v>1680.35</v>
      </c>
      <c r="U2990" t="n">
        <v>0.83</v>
      </c>
      <c r="V2990" t="n">
        <v>0.89</v>
      </c>
      <c r="W2990" t="n">
        <v>2.95</v>
      </c>
      <c r="X2990" t="n">
        <v>0.1</v>
      </c>
      <c r="Y2990" t="n">
        <v>1</v>
      </c>
      <c r="Z2990" t="n">
        <v>10</v>
      </c>
    </row>
    <row r="2991">
      <c r="A2991" t="n">
        <v>59</v>
      </c>
      <c r="B2991" t="n">
        <v>55</v>
      </c>
      <c r="C2991" t="inlineStr">
        <is>
          <t xml:space="preserve">CONCLUIDO	</t>
        </is>
      </c>
      <c r="D2991" t="n">
        <v>7.8637</v>
      </c>
      <c r="E2991" t="n">
        <v>12.72</v>
      </c>
      <c r="F2991" t="n">
        <v>10.49</v>
      </c>
      <c r="G2991" t="n">
        <v>104.89</v>
      </c>
      <c r="H2991" t="n">
        <v>2.06</v>
      </c>
      <c r="I2991" t="n">
        <v>6</v>
      </c>
      <c r="J2991" t="n">
        <v>135.47</v>
      </c>
      <c r="K2991" t="n">
        <v>43.4</v>
      </c>
      <c r="L2991" t="n">
        <v>15.75</v>
      </c>
      <c r="M2991" t="n">
        <v>4</v>
      </c>
      <c r="N2991" t="n">
        <v>21.32</v>
      </c>
      <c r="O2991" t="n">
        <v>16941.98</v>
      </c>
      <c r="P2991" t="n">
        <v>89.44</v>
      </c>
      <c r="Q2991" t="n">
        <v>197.75</v>
      </c>
      <c r="R2991" t="n">
        <v>30.5</v>
      </c>
      <c r="S2991" t="n">
        <v>25.4</v>
      </c>
      <c r="T2991" t="n">
        <v>1717.08</v>
      </c>
      <c r="U2991" t="n">
        <v>0.83</v>
      </c>
      <c r="V2991" t="n">
        <v>0.89</v>
      </c>
      <c r="W2991" t="n">
        <v>2.95</v>
      </c>
      <c r="X2991" t="n">
        <v>0.1</v>
      </c>
      <c r="Y2991" t="n">
        <v>1</v>
      </c>
      <c r="Z2991" t="n">
        <v>10</v>
      </c>
    </row>
    <row r="2992">
      <c r="A2992" t="n">
        <v>60</v>
      </c>
      <c r="B2992" t="n">
        <v>55</v>
      </c>
      <c r="C2992" t="inlineStr">
        <is>
          <t xml:space="preserve">CONCLUIDO	</t>
        </is>
      </c>
      <c r="D2992" t="n">
        <v>7.8875</v>
      </c>
      <c r="E2992" t="n">
        <v>12.68</v>
      </c>
      <c r="F2992" t="n">
        <v>10.47</v>
      </c>
      <c r="G2992" t="n">
        <v>125.7</v>
      </c>
      <c r="H2992" t="n">
        <v>2.08</v>
      </c>
      <c r="I2992" t="n">
        <v>5</v>
      </c>
      <c r="J2992" t="n">
        <v>135.81</v>
      </c>
      <c r="K2992" t="n">
        <v>43.4</v>
      </c>
      <c r="L2992" t="n">
        <v>16</v>
      </c>
      <c r="M2992" t="n">
        <v>3</v>
      </c>
      <c r="N2992" t="n">
        <v>21.41</v>
      </c>
      <c r="O2992" t="n">
        <v>16983.46</v>
      </c>
      <c r="P2992" t="n">
        <v>89.06</v>
      </c>
      <c r="Q2992" t="n">
        <v>197.77</v>
      </c>
      <c r="R2992" t="n">
        <v>29.99</v>
      </c>
      <c r="S2992" t="n">
        <v>25.4</v>
      </c>
      <c r="T2992" t="n">
        <v>1466.46</v>
      </c>
      <c r="U2992" t="n">
        <v>0.85</v>
      </c>
      <c r="V2992" t="n">
        <v>0.89</v>
      </c>
      <c r="W2992" t="n">
        <v>2.95</v>
      </c>
      <c r="X2992" t="n">
        <v>0.08</v>
      </c>
      <c r="Y2992" t="n">
        <v>1</v>
      </c>
      <c r="Z2992" t="n">
        <v>10</v>
      </c>
    </row>
    <row r="2993">
      <c r="A2993" t="n">
        <v>61</v>
      </c>
      <c r="B2993" t="n">
        <v>55</v>
      </c>
      <c r="C2993" t="inlineStr">
        <is>
          <t xml:space="preserve">CONCLUIDO	</t>
        </is>
      </c>
      <c r="D2993" t="n">
        <v>7.8859</v>
      </c>
      <c r="E2993" t="n">
        <v>12.68</v>
      </c>
      <c r="F2993" t="n">
        <v>10.48</v>
      </c>
      <c r="G2993" t="n">
        <v>125.73</v>
      </c>
      <c r="H2993" t="n">
        <v>2.11</v>
      </c>
      <c r="I2993" t="n">
        <v>5</v>
      </c>
      <c r="J2993" t="n">
        <v>136.14</v>
      </c>
      <c r="K2993" t="n">
        <v>43.4</v>
      </c>
      <c r="L2993" t="n">
        <v>16.25</v>
      </c>
      <c r="M2993" t="n">
        <v>2</v>
      </c>
      <c r="N2993" t="n">
        <v>21.49</v>
      </c>
      <c r="O2993" t="n">
        <v>17024.98</v>
      </c>
      <c r="P2993" t="n">
        <v>89.3</v>
      </c>
      <c r="Q2993" t="n">
        <v>197.77</v>
      </c>
      <c r="R2993" t="n">
        <v>30.15</v>
      </c>
      <c r="S2993" t="n">
        <v>25.4</v>
      </c>
      <c r="T2993" t="n">
        <v>1545.22</v>
      </c>
      <c r="U2993" t="n">
        <v>0.84</v>
      </c>
      <c r="V2993" t="n">
        <v>0.89</v>
      </c>
      <c r="W2993" t="n">
        <v>2.95</v>
      </c>
      <c r="X2993" t="n">
        <v>0.09</v>
      </c>
      <c r="Y2993" t="n">
        <v>1</v>
      </c>
      <c r="Z2993" t="n">
        <v>10</v>
      </c>
    </row>
    <row r="2994">
      <c r="A2994" t="n">
        <v>62</v>
      </c>
      <c r="B2994" t="n">
        <v>55</v>
      </c>
      <c r="C2994" t="inlineStr">
        <is>
          <t xml:space="preserve">CONCLUIDO	</t>
        </is>
      </c>
      <c r="D2994" t="n">
        <v>7.8866</v>
      </c>
      <c r="E2994" t="n">
        <v>12.68</v>
      </c>
      <c r="F2994" t="n">
        <v>10.48</v>
      </c>
      <c r="G2994" t="n">
        <v>125.71</v>
      </c>
      <c r="H2994" t="n">
        <v>2.14</v>
      </c>
      <c r="I2994" t="n">
        <v>5</v>
      </c>
      <c r="J2994" t="n">
        <v>136.48</v>
      </c>
      <c r="K2994" t="n">
        <v>43.4</v>
      </c>
      <c r="L2994" t="n">
        <v>16.5</v>
      </c>
      <c r="M2994" t="n">
        <v>2</v>
      </c>
      <c r="N2994" t="n">
        <v>21.58</v>
      </c>
      <c r="O2994" t="n">
        <v>17066.53</v>
      </c>
      <c r="P2994" t="n">
        <v>89.42</v>
      </c>
      <c r="Q2994" t="n">
        <v>197.75</v>
      </c>
      <c r="R2994" t="n">
        <v>30.08</v>
      </c>
      <c r="S2994" t="n">
        <v>25.4</v>
      </c>
      <c r="T2994" t="n">
        <v>1510.85</v>
      </c>
      <c r="U2994" t="n">
        <v>0.84</v>
      </c>
      <c r="V2994" t="n">
        <v>0.89</v>
      </c>
      <c r="W2994" t="n">
        <v>2.95</v>
      </c>
      <c r="X2994" t="n">
        <v>0.09</v>
      </c>
      <c r="Y2994" t="n">
        <v>1</v>
      </c>
      <c r="Z2994" t="n">
        <v>10</v>
      </c>
    </row>
    <row r="2995">
      <c r="A2995" t="n">
        <v>63</v>
      </c>
      <c r="B2995" t="n">
        <v>55</v>
      </c>
      <c r="C2995" t="inlineStr">
        <is>
          <t xml:space="preserve">CONCLUIDO	</t>
        </is>
      </c>
      <c r="D2995" t="n">
        <v>7.887</v>
      </c>
      <c r="E2995" t="n">
        <v>12.68</v>
      </c>
      <c r="F2995" t="n">
        <v>10.48</v>
      </c>
      <c r="G2995" t="n">
        <v>125.71</v>
      </c>
      <c r="H2995" t="n">
        <v>2.16</v>
      </c>
      <c r="I2995" t="n">
        <v>5</v>
      </c>
      <c r="J2995" t="n">
        <v>136.82</v>
      </c>
      <c r="K2995" t="n">
        <v>43.4</v>
      </c>
      <c r="L2995" t="n">
        <v>16.75</v>
      </c>
      <c r="M2995" t="n">
        <v>1</v>
      </c>
      <c r="N2995" t="n">
        <v>21.67</v>
      </c>
      <c r="O2995" t="n">
        <v>17108.1</v>
      </c>
      <c r="P2995" t="n">
        <v>89.48999999999999</v>
      </c>
      <c r="Q2995" t="n">
        <v>197.75</v>
      </c>
      <c r="R2995" t="n">
        <v>29.98</v>
      </c>
      <c r="S2995" t="n">
        <v>25.4</v>
      </c>
      <c r="T2995" t="n">
        <v>1461.27</v>
      </c>
      <c r="U2995" t="n">
        <v>0.85</v>
      </c>
      <c r="V2995" t="n">
        <v>0.89</v>
      </c>
      <c r="W2995" t="n">
        <v>2.95</v>
      </c>
      <c r="X2995" t="n">
        <v>0.09</v>
      </c>
      <c r="Y2995" t="n">
        <v>1</v>
      </c>
      <c r="Z2995" t="n">
        <v>10</v>
      </c>
    </row>
    <row r="2996">
      <c r="A2996" t="n">
        <v>64</v>
      </c>
      <c r="B2996" t="n">
        <v>55</v>
      </c>
      <c r="C2996" t="inlineStr">
        <is>
          <t xml:space="preserve">CONCLUIDO	</t>
        </is>
      </c>
      <c r="D2996" t="n">
        <v>7.8873</v>
      </c>
      <c r="E2996" t="n">
        <v>12.68</v>
      </c>
      <c r="F2996" t="n">
        <v>10.47</v>
      </c>
      <c r="G2996" t="n">
        <v>125.7</v>
      </c>
      <c r="H2996" t="n">
        <v>2.19</v>
      </c>
      <c r="I2996" t="n">
        <v>5</v>
      </c>
      <c r="J2996" t="n">
        <v>137.15</v>
      </c>
      <c r="K2996" t="n">
        <v>43.4</v>
      </c>
      <c r="L2996" t="n">
        <v>17</v>
      </c>
      <c r="M2996" t="n">
        <v>1</v>
      </c>
      <c r="N2996" t="n">
        <v>21.75</v>
      </c>
      <c r="O2996" t="n">
        <v>17149.71</v>
      </c>
      <c r="P2996" t="n">
        <v>89.56</v>
      </c>
      <c r="Q2996" t="n">
        <v>197.78</v>
      </c>
      <c r="R2996" t="n">
        <v>29.91</v>
      </c>
      <c r="S2996" t="n">
        <v>25.4</v>
      </c>
      <c r="T2996" t="n">
        <v>1427.52</v>
      </c>
      <c r="U2996" t="n">
        <v>0.85</v>
      </c>
      <c r="V2996" t="n">
        <v>0.89</v>
      </c>
      <c r="W2996" t="n">
        <v>2.95</v>
      </c>
      <c r="X2996" t="n">
        <v>0.08</v>
      </c>
      <c r="Y2996" t="n">
        <v>1</v>
      </c>
      <c r="Z2996" t="n">
        <v>10</v>
      </c>
    </row>
    <row r="2997">
      <c r="A2997" t="n">
        <v>65</v>
      </c>
      <c r="B2997" t="n">
        <v>55</v>
      </c>
      <c r="C2997" t="inlineStr">
        <is>
          <t xml:space="preserve">CONCLUIDO	</t>
        </is>
      </c>
      <c r="D2997" t="n">
        <v>7.8876</v>
      </c>
      <c r="E2997" t="n">
        <v>12.68</v>
      </c>
      <c r="F2997" t="n">
        <v>10.47</v>
      </c>
      <c r="G2997" t="n">
        <v>125.69</v>
      </c>
      <c r="H2997" t="n">
        <v>2.22</v>
      </c>
      <c r="I2997" t="n">
        <v>5</v>
      </c>
      <c r="J2997" t="n">
        <v>137.49</v>
      </c>
      <c r="K2997" t="n">
        <v>43.4</v>
      </c>
      <c r="L2997" t="n">
        <v>17.25</v>
      </c>
      <c r="M2997" t="n">
        <v>1</v>
      </c>
      <c r="N2997" t="n">
        <v>21.84</v>
      </c>
      <c r="O2997" t="n">
        <v>17191.35</v>
      </c>
      <c r="P2997" t="n">
        <v>89.67</v>
      </c>
      <c r="Q2997" t="n">
        <v>197.75</v>
      </c>
      <c r="R2997" t="n">
        <v>29.98</v>
      </c>
      <c r="S2997" t="n">
        <v>25.4</v>
      </c>
      <c r="T2997" t="n">
        <v>1462.93</v>
      </c>
      <c r="U2997" t="n">
        <v>0.85</v>
      </c>
      <c r="V2997" t="n">
        <v>0.89</v>
      </c>
      <c r="W2997" t="n">
        <v>2.95</v>
      </c>
      <c r="X2997" t="n">
        <v>0.08</v>
      </c>
      <c r="Y2997" t="n">
        <v>1</v>
      </c>
      <c r="Z2997" t="n">
        <v>10</v>
      </c>
    </row>
    <row r="2998">
      <c r="A2998" t="n">
        <v>66</v>
      </c>
      <c r="B2998" t="n">
        <v>55</v>
      </c>
      <c r="C2998" t="inlineStr">
        <is>
          <t xml:space="preserve">CONCLUIDO	</t>
        </is>
      </c>
      <c r="D2998" t="n">
        <v>7.8906</v>
      </c>
      <c r="E2998" t="n">
        <v>12.67</v>
      </c>
      <c r="F2998" t="n">
        <v>10.47</v>
      </c>
      <c r="G2998" t="n">
        <v>125.64</v>
      </c>
      <c r="H2998" t="n">
        <v>2.24</v>
      </c>
      <c r="I2998" t="n">
        <v>5</v>
      </c>
      <c r="J2998" t="n">
        <v>137.83</v>
      </c>
      <c r="K2998" t="n">
        <v>43.4</v>
      </c>
      <c r="L2998" t="n">
        <v>17.5</v>
      </c>
      <c r="M2998" t="n">
        <v>1</v>
      </c>
      <c r="N2998" t="n">
        <v>21.93</v>
      </c>
      <c r="O2998" t="n">
        <v>17233.02</v>
      </c>
      <c r="P2998" t="n">
        <v>89.52</v>
      </c>
      <c r="Q2998" t="n">
        <v>197.75</v>
      </c>
      <c r="R2998" t="n">
        <v>29.73</v>
      </c>
      <c r="S2998" t="n">
        <v>25.4</v>
      </c>
      <c r="T2998" t="n">
        <v>1336.62</v>
      </c>
      <c r="U2998" t="n">
        <v>0.85</v>
      </c>
      <c r="V2998" t="n">
        <v>0.89</v>
      </c>
      <c r="W2998" t="n">
        <v>2.95</v>
      </c>
      <c r="X2998" t="n">
        <v>0.08</v>
      </c>
      <c r="Y2998" t="n">
        <v>1</v>
      </c>
      <c r="Z2998" t="n">
        <v>10</v>
      </c>
    </row>
    <row r="2999">
      <c r="A2999" t="n">
        <v>67</v>
      </c>
      <c r="B2999" t="n">
        <v>55</v>
      </c>
      <c r="C2999" t="inlineStr">
        <is>
          <t xml:space="preserve">CONCLUIDO	</t>
        </is>
      </c>
      <c r="D2999" t="n">
        <v>7.8925</v>
      </c>
      <c r="E2999" t="n">
        <v>12.67</v>
      </c>
      <c r="F2999" t="n">
        <v>10.47</v>
      </c>
      <c r="G2999" t="n">
        <v>125.6</v>
      </c>
      <c r="H2999" t="n">
        <v>2.27</v>
      </c>
      <c r="I2999" t="n">
        <v>5</v>
      </c>
      <c r="J2999" t="n">
        <v>138.17</v>
      </c>
      <c r="K2999" t="n">
        <v>43.4</v>
      </c>
      <c r="L2999" t="n">
        <v>17.75</v>
      </c>
      <c r="M2999" t="n">
        <v>1</v>
      </c>
      <c r="N2999" t="n">
        <v>22.02</v>
      </c>
      <c r="O2999" t="n">
        <v>17274.72</v>
      </c>
      <c r="P2999" t="n">
        <v>89.72</v>
      </c>
      <c r="Q2999" t="n">
        <v>197.77</v>
      </c>
      <c r="R2999" t="n">
        <v>29.7</v>
      </c>
      <c r="S2999" t="n">
        <v>25.4</v>
      </c>
      <c r="T2999" t="n">
        <v>1323.03</v>
      </c>
      <c r="U2999" t="n">
        <v>0.86</v>
      </c>
      <c r="V2999" t="n">
        <v>0.89</v>
      </c>
      <c r="W2999" t="n">
        <v>2.95</v>
      </c>
      <c r="X2999" t="n">
        <v>0.08</v>
      </c>
      <c r="Y2999" t="n">
        <v>1</v>
      </c>
      <c r="Z2999" t="n">
        <v>10</v>
      </c>
    </row>
    <row r="3000">
      <c r="A3000" t="n">
        <v>68</v>
      </c>
      <c r="B3000" t="n">
        <v>55</v>
      </c>
      <c r="C3000" t="inlineStr">
        <is>
          <t xml:space="preserve">CONCLUIDO	</t>
        </is>
      </c>
      <c r="D3000" t="n">
        <v>7.8911</v>
      </c>
      <c r="E3000" t="n">
        <v>12.67</v>
      </c>
      <c r="F3000" t="n">
        <v>10.47</v>
      </c>
      <c r="G3000" t="n">
        <v>125.63</v>
      </c>
      <c r="H3000" t="n">
        <v>2.3</v>
      </c>
      <c r="I3000" t="n">
        <v>5</v>
      </c>
      <c r="J3000" t="n">
        <v>138.51</v>
      </c>
      <c r="K3000" t="n">
        <v>43.4</v>
      </c>
      <c r="L3000" t="n">
        <v>18</v>
      </c>
      <c r="M3000" t="n">
        <v>0</v>
      </c>
      <c r="N3000" t="n">
        <v>22.11</v>
      </c>
      <c r="O3000" t="n">
        <v>17316.45</v>
      </c>
      <c r="P3000" t="n">
        <v>89.89</v>
      </c>
      <c r="Q3000" t="n">
        <v>197.75</v>
      </c>
      <c r="R3000" t="n">
        <v>29.72</v>
      </c>
      <c r="S3000" t="n">
        <v>25.4</v>
      </c>
      <c r="T3000" t="n">
        <v>1332.3</v>
      </c>
      <c r="U3000" t="n">
        <v>0.85</v>
      </c>
      <c r="V3000" t="n">
        <v>0.89</v>
      </c>
      <c r="W3000" t="n">
        <v>2.95</v>
      </c>
      <c r="X3000" t="n">
        <v>0.08</v>
      </c>
      <c r="Y3000" t="n">
        <v>1</v>
      </c>
      <c r="Z3000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300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INDEX(resultados!$A$2:$ZZ$3000, 1, MATCH($B$1, resultados!$A$1:$ZZ$1, 0))</f>
        <v/>
      </c>
      <c r="B7">
        <f>INDEX(resultados!$A$2:$ZZ$3000, 1, MATCH($B$2, resultados!$A$1:$ZZ$1, 0))</f>
        <v/>
      </c>
      <c r="C7">
        <f>INDEX(resultados!$A$2:$ZZ$3000, 1, MATCH($B$3, resultados!$A$1:$ZZ$1, 0))</f>
        <v/>
      </c>
    </row>
    <row r="8">
      <c r="A8">
        <f>INDEX(resultados!$A$2:$ZZ$3000, 2, MATCH($B$1, resultados!$A$1:$ZZ$1, 0))</f>
        <v/>
      </c>
      <c r="B8">
        <f>INDEX(resultados!$A$2:$ZZ$3000, 2, MATCH($B$2, resultados!$A$1:$ZZ$1, 0))</f>
        <v/>
      </c>
      <c r="C8">
        <f>INDEX(resultados!$A$2:$ZZ$3000, 2, MATCH($B$3, resultados!$A$1:$ZZ$1, 0))</f>
        <v/>
      </c>
    </row>
    <row r="9">
      <c r="A9">
        <f>INDEX(resultados!$A$2:$ZZ$3000, 3, MATCH($B$1, resultados!$A$1:$ZZ$1, 0))</f>
        <v/>
      </c>
      <c r="B9">
        <f>INDEX(resultados!$A$2:$ZZ$3000, 3, MATCH($B$2, resultados!$A$1:$ZZ$1, 0))</f>
        <v/>
      </c>
      <c r="C9">
        <f>INDEX(resultados!$A$2:$ZZ$3000, 3, MATCH($B$3, resultados!$A$1:$ZZ$1, 0))</f>
        <v/>
      </c>
    </row>
    <row r="10">
      <c r="A10">
        <f>INDEX(resultados!$A$2:$ZZ$3000, 4, MATCH($B$1, resultados!$A$1:$ZZ$1, 0))</f>
        <v/>
      </c>
      <c r="B10">
        <f>INDEX(resultados!$A$2:$ZZ$3000, 4, MATCH($B$2, resultados!$A$1:$ZZ$1, 0))</f>
        <v/>
      </c>
      <c r="C10">
        <f>INDEX(resultados!$A$2:$ZZ$3000, 4, MATCH($B$3, resultados!$A$1:$ZZ$1, 0))</f>
        <v/>
      </c>
    </row>
    <row r="11">
      <c r="A11">
        <f>INDEX(resultados!$A$2:$ZZ$3000, 5, MATCH($B$1, resultados!$A$1:$ZZ$1, 0))</f>
        <v/>
      </c>
      <c r="B11">
        <f>INDEX(resultados!$A$2:$ZZ$3000, 5, MATCH($B$2, resultados!$A$1:$ZZ$1, 0))</f>
        <v/>
      </c>
      <c r="C11">
        <f>INDEX(resultados!$A$2:$ZZ$3000, 5, MATCH($B$3, resultados!$A$1:$ZZ$1, 0))</f>
        <v/>
      </c>
    </row>
    <row r="12">
      <c r="A12">
        <f>INDEX(resultados!$A$2:$ZZ$3000, 6, MATCH($B$1, resultados!$A$1:$ZZ$1, 0))</f>
        <v/>
      </c>
      <c r="B12">
        <f>INDEX(resultados!$A$2:$ZZ$3000, 6, MATCH($B$2, resultados!$A$1:$ZZ$1, 0))</f>
        <v/>
      </c>
      <c r="C12">
        <f>INDEX(resultados!$A$2:$ZZ$3000, 6, MATCH($B$3, resultados!$A$1:$ZZ$1, 0))</f>
        <v/>
      </c>
    </row>
    <row r="13">
      <c r="A13">
        <f>INDEX(resultados!$A$2:$ZZ$3000, 7, MATCH($B$1, resultados!$A$1:$ZZ$1, 0))</f>
        <v/>
      </c>
      <c r="B13">
        <f>INDEX(resultados!$A$2:$ZZ$3000, 7, MATCH($B$2, resultados!$A$1:$ZZ$1, 0))</f>
        <v/>
      </c>
      <c r="C13">
        <f>INDEX(resultados!$A$2:$ZZ$3000, 7, MATCH($B$3, resultados!$A$1:$ZZ$1, 0))</f>
        <v/>
      </c>
    </row>
    <row r="14">
      <c r="A14">
        <f>INDEX(resultados!$A$2:$ZZ$3000, 8, MATCH($B$1, resultados!$A$1:$ZZ$1, 0))</f>
        <v/>
      </c>
      <c r="B14">
        <f>INDEX(resultados!$A$2:$ZZ$3000, 8, MATCH($B$2, resultados!$A$1:$ZZ$1, 0))</f>
        <v/>
      </c>
      <c r="C14">
        <f>INDEX(resultados!$A$2:$ZZ$3000, 8, MATCH($B$3, resultados!$A$1:$ZZ$1, 0))</f>
        <v/>
      </c>
    </row>
    <row r="15">
      <c r="A15">
        <f>INDEX(resultados!$A$2:$ZZ$3000, 9, MATCH($B$1, resultados!$A$1:$ZZ$1, 0))</f>
        <v/>
      </c>
      <c r="B15">
        <f>INDEX(resultados!$A$2:$ZZ$3000, 9, MATCH($B$2, resultados!$A$1:$ZZ$1, 0))</f>
        <v/>
      </c>
      <c r="C15">
        <f>INDEX(resultados!$A$2:$ZZ$3000, 9, MATCH($B$3, resultados!$A$1:$ZZ$1, 0))</f>
        <v/>
      </c>
    </row>
    <row r="16">
      <c r="A16">
        <f>INDEX(resultados!$A$2:$ZZ$3000, 10, MATCH($B$1, resultados!$A$1:$ZZ$1, 0))</f>
        <v/>
      </c>
      <c r="B16">
        <f>INDEX(resultados!$A$2:$ZZ$3000, 10, MATCH($B$2, resultados!$A$1:$ZZ$1, 0))</f>
        <v/>
      </c>
      <c r="C16">
        <f>INDEX(resultados!$A$2:$ZZ$3000, 10, MATCH($B$3, resultados!$A$1:$ZZ$1, 0))</f>
        <v/>
      </c>
    </row>
    <row r="17">
      <c r="A17">
        <f>INDEX(resultados!$A$2:$ZZ$3000, 11, MATCH($B$1, resultados!$A$1:$ZZ$1, 0))</f>
        <v/>
      </c>
      <c r="B17">
        <f>INDEX(resultados!$A$2:$ZZ$3000, 11, MATCH($B$2, resultados!$A$1:$ZZ$1, 0))</f>
        <v/>
      </c>
      <c r="C17">
        <f>INDEX(resultados!$A$2:$ZZ$3000, 11, MATCH($B$3, resultados!$A$1:$ZZ$1, 0))</f>
        <v/>
      </c>
    </row>
    <row r="18">
      <c r="A18">
        <f>INDEX(resultados!$A$2:$ZZ$3000, 12, MATCH($B$1, resultados!$A$1:$ZZ$1, 0))</f>
        <v/>
      </c>
      <c r="B18">
        <f>INDEX(resultados!$A$2:$ZZ$3000, 12, MATCH($B$2, resultados!$A$1:$ZZ$1, 0))</f>
        <v/>
      </c>
      <c r="C18">
        <f>INDEX(resultados!$A$2:$ZZ$3000, 12, MATCH($B$3, resultados!$A$1:$ZZ$1, 0))</f>
        <v/>
      </c>
    </row>
    <row r="19">
      <c r="A19">
        <f>INDEX(resultados!$A$2:$ZZ$3000, 13, MATCH($B$1, resultados!$A$1:$ZZ$1, 0))</f>
        <v/>
      </c>
      <c r="B19">
        <f>INDEX(resultados!$A$2:$ZZ$3000, 13, MATCH($B$2, resultados!$A$1:$ZZ$1, 0))</f>
        <v/>
      </c>
      <c r="C19">
        <f>INDEX(resultados!$A$2:$ZZ$3000, 13, MATCH($B$3, resultados!$A$1:$ZZ$1, 0))</f>
        <v/>
      </c>
    </row>
    <row r="20">
      <c r="A20">
        <f>INDEX(resultados!$A$2:$ZZ$3000, 14, MATCH($B$1, resultados!$A$1:$ZZ$1, 0))</f>
        <v/>
      </c>
      <c r="B20">
        <f>INDEX(resultados!$A$2:$ZZ$3000, 14, MATCH($B$2, resultados!$A$1:$ZZ$1, 0))</f>
        <v/>
      </c>
      <c r="C20">
        <f>INDEX(resultados!$A$2:$ZZ$3000, 14, MATCH($B$3, resultados!$A$1:$ZZ$1, 0))</f>
        <v/>
      </c>
    </row>
    <row r="21">
      <c r="A21">
        <f>INDEX(resultados!$A$2:$ZZ$3000, 15, MATCH($B$1, resultados!$A$1:$ZZ$1, 0))</f>
        <v/>
      </c>
      <c r="B21">
        <f>INDEX(resultados!$A$2:$ZZ$3000, 15, MATCH($B$2, resultados!$A$1:$ZZ$1, 0))</f>
        <v/>
      </c>
      <c r="C21">
        <f>INDEX(resultados!$A$2:$ZZ$3000, 15, MATCH($B$3, resultados!$A$1:$ZZ$1, 0))</f>
        <v/>
      </c>
    </row>
    <row r="22">
      <c r="A22">
        <f>INDEX(resultados!$A$2:$ZZ$3000, 16, MATCH($B$1, resultados!$A$1:$ZZ$1, 0))</f>
        <v/>
      </c>
      <c r="B22">
        <f>INDEX(resultados!$A$2:$ZZ$3000, 16, MATCH($B$2, resultados!$A$1:$ZZ$1, 0))</f>
        <v/>
      </c>
      <c r="C22">
        <f>INDEX(resultados!$A$2:$ZZ$3000, 16, MATCH($B$3, resultados!$A$1:$ZZ$1, 0))</f>
        <v/>
      </c>
    </row>
    <row r="23">
      <c r="A23">
        <f>INDEX(resultados!$A$2:$ZZ$3000, 17, MATCH($B$1, resultados!$A$1:$ZZ$1, 0))</f>
        <v/>
      </c>
      <c r="B23">
        <f>INDEX(resultados!$A$2:$ZZ$3000, 17, MATCH($B$2, resultados!$A$1:$ZZ$1, 0))</f>
        <v/>
      </c>
      <c r="C23">
        <f>INDEX(resultados!$A$2:$ZZ$3000, 17, MATCH($B$3, resultados!$A$1:$ZZ$1, 0))</f>
        <v/>
      </c>
    </row>
    <row r="24">
      <c r="A24">
        <f>INDEX(resultados!$A$2:$ZZ$3000, 18, MATCH($B$1, resultados!$A$1:$ZZ$1, 0))</f>
        <v/>
      </c>
      <c r="B24">
        <f>INDEX(resultados!$A$2:$ZZ$3000, 18, MATCH($B$2, resultados!$A$1:$ZZ$1, 0))</f>
        <v/>
      </c>
      <c r="C24">
        <f>INDEX(resultados!$A$2:$ZZ$3000, 18, MATCH($B$3, resultados!$A$1:$ZZ$1, 0))</f>
        <v/>
      </c>
    </row>
    <row r="25">
      <c r="A25">
        <f>INDEX(resultados!$A$2:$ZZ$3000, 19, MATCH($B$1, resultados!$A$1:$ZZ$1, 0))</f>
        <v/>
      </c>
      <c r="B25">
        <f>INDEX(resultados!$A$2:$ZZ$3000, 19, MATCH($B$2, resultados!$A$1:$ZZ$1, 0))</f>
        <v/>
      </c>
      <c r="C25">
        <f>INDEX(resultados!$A$2:$ZZ$3000, 19, MATCH($B$3, resultados!$A$1:$ZZ$1, 0))</f>
        <v/>
      </c>
    </row>
    <row r="26">
      <c r="A26">
        <f>INDEX(resultados!$A$2:$ZZ$3000, 20, MATCH($B$1, resultados!$A$1:$ZZ$1, 0))</f>
        <v/>
      </c>
      <c r="B26">
        <f>INDEX(resultados!$A$2:$ZZ$3000, 20, MATCH($B$2, resultados!$A$1:$ZZ$1, 0))</f>
        <v/>
      </c>
      <c r="C26">
        <f>INDEX(resultados!$A$2:$ZZ$3000, 20, MATCH($B$3, resultados!$A$1:$ZZ$1, 0))</f>
        <v/>
      </c>
    </row>
    <row r="27">
      <c r="A27">
        <f>INDEX(resultados!$A$2:$ZZ$3000, 21, MATCH($B$1, resultados!$A$1:$ZZ$1, 0))</f>
        <v/>
      </c>
      <c r="B27">
        <f>INDEX(resultados!$A$2:$ZZ$3000, 21, MATCH($B$2, resultados!$A$1:$ZZ$1, 0))</f>
        <v/>
      </c>
      <c r="C27">
        <f>INDEX(resultados!$A$2:$ZZ$3000, 21, MATCH($B$3, resultados!$A$1:$ZZ$1, 0))</f>
        <v/>
      </c>
    </row>
    <row r="28">
      <c r="A28">
        <f>INDEX(resultados!$A$2:$ZZ$3000, 22, MATCH($B$1, resultados!$A$1:$ZZ$1, 0))</f>
        <v/>
      </c>
      <c r="B28">
        <f>INDEX(resultados!$A$2:$ZZ$3000, 22, MATCH($B$2, resultados!$A$1:$ZZ$1, 0))</f>
        <v/>
      </c>
      <c r="C28">
        <f>INDEX(resultados!$A$2:$ZZ$3000, 22, MATCH($B$3, resultados!$A$1:$ZZ$1, 0))</f>
        <v/>
      </c>
    </row>
    <row r="29">
      <c r="A29">
        <f>INDEX(resultados!$A$2:$ZZ$3000, 23, MATCH($B$1, resultados!$A$1:$ZZ$1, 0))</f>
        <v/>
      </c>
      <c r="B29">
        <f>INDEX(resultados!$A$2:$ZZ$3000, 23, MATCH($B$2, resultados!$A$1:$ZZ$1, 0))</f>
        <v/>
      </c>
      <c r="C29">
        <f>INDEX(resultados!$A$2:$ZZ$3000, 23, MATCH($B$3, resultados!$A$1:$ZZ$1, 0))</f>
        <v/>
      </c>
    </row>
    <row r="30">
      <c r="A30">
        <f>INDEX(resultados!$A$2:$ZZ$3000, 24, MATCH($B$1, resultados!$A$1:$ZZ$1, 0))</f>
        <v/>
      </c>
      <c r="B30">
        <f>INDEX(resultados!$A$2:$ZZ$3000, 24, MATCH($B$2, resultados!$A$1:$ZZ$1, 0))</f>
        <v/>
      </c>
      <c r="C30">
        <f>INDEX(resultados!$A$2:$ZZ$3000, 24, MATCH($B$3, resultados!$A$1:$ZZ$1, 0))</f>
        <v/>
      </c>
    </row>
    <row r="31">
      <c r="A31">
        <f>INDEX(resultados!$A$2:$ZZ$3000, 25, MATCH($B$1, resultados!$A$1:$ZZ$1, 0))</f>
        <v/>
      </c>
      <c r="B31">
        <f>INDEX(resultados!$A$2:$ZZ$3000, 25, MATCH($B$2, resultados!$A$1:$ZZ$1, 0))</f>
        <v/>
      </c>
      <c r="C31">
        <f>INDEX(resultados!$A$2:$ZZ$3000, 25, MATCH($B$3, resultados!$A$1:$ZZ$1, 0))</f>
        <v/>
      </c>
    </row>
    <row r="32">
      <c r="A32">
        <f>INDEX(resultados!$A$2:$ZZ$3000, 26, MATCH($B$1, resultados!$A$1:$ZZ$1, 0))</f>
        <v/>
      </c>
      <c r="B32">
        <f>INDEX(resultados!$A$2:$ZZ$3000, 26, MATCH($B$2, resultados!$A$1:$ZZ$1, 0))</f>
        <v/>
      </c>
      <c r="C32">
        <f>INDEX(resultados!$A$2:$ZZ$3000, 26, MATCH($B$3, resultados!$A$1:$ZZ$1, 0))</f>
        <v/>
      </c>
    </row>
    <row r="33">
      <c r="A33">
        <f>INDEX(resultados!$A$2:$ZZ$3000, 27, MATCH($B$1, resultados!$A$1:$ZZ$1, 0))</f>
        <v/>
      </c>
      <c r="B33">
        <f>INDEX(resultados!$A$2:$ZZ$3000, 27, MATCH($B$2, resultados!$A$1:$ZZ$1, 0))</f>
        <v/>
      </c>
      <c r="C33">
        <f>INDEX(resultados!$A$2:$ZZ$3000, 27, MATCH($B$3, resultados!$A$1:$ZZ$1, 0))</f>
        <v/>
      </c>
    </row>
    <row r="34">
      <c r="A34">
        <f>INDEX(resultados!$A$2:$ZZ$3000, 28, MATCH($B$1, resultados!$A$1:$ZZ$1, 0))</f>
        <v/>
      </c>
      <c r="B34">
        <f>INDEX(resultados!$A$2:$ZZ$3000, 28, MATCH($B$2, resultados!$A$1:$ZZ$1, 0))</f>
        <v/>
      </c>
      <c r="C34">
        <f>INDEX(resultados!$A$2:$ZZ$3000, 28, MATCH($B$3, resultados!$A$1:$ZZ$1, 0))</f>
        <v/>
      </c>
    </row>
    <row r="35">
      <c r="A35">
        <f>INDEX(resultados!$A$2:$ZZ$3000, 29, MATCH($B$1, resultados!$A$1:$ZZ$1, 0))</f>
        <v/>
      </c>
      <c r="B35">
        <f>INDEX(resultados!$A$2:$ZZ$3000, 29, MATCH($B$2, resultados!$A$1:$ZZ$1, 0))</f>
        <v/>
      </c>
      <c r="C35">
        <f>INDEX(resultados!$A$2:$ZZ$3000, 29, MATCH($B$3, resultados!$A$1:$ZZ$1, 0))</f>
        <v/>
      </c>
    </row>
    <row r="36">
      <c r="A36">
        <f>INDEX(resultados!$A$2:$ZZ$3000, 30, MATCH($B$1, resultados!$A$1:$ZZ$1, 0))</f>
        <v/>
      </c>
      <c r="B36">
        <f>INDEX(resultados!$A$2:$ZZ$3000, 30, MATCH($B$2, resultados!$A$1:$ZZ$1, 0))</f>
        <v/>
      </c>
      <c r="C36">
        <f>INDEX(resultados!$A$2:$ZZ$3000, 30, MATCH($B$3, resultados!$A$1:$ZZ$1, 0))</f>
        <v/>
      </c>
    </row>
    <row r="37">
      <c r="A37">
        <f>INDEX(resultados!$A$2:$ZZ$3000, 31, MATCH($B$1, resultados!$A$1:$ZZ$1, 0))</f>
        <v/>
      </c>
      <c r="B37">
        <f>INDEX(resultados!$A$2:$ZZ$3000, 31, MATCH($B$2, resultados!$A$1:$ZZ$1, 0))</f>
        <v/>
      </c>
      <c r="C37">
        <f>INDEX(resultados!$A$2:$ZZ$3000, 31, MATCH($B$3, resultados!$A$1:$ZZ$1, 0))</f>
        <v/>
      </c>
    </row>
    <row r="38">
      <c r="A38">
        <f>INDEX(resultados!$A$2:$ZZ$3000, 32, MATCH($B$1, resultados!$A$1:$ZZ$1, 0))</f>
        <v/>
      </c>
      <c r="B38">
        <f>INDEX(resultados!$A$2:$ZZ$3000, 32, MATCH($B$2, resultados!$A$1:$ZZ$1, 0))</f>
        <v/>
      </c>
      <c r="C38">
        <f>INDEX(resultados!$A$2:$ZZ$3000, 32, MATCH($B$3, resultados!$A$1:$ZZ$1, 0))</f>
        <v/>
      </c>
    </row>
    <row r="39">
      <c r="A39">
        <f>INDEX(resultados!$A$2:$ZZ$3000, 33, MATCH($B$1, resultados!$A$1:$ZZ$1, 0))</f>
        <v/>
      </c>
      <c r="B39">
        <f>INDEX(resultados!$A$2:$ZZ$3000, 33, MATCH($B$2, resultados!$A$1:$ZZ$1, 0))</f>
        <v/>
      </c>
      <c r="C39">
        <f>INDEX(resultados!$A$2:$ZZ$3000, 33, MATCH($B$3, resultados!$A$1:$ZZ$1, 0))</f>
        <v/>
      </c>
    </row>
    <row r="40">
      <c r="A40">
        <f>INDEX(resultados!$A$2:$ZZ$3000, 34, MATCH($B$1, resultados!$A$1:$ZZ$1, 0))</f>
        <v/>
      </c>
      <c r="B40">
        <f>INDEX(resultados!$A$2:$ZZ$3000, 34, MATCH($B$2, resultados!$A$1:$ZZ$1, 0))</f>
        <v/>
      </c>
      <c r="C40">
        <f>INDEX(resultados!$A$2:$ZZ$3000, 34, MATCH($B$3, resultados!$A$1:$ZZ$1, 0))</f>
        <v/>
      </c>
    </row>
    <row r="41">
      <c r="A41">
        <f>INDEX(resultados!$A$2:$ZZ$3000, 35, MATCH($B$1, resultados!$A$1:$ZZ$1, 0))</f>
        <v/>
      </c>
      <c r="B41">
        <f>INDEX(resultados!$A$2:$ZZ$3000, 35, MATCH($B$2, resultados!$A$1:$ZZ$1, 0))</f>
        <v/>
      </c>
      <c r="C41">
        <f>INDEX(resultados!$A$2:$ZZ$3000, 35, MATCH($B$3, resultados!$A$1:$ZZ$1, 0))</f>
        <v/>
      </c>
    </row>
    <row r="42">
      <c r="A42">
        <f>INDEX(resultados!$A$2:$ZZ$3000, 36, MATCH($B$1, resultados!$A$1:$ZZ$1, 0))</f>
        <v/>
      </c>
      <c r="B42">
        <f>INDEX(resultados!$A$2:$ZZ$3000, 36, MATCH($B$2, resultados!$A$1:$ZZ$1, 0))</f>
        <v/>
      </c>
      <c r="C42">
        <f>INDEX(resultados!$A$2:$ZZ$3000, 36, MATCH($B$3, resultados!$A$1:$ZZ$1, 0))</f>
        <v/>
      </c>
    </row>
    <row r="43">
      <c r="A43">
        <f>INDEX(resultados!$A$2:$ZZ$3000, 37, MATCH($B$1, resultados!$A$1:$ZZ$1, 0))</f>
        <v/>
      </c>
      <c r="B43">
        <f>INDEX(resultados!$A$2:$ZZ$3000, 37, MATCH($B$2, resultados!$A$1:$ZZ$1, 0))</f>
        <v/>
      </c>
      <c r="C43">
        <f>INDEX(resultados!$A$2:$ZZ$3000, 37, MATCH($B$3, resultados!$A$1:$ZZ$1, 0))</f>
        <v/>
      </c>
    </row>
    <row r="44">
      <c r="A44">
        <f>INDEX(resultados!$A$2:$ZZ$3000, 38, MATCH($B$1, resultados!$A$1:$ZZ$1, 0))</f>
        <v/>
      </c>
      <c r="B44">
        <f>INDEX(resultados!$A$2:$ZZ$3000, 38, MATCH($B$2, resultados!$A$1:$ZZ$1, 0))</f>
        <v/>
      </c>
      <c r="C44">
        <f>INDEX(resultados!$A$2:$ZZ$3000, 38, MATCH($B$3, resultados!$A$1:$ZZ$1, 0))</f>
        <v/>
      </c>
    </row>
    <row r="45">
      <c r="A45">
        <f>INDEX(resultados!$A$2:$ZZ$3000, 39, MATCH($B$1, resultados!$A$1:$ZZ$1, 0))</f>
        <v/>
      </c>
      <c r="B45">
        <f>INDEX(resultados!$A$2:$ZZ$3000, 39, MATCH($B$2, resultados!$A$1:$ZZ$1, 0))</f>
        <v/>
      </c>
      <c r="C45">
        <f>INDEX(resultados!$A$2:$ZZ$3000, 39, MATCH($B$3, resultados!$A$1:$ZZ$1, 0))</f>
        <v/>
      </c>
    </row>
    <row r="46">
      <c r="A46">
        <f>INDEX(resultados!$A$2:$ZZ$3000, 40, MATCH($B$1, resultados!$A$1:$ZZ$1, 0))</f>
        <v/>
      </c>
      <c r="B46">
        <f>INDEX(resultados!$A$2:$ZZ$3000, 40, MATCH($B$2, resultados!$A$1:$ZZ$1, 0))</f>
        <v/>
      </c>
      <c r="C46">
        <f>INDEX(resultados!$A$2:$ZZ$3000, 40, MATCH($B$3, resultados!$A$1:$ZZ$1, 0))</f>
        <v/>
      </c>
    </row>
    <row r="47">
      <c r="A47">
        <f>INDEX(resultados!$A$2:$ZZ$3000, 41, MATCH($B$1, resultados!$A$1:$ZZ$1, 0))</f>
        <v/>
      </c>
      <c r="B47">
        <f>INDEX(resultados!$A$2:$ZZ$3000, 41, MATCH($B$2, resultados!$A$1:$ZZ$1, 0))</f>
        <v/>
      </c>
      <c r="C47">
        <f>INDEX(resultados!$A$2:$ZZ$3000, 41, MATCH($B$3, resultados!$A$1:$ZZ$1, 0))</f>
        <v/>
      </c>
    </row>
    <row r="48">
      <c r="A48">
        <f>INDEX(resultados!$A$2:$ZZ$3000, 42, MATCH($B$1, resultados!$A$1:$ZZ$1, 0))</f>
        <v/>
      </c>
      <c r="B48">
        <f>INDEX(resultados!$A$2:$ZZ$3000, 42, MATCH($B$2, resultados!$A$1:$ZZ$1, 0))</f>
        <v/>
      </c>
      <c r="C48">
        <f>INDEX(resultados!$A$2:$ZZ$3000, 42, MATCH($B$3, resultados!$A$1:$ZZ$1, 0))</f>
        <v/>
      </c>
    </row>
    <row r="49">
      <c r="A49">
        <f>INDEX(resultados!$A$2:$ZZ$3000, 43, MATCH($B$1, resultados!$A$1:$ZZ$1, 0))</f>
        <v/>
      </c>
      <c r="B49">
        <f>INDEX(resultados!$A$2:$ZZ$3000, 43, MATCH($B$2, resultados!$A$1:$ZZ$1, 0))</f>
        <v/>
      </c>
      <c r="C49">
        <f>INDEX(resultados!$A$2:$ZZ$3000, 43, MATCH($B$3, resultados!$A$1:$ZZ$1, 0))</f>
        <v/>
      </c>
    </row>
    <row r="50">
      <c r="A50">
        <f>INDEX(resultados!$A$2:$ZZ$3000, 44, MATCH($B$1, resultados!$A$1:$ZZ$1, 0))</f>
        <v/>
      </c>
      <c r="B50">
        <f>INDEX(resultados!$A$2:$ZZ$3000, 44, MATCH($B$2, resultados!$A$1:$ZZ$1, 0))</f>
        <v/>
      </c>
      <c r="C50">
        <f>INDEX(resultados!$A$2:$ZZ$3000, 44, MATCH($B$3, resultados!$A$1:$ZZ$1, 0))</f>
        <v/>
      </c>
    </row>
    <row r="51">
      <c r="A51">
        <f>INDEX(resultados!$A$2:$ZZ$3000, 45, MATCH($B$1, resultados!$A$1:$ZZ$1, 0))</f>
        <v/>
      </c>
      <c r="B51">
        <f>INDEX(resultados!$A$2:$ZZ$3000, 45, MATCH($B$2, resultados!$A$1:$ZZ$1, 0))</f>
        <v/>
      </c>
      <c r="C51">
        <f>INDEX(resultados!$A$2:$ZZ$3000, 45, MATCH($B$3, resultados!$A$1:$ZZ$1, 0))</f>
        <v/>
      </c>
    </row>
    <row r="52">
      <c r="A52">
        <f>INDEX(resultados!$A$2:$ZZ$3000, 46, MATCH($B$1, resultados!$A$1:$ZZ$1, 0))</f>
        <v/>
      </c>
      <c r="B52">
        <f>INDEX(resultados!$A$2:$ZZ$3000, 46, MATCH($B$2, resultados!$A$1:$ZZ$1, 0))</f>
        <v/>
      </c>
      <c r="C52">
        <f>INDEX(resultados!$A$2:$ZZ$3000, 46, MATCH($B$3, resultados!$A$1:$ZZ$1, 0))</f>
        <v/>
      </c>
    </row>
    <row r="53">
      <c r="A53">
        <f>INDEX(resultados!$A$2:$ZZ$3000, 47, MATCH($B$1, resultados!$A$1:$ZZ$1, 0))</f>
        <v/>
      </c>
      <c r="B53">
        <f>INDEX(resultados!$A$2:$ZZ$3000, 47, MATCH($B$2, resultados!$A$1:$ZZ$1, 0))</f>
        <v/>
      </c>
      <c r="C53">
        <f>INDEX(resultados!$A$2:$ZZ$3000, 47, MATCH($B$3, resultados!$A$1:$ZZ$1, 0))</f>
        <v/>
      </c>
    </row>
    <row r="54">
      <c r="A54">
        <f>INDEX(resultados!$A$2:$ZZ$3000, 48, MATCH($B$1, resultados!$A$1:$ZZ$1, 0))</f>
        <v/>
      </c>
      <c r="B54">
        <f>INDEX(resultados!$A$2:$ZZ$3000, 48, MATCH($B$2, resultados!$A$1:$ZZ$1, 0))</f>
        <v/>
      </c>
      <c r="C54">
        <f>INDEX(resultados!$A$2:$ZZ$3000, 48, MATCH($B$3, resultados!$A$1:$ZZ$1, 0))</f>
        <v/>
      </c>
    </row>
    <row r="55">
      <c r="A55">
        <f>INDEX(resultados!$A$2:$ZZ$3000, 49, MATCH($B$1, resultados!$A$1:$ZZ$1, 0))</f>
        <v/>
      </c>
      <c r="B55">
        <f>INDEX(resultados!$A$2:$ZZ$3000, 49, MATCH($B$2, resultados!$A$1:$ZZ$1, 0))</f>
        <v/>
      </c>
      <c r="C55">
        <f>INDEX(resultados!$A$2:$ZZ$3000, 49, MATCH($B$3, resultados!$A$1:$ZZ$1, 0))</f>
        <v/>
      </c>
    </row>
    <row r="56">
      <c r="A56">
        <f>INDEX(resultados!$A$2:$ZZ$3000, 50, MATCH($B$1, resultados!$A$1:$ZZ$1, 0))</f>
        <v/>
      </c>
      <c r="B56">
        <f>INDEX(resultados!$A$2:$ZZ$3000, 50, MATCH($B$2, resultados!$A$1:$ZZ$1, 0))</f>
        <v/>
      </c>
      <c r="C56">
        <f>INDEX(resultados!$A$2:$ZZ$3000, 50, MATCH($B$3, resultados!$A$1:$ZZ$1, 0))</f>
        <v/>
      </c>
    </row>
    <row r="57">
      <c r="A57">
        <f>INDEX(resultados!$A$2:$ZZ$3000, 51, MATCH($B$1, resultados!$A$1:$ZZ$1, 0))</f>
        <v/>
      </c>
      <c r="B57">
        <f>INDEX(resultados!$A$2:$ZZ$3000, 51, MATCH($B$2, resultados!$A$1:$ZZ$1, 0))</f>
        <v/>
      </c>
      <c r="C57">
        <f>INDEX(resultados!$A$2:$ZZ$3000, 51, MATCH($B$3, resultados!$A$1:$ZZ$1, 0))</f>
        <v/>
      </c>
    </row>
    <row r="58">
      <c r="A58">
        <f>INDEX(resultados!$A$2:$ZZ$3000, 52, MATCH($B$1, resultados!$A$1:$ZZ$1, 0))</f>
        <v/>
      </c>
      <c r="B58">
        <f>INDEX(resultados!$A$2:$ZZ$3000, 52, MATCH($B$2, resultados!$A$1:$ZZ$1, 0))</f>
        <v/>
      </c>
      <c r="C58">
        <f>INDEX(resultados!$A$2:$ZZ$3000, 52, MATCH($B$3, resultados!$A$1:$ZZ$1, 0))</f>
        <v/>
      </c>
    </row>
    <row r="59">
      <c r="A59">
        <f>INDEX(resultados!$A$2:$ZZ$3000, 53, MATCH($B$1, resultados!$A$1:$ZZ$1, 0))</f>
        <v/>
      </c>
      <c r="B59">
        <f>INDEX(resultados!$A$2:$ZZ$3000, 53, MATCH($B$2, resultados!$A$1:$ZZ$1, 0))</f>
        <v/>
      </c>
      <c r="C59">
        <f>INDEX(resultados!$A$2:$ZZ$3000, 53, MATCH($B$3, resultados!$A$1:$ZZ$1, 0))</f>
        <v/>
      </c>
    </row>
    <row r="60">
      <c r="A60">
        <f>INDEX(resultados!$A$2:$ZZ$3000, 54, MATCH($B$1, resultados!$A$1:$ZZ$1, 0))</f>
        <v/>
      </c>
      <c r="B60">
        <f>INDEX(resultados!$A$2:$ZZ$3000, 54, MATCH($B$2, resultados!$A$1:$ZZ$1, 0))</f>
        <v/>
      </c>
      <c r="C60">
        <f>INDEX(resultados!$A$2:$ZZ$3000, 54, MATCH($B$3, resultados!$A$1:$ZZ$1, 0))</f>
        <v/>
      </c>
    </row>
    <row r="61">
      <c r="A61">
        <f>INDEX(resultados!$A$2:$ZZ$3000, 55, MATCH($B$1, resultados!$A$1:$ZZ$1, 0))</f>
        <v/>
      </c>
      <c r="B61">
        <f>INDEX(resultados!$A$2:$ZZ$3000, 55, MATCH($B$2, resultados!$A$1:$ZZ$1, 0))</f>
        <v/>
      </c>
      <c r="C61">
        <f>INDEX(resultados!$A$2:$ZZ$3000, 55, MATCH($B$3, resultados!$A$1:$ZZ$1, 0))</f>
        <v/>
      </c>
    </row>
    <row r="62">
      <c r="A62">
        <f>INDEX(resultados!$A$2:$ZZ$3000, 56, MATCH($B$1, resultados!$A$1:$ZZ$1, 0))</f>
        <v/>
      </c>
      <c r="B62">
        <f>INDEX(resultados!$A$2:$ZZ$3000, 56, MATCH($B$2, resultados!$A$1:$ZZ$1, 0))</f>
        <v/>
      </c>
      <c r="C62">
        <f>INDEX(resultados!$A$2:$ZZ$3000, 56, MATCH($B$3, resultados!$A$1:$ZZ$1, 0))</f>
        <v/>
      </c>
    </row>
    <row r="63">
      <c r="A63">
        <f>INDEX(resultados!$A$2:$ZZ$3000, 57, MATCH($B$1, resultados!$A$1:$ZZ$1, 0))</f>
        <v/>
      </c>
      <c r="B63">
        <f>INDEX(resultados!$A$2:$ZZ$3000, 57, MATCH($B$2, resultados!$A$1:$ZZ$1, 0))</f>
        <v/>
      </c>
      <c r="C63">
        <f>INDEX(resultados!$A$2:$ZZ$3000, 57, MATCH($B$3, resultados!$A$1:$ZZ$1, 0))</f>
        <v/>
      </c>
    </row>
    <row r="64">
      <c r="A64">
        <f>INDEX(resultados!$A$2:$ZZ$3000, 58, MATCH($B$1, resultados!$A$1:$ZZ$1, 0))</f>
        <v/>
      </c>
      <c r="B64">
        <f>INDEX(resultados!$A$2:$ZZ$3000, 58, MATCH($B$2, resultados!$A$1:$ZZ$1, 0))</f>
        <v/>
      </c>
      <c r="C64">
        <f>INDEX(resultados!$A$2:$ZZ$3000, 58, MATCH($B$3, resultados!$A$1:$ZZ$1, 0))</f>
        <v/>
      </c>
    </row>
    <row r="65">
      <c r="A65">
        <f>INDEX(resultados!$A$2:$ZZ$3000, 59, MATCH($B$1, resultados!$A$1:$ZZ$1, 0))</f>
        <v/>
      </c>
      <c r="B65">
        <f>INDEX(resultados!$A$2:$ZZ$3000, 59, MATCH($B$2, resultados!$A$1:$ZZ$1, 0))</f>
        <v/>
      </c>
      <c r="C65">
        <f>INDEX(resultados!$A$2:$ZZ$3000, 59, MATCH($B$3, resultados!$A$1:$ZZ$1, 0))</f>
        <v/>
      </c>
    </row>
    <row r="66">
      <c r="A66">
        <f>INDEX(resultados!$A$2:$ZZ$3000, 60, MATCH($B$1, resultados!$A$1:$ZZ$1, 0))</f>
        <v/>
      </c>
      <c r="B66">
        <f>INDEX(resultados!$A$2:$ZZ$3000, 60, MATCH($B$2, resultados!$A$1:$ZZ$1, 0))</f>
        <v/>
      </c>
      <c r="C66">
        <f>INDEX(resultados!$A$2:$ZZ$3000, 60, MATCH($B$3, resultados!$A$1:$ZZ$1, 0))</f>
        <v/>
      </c>
    </row>
    <row r="67">
      <c r="A67">
        <f>INDEX(resultados!$A$2:$ZZ$3000, 61, MATCH($B$1, resultados!$A$1:$ZZ$1, 0))</f>
        <v/>
      </c>
      <c r="B67">
        <f>INDEX(resultados!$A$2:$ZZ$3000, 61, MATCH($B$2, resultados!$A$1:$ZZ$1, 0))</f>
        <v/>
      </c>
      <c r="C67">
        <f>INDEX(resultados!$A$2:$ZZ$3000, 61, MATCH($B$3, resultados!$A$1:$ZZ$1, 0))</f>
        <v/>
      </c>
    </row>
    <row r="68">
      <c r="A68">
        <f>INDEX(resultados!$A$2:$ZZ$3000, 62, MATCH($B$1, resultados!$A$1:$ZZ$1, 0))</f>
        <v/>
      </c>
      <c r="B68">
        <f>INDEX(resultados!$A$2:$ZZ$3000, 62, MATCH($B$2, resultados!$A$1:$ZZ$1, 0))</f>
        <v/>
      </c>
      <c r="C68">
        <f>INDEX(resultados!$A$2:$ZZ$3000, 62, MATCH($B$3, resultados!$A$1:$ZZ$1, 0))</f>
        <v/>
      </c>
    </row>
    <row r="69">
      <c r="A69">
        <f>INDEX(resultados!$A$2:$ZZ$3000, 63, MATCH($B$1, resultados!$A$1:$ZZ$1, 0))</f>
        <v/>
      </c>
      <c r="B69">
        <f>INDEX(resultados!$A$2:$ZZ$3000, 63, MATCH($B$2, resultados!$A$1:$ZZ$1, 0))</f>
        <v/>
      </c>
      <c r="C69">
        <f>INDEX(resultados!$A$2:$ZZ$3000, 63, MATCH($B$3, resultados!$A$1:$ZZ$1, 0))</f>
        <v/>
      </c>
    </row>
    <row r="70">
      <c r="A70">
        <f>INDEX(resultados!$A$2:$ZZ$3000, 64, MATCH($B$1, resultados!$A$1:$ZZ$1, 0))</f>
        <v/>
      </c>
      <c r="B70">
        <f>INDEX(resultados!$A$2:$ZZ$3000, 64, MATCH($B$2, resultados!$A$1:$ZZ$1, 0))</f>
        <v/>
      </c>
      <c r="C70">
        <f>INDEX(resultados!$A$2:$ZZ$3000, 64, MATCH($B$3, resultados!$A$1:$ZZ$1, 0))</f>
        <v/>
      </c>
    </row>
    <row r="71">
      <c r="A71">
        <f>INDEX(resultados!$A$2:$ZZ$3000, 65, MATCH($B$1, resultados!$A$1:$ZZ$1, 0))</f>
        <v/>
      </c>
      <c r="B71">
        <f>INDEX(resultados!$A$2:$ZZ$3000, 65, MATCH($B$2, resultados!$A$1:$ZZ$1, 0))</f>
        <v/>
      </c>
      <c r="C71">
        <f>INDEX(resultados!$A$2:$ZZ$3000, 65, MATCH($B$3, resultados!$A$1:$ZZ$1, 0))</f>
        <v/>
      </c>
    </row>
    <row r="72">
      <c r="A72">
        <f>INDEX(resultados!$A$2:$ZZ$3000, 66, MATCH($B$1, resultados!$A$1:$ZZ$1, 0))</f>
        <v/>
      </c>
      <c r="B72">
        <f>INDEX(resultados!$A$2:$ZZ$3000, 66, MATCH($B$2, resultados!$A$1:$ZZ$1, 0))</f>
        <v/>
      </c>
      <c r="C72">
        <f>INDEX(resultados!$A$2:$ZZ$3000, 66, MATCH($B$3, resultados!$A$1:$ZZ$1, 0))</f>
        <v/>
      </c>
    </row>
    <row r="73">
      <c r="A73">
        <f>INDEX(resultados!$A$2:$ZZ$3000, 67, MATCH($B$1, resultados!$A$1:$ZZ$1, 0))</f>
        <v/>
      </c>
      <c r="B73">
        <f>INDEX(resultados!$A$2:$ZZ$3000, 67, MATCH($B$2, resultados!$A$1:$ZZ$1, 0))</f>
        <v/>
      </c>
      <c r="C73">
        <f>INDEX(resultados!$A$2:$ZZ$3000, 67, MATCH($B$3, resultados!$A$1:$ZZ$1, 0))</f>
        <v/>
      </c>
    </row>
    <row r="74">
      <c r="A74">
        <f>INDEX(resultados!$A$2:$ZZ$3000, 68, MATCH($B$1, resultados!$A$1:$ZZ$1, 0))</f>
        <v/>
      </c>
      <c r="B74">
        <f>INDEX(resultados!$A$2:$ZZ$3000, 68, MATCH($B$2, resultados!$A$1:$ZZ$1, 0))</f>
        <v/>
      </c>
      <c r="C74">
        <f>INDEX(resultados!$A$2:$ZZ$3000, 68, MATCH($B$3, resultados!$A$1:$ZZ$1, 0))</f>
        <v/>
      </c>
    </row>
    <row r="75">
      <c r="A75">
        <f>INDEX(resultados!$A$2:$ZZ$3000, 69, MATCH($B$1, resultados!$A$1:$ZZ$1, 0))</f>
        <v/>
      </c>
      <c r="B75">
        <f>INDEX(resultados!$A$2:$ZZ$3000, 69, MATCH($B$2, resultados!$A$1:$ZZ$1, 0))</f>
        <v/>
      </c>
      <c r="C75">
        <f>INDEX(resultados!$A$2:$ZZ$3000, 69, MATCH($B$3, resultados!$A$1:$ZZ$1, 0))</f>
        <v/>
      </c>
    </row>
    <row r="76">
      <c r="A76">
        <f>INDEX(resultados!$A$2:$ZZ$3000, 70, MATCH($B$1, resultados!$A$1:$ZZ$1, 0))</f>
        <v/>
      </c>
      <c r="B76">
        <f>INDEX(resultados!$A$2:$ZZ$3000, 70, MATCH($B$2, resultados!$A$1:$ZZ$1, 0))</f>
        <v/>
      </c>
      <c r="C76">
        <f>INDEX(resultados!$A$2:$ZZ$3000, 70, MATCH($B$3, resultados!$A$1:$ZZ$1, 0))</f>
        <v/>
      </c>
    </row>
    <row r="77">
      <c r="A77">
        <f>INDEX(resultados!$A$2:$ZZ$3000, 71, MATCH($B$1, resultados!$A$1:$ZZ$1, 0))</f>
        <v/>
      </c>
      <c r="B77">
        <f>INDEX(resultados!$A$2:$ZZ$3000, 71, MATCH($B$2, resultados!$A$1:$ZZ$1, 0))</f>
        <v/>
      </c>
      <c r="C77">
        <f>INDEX(resultados!$A$2:$ZZ$3000, 71, MATCH($B$3, resultados!$A$1:$ZZ$1, 0))</f>
        <v/>
      </c>
    </row>
    <row r="78">
      <c r="A78">
        <f>INDEX(resultados!$A$2:$ZZ$3000, 72, MATCH($B$1, resultados!$A$1:$ZZ$1, 0))</f>
        <v/>
      </c>
      <c r="B78">
        <f>INDEX(resultados!$A$2:$ZZ$3000, 72, MATCH($B$2, resultados!$A$1:$ZZ$1, 0))</f>
        <v/>
      </c>
      <c r="C78">
        <f>INDEX(resultados!$A$2:$ZZ$3000, 72, MATCH($B$3, resultados!$A$1:$ZZ$1, 0))</f>
        <v/>
      </c>
    </row>
    <row r="79">
      <c r="A79">
        <f>INDEX(resultados!$A$2:$ZZ$3000, 73, MATCH($B$1, resultados!$A$1:$ZZ$1, 0))</f>
        <v/>
      </c>
      <c r="B79">
        <f>INDEX(resultados!$A$2:$ZZ$3000, 73, MATCH($B$2, resultados!$A$1:$ZZ$1, 0))</f>
        <v/>
      </c>
      <c r="C79">
        <f>INDEX(resultados!$A$2:$ZZ$3000, 73, MATCH($B$3, resultados!$A$1:$ZZ$1, 0))</f>
        <v/>
      </c>
    </row>
    <row r="80">
      <c r="A80">
        <f>INDEX(resultados!$A$2:$ZZ$3000, 74, MATCH($B$1, resultados!$A$1:$ZZ$1, 0))</f>
        <v/>
      </c>
      <c r="B80">
        <f>INDEX(resultados!$A$2:$ZZ$3000, 74, MATCH($B$2, resultados!$A$1:$ZZ$1, 0))</f>
        <v/>
      </c>
      <c r="C80">
        <f>INDEX(resultados!$A$2:$ZZ$3000, 74, MATCH($B$3, resultados!$A$1:$ZZ$1, 0))</f>
        <v/>
      </c>
    </row>
    <row r="81">
      <c r="A81">
        <f>INDEX(resultados!$A$2:$ZZ$3000, 75, MATCH($B$1, resultados!$A$1:$ZZ$1, 0))</f>
        <v/>
      </c>
      <c r="B81">
        <f>INDEX(resultados!$A$2:$ZZ$3000, 75, MATCH($B$2, resultados!$A$1:$ZZ$1, 0))</f>
        <v/>
      </c>
      <c r="C81">
        <f>INDEX(resultados!$A$2:$ZZ$3000, 75, MATCH($B$3, resultados!$A$1:$ZZ$1, 0))</f>
        <v/>
      </c>
    </row>
    <row r="82">
      <c r="A82">
        <f>INDEX(resultados!$A$2:$ZZ$3000, 76, MATCH($B$1, resultados!$A$1:$ZZ$1, 0))</f>
        <v/>
      </c>
      <c r="B82">
        <f>INDEX(resultados!$A$2:$ZZ$3000, 76, MATCH($B$2, resultados!$A$1:$ZZ$1, 0))</f>
        <v/>
      </c>
      <c r="C82">
        <f>INDEX(resultados!$A$2:$ZZ$3000, 76, MATCH($B$3, resultados!$A$1:$ZZ$1, 0))</f>
        <v/>
      </c>
    </row>
    <row r="83">
      <c r="A83">
        <f>INDEX(resultados!$A$2:$ZZ$3000, 77, MATCH($B$1, resultados!$A$1:$ZZ$1, 0))</f>
        <v/>
      </c>
      <c r="B83">
        <f>INDEX(resultados!$A$2:$ZZ$3000, 77, MATCH($B$2, resultados!$A$1:$ZZ$1, 0))</f>
        <v/>
      </c>
      <c r="C83">
        <f>INDEX(resultados!$A$2:$ZZ$3000, 77, MATCH($B$3, resultados!$A$1:$ZZ$1, 0))</f>
        <v/>
      </c>
    </row>
    <row r="84">
      <c r="A84">
        <f>INDEX(resultados!$A$2:$ZZ$3000, 78, MATCH($B$1, resultados!$A$1:$ZZ$1, 0))</f>
        <v/>
      </c>
      <c r="B84">
        <f>INDEX(resultados!$A$2:$ZZ$3000, 78, MATCH($B$2, resultados!$A$1:$ZZ$1, 0))</f>
        <v/>
      </c>
      <c r="C84">
        <f>INDEX(resultados!$A$2:$ZZ$3000, 78, MATCH($B$3, resultados!$A$1:$ZZ$1, 0))</f>
        <v/>
      </c>
    </row>
    <row r="85">
      <c r="A85">
        <f>INDEX(resultados!$A$2:$ZZ$3000, 79, MATCH($B$1, resultados!$A$1:$ZZ$1, 0))</f>
        <v/>
      </c>
      <c r="B85">
        <f>INDEX(resultados!$A$2:$ZZ$3000, 79, MATCH($B$2, resultados!$A$1:$ZZ$1, 0))</f>
        <v/>
      </c>
      <c r="C85">
        <f>INDEX(resultados!$A$2:$ZZ$3000, 79, MATCH($B$3, resultados!$A$1:$ZZ$1, 0))</f>
        <v/>
      </c>
    </row>
    <row r="86">
      <c r="A86">
        <f>INDEX(resultados!$A$2:$ZZ$3000, 80, MATCH($B$1, resultados!$A$1:$ZZ$1, 0))</f>
        <v/>
      </c>
      <c r="B86">
        <f>INDEX(resultados!$A$2:$ZZ$3000, 80, MATCH($B$2, resultados!$A$1:$ZZ$1, 0))</f>
        <v/>
      </c>
      <c r="C86">
        <f>INDEX(resultados!$A$2:$ZZ$3000, 80, MATCH($B$3, resultados!$A$1:$ZZ$1, 0))</f>
        <v/>
      </c>
    </row>
    <row r="87">
      <c r="A87">
        <f>INDEX(resultados!$A$2:$ZZ$3000, 81, MATCH($B$1, resultados!$A$1:$ZZ$1, 0))</f>
        <v/>
      </c>
      <c r="B87">
        <f>INDEX(resultados!$A$2:$ZZ$3000, 81, MATCH($B$2, resultados!$A$1:$ZZ$1, 0))</f>
        <v/>
      </c>
      <c r="C87">
        <f>INDEX(resultados!$A$2:$ZZ$3000, 81, MATCH($B$3, resultados!$A$1:$ZZ$1, 0))</f>
        <v/>
      </c>
    </row>
    <row r="88">
      <c r="A88">
        <f>INDEX(resultados!$A$2:$ZZ$3000, 82, MATCH($B$1, resultados!$A$1:$ZZ$1, 0))</f>
        <v/>
      </c>
      <c r="B88">
        <f>INDEX(resultados!$A$2:$ZZ$3000, 82, MATCH($B$2, resultados!$A$1:$ZZ$1, 0))</f>
        <v/>
      </c>
      <c r="C88">
        <f>INDEX(resultados!$A$2:$ZZ$3000, 82, MATCH($B$3, resultados!$A$1:$ZZ$1, 0))</f>
        <v/>
      </c>
    </row>
    <row r="89">
      <c r="A89">
        <f>INDEX(resultados!$A$2:$ZZ$3000, 83, MATCH($B$1, resultados!$A$1:$ZZ$1, 0))</f>
        <v/>
      </c>
      <c r="B89">
        <f>INDEX(resultados!$A$2:$ZZ$3000, 83, MATCH($B$2, resultados!$A$1:$ZZ$1, 0))</f>
        <v/>
      </c>
      <c r="C89">
        <f>INDEX(resultados!$A$2:$ZZ$3000, 83, MATCH($B$3, resultados!$A$1:$ZZ$1, 0))</f>
        <v/>
      </c>
    </row>
    <row r="90">
      <c r="A90">
        <f>INDEX(resultados!$A$2:$ZZ$3000, 84, MATCH($B$1, resultados!$A$1:$ZZ$1, 0))</f>
        <v/>
      </c>
      <c r="B90">
        <f>INDEX(resultados!$A$2:$ZZ$3000, 84, MATCH($B$2, resultados!$A$1:$ZZ$1, 0))</f>
        <v/>
      </c>
      <c r="C90">
        <f>INDEX(resultados!$A$2:$ZZ$3000, 84, MATCH($B$3, resultados!$A$1:$ZZ$1, 0))</f>
        <v/>
      </c>
    </row>
    <row r="91">
      <c r="A91">
        <f>INDEX(resultados!$A$2:$ZZ$3000, 85, MATCH($B$1, resultados!$A$1:$ZZ$1, 0))</f>
        <v/>
      </c>
      <c r="B91">
        <f>INDEX(resultados!$A$2:$ZZ$3000, 85, MATCH($B$2, resultados!$A$1:$ZZ$1, 0))</f>
        <v/>
      </c>
      <c r="C91">
        <f>INDEX(resultados!$A$2:$ZZ$3000, 85, MATCH($B$3, resultados!$A$1:$ZZ$1, 0))</f>
        <v/>
      </c>
    </row>
    <row r="92">
      <c r="A92">
        <f>INDEX(resultados!$A$2:$ZZ$3000, 86, MATCH($B$1, resultados!$A$1:$ZZ$1, 0))</f>
        <v/>
      </c>
      <c r="B92">
        <f>INDEX(resultados!$A$2:$ZZ$3000, 86, MATCH($B$2, resultados!$A$1:$ZZ$1, 0))</f>
        <v/>
      </c>
      <c r="C92">
        <f>INDEX(resultados!$A$2:$ZZ$3000, 86, MATCH($B$3, resultados!$A$1:$ZZ$1, 0))</f>
        <v/>
      </c>
    </row>
    <row r="93">
      <c r="A93">
        <f>INDEX(resultados!$A$2:$ZZ$3000, 87, MATCH($B$1, resultados!$A$1:$ZZ$1, 0))</f>
        <v/>
      </c>
      <c r="B93">
        <f>INDEX(resultados!$A$2:$ZZ$3000, 87, MATCH($B$2, resultados!$A$1:$ZZ$1, 0))</f>
        <v/>
      </c>
      <c r="C93">
        <f>INDEX(resultados!$A$2:$ZZ$3000, 87, MATCH($B$3, resultados!$A$1:$ZZ$1, 0))</f>
        <v/>
      </c>
    </row>
    <row r="94">
      <c r="A94">
        <f>INDEX(resultados!$A$2:$ZZ$3000, 88, MATCH($B$1, resultados!$A$1:$ZZ$1, 0))</f>
        <v/>
      </c>
      <c r="B94">
        <f>INDEX(resultados!$A$2:$ZZ$3000, 88, MATCH($B$2, resultados!$A$1:$ZZ$1, 0))</f>
        <v/>
      </c>
      <c r="C94">
        <f>INDEX(resultados!$A$2:$ZZ$3000, 88, MATCH($B$3, resultados!$A$1:$ZZ$1, 0))</f>
        <v/>
      </c>
    </row>
    <row r="95">
      <c r="A95">
        <f>INDEX(resultados!$A$2:$ZZ$3000, 89, MATCH($B$1, resultados!$A$1:$ZZ$1, 0))</f>
        <v/>
      </c>
      <c r="B95">
        <f>INDEX(resultados!$A$2:$ZZ$3000, 89, MATCH($B$2, resultados!$A$1:$ZZ$1, 0))</f>
        <v/>
      </c>
      <c r="C95">
        <f>INDEX(resultados!$A$2:$ZZ$3000, 89, MATCH($B$3, resultados!$A$1:$ZZ$1, 0))</f>
        <v/>
      </c>
    </row>
    <row r="96">
      <c r="A96">
        <f>INDEX(resultados!$A$2:$ZZ$3000, 90, MATCH($B$1, resultados!$A$1:$ZZ$1, 0))</f>
        <v/>
      </c>
      <c r="B96">
        <f>INDEX(resultados!$A$2:$ZZ$3000, 90, MATCH($B$2, resultados!$A$1:$ZZ$1, 0))</f>
        <v/>
      </c>
      <c r="C96">
        <f>INDEX(resultados!$A$2:$ZZ$3000, 90, MATCH($B$3, resultados!$A$1:$ZZ$1, 0))</f>
        <v/>
      </c>
    </row>
    <row r="97">
      <c r="A97">
        <f>INDEX(resultados!$A$2:$ZZ$3000, 91, MATCH($B$1, resultados!$A$1:$ZZ$1, 0))</f>
        <v/>
      </c>
      <c r="B97">
        <f>INDEX(resultados!$A$2:$ZZ$3000, 91, MATCH($B$2, resultados!$A$1:$ZZ$1, 0))</f>
        <v/>
      </c>
      <c r="C97">
        <f>INDEX(resultados!$A$2:$ZZ$3000, 91, MATCH($B$3, resultados!$A$1:$ZZ$1, 0))</f>
        <v/>
      </c>
    </row>
    <row r="98">
      <c r="A98">
        <f>INDEX(resultados!$A$2:$ZZ$3000, 92, MATCH($B$1, resultados!$A$1:$ZZ$1, 0))</f>
        <v/>
      </c>
      <c r="B98">
        <f>INDEX(resultados!$A$2:$ZZ$3000, 92, MATCH($B$2, resultados!$A$1:$ZZ$1, 0))</f>
        <v/>
      </c>
      <c r="C98">
        <f>INDEX(resultados!$A$2:$ZZ$3000, 92, MATCH($B$3, resultados!$A$1:$ZZ$1, 0))</f>
        <v/>
      </c>
    </row>
    <row r="99">
      <c r="A99">
        <f>INDEX(resultados!$A$2:$ZZ$3000, 93, MATCH($B$1, resultados!$A$1:$ZZ$1, 0))</f>
        <v/>
      </c>
      <c r="B99">
        <f>INDEX(resultados!$A$2:$ZZ$3000, 93, MATCH($B$2, resultados!$A$1:$ZZ$1, 0))</f>
        <v/>
      </c>
      <c r="C99">
        <f>INDEX(resultados!$A$2:$ZZ$3000, 93, MATCH($B$3, resultados!$A$1:$ZZ$1, 0))</f>
        <v/>
      </c>
    </row>
    <row r="100">
      <c r="A100">
        <f>INDEX(resultados!$A$2:$ZZ$3000, 94, MATCH($B$1, resultados!$A$1:$ZZ$1, 0))</f>
        <v/>
      </c>
      <c r="B100">
        <f>INDEX(resultados!$A$2:$ZZ$3000, 94, MATCH($B$2, resultados!$A$1:$ZZ$1, 0))</f>
        <v/>
      </c>
      <c r="C100">
        <f>INDEX(resultados!$A$2:$ZZ$3000, 94, MATCH($B$3, resultados!$A$1:$ZZ$1, 0))</f>
        <v/>
      </c>
    </row>
    <row r="101">
      <c r="A101">
        <f>INDEX(resultados!$A$2:$ZZ$3000, 95, MATCH($B$1, resultados!$A$1:$ZZ$1, 0))</f>
        <v/>
      </c>
      <c r="B101">
        <f>INDEX(resultados!$A$2:$ZZ$3000, 95, MATCH($B$2, resultados!$A$1:$ZZ$1, 0))</f>
        <v/>
      </c>
      <c r="C101">
        <f>INDEX(resultados!$A$2:$ZZ$3000, 95, MATCH($B$3, resultados!$A$1:$ZZ$1, 0))</f>
        <v/>
      </c>
    </row>
    <row r="102">
      <c r="A102">
        <f>INDEX(resultados!$A$2:$ZZ$3000, 96, MATCH($B$1, resultados!$A$1:$ZZ$1, 0))</f>
        <v/>
      </c>
      <c r="B102">
        <f>INDEX(resultados!$A$2:$ZZ$3000, 96, MATCH($B$2, resultados!$A$1:$ZZ$1, 0))</f>
        <v/>
      </c>
      <c r="C102">
        <f>INDEX(resultados!$A$2:$ZZ$3000, 96, MATCH($B$3, resultados!$A$1:$ZZ$1, 0))</f>
        <v/>
      </c>
    </row>
    <row r="103">
      <c r="A103">
        <f>INDEX(resultados!$A$2:$ZZ$3000, 97, MATCH($B$1, resultados!$A$1:$ZZ$1, 0))</f>
        <v/>
      </c>
      <c r="B103">
        <f>INDEX(resultados!$A$2:$ZZ$3000, 97, MATCH($B$2, resultados!$A$1:$ZZ$1, 0))</f>
        <v/>
      </c>
      <c r="C103">
        <f>INDEX(resultados!$A$2:$ZZ$3000, 97, MATCH($B$3, resultados!$A$1:$ZZ$1, 0))</f>
        <v/>
      </c>
    </row>
    <row r="104">
      <c r="A104">
        <f>INDEX(resultados!$A$2:$ZZ$3000, 98, MATCH($B$1, resultados!$A$1:$ZZ$1, 0))</f>
        <v/>
      </c>
      <c r="B104">
        <f>INDEX(resultados!$A$2:$ZZ$3000, 98, MATCH($B$2, resultados!$A$1:$ZZ$1, 0))</f>
        <v/>
      </c>
      <c r="C104">
        <f>INDEX(resultados!$A$2:$ZZ$3000, 98, MATCH($B$3, resultados!$A$1:$ZZ$1, 0))</f>
        <v/>
      </c>
    </row>
    <row r="105">
      <c r="A105">
        <f>INDEX(resultados!$A$2:$ZZ$3000, 99, MATCH($B$1, resultados!$A$1:$ZZ$1, 0))</f>
        <v/>
      </c>
      <c r="B105">
        <f>INDEX(resultados!$A$2:$ZZ$3000, 99, MATCH($B$2, resultados!$A$1:$ZZ$1, 0))</f>
        <v/>
      </c>
      <c r="C105">
        <f>INDEX(resultados!$A$2:$ZZ$3000, 99, MATCH($B$3, resultados!$A$1:$ZZ$1, 0))</f>
        <v/>
      </c>
    </row>
    <row r="106">
      <c r="A106">
        <f>INDEX(resultados!$A$2:$ZZ$3000, 100, MATCH($B$1, resultados!$A$1:$ZZ$1, 0))</f>
        <v/>
      </c>
      <c r="B106">
        <f>INDEX(resultados!$A$2:$ZZ$3000, 100, MATCH($B$2, resultados!$A$1:$ZZ$1, 0))</f>
        <v/>
      </c>
      <c r="C106">
        <f>INDEX(resultados!$A$2:$ZZ$3000, 100, MATCH($B$3, resultados!$A$1:$ZZ$1, 0))</f>
        <v/>
      </c>
    </row>
    <row r="107">
      <c r="A107">
        <f>INDEX(resultados!$A$2:$ZZ$3000, 101, MATCH($B$1, resultados!$A$1:$ZZ$1, 0))</f>
        <v/>
      </c>
      <c r="B107">
        <f>INDEX(resultados!$A$2:$ZZ$3000, 101, MATCH($B$2, resultados!$A$1:$ZZ$1, 0))</f>
        <v/>
      </c>
      <c r="C107">
        <f>INDEX(resultados!$A$2:$ZZ$3000, 101, MATCH($B$3, resultados!$A$1:$ZZ$1, 0))</f>
        <v/>
      </c>
    </row>
    <row r="108">
      <c r="A108">
        <f>INDEX(resultados!$A$2:$ZZ$3000, 102, MATCH($B$1, resultados!$A$1:$ZZ$1, 0))</f>
        <v/>
      </c>
      <c r="B108">
        <f>INDEX(resultados!$A$2:$ZZ$3000, 102, MATCH($B$2, resultados!$A$1:$ZZ$1, 0))</f>
        <v/>
      </c>
      <c r="C108">
        <f>INDEX(resultados!$A$2:$ZZ$3000, 102, MATCH($B$3, resultados!$A$1:$ZZ$1, 0))</f>
        <v/>
      </c>
    </row>
    <row r="109">
      <c r="A109">
        <f>INDEX(resultados!$A$2:$ZZ$3000, 103, MATCH($B$1, resultados!$A$1:$ZZ$1, 0))</f>
        <v/>
      </c>
      <c r="B109">
        <f>INDEX(resultados!$A$2:$ZZ$3000, 103, MATCH($B$2, resultados!$A$1:$ZZ$1, 0))</f>
        <v/>
      </c>
      <c r="C109">
        <f>INDEX(resultados!$A$2:$ZZ$3000, 103, MATCH($B$3, resultados!$A$1:$ZZ$1, 0))</f>
        <v/>
      </c>
    </row>
    <row r="110">
      <c r="A110">
        <f>INDEX(resultados!$A$2:$ZZ$3000, 104, MATCH($B$1, resultados!$A$1:$ZZ$1, 0))</f>
        <v/>
      </c>
      <c r="B110">
        <f>INDEX(resultados!$A$2:$ZZ$3000, 104, MATCH($B$2, resultados!$A$1:$ZZ$1, 0))</f>
        <v/>
      </c>
      <c r="C110">
        <f>INDEX(resultados!$A$2:$ZZ$3000, 104, MATCH($B$3, resultados!$A$1:$ZZ$1, 0))</f>
        <v/>
      </c>
    </row>
    <row r="111">
      <c r="A111">
        <f>INDEX(resultados!$A$2:$ZZ$3000, 105, MATCH($B$1, resultados!$A$1:$ZZ$1, 0))</f>
        <v/>
      </c>
      <c r="B111">
        <f>INDEX(resultados!$A$2:$ZZ$3000, 105, MATCH($B$2, resultados!$A$1:$ZZ$1, 0))</f>
        <v/>
      </c>
      <c r="C111">
        <f>INDEX(resultados!$A$2:$ZZ$3000, 105, MATCH($B$3, resultados!$A$1:$ZZ$1, 0))</f>
        <v/>
      </c>
    </row>
    <row r="112">
      <c r="A112">
        <f>INDEX(resultados!$A$2:$ZZ$3000, 106, MATCH($B$1, resultados!$A$1:$ZZ$1, 0))</f>
        <v/>
      </c>
      <c r="B112">
        <f>INDEX(resultados!$A$2:$ZZ$3000, 106, MATCH($B$2, resultados!$A$1:$ZZ$1, 0))</f>
        <v/>
      </c>
      <c r="C112">
        <f>INDEX(resultados!$A$2:$ZZ$3000, 106, MATCH($B$3, resultados!$A$1:$ZZ$1, 0))</f>
        <v/>
      </c>
    </row>
    <row r="113">
      <c r="A113">
        <f>INDEX(resultados!$A$2:$ZZ$3000, 107, MATCH($B$1, resultados!$A$1:$ZZ$1, 0))</f>
        <v/>
      </c>
      <c r="B113">
        <f>INDEX(resultados!$A$2:$ZZ$3000, 107, MATCH($B$2, resultados!$A$1:$ZZ$1, 0))</f>
        <v/>
      </c>
      <c r="C113">
        <f>INDEX(resultados!$A$2:$ZZ$3000, 107, MATCH($B$3, resultados!$A$1:$ZZ$1, 0))</f>
        <v/>
      </c>
    </row>
    <row r="114">
      <c r="A114">
        <f>INDEX(resultados!$A$2:$ZZ$3000, 108, MATCH($B$1, resultados!$A$1:$ZZ$1, 0))</f>
        <v/>
      </c>
      <c r="B114">
        <f>INDEX(resultados!$A$2:$ZZ$3000, 108, MATCH($B$2, resultados!$A$1:$ZZ$1, 0))</f>
        <v/>
      </c>
      <c r="C114">
        <f>INDEX(resultados!$A$2:$ZZ$3000, 108, MATCH($B$3, resultados!$A$1:$ZZ$1, 0))</f>
        <v/>
      </c>
    </row>
    <row r="115">
      <c r="A115">
        <f>INDEX(resultados!$A$2:$ZZ$3000, 109, MATCH($B$1, resultados!$A$1:$ZZ$1, 0))</f>
        <v/>
      </c>
      <c r="B115">
        <f>INDEX(resultados!$A$2:$ZZ$3000, 109, MATCH($B$2, resultados!$A$1:$ZZ$1, 0))</f>
        <v/>
      </c>
      <c r="C115">
        <f>INDEX(resultados!$A$2:$ZZ$3000, 109, MATCH($B$3, resultados!$A$1:$ZZ$1, 0))</f>
        <v/>
      </c>
    </row>
    <row r="116">
      <c r="A116">
        <f>INDEX(resultados!$A$2:$ZZ$3000, 110, MATCH($B$1, resultados!$A$1:$ZZ$1, 0))</f>
        <v/>
      </c>
      <c r="B116">
        <f>INDEX(resultados!$A$2:$ZZ$3000, 110, MATCH($B$2, resultados!$A$1:$ZZ$1, 0))</f>
        <v/>
      </c>
      <c r="C116">
        <f>INDEX(resultados!$A$2:$ZZ$3000, 110, MATCH($B$3, resultados!$A$1:$ZZ$1, 0))</f>
        <v/>
      </c>
    </row>
    <row r="117">
      <c r="A117">
        <f>INDEX(resultados!$A$2:$ZZ$3000, 111, MATCH($B$1, resultados!$A$1:$ZZ$1, 0))</f>
        <v/>
      </c>
      <c r="B117">
        <f>INDEX(resultados!$A$2:$ZZ$3000, 111, MATCH($B$2, resultados!$A$1:$ZZ$1, 0))</f>
        <v/>
      </c>
      <c r="C117">
        <f>INDEX(resultados!$A$2:$ZZ$3000, 111, MATCH($B$3, resultados!$A$1:$ZZ$1, 0))</f>
        <v/>
      </c>
    </row>
    <row r="118">
      <c r="A118">
        <f>INDEX(resultados!$A$2:$ZZ$3000, 112, MATCH($B$1, resultados!$A$1:$ZZ$1, 0))</f>
        <v/>
      </c>
      <c r="B118">
        <f>INDEX(resultados!$A$2:$ZZ$3000, 112, MATCH($B$2, resultados!$A$1:$ZZ$1, 0))</f>
        <v/>
      </c>
      <c r="C118">
        <f>INDEX(resultados!$A$2:$ZZ$3000, 112, MATCH($B$3, resultados!$A$1:$ZZ$1, 0))</f>
        <v/>
      </c>
    </row>
    <row r="119">
      <c r="A119">
        <f>INDEX(resultados!$A$2:$ZZ$3000, 113, MATCH($B$1, resultados!$A$1:$ZZ$1, 0))</f>
        <v/>
      </c>
      <c r="B119">
        <f>INDEX(resultados!$A$2:$ZZ$3000, 113, MATCH($B$2, resultados!$A$1:$ZZ$1, 0))</f>
        <v/>
      </c>
      <c r="C119">
        <f>INDEX(resultados!$A$2:$ZZ$3000, 113, MATCH($B$3, resultados!$A$1:$ZZ$1, 0))</f>
        <v/>
      </c>
    </row>
    <row r="120">
      <c r="A120">
        <f>INDEX(resultados!$A$2:$ZZ$3000, 114, MATCH($B$1, resultados!$A$1:$ZZ$1, 0))</f>
        <v/>
      </c>
      <c r="B120">
        <f>INDEX(resultados!$A$2:$ZZ$3000, 114, MATCH($B$2, resultados!$A$1:$ZZ$1, 0))</f>
        <v/>
      </c>
      <c r="C120">
        <f>INDEX(resultados!$A$2:$ZZ$3000, 114, MATCH($B$3, resultados!$A$1:$ZZ$1, 0))</f>
        <v/>
      </c>
    </row>
    <row r="121">
      <c r="A121">
        <f>INDEX(resultados!$A$2:$ZZ$3000, 115, MATCH($B$1, resultados!$A$1:$ZZ$1, 0))</f>
        <v/>
      </c>
      <c r="B121">
        <f>INDEX(resultados!$A$2:$ZZ$3000, 115, MATCH($B$2, resultados!$A$1:$ZZ$1, 0))</f>
        <v/>
      </c>
      <c r="C121">
        <f>INDEX(resultados!$A$2:$ZZ$3000, 115, MATCH($B$3, resultados!$A$1:$ZZ$1, 0))</f>
        <v/>
      </c>
    </row>
    <row r="122">
      <c r="A122">
        <f>INDEX(resultados!$A$2:$ZZ$3000, 116, MATCH($B$1, resultados!$A$1:$ZZ$1, 0))</f>
        <v/>
      </c>
      <c r="B122">
        <f>INDEX(resultados!$A$2:$ZZ$3000, 116, MATCH($B$2, resultados!$A$1:$ZZ$1, 0))</f>
        <v/>
      </c>
      <c r="C122">
        <f>INDEX(resultados!$A$2:$ZZ$3000, 116, MATCH($B$3, resultados!$A$1:$ZZ$1, 0))</f>
        <v/>
      </c>
    </row>
    <row r="123">
      <c r="A123">
        <f>INDEX(resultados!$A$2:$ZZ$3000, 117, MATCH($B$1, resultados!$A$1:$ZZ$1, 0))</f>
        <v/>
      </c>
      <c r="B123">
        <f>INDEX(resultados!$A$2:$ZZ$3000, 117, MATCH($B$2, resultados!$A$1:$ZZ$1, 0))</f>
        <v/>
      </c>
      <c r="C123">
        <f>INDEX(resultados!$A$2:$ZZ$3000, 117, MATCH($B$3, resultados!$A$1:$ZZ$1, 0))</f>
        <v/>
      </c>
    </row>
    <row r="124">
      <c r="A124">
        <f>INDEX(resultados!$A$2:$ZZ$3000, 118, MATCH($B$1, resultados!$A$1:$ZZ$1, 0))</f>
        <v/>
      </c>
      <c r="B124">
        <f>INDEX(resultados!$A$2:$ZZ$3000, 118, MATCH($B$2, resultados!$A$1:$ZZ$1, 0))</f>
        <v/>
      </c>
      <c r="C124">
        <f>INDEX(resultados!$A$2:$ZZ$3000, 118, MATCH($B$3, resultados!$A$1:$ZZ$1, 0))</f>
        <v/>
      </c>
    </row>
    <row r="125">
      <c r="A125">
        <f>INDEX(resultados!$A$2:$ZZ$3000, 119, MATCH($B$1, resultados!$A$1:$ZZ$1, 0))</f>
        <v/>
      </c>
      <c r="B125">
        <f>INDEX(resultados!$A$2:$ZZ$3000, 119, MATCH($B$2, resultados!$A$1:$ZZ$1, 0))</f>
        <v/>
      </c>
      <c r="C125">
        <f>INDEX(resultados!$A$2:$ZZ$3000, 119, MATCH($B$3, resultados!$A$1:$ZZ$1, 0))</f>
        <v/>
      </c>
    </row>
    <row r="126">
      <c r="A126">
        <f>INDEX(resultados!$A$2:$ZZ$3000, 120, MATCH($B$1, resultados!$A$1:$ZZ$1, 0))</f>
        <v/>
      </c>
      <c r="B126">
        <f>INDEX(resultados!$A$2:$ZZ$3000, 120, MATCH($B$2, resultados!$A$1:$ZZ$1, 0))</f>
        <v/>
      </c>
      <c r="C126">
        <f>INDEX(resultados!$A$2:$ZZ$3000, 120, MATCH($B$3, resultados!$A$1:$ZZ$1, 0))</f>
        <v/>
      </c>
    </row>
    <row r="127">
      <c r="A127">
        <f>INDEX(resultados!$A$2:$ZZ$3000, 121, MATCH($B$1, resultados!$A$1:$ZZ$1, 0))</f>
        <v/>
      </c>
      <c r="B127">
        <f>INDEX(resultados!$A$2:$ZZ$3000, 121, MATCH($B$2, resultados!$A$1:$ZZ$1, 0))</f>
        <v/>
      </c>
      <c r="C127">
        <f>INDEX(resultados!$A$2:$ZZ$3000, 121, MATCH($B$3, resultados!$A$1:$ZZ$1, 0))</f>
        <v/>
      </c>
    </row>
    <row r="128">
      <c r="A128">
        <f>INDEX(resultados!$A$2:$ZZ$3000, 122, MATCH($B$1, resultados!$A$1:$ZZ$1, 0))</f>
        <v/>
      </c>
      <c r="B128">
        <f>INDEX(resultados!$A$2:$ZZ$3000, 122, MATCH($B$2, resultados!$A$1:$ZZ$1, 0))</f>
        <v/>
      </c>
      <c r="C128">
        <f>INDEX(resultados!$A$2:$ZZ$3000, 122, MATCH($B$3, resultados!$A$1:$ZZ$1, 0))</f>
        <v/>
      </c>
    </row>
    <row r="129">
      <c r="A129">
        <f>INDEX(resultados!$A$2:$ZZ$3000, 123, MATCH($B$1, resultados!$A$1:$ZZ$1, 0))</f>
        <v/>
      </c>
      <c r="B129">
        <f>INDEX(resultados!$A$2:$ZZ$3000, 123, MATCH($B$2, resultados!$A$1:$ZZ$1, 0))</f>
        <v/>
      </c>
      <c r="C129">
        <f>INDEX(resultados!$A$2:$ZZ$3000, 123, MATCH($B$3, resultados!$A$1:$ZZ$1, 0))</f>
        <v/>
      </c>
    </row>
    <row r="130">
      <c r="A130">
        <f>INDEX(resultados!$A$2:$ZZ$3000, 124, MATCH($B$1, resultados!$A$1:$ZZ$1, 0))</f>
        <v/>
      </c>
      <c r="B130">
        <f>INDEX(resultados!$A$2:$ZZ$3000, 124, MATCH($B$2, resultados!$A$1:$ZZ$1, 0))</f>
        <v/>
      </c>
      <c r="C130">
        <f>INDEX(resultados!$A$2:$ZZ$3000, 124, MATCH($B$3, resultados!$A$1:$ZZ$1, 0))</f>
        <v/>
      </c>
    </row>
    <row r="131">
      <c r="A131">
        <f>INDEX(resultados!$A$2:$ZZ$3000, 125, MATCH($B$1, resultados!$A$1:$ZZ$1, 0))</f>
        <v/>
      </c>
      <c r="B131">
        <f>INDEX(resultados!$A$2:$ZZ$3000, 125, MATCH($B$2, resultados!$A$1:$ZZ$1, 0))</f>
        <v/>
      </c>
      <c r="C131">
        <f>INDEX(resultados!$A$2:$ZZ$3000, 125, MATCH($B$3, resultados!$A$1:$ZZ$1, 0))</f>
        <v/>
      </c>
    </row>
    <row r="132">
      <c r="A132">
        <f>INDEX(resultados!$A$2:$ZZ$3000, 126, MATCH($B$1, resultados!$A$1:$ZZ$1, 0))</f>
        <v/>
      </c>
      <c r="B132">
        <f>INDEX(resultados!$A$2:$ZZ$3000, 126, MATCH($B$2, resultados!$A$1:$ZZ$1, 0))</f>
        <v/>
      </c>
      <c r="C132">
        <f>INDEX(resultados!$A$2:$ZZ$3000, 126, MATCH($B$3, resultados!$A$1:$ZZ$1, 0))</f>
        <v/>
      </c>
    </row>
    <row r="133">
      <c r="A133">
        <f>INDEX(resultados!$A$2:$ZZ$3000, 127, MATCH($B$1, resultados!$A$1:$ZZ$1, 0))</f>
        <v/>
      </c>
      <c r="B133">
        <f>INDEX(resultados!$A$2:$ZZ$3000, 127, MATCH($B$2, resultados!$A$1:$ZZ$1, 0))</f>
        <v/>
      </c>
      <c r="C133">
        <f>INDEX(resultados!$A$2:$ZZ$3000, 127, MATCH($B$3, resultados!$A$1:$ZZ$1, 0))</f>
        <v/>
      </c>
    </row>
    <row r="134">
      <c r="A134">
        <f>INDEX(resultados!$A$2:$ZZ$3000, 128, MATCH($B$1, resultados!$A$1:$ZZ$1, 0))</f>
        <v/>
      </c>
      <c r="B134">
        <f>INDEX(resultados!$A$2:$ZZ$3000, 128, MATCH($B$2, resultados!$A$1:$ZZ$1, 0))</f>
        <v/>
      </c>
      <c r="C134">
        <f>INDEX(resultados!$A$2:$ZZ$3000, 128, MATCH($B$3, resultados!$A$1:$ZZ$1, 0))</f>
        <v/>
      </c>
    </row>
    <row r="135">
      <c r="A135">
        <f>INDEX(resultados!$A$2:$ZZ$3000, 129, MATCH($B$1, resultados!$A$1:$ZZ$1, 0))</f>
        <v/>
      </c>
      <c r="B135">
        <f>INDEX(resultados!$A$2:$ZZ$3000, 129, MATCH($B$2, resultados!$A$1:$ZZ$1, 0))</f>
        <v/>
      </c>
      <c r="C135">
        <f>INDEX(resultados!$A$2:$ZZ$3000, 129, MATCH($B$3, resultados!$A$1:$ZZ$1, 0))</f>
        <v/>
      </c>
    </row>
    <row r="136">
      <c r="A136">
        <f>INDEX(resultados!$A$2:$ZZ$3000, 130, MATCH($B$1, resultados!$A$1:$ZZ$1, 0))</f>
        <v/>
      </c>
      <c r="B136">
        <f>INDEX(resultados!$A$2:$ZZ$3000, 130, MATCH($B$2, resultados!$A$1:$ZZ$1, 0))</f>
        <v/>
      </c>
      <c r="C136">
        <f>INDEX(resultados!$A$2:$ZZ$3000, 130, MATCH($B$3, resultados!$A$1:$ZZ$1, 0))</f>
        <v/>
      </c>
    </row>
    <row r="137">
      <c r="A137">
        <f>INDEX(resultados!$A$2:$ZZ$3000, 131, MATCH($B$1, resultados!$A$1:$ZZ$1, 0))</f>
        <v/>
      </c>
      <c r="B137">
        <f>INDEX(resultados!$A$2:$ZZ$3000, 131, MATCH($B$2, resultados!$A$1:$ZZ$1, 0))</f>
        <v/>
      </c>
      <c r="C137">
        <f>INDEX(resultados!$A$2:$ZZ$3000, 131, MATCH($B$3, resultados!$A$1:$ZZ$1, 0))</f>
        <v/>
      </c>
    </row>
    <row r="138">
      <c r="A138">
        <f>INDEX(resultados!$A$2:$ZZ$3000, 132, MATCH($B$1, resultados!$A$1:$ZZ$1, 0))</f>
        <v/>
      </c>
      <c r="B138">
        <f>INDEX(resultados!$A$2:$ZZ$3000, 132, MATCH($B$2, resultados!$A$1:$ZZ$1, 0))</f>
        <v/>
      </c>
      <c r="C138">
        <f>INDEX(resultados!$A$2:$ZZ$3000, 132, MATCH($B$3, resultados!$A$1:$ZZ$1, 0))</f>
        <v/>
      </c>
    </row>
    <row r="139">
      <c r="A139">
        <f>INDEX(resultados!$A$2:$ZZ$3000, 133, MATCH($B$1, resultados!$A$1:$ZZ$1, 0))</f>
        <v/>
      </c>
      <c r="B139">
        <f>INDEX(resultados!$A$2:$ZZ$3000, 133, MATCH($B$2, resultados!$A$1:$ZZ$1, 0))</f>
        <v/>
      </c>
      <c r="C139">
        <f>INDEX(resultados!$A$2:$ZZ$3000, 133, MATCH($B$3, resultados!$A$1:$ZZ$1, 0))</f>
        <v/>
      </c>
    </row>
    <row r="140">
      <c r="A140">
        <f>INDEX(resultados!$A$2:$ZZ$3000, 134, MATCH($B$1, resultados!$A$1:$ZZ$1, 0))</f>
        <v/>
      </c>
      <c r="B140">
        <f>INDEX(resultados!$A$2:$ZZ$3000, 134, MATCH($B$2, resultados!$A$1:$ZZ$1, 0))</f>
        <v/>
      </c>
      <c r="C140">
        <f>INDEX(resultados!$A$2:$ZZ$3000, 134, MATCH($B$3, resultados!$A$1:$ZZ$1, 0))</f>
        <v/>
      </c>
    </row>
    <row r="141">
      <c r="A141">
        <f>INDEX(resultados!$A$2:$ZZ$3000, 135, MATCH($B$1, resultados!$A$1:$ZZ$1, 0))</f>
        <v/>
      </c>
      <c r="B141">
        <f>INDEX(resultados!$A$2:$ZZ$3000, 135, MATCH($B$2, resultados!$A$1:$ZZ$1, 0))</f>
        <v/>
      </c>
      <c r="C141">
        <f>INDEX(resultados!$A$2:$ZZ$3000, 135, MATCH($B$3, resultados!$A$1:$ZZ$1, 0))</f>
        <v/>
      </c>
    </row>
    <row r="142">
      <c r="A142">
        <f>INDEX(resultados!$A$2:$ZZ$3000, 136, MATCH($B$1, resultados!$A$1:$ZZ$1, 0))</f>
        <v/>
      </c>
      <c r="B142">
        <f>INDEX(resultados!$A$2:$ZZ$3000, 136, MATCH($B$2, resultados!$A$1:$ZZ$1, 0))</f>
        <v/>
      </c>
      <c r="C142">
        <f>INDEX(resultados!$A$2:$ZZ$3000, 136, MATCH($B$3, resultados!$A$1:$ZZ$1, 0))</f>
        <v/>
      </c>
    </row>
    <row r="143">
      <c r="A143">
        <f>INDEX(resultados!$A$2:$ZZ$3000, 137, MATCH($B$1, resultados!$A$1:$ZZ$1, 0))</f>
        <v/>
      </c>
      <c r="B143">
        <f>INDEX(resultados!$A$2:$ZZ$3000, 137, MATCH($B$2, resultados!$A$1:$ZZ$1, 0))</f>
        <v/>
      </c>
      <c r="C143">
        <f>INDEX(resultados!$A$2:$ZZ$3000, 137, MATCH($B$3, resultados!$A$1:$ZZ$1, 0))</f>
        <v/>
      </c>
    </row>
    <row r="144">
      <c r="A144">
        <f>INDEX(resultados!$A$2:$ZZ$3000, 138, MATCH($B$1, resultados!$A$1:$ZZ$1, 0))</f>
        <v/>
      </c>
      <c r="B144">
        <f>INDEX(resultados!$A$2:$ZZ$3000, 138, MATCH($B$2, resultados!$A$1:$ZZ$1, 0))</f>
        <v/>
      </c>
      <c r="C144">
        <f>INDEX(resultados!$A$2:$ZZ$3000, 138, MATCH($B$3, resultados!$A$1:$ZZ$1, 0))</f>
        <v/>
      </c>
    </row>
    <row r="145">
      <c r="A145">
        <f>INDEX(resultados!$A$2:$ZZ$3000, 139, MATCH($B$1, resultados!$A$1:$ZZ$1, 0))</f>
        <v/>
      </c>
      <c r="B145">
        <f>INDEX(resultados!$A$2:$ZZ$3000, 139, MATCH($B$2, resultados!$A$1:$ZZ$1, 0))</f>
        <v/>
      </c>
      <c r="C145">
        <f>INDEX(resultados!$A$2:$ZZ$3000, 139, MATCH($B$3, resultados!$A$1:$ZZ$1, 0))</f>
        <v/>
      </c>
    </row>
    <row r="146">
      <c r="A146">
        <f>INDEX(resultados!$A$2:$ZZ$3000, 140, MATCH($B$1, resultados!$A$1:$ZZ$1, 0))</f>
        <v/>
      </c>
      <c r="B146">
        <f>INDEX(resultados!$A$2:$ZZ$3000, 140, MATCH($B$2, resultados!$A$1:$ZZ$1, 0))</f>
        <v/>
      </c>
      <c r="C146">
        <f>INDEX(resultados!$A$2:$ZZ$3000, 140, MATCH($B$3, resultados!$A$1:$ZZ$1, 0))</f>
        <v/>
      </c>
    </row>
    <row r="147">
      <c r="A147">
        <f>INDEX(resultados!$A$2:$ZZ$3000, 141, MATCH($B$1, resultados!$A$1:$ZZ$1, 0))</f>
        <v/>
      </c>
      <c r="B147">
        <f>INDEX(resultados!$A$2:$ZZ$3000, 141, MATCH($B$2, resultados!$A$1:$ZZ$1, 0))</f>
        <v/>
      </c>
      <c r="C147">
        <f>INDEX(resultados!$A$2:$ZZ$3000, 141, MATCH($B$3, resultados!$A$1:$ZZ$1, 0))</f>
        <v/>
      </c>
    </row>
    <row r="148">
      <c r="A148">
        <f>INDEX(resultados!$A$2:$ZZ$3000, 142, MATCH($B$1, resultados!$A$1:$ZZ$1, 0))</f>
        <v/>
      </c>
      <c r="B148">
        <f>INDEX(resultados!$A$2:$ZZ$3000, 142, MATCH($B$2, resultados!$A$1:$ZZ$1, 0))</f>
        <v/>
      </c>
      <c r="C148">
        <f>INDEX(resultados!$A$2:$ZZ$3000, 142, MATCH($B$3, resultados!$A$1:$ZZ$1, 0))</f>
        <v/>
      </c>
    </row>
    <row r="149">
      <c r="A149">
        <f>INDEX(resultados!$A$2:$ZZ$3000, 143, MATCH($B$1, resultados!$A$1:$ZZ$1, 0))</f>
        <v/>
      </c>
      <c r="B149">
        <f>INDEX(resultados!$A$2:$ZZ$3000, 143, MATCH($B$2, resultados!$A$1:$ZZ$1, 0))</f>
        <v/>
      </c>
      <c r="C149">
        <f>INDEX(resultados!$A$2:$ZZ$3000, 143, MATCH($B$3, resultados!$A$1:$ZZ$1, 0))</f>
        <v/>
      </c>
    </row>
    <row r="150">
      <c r="A150">
        <f>INDEX(resultados!$A$2:$ZZ$3000, 144, MATCH($B$1, resultados!$A$1:$ZZ$1, 0))</f>
        <v/>
      </c>
      <c r="B150">
        <f>INDEX(resultados!$A$2:$ZZ$3000, 144, MATCH($B$2, resultados!$A$1:$ZZ$1, 0))</f>
        <v/>
      </c>
      <c r="C150">
        <f>INDEX(resultados!$A$2:$ZZ$3000, 144, MATCH($B$3, resultados!$A$1:$ZZ$1, 0))</f>
        <v/>
      </c>
    </row>
    <row r="151">
      <c r="A151">
        <f>INDEX(resultados!$A$2:$ZZ$3000, 145, MATCH($B$1, resultados!$A$1:$ZZ$1, 0))</f>
        <v/>
      </c>
      <c r="B151">
        <f>INDEX(resultados!$A$2:$ZZ$3000, 145, MATCH($B$2, resultados!$A$1:$ZZ$1, 0))</f>
        <v/>
      </c>
      <c r="C151">
        <f>INDEX(resultados!$A$2:$ZZ$3000, 145, MATCH($B$3, resultados!$A$1:$ZZ$1, 0))</f>
        <v/>
      </c>
    </row>
    <row r="152">
      <c r="A152">
        <f>INDEX(resultados!$A$2:$ZZ$3000, 146, MATCH($B$1, resultados!$A$1:$ZZ$1, 0))</f>
        <v/>
      </c>
      <c r="B152">
        <f>INDEX(resultados!$A$2:$ZZ$3000, 146, MATCH($B$2, resultados!$A$1:$ZZ$1, 0))</f>
        <v/>
      </c>
      <c r="C152">
        <f>INDEX(resultados!$A$2:$ZZ$3000, 146, MATCH($B$3, resultados!$A$1:$ZZ$1, 0))</f>
        <v/>
      </c>
    </row>
    <row r="153">
      <c r="A153">
        <f>INDEX(resultados!$A$2:$ZZ$3000, 147, MATCH($B$1, resultados!$A$1:$ZZ$1, 0))</f>
        <v/>
      </c>
      <c r="B153">
        <f>INDEX(resultados!$A$2:$ZZ$3000, 147, MATCH($B$2, resultados!$A$1:$ZZ$1, 0))</f>
        <v/>
      </c>
      <c r="C153">
        <f>INDEX(resultados!$A$2:$ZZ$3000, 147, MATCH($B$3, resultados!$A$1:$ZZ$1, 0))</f>
        <v/>
      </c>
    </row>
    <row r="154">
      <c r="A154">
        <f>INDEX(resultados!$A$2:$ZZ$3000, 148, MATCH($B$1, resultados!$A$1:$ZZ$1, 0))</f>
        <v/>
      </c>
      <c r="B154">
        <f>INDEX(resultados!$A$2:$ZZ$3000, 148, MATCH($B$2, resultados!$A$1:$ZZ$1, 0))</f>
        <v/>
      </c>
      <c r="C154">
        <f>INDEX(resultados!$A$2:$ZZ$3000, 148, MATCH($B$3, resultados!$A$1:$ZZ$1, 0))</f>
        <v/>
      </c>
    </row>
    <row r="155">
      <c r="A155">
        <f>INDEX(resultados!$A$2:$ZZ$3000, 149, MATCH($B$1, resultados!$A$1:$ZZ$1, 0))</f>
        <v/>
      </c>
      <c r="B155">
        <f>INDEX(resultados!$A$2:$ZZ$3000, 149, MATCH($B$2, resultados!$A$1:$ZZ$1, 0))</f>
        <v/>
      </c>
      <c r="C155">
        <f>INDEX(resultados!$A$2:$ZZ$3000, 149, MATCH($B$3, resultados!$A$1:$ZZ$1, 0))</f>
        <v/>
      </c>
    </row>
    <row r="156">
      <c r="A156">
        <f>INDEX(resultados!$A$2:$ZZ$3000, 150, MATCH($B$1, resultados!$A$1:$ZZ$1, 0))</f>
        <v/>
      </c>
      <c r="B156">
        <f>INDEX(resultados!$A$2:$ZZ$3000, 150, MATCH($B$2, resultados!$A$1:$ZZ$1, 0))</f>
        <v/>
      </c>
      <c r="C156">
        <f>INDEX(resultados!$A$2:$ZZ$3000, 150, MATCH($B$3, resultados!$A$1:$ZZ$1, 0))</f>
        <v/>
      </c>
    </row>
    <row r="157">
      <c r="A157">
        <f>INDEX(resultados!$A$2:$ZZ$3000, 151, MATCH($B$1, resultados!$A$1:$ZZ$1, 0))</f>
        <v/>
      </c>
      <c r="B157">
        <f>INDEX(resultados!$A$2:$ZZ$3000, 151, MATCH($B$2, resultados!$A$1:$ZZ$1, 0))</f>
        <v/>
      </c>
      <c r="C157">
        <f>INDEX(resultados!$A$2:$ZZ$3000, 151, MATCH($B$3, resultados!$A$1:$ZZ$1, 0))</f>
        <v/>
      </c>
    </row>
    <row r="158">
      <c r="A158">
        <f>INDEX(resultados!$A$2:$ZZ$3000, 152, MATCH($B$1, resultados!$A$1:$ZZ$1, 0))</f>
        <v/>
      </c>
      <c r="B158">
        <f>INDEX(resultados!$A$2:$ZZ$3000, 152, MATCH($B$2, resultados!$A$1:$ZZ$1, 0))</f>
        <v/>
      </c>
      <c r="C158">
        <f>INDEX(resultados!$A$2:$ZZ$3000, 152, MATCH($B$3, resultados!$A$1:$ZZ$1, 0))</f>
        <v/>
      </c>
    </row>
    <row r="159">
      <c r="A159">
        <f>INDEX(resultados!$A$2:$ZZ$3000, 153, MATCH($B$1, resultados!$A$1:$ZZ$1, 0))</f>
        <v/>
      </c>
      <c r="B159">
        <f>INDEX(resultados!$A$2:$ZZ$3000, 153, MATCH($B$2, resultados!$A$1:$ZZ$1, 0))</f>
        <v/>
      </c>
      <c r="C159">
        <f>INDEX(resultados!$A$2:$ZZ$3000, 153, MATCH($B$3, resultados!$A$1:$ZZ$1, 0))</f>
        <v/>
      </c>
    </row>
    <row r="160">
      <c r="A160">
        <f>INDEX(resultados!$A$2:$ZZ$3000, 154, MATCH($B$1, resultados!$A$1:$ZZ$1, 0))</f>
        <v/>
      </c>
      <c r="B160">
        <f>INDEX(resultados!$A$2:$ZZ$3000, 154, MATCH($B$2, resultados!$A$1:$ZZ$1, 0))</f>
        <v/>
      </c>
      <c r="C160">
        <f>INDEX(resultados!$A$2:$ZZ$3000, 154, MATCH($B$3, resultados!$A$1:$ZZ$1, 0))</f>
        <v/>
      </c>
    </row>
    <row r="161">
      <c r="A161">
        <f>INDEX(resultados!$A$2:$ZZ$3000, 155, MATCH($B$1, resultados!$A$1:$ZZ$1, 0))</f>
        <v/>
      </c>
      <c r="B161">
        <f>INDEX(resultados!$A$2:$ZZ$3000, 155, MATCH($B$2, resultados!$A$1:$ZZ$1, 0))</f>
        <v/>
      </c>
      <c r="C161">
        <f>INDEX(resultados!$A$2:$ZZ$3000, 155, MATCH($B$3, resultados!$A$1:$ZZ$1, 0))</f>
        <v/>
      </c>
    </row>
    <row r="162">
      <c r="A162">
        <f>INDEX(resultados!$A$2:$ZZ$3000, 156, MATCH($B$1, resultados!$A$1:$ZZ$1, 0))</f>
        <v/>
      </c>
      <c r="B162">
        <f>INDEX(resultados!$A$2:$ZZ$3000, 156, MATCH($B$2, resultados!$A$1:$ZZ$1, 0))</f>
        <v/>
      </c>
      <c r="C162">
        <f>INDEX(resultados!$A$2:$ZZ$3000, 156, MATCH($B$3, resultados!$A$1:$ZZ$1, 0))</f>
        <v/>
      </c>
    </row>
    <row r="163">
      <c r="A163">
        <f>INDEX(resultados!$A$2:$ZZ$3000, 157, MATCH($B$1, resultados!$A$1:$ZZ$1, 0))</f>
        <v/>
      </c>
      <c r="B163">
        <f>INDEX(resultados!$A$2:$ZZ$3000, 157, MATCH($B$2, resultados!$A$1:$ZZ$1, 0))</f>
        <v/>
      </c>
      <c r="C163">
        <f>INDEX(resultados!$A$2:$ZZ$3000, 157, MATCH($B$3, resultados!$A$1:$ZZ$1, 0))</f>
        <v/>
      </c>
    </row>
    <row r="164">
      <c r="A164">
        <f>INDEX(resultados!$A$2:$ZZ$3000, 158, MATCH($B$1, resultados!$A$1:$ZZ$1, 0))</f>
        <v/>
      </c>
      <c r="B164">
        <f>INDEX(resultados!$A$2:$ZZ$3000, 158, MATCH($B$2, resultados!$A$1:$ZZ$1, 0))</f>
        <v/>
      </c>
      <c r="C164">
        <f>INDEX(resultados!$A$2:$ZZ$3000, 158, MATCH($B$3, resultados!$A$1:$ZZ$1, 0))</f>
        <v/>
      </c>
    </row>
    <row r="165">
      <c r="A165">
        <f>INDEX(resultados!$A$2:$ZZ$3000, 159, MATCH($B$1, resultados!$A$1:$ZZ$1, 0))</f>
        <v/>
      </c>
      <c r="B165">
        <f>INDEX(resultados!$A$2:$ZZ$3000, 159, MATCH($B$2, resultados!$A$1:$ZZ$1, 0))</f>
        <v/>
      </c>
      <c r="C165">
        <f>INDEX(resultados!$A$2:$ZZ$3000, 159, MATCH($B$3, resultados!$A$1:$ZZ$1, 0))</f>
        <v/>
      </c>
    </row>
    <row r="166">
      <c r="A166">
        <f>INDEX(resultados!$A$2:$ZZ$3000, 160, MATCH($B$1, resultados!$A$1:$ZZ$1, 0))</f>
        <v/>
      </c>
      <c r="B166">
        <f>INDEX(resultados!$A$2:$ZZ$3000, 160, MATCH($B$2, resultados!$A$1:$ZZ$1, 0))</f>
        <v/>
      </c>
      <c r="C166">
        <f>INDEX(resultados!$A$2:$ZZ$3000, 160, MATCH($B$3, resultados!$A$1:$ZZ$1, 0))</f>
        <v/>
      </c>
    </row>
    <row r="167">
      <c r="A167">
        <f>INDEX(resultados!$A$2:$ZZ$3000, 161, MATCH($B$1, resultados!$A$1:$ZZ$1, 0))</f>
        <v/>
      </c>
      <c r="B167">
        <f>INDEX(resultados!$A$2:$ZZ$3000, 161, MATCH($B$2, resultados!$A$1:$ZZ$1, 0))</f>
        <v/>
      </c>
      <c r="C167">
        <f>INDEX(resultados!$A$2:$ZZ$3000, 161, MATCH($B$3, resultados!$A$1:$ZZ$1, 0))</f>
        <v/>
      </c>
    </row>
    <row r="168">
      <c r="A168">
        <f>INDEX(resultados!$A$2:$ZZ$3000, 162, MATCH($B$1, resultados!$A$1:$ZZ$1, 0))</f>
        <v/>
      </c>
      <c r="B168">
        <f>INDEX(resultados!$A$2:$ZZ$3000, 162, MATCH($B$2, resultados!$A$1:$ZZ$1, 0))</f>
        <v/>
      </c>
      <c r="C168">
        <f>INDEX(resultados!$A$2:$ZZ$3000, 162, MATCH($B$3, resultados!$A$1:$ZZ$1, 0))</f>
        <v/>
      </c>
    </row>
    <row r="169">
      <c r="A169">
        <f>INDEX(resultados!$A$2:$ZZ$3000, 163, MATCH($B$1, resultados!$A$1:$ZZ$1, 0))</f>
        <v/>
      </c>
      <c r="B169">
        <f>INDEX(resultados!$A$2:$ZZ$3000, 163, MATCH($B$2, resultados!$A$1:$ZZ$1, 0))</f>
        <v/>
      </c>
      <c r="C169">
        <f>INDEX(resultados!$A$2:$ZZ$3000, 163, MATCH($B$3, resultados!$A$1:$ZZ$1, 0))</f>
        <v/>
      </c>
    </row>
    <row r="170">
      <c r="A170">
        <f>INDEX(resultados!$A$2:$ZZ$3000, 164, MATCH($B$1, resultados!$A$1:$ZZ$1, 0))</f>
        <v/>
      </c>
      <c r="B170">
        <f>INDEX(resultados!$A$2:$ZZ$3000, 164, MATCH($B$2, resultados!$A$1:$ZZ$1, 0))</f>
        <v/>
      </c>
      <c r="C170">
        <f>INDEX(resultados!$A$2:$ZZ$3000, 164, MATCH($B$3, resultados!$A$1:$ZZ$1, 0))</f>
        <v/>
      </c>
    </row>
    <row r="171">
      <c r="A171">
        <f>INDEX(resultados!$A$2:$ZZ$3000, 165, MATCH($B$1, resultados!$A$1:$ZZ$1, 0))</f>
        <v/>
      </c>
      <c r="B171">
        <f>INDEX(resultados!$A$2:$ZZ$3000, 165, MATCH($B$2, resultados!$A$1:$ZZ$1, 0))</f>
        <v/>
      </c>
      <c r="C171">
        <f>INDEX(resultados!$A$2:$ZZ$3000, 165, MATCH($B$3, resultados!$A$1:$ZZ$1, 0))</f>
        <v/>
      </c>
    </row>
    <row r="172">
      <c r="A172">
        <f>INDEX(resultados!$A$2:$ZZ$3000, 166, MATCH($B$1, resultados!$A$1:$ZZ$1, 0))</f>
        <v/>
      </c>
      <c r="B172">
        <f>INDEX(resultados!$A$2:$ZZ$3000, 166, MATCH($B$2, resultados!$A$1:$ZZ$1, 0))</f>
        <v/>
      </c>
      <c r="C172">
        <f>INDEX(resultados!$A$2:$ZZ$3000, 166, MATCH($B$3, resultados!$A$1:$ZZ$1, 0))</f>
        <v/>
      </c>
    </row>
    <row r="173">
      <c r="A173">
        <f>INDEX(resultados!$A$2:$ZZ$3000, 167, MATCH($B$1, resultados!$A$1:$ZZ$1, 0))</f>
        <v/>
      </c>
      <c r="B173">
        <f>INDEX(resultados!$A$2:$ZZ$3000, 167, MATCH($B$2, resultados!$A$1:$ZZ$1, 0))</f>
        <v/>
      </c>
      <c r="C173">
        <f>INDEX(resultados!$A$2:$ZZ$3000, 167, MATCH($B$3, resultados!$A$1:$ZZ$1, 0))</f>
        <v/>
      </c>
    </row>
    <row r="174">
      <c r="A174">
        <f>INDEX(resultados!$A$2:$ZZ$3000, 168, MATCH($B$1, resultados!$A$1:$ZZ$1, 0))</f>
        <v/>
      </c>
      <c r="B174">
        <f>INDEX(resultados!$A$2:$ZZ$3000, 168, MATCH($B$2, resultados!$A$1:$ZZ$1, 0))</f>
        <v/>
      </c>
      <c r="C174">
        <f>INDEX(resultados!$A$2:$ZZ$3000, 168, MATCH($B$3, resultados!$A$1:$ZZ$1, 0))</f>
        <v/>
      </c>
    </row>
    <row r="175">
      <c r="A175">
        <f>INDEX(resultados!$A$2:$ZZ$3000, 169, MATCH($B$1, resultados!$A$1:$ZZ$1, 0))</f>
        <v/>
      </c>
      <c r="B175">
        <f>INDEX(resultados!$A$2:$ZZ$3000, 169, MATCH($B$2, resultados!$A$1:$ZZ$1, 0))</f>
        <v/>
      </c>
      <c r="C175">
        <f>INDEX(resultados!$A$2:$ZZ$3000, 169, MATCH($B$3, resultados!$A$1:$ZZ$1, 0))</f>
        <v/>
      </c>
    </row>
    <row r="176">
      <c r="A176">
        <f>INDEX(resultados!$A$2:$ZZ$3000, 170, MATCH($B$1, resultados!$A$1:$ZZ$1, 0))</f>
        <v/>
      </c>
      <c r="B176">
        <f>INDEX(resultados!$A$2:$ZZ$3000, 170, MATCH($B$2, resultados!$A$1:$ZZ$1, 0))</f>
        <v/>
      </c>
      <c r="C176">
        <f>INDEX(resultados!$A$2:$ZZ$3000, 170, MATCH($B$3, resultados!$A$1:$ZZ$1, 0))</f>
        <v/>
      </c>
    </row>
    <row r="177">
      <c r="A177">
        <f>INDEX(resultados!$A$2:$ZZ$3000, 171, MATCH($B$1, resultados!$A$1:$ZZ$1, 0))</f>
        <v/>
      </c>
      <c r="B177">
        <f>INDEX(resultados!$A$2:$ZZ$3000, 171, MATCH($B$2, resultados!$A$1:$ZZ$1, 0))</f>
        <v/>
      </c>
      <c r="C177">
        <f>INDEX(resultados!$A$2:$ZZ$3000, 171, MATCH($B$3, resultados!$A$1:$ZZ$1, 0))</f>
        <v/>
      </c>
    </row>
    <row r="178">
      <c r="A178">
        <f>INDEX(resultados!$A$2:$ZZ$3000, 172, MATCH($B$1, resultados!$A$1:$ZZ$1, 0))</f>
        <v/>
      </c>
      <c r="B178">
        <f>INDEX(resultados!$A$2:$ZZ$3000, 172, MATCH($B$2, resultados!$A$1:$ZZ$1, 0))</f>
        <v/>
      </c>
      <c r="C178">
        <f>INDEX(resultados!$A$2:$ZZ$3000, 172, MATCH($B$3, resultados!$A$1:$ZZ$1, 0))</f>
        <v/>
      </c>
    </row>
    <row r="179">
      <c r="A179">
        <f>INDEX(resultados!$A$2:$ZZ$3000, 173, MATCH($B$1, resultados!$A$1:$ZZ$1, 0))</f>
        <v/>
      </c>
      <c r="B179">
        <f>INDEX(resultados!$A$2:$ZZ$3000, 173, MATCH($B$2, resultados!$A$1:$ZZ$1, 0))</f>
        <v/>
      </c>
      <c r="C179">
        <f>INDEX(resultados!$A$2:$ZZ$3000, 173, MATCH($B$3, resultados!$A$1:$ZZ$1, 0))</f>
        <v/>
      </c>
    </row>
    <row r="180">
      <c r="A180">
        <f>INDEX(resultados!$A$2:$ZZ$3000, 174, MATCH($B$1, resultados!$A$1:$ZZ$1, 0))</f>
        <v/>
      </c>
      <c r="B180">
        <f>INDEX(resultados!$A$2:$ZZ$3000, 174, MATCH($B$2, resultados!$A$1:$ZZ$1, 0))</f>
        <v/>
      </c>
      <c r="C180">
        <f>INDEX(resultados!$A$2:$ZZ$3000, 174, MATCH($B$3, resultados!$A$1:$ZZ$1, 0))</f>
        <v/>
      </c>
    </row>
    <row r="181">
      <c r="A181">
        <f>INDEX(resultados!$A$2:$ZZ$3000, 175, MATCH($B$1, resultados!$A$1:$ZZ$1, 0))</f>
        <v/>
      </c>
      <c r="B181">
        <f>INDEX(resultados!$A$2:$ZZ$3000, 175, MATCH($B$2, resultados!$A$1:$ZZ$1, 0))</f>
        <v/>
      </c>
      <c r="C181">
        <f>INDEX(resultados!$A$2:$ZZ$3000, 175, MATCH($B$3, resultados!$A$1:$ZZ$1, 0))</f>
        <v/>
      </c>
    </row>
    <row r="182">
      <c r="A182">
        <f>INDEX(resultados!$A$2:$ZZ$3000, 176, MATCH($B$1, resultados!$A$1:$ZZ$1, 0))</f>
        <v/>
      </c>
      <c r="B182">
        <f>INDEX(resultados!$A$2:$ZZ$3000, 176, MATCH($B$2, resultados!$A$1:$ZZ$1, 0))</f>
        <v/>
      </c>
      <c r="C182">
        <f>INDEX(resultados!$A$2:$ZZ$3000, 176, MATCH($B$3, resultados!$A$1:$ZZ$1, 0))</f>
        <v/>
      </c>
    </row>
    <row r="183">
      <c r="A183">
        <f>INDEX(resultados!$A$2:$ZZ$3000, 177, MATCH($B$1, resultados!$A$1:$ZZ$1, 0))</f>
        <v/>
      </c>
      <c r="B183">
        <f>INDEX(resultados!$A$2:$ZZ$3000, 177, MATCH($B$2, resultados!$A$1:$ZZ$1, 0))</f>
        <v/>
      </c>
      <c r="C183">
        <f>INDEX(resultados!$A$2:$ZZ$3000, 177, MATCH($B$3, resultados!$A$1:$ZZ$1, 0))</f>
        <v/>
      </c>
    </row>
    <row r="184">
      <c r="A184">
        <f>INDEX(resultados!$A$2:$ZZ$3000, 178, MATCH($B$1, resultados!$A$1:$ZZ$1, 0))</f>
        <v/>
      </c>
      <c r="B184">
        <f>INDEX(resultados!$A$2:$ZZ$3000, 178, MATCH($B$2, resultados!$A$1:$ZZ$1, 0))</f>
        <v/>
      </c>
      <c r="C184">
        <f>INDEX(resultados!$A$2:$ZZ$3000, 178, MATCH($B$3, resultados!$A$1:$ZZ$1, 0))</f>
        <v/>
      </c>
    </row>
    <row r="185">
      <c r="A185">
        <f>INDEX(resultados!$A$2:$ZZ$3000, 179, MATCH($B$1, resultados!$A$1:$ZZ$1, 0))</f>
        <v/>
      </c>
      <c r="B185">
        <f>INDEX(resultados!$A$2:$ZZ$3000, 179, MATCH($B$2, resultados!$A$1:$ZZ$1, 0))</f>
        <v/>
      </c>
      <c r="C185">
        <f>INDEX(resultados!$A$2:$ZZ$3000, 179, MATCH($B$3, resultados!$A$1:$ZZ$1, 0))</f>
        <v/>
      </c>
    </row>
    <row r="186">
      <c r="A186">
        <f>INDEX(resultados!$A$2:$ZZ$3000, 180, MATCH($B$1, resultados!$A$1:$ZZ$1, 0))</f>
        <v/>
      </c>
      <c r="B186">
        <f>INDEX(resultados!$A$2:$ZZ$3000, 180, MATCH($B$2, resultados!$A$1:$ZZ$1, 0))</f>
        <v/>
      </c>
      <c r="C186">
        <f>INDEX(resultados!$A$2:$ZZ$3000, 180, MATCH($B$3, resultados!$A$1:$ZZ$1, 0))</f>
        <v/>
      </c>
    </row>
    <row r="187">
      <c r="A187">
        <f>INDEX(resultados!$A$2:$ZZ$3000, 181, MATCH($B$1, resultados!$A$1:$ZZ$1, 0))</f>
        <v/>
      </c>
      <c r="B187">
        <f>INDEX(resultados!$A$2:$ZZ$3000, 181, MATCH($B$2, resultados!$A$1:$ZZ$1, 0))</f>
        <v/>
      </c>
      <c r="C187">
        <f>INDEX(resultados!$A$2:$ZZ$3000, 181, MATCH($B$3, resultados!$A$1:$ZZ$1, 0))</f>
        <v/>
      </c>
    </row>
    <row r="188">
      <c r="A188">
        <f>INDEX(resultados!$A$2:$ZZ$3000, 182, MATCH($B$1, resultados!$A$1:$ZZ$1, 0))</f>
        <v/>
      </c>
      <c r="B188">
        <f>INDEX(resultados!$A$2:$ZZ$3000, 182, MATCH($B$2, resultados!$A$1:$ZZ$1, 0))</f>
        <v/>
      </c>
      <c r="C188">
        <f>INDEX(resultados!$A$2:$ZZ$3000, 182, MATCH($B$3, resultados!$A$1:$ZZ$1, 0))</f>
        <v/>
      </c>
    </row>
    <row r="189">
      <c r="A189">
        <f>INDEX(resultados!$A$2:$ZZ$3000, 183, MATCH($B$1, resultados!$A$1:$ZZ$1, 0))</f>
        <v/>
      </c>
      <c r="B189">
        <f>INDEX(resultados!$A$2:$ZZ$3000, 183, MATCH($B$2, resultados!$A$1:$ZZ$1, 0))</f>
        <v/>
      </c>
      <c r="C189">
        <f>INDEX(resultados!$A$2:$ZZ$3000, 183, MATCH($B$3, resultados!$A$1:$ZZ$1, 0))</f>
        <v/>
      </c>
    </row>
    <row r="190">
      <c r="A190">
        <f>INDEX(resultados!$A$2:$ZZ$3000, 184, MATCH($B$1, resultados!$A$1:$ZZ$1, 0))</f>
        <v/>
      </c>
      <c r="B190">
        <f>INDEX(resultados!$A$2:$ZZ$3000, 184, MATCH($B$2, resultados!$A$1:$ZZ$1, 0))</f>
        <v/>
      </c>
      <c r="C190">
        <f>INDEX(resultados!$A$2:$ZZ$3000, 184, MATCH($B$3, resultados!$A$1:$ZZ$1, 0))</f>
        <v/>
      </c>
    </row>
    <row r="191">
      <c r="A191">
        <f>INDEX(resultados!$A$2:$ZZ$3000, 185, MATCH($B$1, resultados!$A$1:$ZZ$1, 0))</f>
        <v/>
      </c>
      <c r="B191">
        <f>INDEX(resultados!$A$2:$ZZ$3000, 185, MATCH($B$2, resultados!$A$1:$ZZ$1, 0))</f>
        <v/>
      </c>
      <c r="C191">
        <f>INDEX(resultados!$A$2:$ZZ$3000, 185, MATCH($B$3, resultados!$A$1:$ZZ$1, 0))</f>
        <v/>
      </c>
    </row>
    <row r="192">
      <c r="A192">
        <f>INDEX(resultados!$A$2:$ZZ$3000, 186, MATCH($B$1, resultados!$A$1:$ZZ$1, 0))</f>
        <v/>
      </c>
      <c r="B192">
        <f>INDEX(resultados!$A$2:$ZZ$3000, 186, MATCH($B$2, resultados!$A$1:$ZZ$1, 0))</f>
        <v/>
      </c>
      <c r="C192">
        <f>INDEX(resultados!$A$2:$ZZ$3000, 186, MATCH($B$3, resultados!$A$1:$ZZ$1, 0))</f>
        <v/>
      </c>
    </row>
    <row r="193">
      <c r="A193">
        <f>INDEX(resultados!$A$2:$ZZ$3000, 187, MATCH($B$1, resultados!$A$1:$ZZ$1, 0))</f>
        <v/>
      </c>
      <c r="B193">
        <f>INDEX(resultados!$A$2:$ZZ$3000, 187, MATCH($B$2, resultados!$A$1:$ZZ$1, 0))</f>
        <v/>
      </c>
      <c r="C193">
        <f>INDEX(resultados!$A$2:$ZZ$3000, 187, MATCH($B$3, resultados!$A$1:$ZZ$1, 0))</f>
        <v/>
      </c>
    </row>
    <row r="194">
      <c r="A194">
        <f>INDEX(resultados!$A$2:$ZZ$3000, 188, MATCH($B$1, resultados!$A$1:$ZZ$1, 0))</f>
        <v/>
      </c>
      <c r="B194">
        <f>INDEX(resultados!$A$2:$ZZ$3000, 188, MATCH($B$2, resultados!$A$1:$ZZ$1, 0))</f>
        <v/>
      </c>
      <c r="C194">
        <f>INDEX(resultados!$A$2:$ZZ$3000, 188, MATCH($B$3, resultados!$A$1:$ZZ$1, 0))</f>
        <v/>
      </c>
    </row>
    <row r="195">
      <c r="A195">
        <f>INDEX(resultados!$A$2:$ZZ$3000, 189, MATCH($B$1, resultados!$A$1:$ZZ$1, 0))</f>
        <v/>
      </c>
      <c r="B195">
        <f>INDEX(resultados!$A$2:$ZZ$3000, 189, MATCH($B$2, resultados!$A$1:$ZZ$1, 0))</f>
        <v/>
      </c>
      <c r="C195">
        <f>INDEX(resultados!$A$2:$ZZ$3000, 189, MATCH($B$3, resultados!$A$1:$ZZ$1, 0))</f>
        <v/>
      </c>
    </row>
    <row r="196">
      <c r="A196">
        <f>INDEX(resultados!$A$2:$ZZ$3000, 190, MATCH($B$1, resultados!$A$1:$ZZ$1, 0))</f>
        <v/>
      </c>
      <c r="B196">
        <f>INDEX(resultados!$A$2:$ZZ$3000, 190, MATCH($B$2, resultados!$A$1:$ZZ$1, 0))</f>
        <v/>
      </c>
      <c r="C196">
        <f>INDEX(resultados!$A$2:$ZZ$3000, 190, MATCH($B$3, resultados!$A$1:$ZZ$1, 0))</f>
        <v/>
      </c>
    </row>
    <row r="197">
      <c r="A197">
        <f>INDEX(resultados!$A$2:$ZZ$3000, 191, MATCH($B$1, resultados!$A$1:$ZZ$1, 0))</f>
        <v/>
      </c>
      <c r="B197">
        <f>INDEX(resultados!$A$2:$ZZ$3000, 191, MATCH($B$2, resultados!$A$1:$ZZ$1, 0))</f>
        <v/>
      </c>
      <c r="C197">
        <f>INDEX(resultados!$A$2:$ZZ$3000, 191, MATCH($B$3, resultados!$A$1:$ZZ$1, 0))</f>
        <v/>
      </c>
    </row>
    <row r="198">
      <c r="A198">
        <f>INDEX(resultados!$A$2:$ZZ$3000, 192, MATCH($B$1, resultados!$A$1:$ZZ$1, 0))</f>
        <v/>
      </c>
      <c r="B198">
        <f>INDEX(resultados!$A$2:$ZZ$3000, 192, MATCH($B$2, resultados!$A$1:$ZZ$1, 0))</f>
        <v/>
      </c>
      <c r="C198">
        <f>INDEX(resultados!$A$2:$ZZ$3000, 192, MATCH($B$3, resultados!$A$1:$ZZ$1, 0))</f>
        <v/>
      </c>
    </row>
    <row r="199">
      <c r="A199">
        <f>INDEX(resultados!$A$2:$ZZ$3000, 193, MATCH($B$1, resultados!$A$1:$ZZ$1, 0))</f>
        <v/>
      </c>
      <c r="B199">
        <f>INDEX(resultados!$A$2:$ZZ$3000, 193, MATCH($B$2, resultados!$A$1:$ZZ$1, 0))</f>
        <v/>
      </c>
      <c r="C199">
        <f>INDEX(resultados!$A$2:$ZZ$3000, 193, MATCH($B$3, resultados!$A$1:$ZZ$1, 0))</f>
        <v/>
      </c>
    </row>
    <row r="200">
      <c r="A200">
        <f>INDEX(resultados!$A$2:$ZZ$3000, 194, MATCH($B$1, resultados!$A$1:$ZZ$1, 0))</f>
        <v/>
      </c>
      <c r="B200">
        <f>INDEX(resultados!$A$2:$ZZ$3000, 194, MATCH($B$2, resultados!$A$1:$ZZ$1, 0))</f>
        <v/>
      </c>
      <c r="C200">
        <f>INDEX(resultados!$A$2:$ZZ$3000, 194, MATCH($B$3, resultados!$A$1:$ZZ$1, 0))</f>
        <v/>
      </c>
    </row>
    <row r="201">
      <c r="A201">
        <f>INDEX(resultados!$A$2:$ZZ$3000, 195, MATCH($B$1, resultados!$A$1:$ZZ$1, 0))</f>
        <v/>
      </c>
      <c r="B201">
        <f>INDEX(resultados!$A$2:$ZZ$3000, 195, MATCH($B$2, resultados!$A$1:$ZZ$1, 0))</f>
        <v/>
      </c>
      <c r="C201">
        <f>INDEX(resultados!$A$2:$ZZ$3000, 195, MATCH($B$3, resultados!$A$1:$ZZ$1, 0))</f>
        <v/>
      </c>
    </row>
    <row r="202">
      <c r="A202">
        <f>INDEX(resultados!$A$2:$ZZ$3000, 196, MATCH($B$1, resultados!$A$1:$ZZ$1, 0))</f>
        <v/>
      </c>
      <c r="B202">
        <f>INDEX(resultados!$A$2:$ZZ$3000, 196, MATCH($B$2, resultados!$A$1:$ZZ$1, 0))</f>
        <v/>
      </c>
      <c r="C202">
        <f>INDEX(resultados!$A$2:$ZZ$3000, 196, MATCH($B$3, resultados!$A$1:$ZZ$1, 0))</f>
        <v/>
      </c>
    </row>
    <row r="203">
      <c r="A203">
        <f>INDEX(resultados!$A$2:$ZZ$3000, 197, MATCH($B$1, resultados!$A$1:$ZZ$1, 0))</f>
        <v/>
      </c>
      <c r="B203">
        <f>INDEX(resultados!$A$2:$ZZ$3000, 197, MATCH($B$2, resultados!$A$1:$ZZ$1, 0))</f>
        <v/>
      </c>
      <c r="C203">
        <f>INDEX(resultados!$A$2:$ZZ$3000, 197, MATCH($B$3, resultados!$A$1:$ZZ$1, 0))</f>
        <v/>
      </c>
    </row>
    <row r="204">
      <c r="A204">
        <f>INDEX(resultados!$A$2:$ZZ$3000, 198, MATCH($B$1, resultados!$A$1:$ZZ$1, 0))</f>
        <v/>
      </c>
      <c r="B204">
        <f>INDEX(resultados!$A$2:$ZZ$3000, 198, MATCH($B$2, resultados!$A$1:$ZZ$1, 0))</f>
        <v/>
      </c>
      <c r="C204">
        <f>INDEX(resultados!$A$2:$ZZ$3000, 198, MATCH($B$3, resultados!$A$1:$ZZ$1, 0))</f>
        <v/>
      </c>
    </row>
    <row r="205">
      <c r="A205">
        <f>INDEX(resultados!$A$2:$ZZ$3000, 199, MATCH($B$1, resultados!$A$1:$ZZ$1, 0))</f>
        <v/>
      </c>
      <c r="B205">
        <f>INDEX(resultados!$A$2:$ZZ$3000, 199, MATCH($B$2, resultados!$A$1:$ZZ$1, 0))</f>
        <v/>
      </c>
      <c r="C205">
        <f>INDEX(resultados!$A$2:$ZZ$3000, 199, MATCH($B$3, resultados!$A$1:$ZZ$1, 0))</f>
        <v/>
      </c>
    </row>
    <row r="206">
      <c r="A206">
        <f>INDEX(resultados!$A$2:$ZZ$3000, 200, MATCH($B$1, resultados!$A$1:$ZZ$1, 0))</f>
        <v/>
      </c>
      <c r="B206">
        <f>INDEX(resultados!$A$2:$ZZ$3000, 200, MATCH($B$2, resultados!$A$1:$ZZ$1, 0))</f>
        <v/>
      </c>
      <c r="C206">
        <f>INDEX(resultados!$A$2:$ZZ$3000, 200, MATCH($B$3, resultados!$A$1:$ZZ$1, 0))</f>
        <v/>
      </c>
    </row>
    <row r="207">
      <c r="A207">
        <f>INDEX(resultados!$A$2:$ZZ$3000, 201, MATCH($B$1, resultados!$A$1:$ZZ$1, 0))</f>
        <v/>
      </c>
      <c r="B207">
        <f>INDEX(resultados!$A$2:$ZZ$3000, 201, MATCH($B$2, resultados!$A$1:$ZZ$1, 0))</f>
        <v/>
      </c>
      <c r="C207">
        <f>INDEX(resultados!$A$2:$ZZ$3000, 201, MATCH($B$3, resultados!$A$1:$ZZ$1, 0))</f>
        <v/>
      </c>
    </row>
    <row r="208">
      <c r="A208">
        <f>INDEX(resultados!$A$2:$ZZ$3000, 202, MATCH($B$1, resultados!$A$1:$ZZ$1, 0))</f>
        <v/>
      </c>
      <c r="B208">
        <f>INDEX(resultados!$A$2:$ZZ$3000, 202, MATCH($B$2, resultados!$A$1:$ZZ$1, 0))</f>
        <v/>
      </c>
      <c r="C208">
        <f>INDEX(resultados!$A$2:$ZZ$3000, 202, MATCH($B$3, resultados!$A$1:$ZZ$1, 0))</f>
        <v/>
      </c>
    </row>
    <row r="209">
      <c r="A209">
        <f>INDEX(resultados!$A$2:$ZZ$3000, 203, MATCH($B$1, resultados!$A$1:$ZZ$1, 0))</f>
        <v/>
      </c>
      <c r="B209">
        <f>INDEX(resultados!$A$2:$ZZ$3000, 203, MATCH($B$2, resultados!$A$1:$ZZ$1, 0))</f>
        <v/>
      </c>
      <c r="C209">
        <f>INDEX(resultados!$A$2:$ZZ$3000, 203, MATCH($B$3, resultados!$A$1:$ZZ$1, 0))</f>
        <v/>
      </c>
    </row>
    <row r="210">
      <c r="A210">
        <f>INDEX(resultados!$A$2:$ZZ$3000, 204, MATCH($B$1, resultados!$A$1:$ZZ$1, 0))</f>
        <v/>
      </c>
      <c r="B210">
        <f>INDEX(resultados!$A$2:$ZZ$3000, 204, MATCH($B$2, resultados!$A$1:$ZZ$1, 0))</f>
        <v/>
      </c>
      <c r="C210">
        <f>INDEX(resultados!$A$2:$ZZ$3000, 204, MATCH($B$3, resultados!$A$1:$ZZ$1, 0))</f>
        <v/>
      </c>
    </row>
    <row r="211">
      <c r="A211">
        <f>INDEX(resultados!$A$2:$ZZ$3000, 205, MATCH($B$1, resultados!$A$1:$ZZ$1, 0))</f>
        <v/>
      </c>
      <c r="B211">
        <f>INDEX(resultados!$A$2:$ZZ$3000, 205, MATCH($B$2, resultados!$A$1:$ZZ$1, 0))</f>
        <v/>
      </c>
      <c r="C211">
        <f>INDEX(resultados!$A$2:$ZZ$3000, 205, MATCH($B$3, resultados!$A$1:$ZZ$1, 0))</f>
        <v/>
      </c>
    </row>
    <row r="212">
      <c r="A212">
        <f>INDEX(resultados!$A$2:$ZZ$3000, 206, MATCH($B$1, resultados!$A$1:$ZZ$1, 0))</f>
        <v/>
      </c>
      <c r="B212">
        <f>INDEX(resultados!$A$2:$ZZ$3000, 206, MATCH($B$2, resultados!$A$1:$ZZ$1, 0))</f>
        <v/>
      </c>
      <c r="C212">
        <f>INDEX(resultados!$A$2:$ZZ$3000, 206, MATCH($B$3, resultados!$A$1:$ZZ$1, 0))</f>
        <v/>
      </c>
    </row>
    <row r="213">
      <c r="A213">
        <f>INDEX(resultados!$A$2:$ZZ$3000, 207, MATCH($B$1, resultados!$A$1:$ZZ$1, 0))</f>
        <v/>
      </c>
      <c r="B213">
        <f>INDEX(resultados!$A$2:$ZZ$3000, 207, MATCH($B$2, resultados!$A$1:$ZZ$1, 0))</f>
        <v/>
      </c>
      <c r="C213">
        <f>INDEX(resultados!$A$2:$ZZ$3000, 207, MATCH($B$3, resultados!$A$1:$ZZ$1, 0))</f>
        <v/>
      </c>
    </row>
    <row r="214">
      <c r="A214">
        <f>INDEX(resultados!$A$2:$ZZ$3000, 208, MATCH($B$1, resultados!$A$1:$ZZ$1, 0))</f>
        <v/>
      </c>
      <c r="B214">
        <f>INDEX(resultados!$A$2:$ZZ$3000, 208, MATCH($B$2, resultados!$A$1:$ZZ$1, 0))</f>
        <v/>
      </c>
      <c r="C214">
        <f>INDEX(resultados!$A$2:$ZZ$3000, 208, MATCH($B$3, resultados!$A$1:$ZZ$1, 0))</f>
        <v/>
      </c>
    </row>
    <row r="215">
      <c r="A215">
        <f>INDEX(resultados!$A$2:$ZZ$3000, 209, MATCH($B$1, resultados!$A$1:$ZZ$1, 0))</f>
        <v/>
      </c>
      <c r="B215">
        <f>INDEX(resultados!$A$2:$ZZ$3000, 209, MATCH($B$2, resultados!$A$1:$ZZ$1, 0))</f>
        <v/>
      </c>
      <c r="C215">
        <f>INDEX(resultados!$A$2:$ZZ$3000, 209, MATCH($B$3, resultados!$A$1:$ZZ$1, 0))</f>
        <v/>
      </c>
    </row>
    <row r="216">
      <c r="A216">
        <f>INDEX(resultados!$A$2:$ZZ$3000, 210, MATCH($B$1, resultados!$A$1:$ZZ$1, 0))</f>
        <v/>
      </c>
      <c r="B216">
        <f>INDEX(resultados!$A$2:$ZZ$3000, 210, MATCH($B$2, resultados!$A$1:$ZZ$1, 0))</f>
        <v/>
      </c>
      <c r="C216">
        <f>INDEX(resultados!$A$2:$ZZ$3000, 210, MATCH($B$3, resultados!$A$1:$ZZ$1, 0))</f>
        <v/>
      </c>
    </row>
    <row r="217">
      <c r="A217">
        <f>INDEX(resultados!$A$2:$ZZ$3000, 211, MATCH($B$1, resultados!$A$1:$ZZ$1, 0))</f>
        <v/>
      </c>
      <c r="B217">
        <f>INDEX(resultados!$A$2:$ZZ$3000, 211, MATCH($B$2, resultados!$A$1:$ZZ$1, 0))</f>
        <v/>
      </c>
      <c r="C217">
        <f>INDEX(resultados!$A$2:$ZZ$3000, 211, MATCH($B$3, resultados!$A$1:$ZZ$1, 0))</f>
        <v/>
      </c>
    </row>
    <row r="218">
      <c r="A218">
        <f>INDEX(resultados!$A$2:$ZZ$3000, 212, MATCH($B$1, resultados!$A$1:$ZZ$1, 0))</f>
        <v/>
      </c>
      <c r="B218">
        <f>INDEX(resultados!$A$2:$ZZ$3000, 212, MATCH($B$2, resultados!$A$1:$ZZ$1, 0))</f>
        <v/>
      </c>
      <c r="C218">
        <f>INDEX(resultados!$A$2:$ZZ$3000, 212, MATCH($B$3, resultados!$A$1:$ZZ$1, 0))</f>
        <v/>
      </c>
    </row>
    <row r="219">
      <c r="A219">
        <f>INDEX(resultados!$A$2:$ZZ$3000, 213, MATCH($B$1, resultados!$A$1:$ZZ$1, 0))</f>
        <v/>
      </c>
      <c r="B219">
        <f>INDEX(resultados!$A$2:$ZZ$3000, 213, MATCH($B$2, resultados!$A$1:$ZZ$1, 0))</f>
        <v/>
      </c>
      <c r="C219">
        <f>INDEX(resultados!$A$2:$ZZ$3000, 213, MATCH($B$3, resultados!$A$1:$ZZ$1, 0))</f>
        <v/>
      </c>
    </row>
    <row r="220">
      <c r="A220">
        <f>INDEX(resultados!$A$2:$ZZ$3000, 214, MATCH($B$1, resultados!$A$1:$ZZ$1, 0))</f>
        <v/>
      </c>
      <c r="B220">
        <f>INDEX(resultados!$A$2:$ZZ$3000, 214, MATCH($B$2, resultados!$A$1:$ZZ$1, 0))</f>
        <v/>
      </c>
      <c r="C220">
        <f>INDEX(resultados!$A$2:$ZZ$3000, 214, MATCH($B$3, resultados!$A$1:$ZZ$1, 0))</f>
        <v/>
      </c>
    </row>
    <row r="221">
      <c r="A221">
        <f>INDEX(resultados!$A$2:$ZZ$3000, 215, MATCH($B$1, resultados!$A$1:$ZZ$1, 0))</f>
        <v/>
      </c>
      <c r="B221">
        <f>INDEX(resultados!$A$2:$ZZ$3000, 215, MATCH($B$2, resultados!$A$1:$ZZ$1, 0))</f>
        <v/>
      </c>
      <c r="C221">
        <f>INDEX(resultados!$A$2:$ZZ$3000, 215, MATCH($B$3, resultados!$A$1:$ZZ$1, 0))</f>
        <v/>
      </c>
    </row>
    <row r="222">
      <c r="A222">
        <f>INDEX(resultados!$A$2:$ZZ$3000, 216, MATCH($B$1, resultados!$A$1:$ZZ$1, 0))</f>
        <v/>
      </c>
      <c r="B222">
        <f>INDEX(resultados!$A$2:$ZZ$3000, 216, MATCH($B$2, resultados!$A$1:$ZZ$1, 0))</f>
        <v/>
      </c>
      <c r="C222">
        <f>INDEX(resultados!$A$2:$ZZ$3000, 216, MATCH($B$3, resultados!$A$1:$ZZ$1, 0))</f>
        <v/>
      </c>
    </row>
    <row r="223">
      <c r="A223">
        <f>INDEX(resultados!$A$2:$ZZ$3000, 217, MATCH($B$1, resultados!$A$1:$ZZ$1, 0))</f>
        <v/>
      </c>
      <c r="B223">
        <f>INDEX(resultados!$A$2:$ZZ$3000, 217, MATCH($B$2, resultados!$A$1:$ZZ$1, 0))</f>
        <v/>
      </c>
      <c r="C223">
        <f>INDEX(resultados!$A$2:$ZZ$3000, 217, MATCH($B$3, resultados!$A$1:$ZZ$1, 0))</f>
        <v/>
      </c>
    </row>
    <row r="224">
      <c r="A224">
        <f>INDEX(resultados!$A$2:$ZZ$3000, 218, MATCH($B$1, resultados!$A$1:$ZZ$1, 0))</f>
        <v/>
      </c>
      <c r="B224">
        <f>INDEX(resultados!$A$2:$ZZ$3000, 218, MATCH($B$2, resultados!$A$1:$ZZ$1, 0))</f>
        <v/>
      </c>
      <c r="C224">
        <f>INDEX(resultados!$A$2:$ZZ$3000, 218, MATCH($B$3, resultados!$A$1:$ZZ$1, 0))</f>
        <v/>
      </c>
    </row>
    <row r="225">
      <c r="A225">
        <f>INDEX(resultados!$A$2:$ZZ$3000, 219, MATCH($B$1, resultados!$A$1:$ZZ$1, 0))</f>
        <v/>
      </c>
      <c r="B225">
        <f>INDEX(resultados!$A$2:$ZZ$3000, 219, MATCH($B$2, resultados!$A$1:$ZZ$1, 0))</f>
        <v/>
      </c>
      <c r="C225">
        <f>INDEX(resultados!$A$2:$ZZ$3000, 219, MATCH($B$3, resultados!$A$1:$ZZ$1, 0))</f>
        <v/>
      </c>
    </row>
    <row r="226">
      <c r="A226">
        <f>INDEX(resultados!$A$2:$ZZ$3000, 220, MATCH($B$1, resultados!$A$1:$ZZ$1, 0))</f>
        <v/>
      </c>
      <c r="B226">
        <f>INDEX(resultados!$A$2:$ZZ$3000, 220, MATCH($B$2, resultados!$A$1:$ZZ$1, 0))</f>
        <v/>
      </c>
      <c r="C226">
        <f>INDEX(resultados!$A$2:$ZZ$3000, 220, MATCH($B$3, resultados!$A$1:$ZZ$1, 0))</f>
        <v/>
      </c>
    </row>
    <row r="227">
      <c r="A227">
        <f>INDEX(resultados!$A$2:$ZZ$3000, 221, MATCH($B$1, resultados!$A$1:$ZZ$1, 0))</f>
        <v/>
      </c>
      <c r="B227">
        <f>INDEX(resultados!$A$2:$ZZ$3000, 221, MATCH($B$2, resultados!$A$1:$ZZ$1, 0))</f>
        <v/>
      </c>
      <c r="C227">
        <f>INDEX(resultados!$A$2:$ZZ$3000, 221, MATCH($B$3, resultados!$A$1:$ZZ$1, 0))</f>
        <v/>
      </c>
    </row>
    <row r="228">
      <c r="A228">
        <f>INDEX(resultados!$A$2:$ZZ$3000, 222, MATCH($B$1, resultados!$A$1:$ZZ$1, 0))</f>
        <v/>
      </c>
      <c r="B228">
        <f>INDEX(resultados!$A$2:$ZZ$3000, 222, MATCH($B$2, resultados!$A$1:$ZZ$1, 0))</f>
        <v/>
      </c>
      <c r="C228">
        <f>INDEX(resultados!$A$2:$ZZ$3000, 222, MATCH($B$3, resultados!$A$1:$ZZ$1, 0))</f>
        <v/>
      </c>
    </row>
    <row r="229">
      <c r="A229">
        <f>INDEX(resultados!$A$2:$ZZ$3000, 223, MATCH($B$1, resultados!$A$1:$ZZ$1, 0))</f>
        <v/>
      </c>
      <c r="B229">
        <f>INDEX(resultados!$A$2:$ZZ$3000, 223, MATCH($B$2, resultados!$A$1:$ZZ$1, 0))</f>
        <v/>
      </c>
      <c r="C229">
        <f>INDEX(resultados!$A$2:$ZZ$3000, 223, MATCH($B$3, resultados!$A$1:$ZZ$1, 0))</f>
        <v/>
      </c>
    </row>
    <row r="230">
      <c r="A230">
        <f>INDEX(resultados!$A$2:$ZZ$3000, 224, MATCH($B$1, resultados!$A$1:$ZZ$1, 0))</f>
        <v/>
      </c>
      <c r="B230">
        <f>INDEX(resultados!$A$2:$ZZ$3000, 224, MATCH($B$2, resultados!$A$1:$ZZ$1, 0))</f>
        <v/>
      </c>
      <c r="C230">
        <f>INDEX(resultados!$A$2:$ZZ$3000, 224, MATCH($B$3, resultados!$A$1:$ZZ$1, 0))</f>
        <v/>
      </c>
    </row>
    <row r="231">
      <c r="A231">
        <f>INDEX(resultados!$A$2:$ZZ$3000, 225, MATCH($B$1, resultados!$A$1:$ZZ$1, 0))</f>
        <v/>
      </c>
      <c r="B231">
        <f>INDEX(resultados!$A$2:$ZZ$3000, 225, MATCH($B$2, resultados!$A$1:$ZZ$1, 0))</f>
        <v/>
      </c>
      <c r="C231">
        <f>INDEX(resultados!$A$2:$ZZ$3000, 225, MATCH($B$3, resultados!$A$1:$ZZ$1, 0))</f>
        <v/>
      </c>
    </row>
    <row r="232">
      <c r="A232">
        <f>INDEX(resultados!$A$2:$ZZ$3000, 226, MATCH($B$1, resultados!$A$1:$ZZ$1, 0))</f>
        <v/>
      </c>
      <c r="B232">
        <f>INDEX(resultados!$A$2:$ZZ$3000, 226, MATCH($B$2, resultados!$A$1:$ZZ$1, 0))</f>
        <v/>
      </c>
      <c r="C232">
        <f>INDEX(resultados!$A$2:$ZZ$3000, 226, MATCH($B$3, resultados!$A$1:$ZZ$1, 0))</f>
        <v/>
      </c>
    </row>
    <row r="233">
      <c r="A233">
        <f>INDEX(resultados!$A$2:$ZZ$3000, 227, MATCH($B$1, resultados!$A$1:$ZZ$1, 0))</f>
        <v/>
      </c>
      <c r="B233">
        <f>INDEX(resultados!$A$2:$ZZ$3000, 227, MATCH($B$2, resultados!$A$1:$ZZ$1, 0))</f>
        <v/>
      </c>
      <c r="C233">
        <f>INDEX(resultados!$A$2:$ZZ$3000, 227, MATCH($B$3, resultados!$A$1:$ZZ$1, 0))</f>
        <v/>
      </c>
    </row>
    <row r="234">
      <c r="A234">
        <f>INDEX(resultados!$A$2:$ZZ$3000, 228, MATCH($B$1, resultados!$A$1:$ZZ$1, 0))</f>
        <v/>
      </c>
      <c r="B234">
        <f>INDEX(resultados!$A$2:$ZZ$3000, 228, MATCH($B$2, resultados!$A$1:$ZZ$1, 0))</f>
        <v/>
      </c>
      <c r="C234">
        <f>INDEX(resultados!$A$2:$ZZ$3000, 228, MATCH($B$3, resultados!$A$1:$ZZ$1, 0))</f>
        <v/>
      </c>
    </row>
    <row r="235">
      <c r="A235">
        <f>INDEX(resultados!$A$2:$ZZ$3000, 229, MATCH($B$1, resultados!$A$1:$ZZ$1, 0))</f>
        <v/>
      </c>
      <c r="B235">
        <f>INDEX(resultados!$A$2:$ZZ$3000, 229, MATCH($B$2, resultados!$A$1:$ZZ$1, 0))</f>
        <v/>
      </c>
      <c r="C235">
        <f>INDEX(resultados!$A$2:$ZZ$3000, 229, MATCH($B$3, resultados!$A$1:$ZZ$1, 0))</f>
        <v/>
      </c>
    </row>
    <row r="236">
      <c r="A236">
        <f>INDEX(resultados!$A$2:$ZZ$3000, 230, MATCH($B$1, resultados!$A$1:$ZZ$1, 0))</f>
        <v/>
      </c>
      <c r="B236">
        <f>INDEX(resultados!$A$2:$ZZ$3000, 230, MATCH($B$2, resultados!$A$1:$ZZ$1, 0))</f>
        <v/>
      </c>
      <c r="C236">
        <f>INDEX(resultados!$A$2:$ZZ$3000, 230, MATCH($B$3, resultados!$A$1:$ZZ$1, 0))</f>
        <v/>
      </c>
    </row>
    <row r="237">
      <c r="A237">
        <f>INDEX(resultados!$A$2:$ZZ$3000, 231, MATCH($B$1, resultados!$A$1:$ZZ$1, 0))</f>
        <v/>
      </c>
      <c r="B237">
        <f>INDEX(resultados!$A$2:$ZZ$3000, 231, MATCH($B$2, resultados!$A$1:$ZZ$1, 0))</f>
        <v/>
      </c>
      <c r="C237">
        <f>INDEX(resultados!$A$2:$ZZ$3000, 231, MATCH($B$3, resultados!$A$1:$ZZ$1, 0))</f>
        <v/>
      </c>
    </row>
    <row r="238">
      <c r="A238">
        <f>INDEX(resultados!$A$2:$ZZ$3000, 232, MATCH($B$1, resultados!$A$1:$ZZ$1, 0))</f>
        <v/>
      </c>
      <c r="B238">
        <f>INDEX(resultados!$A$2:$ZZ$3000, 232, MATCH($B$2, resultados!$A$1:$ZZ$1, 0))</f>
        <v/>
      </c>
      <c r="C238">
        <f>INDEX(resultados!$A$2:$ZZ$3000, 232, MATCH($B$3, resultados!$A$1:$ZZ$1, 0))</f>
        <v/>
      </c>
    </row>
    <row r="239">
      <c r="A239">
        <f>INDEX(resultados!$A$2:$ZZ$3000, 233, MATCH($B$1, resultados!$A$1:$ZZ$1, 0))</f>
        <v/>
      </c>
      <c r="B239">
        <f>INDEX(resultados!$A$2:$ZZ$3000, 233, MATCH($B$2, resultados!$A$1:$ZZ$1, 0))</f>
        <v/>
      </c>
      <c r="C239">
        <f>INDEX(resultados!$A$2:$ZZ$3000, 233, MATCH($B$3, resultados!$A$1:$ZZ$1, 0))</f>
        <v/>
      </c>
    </row>
    <row r="240">
      <c r="A240">
        <f>INDEX(resultados!$A$2:$ZZ$3000, 234, MATCH($B$1, resultados!$A$1:$ZZ$1, 0))</f>
        <v/>
      </c>
      <c r="B240">
        <f>INDEX(resultados!$A$2:$ZZ$3000, 234, MATCH($B$2, resultados!$A$1:$ZZ$1, 0))</f>
        <v/>
      </c>
      <c r="C240">
        <f>INDEX(resultados!$A$2:$ZZ$3000, 234, MATCH($B$3, resultados!$A$1:$ZZ$1, 0))</f>
        <v/>
      </c>
    </row>
    <row r="241">
      <c r="A241">
        <f>INDEX(resultados!$A$2:$ZZ$3000, 235, MATCH($B$1, resultados!$A$1:$ZZ$1, 0))</f>
        <v/>
      </c>
      <c r="B241">
        <f>INDEX(resultados!$A$2:$ZZ$3000, 235, MATCH($B$2, resultados!$A$1:$ZZ$1, 0))</f>
        <v/>
      </c>
      <c r="C241">
        <f>INDEX(resultados!$A$2:$ZZ$3000, 235, MATCH($B$3, resultados!$A$1:$ZZ$1, 0))</f>
        <v/>
      </c>
    </row>
    <row r="242">
      <c r="A242">
        <f>INDEX(resultados!$A$2:$ZZ$3000, 236, MATCH($B$1, resultados!$A$1:$ZZ$1, 0))</f>
        <v/>
      </c>
      <c r="B242">
        <f>INDEX(resultados!$A$2:$ZZ$3000, 236, MATCH($B$2, resultados!$A$1:$ZZ$1, 0))</f>
        <v/>
      </c>
      <c r="C242">
        <f>INDEX(resultados!$A$2:$ZZ$3000, 236, MATCH($B$3, resultados!$A$1:$ZZ$1, 0))</f>
        <v/>
      </c>
    </row>
    <row r="243">
      <c r="A243">
        <f>INDEX(resultados!$A$2:$ZZ$3000, 237, MATCH($B$1, resultados!$A$1:$ZZ$1, 0))</f>
        <v/>
      </c>
      <c r="B243">
        <f>INDEX(resultados!$A$2:$ZZ$3000, 237, MATCH($B$2, resultados!$A$1:$ZZ$1, 0))</f>
        <v/>
      </c>
      <c r="C243">
        <f>INDEX(resultados!$A$2:$ZZ$3000, 237, MATCH($B$3, resultados!$A$1:$ZZ$1, 0))</f>
        <v/>
      </c>
    </row>
    <row r="244">
      <c r="A244">
        <f>INDEX(resultados!$A$2:$ZZ$3000, 238, MATCH($B$1, resultados!$A$1:$ZZ$1, 0))</f>
        <v/>
      </c>
      <c r="B244">
        <f>INDEX(resultados!$A$2:$ZZ$3000, 238, MATCH($B$2, resultados!$A$1:$ZZ$1, 0))</f>
        <v/>
      </c>
      <c r="C244">
        <f>INDEX(resultados!$A$2:$ZZ$3000, 238, MATCH($B$3, resultados!$A$1:$ZZ$1, 0))</f>
        <v/>
      </c>
    </row>
    <row r="245">
      <c r="A245">
        <f>INDEX(resultados!$A$2:$ZZ$3000, 239, MATCH($B$1, resultados!$A$1:$ZZ$1, 0))</f>
        <v/>
      </c>
      <c r="B245">
        <f>INDEX(resultados!$A$2:$ZZ$3000, 239, MATCH($B$2, resultados!$A$1:$ZZ$1, 0))</f>
        <v/>
      </c>
      <c r="C245">
        <f>INDEX(resultados!$A$2:$ZZ$3000, 239, MATCH($B$3, resultados!$A$1:$ZZ$1, 0))</f>
        <v/>
      </c>
    </row>
    <row r="246">
      <c r="A246">
        <f>INDEX(resultados!$A$2:$ZZ$3000, 240, MATCH($B$1, resultados!$A$1:$ZZ$1, 0))</f>
        <v/>
      </c>
      <c r="B246">
        <f>INDEX(resultados!$A$2:$ZZ$3000, 240, MATCH($B$2, resultados!$A$1:$ZZ$1, 0))</f>
        <v/>
      </c>
      <c r="C246">
        <f>INDEX(resultados!$A$2:$ZZ$3000, 240, MATCH($B$3, resultados!$A$1:$ZZ$1, 0))</f>
        <v/>
      </c>
    </row>
    <row r="247">
      <c r="A247">
        <f>INDEX(resultados!$A$2:$ZZ$3000, 241, MATCH($B$1, resultados!$A$1:$ZZ$1, 0))</f>
        <v/>
      </c>
      <c r="B247">
        <f>INDEX(resultados!$A$2:$ZZ$3000, 241, MATCH($B$2, resultados!$A$1:$ZZ$1, 0))</f>
        <v/>
      </c>
      <c r="C247">
        <f>INDEX(resultados!$A$2:$ZZ$3000, 241, MATCH($B$3, resultados!$A$1:$ZZ$1, 0))</f>
        <v/>
      </c>
    </row>
    <row r="248">
      <c r="A248">
        <f>INDEX(resultados!$A$2:$ZZ$3000, 242, MATCH($B$1, resultados!$A$1:$ZZ$1, 0))</f>
        <v/>
      </c>
      <c r="B248">
        <f>INDEX(resultados!$A$2:$ZZ$3000, 242, MATCH($B$2, resultados!$A$1:$ZZ$1, 0))</f>
        <v/>
      </c>
      <c r="C248">
        <f>INDEX(resultados!$A$2:$ZZ$3000, 242, MATCH($B$3, resultados!$A$1:$ZZ$1, 0))</f>
        <v/>
      </c>
    </row>
    <row r="249">
      <c r="A249">
        <f>INDEX(resultados!$A$2:$ZZ$3000, 243, MATCH($B$1, resultados!$A$1:$ZZ$1, 0))</f>
        <v/>
      </c>
      <c r="B249">
        <f>INDEX(resultados!$A$2:$ZZ$3000, 243, MATCH($B$2, resultados!$A$1:$ZZ$1, 0))</f>
        <v/>
      </c>
      <c r="C249">
        <f>INDEX(resultados!$A$2:$ZZ$3000, 243, MATCH($B$3, resultados!$A$1:$ZZ$1, 0))</f>
        <v/>
      </c>
    </row>
    <row r="250">
      <c r="A250">
        <f>INDEX(resultados!$A$2:$ZZ$3000, 244, MATCH($B$1, resultados!$A$1:$ZZ$1, 0))</f>
        <v/>
      </c>
      <c r="B250">
        <f>INDEX(resultados!$A$2:$ZZ$3000, 244, MATCH($B$2, resultados!$A$1:$ZZ$1, 0))</f>
        <v/>
      </c>
      <c r="C250">
        <f>INDEX(resultados!$A$2:$ZZ$3000, 244, MATCH($B$3, resultados!$A$1:$ZZ$1, 0))</f>
        <v/>
      </c>
    </row>
    <row r="251">
      <c r="A251">
        <f>INDEX(resultados!$A$2:$ZZ$3000, 245, MATCH($B$1, resultados!$A$1:$ZZ$1, 0))</f>
        <v/>
      </c>
      <c r="B251">
        <f>INDEX(resultados!$A$2:$ZZ$3000, 245, MATCH($B$2, resultados!$A$1:$ZZ$1, 0))</f>
        <v/>
      </c>
      <c r="C251">
        <f>INDEX(resultados!$A$2:$ZZ$3000, 245, MATCH($B$3, resultados!$A$1:$ZZ$1, 0))</f>
        <v/>
      </c>
    </row>
    <row r="252">
      <c r="A252">
        <f>INDEX(resultados!$A$2:$ZZ$3000, 246, MATCH($B$1, resultados!$A$1:$ZZ$1, 0))</f>
        <v/>
      </c>
      <c r="B252">
        <f>INDEX(resultados!$A$2:$ZZ$3000, 246, MATCH($B$2, resultados!$A$1:$ZZ$1, 0))</f>
        <v/>
      </c>
      <c r="C252">
        <f>INDEX(resultados!$A$2:$ZZ$3000, 246, MATCH($B$3, resultados!$A$1:$ZZ$1, 0))</f>
        <v/>
      </c>
    </row>
    <row r="253">
      <c r="A253">
        <f>INDEX(resultados!$A$2:$ZZ$3000, 247, MATCH($B$1, resultados!$A$1:$ZZ$1, 0))</f>
        <v/>
      </c>
      <c r="B253">
        <f>INDEX(resultados!$A$2:$ZZ$3000, 247, MATCH($B$2, resultados!$A$1:$ZZ$1, 0))</f>
        <v/>
      </c>
      <c r="C253">
        <f>INDEX(resultados!$A$2:$ZZ$3000, 247, MATCH($B$3, resultados!$A$1:$ZZ$1, 0))</f>
        <v/>
      </c>
    </row>
    <row r="254">
      <c r="A254">
        <f>INDEX(resultados!$A$2:$ZZ$3000, 248, MATCH($B$1, resultados!$A$1:$ZZ$1, 0))</f>
        <v/>
      </c>
      <c r="B254">
        <f>INDEX(resultados!$A$2:$ZZ$3000, 248, MATCH($B$2, resultados!$A$1:$ZZ$1, 0))</f>
        <v/>
      </c>
      <c r="C254">
        <f>INDEX(resultados!$A$2:$ZZ$3000, 248, MATCH($B$3, resultados!$A$1:$ZZ$1, 0))</f>
        <v/>
      </c>
    </row>
    <row r="255">
      <c r="A255">
        <f>INDEX(resultados!$A$2:$ZZ$3000, 249, MATCH($B$1, resultados!$A$1:$ZZ$1, 0))</f>
        <v/>
      </c>
      <c r="B255">
        <f>INDEX(resultados!$A$2:$ZZ$3000, 249, MATCH($B$2, resultados!$A$1:$ZZ$1, 0))</f>
        <v/>
      </c>
      <c r="C255">
        <f>INDEX(resultados!$A$2:$ZZ$3000, 249, MATCH($B$3, resultados!$A$1:$ZZ$1, 0))</f>
        <v/>
      </c>
    </row>
    <row r="256">
      <c r="A256">
        <f>INDEX(resultados!$A$2:$ZZ$3000, 250, MATCH($B$1, resultados!$A$1:$ZZ$1, 0))</f>
        <v/>
      </c>
      <c r="B256">
        <f>INDEX(resultados!$A$2:$ZZ$3000, 250, MATCH($B$2, resultados!$A$1:$ZZ$1, 0))</f>
        <v/>
      </c>
      <c r="C256">
        <f>INDEX(resultados!$A$2:$ZZ$3000, 250, MATCH($B$3, resultados!$A$1:$ZZ$1, 0))</f>
        <v/>
      </c>
    </row>
    <row r="257">
      <c r="A257">
        <f>INDEX(resultados!$A$2:$ZZ$3000, 251, MATCH($B$1, resultados!$A$1:$ZZ$1, 0))</f>
        <v/>
      </c>
      <c r="B257">
        <f>INDEX(resultados!$A$2:$ZZ$3000, 251, MATCH($B$2, resultados!$A$1:$ZZ$1, 0))</f>
        <v/>
      </c>
      <c r="C257">
        <f>INDEX(resultados!$A$2:$ZZ$3000, 251, MATCH($B$3, resultados!$A$1:$ZZ$1, 0))</f>
        <v/>
      </c>
    </row>
    <row r="258">
      <c r="A258">
        <f>INDEX(resultados!$A$2:$ZZ$3000, 252, MATCH($B$1, resultados!$A$1:$ZZ$1, 0))</f>
        <v/>
      </c>
      <c r="B258">
        <f>INDEX(resultados!$A$2:$ZZ$3000, 252, MATCH($B$2, resultados!$A$1:$ZZ$1, 0))</f>
        <v/>
      </c>
      <c r="C258">
        <f>INDEX(resultados!$A$2:$ZZ$3000, 252, MATCH($B$3, resultados!$A$1:$ZZ$1, 0))</f>
        <v/>
      </c>
    </row>
    <row r="259">
      <c r="A259">
        <f>INDEX(resultados!$A$2:$ZZ$3000, 253, MATCH($B$1, resultados!$A$1:$ZZ$1, 0))</f>
        <v/>
      </c>
      <c r="B259">
        <f>INDEX(resultados!$A$2:$ZZ$3000, 253, MATCH($B$2, resultados!$A$1:$ZZ$1, 0))</f>
        <v/>
      </c>
      <c r="C259">
        <f>INDEX(resultados!$A$2:$ZZ$3000, 253, MATCH($B$3, resultados!$A$1:$ZZ$1, 0))</f>
        <v/>
      </c>
    </row>
    <row r="260">
      <c r="A260">
        <f>INDEX(resultados!$A$2:$ZZ$3000, 254, MATCH($B$1, resultados!$A$1:$ZZ$1, 0))</f>
        <v/>
      </c>
      <c r="B260">
        <f>INDEX(resultados!$A$2:$ZZ$3000, 254, MATCH($B$2, resultados!$A$1:$ZZ$1, 0))</f>
        <v/>
      </c>
      <c r="C260">
        <f>INDEX(resultados!$A$2:$ZZ$3000, 254, MATCH($B$3, resultados!$A$1:$ZZ$1, 0))</f>
        <v/>
      </c>
    </row>
    <row r="261">
      <c r="A261">
        <f>INDEX(resultados!$A$2:$ZZ$3000, 255, MATCH($B$1, resultados!$A$1:$ZZ$1, 0))</f>
        <v/>
      </c>
      <c r="B261">
        <f>INDEX(resultados!$A$2:$ZZ$3000, 255, MATCH($B$2, resultados!$A$1:$ZZ$1, 0))</f>
        <v/>
      </c>
      <c r="C261">
        <f>INDEX(resultados!$A$2:$ZZ$3000, 255, MATCH($B$3, resultados!$A$1:$ZZ$1, 0))</f>
        <v/>
      </c>
    </row>
    <row r="262">
      <c r="A262">
        <f>INDEX(resultados!$A$2:$ZZ$3000, 256, MATCH($B$1, resultados!$A$1:$ZZ$1, 0))</f>
        <v/>
      </c>
      <c r="B262">
        <f>INDEX(resultados!$A$2:$ZZ$3000, 256, MATCH($B$2, resultados!$A$1:$ZZ$1, 0))</f>
        <v/>
      </c>
      <c r="C262">
        <f>INDEX(resultados!$A$2:$ZZ$3000, 256, MATCH($B$3, resultados!$A$1:$ZZ$1, 0))</f>
        <v/>
      </c>
    </row>
    <row r="263">
      <c r="A263">
        <f>INDEX(resultados!$A$2:$ZZ$3000, 257, MATCH($B$1, resultados!$A$1:$ZZ$1, 0))</f>
        <v/>
      </c>
      <c r="B263">
        <f>INDEX(resultados!$A$2:$ZZ$3000, 257, MATCH($B$2, resultados!$A$1:$ZZ$1, 0))</f>
        <v/>
      </c>
      <c r="C263">
        <f>INDEX(resultados!$A$2:$ZZ$3000, 257, MATCH($B$3, resultados!$A$1:$ZZ$1, 0))</f>
        <v/>
      </c>
    </row>
    <row r="264">
      <c r="A264">
        <f>INDEX(resultados!$A$2:$ZZ$3000, 258, MATCH($B$1, resultados!$A$1:$ZZ$1, 0))</f>
        <v/>
      </c>
      <c r="B264">
        <f>INDEX(resultados!$A$2:$ZZ$3000, 258, MATCH($B$2, resultados!$A$1:$ZZ$1, 0))</f>
        <v/>
      </c>
      <c r="C264">
        <f>INDEX(resultados!$A$2:$ZZ$3000, 258, MATCH($B$3, resultados!$A$1:$ZZ$1, 0))</f>
        <v/>
      </c>
    </row>
    <row r="265">
      <c r="A265">
        <f>INDEX(resultados!$A$2:$ZZ$3000, 259, MATCH($B$1, resultados!$A$1:$ZZ$1, 0))</f>
        <v/>
      </c>
      <c r="B265">
        <f>INDEX(resultados!$A$2:$ZZ$3000, 259, MATCH($B$2, resultados!$A$1:$ZZ$1, 0))</f>
        <v/>
      </c>
      <c r="C265">
        <f>INDEX(resultados!$A$2:$ZZ$3000, 259, MATCH($B$3, resultados!$A$1:$ZZ$1, 0))</f>
        <v/>
      </c>
    </row>
    <row r="266">
      <c r="A266">
        <f>INDEX(resultados!$A$2:$ZZ$3000, 260, MATCH($B$1, resultados!$A$1:$ZZ$1, 0))</f>
        <v/>
      </c>
      <c r="B266">
        <f>INDEX(resultados!$A$2:$ZZ$3000, 260, MATCH($B$2, resultados!$A$1:$ZZ$1, 0))</f>
        <v/>
      </c>
      <c r="C266">
        <f>INDEX(resultados!$A$2:$ZZ$3000, 260, MATCH($B$3, resultados!$A$1:$ZZ$1, 0))</f>
        <v/>
      </c>
    </row>
    <row r="267">
      <c r="A267">
        <f>INDEX(resultados!$A$2:$ZZ$3000, 261, MATCH($B$1, resultados!$A$1:$ZZ$1, 0))</f>
        <v/>
      </c>
      <c r="B267">
        <f>INDEX(resultados!$A$2:$ZZ$3000, 261, MATCH($B$2, resultados!$A$1:$ZZ$1, 0))</f>
        <v/>
      </c>
      <c r="C267">
        <f>INDEX(resultados!$A$2:$ZZ$3000, 261, MATCH($B$3, resultados!$A$1:$ZZ$1, 0))</f>
        <v/>
      </c>
    </row>
    <row r="268">
      <c r="A268">
        <f>INDEX(resultados!$A$2:$ZZ$3000, 262, MATCH($B$1, resultados!$A$1:$ZZ$1, 0))</f>
        <v/>
      </c>
      <c r="B268">
        <f>INDEX(resultados!$A$2:$ZZ$3000, 262, MATCH($B$2, resultados!$A$1:$ZZ$1, 0))</f>
        <v/>
      </c>
      <c r="C268">
        <f>INDEX(resultados!$A$2:$ZZ$3000, 262, MATCH($B$3, resultados!$A$1:$ZZ$1, 0))</f>
        <v/>
      </c>
    </row>
    <row r="269">
      <c r="A269">
        <f>INDEX(resultados!$A$2:$ZZ$3000, 263, MATCH($B$1, resultados!$A$1:$ZZ$1, 0))</f>
        <v/>
      </c>
      <c r="B269">
        <f>INDEX(resultados!$A$2:$ZZ$3000, 263, MATCH($B$2, resultados!$A$1:$ZZ$1, 0))</f>
        <v/>
      </c>
      <c r="C269">
        <f>INDEX(resultados!$A$2:$ZZ$3000, 263, MATCH($B$3, resultados!$A$1:$ZZ$1, 0))</f>
        <v/>
      </c>
    </row>
    <row r="270">
      <c r="A270">
        <f>INDEX(resultados!$A$2:$ZZ$3000, 264, MATCH($B$1, resultados!$A$1:$ZZ$1, 0))</f>
        <v/>
      </c>
      <c r="B270">
        <f>INDEX(resultados!$A$2:$ZZ$3000, 264, MATCH($B$2, resultados!$A$1:$ZZ$1, 0))</f>
        <v/>
      </c>
      <c r="C270">
        <f>INDEX(resultados!$A$2:$ZZ$3000, 264, MATCH($B$3, resultados!$A$1:$ZZ$1, 0))</f>
        <v/>
      </c>
    </row>
    <row r="271">
      <c r="A271">
        <f>INDEX(resultados!$A$2:$ZZ$3000, 265, MATCH($B$1, resultados!$A$1:$ZZ$1, 0))</f>
        <v/>
      </c>
      <c r="B271">
        <f>INDEX(resultados!$A$2:$ZZ$3000, 265, MATCH($B$2, resultados!$A$1:$ZZ$1, 0))</f>
        <v/>
      </c>
      <c r="C271">
        <f>INDEX(resultados!$A$2:$ZZ$3000, 265, MATCH($B$3, resultados!$A$1:$ZZ$1, 0))</f>
        <v/>
      </c>
    </row>
    <row r="272">
      <c r="A272">
        <f>INDEX(resultados!$A$2:$ZZ$3000, 266, MATCH($B$1, resultados!$A$1:$ZZ$1, 0))</f>
        <v/>
      </c>
      <c r="B272">
        <f>INDEX(resultados!$A$2:$ZZ$3000, 266, MATCH($B$2, resultados!$A$1:$ZZ$1, 0))</f>
        <v/>
      </c>
      <c r="C272">
        <f>INDEX(resultados!$A$2:$ZZ$3000, 266, MATCH($B$3, resultados!$A$1:$ZZ$1, 0))</f>
        <v/>
      </c>
    </row>
    <row r="273">
      <c r="A273">
        <f>INDEX(resultados!$A$2:$ZZ$3000, 267, MATCH($B$1, resultados!$A$1:$ZZ$1, 0))</f>
        <v/>
      </c>
      <c r="B273">
        <f>INDEX(resultados!$A$2:$ZZ$3000, 267, MATCH($B$2, resultados!$A$1:$ZZ$1, 0))</f>
        <v/>
      </c>
      <c r="C273">
        <f>INDEX(resultados!$A$2:$ZZ$3000, 267, MATCH($B$3, resultados!$A$1:$ZZ$1, 0))</f>
        <v/>
      </c>
    </row>
    <row r="274">
      <c r="A274">
        <f>INDEX(resultados!$A$2:$ZZ$3000, 268, MATCH($B$1, resultados!$A$1:$ZZ$1, 0))</f>
        <v/>
      </c>
      <c r="B274">
        <f>INDEX(resultados!$A$2:$ZZ$3000, 268, MATCH($B$2, resultados!$A$1:$ZZ$1, 0))</f>
        <v/>
      </c>
      <c r="C274">
        <f>INDEX(resultados!$A$2:$ZZ$3000, 268, MATCH($B$3, resultados!$A$1:$ZZ$1, 0))</f>
        <v/>
      </c>
    </row>
    <row r="275">
      <c r="A275">
        <f>INDEX(resultados!$A$2:$ZZ$3000, 269, MATCH($B$1, resultados!$A$1:$ZZ$1, 0))</f>
        <v/>
      </c>
      <c r="B275">
        <f>INDEX(resultados!$A$2:$ZZ$3000, 269, MATCH($B$2, resultados!$A$1:$ZZ$1, 0))</f>
        <v/>
      </c>
      <c r="C275">
        <f>INDEX(resultados!$A$2:$ZZ$3000, 269, MATCH($B$3, resultados!$A$1:$ZZ$1, 0))</f>
        <v/>
      </c>
    </row>
    <row r="276">
      <c r="A276">
        <f>INDEX(resultados!$A$2:$ZZ$3000, 270, MATCH($B$1, resultados!$A$1:$ZZ$1, 0))</f>
        <v/>
      </c>
      <c r="B276">
        <f>INDEX(resultados!$A$2:$ZZ$3000, 270, MATCH($B$2, resultados!$A$1:$ZZ$1, 0))</f>
        <v/>
      </c>
      <c r="C276">
        <f>INDEX(resultados!$A$2:$ZZ$3000, 270, MATCH($B$3, resultados!$A$1:$ZZ$1, 0))</f>
        <v/>
      </c>
    </row>
    <row r="277">
      <c r="A277">
        <f>INDEX(resultados!$A$2:$ZZ$3000, 271, MATCH($B$1, resultados!$A$1:$ZZ$1, 0))</f>
        <v/>
      </c>
      <c r="B277">
        <f>INDEX(resultados!$A$2:$ZZ$3000, 271, MATCH($B$2, resultados!$A$1:$ZZ$1, 0))</f>
        <v/>
      </c>
      <c r="C277">
        <f>INDEX(resultados!$A$2:$ZZ$3000, 271, MATCH($B$3, resultados!$A$1:$ZZ$1, 0))</f>
        <v/>
      </c>
    </row>
    <row r="278">
      <c r="A278">
        <f>INDEX(resultados!$A$2:$ZZ$3000, 272, MATCH($B$1, resultados!$A$1:$ZZ$1, 0))</f>
        <v/>
      </c>
      <c r="B278">
        <f>INDEX(resultados!$A$2:$ZZ$3000, 272, MATCH($B$2, resultados!$A$1:$ZZ$1, 0))</f>
        <v/>
      </c>
      <c r="C278">
        <f>INDEX(resultados!$A$2:$ZZ$3000, 272, MATCH($B$3, resultados!$A$1:$ZZ$1, 0))</f>
        <v/>
      </c>
    </row>
    <row r="279">
      <c r="A279">
        <f>INDEX(resultados!$A$2:$ZZ$3000, 273, MATCH($B$1, resultados!$A$1:$ZZ$1, 0))</f>
        <v/>
      </c>
      <c r="B279">
        <f>INDEX(resultados!$A$2:$ZZ$3000, 273, MATCH($B$2, resultados!$A$1:$ZZ$1, 0))</f>
        <v/>
      </c>
      <c r="C279">
        <f>INDEX(resultados!$A$2:$ZZ$3000, 273, MATCH($B$3, resultados!$A$1:$ZZ$1, 0))</f>
        <v/>
      </c>
    </row>
    <row r="280">
      <c r="A280">
        <f>INDEX(resultados!$A$2:$ZZ$3000, 274, MATCH($B$1, resultados!$A$1:$ZZ$1, 0))</f>
        <v/>
      </c>
      <c r="B280">
        <f>INDEX(resultados!$A$2:$ZZ$3000, 274, MATCH($B$2, resultados!$A$1:$ZZ$1, 0))</f>
        <v/>
      </c>
      <c r="C280">
        <f>INDEX(resultados!$A$2:$ZZ$3000, 274, MATCH($B$3, resultados!$A$1:$ZZ$1, 0))</f>
        <v/>
      </c>
    </row>
    <row r="281">
      <c r="A281">
        <f>INDEX(resultados!$A$2:$ZZ$3000, 275, MATCH($B$1, resultados!$A$1:$ZZ$1, 0))</f>
        <v/>
      </c>
      <c r="B281">
        <f>INDEX(resultados!$A$2:$ZZ$3000, 275, MATCH($B$2, resultados!$A$1:$ZZ$1, 0))</f>
        <v/>
      </c>
      <c r="C281">
        <f>INDEX(resultados!$A$2:$ZZ$3000, 275, MATCH($B$3, resultados!$A$1:$ZZ$1, 0))</f>
        <v/>
      </c>
    </row>
    <row r="282">
      <c r="A282">
        <f>INDEX(resultados!$A$2:$ZZ$3000, 276, MATCH($B$1, resultados!$A$1:$ZZ$1, 0))</f>
        <v/>
      </c>
      <c r="B282">
        <f>INDEX(resultados!$A$2:$ZZ$3000, 276, MATCH($B$2, resultados!$A$1:$ZZ$1, 0))</f>
        <v/>
      </c>
      <c r="C282">
        <f>INDEX(resultados!$A$2:$ZZ$3000, 276, MATCH($B$3, resultados!$A$1:$ZZ$1, 0))</f>
        <v/>
      </c>
    </row>
    <row r="283">
      <c r="A283">
        <f>INDEX(resultados!$A$2:$ZZ$3000, 277, MATCH($B$1, resultados!$A$1:$ZZ$1, 0))</f>
        <v/>
      </c>
      <c r="B283">
        <f>INDEX(resultados!$A$2:$ZZ$3000, 277, MATCH($B$2, resultados!$A$1:$ZZ$1, 0))</f>
        <v/>
      </c>
      <c r="C283">
        <f>INDEX(resultados!$A$2:$ZZ$3000, 277, MATCH($B$3, resultados!$A$1:$ZZ$1, 0))</f>
        <v/>
      </c>
    </row>
    <row r="284">
      <c r="A284">
        <f>INDEX(resultados!$A$2:$ZZ$3000, 278, MATCH($B$1, resultados!$A$1:$ZZ$1, 0))</f>
        <v/>
      </c>
      <c r="B284">
        <f>INDEX(resultados!$A$2:$ZZ$3000, 278, MATCH($B$2, resultados!$A$1:$ZZ$1, 0))</f>
        <v/>
      </c>
      <c r="C284">
        <f>INDEX(resultados!$A$2:$ZZ$3000, 278, MATCH($B$3, resultados!$A$1:$ZZ$1, 0))</f>
        <v/>
      </c>
    </row>
    <row r="285">
      <c r="A285">
        <f>INDEX(resultados!$A$2:$ZZ$3000, 279, MATCH($B$1, resultados!$A$1:$ZZ$1, 0))</f>
        <v/>
      </c>
      <c r="B285">
        <f>INDEX(resultados!$A$2:$ZZ$3000, 279, MATCH($B$2, resultados!$A$1:$ZZ$1, 0))</f>
        <v/>
      </c>
      <c r="C285">
        <f>INDEX(resultados!$A$2:$ZZ$3000, 279, MATCH($B$3, resultados!$A$1:$ZZ$1, 0))</f>
        <v/>
      </c>
    </row>
    <row r="286">
      <c r="A286">
        <f>INDEX(resultados!$A$2:$ZZ$3000, 280, MATCH($B$1, resultados!$A$1:$ZZ$1, 0))</f>
        <v/>
      </c>
      <c r="B286">
        <f>INDEX(resultados!$A$2:$ZZ$3000, 280, MATCH($B$2, resultados!$A$1:$ZZ$1, 0))</f>
        <v/>
      </c>
      <c r="C286">
        <f>INDEX(resultados!$A$2:$ZZ$3000, 280, MATCH($B$3, resultados!$A$1:$ZZ$1, 0))</f>
        <v/>
      </c>
    </row>
    <row r="287">
      <c r="A287">
        <f>INDEX(resultados!$A$2:$ZZ$3000, 281, MATCH($B$1, resultados!$A$1:$ZZ$1, 0))</f>
        <v/>
      </c>
      <c r="B287">
        <f>INDEX(resultados!$A$2:$ZZ$3000, 281, MATCH($B$2, resultados!$A$1:$ZZ$1, 0))</f>
        <v/>
      </c>
      <c r="C287">
        <f>INDEX(resultados!$A$2:$ZZ$3000, 281, MATCH($B$3, resultados!$A$1:$ZZ$1, 0))</f>
        <v/>
      </c>
    </row>
    <row r="288">
      <c r="A288">
        <f>INDEX(resultados!$A$2:$ZZ$3000, 282, MATCH($B$1, resultados!$A$1:$ZZ$1, 0))</f>
        <v/>
      </c>
      <c r="B288">
        <f>INDEX(resultados!$A$2:$ZZ$3000, 282, MATCH($B$2, resultados!$A$1:$ZZ$1, 0))</f>
        <v/>
      </c>
      <c r="C288">
        <f>INDEX(resultados!$A$2:$ZZ$3000, 282, MATCH($B$3, resultados!$A$1:$ZZ$1, 0))</f>
        <v/>
      </c>
    </row>
    <row r="289">
      <c r="A289">
        <f>INDEX(resultados!$A$2:$ZZ$3000, 283, MATCH($B$1, resultados!$A$1:$ZZ$1, 0))</f>
        <v/>
      </c>
      <c r="B289">
        <f>INDEX(resultados!$A$2:$ZZ$3000, 283, MATCH($B$2, resultados!$A$1:$ZZ$1, 0))</f>
        <v/>
      </c>
      <c r="C289">
        <f>INDEX(resultados!$A$2:$ZZ$3000, 283, MATCH($B$3, resultados!$A$1:$ZZ$1, 0))</f>
        <v/>
      </c>
    </row>
    <row r="290">
      <c r="A290">
        <f>INDEX(resultados!$A$2:$ZZ$3000, 284, MATCH($B$1, resultados!$A$1:$ZZ$1, 0))</f>
        <v/>
      </c>
      <c r="B290">
        <f>INDEX(resultados!$A$2:$ZZ$3000, 284, MATCH($B$2, resultados!$A$1:$ZZ$1, 0))</f>
        <v/>
      </c>
      <c r="C290">
        <f>INDEX(resultados!$A$2:$ZZ$3000, 284, MATCH($B$3, resultados!$A$1:$ZZ$1, 0))</f>
        <v/>
      </c>
    </row>
    <row r="291">
      <c r="A291">
        <f>INDEX(resultados!$A$2:$ZZ$3000, 285, MATCH($B$1, resultados!$A$1:$ZZ$1, 0))</f>
        <v/>
      </c>
      <c r="B291">
        <f>INDEX(resultados!$A$2:$ZZ$3000, 285, MATCH($B$2, resultados!$A$1:$ZZ$1, 0))</f>
        <v/>
      </c>
      <c r="C291">
        <f>INDEX(resultados!$A$2:$ZZ$3000, 285, MATCH($B$3, resultados!$A$1:$ZZ$1, 0))</f>
        <v/>
      </c>
    </row>
    <row r="292">
      <c r="A292">
        <f>INDEX(resultados!$A$2:$ZZ$3000, 286, MATCH($B$1, resultados!$A$1:$ZZ$1, 0))</f>
        <v/>
      </c>
      <c r="B292">
        <f>INDEX(resultados!$A$2:$ZZ$3000, 286, MATCH($B$2, resultados!$A$1:$ZZ$1, 0))</f>
        <v/>
      </c>
      <c r="C292">
        <f>INDEX(resultados!$A$2:$ZZ$3000, 286, MATCH($B$3, resultados!$A$1:$ZZ$1, 0))</f>
        <v/>
      </c>
    </row>
    <row r="293">
      <c r="A293">
        <f>INDEX(resultados!$A$2:$ZZ$3000, 287, MATCH($B$1, resultados!$A$1:$ZZ$1, 0))</f>
        <v/>
      </c>
      <c r="B293">
        <f>INDEX(resultados!$A$2:$ZZ$3000, 287, MATCH($B$2, resultados!$A$1:$ZZ$1, 0))</f>
        <v/>
      </c>
      <c r="C293">
        <f>INDEX(resultados!$A$2:$ZZ$3000, 287, MATCH($B$3, resultados!$A$1:$ZZ$1, 0))</f>
        <v/>
      </c>
    </row>
    <row r="294">
      <c r="A294">
        <f>INDEX(resultados!$A$2:$ZZ$3000, 288, MATCH($B$1, resultados!$A$1:$ZZ$1, 0))</f>
        <v/>
      </c>
      <c r="B294">
        <f>INDEX(resultados!$A$2:$ZZ$3000, 288, MATCH($B$2, resultados!$A$1:$ZZ$1, 0))</f>
        <v/>
      </c>
      <c r="C294">
        <f>INDEX(resultados!$A$2:$ZZ$3000, 288, MATCH($B$3, resultados!$A$1:$ZZ$1, 0))</f>
        <v/>
      </c>
    </row>
    <row r="295">
      <c r="A295">
        <f>INDEX(resultados!$A$2:$ZZ$3000, 289, MATCH($B$1, resultados!$A$1:$ZZ$1, 0))</f>
        <v/>
      </c>
      <c r="B295">
        <f>INDEX(resultados!$A$2:$ZZ$3000, 289, MATCH($B$2, resultados!$A$1:$ZZ$1, 0))</f>
        <v/>
      </c>
      <c r="C295">
        <f>INDEX(resultados!$A$2:$ZZ$3000, 289, MATCH($B$3, resultados!$A$1:$ZZ$1, 0))</f>
        <v/>
      </c>
    </row>
    <row r="296">
      <c r="A296">
        <f>INDEX(resultados!$A$2:$ZZ$3000, 290, MATCH($B$1, resultados!$A$1:$ZZ$1, 0))</f>
        <v/>
      </c>
      <c r="B296">
        <f>INDEX(resultados!$A$2:$ZZ$3000, 290, MATCH($B$2, resultados!$A$1:$ZZ$1, 0))</f>
        <v/>
      </c>
      <c r="C296">
        <f>INDEX(resultados!$A$2:$ZZ$3000, 290, MATCH($B$3, resultados!$A$1:$ZZ$1, 0))</f>
        <v/>
      </c>
    </row>
    <row r="297">
      <c r="A297">
        <f>INDEX(resultados!$A$2:$ZZ$3000, 291, MATCH($B$1, resultados!$A$1:$ZZ$1, 0))</f>
        <v/>
      </c>
      <c r="B297">
        <f>INDEX(resultados!$A$2:$ZZ$3000, 291, MATCH($B$2, resultados!$A$1:$ZZ$1, 0))</f>
        <v/>
      </c>
      <c r="C297">
        <f>INDEX(resultados!$A$2:$ZZ$3000, 291, MATCH($B$3, resultados!$A$1:$ZZ$1, 0))</f>
        <v/>
      </c>
    </row>
    <row r="298">
      <c r="A298">
        <f>INDEX(resultados!$A$2:$ZZ$3000, 292, MATCH($B$1, resultados!$A$1:$ZZ$1, 0))</f>
        <v/>
      </c>
      <c r="B298">
        <f>INDEX(resultados!$A$2:$ZZ$3000, 292, MATCH($B$2, resultados!$A$1:$ZZ$1, 0))</f>
        <v/>
      </c>
      <c r="C298">
        <f>INDEX(resultados!$A$2:$ZZ$3000, 292, MATCH($B$3, resultados!$A$1:$ZZ$1, 0))</f>
        <v/>
      </c>
    </row>
    <row r="299">
      <c r="A299">
        <f>INDEX(resultados!$A$2:$ZZ$3000, 293, MATCH($B$1, resultados!$A$1:$ZZ$1, 0))</f>
        <v/>
      </c>
      <c r="B299">
        <f>INDEX(resultados!$A$2:$ZZ$3000, 293, MATCH($B$2, resultados!$A$1:$ZZ$1, 0))</f>
        <v/>
      </c>
      <c r="C299">
        <f>INDEX(resultados!$A$2:$ZZ$3000, 293, MATCH($B$3, resultados!$A$1:$ZZ$1, 0))</f>
        <v/>
      </c>
    </row>
    <row r="300">
      <c r="A300">
        <f>INDEX(resultados!$A$2:$ZZ$3000, 294, MATCH($B$1, resultados!$A$1:$ZZ$1, 0))</f>
        <v/>
      </c>
      <c r="B300">
        <f>INDEX(resultados!$A$2:$ZZ$3000, 294, MATCH($B$2, resultados!$A$1:$ZZ$1, 0))</f>
        <v/>
      </c>
      <c r="C300">
        <f>INDEX(resultados!$A$2:$ZZ$3000, 294, MATCH($B$3, resultados!$A$1:$ZZ$1, 0))</f>
        <v/>
      </c>
    </row>
    <row r="301">
      <c r="A301">
        <f>INDEX(resultados!$A$2:$ZZ$3000, 295, MATCH($B$1, resultados!$A$1:$ZZ$1, 0))</f>
        <v/>
      </c>
      <c r="B301">
        <f>INDEX(resultados!$A$2:$ZZ$3000, 295, MATCH($B$2, resultados!$A$1:$ZZ$1, 0))</f>
        <v/>
      </c>
      <c r="C301">
        <f>INDEX(resultados!$A$2:$ZZ$3000, 295, MATCH($B$3, resultados!$A$1:$ZZ$1, 0))</f>
        <v/>
      </c>
    </row>
    <row r="302">
      <c r="A302">
        <f>INDEX(resultados!$A$2:$ZZ$3000, 296, MATCH($B$1, resultados!$A$1:$ZZ$1, 0))</f>
        <v/>
      </c>
      <c r="B302">
        <f>INDEX(resultados!$A$2:$ZZ$3000, 296, MATCH($B$2, resultados!$A$1:$ZZ$1, 0))</f>
        <v/>
      </c>
      <c r="C302">
        <f>INDEX(resultados!$A$2:$ZZ$3000, 296, MATCH($B$3, resultados!$A$1:$ZZ$1, 0))</f>
        <v/>
      </c>
    </row>
    <row r="303">
      <c r="A303">
        <f>INDEX(resultados!$A$2:$ZZ$3000, 297, MATCH($B$1, resultados!$A$1:$ZZ$1, 0))</f>
        <v/>
      </c>
      <c r="B303">
        <f>INDEX(resultados!$A$2:$ZZ$3000, 297, MATCH($B$2, resultados!$A$1:$ZZ$1, 0))</f>
        <v/>
      </c>
      <c r="C303">
        <f>INDEX(resultados!$A$2:$ZZ$3000, 297, MATCH($B$3, resultados!$A$1:$ZZ$1, 0))</f>
        <v/>
      </c>
    </row>
    <row r="304">
      <c r="A304">
        <f>INDEX(resultados!$A$2:$ZZ$3000, 298, MATCH($B$1, resultados!$A$1:$ZZ$1, 0))</f>
        <v/>
      </c>
      <c r="B304">
        <f>INDEX(resultados!$A$2:$ZZ$3000, 298, MATCH($B$2, resultados!$A$1:$ZZ$1, 0))</f>
        <v/>
      </c>
      <c r="C304">
        <f>INDEX(resultados!$A$2:$ZZ$3000, 298, MATCH($B$3, resultados!$A$1:$ZZ$1, 0))</f>
        <v/>
      </c>
    </row>
    <row r="305">
      <c r="A305">
        <f>INDEX(resultados!$A$2:$ZZ$3000, 299, MATCH($B$1, resultados!$A$1:$ZZ$1, 0))</f>
        <v/>
      </c>
      <c r="B305">
        <f>INDEX(resultados!$A$2:$ZZ$3000, 299, MATCH($B$2, resultados!$A$1:$ZZ$1, 0))</f>
        <v/>
      </c>
      <c r="C305">
        <f>INDEX(resultados!$A$2:$ZZ$3000, 299, MATCH($B$3, resultados!$A$1:$ZZ$1, 0))</f>
        <v/>
      </c>
    </row>
    <row r="306">
      <c r="A306">
        <f>INDEX(resultados!$A$2:$ZZ$3000, 300, MATCH($B$1, resultados!$A$1:$ZZ$1, 0))</f>
        <v/>
      </c>
      <c r="B306">
        <f>INDEX(resultados!$A$2:$ZZ$3000, 300, MATCH($B$2, resultados!$A$1:$ZZ$1, 0))</f>
        <v/>
      </c>
      <c r="C306">
        <f>INDEX(resultados!$A$2:$ZZ$3000, 300, MATCH($B$3, resultados!$A$1:$ZZ$1, 0))</f>
        <v/>
      </c>
    </row>
    <row r="307">
      <c r="A307">
        <f>INDEX(resultados!$A$2:$ZZ$3000, 301, MATCH($B$1, resultados!$A$1:$ZZ$1, 0))</f>
        <v/>
      </c>
      <c r="B307">
        <f>INDEX(resultados!$A$2:$ZZ$3000, 301, MATCH($B$2, resultados!$A$1:$ZZ$1, 0))</f>
        <v/>
      </c>
      <c r="C307">
        <f>INDEX(resultados!$A$2:$ZZ$3000, 301, MATCH($B$3, resultados!$A$1:$ZZ$1, 0))</f>
        <v/>
      </c>
    </row>
    <row r="308">
      <c r="A308">
        <f>INDEX(resultados!$A$2:$ZZ$3000, 302, MATCH($B$1, resultados!$A$1:$ZZ$1, 0))</f>
        <v/>
      </c>
      <c r="B308">
        <f>INDEX(resultados!$A$2:$ZZ$3000, 302, MATCH($B$2, resultados!$A$1:$ZZ$1, 0))</f>
        <v/>
      </c>
      <c r="C308">
        <f>INDEX(resultados!$A$2:$ZZ$3000, 302, MATCH($B$3, resultados!$A$1:$ZZ$1, 0))</f>
        <v/>
      </c>
    </row>
    <row r="309">
      <c r="A309">
        <f>INDEX(resultados!$A$2:$ZZ$3000, 303, MATCH($B$1, resultados!$A$1:$ZZ$1, 0))</f>
        <v/>
      </c>
      <c r="B309">
        <f>INDEX(resultados!$A$2:$ZZ$3000, 303, MATCH($B$2, resultados!$A$1:$ZZ$1, 0))</f>
        <v/>
      </c>
      <c r="C309">
        <f>INDEX(resultados!$A$2:$ZZ$3000, 303, MATCH($B$3, resultados!$A$1:$ZZ$1, 0))</f>
        <v/>
      </c>
    </row>
    <row r="310">
      <c r="A310">
        <f>INDEX(resultados!$A$2:$ZZ$3000, 304, MATCH($B$1, resultados!$A$1:$ZZ$1, 0))</f>
        <v/>
      </c>
      <c r="B310">
        <f>INDEX(resultados!$A$2:$ZZ$3000, 304, MATCH($B$2, resultados!$A$1:$ZZ$1, 0))</f>
        <v/>
      </c>
      <c r="C310">
        <f>INDEX(resultados!$A$2:$ZZ$3000, 304, MATCH($B$3, resultados!$A$1:$ZZ$1, 0))</f>
        <v/>
      </c>
    </row>
    <row r="311">
      <c r="A311">
        <f>INDEX(resultados!$A$2:$ZZ$3000, 305, MATCH($B$1, resultados!$A$1:$ZZ$1, 0))</f>
        <v/>
      </c>
      <c r="B311">
        <f>INDEX(resultados!$A$2:$ZZ$3000, 305, MATCH($B$2, resultados!$A$1:$ZZ$1, 0))</f>
        <v/>
      </c>
      <c r="C311">
        <f>INDEX(resultados!$A$2:$ZZ$3000, 305, MATCH($B$3, resultados!$A$1:$ZZ$1, 0))</f>
        <v/>
      </c>
    </row>
    <row r="312">
      <c r="A312">
        <f>INDEX(resultados!$A$2:$ZZ$3000, 306, MATCH($B$1, resultados!$A$1:$ZZ$1, 0))</f>
        <v/>
      </c>
      <c r="B312">
        <f>INDEX(resultados!$A$2:$ZZ$3000, 306, MATCH($B$2, resultados!$A$1:$ZZ$1, 0))</f>
        <v/>
      </c>
      <c r="C312">
        <f>INDEX(resultados!$A$2:$ZZ$3000, 306, MATCH($B$3, resultados!$A$1:$ZZ$1, 0))</f>
        <v/>
      </c>
    </row>
    <row r="313">
      <c r="A313">
        <f>INDEX(resultados!$A$2:$ZZ$3000, 307, MATCH($B$1, resultados!$A$1:$ZZ$1, 0))</f>
        <v/>
      </c>
      <c r="B313">
        <f>INDEX(resultados!$A$2:$ZZ$3000, 307, MATCH($B$2, resultados!$A$1:$ZZ$1, 0))</f>
        <v/>
      </c>
      <c r="C313">
        <f>INDEX(resultados!$A$2:$ZZ$3000, 307, MATCH($B$3, resultados!$A$1:$ZZ$1, 0))</f>
        <v/>
      </c>
    </row>
    <row r="314">
      <c r="A314">
        <f>INDEX(resultados!$A$2:$ZZ$3000, 308, MATCH($B$1, resultados!$A$1:$ZZ$1, 0))</f>
        <v/>
      </c>
      <c r="B314">
        <f>INDEX(resultados!$A$2:$ZZ$3000, 308, MATCH($B$2, resultados!$A$1:$ZZ$1, 0))</f>
        <v/>
      </c>
      <c r="C314">
        <f>INDEX(resultados!$A$2:$ZZ$3000, 308, MATCH($B$3, resultados!$A$1:$ZZ$1, 0))</f>
        <v/>
      </c>
    </row>
    <row r="315">
      <c r="A315">
        <f>INDEX(resultados!$A$2:$ZZ$3000, 309, MATCH($B$1, resultados!$A$1:$ZZ$1, 0))</f>
        <v/>
      </c>
      <c r="B315">
        <f>INDEX(resultados!$A$2:$ZZ$3000, 309, MATCH($B$2, resultados!$A$1:$ZZ$1, 0))</f>
        <v/>
      </c>
      <c r="C315">
        <f>INDEX(resultados!$A$2:$ZZ$3000, 309, MATCH($B$3, resultados!$A$1:$ZZ$1, 0))</f>
        <v/>
      </c>
    </row>
    <row r="316">
      <c r="A316">
        <f>INDEX(resultados!$A$2:$ZZ$3000, 310, MATCH($B$1, resultados!$A$1:$ZZ$1, 0))</f>
        <v/>
      </c>
      <c r="B316">
        <f>INDEX(resultados!$A$2:$ZZ$3000, 310, MATCH($B$2, resultados!$A$1:$ZZ$1, 0))</f>
        <v/>
      </c>
      <c r="C316">
        <f>INDEX(resultados!$A$2:$ZZ$3000, 310, MATCH($B$3, resultados!$A$1:$ZZ$1, 0))</f>
        <v/>
      </c>
    </row>
    <row r="317">
      <c r="A317">
        <f>INDEX(resultados!$A$2:$ZZ$3000, 311, MATCH($B$1, resultados!$A$1:$ZZ$1, 0))</f>
        <v/>
      </c>
      <c r="B317">
        <f>INDEX(resultados!$A$2:$ZZ$3000, 311, MATCH($B$2, resultados!$A$1:$ZZ$1, 0))</f>
        <v/>
      </c>
      <c r="C317">
        <f>INDEX(resultados!$A$2:$ZZ$3000, 311, MATCH($B$3, resultados!$A$1:$ZZ$1, 0))</f>
        <v/>
      </c>
    </row>
    <row r="318">
      <c r="A318">
        <f>INDEX(resultados!$A$2:$ZZ$3000, 312, MATCH($B$1, resultados!$A$1:$ZZ$1, 0))</f>
        <v/>
      </c>
      <c r="B318">
        <f>INDEX(resultados!$A$2:$ZZ$3000, 312, MATCH($B$2, resultados!$A$1:$ZZ$1, 0))</f>
        <v/>
      </c>
      <c r="C318">
        <f>INDEX(resultados!$A$2:$ZZ$3000, 312, MATCH($B$3, resultados!$A$1:$ZZ$1, 0))</f>
        <v/>
      </c>
    </row>
    <row r="319">
      <c r="A319">
        <f>INDEX(resultados!$A$2:$ZZ$3000, 313, MATCH($B$1, resultados!$A$1:$ZZ$1, 0))</f>
        <v/>
      </c>
      <c r="B319">
        <f>INDEX(resultados!$A$2:$ZZ$3000, 313, MATCH($B$2, resultados!$A$1:$ZZ$1, 0))</f>
        <v/>
      </c>
      <c r="C319">
        <f>INDEX(resultados!$A$2:$ZZ$3000, 313, MATCH($B$3, resultados!$A$1:$ZZ$1, 0))</f>
        <v/>
      </c>
    </row>
    <row r="320">
      <c r="A320">
        <f>INDEX(resultados!$A$2:$ZZ$3000, 314, MATCH($B$1, resultados!$A$1:$ZZ$1, 0))</f>
        <v/>
      </c>
      <c r="B320">
        <f>INDEX(resultados!$A$2:$ZZ$3000, 314, MATCH($B$2, resultados!$A$1:$ZZ$1, 0))</f>
        <v/>
      </c>
      <c r="C320">
        <f>INDEX(resultados!$A$2:$ZZ$3000, 314, MATCH($B$3, resultados!$A$1:$ZZ$1, 0))</f>
        <v/>
      </c>
    </row>
    <row r="321">
      <c r="A321">
        <f>INDEX(resultados!$A$2:$ZZ$3000, 315, MATCH($B$1, resultados!$A$1:$ZZ$1, 0))</f>
        <v/>
      </c>
      <c r="B321">
        <f>INDEX(resultados!$A$2:$ZZ$3000, 315, MATCH($B$2, resultados!$A$1:$ZZ$1, 0))</f>
        <v/>
      </c>
      <c r="C321">
        <f>INDEX(resultados!$A$2:$ZZ$3000, 315, MATCH($B$3, resultados!$A$1:$ZZ$1, 0))</f>
        <v/>
      </c>
    </row>
    <row r="322">
      <c r="A322">
        <f>INDEX(resultados!$A$2:$ZZ$3000, 316, MATCH($B$1, resultados!$A$1:$ZZ$1, 0))</f>
        <v/>
      </c>
      <c r="B322">
        <f>INDEX(resultados!$A$2:$ZZ$3000, 316, MATCH($B$2, resultados!$A$1:$ZZ$1, 0))</f>
        <v/>
      </c>
      <c r="C322">
        <f>INDEX(resultados!$A$2:$ZZ$3000, 316, MATCH($B$3, resultados!$A$1:$ZZ$1, 0))</f>
        <v/>
      </c>
    </row>
    <row r="323">
      <c r="A323">
        <f>INDEX(resultados!$A$2:$ZZ$3000, 317, MATCH($B$1, resultados!$A$1:$ZZ$1, 0))</f>
        <v/>
      </c>
      <c r="B323">
        <f>INDEX(resultados!$A$2:$ZZ$3000, 317, MATCH($B$2, resultados!$A$1:$ZZ$1, 0))</f>
        <v/>
      </c>
      <c r="C323">
        <f>INDEX(resultados!$A$2:$ZZ$3000, 317, MATCH($B$3, resultados!$A$1:$ZZ$1, 0))</f>
        <v/>
      </c>
    </row>
    <row r="324">
      <c r="A324">
        <f>INDEX(resultados!$A$2:$ZZ$3000, 318, MATCH($B$1, resultados!$A$1:$ZZ$1, 0))</f>
        <v/>
      </c>
      <c r="B324">
        <f>INDEX(resultados!$A$2:$ZZ$3000, 318, MATCH($B$2, resultados!$A$1:$ZZ$1, 0))</f>
        <v/>
      </c>
      <c r="C324">
        <f>INDEX(resultados!$A$2:$ZZ$3000, 318, MATCH($B$3, resultados!$A$1:$ZZ$1, 0))</f>
        <v/>
      </c>
    </row>
    <row r="325">
      <c r="A325">
        <f>INDEX(resultados!$A$2:$ZZ$3000, 319, MATCH($B$1, resultados!$A$1:$ZZ$1, 0))</f>
        <v/>
      </c>
      <c r="B325">
        <f>INDEX(resultados!$A$2:$ZZ$3000, 319, MATCH($B$2, resultados!$A$1:$ZZ$1, 0))</f>
        <v/>
      </c>
      <c r="C325">
        <f>INDEX(resultados!$A$2:$ZZ$3000, 319, MATCH($B$3, resultados!$A$1:$ZZ$1, 0))</f>
        <v/>
      </c>
    </row>
    <row r="326">
      <c r="A326">
        <f>INDEX(resultados!$A$2:$ZZ$3000, 320, MATCH($B$1, resultados!$A$1:$ZZ$1, 0))</f>
        <v/>
      </c>
      <c r="B326">
        <f>INDEX(resultados!$A$2:$ZZ$3000, 320, MATCH($B$2, resultados!$A$1:$ZZ$1, 0))</f>
        <v/>
      </c>
      <c r="C326">
        <f>INDEX(resultados!$A$2:$ZZ$3000, 320, MATCH($B$3, resultados!$A$1:$ZZ$1, 0))</f>
        <v/>
      </c>
    </row>
    <row r="327">
      <c r="A327">
        <f>INDEX(resultados!$A$2:$ZZ$3000, 321, MATCH($B$1, resultados!$A$1:$ZZ$1, 0))</f>
        <v/>
      </c>
      <c r="B327">
        <f>INDEX(resultados!$A$2:$ZZ$3000, 321, MATCH($B$2, resultados!$A$1:$ZZ$1, 0))</f>
        <v/>
      </c>
      <c r="C327">
        <f>INDEX(resultados!$A$2:$ZZ$3000, 321, MATCH($B$3, resultados!$A$1:$ZZ$1, 0))</f>
        <v/>
      </c>
    </row>
    <row r="328">
      <c r="A328">
        <f>INDEX(resultados!$A$2:$ZZ$3000, 322, MATCH($B$1, resultados!$A$1:$ZZ$1, 0))</f>
        <v/>
      </c>
      <c r="B328">
        <f>INDEX(resultados!$A$2:$ZZ$3000, 322, MATCH($B$2, resultados!$A$1:$ZZ$1, 0))</f>
        <v/>
      </c>
      <c r="C328">
        <f>INDEX(resultados!$A$2:$ZZ$3000, 322, MATCH($B$3, resultados!$A$1:$ZZ$1, 0))</f>
        <v/>
      </c>
    </row>
    <row r="329">
      <c r="A329">
        <f>INDEX(resultados!$A$2:$ZZ$3000, 323, MATCH($B$1, resultados!$A$1:$ZZ$1, 0))</f>
        <v/>
      </c>
      <c r="B329">
        <f>INDEX(resultados!$A$2:$ZZ$3000, 323, MATCH($B$2, resultados!$A$1:$ZZ$1, 0))</f>
        <v/>
      </c>
      <c r="C329">
        <f>INDEX(resultados!$A$2:$ZZ$3000, 323, MATCH($B$3, resultados!$A$1:$ZZ$1, 0))</f>
        <v/>
      </c>
    </row>
    <row r="330">
      <c r="A330">
        <f>INDEX(resultados!$A$2:$ZZ$3000, 324, MATCH($B$1, resultados!$A$1:$ZZ$1, 0))</f>
        <v/>
      </c>
      <c r="B330">
        <f>INDEX(resultados!$A$2:$ZZ$3000, 324, MATCH($B$2, resultados!$A$1:$ZZ$1, 0))</f>
        <v/>
      </c>
      <c r="C330">
        <f>INDEX(resultados!$A$2:$ZZ$3000, 324, MATCH($B$3, resultados!$A$1:$ZZ$1, 0))</f>
        <v/>
      </c>
    </row>
    <row r="331">
      <c r="A331">
        <f>INDEX(resultados!$A$2:$ZZ$3000, 325, MATCH($B$1, resultados!$A$1:$ZZ$1, 0))</f>
        <v/>
      </c>
      <c r="B331">
        <f>INDEX(resultados!$A$2:$ZZ$3000, 325, MATCH($B$2, resultados!$A$1:$ZZ$1, 0))</f>
        <v/>
      </c>
      <c r="C331">
        <f>INDEX(resultados!$A$2:$ZZ$3000, 325, MATCH($B$3, resultados!$A$1:$ZZ$1, 0))</f>
        <v/>
      </c>
    </row>
    <row r="332">
      <c r="A332">
        <f>INDEX(resultados!$A$2:$ZZ$3000, 326, MATCH($B$1, resultados!$A$1:$ZZ$1, 0))</f>
        <v/>
      </c>
      <c r="B332">
        <f>INDEX(resultados!$A$2:$ZZ$3000, 326, MATCH($B$2, resultados!$A$1:$ZZ$1, 0))</f>
        <v/>
      </c>
      <c r="C332">
        <f>INDEX(resultados!$A$2:$ZZ$3000, 326, MATCH($B$3, resultados!$A$1:$ZZ$1, 0))</f>
        <v/>
      </c>
    </row>
    <row r="333">
      <c r="A333">
        <f>INDEX(resultados!$A$2:$ZZ$3000, 327, MATCH($B$1, resultados!$A$1:$ZZ$1, 0))</f>
        <v/>
      </c>
      <c r="B333">
        <f>INDEX(resultados!$A$2:$ZZ$3000, 327, MATCH($B$2, resultados!$A$1:$ZZ$1, 0))</f>
        <v/>
      </c>
      <c r="C333">
        <f>INDEX(resultados!$A$2:$ZZ$3000, 327, MATCH($B$3, resultados!$A$1:$ZZ$1, 0))</f>
        <v/>
      </c>
    </row>
    <row r="334">
      <c r="A334">
        <f>INDEX(resultados!$A$2:$ZZ$3000, 328, MATCH($B$1, resultados!$A$1:$ZZ$1, 0))</f>
        <v/>
      </c>
      <c r="B334">
        <f>INDEX(resultados!$A$2:$ZZ$3000, 328, MATCH($B$2, resultados!$A$1:$ZZ$1, 0))</f>
        <v/>
      </c>
      <c r="C334">
        <f>INDEX(resultados!$A$2:$ZZ$3000, 328, MATCH($B$3, resultados!$A$1:$ZZ$1, 0))</f>
        <v/>
      </c>
    </row>
    <row r="335">
      <c r="A335">
        <f>INDEX(resultados!$A$2:$ZZ$3000, 329, MATCH($B$1, resultados!$A$1:$ZZ$1, 0))</f>
        <v/>
      </c>
      <c r="B335">
        <f>INDEX(resultados!$A$2:$ZZ$3000, 329, MATCH($B$2, resultados!$A$1:$ZZ$1, 0))</f>
        <v/>
      </c>
      <c r="C335">
        <f>INDEX(resultados!$A$2:$ZZ$3000, 329, MATCH($B$3, resultados!$A$1:$ZZ$1, 0))</f>
        <v/>
      </c>
    </row>
    <row r="336">
      <c r="A336">
        <f>INDEX(resultados!$A$2:$ZZ$3000, 330, MATCH($B$1, resultados!$A$1:$ZZ$1, 0))</f>
        <v/>
      </c>
      <c r="B336">
        <f>INDEX(resultados!$A$2:$ZZ$3000, 330, MATCH($B$2, resultados!$A$1:$ZZ$1, 0))</f>
        <v/>
      </c>
      <c r="C336">
        <f>INDEX(resultados!$A$2:$ZZ$3000, 330, MATCH($B$3, resultados!$A$1:$ZZ$1, 0))</f>
        <v/>
      </c>
    </row>
    <row r="337">
      <c r="A337">
        <f>INDEX(resultados!$A$2:$ZZ$3000, 331, MATCH($B$1, resultados!$A$1:$ZZ$1, 0))</f>
        <v/>
      </c>
      <c r="B337">
        <f>INDEX(resultados!$A$2:$ZZ$3000, 331, MATCH($B$2, resultados!$A$1:$ZZ$1, 0))</f>
        <v/>
      </c>
      <c r="C337">
        <f>INDEX(resultados!$A$2:$ZZ$3000, 331, MATCH($B$3, resultados!$A$1:$ZZ$1, 0))</f>
        <v/>
      </c>
    </row>
    <row r="338">
      <c r="A338">
        <f>INDEX(resultados!$A$2:$ZZ$3000, 332, MATCH($B$1, resultados!$A$1:$ZZ$1, 0))</f>
        <v/>
      </c>
      <c r="B338">
        <f>INDEX(resultados!$A$2:$ZZ$3000, 332, MATCH($B$2, resultados!$A$1:$ZZ$1, 0))</f>
        <v/>
      </c>
      <c r="C338">
        <f>INDEX(resultados!$A$2:$ZZ$3000, 332, MATCH($B$3, resultados!$A$1:$ZZ$1, 0))</f>
        <v/>
      </c>
    </row>
    <row r="339">
      <c r="A339">
        <f>INDEX(resultados!$A$2:$ZZ$3000, 333, MATCH($B$1, resultados!$A$1:$ZZ$1, 0))</f>
        <v/>
      </c>
      <c r="B339">
        <f>INDEX(resultados!$A$2:$ZZ$3000, 333, MATCH($B$2, resultados!$A$1:$ZZ$1, 0))</f>
        <v/>
      </c>
      <c r="C339">
        <f>INDEX(resultados!$A$2:$ZZ$3000, 333, MATCH($B$3, resultados!$A$1:$ZZ$1, 0))</f>
        <v/>
      </c>
    </row>
    <row r="340">
      <c r="A340">
        <f>INDEX(resultados!$A$2:$ZZ$3000, 334, MATCH($B$1, resultados!$A$1:$ZZ$1, 0))</f>
        <v/>
      </c>
      <c r="B340">
        <f>INDEX(resultados!$A$2:$ZZ$3000, 334, MATCH($B$2, resultados!$A$1:$ZZ$1, 0))</f>
        <v/>
      </c>
      <c r="C340">
        <f>INDEX(resultados!$A$2:$ZZ$3000, 334, MATCH($B$3, resultados!$A$1:$ZZ$1, 0))</f>
        <v/>
      </c>
    </row>
    <row r="341">
      <c r="A341">
        <f>INDEX(resultados!$A$2:$ZZ$3000, 335, MATCH($B$1, resultados!$A$1:$ZZ$1, 0))</f>
        <v/>
      </c>
      <c r="B341">
        <f>INDEX(resultados!$A$2:$ZZ$3000, 335, MATCH($B$2, resultados!$A$1:$ZZ$1, 0))</f>
        <v/>
      </c>
      <c r="C341">
        <f>INDEX(resultados!$A$2:$ZZ$3000, 335, MATCH($B$3, resultados!$A$1:$ZZ$1, 0))</f>
        <v/>
      </c>
    </row>
    <row r="342">
      <c r="A342">
        <f>INDEX(resultados!$A$2:$ZZ$3000, 336, MATCH($B$1, resultados!$A$1:$ZZ$1, 0))</f>
        <v/>
      </c>
      <c r="B342">
        <f>INDEX(resultados!$A$2:$ZZ$3000, 336, MATCH($B$2, resultados!$A$1:$ZZ$1, 0))</f>
        <v/>
      </c>
      <c r="C342">
        <f>INDEX(resultados!$A$2:$ZZ$3000, 336, MATCH($B$3, resultados!$A$1:$ZZ$1, 0))</f>
        <v/>
      </c>
    </row>
    <row r="343">
      <c r="A343">
        <f>INDEX(resultados!$A$2:$ZZ$3000, 337, MATCH($B$1, resultados!$A$1:$ZZ$1, 0))</f>
        <v/>
      </c>
      <c r="B343">
        <f>INDEX(resultados!$A$2:$ZZ$3000, 337, MATCH($B$2, resultados!$A$1:$ZZ$1, 0))</f>
        <v/>
      </c>
      <c r="C343">
        <f>INDEX(resultados!$A$2:$ZZ$3000, 337, MATCH($B$3, resultados!$A$1:$ZZ$1, 0))</f>
        <v/>
      </c>
    </row>
    <row r="344">
      <c r="A344">
        <f>INDEX(resultados!$A$2:$ZZ$3000, 338, MATCH($B$1, resultados!$A$1:$ZZ$1, 0))</f>
        <v/>
      </c>
      <c r="B344">
        <f>INDEX(resultados!$A$2:$ZZ$3000, 338, MATCH($B$2, resultados!$A$1:$ZZ$1, 0))</f>
        <v/>
      </c>
      <c r="C344">
        <f>INDEX(resultados!$A$2:$ZZ$3000, 338, MATCH($B$3, resultados!$A$1:$ZZ$1, 0))</f>
        <v/>
      </c>
    </row>
    <row r="345">
      <c r="A345">
        <f>INDEX(resultados!$A$2:$ZZ$3000, 339, MATCH($B$1, resultados!$A$1:$ZZ$1, 0))</f>
        <v/>
      </c>
      <c r="B345">
        <f>INDEX(resultados!$A$2:$ZZ$3000, 339, MATCH($B$2, resultados!$A$1:$ZZ$1, 0))</f>
        <v/>
      </c>
      <c r="C345">
        <f>INDEX(resultados!$A$2:$ZZ$3000, 339, MATCH($B$3, resultados!$A$1:$ZZ$1, 0))</f>
        <v/>
      </c>
    </row>
    <row r="346">
      <c r="A346">
        <f>INDEX(resultados!$A$2:$ZZ$3000, 340, MATCH($B$1, resultados!$A$1:$ZZ$1, 0))</f>
        <v/>
      </c>
      <c r="B346">
        <f>INDEX(resultados!$A$2:$ZZ$3000, 340, MATCH($B$2, resultados!$A$1:$ZZ$1, 0))</f>
        <v/>
      </c>
      <c r="C346">
        <f>INDEX(resultados!$A$2:$ZZ$3000, 340, MATCH($B$3, resultados!$A$1:$ZZ$1, 0))</f>
        <v/>
      </c>
    </row>
    <row r="347">
      <c r="A347">
        <f>INDEX(resultados!$A$2:$ZZ$3000, 341, MATCH($B$1, resultados!$A$1:$ZZ$1, 0))</f>
        <v/>
      </c>
      <c r="B347">
        <f>INDEX(resultados!$A$2:$ZZ$3000, 341, MATCH($B$2, resultados!$A$1:$ZZ$1, 0))</f>
        <v/>
      </c>
      <c r="C347">
        <f>INDEX(resultados!$A$2:$ZZ$3000, 341, MATCH($B$3, resultados!$A$1:$ZZ$1, 0))</f>
        <v/>
      </c>
    </row>
    <row r="348">
      <c r="A348">
        <f>INDEX(resultados!$A$2:$ZZ$3000, 342, MATCH($B$1, resultados!$A$1:$ZZ$1, 0))</f>
        <v/>
      </c>
      <c r="B348">
        <f>INDEX(resultados!$A$2:$ZZ$3000, 342, MATCH($B$2, resultados!$A$1:$ZZ$1, 0))</f>
        <v/>
      </c>
      <c r="C348">
        <f>INDEX(resultados!$A$2:$ZZ$3000, 342, MATCH($B$3, resultados!$A$1:$ZZ$1, 0))</f>
        <v/>
      </c>
    </row>
    <row r="349">
      <c r="A349">
        <f>INDEX(resultados!$A$2:$ZZ$3000, 343, MATCH($B$1, resultados!$A$1:$ZZ$1, 0))</f>
        <v/>
      </c>
      <c r="B349">
        <f>INDEX(resultados!$A$2:$ZZ$3000, 343, MATCH($B$2, resultados!$A$1:$ZZ$1, 0))</f>
        <v/>
      </c>
      <c r="C349">
        <f>INDEX(resultados!$A$2:$ZZ$3000, 343, MATCH($B$3, resultados!$A$1:$ZZ$1, 0))</f>
        <v/>
      </c>
    </row>
    <row r="350">
      <c r="A350">
        <f>INDEX(resultados!$A$2:$ZZ$3000, 344, MATCH($B$1, resultados!$A$1:$ZZ$1, 0))</f>
        <v/>
      </c>
      <c r="B350">
        <f>INDEX(resultados!$A$2:$ZZ$3000, 344, MATCH($B$2, resultados!$A$1:$ZZ$1, 0))</f>
        <v/>
      </c>
      <c r="C350">
        <f>INDEX(resultados!$A$2:$ZZ$3000, 344, MATCH($B$3, resultados!$A$1:$ZZ$1, 0))</f>
        <v/>
      </c>
    </row>
    <row r="351">
      <c r="A351">
        <f>INDEX(resultados!$A$2:$ZZ$3000, 345, MATCH($B$1, resultados!$A$1:$ZZ$1, 0))</f>
        <v/>
      </c>
      <c r="B351">
        <f>INDEX(resultados!$A$2:$ZZ$3000, 345, MATCH($B$2, resultados!$A$1:$ZZ$1, 0))</f>
        <v/>
      </c>
      <c r="C351">
        <f>INDEX(resultados!$A$2:$ZZ$3000, 345, MATCH($B$3, resultados!$A$1:$ZZ$1, 0))</f>
        <v/>
      </c>
    </row>
    <row r="352">
      <c r="A352">
        <f>INDEX(resultados!$A$2:$ZZ$3000, 346, MATCH($B$1, resultados!$A$1:$ZZ$1, 0))</f>
        <v/>
      </c>
      <c r="B352">
        <f>INDEX(resultados!$A$2:$ZZ$3000, 346, MATCH($B$2, resultados!$A$1:$ZZ$1, 0))</f>
        <v/>
      </c>
      <c r="C352">
        <f>INDEX(resultados!$A$2:$ZZ$3000, 346, MATCH($B$3, resultados!$A$1:$ZZ$1, 0))</f>
        <v/>
      </c>
    </row>
    <row r="353">
      <c r="A353">
        <f>INDEX(resultados!$A$2:$ZZ$3000, 347, MATCH($B$1, resultados!$A$1:$ZZ$1, 0))</f>
        <v/>
      </c>
      <c r="B353">
        <f>INDEX(resultados!$A$2:$ZZ$3000, 347, MATCH($B$2, resultados!$A$1:$ZZ$1, 0))</f>
        <v/>
      </c>
      <c r="C353">
        <f>INDEX(resultados!$A$2:$ZZ$3000, 347, MATCH($B$3, resultados!$A$1:$ZZ$1, 0))</f>
        <v/>
      </c>
    </row>
    <row r="354">
      <c r="A354">
        <f>INDEX(resultados!$A$2:$ZZ$3000, 348, MATCH($B$1, resultados!$A$1:$ZZ$1, 0))</f>
        <v/>
      </c>
      <c r="B354">
        <f>INDEX(resultados!$A$2:$ZZ$3000, 348, MATCH($B$2, resultados!$A$1:$ZZ$1, 0))</f>
        <v/>
      </c>
      <c r="C354">
        <f>INDEX(resultados!$A$2:$ZZ$3000, 348, MATCH($B$3, resultados!$A$1:$ZZ$1, 0))</f>
        <v/>
      </c>
    </row>
    <row r="355">
      <c r="A355">
        <f>INDEX(resultados!$A$2:$ZZ$3000, 349, MATCH($B$1, resultados!$A$1:$ZZ$1, 0))</f>
        <v/>
      </c>
      <c r="B355">
        <f>INDEX(resultados!$A$2:$ZZ$3000, 349, MATCH($B$2, resultados!$A$1:$ZZ$1, 0))</f>
        <v/>
      </c>
      <c r="C355">
        <f>INDEX(resultados!$A$2:$ZZ$3000, 349, MATCH($B$3, resultados!$A$1:$ZZ$1, 0))</f>
        <v/>
      </c>
    </row>
    <row r="356">
      <c r="A356">
        <f>INDEX(resultados!$A$2:$ZZ$3000, 350, MATCH($B$1, resultados!$A$1:$ZZ$1, 0))</f>
        <v/>
      </c>
      <c r="B356">
        <f>INDEX(resultados!$A$2:$ZZ$3000, 350, MATCH($B$2, resultados!$A$1:$ZZ$1, 0))</f>
        <v/>
      </c>
      <c r="C356">
        <f>INDEX(resultados!$A$2:$ZZ$3000, 350, MATCH($B$3, resultados!$A$1:$ZZ$1, 0))</f>
        <v/>
      </c>
    </row>
    <row r="357">
      <c r="A357">
        <f>INDEX(resultados!$A$2:$ZZ$3000, 351, MATCH($B$1, resultados!$A$1:$ZZ$1, 0))</f>
        <v/>
      </c>
      <c r="B357">
        <f>INDEX(resultados!$A$2:$ZZ$3000, 351, MATCH($B$2, resultados!$A$1:$ZZ$1, 0))</f>
        <v/>
      </c>
      <c r="C357">
        <f>INDEX(resultados!$A$2:$ZZ$3000, 351, MATCH($B$3, resultados!$A$1:$ZZ$1, 0))</f>
        <v/>
      </c>
    </row>
    <row r="358">
      <c r="A358">
        <f>INDEX(resultados!$A$2:$ZZ$3000, 352, MATCH($B$1, resultados!$A$1:$ZZ$1, 0))</f>
        <v/>
      </c>
      <c r="B358">
        <f>INDEX(resultados!$A$2:$ZZ$3000, 352, MATCH($B$2, resultados!$A$1:$ZZ$1, 0))</f>
        <v/>
      </c>
      <c r="C358">
        <f>INDEX(resultados!$A$2:$ZZ$3000, 352, MATCH($B$3, resultados!$A$1:$ZZ$1, 0))</f>
        <v/>
      </c>
    </row>
    <row r="359">
      <c r="A359">
        <f>INDEX(resultados!$A$2:$ZZ$3000, 353, MATCH($B$1, resultados!$A$1:$ZZ$1, 0))</f>
        <v/>
      </c>
      <c r="B359">
        <f>INDEX(resultados!$A$2:$ZZ$3000, 353, MATCH($B$2, resultados!$A$1:$ZZ$1, 0))</f>
        <v/>
      </c>
      <c r="C359">
        <f>INDEX(resultados!$A$2:$ZZ$3000, 353, MATCH($B$3, resultados!$A$1:$ZZ$1, 0))</f>
        <v/>
      </c>
    </row>
    <row r="360">
      <c r="A360">
        <f>INDEX(resultados!$A$2:$ZZ$3000, 354, MATCH($B$1, resultados!$A$1:$ZZ$1, 0))</f>
        <v/>
      </c>
      <c r="B360">
        <f>INDEX(resultados!$A$2:$ZZ$3000, 354, MATCH($B$2, resultados!$A$1:$ZZ$1, 0))</f>
        <v/>
      </c>
      <c r="C360">
        <f>INDEX(resultados!$A$2:$ZZ$3000, 354, MATCH($B$3, resultados!$A$1:$ZZ$1, 0))</f>
        <v/>
      </c>
    </row>
    <row r="361">
      <c r="A361">
        <f>INDEX(resultados!$A$2:$ZZ$3000, 355, MATCH($B$1, resultados!$A$1:$ZZ$1, 0))</f>
        <v/>
      </c>
      <c r="B361">
        <f>INDEX(resultados!$A$2:$ZZ$3000, 355, MATCH($B$2, resultados!$A$1:$ZZ$1, 0))</f>
        <v/>
      </c>
      <c r="C361">
        <f>INDEX(resultados!$A$2:$ZZ$3000, 355, MATCH($B$3, resultados!$A$1:$ZZ$1, 0))</f>
        <v/>
      </c>
    </row>
    <row r="362">
      <c r="A362">
        <f>INDEX(resultados!$A$2:$ZZ$3000, 356, MATCH($B$1, resultados!$A$1:$ZZ$1, 0))</f>
        <v/>
      </c>
      <c r="B362">
        <f>INDEX(resultados!$A$2:$ZZ$3000, 356, MATCH($B$2, resultados!$A$1:$ZZ$1, 0))</f>
        <v/>
      </c>
      <c r="C362">
        <f>INDEX(resultados!$A$2:$ZZ$3000, 356, MATCH($B$3, resultados!$A$1:$ZZ$1, 0))</f>
        <v/>
      </c>
    </row>
    <row r="363">
      <c r="A363">
        <f>INDEX(resultados!$A$2:$ZZ$3000, 357, MATCH($B$1, resultados!$A$1:$ZZ$1, 0))</f>
        <v/>
      </c>
      <c r="B363">
        <f>INDEX(resultados!$A$2:$ZZ$3000, 357, MATCH($B$2, resultados!$A$1:$ZZ$1, 0))</f>
        <v/>
      </c>
      <c r="C363">
        <f>INDEX(resultados!$A$2:$ZZ$3000, 357, MATCH($B$3, resultados!$A$1:$ZZ$1, 0))</f>
        <v/>
      </c>
    </row>
    <row r="364">
      <c r="A364">
        <f>INDEX(resultados!$A$2:$ZZ$3000, 358, MATCH($B$1, resultados!$A$1:$ZZ$1, 0))</f>
        <v/>
      </c>
      <c r="B364">
        <f>INDEX(resultados!$A$2:$ZZ$3000, 358, MATCH($B$2, resultados!$A$1:$ZZ$1, 0))</f>
        <v/>
      </c>
      <c r="C364">
        <f>INDEX(resultados!$A$2:$ZZ$3000, 358, MATCH($B$3, resultados!$A$1:$ZZ$1, 0))</f>
        <v/>
      </c>
    </row>
    <row r="365">
      <c r="A365">
        <f>INDEX(resultados!$A$2:$ZZ$3000, 359, MATCH($B$1, resultados!$A$1:$ZZ$1, 0))</f>
        <v/>
      </c>
      <c r="B365">
        <f>INDEX(resultados!$A$2:$ZZ$3000, 359, MATCH($B$2, resultados!$A$1:$ZZ$1, 0))</f>
        <v/>
      </c>
      <c r="C365">
        <f>INDEX(resultados!$A$2:$ZZ$3000, 359, MATCH($B$3, resultados!$A$1:$ZZ$1, 0))</f>
        <v/>
      </c>
    </row>
    <row r="366">
      <c r="A366">
        <f>INDEX(resultados!$A$2:$ZZ$3000, 360, MATCH($B$1, resultados!$A$1:$ZZ$1, 0))</f>
        <v/>
      </c>
      <c r="B366">
        <f>INDEX(resultados!$A$2:$ZZ$3000, 360, MATCH($B$2, resultados!$A$1:$ZZ$1, 0))</f>
        <v/>
      </c>
      <c r="C366">
        <f>INDEX(resultados!$A$2:$ZZ$3000, 360, MATCH($B$3, resultados!$A$1:$ZZ$1, 0))</f>
        <v/>
      </c>
    </row>
    <row r="367">
      <c r="A367">
        <f>INDEX(resultados!$A$2:$ZZ$3000, 361, MATCH($B$1, resultados!$A$1:$ZZ$1, 0))</f>
        <v/>
      </c>
      <c r="B367">
        <f>INDEX(resultados!$A$2:$ZZ$3000, 361, MATCH($B$2, resultados!$A$1:$ZZ$1, 0))</f>
        <v/>
      </c>
      <c r="C367">
        <f>INDEX(resultados!$A$2:$ZZ$3000, 361, MATCH($B$3, resultados!$A$1:$ZZ$1, 0))</f>
        <v/>
      </c>
    </row>
    <row r="368">
      <c r="A368">
        <f>INDEX(resultados!$A$2:$ZZ$3000, 362, MATCH($B$1, resultados!$A$1:$ZZ$1, 0))</f>
        <v/>
      </c>
      <c r="B368">
        <f>INDEX(resultados!$A$2:$ZZ$3000, 362, MATCH($B$2, resultados!$A$1:$ZZ$1, 0))</f>
        <v/>
      </c>
      <c r="C368">
        <f>INDEX(resultados!$A$2:$ZZ$3000, 362, MATCH($B$3, resultados!$A$1:$ZZ$1, 0))</f>
        <v/>
      </c>
    </row>
    <row r="369">
      <c r="A369">
        <f>INDEX(resultados!$A$2:$ZZ$3000, 363, MATCH($B$1, resultados!$A$1:$ZZ$1, 0))</f>
        <v/>
      </c>
      <c r="B369">
        <f>INDEX(resultados!$A$2:$ZZ$3000, 363, MATCH($B$2, resultados!$A$1:$ZZ$1, 0))</f>
        <v/>
      </c>
      <c r="C369">
        <f>INDEX(resultados!$A$2:$ZZ$3000, 363, MATCH($B$3, resultados!$A$1:$ZZ$1, 0))</f>
        <v/>
      </c>
    </row>
    <row r="370">
      <c r="A370">
        <f>INDEX(resultados!$A$2:$ZZ$3000, 364, MATCH($B$1, resultados!$A$1:$ZZ$1, 0))</f>
        <v/>
      </c>
      <c r="B370">
        <f>INDEX(resultados!$A$2:$ZZ$3000, 364, MATCH($B$2, resultados!$A$1:$ZZ$1, 0))</f>
        <v/>
      </c>
      <c r="C370">
        <f>INDEX(resultados!$A$2:$ZZ$3000, 364, MATCH($B$3, resultados!$A$1:$ZZ$1, 0))</f>
        <v/>
      </c>
    </row>
    <row r="371">
      <c r="A371">
        <f>INDEX(resultados!$A$2:$ZZ$3000, 365, MATCH($B$1, resultados!$A$1:$ZZ$1, 0))</f>
        <v/>
      </c>
      <c r="B371">
        <f>INDEX(resultados!$A$2:$ZZ$3000, 365, MATCH($B$2, resultados!$A$1:$ZZ$1, 0))</f>
        <v/>
      </c>
      <c r="C371">
        <f>INDEX(resultados!$A$2:$ZZ$3000, 365, MATCH($B$3, resultados!$A$1:$ZZ$1, 0))</f>
        <v/>
      </c>
    </row>
    <row r="372">
      <c r="A372">
        <f>INDEX(resultados!$A$2:$ZZ$3000, 366, MATCH($B$1, resultados!$A$1:$ZZ$1, 0))</f>
        <v/>
      </c>
      <c r="B372">
        <f>INDEX(resultados!$A$2:$ZZ$3000, 366, MATCH($B$2, resultados!$A$1:$ZZ$1, 0))</f>
        <v/>
      </c>
      <c r="C372">
        <f>INDEX(resultados!$A$2:$ZZ$3000, 366, MATCH($B$3, resultados!$A$1:$ZZ$1, 0))</f>
        <v/>
      </c>
    </row>
    <row r="373">
      <c r="A373">
        <f>INDEX(resultados!$A$2:$ZZ$3000, 367, MATCH($B$1, resultados!$A$1:$ZZ$1, 0))</f>
        <v/>
      </c>
      <c r="B373">
        <f>INDEX(resultados!$A$2:$ZZ$3000, 367, MATCH($B$2, resultados!$A$1:$ZZ$1, 0))</f>
        <v/>
      </c>
      <c r="C373">
        <f>INDEX(resultados!$A$2:$ZZ$3000, 367, MATCH($B$3, resultados!$A$1:$ZZ$1, 0))</f>
        <v/>
      </c>
    </row>
    <row r="374">
      <c r="A374">
        <f>INDEX(resultados!$A$2:$ZZ$3000, 368, MATCH($B$1, resultados!$A$1:$ZZ$1, 0))</f>
        <v/>
      </c>
      <c r="B374">
        <f>INDEX(resultados!$A$2:$ZZ$3000, 368, MATCH($B$2, resultados!$A$1:$ZZ$1, 0))</f>
        <v/>
      </c>
      <c r="C374">
        <f>INDEX(resultados!$A$2:$ZZ$3000, 368, MATCH($B$3, resultados!$A$1:$ZZ$1, 0))</f>
        <v/>
      </c>
    </row>
    <row r="375">
      <c r="A375">
        <f>INDEX(resultados!$A$2:$ZZ$3000, 369, MATCH($B$1, resultados!$A$1:$ZZ$1, 0))</f>
        <v/>
      </c>
      <c r="B375">
        <f>INDEX(resultados!$A$2:$ZZ$3000, 369, MATCH($B$2, resultados!$A$1:$ZZ$1, 0))</f>
        <v/>
      </c>
      <c r="C375">
        <f>INDEX(resultados!$A$2:$ZZ$3000, 369, MATCH($B$3, resultados!$A$1:$ZZ$1, 0))</f>
        <v/>
      </c>
    </row>
    <row r="376">
      <c r="A376">
        <f>INDEX(resultados!$A$2:$ZZ$3000, 370, MATCH($B$1, resultados!$A$1:$ZZ$1, 0))</f>
        <v/>
      </c>
      <c r="B376">
        <f>INDEX(resultados!$A$2:$ZZ$3000, 370, MATCH($B$2, resultados!$A$1:$ZZ$1, 0))</f>
        <v/>
      </c>
      <c r="C376">
        <f>INDEX(resultados!$A$2:$ZZ$3000, 370, MATCH($B$3, resultados!$A$1:$ZZ$1, 0))</f>
        <v/>
      </c>
    </row>
    <row r="377">
      <c r="A377">
        <f>INDEX(resultados!$A$2:$ZZ$3000, 371, MATCH($B$1, resultados!$A$1:$ZZ$1, 0))</f>
        <v/>
      </c>
      <c r="B377">
        <f>INDEX(resultados!$A$2:$ZZ$3000, 371, MATCH($B$2, resultados!$A$1:$ZZ$1, 0))</f>
        <v/>
      </c>
      <c r="C377">
        <f>INDEX(resultados!$A$2:$ZZ$3000, 371, MATCH($B$3, resultados!$A$1:$ZZ$1, 0))</f>
        <v/>
      </c>
    </row>
    <row r="378">
      <c r="A378">
        <f>INDEX(resultados!$A$2:$ZZ$3000, 372, MATCH($B$1, resultados!$A$1:$ZZ$1, 0))</f>
        <v/>
      </c>
      <c r="B378">
        <f>INDEX(resultados!$A$2:$ZZ$3000, 372, MATCH($B$2, resultados!$A$1:$ZZ$1, 0))</f>
        <v/>
      </c>
      <c r="C378">
        <f>INDEX(resultados!$A$2:$ZZ$3000, 372, MATCH($B$3, resultados!$A$1:$ZZ$1, 0))</f>
        <v/>
      </c>
    </row>
    <row r="379">
      <c r="A379">
        <f>INDEX(resultados!$A$2:$ZZ$3000, 373, MATCH($B$1, resultados!$A$1:$ZZ$1, 0))</f>
        <v/>
      </c>
      <c r="B379">
        <f>INDEX(resultados!$A$2:$ZZ$3000, 373, MATCH($B$2, resultados!$A$1:$ZZ$1, 0))</f>
        <v/>
      </c>
      <c r="C379">
        <f>INDEX(resultados!$A$2:$ZZ$3000, 373, MATCH($B$3, resultados!$A$1:$ZZ$1, 0))</f>
        <v/>
      </c>
    </row>
    <row r="380">
      <c r="A380">
        <f>INDEX(resultados!$A$2:$ZZ$3000, 374, MATCH($B$1, resultados!$A$1:$ZZ$1, 0))</f>
        <v/>
      </c>
      <c r="B380">
        <f>INDEX(resultados!$A$2:$ZZ$3000, 374, MATCH($B$2, resultados!$A$1:$ZZ$1, 0))</f>
        <v/>
      </c>
      <c r="C380">
        <f>INDEX(resultados!$A$2:$ZZ$3000, 374, MATCH($B$3, resultados!$A$1:$ZZ$1, 0))</f>
        <v/>
      </c>
    </row>
    <row r="381">
      <c r="A381">
        <f>INDEX(resultados!$A$2:$ZZ$3000, 375, MATCH($B$1, resultados!$A$1:$ZZ$1, 0))</f>
        <v/>
      </c>
      <c r="B381">
        <f>INDEX(resultados!$A$2:$ZZ$3000, 375, MATCH($B$2, resultados!$A$1:$ZZ$1, 0))</f>
        <v/>
      </c>
      <c r="C381">
        <f>INDEX(resultados!$A$2:$ZZ$3000, 375, MATCH($B$3, resultados!$A$1:$ZZ$1, 0))</f>
        <v/>
      </c>
    </row>
    <row r="382">
      <c r="A382">
        <f>INDEX(resultados!$A$2:$ZZ$3000, 376, MATCH($B$1, resultados!$A$1:$ZZ$1, 0))</f>
        <v/>
      </c>
      <c r="B382">
        <f>INDEX(resultados!$A$2:$ZZ$3000, 376, MATCH($B$2, resultados!$A$1:$ZZ$1, 0))</f>
        <v/>
      </c>
      <c r="C382">
        <f>INDEX(resultados!$A$2:$ZZ$3000, 376, MATCH($B$3, resultados!$A$1:$ZZ$1, 0))</f>
        <v/>
      </c>
    </row>
    <row r="383">
      <c r="A383">
        <f>INDEX(resultados!$A$2:$ZZ$3000, 377, MATCH($B$1, resultados!$A$1:$ZZ$1, 0))</f>
        <v/>
      </c>
      <c r="B383">
        <f>INDEX(resultados!$A$2:$ZZ$3000, 377, MATCH($B$2, resultados!$A$1:$ZZ$1, 0))</f>
        <v/>
      </c>
      <c r="C383">
        <f>INDEX(resultados!$A$2:$ZZ$3000, 377, MATCH($B$3, resultados!$A$1:$ZZ$1, 0))</f>
        <v/>
      </c>
    </row>
    <row r="384">
      <c r="A384">
        <f>INDEX(resultados!$A$2:$ZZ$3000, 378, MATCH($B$1, resultados!$A$1:$ZZ$1, 0))</f>
        <v/>
      </c>
      <c r="B384">
        <f>INDEX(resultados!$A$2:$ZZ$3000, 378, MATCH($B$2, resultados!$A$1:$ZZ$1, 0))</f>
        <v/>
      </c>
      <c r="C384">
        <f>INDEX(resultados!$A$2:$ZZ$3000, 378, MATCH($B$3, resultados!$A$1:$ZZ$1, 0))</f>
        <v/>
      </c>
    </row>
    <row r="385">
      <c r="A385">
        <f>INDEX(resultados!$A$2:$ZZ$3000, 379, MATCH($B$1, resultados!$A$1:$ZZ$1, 0))</f>
        <v/>
      </c>
      <c r="B385">
        <f>INDEX(resultados!$A$2:$ZZ$3000, 379, MATCH($B$2, resultados!$A$1:$ZZ$1, 0))</f>
        <v/>
      </c>
      <c r="C385">
        <f>INDEX(resultados!$A$2:$ZZ$3000, 379, MATCH($B$3, resultados!$A$1:$ZZ$1, 0))</f>
        <v/>
      </c>
    </row>
    <row r="386">
      <c r="A386">
        <f>INDEX(resultados!$A$2:$ZZ$3000, 380, MATCH($B$1, resultados!$A$1:$ZZ$1, 0))</f>
        <v/>
      </c>
      <c r="B386">
        <f>INDEX(resultados!$A$2:$ZZ$3000, 380, MATCH($B$2, resultados!$A$1:$ZZ$1, 0))</f>
        <v/>
      </c>
      <c r="C386">
        <f>INDEX(resultados!$A$2:$ZZ$3000, 380, MATCH($B$3, resultados!$A$1:$ZZ$1, 0))</f>
        <v/>
      </c>
    </row>
    <row r="387">
      <c r="A387">
        <f>INDEX(resultados!$A$2:$ZZ$3000, 381, MATCH($B$1, resultados!$A$1:$ZZ$1, 0))</f>
        <v/>
      </c>
      <c r="B387">
        <f>INDEX(resultados!$A$2:$ZZ$3000, 381, MATCH($B$2, resultados!$A$1:$ZZ$1, 0))</f>
        <v/>
      </c>
      <c r="C387">
        <f>INDEX(resultados!$A$2:$ZZ$3000, 381, MATCH($B$3, resultados!$A$1:$ZZ$1, 0))</f>
        <v/>
      </c>
    </row>
    <row r="388">
      <c r="A388">
        <f>INDEX(resultados!$A$2:$ZZ$3000, 382, MATCH($B$1, resultados!$A$1:$ZZ$1, 0))</f>
        <v/>
      </c>
      <c r="B388">
        <f>INDEX(resultados!$A$2:$ZZ$3000, 382, MATCH($B$2, resultados!$A$1:$ZZ$1, 0))</f>
        <v/>
      </c>
      <c r="C388">
        <f>INDEX(resultados!$A$2:$ZZ$3000, 382, MATCH($B$3, resultados!$A$1:$ZZ$1, 0))</f>
        <v/>
      </c>
    </row>
    <row r="389">
      <c r="A389">
        <f>INDEX(resultados!$A$2:$ZZ$3000, 383, MATCH($B$1, resultados!$A$1:$ZZ$1, 0))</f>
        <v/>
      </c>
      <c r="B389">
        <f>INDEX(resultados!$A$2:$ZZ$3000, 383, MATCH($B$2, resultados!$A$1:$ZZ$1, 0))</f>
        <v/>
      </c>
      <c r="C389">
        <f>INDEX(resultados!$A$2:$ZZ$3000, 383, MATCH($B$3, resultados!$A$1:$ZZ$1, 0))</f>
        <v/>
      </c>
    </row>
    <row r="390">
      <c r="A390">
        <f>INDEX(resultados!$A$2:$ZZ$3000, 384, MATCH($B$1, resultados!$A$1:$ZZ$1, 0))</f>
        <v/>
      </c>
      <c r="B390">
        <f>INDEX(resultados!$A$2:$ZZ$3000, 384, MATCH($B$2, resultados!$A$1:$ZZ$1, 0))</f>
        <v/>
      </c>
      <c r="C390">
        <f>INDEX(resultados!$A$2:$ZZ$3000, 384, MATCH($B$3, resultados!$A$1:$ZZ$1, 0))</f>
        <v/>
      </c>
    </row>
    <row r="391">
      <c r="A391">
        <f>INDEX(resultados!$A$2:$ZZ$3000, 385, MATCH($B$1, resultados!$A$1:$ZZ$1, 0))</f>
        <v/>
      </c>
      <c r="B391">
        <f>INDEX(resultados!$A$2:$ZZ$3000, 385, MATCH($B$2, resultados!$A$1:$ZZ$1, 0))</f>
        <v/>
      </c>
      <c r="C391">
        <f>INDEX(resultados!$A$2:$ZZ$3000, 385, MATCH($B$3, resultados!$A$1:$ZZ$1, 0))</f>
        <v/>
      </c>
    </row>
    <row r="392">
      <c r="A392">
        <f>INDEX(resultados!$A$2:$ZZ$3000, 386, MATCH($B$1, resultados!$A$1:$ZZ$1, 0))</f>
        <v/>
      </c>
      <c r="B392">
        <f>INDEX(resultados!$A$2:$ZZ$3000, 386, MATCH($B$2, resultados!$A$1:$ZZ$1, 0))</f>
        <v/>
      </c>
      <c r="C392">
        <f>INDEX(resultados!$A$2:$ZZ$3000, 386, MATCH($B$3, resultados!$A$1:$ZZ$1, 0))</f>
        <v/>
      </c>
    </row>
    <row r="393">
      <c r="A393">
        <f>INDEX(resultados!$A$2:$ZZ$3000, 387, MATCH($B$1, resultados!$A$1:$ZZ$1, 0))</f>
        <v/>
      </c>
      <c r="B393">
        <f>INDEX(resultados!$A$2:$ZZ$3000, 387, MATCH($B$2, resultados!$A$1:$ZZ$1, 0))</f>
        <v/>
      </c>
      <c r="C393">
        <f>INDEX(resultados!$A$2:$ZZ$3000, 387, MATCH($B$3, resultados!$A$1:$ZZ$1, 0))</f>
        <v/>
      </c>
    </row>
    <row r="394">
      <c r="A394">
        <f>INDEX(resultados!$A$2:$ZZ$3000, 388, MATCH($B$1, resultados!$A$1:$ZZ$1, 0))</f>
        <v/>
      </c>
      <c r="B394">
        <f>INDEX(resultados!$A$2:$ZZ$3000, 388, MATCH($B$2, resultados!$A$1:$ZZ$1, 0))</f>
        <v/>
      </c>
      <c r="C394">
        <f>INDEX(resultados!$A$2:$ZZ$3000, 388, MATCH($B$3, resultados!$A$1:$ZZ$1, 0))</f>
        <v/>
      </c>
    </row>
    <row r="395">
      <c r="A395">
        <f>INDEX(resultados!$A$2:$ZZ$3000, 389, MATCH($B$1, resultados!$A$1:$ZZ$1, 0))</f>
        <v/>
      </c>
      <c r="B395">
        <f>INDEX(resultados!$A$2:$ZZ$3000, 389, MATCH($B$2, resultados!$A$1:$ZZ$1, 0))</f>
        <v/>
      </c>
      <c r="C395">
        <f>INDEX(resultados!$A$2:$ZZ$3000, 389, MATCH($B$3, resultados!$A$1:$ZZ$1, 0))</f>
        <v/>
      </c>
    </row>
    <row r="396">
      <c r="A396">
        <f>INDEX(resultados!$A$2:$ZZ$3000, 390, MATCH($B$1, resultados!$A$1:$ZZ$1, 0))</f>
        <v/>
      </c>
      <c r="B396">
        <f>INDEX(resultados!$A$2:$ZZ$3000, 390, MATCH($B$2, resultados!$A$1:$ZZ$1, 0))</f>
        <v/>
      </c>
      <c r="C396">
        <f>INDEX(resultados!$A$2:$ZZ$3000, 390, MATCH($B$3, resultados!$A$1:$ZZ$1, 0))</f>
        <v/>
      </c>
    </row>
    <row r="397">
      <c r="A397">
        <f>INDEX(resultados!$A$2:$ZZ$3000, 391, MATCH($B$1, resultados!$A$1:$ZZ$1, 0))</f>
        <v/>
      </c>
      <c r="B397">
        <f>INDEX(resultados!$A$2:$ZZ$3000, 391, MATCH($B$2, resultados!$A$1:$ZZ$1, 0))</f>
        <v/>
      </c>
      <c r="C397">
        <f>INDEX(resultados!$A$2:$ZZ$3000, 391, MATCH($B$3, resultados!$A$1:$ZZ$1, 0))</f>
        <v/>
      </c>
    </row>
    <row r="398">
      <c r="A398">
        <f>INDEX(resultados!$A$2:$ZZ$3000, 392, MATCH($B$1, resultados!$A$1:$ZZ$1, 0))</f>
        <v/>
      </c>
      <c r="B398">
        <f>INDEX(resultados!$A$2:$ZZ$3000, 392, MATCH($B$2, resultados!$A$1:$ZZ$1, 0))</f>
        <v/>
      </c>
      <c r="C398">
        <f>INDEX(resultados!$A$2:$ZZ$3000, 392, MATCH($B$3, resultados!$A$1:$ZZ$1, 0))</f>
        <v/>
      </c>
    </row>
    <row r="399">
      <c r="A399">
        <f>INDEX(resultados!$A$2:$ZZ$3000, 393, MATCH($B$1, resultados!$A$1:$ZZ$1, 0))</f>
        <v/>
      </c>
      <c r="B399">
        <f>INDEX(resultados!$A$2:$ZZ$3000, 393, MATCH($B$2, resultados!$A$1:$ZZ$1, 0))</f>
        <v/>
      </c>
      <c r="C399">
        <f>INDEX(resultados!$A$2:$ZZ$3000, 393, MATCH($B$3, resultados!$A$1:$ZZ$1, 0))</f>
        <v/>
      </c>
    </row>
    <row r="400">
      <c r="A400">
        <f>INDEX(resultados!$A$2:$ZZ$3000, 394, MATCH($B$1, resultados!$A$1:$ZZ$1, 0))</f>
        <v/>
      </c>
      <c r="B400">
        <f>INDEX(resultados!$A$2:$ZZ$3000, 394, MATCH($B$2, resultados!$A$1:$ZZ$1, 0))</f>
        <v/>
      </c>
      <c r="C400">
        <f>INDEX(resultados!$A$2:$ZZ$3000, 394, MATCH($B$3, resultados!$A$1:$ZZ$1, 0))</f>
        <v/>
      </c>
    </row>
    <row r="401">
      <c r="A401">
        <f>INDEX(resultados!$A$2:$ZZ$3000, 395, MATCH($B$1, resultados!$A$1:$ZZ$1, 0))</f>
        <v/>
      </c>
      <c r="B401">
        <f>INDEX(resultados!$A$2:$ZZ$3000, 395, MATCH($B$2, resultados!$A$1:$ZZ$1, 0))</f>
        <v/>
      </c>
      <c r="C401">
        <f>INDEX(resultados!$A$2:$ZZ$3000, 395, MATCH($B$3, resultados!$A$1:$ZZ$1, 0))</f>
        <v/>
      </c>
    </row>
    <row r="402">
      <c r="A402">
        <f>INDEX(resultados!$A$2:$ZZ$3000, 396, MATCH($B$1, resultados!$A$1:$ZZ$1, 0))</f>
        <v/>
      </c>
      <c r="B402">
        <f>INDEX(resultados!$A$2:$ZZ$3000, 396, MATCH($B$2, resultados!$A$1:$ZZ$1, 0))</f>
        <v/>
      </c>
      <c r="C402">
        <f>INDEX(resultados!$A$2:$ZZ$3000, 396, MATCH($B$3, resultados!$A$1:$ZZ$1, 0))</f>
        <v/>
      </c>
    </row>
    <row r="403">
      <c r="A403">
        <f>INDEX(resultados!$A$2:$ZZ$3000, 397, MATCH($B$1, resultados!$A$1:$ZZ$1, 0))</f>
        <v/>
      </c>
      <c r="B403">
        <f>INDEX(resultados!$A$2:$ZZ$3000, 397, MATCH($B$2, resultados!$A$1:$ZZ$1, 0))</f>
        <v/>
      </c>
      <c r="C403">
        <f>INDEX(resultados!$A$2:$ZZ$3000, 397, MATCH($B$3, resultados!$A$1:$ZZ$1, 0))</f>
        <v/>
      </c>
    </row>
    <row r="404">
      <c r="A404">
        <f>INDEX(resultados!$A$2:$ZZ$3000, 398, MATCH($B$1, resultados!$A$1:$ZZ$1, 0))</f>
        <v/>
      </c>
      <c r="B404">
        <f>INDEX(resultados!$A$2:$ZZ$3000, 398, MATCH($B$2, resultados!$A$1:$ZZ$1, 0))</f>
        <v/>
      </c>
      <c r="C404">
        <f>INDEX(resultados!$A$2:$ZZ$3000, 398, MATCH($B$3, resultados!$A$1:$ZZ$1, 0))</f>
        <v/>
      </c>
    </row>
    <row r="405">
      <c r="A405">
        <f>INDEX(resultados!$A$2:$ZZ$3000, 399, MATCH($B$1, resultados!$A$1:$ZZ$1, 0))</f>
        <v/>
      </c>
      <c r="B405">
        <f>INDEX(resultados!$A$2:$ZZ$3000, 399, MATCH($B$2, resultados!$A$1:$ZZ$1, 0))</f>
        <v/>
      </c>
      <c r="C405">
        <f>INDEX(resultados!$A$2:$ZZ$3000, 399, MATCH($B$3, resultados!$A$1:$ZZ$1, 0))</f>
        <v/>
      </c>
    </row>
    <row r="406">
      <c r="A406">
        <f>INDEX(resultados!$A$2:$ZZ$3000, 400, MATCH($B$1, resultados!$A$1:$ZZ$1, 0))</f>
        <v/>
      </c>
      <c r="B406">
        <f>INDEX(resultados!$A$2:$ZZ$3000, 400, MATCH($B$2, resultados!$A$1:$ZZ$1, 0))</f>
        <v/>
      </c>
      <c r="C406">
        <f>INDEX(resultados!$A$2:$ZZ$3000, 400, MATCH($B$3, resultados!$A$1:$ZZ$1, 0))</f>
        <v/>
      </c>
    </row>
    <row r="407">
      <c r="A407">
        <f>INDEX(resultados!$A$2:$ZZ$3000, 401, MATCH($B$1, resultados!$A$1:$ZZ$1, 0))</f>
        <v/>
      </c>
      <c r="B407">
        <f>INDEX(resultados!$A$2:$ZZ$3000, 401, MATCH($B$2, resultados!$A$1:$ZZ$1, 0))</f>
        <v/>
      </c>
      <c r="C407">
        <f>INDEX(resultados!$A$2:$ZZ$3000, 401, MATCH($B$3, resultados!$A$1:$ZZ$1, 0))</f>
        <v/>
      </c>
    </row>
    <row r="408">
      <c r="A408">
        <f>INDEX(resultados!$A$2:$ZZ$3000, 402, MATCH($B$1, resultados!$A$1:$ZZ$1, 0))</f>
        <v/>
      </c>
      <c r="B408">
        <f>INDEX(resultados!$A$2:$ZZ$3000, 402, MATCH($B$2, resultados!$A$1:$ZZ$1, 0))</f>
        <v/>
      </c>
      <c r="C408">
        <f>INDEX(resultados!$A$2:$ZZ$3000, 402, MATCH($B$3, resultados!$A$1:$ZZ$1, 0))</f>
        <v/>
      </c>
    </row>
    <row r="409">
      <c r="A409">
        <f>INDEX(resultados!$A$2:$ZZ$3000, 403, MATCH($B$1, resultados!$A$1:$ZZ$1, 0))</f>
        <v/>
      </c>
      <c r="B409">
        <f>INDEX(resultados!$A$2:$ZZ$3000, 403, MATCH($B$2, resultados!$A$1:$ZZ$1, 0))</f>
        <v/>
      </c>
      <c r="C409">
        <f>INDEX(resultados!$A$2:$ZZ$3000, 403, MATCH($B$3, resultados!$A$1:$ZZ$1, 0))</f>
        <v/>
      </c>
    </row>
    <row r="410">
      <c r="A410">
        <f>INDEX(resultados!$A$2:$ZZ$3000, 404, MATCH($B$1, resultados!$A$1:$ZZ$1, 0))</f>
        <v/>
      </c>
      <c r="B410">
        <f>INDEX(resultados!$A$2:$ZZ$3000, 404, MATCH($B$2, resultados!$A$1:$ZZ$1, 0))</f>
        <v/>
      </c>
      <c r="C410">
        <f>INDEX(resultados!$A$2:$ZZ$3000, 404, MATCH($B$3, resultados!$A$1:$ZZ$1, 0))</f>
        <v/>
      </c>
    </row>
    <row r="411">
      <c r="A411">
        <f>INDEX(resultados!$A$2:$ZZ$3000, 405, MATCH($B$1, resultados!$A$1:$ZZ$1, 0))</f>
        <v/>
      </c>
      <c r="B411">
        <f>INDEX(resultados!$A$2:$ZZ$3000, 405, MATCH($B$2, resultados!$A$1:$ZZ$1, 0))</f>
        <v/>
      </c>
      <c r="C411">
        <f>INDEX(resultados!$A$2:$ZZ$3000, 405, MATCH($B$3, resultados!$A$1:$ZZ$1, 0))</f>
        <v/>
      </c>
    </row>
    <row r="412">
      <c r="A412">
        <f>INDEX(resultados!$A$2:$ZZ$3000, 406, MATCH($B$1, resultados!$A$1:$ZZ$1, 0))</f>
        <v/>
      </c>
      <c r="B412">
        <f>INDEX(resultados!$A$2:$ZZ$3000, 406, MATCH($B$2, resultados!$A$1:$ZZ$1, 0))</f>
        <v/>
      </c>
      <c r="C412">
        <f>INDEX(resultados!$A$2:$ZZ$3000, 406, MATCH($B$3, resultados!$A$1:$ZZ$1, 0))</f>
        <v/>
      </c>
    </row>
    <row r="413">
      <c r="A413">
        <f>INDEX(resultados!$A$2:$ZZ$3000, 407, MATCH($B$1, resultados!$A$1:$ZZ$1, 0))</f>
        <v/>
      </c>
      <c r="B413">
        <f>INDEX(resultados!$A$2:$ZZ$3000, 407, MATCH($B$2, resultados!$A$1:$ZZ$1, 0))</f>
        <v/>
      </c>
      <c r="C413">
        <f>INDEX(resultados!$A$2:$ZZ$3000, 407, MATCH($B$3, resultados!$A$1:$ZZ$1, 0))</f>
        <v/>
      </c>
    </row>
    <row r="414">
      <c r="A414">
        <f>INDEX(resultados!$A$2:$ZZ$3000, 408, MATCH($B$1, resultados!$A$1:$ZZ$1, 0))</f>
        <v/>
      </c>
      <c r="B414">
        <f>INDEX(resultados!$A$2:$ZZ$3000, 408, MATCH($B$2, resultados!$A$1:$ZZ$1, 0))</f>
        <v/>
      </c>
      <c r="C414">
        <f>INDEX(resultados!$A$2:$ZZ$3000, 408, MATCH($B$3, resultados!$A$1:$ZZ$1, 0))</f>
        <v/>
      </c>
    </row>
    <row r="415">
      <c r="A415">
        <f>INDEX(resultados!$A$2:$ZZ$3000, 409, MATCH($B$1, resultados!$A$1:$ZZ$1, 0))</f>
        <v/>
      </c>
      <c r="B415">
        <f>INDEX(resultados!$A$2:$ZZ$3000, 409, MATCH($B$2, resultados!$A$1:$ZZ$1, 0))</f>
        <v/>
      </c>
      <c r="C415">
        <f>INDEX(resultados!$A$2:$ZZ$3000, 409, MATCH($B$3, resultados!$A$1:$ZZ$1, 0))</f>
        <v/>
      </c>
    </row>
    <row r="416">
      <c r="A416">
        <f>INDEX(resultados!$A$2:$ZZ$3000, 410, MATCH($B$1, resultados!$A$1:$ZZ$1, 0))</f>
        <v/>
      </c>
      <c r="B416">
        <f>INDEX(resultados!$A$2:$ZZ$3000, 410, MATCH($B$2, resultados!$A$1:$ZZ$1, 0))</f>
        <v/>
      </c>
      <c r="C416">
        <f>INDEX(resultados!$A$2:$ZZ$3000, 410, MATCH($B$3, resultados!$A$1:$ZZ$1, 0))</f>
        <v/>
      </c>
    </row>
    <row r="417">
      <c r="A417">
        <f>INDEX(resultados!$A$2:$ZZ$3000, 411, MATCH($B$1, resultados!$A$1:$ZZ$1, 0))</f>
        <v/>
      </c>
      <c r="B417">
        <f>INDEX(resultados!$A$2:$ZZ$3000, 411, MATCH($B$2, resultados!$A$1:$ZZ$1, 0))</f>
        <v/>
      </c>
      <c r="C417">
        <f>INDEX(resultados!$A$2:$ZZ$3000, 411, MATCH($B$3, resultados!$A$1:$ZZ$1, 0))</f>
        <v/>
      </c>
    </row>
    <row r="418">
      <c r="A418">
        <f>INDEX(resultados!$A$2:$ZZ$3000, 412, MATCH($B$1, resultados!$A$1:$ZZ$1, 0))</f>
        <v/>
      </c>
      <c r="B418">
        <f>INDEX(resultados!$A$2:$ZZ$3000, 412, MATCH($B$2, resultados!$A$1:$ZZ$1, 0))</f>
        <v/>
      </c>
      <c r="C418">
        <f>INDEX(resultados!$A$2:$ZZ$3000, 412, MATCH($B$3, resultados!$A$1:$ZZ$1, 0))</f>
        <v/>
      </c>
    </row>
    <row r="419">
      <c r="A419">
        <f>INDEX(resultados!$A$2:$ZZ$3000, 413, MATCH($B$1, resultados!$A$1:$ZZ$1, 0))</f>
        <v/>
      </c>
      <c r="B419">
        <f>INDEX(resultados!$A$2:$ZZ$3000, 413, MATCH($B$2, resultados!$A$1:$ZZ$1, 0))</f>
        <v/>
      </c>
      <c r="C419">
        <f>INDEX(resultados!$A$2:$ZZ$3000, 413, MATCH($B$3, resultados!$A$1:$ZZ$1, 0))</f>
        <v/>
      </c>
    </row>
    <row r="420">
      <c r="A420">
        <f>INDEX(resultados!$A$2:$ZZ$3000, 414, MATCH($B$1, resultados!$A$1:$ZZ$1, 0))</f>
        <v/>
      </c>
      <c r="B420">
        <f>INDEX(resultados!$A$2:$ZZ$3000, 414, MATCH($B$2, resultados!$A$1:$ZZ$1, 0))</f>
        <v/>
      </c>
      <c r="C420">
        <f>INDEX(resultados!$A$2:$ZZ$3000, 414, MATCH($B$3, resultados!$A$1:$ZZ$1, 0))</f>
        <v/>
      </c>
    </row>
    <row r="421">
      <c r="A421">
        <f>INDEX(resultados!$A$2:$ZZ$3000, 415, MATCH($B$1, resultados!$A$1:$ZZ$1, 0))</f>
        <v/>
      </c>
      <c r="B421">
        <f>INDEX(resultados!$A$2:$ZZ$3000, 415, MATCH($B$2, resultados!$A$1:$ZZ$1, 0))</f>
        <v/>
      </c>
      <c r="C421">
        <f>INDEX(resultados!$A$2:$ZZ$3000, 415, MATCH($B$3, resultados!$A$1:$ZZ$1, 0))</f>
        <v/>
      </c>
    </row>
    <row r="422">
      <c r="A422">
        <f>INDEX(resultados!$A$2:$ZZ$3000, 416, MATCH($B$1, resultados!$A$1:$ZZ$1, 0))</f>
        <v/>
      </c>
      <c r="B422">
        <f>INDEX(resultados!$A$2:$ZZ$3000, 416, MATCH($B$2, resultados!$A$1:$ZZ$1, 0))</f>
        <v/>
      </c>
      <c r="C422">
        <f>INDEX(resultados!$A$2:$ZZ$3000, 416, MATCH($B$3, resultados!$A$1:$ZZ$1, 0))</f>
        <v/>
      </c>
    </row>
    <row r="423">
      <c r="A423">
        <f>INDEX(resultados!$A$2:$ZZ$3000, 417, MATCH($B$1, resultados!$A$1:$ZZ$1, 0))</f>
        <v/>
      </c>
      <c r="B423">
        <f>INDEX(resultados!$A$2:$ZZ$3000, 417, MATCH($B$2, resultados!$A$1:$ZZ$1, 0))</f>
        <v/>
      </c>
      <c r="C423">
        <f>INDEX(resultados!$A$2:$ZZ$3000, 417, MATCH($B$3, resultados!$A$1:$ZZ$1, 0))</f>
        <v/>
      </c>
    </row>
    <row r="424">
      <c r="A424">
        <f>INDEX(resultados!$A$2:$ZZ$3000, 418, MATCH($B$1, resultados!$A$1:$ZZ$1, 0))</f>
        <v/>
      </c>
      <c r="B424">
        <f>INDEX(resultados!$A$2:$ZZ$3000, 418, MATCH($B$2, resultados!$A$1:$ZZ$1, 0))</f>
        <v/>
      </c>
      <c r="C424">
        <f>INDEX(resultados!$A$2:$ZZ$3000, 418, MATCH($B$3, resultados!$A$1:$ZZ$1, 0))</f>
        <v/>
      </c>
    </row>
    <row r="425">
      <c r="A425">
        <f>INDEX(resultados!$A$2:$ZZ$3000, 419, MATCH($B$1, resultados!$A$1:$ZZ$1, 0))</f>
        <v/>
      </c>
      <c r="B425">
        <f>INDEX(resultados!$A$2:$ZZ$3000, 419, MATCH($B$2, resultados!$A$1:$ZZ$1, 0))</f>
        <v/>
      </c>
      <c r="C425">
        <f>INDEX(resultados!$A$2:$ZZ$3000, 419, MATCH($B$3, resultados!$A$1:$ZZ$1, 0))</f>
        <v/>
      </c>
    </row>
    <row r="426">
      <c r="A426">
        <f>INDEX(resultados!$A$2:$ZZ$3000, 420, MATCH($B$1, resultados!$A$1:$ZZ$1, 0))</f>
        <v/>
      </c>
      <c r="B426">
        <f>INDEX(resultados!$A$2:$ZZ$3000, 420, MATCH($B$2, resultados!$A$1:$ZZ$1, 0))</f>
        <v/>
      </c>
      <c r="C426">
        <f>INDEX(resultados!$A$2:$ZZ$3000, 420, MATCH($B$3, resultados!$A$1:$ZZ$1, 0))</f>
        <v/>
      </c>
    </row>
    <row r="427">
      <c r="A427">
        <f>INDEX(resultados!$A$2:$ZZ$3000, 421, MATCH($B$1, resultados!$A$1:$ZZ$1, 0))</f>
        <v/>
      </c>
      <c r="B427">
        <f>INDEX(resultados!$A$2:$ZZ$3000, 421, MATCH($B$2, resultados!$A$1:$ZZ$1, 0))</f>
        <v/>
      </c>
      <c r="C427">
        <f>INDEX(resultados!$A$2:$ZZ$3000, 421, MATCH($B$3, resultados!$A$1:$ZZ$1, 0))</f>
        <v/>
      </c>
    </row>
    <row r="428">
      <c r="A428">
        <f>INDEX(resultados!$A$2:$ZZ$3000, 422, MATCH($B$1, resultados!$A$1:$ZZ$1, 0))</f>
        <v/>
      </c>
      <c r="B428">
        <f>INDEX(resultados!$A$2:$ZZ$3000, 422, MATCH($B$2, resultados!$A$1:$ZZ$1, 0))</f>
        <v/>
      </c>
      <c r="C428">
        <f>INDEX(resultados!$A$2:$ZZ$3000, 422, MATCH($B$3, resultados!$A$1:$ZZ$1, 0))</f>
        <v/>
      </c>
    </row>
    <row r="429">
      <c r="A429">
        <f>INDEX(resultados!$A$2:$ZZ$3000, 423, MATCH($B$1, resultados!$A$1:$ZZ$1, 0))</f>
        <v/>
      </c>
      <c r="B429">
        <f>INDEX(resultados!$A$2:$ZZ$3000, 423, MATCH($B$2, resultados!$A$1:$ZZ$1, 0))</f>
        <v/>
      </c>
      <c r="C429">
        <f>INDEX(resultados!$A$2:$ZZ$3000, 423, MATCH($B$3, resultados!$A$1:$ZZ$1, 0))</f>
        <v/>
      </c>
    </row>
    <row r="430">
      <c r="A430">
        <f>INDEX(resultados!$A$2:$ZZ$3000, 424, MATCH($B$1, resultados!$A$1:$ZZ$1, 0))</f>
        <v/>
      </c>
      <c r="B430">
        <f>INDEX(resultados!$A$2:$ZZ$3000, 424, MATCH($B$2, resultados!$A$1:$ZZ$1, 0))</f>
        <v/>
      </c>
      <c r="C430">
        <f>INDEX(resultados!$A$2:$ZZ$3000, 424, MATCH($B$3, resultados!$A$1:$ZZ$1, 0))</f>
        <v/>
      </c>
    </row>
    <row r="431">
      <c r="A431">
        <f>INDEX(resultados!$A$2:$ZZ$3000, 425, MATCH($B$1, resultados!$A$1:$ZZ$1, 0))</f>
        <v/>
      </c>
      <c r="B431">
        <f>INDEX(resultados!$A$2:$ZZ$3000, 425, MATCH($B$2, resultados!$A$1:$ZZ$1, 0))</f>
        <v/>
      </c>
      <c r="C431">
        <f>INDEX(resultados!$A$2:$ZZ$3000, 425, MATCH($B$3, resultados!$A$1:$ZZ$1, 0))</f>
        <v/>
      </c>
    </row>
    <row r="432">
      <c r="A432">
        <f>INDEX(resultados!$A$2:$ZZ$3000, 426, MATCH($B$1, resultados!$A$1:$ZZ$1, 0))</f>
        <v/>
      </c>
      <c r="B432">
        <f>INDEX(resultados!$A$2:$ZZ$3000, 426, MATCH($B$2, resultados!$A$1:$ZZ$1, 0))</f>
        <v/>
      </c>
      <c r="C432">
        <f>INDEX(resultados!$A$2:$ZZ$3000, 426, MATCH($B$3, resultados!$A$1:$ZZ$1, 0))</f>
        <v/>
      </c>
    </row>
    <row r="433">
      <c r="A433">
        <f>INDEX(resultados!$A$2:$ZZ$3000, 427, MATCH($B$1, resultados!$A$1:$ZZ$1, 0))</f>
        <v/>
      </c>
      <c r="B433">
        <f>INDEX(resultados!$A$2:$ZZ$3000, 427, MATCH($B$2, resultados!$A$1:$ZZ$1, 0))</f>
        <v/>
      </c>
      <c r="C433">
        <f>INDEX(resultados!$A$2:$ZZ$3000, 427, MATCH($B$3, resultados!$A$1:$ZZ$1, 0))</f>
        <v/>
      </c>
    </row>
    <row r="434">
      <c r="A434">
        <f>INDEX(resultados!$A$2:$ZZ$3000, 428, MATCH($B$1, resultados!$A$1:$ZZ$1, 0))</f>
        <v/>
      </c>
      <c r="B434">
        <f>INDEX(resultados!$A$2:$ZZ$3000, 428, MATCH($B$2, resultados!$A$1:$ZZ$1, 0))</f>
        <v/>
      </c>
      <c r="C434">
        <f>INDEX(resultados!$A$2:$ZZ$3000, 428, MATCH($B$3, resultados!$A$1:$ZZ$1, 0))</f>
        <v/>
      </c>
    </row>
    <row r="435">
      <c r="A435">
        <f>INDEX(resultados!$A$2:$ZZ$3000, 429, MATCH($B$1, resultados!$A$1:$ZZ$1, 0))</f>
        <v/>
      </c>
      <c r="B435">
        <f>INDEX(resultados!$A$2:$ZZ$3000, 429, MATCH($B$2, resultados!$A$1:$ZZ$1, 0))</f>
        <v/>
      </c>
      <c r="C435">
        <f>INDEX(resultados!$A$2:$ZZ$3000, 429, MATCH($B$3, resultados!$A$1:$ZZ$1, 0))</f>
        <v/>
      </c>
    </row>
    <row r="436">
      <c r="A436">
        <f>INDEX(resultados!$A$2:$ZZ$3000, 430, MATCH($B$1, resultados!$A$1:$ZZ$1, 0))</f>
        <v/>
      </c>
      <c r="B436">
        <f>INDEX(resultados!$A$2:$ZZ$3000, 430, MATCH($B$2, resultados!$A$1:$ZZ$1, 0))</f>
        <v/>
      </c>
      <c r="C436">
        <f>INDEX(resultados!$A$2:$ZZ$3000, 430, MATCH($B$3, resultados!$A$1:$ZZ$1, 0))</f>
        <v/>
      </c>
    </row>
    <row r="437">
      <c r="A437">
        <f>INDEX(resultados!$A$2:$ZZ$3000, 431, MATCH($B$1, resultados!$A$1:$ZZ$1, 0))</f>
        <v/>
      </c>
      <c r="B437">
        <f>INDEX(resultados!$A$2:$ZZ$3000, 431, MATCH($B$2, resultados!$A$1:$ZZ$1, 0))</f>
        <v/>
      </c>
      <c r="C437">
        <f>INDEX(resultados!$A$2:$ZZ$3000, 431, MATCH($B$3, resultados!$A$1:$ZZ$1, 0))</f>
        <v/>
      </c>
    </row>
    <row r="438">
      <c r="A438">
        <f>INDEX(resultados!$A$2:$ZZ$3000, 432, MATCH($B$1, resultados!$A$1:$ZZ$1, 0))</f>
        <v/>
      </c>
      <c r="B438">
        <f>INDEX(resultados!$A$2:$ZZ$3000, 432, MATCH($B$2, resultados!$A$1:$ZZ$1, 0))</f>
        <v/>
      </c>
      <c r="C438">
        <f>INDEX(resultados!$A$2:$ZZ$3000, 432, MATCH($B$3, resultados!$A$1:$ZZ$1, 0))</f>
        <v/>
      </c>
    </row>
    <row r="439">
      <c r="A439">
        <f>INDEX(resultados!$A$2:$ZZ$3000, 433, MATCH($B$1, resultados!$A$1:$ZZ$1, 0))</f>
        <v/>
      </c>
      <c r="B439">
        <f>INDEX(resultados!$A$2:$ZZ$3000, 433, MATCH($B$2, resultados!$A$1:$ZZ$1, 0))</f>
        <v/>
      </c>
      <c r="C439">
        <f>INDEX(resultados!$A$2:$ZZ$3000, 433, MATCH($B$3, resultados!$A$1:$ZZ$1, 0))</f>
        <v/>
      </c>
    </row>
    <row r="440">
      <c r="A440">
        <f>INDEX(resultados!$A$2:$ZZ$3000, 434, MATCH($B$1, resultados!$A$1:$ZZ$1, 0))</f>
        <v/>
      </c>
      <c r="B440">
        <f>INDEX(resultados!$A$2:$ZZ$3000, 434, MATCH($B$2, resultados!$A$1:$ZZ$1, 0))</f>
        <v/>
      </c>
      <c r="C440">
        <f>INDEX(resultados!$A$2:$ZZ$3000, 434, MATCH($B$3, resultados!$A$1:$ZZ$1, 0))</f>
        <v/>
      </c>
    </row>
    <row r="441">
      <c r="A441">
        <f>INDEX(resultados!$A$2:$ZZ$3000, 435, MATCH($B$1, resultados!$A$1:$ZZ$1, 0))</f>
        <v/>
      </c>
      <c r="B441">
        <f>INDEX(resultados!$A$2:$ZZ$3000, 435, MATCH($B$2, resultados!$A$1:$ZZ$1, 0))</f>
        <v/>
      </c>
      <c r="C441">
        <f>INDEX(resultados!$A$2:$ZZ$3000, 435, MATCH($B$3, resultados!$A$1:$ZZ$1, 0))</f>
        <v/>
      </c>
    </row>
    <row r="442">
      <c r="A442">
        <f>INDEX(resultados!$A$2:$ZZ$3000, 436, MATCH($B$1, resultados!$A$1:$ZZ$1, 0))</f>
        <v/>
      </c>
      <c r="B442">
        <f>INDEX(resultados!$A$2:$ZZ$3000, 436, MATCH($B$2, resultados!$A$1:$ZZ$1, 0))</f>
        <v/>
      </c>
      <c r="C442">
        <f>INDEX(resultados!$A$2:$ZZ$3000, 436, MATCH($B$3, resultados!$A$1:$ZZ$1, 0))</f>
        <v/>
      </c>
    </row>
    <row r="443">
      <c r="A443">
        <f>INDEX(resultados!$A$2:$ZZ$3000, 437, MATCH($B$1, resultados!$A$1:$ZZ$1, 0))</f>
        <v/>
      </c>
      <c r="B443">
        <f>INDEX(resultados!$A$2:$ZZ$3000, 437, MATCH($B$2, resultados!$A$1:$ZZ$1, 0))</f>
        <v/>
      </c>
      <c r="C443">
        <f>INDEX(resultados!$A$2:$ZZ$3000, 437, MATCH($B$3, resultados!$A$1:$ZZ$1, 0))</f>
        <v/>
      </c>
    </row>
    <row r="444">
      <c r="A444">
        <f>INDEX(resultados!$A$2:$ZZ$3000, 438, MATCH($B$1, resultados!$A$1:$ZZ$1, 0))</f>
        <v/>
      </c>
      <c r="B444">
        <f>INDEX(resultados!$A$2:$ZZ$3000, 438, MATCH($B$2, resultados!$A$1:$ZZ$1, 0))</f>
        <v/>
      </c>
      <c r="C444">
        <f>INDEX(resultados!$A$2:$ZZ$3000, 438, MATCH($B$3, resultados!$A$1:$ZZ$1, 0))</f>
        <v/>
      </c>
    </row>
    <row r="445">
      <c r="A445">
        <f>INDEX(resultados!$A$2:$ZZ$3000, 439, MATCH($B$1, resultados!$A$1:$ZZ$1, 0))</f>
        <v/>
      </c>
      <c r="B445">
        <f>INDEX(resultados!$A$2:$ZZ$3000, 439, MATCH($B$2, resultados!$A$1:$ZZ$1, 0))</f>
        <v/>
      </c>
      <c r="C445">
        <f>INDEX(resultados!$A$2:$ZZ$3000, 439, MATCH($B$3, resultados!$A$1:$ZZ$1, 0))</f>
        <v/>
      </c>
    </row>
    <row r="446">
      <c r="A446">
        <f>INDEX(resultados!$A$2:$ZZ$3000, 440, MATCH($B$1, resultados!$A$1:$ZZ$1, 0))</f>
        <v/>
      </c>
      <c r="B446">
        <f>INDEX(resultados!$A$2:$ZZ$3000, 440, MATCH($B$2, resultados!$A$1:$ZZ$1, 0))</f>
        <v/>
      </c>
      <c r="C446">
        <f>INDEX(resultados!$A$2:$ZZ$3000, 440, MATCH($B$3, resultados!$A$1:$ZZ$1, 0))</f>
        <v/>
      </c>
    </row>
    <row r="447">
      <c r="A447">
        <f>INDEX(resultados!$A$2:$ZZ$3000, 441, MATCH($B$1, resultados!$A$1:$ZZ$1, 0))</f>
        <v/>
      </c>
      <c r="B447">
        <f>INDEX(resultados!$A$2:$ZZ$3000, 441, MATCH($B$2, resultados!$A$1:$ZZ$1, 0))</f>
        <v/>
      </c>
      <c r="C447">
        <f>INDEX(resultados!$A$2:$ZZ$3000, 441, MATCH($B$3, resultados!$A$1:$ZZ$1, 0))</f>
        <v/>
      </c>
    </row>
    <row r="448">
      <c r="A448">
        <f>INDEX(resultados!$A$2:$ZZ$3000, 442, MATCH($B$1, resultados!$A$1:$ZZ$1, 0))</f>
        <v/>
      </c>
      <c r="B448">
        <f>INDEX(resultados!$A$2:$ZZ$3000, 442, MATCH($B$2, resultados!$A$1:$ZZ$1, 0))</f>
        <v/>
      </c>
      <c r="C448">
        <f>INDEX(resultados!$A$2:$ZZ$3000, 442, MATCH($B$3, resultados!$A$1:$ZZ$1, 0))</f>
        <v/>
      </c>
    </row>
    <row r="449">
      <c r="A449">
        <f>INDEX(resultados!$A$2:$ZZ$3000, 443, MATCH($B$1, resultados!$A$1:$ZZ$1, 0))</f>
        <v/>
      </c>
      <c r="B449">
        <f>INDEX(resultados!$A$2:$ZZ$3000, 443, MATCH($B$2, resultados!$A$1:$ZZ$1, 0))</f>
        <v/>
      </c>
      <c r="C449">
        <f>INDEX(resultados!$A$2:$ZZ$3000, 443, MATCH($B$3, resultados!$A$1:$ZZ$1, 0))</f>
        <v/>
      </c>
    </row>
    <row r="450">
      <c r="A450">
        <f>INDEX(resultados!$A$2:$ZZ$3000, 444, MATCH($B$1, resultados!$A$1:$ZZ$1, 0))</f>
        <v/>
      </c>
      <c r="B450">
        <f>INDEX(resultados!$A$2:$ZZ$3000, 444, MATCH($B$2, resultados!$A$1:$ZZ$1, 0))</f>
        <v/>
      </c>
      <c r="C450">
        <f>INDEX(resultados!$A$2:$ZZ$3000, 444, MATCH($B$3, resultados!$A$1:$ZZ$1, 0))</f>
        <v/>
      </c>
    </row>
    <row r="451">
      <c r="A451">
        <f>INDEX(resultados!$A$2:$ZZ$3000, 445, MATCH($B$1, resultados!$A$1:$ZZ$1, 0))</f>
        <v/>
      </c>
      <c r="B451">
        <f>INDEX(resultados!$A$2:$ZZ$3000, 445, MATCH($B$2, resultados!$A$1:$ZZ$1, 0))</f>
        <v/>
      </c>
      <c r="C451">
        <f>INDEX(resultados!$A$2:$ZZ$3000, 445, MATCH($B$3, resultados!$A$1:$ZZ$1, 0))</f>
        <v/>
      </c>
    </row>
    <row r="452">
      <c r="A452">
        <f>INDEX(resultados!$A$2:$ZZ$3000, 446, MATCH($B$1, resultados!$A$1:$ZZ$1, 0))</f>
        <v/>
      </c>
      <c r="B452">
        <f>INDEX(resultados!$A$2:$ZZ$3000, 446, MATCH($B$2, resultados!$A$1:$ZZ$1, 0))</f>
        <v/>
      </c>
      <c r="C452">
        <f>INDEX(resultados!$A$2:$ZZ$3000, 446, MATCH($B$3, resultados!$A$1:$ZZ$1, 0))</f>
        <v/>
      </c>
    </row>
    <row r="453">
      <c r="A453">
        <f>INDEX(resultados!$A$2:$ZZ$3000, 447, MATCH($B$1, resultados!$A$1:$ZZ$1, 0))</f>
        <v/>
      </c>
      <c r="B453">
        <f>INDEX(resultados!$A$2:$ZZ$3000, 447, MATCH($B$2, resultados!$A$1:$ZZ$1, 0))</f>
        <v/>
      </c>
      <c r="C453">
        <f>INDEX(resultados!$A$2:$ZZ$3000, 447, MATCH($B$3, resultados!$A$1:$ZZ$1, 0))</f>
        <v/>
      </c>
    </row>
    <row r="454">
      <c r="A454">
        <f>INDEX(resultados!$A$2:$ZZ$3000, 448, MATCH($B$1, resultados!$A$1:$ZZ$1, 0))</f>
        <v/>
      </c>
      <c r="B454">
        <f>INDEX(resultados!$A$2:$ZZ$3000, 448, MATCH($B$2, resultados!$A$1:$ZZ$1, 0))</f>
        <v/>
      </c>
      <c r="C454">
        <f>INDEX(resultados!$A$2:$ZZ$3000, 448, MATCH($B$3, resultados!$A$1:$ZZ$1, 0))</f>
        <v/>
      </c>
    </row>
    <row r="455">
      <c r="A455">
        <f>INDEX(resultados!$A$2:$ZZ$3000, 449, MATCH($B$1, resultados!$A$1:$ZZ$1, 0))</f>
        <v/>
      </c>
      <c r="B455">
        <f>INDEX(resultados!$A$2:$ZZ$3000, 449, MATCH($B$2, resultados!$A$1:$ZZ$1, 0))</f>
        <v/>
      </c>
      <c r="C455">
        <f>INDEX(resultados!$A$2:$ZZ$3000, 449, MATCH($B$3, resultados!$A$1:$ZZ$1, 0))</f>
        <v/>
      </c>
    </row>
    <row r="456">
      <c r="A456">
        <f>INDEX(resultados!$A$2:$ZZ$3000, 450, MATCH($B$1, resultados!$A$1:$ZZ$1, 0))</f>
        <v/>
      </c>
      <c r="B456">
        <f>INDEX(resultados!$A$2:$ZZ$3000, 450, MATCH($B$2, resultados!$A$1:$ZZ$1, 0))</f>
        <v/>
      </c>
      <c r="C456">
        <f>INDEX(resultados!$A$2:$ZZ$3000, 450, MATCH($B$3, resultados!$A$1:$ZZ$1, 0))</f>
        <v/>
      </c>
    </row>
    <row r="457">
      <c r="A457">
        <f>INDEX(resultados!$A$2:$ZZ$3000, 451, MATCH($B$1, resultados!$A$1:$ZZ$1, 0))</f>
        <v/>
      </c>
      <c r="B457">
        <f>INDEX(resultados!$A$2:$ZZ$3000, 451, MATCH($B$2, resultados!$A$1:$ZZ$1, 0))</f>
        <v/>
      </c>
      <c r="C457">
        <f>INDEX(resultados!$A$2:$ZZ$3000, 451, MATCH($B$3, resultados!$A$1:$ZZ$1, 0))</f>
        <v/>
      </c>
    </row>
    <row r="458">
      <c r="A458">
        <f>INDEX(resultados!$A$2:$ZZ$3000, 452, MATCH($B$1, resultados!$A$1:$ZZ$1, 0))</f>
        <v/>
      </c>
      <c r="B458">
        <f>INDEX(resultados!$A$2:$ZZ$3000, 452, MATCH($B$2, resultados!$A$1:$ZZ$1, 0))</f>
        <v/>
      </c>
      <c r="C458">
        <f>INDEX(resultados!$A$2:$ZZ$3000, 452, MATCH($B$3, resultados!$A$1:$ZZ$1, 0))</f>
        <v/>
      </c>
    </row>
    <row r="459">
      <c r="A459">
        <f>INDEX(resultados!$A$2:$ZZ$3000, 453, MATCH($B$1, resultados!$A$1:$ZZ$1, 0))</f>
        <v/>
      </c>
      <c r="B459">
        <f>INDEX(resultados!$A$2:$ZZ$3000, 453, MATCH($B$2, resultados!$A$1:$ZZ$1, 0))</f>
        <v/>
      </c>
      <c r="C459">
        <f>INDEX(resultados!$A$2:$ZZ$3000, 453, MATCH($B$3, resultados!$A$1:$ZZ$1, 0))</f>
        <v/>
      </c>
    </row>
    <row r="460">
      <c r="A460">
        <f>INDEX(resultados!$A$2:$ZZ$3000, 454, MATCH($B$1, resultados!$A$1:$ZZ$1, 0))</f>
        <v/>
      </c>
      <c r="B460">
        <f>INDEX(resultados!$A$2:$ZZ$3000, 454, MATCH($B$2, resultados!$A$1:$ZZ$1, 0))</f>
        <v/>
      </c>
      <c r="C460">
        <f>INDEX(resultados!$A$2:$ZZ$3000, 454, MATCH($B$3, resultados!$A$1:$ZZ$1, 0))</f>
        <v/>
      </c>
    </row>
    <row r="461">
      <c r="A461">
        <f>INDEX(resultados!$A$2:$ZZ$3000, 455, MATCH($B$1, resultados!$A$1:$ZZ$1, 0))</f>
        <v/>
      </c>
      <c r="B461">
        <f>INDEX(resultados!$A$2:$ZZ$3000, 455, MATCH($B$2, resultados!$A$1:$ZZ$1, 0))</f>
        <v/>
      </c>
      <c r="C461">
        <f>INDEX(resultados!$A$2:$ZZ$3000, 455, MATCH($B$3, resultados!$A$1:$ZZ$1, 0))</f>
        <v/>
      </c>
    </row>
    <row r="462">
      <c r="A462">
        <f>INDEX(resultados!$A$2:$ZZ$3000, 456, MATCH($B$1, resultados!$A$1:$ZZ$1, 0))</f>
        <v/>
      </c>
      <c r="B462">
        <f>INDEX(resultados!$A$2:$ZZ$3000, 456, MATCH($B$2, resultados!$A$1:$ZZ$1, 0))</f>
        <v/>
      </c>
      <c r="C462">
        <f>INDEX(resultados!$A$2:$ZZ$3000, 456, MATCH($B$3, resultados!$A$1:$ZZ$1, 0))</f>
        <v/>
      </c>
    </row>
    <row r="463">
      <c r="A463">
        <f>INDEX(resultados!$A$2:$ZZ$3000, 457, MATCH($B$1, resultados!$A$1:$ZZ$1, 0))</f>
        <v/>
      </c>
      <c r="B463">
        <f>INDEX(resultados!$A$2:$ZZ$3000, 457, MATCH($B$2, resultados!$A$1:$ZZ$1, 0))</f>
        <v/>
      </c>
      <c r="C463">
        <f>INDEX(resultados!$A$2:$ZZ$3000, 457, MATCH($B$3, resultados!$A$1:$ZZ$1, 0))</f>
        <v/>
      </c>
    </row>
    <row r="464">
      <c r="A464">
        <f>INDEX(resultados!$A$2:$ZZ$3000, 458, MATCH($B$1, resultados!$A$1:$ZZ$1, 0))</f>
        <v/>
      </c>
      <c r="B464">
        <f>INDEX(resultados!$A$2:$ZZ$3000, 458, MATCH($B$2, resultados!$A$1:$ZZ$1, 0))</f>
        <v/>
      </c>
      <c r="C464">
        <f>INDEX(resultados!$A$2:$ZZ$3000, 458, MATCH($B$3, resultados!$A$1:$ZZ$1, 0))</f>
        <v/>
      </c>
    </row>
    <row r="465">
      <c r="A465">
        <f>INDEX(resultados!$A$2:$ZZ$3000, 459, MATCH($B$1, resultados!$A$1:$ZZ$1, 0))</f>
        <v/>
      </c>
      <c r="B465">
        <f>INDEX(resultados!$A$2:$ZZ$3000, 459, MATCH($B$2, resultados!$A$1:$ZZ$1, 0))</f>
        <v/>
      </c>
      <c r="C465">
        <f>INDEX(resultados!$A$2:$ZZ$3000, 459, MATCH($B$3, resultados!$A$1:$ZZ$1, 0))</f>
        <v/>
      </c>
    </row>
    <row r="466">
      <c r="A466">
        <f>INDEX(resultados!$A$2:$ZZ$3000, 460, MATCH($B$1, resultados!$A$1:$ZZ$1, 0))</f>
        <v/>
      </c>
      <c r="B466">
        <f>INDEX(resultados!$A$2:$ZZ$3000, 460, MATCH($B$2, resultados!$A$1:$ZZ$1, 0))</f>
        <v/>
      </c>
      <c r="C466">
        <f>INDEX(resultados!$A$2:$ZZ$3000, 460, MATCH($B$3, resultados!$A$1:$ZZ$1, 0))</f>
        <v/>
      </c>
    </row>
    <row r="467">
      <c r="A467">
        <f>INDEX(resultados!$A$2:$ZZ$3000, 461, MATCH($B$1, resultados!$A$1:$ZZ$1, 0))</f>
        <v/>
      </c>
      <c r="B467">
        <f>INDEX(resultados!$A$2:$ZZ$3000, 461, MATCH($B$2, resultados!$A$1:$ZZ$1, 0))</f>
        <v/>
      </c>
      <c r="C467">
        <f>INDEX(resultados!$A$2:$ZZ$3000, 461, MATCH($B$3, resultados!$A$1:$ZZ$1, 0))</f>
        <v/>
      </c>
    </row>
    <row r="468">
      <c r="A468">
        <f>INDEX(resultados!$A$2:$ZZ$3000, 462, MATCH($B$1, resultados!$A$1:$ZZ$1, 0))</f>
        <v/>
      </c>
      <c r="B468">
        <f>INDEX(resultados!$A$2:$ZZ$3000, 462, MATCH($B$2, resultados!$A$1:$ZZ$1, 0))</f>
        <v/>
      </c>
      <c r="C468">
        <f>INDEX(resultados!$A$2:$ZZ$3000, 462, MATCH($B$3, resultados!$A$1:$ZZ$1, 0))</f>
        <v/>
      </c>
    </row>
    <row r="469">
      <c r="A469">
        <f>INDEX(resultados!$A$2:$ZZ$3000, 463, MATCH($B$1, resultados!$A$1:$ZZ$1, 0))</f>
        <v/>
      </c>
      <c r="B469">
        <f>INDEX(resultados!$A$2:$ZZ$3000, 463, MATCH($B$2, resultados!$A$1:$ZZ$1, 0))</f>
        <v/>
      </c>
      <c r="C469">
        <f>INDEX(resultados!$A$2:$ZZ$3000, 463, MATCH($B$3, resultados!$A$1:$ZZ$1, 0))</f>
        <v/>
      </c>
    </row>
    <row r="470">
      <c r="A470">
        <f>INDEX(resultados!$A$2:$ZZ$3000, 464, MATCH($B$1, resultados!$A$1:$ZZ$1, 0))</f>
        <v/>
      </c>
      <c r="B470">
        <f>INDEX(resultados!$A$2:$ZZ$3000, 464, MATCH($B$2, resultados!$A$1:$ZZ$1, 0))</f>
        <v/>
      </c>
      <c r="C470">
        <f>INDEX(resultados!$A$2:$ZZ$3000, 464, MATCH($B$3, resultados!$A$1:$ZZ$1, 0))</f>
        <v/>
      </c>
    </row>
    <row r="471">
      <c r="A471">
        <f>INDEX(resultados!$A$2:$ZZ$3000, 465, MATCH($B$1, resultados!$A$1:$ZZ$1, 0))</f>
        <v/>
      </c>
      <c r="B471">
        <f>INDEX(resultados!$A$2:$ZZ$3000, 465, MATCH($B$2, resultados!$A$1:$ZZ$1, 0))</f>
        <v/>
      </c>
      <c r="C471">
        <f>INDEX(resultados!$A$2:$ZZ$3000, 465, MATCH($B$3, resultados!$A$1:$ZZ$1, 0))</f>
        <v/>
      </c>
    </row>
    <row r="472">
      <c r="A472">
        <f>INDEX(resultados!$A$2:$ZZ$3000, 466, MATCH($B$1, resultados!$A$1:$ZZ$1, 0))</f>
        <v/>
      </c>
      <c r="B472">
        <f>INDEX(resultados!$A$2:$ZZ$3000, 466, MATCH($B$2, resultados!$A$1:$ZZ$1, 0))</f>
        <v/>
      </c>
      <c r="C472">
        <f>INDEX(resultados!$A$2:$ZZ$3000, 466, MATCH($B$3, resultados!$A$1:$ZZ$1, 0))</f>
        <v/>
      </c>
    </row>
    <row r="473">
      <c r="A473">
        <f>INDEX(resultados!$A$2:$ZZ$3000, 467, MATCH($B$1, resultados!$A$1:$ZZ$1, 0))</f>
        <v/>
      </c>
      <c r="B473">
        <f>INDEX(resultados!$A$2:$ZZ$3000, 467, MATCH($B$2, resultados!$A$1:$ZZ$1, 0))</f>
        <v/>
      </c>
      <c r="C473">
        <f>INDEX(resultados!$A$2:$ZZ$3000, 467, MATCH($B$3, resultados!$A$1:$ZZ$1, 0))</f>
        <v/>
      </c>
    </row>
    <row r="474">
      <c r="A474">
        <f>INDEX(resultados!$A$2:$ZZ$3000, 468, MATCH($B$1, resultados!$A$1:$ZZ$1, 0))</f>
        <v/>
      </c>
      <c r="B474">
        <f>INDEX(resultados!$A$2:$ZZ$3000, 468, MATCH($B$2, resultados!$A$1:$ZZ$1, 0))</f>
        <v/>
      </c>
      <c r="C474">
        <f>INDEX(resultados!$A$2:$ZZ$3000, 468, MATCH($B$3, resultados!$A$1:$ZZ$1, 0))</f>
        <v/>
      </c>
    </row>
    <row r="475">
      <c r="A475">
        <f>INDEX(resultados!$A$2:$ZZ$3000, 469, MATCH($B$1, resultados!$A$1:$ZZ$1, 0))</f>
        <v/>
      </c>
      <c r="B475">
        <f>INDEX(resultados!$A$2:$ZZ$3000, 469, MATCH($B$2, resultados!$A$1:$ZZ$1, 0))</f>
        <v/>
      </c>
      <c r="C475">
        <f>INDEX(resultados!$A$2:$ZZ$3000, 469, MATCH($B$3, resultados!$A$1:$ZZ$1, 0))</f>
        <v/>
      </c>
    </row>
    <row r="476">
      <c r="A476">
        <f>INDEX(resultados!$A$2:$ZZ$3000, 470, MATCH($B$1, resultados!$A$1:$ZZ$1, 0))</f>
        <v/>
      </c>
      <c r="B476">
        <f>INDEX(resultados!$A$2:$ZZ$3000, 470, MATCH($B$2, resultados!$A$1:$ZZ$1, 0))</f>
        <v/>
      </c>
      <c r="C476">
        <f>INDEX(resultados!$A$2:$ZZ$3000, 470, MATCH($B$3, resultados!$A$1:$ZZ$1, 0))</f>
        <v/>
      </c>
    </row>
    <row r="477">
      <c r="A477">
        <f>INDEX(resultados!$A$2:$ZZ$3000, 471, MATCH($B$1, resultados!$A$1:$ZZ$1, 0))</f>
        <v/>
      </c>
      <c r="B477">
        <f>INDEX(resultados!$A$2:$ZZ$3000, 471, MATCH($B$2, resultados!$A$1:$ZZ$1, 0))</f>
        <v/>
      </c>
      <c r="C477">
        <f>INDEX(resultados!$A$2:$ZZ$3000, 471, MATCH($B$3, resultados!$A$1:$ZZ$1, 0))</f>
        <v/>
      </c>
    </row>
    <row r="478">
      <c r="A478">
        <f>INDEX(resultados!$A$2:$ZZ$3000, 472, MATCH($B$1, resultados!$A$1:$ZZ$1, 0))</f>
        <v/>
      </c>
      <c r="B478">
        <f>INDEX(resultados!$A$2:$ZZ$3000, 472, MATCH($B$2, resultados!$A$1:$ZZ$1, 0))</f>
        <v/>
      </c>
      <c r="C478">
        <f>INDEX(resultados!$A$2:$ZZ$3000, 472, MATCH($B$3, resultados!$A$1:$ZZ$1, 0))</f>
        <v/>
      </c>
    </row>
    <row r="479">
      <c r="A479">
        <f>INDEX(resultados!$A$2:$ZZ$3000, 473, MATCH($B$1, resultados!$A$1:$ZZ$1, 0))</f>
        <v/>
      </c>
      <c r="B479">
        <f>INDEX(resultados!$A$2:$ZZ$3000, 473, MATCH($B$2, resultados!$A$1:$ZZ$1, 0))</f>
        <v/>
      </c>
      <c r="C479">
        <f>INDEX(resultados!$A$2:$ZZ$3000, 473, MATCH($B$3, resultados!$A$1:$ZZ$1, 0))</f>
        <v/>
      </c>
    </row>
    <row r="480">
      <c r="A480">
        <f>INDEX(resultados!$A$2:$ZZ$3000, 474, MATCH($B$1, resultados!$A$1:$ZZ$1, 0))</f>
        <v/>
      </c>
      <c r="B480">
        <f>INDEX(resultados!$A$2:$ZZ$3000, 474, MATCH($B$2, resultados!$A$1:$ZZ$1, 0))</f>
        <v/>
      </c>
      <c r="C480">
        <f>INDEX(resultados!$A$2:$ZZ$3000, 474, MATCH($B$3, resultados!$A$1:$ZZ$1, 0))</f>
        <v/>
      </c>
    </row>
    <row r="481">
      <c r="A481">
        <f>INDEX(resultados!$A$2:$ZZ$3000, 475, MATCH($B$1, resultados!$A$1:$ZZ$1, 0))</f>
        <v/>
      </c>
      <c r="B481">
        <f>INDEX(resultados!$A$2:$ZZ$3000, 475, MATCH($B$2, resultados!$A$1:$ZZ$1, 0))</f>
        <v/>
      </c>
      <c r="C481">
        <f>INDEX(resultados!$A$2:$ZZ$3000, 475, MATCH($B$3, resultados!$A$1:$ZZ$1, 0))</f>
        <v/>
      </c>
    </row>
    <row r="482">
      <c r="A482">
        <f>INDEX(resultados!$A$2:$ZZ$3000, 476, MATCH($B$1, resultados!$A$1:$ZZ$1, 0))</f>
        <v/>
      </c>
      <c r="B482">
        <f>INDEX(resultados!$A$2:$ZZ$3000, 476, MATCH($B$2, resultados!$A$1:$ZZ$1, 0))</f>
        <v/>
      </c>
      <c r="C482">
        <f>INDEX(resultados!$A$2:$ZZ$3000, 476, MATCH($B$3, resultados!$A$1:$ZZ$1, 0))</f>
        <v/>
      </c>
    </row>
    <row r="483">
      <c r="A483">
        <f>INDEX(resultados!$A$2:$ZZ$3000, 477, MATCH($B$1, resultados!$A$1:$ZZ$1, 0))</f>
        <v/>
      </c>
      <c r="B483">
        <f>INDEX(resultados!$A$2:$ZZ$3000, 477, MATCH($B$2, resultados!$A$1:$ZZ$1, 0))</f>
        <v/>
      </c>
      <c r="C483">
        <f>INDEX(resultados!$A$2:$ZZ$3000, 477, MATCH($B$3, resultados!$A$1:$ZZ$1, 0))</f>
        <v/>
      </c>
    </row>
    <row r="484">
      <c r="A484">
        <f>INDEX(resultados!$A$2:$ZZ$3000, 478, MATCH($B$1, resultados!$A$1:$ZZ$1, 0))</f>
        <v/>
      </c>
      <c r="B484">
        <f>INDEX(resultados!$A$2:$ZZ$3000, 478, MATCH($B$2, resultados!$A$1:$ZZ$1, 0))</f>
        <v/>
      </c>
      <c r="C484">
        <f>INDEX(resultados!$A$2:$ZZ$3000, 478, MATCH($B$3, resultados!$A$1:$ZZ$1, 0))</f>
        <v/>
      </c>
    </row>
    <row r="485">
      <c r="A485">
        <f>INDEX(resultados!$A$2:$ZZ$3000, 479, MATCH($B$1, resultados!$A$1:$ZZ$1, 0))</f>
        <v/>
      </c>
      <c r="B485">
        <f>INDEX(resultados!$A$2:$ZZ$3000, 479, MATCH($B$2, resultados!$A$1:$ZZ$1, 0))</f>
        <v/>
      </c>
      <c r="C485">
        <f>INDEX(resultados!$A$2:$ZZ$3000, 479, MATCH($B$3, resultados!$A$1:$ZZ$1, 0))</f>
        <v/>
      </c>
    </row>
    <row r="486">
      <c r="A486">
        <f>INDEX(resultados!$A$2:$ZZ$3000, 480, MATCH($B$1, resultados!$A$1:$ZZ$1, 0))</f>
        <v/>
      </c>
      <c r="B486">
        <f>INDEX(resultados!$A$2:$ZZ$3000, 480, MATCH($B$2, resultados!$A$1:$ZZ$1, 0))</f>
        <v/>
      </c>
      <c r="C486">
        <f>INDEX(resultados!$A$2:$ZZ$3000, 480, MATCH($B$3, resultados!$A$1:$ZZ$1, 0))</f>
        <v/>
      </c>
    </row>
    <row r="487">
      <c r="A487">
        <f>INDEX(resultados!$A$2:$ZZ$3000, 481, MATCH($B$1, resultados!$A$1:$ZZ$1, 0))</f>
        <v/>
      </c>
      <c r="B487">
        <f>INDEX(resultados!$A$2:$ZZ$3000, 481, MATCH($B$2, resultados!$A$1:$ZZ$1, 0))</f>
        <v/>
      </c>
      <c r="C487">
        <f>INDEX(resultados!$A$2:$ZZ$3000, 481, MATCH($B$3, resultados!$A$1:$ZZ$1, 0))</f>
        <v/>
      </c>
    </row>
    <row r="488">
      <c r="A488">
        <f>INDEX(resultados!$A$2:$ZZ$3000, 482, MATCH($B$1, resultados!$A$1:$ZZ$1, 0))</f>
        <v/>
      </c>
      <c r="B488">
        <f>INDEX(resultados!$A$2:$ZZ$3000, 482, MATCH($B$2, resultados!$A$1:$ZZ$1, 0))</f>
        <v/>
      </c>
      <c r="C488">
        <f>INDEX(resultados!$A$2:$ZZ$3000, 482, MATCH($B$3, resultados!$A$1:$ZZ$1, 0))</f>
        <v/>
      </c>
    </row>
    <row r="489">
      <c r="A489">
        <f>INDEX(resultados!$A$2:$ZZ$3000, 483, MATCH($B$1, resultados!$A$1:$ZZ$1, 0))</f>
        <v/>
      </c>
      <c r="B489">
        <f>INDEX(resultados!$A$2:$ZZ$3000, 483, MATCH($B$2, resultados!$A$1:$ZZ$1, 0))</f>
        <v/>
      </c>
      <c r="C489">
        <f>INDEX(resultados!$A$2:$ZZ$3000, 483, MATCH($B$3, resultados!$A$1:$ZZ$1, 0))</f>
        <v/>
      </c>
    </row>
    <row r="490">
      <c r="A490">
        <f>INDEX(resultados!$A$2:$ZZ$3000, 484, MATCH($B$1, resultados!$A$1:$ZZ$1, 0))</f>
        <v/>
      </c>
      <c r="B490">
        <f>INDEX(resultados!$A$2:$ZZ$3000, 484, MATCH($B$2, resultados!$A$1:$ZZ$1, 0))</f>
        <v/>
      </c>
      <c r="C490">
        <f>INDEX(resultados!$A$2:$ZZ$3000, 484, MATCH($B$3, resultados!$A$1:$ZZ$1, 0))</f>
        <v/>
      </c>
    </row>
    <row r="491">
      <c r="A491">
        <f>INDEX(resultados!$A$2:$ZZ$3000, 485, MATCH($B$1, resultados!$A$1:$ZZ$1, 0))</f>
        <v/>
      </c>
      <c r="B491">
        <f>INDEX(resultados!$A$2:$ZZ$3000, 485, MATCH($B$2, resultados!$A$1:$ZZ$1, 0))</f>
        <v/>
      </c>
      <c r="C491">
        <f>INDEX(resultados!$A$2:$ZZ$3000, 485, MATCH($B$3, resultados!$A$1:$ZZ$1, 0))</f>
        <v/>
      </c>
    </row>
    <row r="492">
      <c r="A492">
        <f>INDEX(resultados!$A$2:$ZZ$3000, 486, MATCH($B$1, resultados!$A$1:$ZZ$1, 0))</f>
        <v/>
      </c>
      <c r="B492">
        <f>INDEX(resultados!$A$2:$ZZ$3000, 486, MATCH($B$2, resultados!$A$1:$ZZ$1, 0))</f>
        <v/>
      </c>
      <c r="C492">
        <f>INDEX(resultados!$A$2:$ZZ$3000, 486, MATCH($B$3, resultados!$A$1:$ZZ$1, 0))</f>
        <v/>
      </c>
    </row>
    <row r="493">
      <c r="A493">
        <f>INDEX(resultados!$A$2:$ZZ$3000, 487, MATCH($B$1, resultados!$A$1:$ZZ$1, 0))</f>
        <v/>
      </c>
      <c r="B493">
        <f>INDEX(resultados!$A$2:$ZZ$3000, 487, MATCH($B$2, resultados!$A$1:$ZZ$1, 0))</f>
        <v/>
      </c>
      <c r="C493">
        <f>INDEX(resultados!$A$2:$ZZ$3000, 487, MATCH($B$3, resultados!$A$1:$ZZ$1, 0))</f>
        <v/>
      </c>
    </row>
    <row r="494">
      <c r="A494">
        <f>INDEX(resultados!$A$2:$ZZ$3000, 488, MATCH($B$1, resultados!$A$1:$ZZ$1, 0))</f>
        <v/>
      </c>
      <c r="B494">
        <f>INDEX(resultados!$A$2:$ZZ$3000, 488, MATCH($B$2, resultados!$A$1:$ZZ$1, 0))</f>
        <v/>
      </c>
      <c r="C494">
        <f>INDEX(resultados!$A$2:$ZZ$3000, 488, MATCH($B$3, resultados!$A$1:$ZZ$1, 0))</f>
        <v/>
      </c>
    </row>
    <row r="495">
      <c r="A495">
        <f>INDEX(resultados!$A$2:$ZZ$3000, 489, MATCH($B$1, resultados!$A$1:$ZZ$1, 0))</f>
        <v/>
      </c>
      <c r="B495">
        <f>INDEX(resultados!$A$2:$ZZ$3000, 489, MATCH($B$2, resultados!$A$1:$ZZ$1, 0))</f>
        <v/>
      </c>
      <c r="C495">
        <f>INDEX(resultados!$A$2:$ZZ$3000, 489, MATCH($B$3, resultados!$A$1:$ZZ$1, 0))</f>
        <v/>
      </c>
    </row>
    <row r="496">
      <c r="A496">
        <f>INDEX(resultados!$A$2:$ZZ$3000, 490, MATCH($B$1, resultados!$A$1:$ZZ$1, 0))</f>
        <v/>
      </c>
      <c r="B496">
        <f>INDEX(resultados!$A$2:$ZZ$3000, 490, MATCH($B$2, resultados!$A$1:$ZZ$1, 0))</f>
        <v/>
      </c>
      <c r="C496">
        <f>INDEX(resultados!$A$2:$ZZ$3000, 490, MATCH($B$3, resultados!$A$1:$ZZ$1, 0))</f>
        <v/>
      </c>
    </row>
    <row r="497">
      <c r="A497">
        <f>INDEX(resultados!$A$2:$ZZ$3000, 491, MATCH($B$1, resultados!$A$1:$ZZ$1, 0))</f>
        <v/>
      </c>
      <c r="B497">
        <f>INDEX(resultados!$A$2:$ZZ$3000, 491, MATCH($B$2, resultados!$A$1:$ZZ$1, 0))</f>
        <v/>
      </c>
      <c r="C497">
        <f>INDEX(resultados!$A$2:$ZZ$3000, 491, MATCH($B$3, resultados!$A$1:$ZZ$1, 0))</f>
        <v/>
      </c>
    </row>
    <row r="498">
      <c r="A498">
        <f>INDEX(resultados!$A$2:$ZZ$3000, 492, MATCH($B$1, resultados!$A$1:$ZZ$1, 0))</f>
        <v/>
      </c>
      <c r="B498">
        <f>INDEX(resultados!$A$2:$ZZ$3000, 492, MATCH($B$2, resultados!$A$1:$ZZ$1, 0))</f>
        <v/>
      </c>
      <c r="C498">
        <f>INDEX(resultados!$A$2:$ZZ$3000, 492, MATCH($B$3, resultados!$A$1:$ZZ$1, 0))</f>
        <v/>
      </c>
    </row>
    <row r="499">
      <c r="A499">
        <f>INDEX(resultados!$A$2:$ZZ$3000, 493, MATCH($B$1, resultados!$A$1:$ZZ$1, 0))</f>
        <v/>
      </c>
      <c r="B499">
        <f>INDEX(resultados!$A$2:$ZZ$3000, 493, MATCH($B$2, resultados!$A$1:$ZZ$1, 0))</f>
        <v/>
      </c>
      <c r="C499">
        <f>INDEX(resultados!$A$2:$ZZ$3000, 493, MATCH($B$3, resultados!$A$1:$ZZ$1, 0))</f>
        <v/>
      </c>
    </row>
    <row r="500">
      <c r="A500">
        <f>INDEX(resultados!$A$2:$ZZ$3000, 494, MATCH($B$1, resultados!$A$1:$ZZ$1, 0))</f>
        <v/>
      </c>
      <c r="B500">
        <f>INDEX(resultados!$A$2:$ZZ$3000, 494, MATCH($B$2, resultados!$A$1:$ZZ$1, 0))</f>
        <v/>
      </c>
      <c r="C500">
        <f>INDEX(resultados!$A$2:$ZZ$3000, 494, MATCH($B$3, resultados!$A$1:$ZZ$1, 0))</f>
        <v/>
      </c>
    </row>
    <row r="501">
      <c r="A501">
        <f>INDEX(resultados!$A$2:$ZZ$3000, 495, MATCH($B$1, resultados!$A$1:$ZZ$1, 0))</f>
        <v/>
      </c>
      <c r="B501">
        <f>INDEX(resultados!$A$2:$ZZ$3000, 495, MATCH($B$2, resultados!$A$1:$ZZ$1, 0))</f>
        <v/>
      </c>
      <c r="C501">
        <f>INDEX(resultados!$A$2:$ZZ$3000, 495, MATCH($B$3, resultados!$A$1:$ZZ$1, 0))</f>
        <v/>
      </c>
    </row>
    <row r="502">
      <c r="A502">
        <f>INDEX(resultados!$A$2:$ZZ$3000, 496, MATCH($B$1, resultados!$A$1:$ZZ$1, 0))</f>
        <v/>
      </c>
      <c r="B502">
        <f>INDEX(resultados!$A$2:$ZZ$3000, 496, MATCH($B$2, resultados!$A$1:$ZZ$1, 0))</f>
        <v/>
      </c>
      <c r="C502">
        <f>INDEX(resultados!$A$2:$ZZ$3000, 496, MATCH($B$3, resultados!$A$1:$ZZ$1, 0))</f>
        <v/>
      </c>
    </row>
    <row r="503">
      <c r="A503">
        <f>INDEX(resultados!$A$2:$ZZ$3000, 497, MATCH($B$1, resultados!$A$1:$ZZ$1, 0))</f>
        <v/>
      </c>
      <c r="B503">
        <f>INDEX(resultados!$A$2:$ZZ$3000, 497, MATCH($B$2, resultados!$A$1:$ZZ$1, 0))</f>
        <v/>
      </c>
      <c r="C503">
        <f>INDEX(resultados!$A$2:$ZZ$3000, 497, MATCH($B$3, resultados!$A$1:$ZZ$1, 0))</f>
        <v/>
      </c>
    </row>
    <row r="504">
      <c r="A504">
        <f>INDEX(resultados!$A$2:$ZZ$3000, 498, MATCH($B$1, resultados!$A$1:$ZZ$1, 0))</f>
        <v/>
      </c>
      <c r="B504">
        <f>INDEX(resultados!$A$2:$ZZ$3000, 498, MATCH($B$2, resultados!$A$1:$ZZ$1, 0))</f>
        <v/>
      </c>
      <c r="C504">
        <f>INDEX(resultados!$A$2:$ZZ$3000, 498, MATCH($B$3, resultados!$A$1:$ZZ$1, 0))</f>
        <v/>
      </c>
    </row>
    <row r="505">
      <c r="A505">
        <f>INDEX(resultados!$A$2:$ZZ$3000, 499, MATCH($B$1, resultados!$A$1:$ZZ$1, 0))</f>
        <v/>
      </c>
      <c r="B505">
        <f>INDEX(resultados!$A$2:$ZZ$3000, 499, MATCH($B$2, resultados!$A$1:$ZZ$1, 0))</f>
        <v/>
      </c>
      <c r="C505">
        <f>INDEX(resultados!$A$2:$ZZ$3000, 499, MATCH($B$3, resultados!$A$1:$ZZ$1, 0))</f>
        <v/>
      </c>
    </row>
    <row r="506">
      <c r="A506">
        <f>INDEX(resultados!$A$2:$ZZ$3000, 500, MATCH($B$1, resultados!$A$1:$ZZ$1, 0))</f>
        <v/>
      </c>
      <c r="B506">
        <f>INDEX(resultados!$A$2:$ZZ$3000, 500, MATCH($B$2, resultados!$A$1:$ZZ$1, 0))</f>
        <v/>
      </c>
      <c r="C506">
        <f>INDEX(resultados!$A$2:$ZZ$3000, 500, MATCH($B$3, resultados!$A$1:$ZZ$1, 0))</f>
        <v/>
      </c>
    </row>
    <row r="507">
      <c r="A507">
        <f>INDEX(resultados!$A$2:$ZZ$3000, 501, MATCH($B$1, resultados!$A$1:$ZZ$1, 0))</f>
        <v/>
      </c>
      <c r="B507">
        <f>INDEX(resultados!$A$2:$ZZ$3000, 501, MATCH($B$2, resultados!$A$1:$ZZ$1, 0))</f>
        <v/>
      </c>
      <c r="C507">
        <f>INDEX(resultados!$A$2:$ZZ$3000, 501, MATCH($B$3, resultados!$A$1:$ZZ$1, 0))</f>
        <v/>
      </c>
    </row>
    <row r="508">
      <c r="A508">
        <f>INDEX(resultados!$A$2:$ZZ$3000, 502, MATCH($B$1, resultados!$A$1:$ZZ$1, 0))</f>
        <v/>
      </c>
      <c r="B508">
        <f>INDEX(resultados!$A$2:$ZZ$3000, 502, MATCH($B$2, resultados!$A$1:$ZZ$1, 0))</f>
        <v/>
      </c>
      <c r="C508">
        <f>INDEX(resultados!$A$2:$ZZ$3000, 502, MATCH($B$3, resultados!$A$1:$ZZ$1, 0))</f>
        <v/>
      </c>
    </row>
    <row r="509">
      <c r="A509">
        <f>INDEX(resultados!$A$2:$ZZ$3000, 503, MATCH($B$1, resultados!$A$1:$ZZ$1, 0))</f>
        <v/>
      </c>
      <c r="B509">
        <f>INDEX(resultados!$A$2:$ZZ$3000, 503, MATCH($B$2, resultados!$A$1:$ZZ$1, 0))</f>
        <v/>
      </c>
      <c r="C509">
        <f>INDEX(resultados!$A$2:$ZZ$3000, 503, MATCH($B$3, resultados!$A$1:$ZZ$1, 0))</f>
        <v/>
      </c>
    </row>
    <row r="510">
      <c r="A510">
        <f>INDEX(resultados!$A$2:$ZZ$3000, 504, MATCH($B$1, resultados!$A$1:$ZZ$1, 0))</f>
        <v/>
      </c>
      <c r="B510">
        <f>INDEX(resultados!$A$2:$ZZ$3000, 504, MATCH($B$2, resultados!$A$1:$ZZ$1, 0))</f>
        <v/>
      </c>
      <c r="C510">
        <f>INDEX(resultados!$A$2:$ZZ$3000, 504, MATCH($B$3, resultados!$A$1:$ZZ$1, 0))</f>
        <v/>
      </c>
    </row>
    <row r="511">
      <c r="A511">
        <f>INDEX(resultados!$A$2:$ZZ$3000, 505, MATCH($B$1, resultados!$A$1:$ZZ$1, 0))</f>
        <v/>
      </c>
      <c r="B511">
        <f>INDEX(resultados!$A$2:$ZZ$3000, 505, MATCH($B$2, resultados!$A$1:$ZZ$1, 0))</f>
        <v/>
      </c>
      <c r="C511">
        <f>INDEX(resultados!$A$2:$ZZ$3000, 505, MATCH($B$3, resultados!$A$1:$ZZ$1, 0))</f>
        <v/>
      </c>
    </row>
    <row r="512">
      <c r="A512">
        <f>INDEX(resultados!$A$2:$ZZ$3000, 506, MATCH($B$1, resultados!$A$1:$ZZ$1, 0))</f>
        <v/>
      </c>
      <c r="B512">
        <f>INDEX(resultados!$A$2:$ZZ$3000, 506, MATCH($B$2, resultados!$A$1:$ZZ$1, 0))</f>
        <v/>
      </c>
      <c r="C512">
        <f>INDEX(resultados!$A$2:$ZZ$3000, 506, MATCH($B$3, resultados!$A$1:$ZZ$1, 0))</f>
        <v/>
      </c>
    </row>
    <row r="513">
      <c r="A513">
        <f>INDEX(resultados!$A$2:$ZZ$3000, 507, MATCH($B$1, resultados!$A$1:$ZZ$1, 0))</f>
        <v/>
      </c>
      <c r="B513">
        <f>INDEX(resultados!$A$2:$ZZ$3000, 507, MATCH($B$2, resultados!$A$1:$ZZ$1, 0))</f>
        <v/>
      </c>
      <c r="C513">
        <f>INDEX(resultados!$A$2:$ZZ$3000, 507, MATCH($B$3, resultados!$A$1:$ZZ$1, 0))</f>
        <v/>
      </c>
    </row>
    <row r="514">
      <c r="A514">
        <f>INDEX(resultados!$A$2:$ZZ$3000, 508, MATCH($B$1, resultados!$A$1:$ZZ$1, 0))</f>
        <v/>
      </c>
      <c r="B514">
        <f>INDEX(resultados!$A$2:$ZZ$3000, 508, MATCH($B$2, resultados!$A$1:$ZZ$1, 0))</f>
        <v/>
      </c>
      <c r="C514">
        <f>INDEX(resultados!$A$2:$ZZ$3000, 508, MATCH($B$3, resultados!$A$1:$ZZ$1, 0))</f>
        <v/>
      </c>
    </row>
    <row r="515">
      <c r="A515">
        <f>INDEX(resultados!$A$2:$ZZ$3000, 509, MATCH($B$1, resultados!$A$1:$ZZ$1, 0))</f>
        <v/>
      </c>
      <c r="B515">
        <f>INDEX(resultados!$A$2:$ZZ$3000, 509, MATCH($B$2, resultados!$A$1:$ZZ$1, 0))</f>
        <v/>
      </c>
      <c r="C515">
        <f>INDEX(resultados!$A$2:$ZZ$3000, 509, MATCH($B$3, resultados!$A$1:$ZZ$1, 0))</f>
        <v/>
      </c>
    </row>
    <row r="516">
      <c r="A516">
        <f>INDEX(resultados!$A$2:$ZZ$3000, 510, MATCH($B$1, resultados!$A$1:$ZZ$1, 0))</f>
        <v/>
      </c>
      <c r="B516">
        <f>INDEX(resultados!$A$2:$ZZ$3000, 510, MATCH($B$2, resultados!$A$1:$ZZ$1, 0))</f>
        <v/>
      </c>
      <c r="C516">
        <f>INDEX(resultados!$A$2:$ZZ$3000, 510, MATCH($B$3, resultados!$A$1:$ZZ$1, 0))</f>
        <v/>
      </c>
    </row>
    <row r="517">
      <c r="A517">
        <f>INDEX(resultados!$A$2:$ZZ$3000, 511, MATCH($B$1, resultados!$A$1:$ZZ$1, 0))</f>
        <v/>
      </c>
      <c r="B517">
        <f>INDEX(resultados!$A$2:$ZZ$3000, 511, MATCH($B$2, resultados!$A$1:$ZZ$1, 0))</f>
        <v/>
      </c>
      <c r="C517">
        <f>INDEX(resultados!$A$2:$ZZ$3000, 511, MATCH($B$3, resultados!$A$1:$ZZ$1, 0))</f>
        <v/>
      </c>
    </row>
    <row r="518">
      <c r="A518">
        <f>INDEX(resultados!$A$2:$ZZ$3000, 512, MATCH($B$1, resultados!$A$1:$ZZ$1, 0))</f>
        <v/>
      </c>
      <c r="B518">
        <f>INDEX(resultados!$A$2:$ZZ$3000, 512, MATCH($B$2, resultados!$A$1:$ZZ$1, 0))</f>
        <v/>
      </c>
      <c r="C518">
        <f>INDEX(resultados!$A$2:$ZZ$3000, 512, MATCH($B$3, resultados!$A$1:$ZZ$1, 0))</f>
        <v/>
      </c>
    </row>
    <row r="519">
      <c r="A519">
        <f>INDEX(resultados!$A$2:$ZZ$3000, 513, MATCH($B$1, resultados!$A$1:$ZZ$1, 0))</f>
        <v/>
      </c>
      <c r="B519">
        <f>INDEX(resultados!$A$2:$ZZ$3000, 513, MATCH($B$2, resultados!$A$1:$ZZ$1, 0))</f>
        <v/>
      </c>
      <c r="C519">
        <f>INDEX(resultados!$A$2:$ZZ$3000, 513, MATCH($B$3, resultados!$A$1:$ZZ$1, 0))</f>
        <v/>
      </c>
    </row>
    <row r="520">
      <c r="A520">
        <f>INDEX(resultados!$A$2:$ZZ$3000, 514, MATCH($B$1, resultados!$A$1:$ZZ$1, 0))</f>
        <v/>
      </c>
      <c r="B520">
        <f>INDEX(resultados!$A$2:$ZZ$3000, 514, MATCH($B$2, resultados!$A$1:$ZZ$1, 0))</f>
        <v/>
      </c>
      <c r="C520">
        <f>INDEX(resultados!$A$2:$ZZ$3000, 514, MATCH($B$3, resultados!$A$1:$ZZ$1, 0))</f>
        <v/>
      </c>
    </row>
    <row r="521">
      <c r="A521">
        <f>INDEX(resultados!$A$2:$ZZ$3000, 515, MATCH($B$1, resultados!$A$1:$ZZ$1, 0))</f>
        <v/>
      </c>
      <c r="B521">
        <f>INDEX(resultados!$A$2:$ZZ$3000, 515, MATCH($B$2, resultados!$A$1:$ZZ$1, 0))</f>
        <v/>
      </c>
      <c r="C521">
        <f>INDEX(resultados!$A$2:$ZZ$3000, 515, MATCH($B$3, resultados!$A$1:$ZZ$1, 0))</f>
        <v/>
      </c>
    </row>
    <row r="522">
      <c r="A522">
        <f>INDEX(resultados!$A$2:$ZZ$3000, 516, MATCH($B$1, resultados!$A$1:$ZZ$1, 0))</f>
        <v/>
      </c>
      <c r="B522">
        <f>INDEX(resultados!$A$2:$ZZ$3000, 516, MATCH($B$2, resultados!$A$1:$ZZ$1, 0))</f>
        <v/>
      </c>
      <c r="C522">
        <f>INDEX(resultados!$A$2:$ZZ$3000, 516, MATCH($B$3, resultados!$A$1:$ZZ$1, 0))</f>
        <v/>
      </c>
    </row>
    <row r="523">
      <c r="A523">
        <f>INDEX(resultados!$A$2:$ZZ$3000, 517, MATCH($B$1, resultados!$A$1:$ZZ$1, 0))</f>
        <v/>
      </c>
      <c r="B523">
        <f>INDEX(resultados!$A$2:$ZZ$3000, 517, MATCH($B$2, resultados!$A$1:$ZZ$1, 0))</f>
        <v/>
      </c>
      <c r="C523">
        <f>INDEX(resultados!$A$2:$ZZ$3000, 517, MATCH($B$3, resultados!$A$1:$ZZ$1, 0))</f>
        <v/>
      </c>
    </row>
    <row r="524">
      <c r="A524">
        <f>INDEX(resultados!$A$2:$ZZ$3000, 518, MATCH($B$1, resultados!$A$1:$ZZ$1, 0))</f>
        <v/>
      </c>
      <c r="B524">
        <f>INDEX(resultados!$A$2:$ZZ$3000, 518, MATCH($B$2, resultados!$A$1:$ZZ$1, 0))</f>
        <v/>
      </c>
      <c r="C524">
        <f>INDEX(resultados!$A$2:$ZZ$3000, 518, MATCH($B$3, resultados!$A$1:$ZZ$1, 0))</f>
        <v/>
      </c>
    </row>
    <row r="525">
      <c r="A525">
        <f>INDEX(resultados!$A$2:$ZZ$3000, 519, MATCH($B$1, resultados!$A$1:$ZZ$1, 0))</f>
        <v/>
      </c>
      <c r="B525">
        <f>INDEX(resultados!$A$2:$ZZ$3000, 519, MATCH($B$2, resultados!$A$1:$ZZ$1, 0))</f>
        <v/>
      </c>
      <c r="C525">
        <f>INDEX(resultados!$A$2:$ZZ$3000, 519, MATCH($B$3, resultados!$A$1:$ZZ$1, 0))</f>
        <v/>
      </c>
    </row>
    <row r="526">
      <c r="A526">
        <f>INDEX(resultados!$A$2:$ZZ$3000, 520, MATCH($B$1, resultados!$A$1:$ZZ$1, 0))</f>
        <v/>
      </c>
      <c r="B526">
        <f>INDEX(resultados!$A$2:$ZZ$3000, 520, MATCH($B$2, resultados!$A$1:$ZZ$1, 0))</f>
        <v/>
      </c>
      <c r="C526">
        <f>INDEX(resultados!$A$2:$ZZ$3000, 520, MATCH($B$3, resultados!$A$1:$ZZ$1, 0))</f>
        <v/>
      </c>
    </row>
    <row r="527">
      <c r="A527">
        <f>INDEX(resultados!$A$2:$ZZ$3000, 521, MATCH($B$1, resultados!$A$1:$ZZ$1, 0))</f>
        <v/>
      </c>
      <c r="B527">
        <f>INDEX(resultados!$A$2:$ZZ$3000, 521, MATCH($B$2, resultados!$A$1:$ZZ$1, 0))</f>
        <v/>
      </c>
      <c r="C527">
        <f>INDEX(resultados!$A$2:$ZZ$3000, 521, MATCH($B$3, resultados!$A$1:$ZZ$1, 0))</f>
        <v/>
      </c>
    </row>
    <row r="528">
      <c r="A528">
        <f>INDEX(resultados!$A$2:$ZZ$3000, 522, MATCH($B$1, resultados!$A$1:$ZZ$1, 0))</f>
        <v/>
      </c>
      <c r="B528">
        <f>INDEX(resultados!$A$2:$ZZ$3000, 522, MATCH($B$2, resultados!$A$1:$ZZ$1, 0))</f>
        <v/>
      </c>
      <c r="C528">
        <f>INDEX(resultados!$A$2:$ZZ$3000, 522, MATCH($B$3, resultados!$A$1:$ZZ$1, 0))</f>
        <v/>
      </c>
    </row>
    <row r="529">
      <c r="A529">
        <f>INDEX(resultados!$A$2:$ZZ$3000, 523, MATCH($B$1, resultados!$A$1:$ZZ$1, 0))</f>
        <v/>
      </c>
      <c r="B529">
        <f>INDEX(resultados!$A$2:$ZZ$3000, 523, MATCH($B$2, resultados!$A$1:$ZZ$1, 0))</f>
        <v/>
      </c>
      <c r="C529">
        <f>INDEX(resultados!$A$2:$ZZ$3000, 523, MATCH($B$3, resultados!$A$1:$ZZ$1, 0))</f>
        <v/>
      </c>
    </row>
    <row r="530">
      <c r="A530">
        <f>INDEX(resultados!$A$2:$ZZ$3000, 524, MATCH($B$1, resultados!$A$1:$ZZ$1, 0))</f>
        <v/>
      </c>
      <c r="B530">
        <f>INDEX(resultados!$A$2:$ZZ$3000, 524, MATCH($B$2, resultados!$A$1:$ZZ$1, 0))</f>
        <v/>
      </c>
      <c r="C530">
        <f>INDEX(resultados!$A$2:$ZZ$3000, 524, MATCH($B$3, resultados!$A$1:$ZZ$1, 0))</f>
        <v/>
      </c>
    </row>
    <row r="531">
      <c r="A531">
        <f>INDEX(resultados!$A$2:$ZZ$3000, 525, MATCH($B$1, resultados!$A$1:$ZZ$1, 0))</f>
        <v/>
      </c>
      <c r="B531">
        <f>INDEX(resultados!$A$2:$ZZ$3000, 525, MATCH($B$2, resultados!$A$1:$ZZ$1, 0))</f>
        <v/>
      </c>
      <c r="C531">
        <f>INDEX(resultados!$A$2:$ZZ$3000, 525, MATCH($B$3, resultados!$A$1:$ZZ$1, 0))</f>
        <v/>
      </c>
    </row>
    <row r="532">
      <c r="A532">
        <f>INDEX(resultados!$A$2:$ZZ$3000, 526, MATCH($B$1, resultados!$A$1:$ZZ$1, 0))</f>
        <v/>
      </c>
      <c r="B532">
        <f>INDEX(resultados!$A$2:$ZZ$3000, 526, MATCH($B$2, resultados!$A$1:$ZZ$1, 0))</f>
        <v/>
      </c>
      <c r="C532">
        <f>INDEX(resultados!$A$2:$ZZ$3000, 526, MATCH($B$3, resultados!$A$1:$ZZ$1, 0))</f>
        <v/>
      </c>
    </row>
    <row r="533">
      <c r="A533">
        <f>INDEX(resultados!$A$2:$ZZ$3000, 527, MATCH($B$1, resultados!$A$1:$ZZ$1, 0))</f>
        <v/>
      </c>
      <c r="B533">
        <f>INDEX(resultados!$A$2:$ZZ$3000, 527, MATCH($B$2, resultados!$A$1:$ZZ$1, 0))</f>
        <v/>
      </c>
      <c r="C533">
        <f>INDEX(resultados!$A$2:$ZZ$3000, 527, MATCH($B$3, resultados!$A$1:$ZZ$1, 0))</f>
        <v/>
      </c>
    </row>
    <row r="534">
      <c r="A534">
        <f>INDEX(resultados!$A$2:$ZZ$3000, 528, MATCH($B$1, resultados!$A$1:$ZZ$1, 0))</f>
        <v/>
      </c>
      <c r="B534">
        <f>INDEX(resultados!$A$2:$ZZ$3000, 528, MATCH($B$2, resultados!$A$1:$ZZ$1, 0))</f>
        <v/>
      </c>
      <c r="C534">
        <f>INDEX(resultados!$A$2:$ZZ$3000, 528, MATCH($B$3, resultados!$A$1:$ZZ$1, 0))</f>
        <v/>
      </c>
    </row>
    <row r="535">
      <c r="A535">
        <f>INDEX(resultados!$A$2:$ZZ$3000, 529, MATCH($B$1, resultados!$A$1:$ZZ$1, 0))</f>
        <v/>
      </c>
      <c r="B535">
        <f>INDEX(resultados!$A$2:$ZZ$3000, 529, MATCH($B$2, resultados!$A$1:$ZZ$1, 0))</f>
        <v/>
      </c>
      <c r="C535">
        <f>INDEX(resultados!$A$2:$ZZ$3000, 529, MATCH($B$3, resultados!$A$1:$ZZ$1, 0))</f>
        <v/>
      </c>
    </row>
    <row r="536">
      <c r="A536">
        <f>INDEX(resultados!$A$2:$ZZ$3000, 530, MATCH($B$1, resultados!$A$1:$ZZ$1, 0))</f>
        <v/>
      </c>
      <c r="B536">
        <f>INDEX(resultados!$A$2:$ZZ$3000, 530, MATCH($B$2, resultados!$A$1:$ZZ$1, 0))</f>
        <v/>
      </c>
      <c r="C536">
        <f>INDEX(resultados!$A$2:$ZZ$3000, 530, MATCH($B$3, resultados!$A$1:$ZZ$1, 0))</f>
        <v/>
      </c>
    </row>
    <row r="537">
      <c r="A537">
        <f>INDEX(resultados!$A$2:$ZZ$3000, 531, MATCH($B$1, resultados!$A$1:$ZZ$1, 0))</f>
        <v/>
      </c>
      <c r="B537">
        <f>INDEX(resultados!$A$2:$ZZ$3000, 531, MATCH($B$2, resultados!$A$1:$ZZ$1, 0))</f>
        <v/>
      </c>
      <c r="C537">
        <f>INDEX(resultados!$A$2:$ZZ$3000, 531, MATCH($B$3, resultados!$A$1:$ZZ$1, 0))</f>
        <v/>
      </c>
    </row>
    <row r="538">
      <c r="A538">
        <f>INDEX(resultados!$A$2:$ZZ$3000, 532, MATCH($B$1, resultados!$A$1:$ZZ$1, 0))</f>
        <v/>
      </c>
      <c r="B538">
        <f>INDEX(resultados!$A$2:$ZZ$3000, 532, MATCH($B$2, resultados!$A$1:$ZZ$1, 0))</f>
        <v/>
      </c>
      <c r="C538">
        <f>INDEX(resultados!$A$2:$ZZ$3000, 532, MATCH($B$3, resultados!$A$1:$ZZ$1, 0))</f>
        <v/>
      </c>
    </row>
    <row r="539">
      <c r="A539">
        <f>INDEX(resultados!$A$2:$ZZ$3000, 533, MATCH($B$1, resultados!$A$1:$ZZ$1, 0))</f>
        <v/>
      </c>
      <c r="B539">
        <f>INDEX(resultados!$A$2:$ZZ$3000, 533, MATCH($B$2, resultados!$A$1:$ZZ$1, 0))</f>
        <v/>
      </c>
      <c r="C539">
        <f>INDEX(resultados!$A$2:$ZZ$3000, 533, MATCH($B$3, resultados!$A$1:$ZZ$1, 0))</f>
        <v/>
      </c>
    </row>
    <row r="540">
      <c r="A540">
        <f>INDEX(resultados!$A$2:$ZZ$3000, 534, MATCH($B$1, resultados!$A$1:$ZZ$1, 0))</f>
        <v/>
      </c>
      <c r="B540">
        <f>INDEX(resultados!$A$2:$ZZ$3000, 534, MATCH($B$2, resultados!$A$1:$ZZ$1, 0))</f>
        <v/>
      </c>
      <c r="C540">
        <f>INDEX(resultados!$A$2:$ZZ$3000, 534, MATCH($B$3, resultados!$A$1:$ZZ$1, 0))</f>
        <v/>
      </c>
    </row>
    <row r="541">
      <c r="A541">
        <f>INDEX(resultados!$A$2:$ZZ$3000, 535, MATCH($B$1, resultados!$A$1:$ZZ$1, 0))</f>
        <v/>
      </c>
      <c r="B541">
        <f>INDEX(resultados!$A$2:$ZZ$3000, 535, MATCH($B$2, resultados!$A$1:$ZZ$1, 0))</f>
        <v/>
      </c>
      <c r="C541">
        <f>INDEX(resultados!$A$2:$ZZ$3000, 535, MATCH($B$3, resultados!$A$1:$ZZ$1, 0))</f>
        <v/>
      </c>
    </row>
    <row r="542">
      <c r="A542">
        <f>INDEX(resultados!$A$2:$ZZ$3000, 536, MATCH($B$1, resultados!$A$1:$ZZ$1, 0))</f>
        <v/>
      </c>
      <c r="B542">
        <f>INDEX(resultados!$A$2:$ZZ$3000, 536, MATCH($B$2, resultados!$A$1:$ZZ$1, 0))</f>
        <v/>
      </c>
      <c r="C542">
        <f>INDEX(resultados!$A$2:$ZZ$3000, 536, MATCH($B$3, resultados!$A$1:$ZZ$1, 0))</f>
        <v/>
      </c>
    </row>
    <row r="543">
      <c r="A543">
        <f>INDEX(resultados!$A$2:$ZZ$3000, 537, MATCH($B$1, resultados!$A$1:$ZZ$1, 0))</f>
        <v/>
      </c>
      <c r="B543">
        <f>INDEX(resultados!$A$2:$ZZ$3000, 537, MATCH($B$2, resultados!$A$1:$ZZ$1, 0))</f>
        <v/>
      </c>
      <c r="C543">
        <f>INDEX(resultados!$A$2:$ZZ$3000, 537, MATCH($B$3, resultados!$A$1:$ZZ$1, 0))</f>
        <v/>
      </c>
    </row>
    <row r="544">
      <c r="A544">
        <f>INDEX(resultados!$A$2:$ZZ$3000, 538, MATCH($B$1, resultados!$A$1:$ZZ$1, 0))</f>
        <v/>
      </c>
      <c r="B544">
        <f>INDEX(resultados!$A$2:$ZZ$3000, 538, MATCH($B$2, resultados!$A$1:$ZZ$1, 0))</f>
        <v/>
      </c>
      <c r="C544">
        <f>INDEX(resultados!$A$2:$ZZ$3000, 538, MATCH($B$3, resultados!$A$1:$ZZ$1, 0))</f>
        <v/>
      </c>
    </row>
    <row r="545">
      <c r="A545">
        <f>INDEX(resultados!$A$2:$ZZ$3000, 539, MATCH($B$1, resultados!$A$1:$ZZ$1, 0))</f>
        <v/>
      </c>
      <c r="B545">
        <f>INDEX(resultados!$A$2:$ZZ$3000, 539, MATCH($B$2, resultados!$A$1:$ZZ$1, 0))</f>
        <v/>
      </c>
      <c r="C545">
        <f>INDEX(resultados!$A$2:$ZZ$3000, 539, MATCH($B$3, resultados!$A$1:$ZZ$1, 0))</f>
        <v/>
      </c>
    </row>
    <row r="546">
      <c r="A546">
        <f>INDEX(resultados!$A$2:$ZZ$3000, 540, MATCH($B$1, resultados!$A$1:$ZZ$1, 0))</f>
        <v/>
      </c>
      <c r="B546">
        <f>INDEX(resultados!$A$2:$ZZ$3000, 540, MATCH($B$2, resultados!$A$1:$ZZ$1, 0))</f>
        <v/>
      </c>
      <c r="C546">
        <f>INDEX(resultados!$A$2:$ZZ$3000, 540, MATCH($B$3, resultados!$A$1:$ZZ$1, 0))</f>
        <v/>
      </c>
    </row>
    <row r="547">
      <c r="A547">
        <f>INDEX(resultados!$A$2:$ZZ$3000, 541, MATCH($B$1, resultados!$A$1:$ZZ$1, 0))</f>
        <v/>
      </c>
      <c r="B547">
        <f>INDEX(resultados!$A$2:$ZZ$3000, 541, MATCH($B$2, resultados!$A$1:$ZZ$1, 0))</f>
        <v/>
      </c>
      <c r="C547">
        <f>INDEX(resultados!$A$2:$ZZ$3000, 541, MATCH($B$3, resultados!$A$1:$ZZ$1, 0))</f>
        <v/>
      </c>
    </row>
    <row r="548">
      <c r="A548">
        <f>INDEX(resultados!$A$2:$ZZ$3000, 542, MATCH($B$1, resultados!$A$1:$ZZ$1, 0))</f>
        <v/>
      </c>
      <c r="B548">
        <f>INDEX(resultados!$A$2:$ZZ$3000, 542, MATCH($B$2, resultados!$A$1:$ZZ$1, 0))</f>
        <v/>
      </c>
      <c r="C548">
        <f>INDEX(resultados!$A$2:$ZZ$3000, 542, MATCH($B$3, resultados!$A$1:$ZZ$1, 0))</f>
        <v/>
      </c>
    </row>
    <row r="549">
      <c r="A549">
        <f>INDEX(resultados!$A$2:$ZZ$3000, 543, MATCH($B$1, resultados!$A$1:$ZZ$1, 0))</f>
        <v/>
      </c>
      <c r="B549">
        <f>INDEX(resultados!$A$2:$ZZ$3000, 543, MATCH($B$2, resultados!$A$1:$ZZ$1, 0))</f>
        <v/>
      </c>
      <c r="C549">
        <f>INDEX(resultados!$A$2:$ZZ$3000, 543, MATCH($B$3, resultados!$A$1:$ZZ$1, 0))</f>
        <v/>
      </c>
    </row>
    <row r="550">
      <c r="A550">
        <f>INDEX(resultados!$A$2:$ZZ$3000, 544, MATCH($B$1, resultados!$A$1:$ZZ$1, 0))</f>
        <v/>
      </c>
      <c r="B550">
        <f>INDEX(resultados!$A$2:$ZZ$3000, 544, MATCH($B$2, resultados!$A$1:$ZZ$1, 0))</f>
        <v/>
      </c>
      <c r="C550">
        <f>INDEX(resultados!$A$2:$ZZ$3000, 544, MATCH($B$3, resultados!$A$1:$ZZ$1, 0))</f>
        <v/>
      </c>
    </row>
    <row r="551">
      <c r="A551">
        <f>INDEX(resultados!$A$2:$ZZ$3000, 545, MATCH($B$1, resultados!$A$1:$ZZ$1, 0))</f>
        <v/>
      </c>
      <c r="B551">
        <f>INDEX(resultados!$A$2:$ZZ$3000, 545, MATCH($B$2, resultados!$A$1:$ZZ$1, 0))</f>
        <v/>
      </c>
      <c r="C551">
        <f>INDEX(resultados!$A$2:$ZZ$3000, 545, MATCH($B$3, resultados!$A$1:$ZZ$1, 0))</f>
        <v/>
      </c>
    </row>
    <row r="552">
      <c r="A552">
        <f>INDEX(resultados!$A$2:$ZZ$3000, 546, MATCH($B$1, resultados!$A$1:$ZZ$1, 0))</f>
        <v/>
      </c>
      <c r="B552">
        <f>INDEX(resultados!$A$2:$ZZ$3000, 546, MATCH($B$2, resultados!$A$1:$ZZ$1, 0))</f>
        <v/>
      </c>
      <c r="C552">
        <f>INDEX(resultados!$A$2:$ZZ$3000, 546, MATCH($B$3, resultados!$A$1:$ZZ$1, 0))</f>
        <v/>
      </c>
    </row>
    <row r="553">
      <c r="A553">
        <f>INDEX(resultados!$A$2:$ZZ$3000, 547, MATCH($B$1, resultados!$A$1:$ZZ$1, 0))</f>
        <v/>
      </c>
      <c r="B553">
        <f>INDEX(resultados!$A$2:$ZZ$3000, 547, MATCH($B$2, resultados!$A$1:$ZZ$1, 0))</f>
        <v/>
      </c>
      <c r="C553">
        <f>INDEX(resultados!$A$2:$ZZ$3000, 547, MATCH($B$3, resultados!$A$1:$ZZ$1, 0))</f>
        <v/>
      </c>
    </row>
    <row r="554">
      <c r="A554">
        <f>INDEX(resultados!$A$2:$ZZ$3000, 548, MATCH($B$1, resultados!$A$1:$ZZ$1, 0))</f>
        <v/>
      </c>
      <c r="B554">
        <f>INDEX(resultados!$A$2:$ZZ$3000, 548, MATCH($B$2, resultados!$A$1:$ZZ$1, 0))</f>
        <v/>
      </c>
      <c r="C554">
        <f>INDEX(resultados!$A$2:$ZZ$3000, 548, MATCH($B$3, resultados!$A$1:$ZZ$1, 0))</f>
        <v/>
      </c>
    </row>
    <row r="555">
      <c r="A555">
        <f>INDEX(resultados!$A$2:$ZZ$3000, 549, MATCH($B$1, resultados!$A$1:$ZZ$1, 0))</f>
        <v/>
      </c>
      <c r="B555">
        <f>INDEX(resultados!$A$2:$ZZ$3000, 549, MATCH($B$2, resultados!$A$1:$ZZ$1, 0))</f>
        <v/>
      </c>
      <c r="C555">
        <f>INDEX(resultados!$A$2:$ZZ$3000, 549, MATCH($B$3, resultados!$A$1:$ZZ$1, 0))</f>
        <v/>
      </c>
    </row>
    <row r="556">
      <c r="A556">
        <f>INDEX(resultados!$A$2:$ZZ$3000, 550, MATCH($B$1, resultados!$A$1:$ZZ$1, 0))</f>
        <v/>
      </c>
      <c r="B556">
        <f>INDEX(resultados!$A$2:$ZZ$3000, 550, MATCH($B$2, resultados!$A$1:$ZZ$1, 0))</f>
        <v/>
      </c>
      <c r="C556">
        <f>INDEX(resultados!$A$2:$ZZ$3000, 550, MATCH($B$3, resultados!$A$1:$ZZ$1, 0))</f>
        <v/>
      </c>
    </row>
    <row r="557">
      <c r="A557">
        <f>INDEX(resultados!$A$2:$ZZ$3000, 551, MATCH($B$1, resultados!$A$1:$ZZ$1, 0))</f>
        <v/>
      </c>
      <c r="B557">
        <f>INDEX(resultados!$A$2:$ZZ$3000, 551, MATCH($B$2, resultados!$A$1:$ZZ$1, 0))</f>
        <v/>
      </c>
      <c r="C557">
        <f>INDEX(resultados!$A$2:$ZZ$3000, 551, MATCH($B$3, resultados!$A$1:$ZZ$1, 0))</f>
        <v/>
      </c>
    </row>
    <row r="558">
      <c r="A558">
        <f>INDEX(resultados!$A$2:$ZZ$3000, 552, MATCH($B$1, resultados!$A$1:$ZZ$1, 0))</f>
        <v/>
      </c>
      <c r="B558">
        <f>INDEX(resultados!$A$2:$ZZ$3000, 552, MATCH($B$2, resultados!$A$1:$ZZ$1, 0))</f>
        <v/>
      </c>
      <c r="C558">
        <f>INDEX(resultados!$A$2:$ZZ$3000, 552, MATCH($B$3, resultados!$A$1:$ZZ$1, 0))</f>
        <v/>
      </c>
    </row>
    <row r="559">
      <c r="A559">
        <f>INDEX(resultados!$A$2:$ZZ$3000, 553, MATCH($B$1, resultados!$A$1:$ZZ$1, 0))</f>
        <v/>
      </c>
      <c r="B559">
        <f>INDEX(resultados!$A$2:$ZZ$3000, 553, MATCH($B$2, resultados!$A$1:$ZZ$1, 0))</f>
        <v/>
      </c>
      <c r="C559">
        <f>INDEX(resultados!$A$2:$ZZ$3000, 553, MATCH($B$3, resultados!$A$1:$ZZ$1, 0))</f>
        <v/>
      </c>
    </row>
    <row r="560">
      <c r="A560">
        <f>INDEX(resultados!$A$2:$ZZ$3000, 554, MATCH($B$1, resultados!$A$1:$ZZ$1, 0))</f>
        <v/>
      </c>
      <c r="B560">
        <f>INDEX(resultados!$A$2:$ZZ$3000, 554, MATCH($B$2, resultados!$A$1:$ZZ$1, 0))</f>
        <v/>
      </c>
      <c r="C560">
        <f>INDEX(resultados!$A$2:$ZZ$3000, 554, MATCH($B$3, resultados!$A$1:$ZZ$1, 0))</f>
        <v/>
      </c>
    </row>
    <row r="561">
      <c r="A561">
        <f>INDEX(resultados!$A$2:$ZZ$3000, 555, MATCH($B$1, resultados!$A$1:$ZZ$1, 0))</f>
        <v/>
      </c>
      <c r="B561">
        <f>INDEX(resultados!$A$2:$ZZ$3000, 555, MATCH($B$2, resultados!$A$1:$ZZ$1, 0))</f>
        <v/>
      </c>
      <c r="C561">
        <f>INDEX(resultados!$A$2:$ZZ$3000, 555, MATCH($B$3, resultados!$A$1:$ZZ$1, 0))</f>
        <v/>
      </c>
    </row>
    <row r="562">
      <c r="A562">
        <f>INDEX(resultados!$A$2:$ZZ$3000, 556, MATCH($B$1, resultados!$A$1:$ZZ$1, 0))</f>
        <v/>
      </c>
      <c r="B562">
        <f>INDEX(resultados!$A$2:$ZZ$3000, 556, MATCH($B$2, resultados!$A$1:$ZZ$1, 0))</f>
        <v/>
      </c>
      <c r="C562">
        <f>INDEX(resultados!$A$2:$ZZ$3000, 556, MATCH($B$3, resultados!$A$1:$ZZ$1, 0))</f>
        <v/>
      </c>
    </row>
    <row r="563">
      <c r="A563">
        <f>INDEX(resultados!$A$2:$ZZ$3000, 557, MATCH($B$1, resultados!$A$1:$ZZ$1, 0))</f>
        <v/>
      </c>
      <c r="B563">
        <f>INDEX(resultados!$A$2:$ZZ$3000, 557, MATCH($B$2, resultados!$A$1:$ZZ$1, 0))</f>
        <v/>
      </c>
      <c r="C563">
        <f>INDEX(resultados!$A$2:$ZZ$3000, 557, MATCH($B$3, resultados!$A$1:$ZZ$1, 0))</f>
        <v/>
      </c>
    </row>
    <row r="564">
      <c r="A564">
        <f>INDEX(resultados!$A$2:$ZZ$3000, 558, MATCH($B$1, resultados!$A$1:$ZZ$1, 0))</f>
        <v/>
      </c>
      <c r="B564">
        <f>INDEX(resultados!$A$2:$ZZ$3000, 558, MATCH($B$2, resultados!$A$1:$ZZ$1, 0))</f>
        <v/>
      </c>
      <c r="C564">
        <f>INDEX(resultados!$A$2:$ZZ$3000, 558, MATCH($B$3, resultados!$A$1:$ZZ$1, 0))</f>
        <v/>
      </c>
    </row>
    <row r="565">
      <c r="A565">
        <f>INDEX(resultados!$A$2:$ZZ$3000, 559, MATCH($B$1, resultados!$A$1:$ZZ$1, 0))</f>
        <v/>
      </c>
      <c r="B565">
        <f>INDEX(resultados!$A$2:$ZZ$3000, 559, MATCH($B$2, resultados!$A$1:$ZZ$1, 0))</f>
        <v/>
      </c>
      <c r="C565">
        <f>INDEX(resultados!$A$2:$ZZ$3000, 559, MATCH($B$3, resultados!$A$1:$ZZ$1, 0))</f>
        <v/>
      </c>
    </row>
    <row r="566">
      <c r="A566">
        <f>INDEX(resultados!$A$2:$ZZ$3000, 560, MATCH($B$1, resultados!$A$1:$ZZ$1, 0))</f>
        <v/>
      </c>
      <c r="B566">
        <f>INDEX(resultados!$A$2:$ZZ$3000, 560, MATCH($B$2, resultados!$A$1:$ZZ$1, 0))</f>
        <v/>
      </c>
      <c r="C566">
        <f>INDEX(resultados!$A$2:$ZZ$3000, 560, MATCH($B$3, resultados!$A$1:$ZZ$1, 0))</f>
        <v/>
      </c>
    </row>
    <row r="567">
      <c r="A567">
        <f>INDEX(resultados!$A$2:$ZZ$3000, 561, MATCH($B$1, resultados!$A$1:$ZZ$1, 0))</f>
        <v/>
      </c>
      <c r="B567">
        <f>INDEX(resultados!$A$2:$ZZ$3000, 561, MATCH($B$2, resultados!$A$1:$ZZ$1, 0))</f>
        <v/>
      </c>
      <c r="C567">
        <f>INDEX(resultados!$A$2:$ZZ$3000, 561, MATCH($B$3, resultados!$A$1:$ZZ$1, 0))</f>
        <v/>
      </c>
    </row>
    <row r="568">
      <c r="A568">
        <f>INDEX(resultados!$A$2:$ZZ$3000, 562, MATCH($B$1, resultados!$A$1:$ZZ$1, 0))</f>
        <v/>
      </c>
      <c r="B568">
        <f>INDEX(resultados!$A$2:$ZZ$3000, 562, MATCH($B$2, resultados!$A$1:$ZZ$1, 0))</f>
        <v/>
      </c>
      <c r="C568">
        <f>INDEX(resultados!$A$2:$ZZ$3000, 562, MATCH($B$3, resultados!$A$1:$ZZ$1, 0))</f>
        <v/>
      </c>
    </row>
    <row r="569">
      <c r="A569">
        <f>INDEX(resultados!$A$2:$ZZ$3000, 563, MATCH($B$1, resultados!$A$1:$ZZ$1, 0))</f>
        <v/>
      </c>
      <c r="B569">
        <f>INDEX(resultados!$A$2:$ZZ$3000, 563, MATCH($B$2, resultados!$A$1:$ZZ$1, 0))</f>
        <v/>
      </c>
      <c r="C569">
        <f>INDEX(resultados!$A$2:$ZZ$3000, 563, MATCH($B$3, resultados!$A$1:$ZZ$1, 0))</f>
        <v/>
      </c>
    </row>
    <row r="570">
      <c r="A570">
        <f>INDEX(resultados!$A$2:$ZZ$3000, 564, MATCH($B$1, resultados!$A$1:$ZZ$1, 0))</f>
        <v/>
      </c>
      <c r="B570">
        <f>INDEX(resultados!$A$2:$ZZ$3000, 564, MATCH($B$2, resultados!$A$1:$ZZ$1, 0))</f>
        <v/>
      </c>
      <c r="C570">
        <f>INDEX(resultados!$A$2:$ZZ$3000, 564, MATCH($B$3, resultados!$A$1:$ZZ$1, 0))</f>
        <v/>
      </c>
    </row>
    <row r="571">
      <c r="A571">
        <f>INDEX(resultados!$A$2:$ZZ$3000, 565, MATCH($B$1, resultados!$A$1:$ZZ$1, 0))</f>
        <v/>
      </c>
      <c r="B571">
        <f>INDEX(resultados!$A$2:$ZZ$3000, 565, MATCH($B$2, resultados!$A$1:$ZZ$1, 0))</f>
        <v/>
      </c>
      <c r="C571">
        <f>INDEX(resultados!$A$2:$ZZ$3000, 565, MATCH($B$3, resultados!$A$1:$ZZ$1, 0))</f>
        <v/>
      </c>
    </row>
    <row r="572">
      <c r="A572">
        <f>INDEX(resultados!$A$2:$ZZ$3000, 566, MATCH($B$1, resultados!$A$1:$ZZ$1, 0))</f>
        <v/>
      </c>
      <c r="B572">
        <f>INDEX(resultados!$A$2:$ZZ$3000, 566, MATCH($B$2, resultados!$A$1:$ZZ$1, 0))</f>
        <v/>
      </c>
      <c r="C572">
        <f>INDEX(resultados!$A$2:$ZZ$3000, 566, MATCH($B$3, resultados!$A$1:$ZZ$1, 0))</f>
        <v/>
      </c>
    </row>
    <row r="573">
      <c r="A573">
        <f>INDEX(resultados!$A$2:$ZZ$3000, 567, MATCH($B$1, resultados!$A$1:$ZZ$1, 0))</f>
        <v/>
      </c>
      <c r="B573">
        <f>INDEX(resultados!$A$2:$ZZ$3000, 567, MATCH($B$2, resultados!$A$1:$ZZ$1, 0))</f>
        <v/>
      </c>
      <c r="C573">
        <f>INDEX(resultados!$A$2:$ZZ$3000, 567, MATCH($B$3, resultados!$A$1:$ZZ$1, 0))</f>
        <v/>
      </c>
    </row>
    <row r="574">
      <c r="A574">
        <f>INDEX(resultados!$A$2:$ZZ$3000, 568, MATCH($B$1, resultados!$A$1:$ZZ$1, 0))</f>
        <v/>
      </c>
      <c r="B574">
        <f>INDEX(resultados!$A$2:$ZZ$3000, 568, MATCH($B$2, resultados!$A$1:$ZZ$1, 0))</f>
        <v/>
      </c>
      <c r="C574">
        <f>INDEX(resultados!$A$2:$ZZ$3000, 568, MATCH($B$3, resultados!$A$1:$ZZ$1, 0))</f>
        <v/>
      </c>
    </row>
    <row r="575">
      <c r="A575">
        <f>INDEX(resultados!$A$2:$ZZ$3000, 569, MATCH($B$1, resultados!$A$1:$ZZ$1, 0))</f>
        <v/>
      </c>
      <c r="B575">
        <f>INDEX(resultados!$A$2:$ZZ$3000, 569, MATCH($B$2, resultados!$A$1:$ZZ$1, 0))</f>
        <v/>
      </c>
      <c r="C575">
        <f>INDEX(resultados!$A$2:$ZZ$3000, 569, MATCH($B$3, resultados!$A$1:$ZZ$1, 0))</f>
        <v/>
      </c>
    </row>
    <row r="576">
      <c r="A576">
        <f>INDEX(resultados!$A$2:$ZZ$3000, 570, MATCH($B$1, resultados!$A$1:$ZZ$1, 0))</f>
        <v/>
      </c>
      <c r="B576">
        <f>INDEX(resultados!$A$2:$ZZ$3000, 570, MATCH($B$2, resultados!$A$1:$ZZ$1, 0))</f>
        <v/>
      </c>
      <c r="C576">
        <f>INDEX(resultados!$A$2:$ZZ$3000, 570, MATCH($B$3, resultados!$A$1:$ZZ$1, 0))</f>
        <v/>
      </c>
    </row>
    <row r="577">
      <c r="A577">
        <f>INDEX(resultados!$A$2:$ZZ$3000, 571, MATCH($B$1, resultados!$A$1:$ZZ$1, 0))</f>
        <v/>
      </c>
      <c r="B577">
        <f>INDEX(resultados!$A$2:$ZZ$3000, 571, MATCH($B$2, resultados!$A$1:$ZZ$1, 0))</f>
        <v/>
      </c>
      <c r="C577">
        <f>INDEX(resultados!$A$2:$ZZ$3000, 571, MATCH($B$3, resultados!$A$1:$ZZ$1, 0))</f>
        <v/>
      </c>
    </row>
    <row r="578">
      <c r="A578">
        <f>INDEX(resultados!$A$2:$ZZ$3000, 572, MATCH($B$1, resultados!$A$1:$ZZ$1, 0))</f>
        <v/>
      </c>
      <c r="B578">
        <f>INDEX(resultados!$A$2:$ZZ$3000, 572, MATCH($B$2, resultados!$A$1:$ZZ$1, 0))</f>
        <v/>
      </c>
      <c r="C578">
        <f>INDEX(resultados!$A$2:$ZZ$3000, 572, MATCH($B$3, resultados!$A$1:$ZZ$1, 0))</f>
        <v/>
      </c>
    </row>
    <row r="579">
      <c r="A579">
        <f>INDEX(resultados!$A$2:$ZZ$3000, 573, MATCH($B$1, resultados!$A$1:$ZZ$1, 0))</f>
        <v/>
      </c>
      <c r="B579">
        <f>INDEX(resultados!$A$2:$ZZ$3000, 573, MATCH($B$2, resultados!$A$1:$ZZ$1, 0))</f>
        <v/>
      </c>
      <c r="C579">
        <f>INDEX(resultados!$A$2:$ZZ$3000, 573, MATCH($B$3, resultados!$A$1:$ZZ$1, 0))</f>
        <v/>
      </c>
    </row>
    <row r="580">
      <c r="A580">
        <f>INDEX(resultados!$A$2:$ZZ$3000, 574, MATCH($B$1, resultados!$A$1:$ZZ$1, 0))</f>
        <v/>
      </c>
      <c r="B580">
        <f>INDEX(resultados!$A$2:$ZZ$3000, 574, MATCH($B$2, resultados!$A$1:$ZZ$1, 0))</f>
        <v/>
      </c>
      <c r="C580">
        <f>INDEX(resultados!$A$2:$ZZ$3000, 574, MATCH($B$3, resultados!$A$1:$ZZ$1, 0))</f>
        <v/>
      </c>
    </row>
    <row r="581">
      <c r="A581">
        <f>INDEX(resultados!$A$2:$ZZ$3000, 575, MATCH($B$1, resultados!$A$1:$ZZ$1, 0))</f>
        <v/>
      </c>
      <c r="B581">
        <f>INDEX(resultados!$A$2:$ZZ$3000, 575, MATCH($B$2, resultados!$A$1:$ZZ$1, 0))</f>
        <v/>
      </c>
      <c r="C581">
        <f>INDEX(resultados!$A$2:$ZZ$3000, 575, MATCH($B$3, resultados!$A$1:$ZZ$1, 0))</f>
        <v/>
      </c>
    </row>
    <row r="582">
      <c r="A582">
        <f>INDEX(resultados!$A$2:$ZZ$3000, 576, MATCH($B$1, resultados!$A$1:$ZZ$1, 0))</f>
        <v/>
      </c>
      <c r="B582">
        <f>INDEX(resultados!$A$2:$ZZ$3000, 576, MATCH($B$2, resultados!$A$1:$ZZ$1, 0))</f>
        <v/>
      </c>
      <c r="C582">
        <f>INDEX(resultados!$A$2:$ZZ$3000, 576, MATCH($B$3, resultados!$A$1:$ZZ$1, 0))</f>
        <v/>
      </c>
    </row>
    <row r="583">
      <c r="A583">
        <f>INDEX(resultados!$A$2:$ZZ$3000, 577, MATCH($B$1, resultados!$A$1:$ZZ$1, 0))</f>
        <v/>
      </c>
      <c r="B583">
        <f>INDEX(resultados!$A$2:$ZZ$3000, 577, MATCH($B$2, resultados!$A$1:$ZZ$1, 0))</f>
        <v/>
      </c>
      <c r="C583">
        <f>INDEX(resultados!$A$2:$ZZ$3000, 577, MATCH($B$3, resultados!$A$1:$ZZ$1, 0))</f>
        <v/>
      </c>
    </row>
    <row r="584">
      <c r="A584">
        <f>INDEX(resultados!$A$2:$ZZ$3000, 578, MATCH($B$1, resultados!$A$1:$ZZ$1, 0))</f>
        <v/>
      </c>
      <c r="B584">
        <f>INDEX(resultados!$A$2:$ZZ$3000, 578, MATCH($B$2, resultados!$A$1:$ZZ$1, 0))</f>
        <v/>
      </c>
      <c r="C584">
        <f>INDEX(resultados!$A$2:$ZZ$3000, 578, MATCH($B$3, resultados!$A$1:$ZZ$1, 0))</f>
        <v/>
      </c>
    </row>
    <row r="585">
      <c r="A585">
        <f>INDEX(resultados!$A$2:$ZZ$3000, 579, MATCH($B$1, resultados!$A$1:$ZZ$1, 0))</f>
        <v/>
      </c>
      <c r="B585">
        <f>INDEX(resultados!$A$2:$ZZ$3000, 579, MATCH($B$2, resultados!$A$1:$ZZ$1, 0))</f>
        <v/>
      </c>
      <c r="C585">
        <f>INDEX(resultados!$A$2:$ZZ$3000, 579, MATCH($B$3, resultados!$A$1:$ZZ$1, 0))</f>
        <v/>
      </c>
    </row>
    <row r="586">
      <c r="A586">
        <f>INDEX(resultados!$A$2:$ZZ$3000, 580, MATCH($B$1, resultados!$A$1:$ZZ$1, 0))</f>
        <v/>
      </c>
      <c r="B586">
        <f>INDEX(resultados!$A$2:$ZZ$3000, 580, MATCH($B$2, resultados!$A$1:$ZZ$1, 0))</f>
        <v/>
      </c>
      <c r="C586">
        <f>INDEX(resultados!$A$2:$ZZ$3000, 580, MATCH($B$3, resultados!$A$1:$ZZ$1, 0))</f>
        <v/>
      </c>
    </row>
    <row r="587">
      <c r="A587">
        <f>INDEX(resultados!$A$2:$ZZ$3000, 581, MATCH($B$1, resultados!$A$1:$ZZ$1, 0))</f>
        <v/>
      </c>
      <c r="B587">
        <f>INDEX(resultados!$A$2:$ZZ$3000, 581, MATCH($B$2, resultados!$A$1:$ZZ$1, 0))</f>
        <v/>
      </c>
      <c r="C587">
        <f>INDEX(resultados!$A$2:$ZZ$3000, 581, MATCH($B$3, resultados!$A$1:$ZZ$1, 0))</f>
        <v/>
      </c>
    </row>
    <row r="588">
      <c r="A588">
        <f>INDEX(resultados!$A$2:$ZZ$3000, 582, MATCH($B$1, resultados!$A$1:$ZZ$1, 0))</f>
        <v/>
      </c>
      <c r="B588">
        <f>INDEX(resultados!$A$2:$ZZ$3000, 582, MATCH($B$2, resultados!$A$1:$ZZ$1, 0))</f>
        <v/>
      </c>
      <c r="C588">
        <f>INDEX(resultados!$A$2:$ZZ$3000, 582, MATCH($B$3, resultados!$A$1:$ZZ$1, 0))</f>
        <v/>
      </c>
    </row>
    <row r="589">
      <c r="A589">
        <f>INDEX(resultados!$A$2:$ZZ$3000, 583, MATCH($B$1, resultados!$A$1:$ZZ$1, 0))</f>
        <v/>
      </c>
      <c r="B589">
        <f>INDEX(resultados!$A$2:$ZZ$3000, 583, MATCH($B$2, resultados!$A$1:$ZZ$1, 0))</f>
        <v/>
      </c>
      <c r="C589">
        <f>INDEX(resultados!$A$2:$ZZ$3000, 583, MATCH($B$3, resultados!$A$1:$ZZ$1, 0))</f>
        <v/>
      </c>
    </row>
    <row r="590">
      <c r="A590">
        <f>INDEX(resultados!$A$2:$ZZ$3000, 584, MATCH($B$1, resultados!$A$1:$ZZ$1, 0))</f>
        <v/>
      </c>
      <c r="B590">
        <f>INDEX(resultados!$A$2:$ZZ$3000, 584, MATCH($B$2, resultados!$A$1:$ZZ$1, 0))</f>
        <v/>
      </c>
      <c r="C590">
        <f>INDEX(resultados!$A$2:$ZZ$3000, 584, MATCH($B$3, resultados!$A$1:$ZZ$1, 0))</f>
        <v/>
      </c>
    </row>
    <row r="591">
      <c r="A591">
        <f>INDEX(resultados!$A$2:$ZZ$3000, 585, MATCH($B$1, resultados!$A$1:$ZZ$1, 0))</f>
        <v/>
      </c>
      <c r="B591">
        <f>INDEX(resultados!$A$2:$ZZ$3000, 585, MATCH($B$2, resultados!$A$1:$ZZ$1, 0))</f>
        <v/>
      </c>
      <c r="C591">
        <f>INDEX(resultados!$A$2:$ZZ$3000, 585, MATCH($B$3, resultados!$A$1:$ZZ$1, 0))</f>
        <v/>
      </c>
    </row>
    <row r="592">
      <c r="A592">
        <f>INDEX(resultados!$A$2:$ZZ$3000, 586, MATCH($B$1, resultados!$A$1:$ZZ$1, 0))</f>
        <v/>
      </c>
      <c r="B592">
        <f>INDEX(resultados!$A$2:$ZZ$3000, 586, MATCH($B$2, resultados!$A$1:$ZZ$1, 0))</f>
        <v/>
      </c>
      <c r="C592">
        <f>INDEX(resultados!$A$2:$ZZ$3000, 586, MATCH($B$3, resultados!$A$1:$ZZ$1, 0))</f>
        <v/>
      </c>
    </row>
    <row r="593">
      <c r="A593">
        <f>INDEX(resultados!$A$2:$ZZ$3000, 587, MATCH($B$1, resultados!$A$1:$ZZ$1, 0))</f>
        <v/>
      </c>
      <c r="B593">
        <f>INDEX(resultados!$A$2:$ZZ$3000, 587, MATCH($B$2, resultados!$A$1:$ZZ$1, 0))</f>
        <v/>
      </c>
      <c r="C593">
        <f>INDEX(resultados!$A$2:$ZZ$3000, 587, MATCH($B$3, resultados!$A$1:$ZZ$1, 0))</f>
        <v/>
      </c>
    </row>
    <row r="594">
      <c r="A594">
        <f>INDEX(resultados!$A$2:$ZZ$3000, 588, MATCH($B$1, resultados!$A$1:$ZZ$1, 0))</f>
        <v/>
      </c>
      <c r="B594">
        <f>INDEX(resultados!$A$2:$ZZ$3000, 588, MATCH($B$2, resultados!$A$1:$ZZ$1, 0))</f>
        <v/>
      </c>
      <c r="C594">
        <f>INDEX(resultados!$A$2:$ZZ$3000, 588, MATCH($B$3, resultados!$A$1:$ZZ$1, 0))</f>
        <v/>
      </c>
    </row>
    <row r="595">
      <c r="A595">
        <f>INDEX(resultados!$A$2:$ZZ$3000, 589, MATCH($B$1, resultados!$A$1:$ZZ$1, 0))</f>
        <v/>
      </c>
      <c r="B595">
        <f>INDEX(resultados!$A$2:$ZZ$3000, 589, MATCH($B$2, resultados!$A$1:$ZZ$1, 0))</f>
        <v/>
      </c>
      <c r="C595">
        <f>INDEX(resultados!$A$2:$ZZ$3000, 589, MATCH($B$3, resultados!$A$1:$ZZ$1, 0))</f>
        <v/>
      </c>
    </row>
    <row r="596">
      <c r="A596">
        <f>INDEX(resultados!$A$2:$ZZ$3000, 590, MATCH($B$1, resultados!$A$1:$ZZ$1, 0))</f>
        <v/>
      </c>
      <c r="B596">
        <f>INDEX(resultados!$A$2:$ZZ$3000, 590, MATCH($B$2, resultados!$A$1:$ZZ$1, 0))</f>
        <v/>
      </c>
      <c r="C596">
        <f>INDEX(resultados!$A$2:$ZZ$3000, 590, MATCH($B$3, resultados!$A$1:$ZZ$1, 0))</f>
        <v/>
      </c>
    </row>
    <row r="597">
      <c r="A597">
        <f>INDEX(resultados!$A$2:$ZZ$3000, 591, MATCH($B$1, resultados!$A$1:$ZZ$1, 0))</f>
        <v/>
      </c>
      <c r="B597">
        <f>INDEX(resultados!$A$2:$ZZ$3000, 591, MATCH($B$2, resultados!$A$1:$ZZ$1, 0))</f>
        <v/>
      </c>
      <c r="C597">
        <f>INDEX(resultados!$A$2:$ZZ$3000, 591, MATCH($B$3, resultados!$A$1:$ZZ$1, 0))</f>
        <v/>
      </c>
    </row>
    <row r="598">
      <c r="A598">
        <f>INDEX(resultados!$A$2:$ZZ$3000, 592, MATCH($B$1, resultados!$A$1:$ZZ$1, 0))</f>
        <v/>
      </c>
      <c r="B598">
        <f>INDEX(resultados!$A$2:$ZZ$3000, 592, MATCH($B$2, resultados!$A$1:$ZZ$1, 0))</f>
        <v/>
      </c>
      <c r="C598">
        <f>INDEX(resultados!$A$2:$ZZ$3000, 592, MATCH($B$3, resultados!$A$1:$ZZ$1, 0))</f>
        <v/>
      </c>
    </row>
    <row r="599">
      <c r="A599">
        <f>INDEX(resultados!$A$2:$ZZ$3000, 593, MATCH($B$1, resultados!$A$1:$ZZ$1, 0))</f>
        <v/>
      </c>
      <c r="B599">
        <f>INDEX(resultados!$A$2:$ZZ$3000, 593, MATCH($B$2, resultados!$A$1:$ZZ$1, 0))</f>
        <v/>
      </c>
      <c r="C599">
        <f>INDEX(resultados!$A$2:$ZZ$3000, 593, MATCH($B$3, resultados!$A$1:$ZZ$1, 0))</f>
        <v/>
      </c>
    </row>
    <row r="600">
      <c r="A600">
        <f>INDEX(resultados!$A$2:$ZZ$3000, 594, MATCH($B$1, resultados!$A$1:$ZZ$1, 0))</f>
        <v/>
      </c>
      <c r="B600">
        <f>INDEX(resultados!$A$2:$ZZ$3000, 594, MATCH($B$2, resultados!$A$1:$ZZ$1, 0))</f>
        <v/>
      </c>
      <c r="C600">
        <f>INDEX(resultados!$A$2:$ZZ$3000, 594, MATCH($B$3, resultados!$A$1:$ZZ$1, 0))</f>
        <v/>
      </c>
    </row>
    <row r="601">
      <c r="A601">
        <f>INDEX(resultados!$A$2:$ZZ$3000, 595, MATCH($B$1, resultados!$A$1:$ZZ$1, 0))</f>
        <v/>
      </c>
      <c r="B601">
        <f>INDEX(resultados!$A$2:$ZZ$3000, 595, MATCH($B$2, resultados!$A$1:$ZZ$1, 0))</f>
        <v/>
      </c>
      <c r="C601">
        <f>INDEX(resultados!$A$2:$ZZ$3000, 595, MATCH($B$3, resultados!$A$1:$ZZ$1, 0))</f>
        <v/>
      </c>
    </row>
    <row r="602">
      <c r="A602">
        <f>INDEX(resultados!$A$2:$ZZ$3000, 596, MATCH($B$1, resultados!$A$1:$ZZ$1, 0))</f>
        <v/>
      </c>
      <c r="B602">
        <f>INDEX(resultados!$A$2:$ZZ$3000, 596, MATCH($B$2, resultados!$A$1:$ZZ$1, 0))</f>
        <v/>
      </c>
      <c r="C602">
        <f>INDEX(resultados!$A$2:$ZZ$3000, 596, MATCH($B$3, resultados!$A$1:$ZZ$1, 0))</f>
        <v/>
      </c>
    </row>
    <row r="603">
      <c r="A603">
        <f>INDEX(resultados!$A$2:$ZZ$3000, 597, MATCH($B$1, resultados!$A$1:$ZZ$1, 0))</f>
        <v/>
      </c>
      <c r="B603">
        <f>INDEX(resultados!$A$2:$ZZ$3000, 597, MATCH($B$2, resultados!$A$1:$ZZ$1, 0))</f>
        <v/>
      </c>
      <c r="C603">
        <f>INDEX(resultados!$A$2:$ZZ$3000, 597, MATCH($B$3, resultados!$A$1:$ZZ$1, 0))</f>
        <v/>
      </c>
    </row>
    <row r="604">
      <c r="A604">
        <f>INDEX(resultados!$A$2:$ZZ$3000, 598, MATCH($B$1, resultados!$A$1:$ZZ$1, 0))</f>
        <v/>
      </c>
      <c r="B604">
        <f>INDEX(resultados!$A$2:$ZZ$3000, 598, MATCH($B$2, resultados!$A$1:$ZZ$1, 0))</f>
        <v/>
      </c>
      <c r="C604">
        <f>INDEX(resultados!$A$2:$ZZ$3000, 598, MATCH($B$3, resultados!$A$1:$ZZ$1, 0))</f>
        <v/>
      </c>
    </row>
    <row r="605">
      <c r="A605">
        <f>INDEX(resultados!$A$2:$ZZ$3000, 599, MATCH($B$1, resultados!$A$1:$ZZ$1, 0))</f>
        <v/>
      </c>
      <c r="B605">
        <f>INDEX(resultados!$A$2:$ZZ$3000, 599, MATCH($B$2, resultados!$A$1:$ZZ$1, 0))</f>
        <v/>
      </c>
      <c r="C605">
        <f>INDEX(resultados!$A$2:$ZZ$3000, 599, MATCH($B$3, resultados!$A$1:$ZZ$1, 0))</f>
        <v/>
      </c>
    </row>
    <row r="606">
      <c r="A606">
        <f>INDEX(resultados!$A$2:$ZZ$3000, 600, MATCH($B$1, resultados!$A$1:$ZZ$1, 0))</f>
        <v/>
      </c>
      <c r="B606">
        <f>INDEX(resultados!$A$2:$ZZ$3000, 600, MATCH($B$2, resultados!$A$1:$ZZ$1, 0))</f>
        <v/>
      </c>
      <c r="C606">
        <f>INDEX(resultados!$A$2:$ZZ$3000, 600, MATCH($B$3, resultados!$A$1:$ZZ$1, 0))</f>
        <v/>
      </c>
    </row>
    <row r="607">
      <c r="A607">
        <f>INDEX(resultados!$A$2:$ZZ$3000, 601, MATCH($B$1, resultados!$A$1:$ZZ$1, 0))</f>
        <v/>
      </c>
      <c r="B607">
        <f>INDEX(resultados!$A$2:$ZZ$3000, 601, MATCH($B$2, resultados!$A$1:$ZZ$1, 0))</f>
        <v/>
      </c>
      <c r="C607">
        <f>INDEX(resultados!$A$2:$ZZ$3000, 601, MATCH($B$3, resultados!$A$1:$ZZ$1, 0))</f>
        <v/>
      </c>
    </row>
    <row r="608">
      <c r="A608">
        <f>INDEX(resultados!$A$2:$ZZ$3000, 602, MATCH($B$1, resultados!$A$1:$ZZ$1, 0))</f>
        <v/>
      </c>
      <c r="B608">
        <f>INDEX(resultados!$A$2:$ZZ$3000, 602, MATCH($B$2, resultados!$A$1:$ZZ$1, 0))</f>
        <v/>
      </c>
      <c r="C608">
        <f>INDEX(resultados!$A$2:$ZZ$3000, 602, MATCH($B$3, resultados!$A$1:$ZZ$1, 0))</f>
        <v/>
      </c>
    </row>
    <row r="609">
      <c r="A609">
        <f>INDEX(resultados!$A$2:$ZZ$3000, 603, MATCH($B$1, resultados!$A$1:$ZZ$1, 0))</f>
        <v/>
      </c>
      <c r="B609">
        <f>INDEX(resultados!$A$2:$ZZ$3000, 603, MATCH($B$2, resultados!$A$1:$ZZ$1, 0))</f>
        <v/>
      </c>
      <c r="C609">
        <f>INDEX(resultados!$A$2:$ZZ$3000, 603, MATCH($B$3, resultados!$A$1:$ZZ$1, 0))</f>
        <v/>
      </c>
    </row>
    <row r="610">
      <c r="A610">
        <f>INDEX(resultados!$A$2:$ZZ$3000, 604, MATCH($B$1, resultados!$A$1:$ZZ$1, 0))</f>
        <v/>
      </c>
      <c r="B610">
        <f>INDEX(resultados!$A$2:$ZZ$3000, 604, MATCH($B$2, resultados!$A$1:$ZZ$1, 0))</f>
        <v/>
      </c>
      <c r="C610">
        <f>INDEX(resultados!$A$2:$ZZ$3000, 604, MATCH($B$3, resultados!$A$1:$ZZ$1, 0))</f>
        <v/>
      </c>
    </row>
    <row r="611">
      <c r="A611">
        <f>INDEX(resultados!$A$2:$ZZ$3000, 605, MATCH($B$1, resultados!$A$1:$ZZ$1, 0))</f>
        <v/>
      </c>
      <c r="B611">
        <f>INDEX(resultados!$A$2:$ZZ$3000, 605, MATCH($B$2, resultados!$A$1:$ZZ$1, 0))</f>
        <v/>
      </c>
      <c r="C611">
        <f>INDEX(resultados!$A$2:$ZZ$3000, 605, MATCH($B$3, resultados!$A$1:$ZZ$1, 0))</f>
        <v/>
      </c>
    </row>
    <row r="612">
      <c r="A612">
        <f>INDEX(resultados!$A$2:$ZZ$3000, 606, MATCH($B$1, resultados!$A$1:$ZZ$1, 0))</f>
        <v/>
      </c>
      <c r="B612">
        <f>INDEX(resultados!$A$2:$ZZ$3000, 606, MATCH($B$2, resultados!$A$1:$ZZ$1, 0))</f>
        <v/>
      </c>
      <c r="C612">
        <f>INDEX(resultados!$A$2:$ZZ$3000, 606, MATCH($B$3, resultados!$A$1:$ZZ$1, 0))</f>
        <v/>
      </c>
    </row>
    <row r="613">
      <c r="A613">
        <f>INDEX(resultados!$A$2:$ZZ$3000, 607, MATCH($B$1, resultados!$A$1:$ZZ$1, 0))</f>
        <v/>
      </c>
      <c r="B613">
        <f>INDEX(resultados!$A$2:$ZZ$3000, 607, MATCH($B$2, resultados!$A$1:$ZZ$1, 0))</f>
        <v/>
      </c>
      <c r="C613">
        <f>INDEX(resultados!$A$2:$ZZ$3000, 607, MATCH($B$3, resultados!$A$1:$ZZ$1, 0))</f>
        <v/>
      </c>
    </row>
    <row r="614">
      <c r="A614">
        <f>INDEX(resultados!$A$2:$ZZ$3000, 608, MATCH($B$1, resultados!$A$1:$ZZ$1, 0))</f>
        <v/>
      </c>
      <c r="B614">
        <f>INDEX(resultados!$A$2:$ZZ$3000, 608, MATCH($B$2, resultados!$A$1:$ZZ$1, 0))</f>
        <v/>
      </c>
      <c r="C614">
        <f>INDEX(resultados!$A$2:$ZZ$3000, 608, MATCH($B$3, resultados!$A$1:$ZZ$1, 0))</f>
        <v/>
      </c>
    </row>
    <row r="615">
      <c r="A615">
        <f>INDEX(resultados!$A$2:$ZZ$3000, 609, MATCH($B$1, resultados!$A$1:$ZZ$1, 0))</f>
        <v/>
      </c>
      <c r="B615">
        <f>INDEX(resultados!$A$2:$ZZ$3000, 609, MATCH($B$2, resultados!$A$1:$ZZ$1, 0))</f>
        <v/>
      </c>
      <c r="C615">
        <f>INDEX(resultados!$A$2:$ZZ$3000, 609, MATCH($B$3, resultados!$A$1:$ZZ$1, 0))</f>
        <v/>
      </c>
    </row>
    <row r="616">
      <c r="A616">
        <f>INDEX(resultados!$A$2:$ZZ$3000, 610, MATCH($B$1, resultados!$A$1:$ZZ$1, 0))</f>
        <v/>
      </c>
      <c r="B616">
        <f>INDEX(resultados!$A$2:$ZZ$3000, 610, MATCH($B$2, resultados!$A$1:$ZZ$1, 0))</f>
        <v/>
      </c>
      <c r="C616">
        <f>INDEX(resultados!$A$2:$ZZ$3000, 610, MATCH($B$3, resultados!$A$1:$ZZ$1, 0))</f>
        <v/>
      </c>
    </row>
    <row r="617">
      <c r="A617">
        <f>INDEX(resultados!$A$2:$ZZ$3000, 611, MATCH($B$1, resultados!$A$1:$ZZ$1, 0))</f>
        <v/>
      </c>
      <c r="B617">
        <f>INDEX(resultados!$A$2:$ZZ$3000, 611, MATCH($B$2, resultados!$A$1:$ZZ$1, 0))</f>
        <v/>
      </c>
      <c r="C617">
        <f>INDEX(resultados!$A$2:$ZZ$3000, 611, MATCH($B$3, resultados!$A$1:$ZZ$1, 0))</f>
        <v/>
      </c>
    </row>
    <row r="618">
      <c r="A618">
        <f>INDEX(resultados!$A$2:$ZZ$3000, 612, MATCH($B$1, resultados!$A$1:$ZZ$1, 0))</f>
        <v/>
      </c>
      <c r="B618">
        <f>INDEX(resultados!$A$2:$ZZ$3000, 612, MATCH($B$2, resultados!$A$1:$ZZ$1, 0))</f>
        <v/>
      </c>
      <c r="C618">
        <f>INDEX(resultados!$A$2:$ZZ$3000, 612, MATCH($B$3, resultados!$A$1:$ZZ$1, 0))</f>
        <v/>
      </c>
    </row>
    <row r="619">
      <c r="A619">
        <f>INDEX(resultados!$A$2:$ZZ$3000, 613, MATCH($B$1, resultados!$A$1:$ZZ$1, 0))</f>
        <v/>
      </c>
      <c r="B619">
        <f>INDEX(resultados!$A$2:$ZZ$3000, 613, MATCH($B$2, resultados!$A$1:$ZZ$1, 0))</f>
        <v/>
      </c>
      <c r="C619">
        <f>INDEX(resultados!$A$2:$ZZ$3000, 613, MATCH($B$3, resultados!$A$1:$ZZ$1, 0))</f>
        <v/>
      </c>
    </row>
    <row r="620">
      <c r="A620">
        <f>INDEX(resultados!$A$2:$ZZ$3000, 614, MATCH($B$1, resultados!$A$1:$ZZ$1, 0))</f>
        <v/>
      </c>
      <c r="B620">
        <f>INDEX(resultados!$A$2:$ZZ$3000, 614, MATCH($B$2, resultados!$A$1:$ZZ$1, 0))</f>
        <v/>
      </c>
      <c r="C620">
        <f>INDEX(resultados!$A$2:$ZZ$3000, 614, MATCH($B$3, resultados!$A$1:$ZZ$1, 0))</f>
        <v/>
      </c>
    </row>
    <row r="621">
      <c r="A621">
        <f>INDEX(resultados!$A$2:$ZZ$3000, 615, MATCH($B$1, resultados!$A$1:$ZZ$1, 0))</f>
        <v/>
      </c>
      <c r="B621">
        <f>INDEX(resultados!$A$2:$ZZ$3000, 615, MATCH($B$2, resultados!$A$1:$ZZ$1, 0))</f>
        <v/>
      </c>
      <c r="C621">
        <f>INDEX(resultados!$A$2:$ZZ$3000, 615, MATCH($B$3, resultados!$A$1:$ZZ$1, 0))</f>
        <v/>
      </c>
    </row>
    <row r="622">
      <c r="A622">
        <f>INDEX(resultados!$A$2:$ZZ$3000, 616, MATCH($B$1, resultados!$A$1:$ZZ$1, 0))</f>
        <v/>
      </c>
      <c r="B622">
        <f>INDEX(resultados!$A$2:$ZZ$3000, 616, MATCH($B$2, resultados!$A$1:$ZZ$1, 0))</f>
        <v/>
      </c>
      <c r="C622">
        <f>INDEX(resultados!$A$2:$ZZ$3000, 616, MATCH($B$3, resultados!$A$1:$ZZ$1, 0))</f>
        <v/>
      </c>
    </row>
    <row r="623">
      <c r="A623">
        <f>INDEX(resultados!$A$2:$ZZ$3000, 617, MATCH($B$1, resultados!$A$1:$ZZ$1, 0))</f>
        <v/>
      </c>
      <c r="B623">
        <f>INDEX(resultados!$A$2:$ZZ$3000, 617, MATCH($B$2, resultados!$A$1:$ZZ$1, 0))</f>
        <v/>
      </c>
      <c r="C623">
        <f>INDEX(resultados!$A$2:$ZZ$3000, 617, MATCH($B$3, resultados!$A$1:$ZZ$1, 0))</f>
        <v/>
      </c>
    </row>
    <row r="624">
      <c r="A624">
        <f>INDEX(resultados!$A$2:$ZZ$3000, 618, MATCH($B$1, resultados!$A$1:$ZZ$1, 0))</f>
        <v/>
      </c>
      <c r="B624">
        <f>INDEX(resultados!$A$2:$ZZ$3000, 618, MATCH($B$2, resultados!$A$1:$ZZ$1, 0))</f>
        <v/>
      </c>
      <c r="C624">
        <f>INDEX(resultados!$A$2:$ZZ$3000, 618, MATCH($B$3, resultados!$A$1:$ZZ$1, 0))</f>
        <v/>
      </c>
    </row>
    <row r="625">
      <c r="A625">
        <f>INDEX(resultados!$A$2:$ZZ$3000, 619, MATCH($B$1, resultados!$A$1:$ZZ$1, 0))</f>
        <v/>
      </c>
      <c r="B625">
        <f>INDEX(resultados!$A$2:$ZZ$3000, 619, MATCH($B$2, resultados!$A$1:$ZZ$1, 0))</f>
        <v/>
      </c>
      <c r="C625">
        <f>INDEX(resultados!$A$2:$ZZ$3000, 619, MATCH($B$3, resultados!$A$1:$ZZ$1, 0))</f>
        <v/>
      </c>
    </row>
    <row r="626">
      <c r="A626">
        <f>INDEX(resultados!$A$2:$ZZ$3000, 620, MATCH($B$1, resultados!$A$1:$ZZ$1, 0))</f>
        <v/>
      </c>
      <c r="B626">
        <f>INDEX(resultados!$A$2:$ZZ$3000, 620, MATCH($B$2, resultados!$A$1:$ZZ$1, 0))</f>
        <v/>
      </c>
      <c r="C626">
        <f>INDEX(resultados!$A$2:$ZZ$3000, 620, MATCH($B$3, resultados!$A$1:$ZZ$1, 0))</f>
        <v/>
      </c>
    </row>
    <row r="627">
      <c r="A627">
        <f>INDEX(resultados!$A$2:$ZZ$3000, 621, MATCH($B$1, resultados!$A$1:$ZZ$1, 0))</f>
        <v/>
      </c>
      <c r="B627">
        <f>INDEX(resultados!$A$2:$ZZ$3000, 621, MATCH($B$2, resultados!$A$1:$ZZ$1, 0))</f>
        <v/>
      </c>
      <c r="C627">
        <f>INDEX(resultados!$A$2:$ZZ$3000, 621, MATCH($B$3, resultados!$A$1:$ZZ$1, 0))</f>
        <v/>
      </c>
    </row>
    <row r="628">
      <c r="A628">
        <f>INDEX(resultados!$A$2:$ZZ$3000, 622, MATCH($B$1, resultados!$A$1:$ZZ$1, 0))</f>
        <v/>
      </c>
      <c r="B628">
        <f>INDEX(resultados!$A$2:$ZZ$3000, 622, MATCH($B$2, resultados!$A$1:$ZZ$1, 0))</f>
        <v/>
      </c>
      <c r="C628">
        <f>INDEX(resultados!$A$2:$ZZ$3000, 622, MATCH($B$3, resultados!$A$1:$ZZ$1, 0))</f>
        <v/>
      </c>
    </row>
    <row r="629">
      <c r="A629">
        <f>INDEX(resultados!$A$2:$ZZ$3000, 623, MATCH($B$1, resultados!$A$1:$ZZ$1, 0))</f>
        <v/>
      </c>
      <c r="B629">
        <f>INDEX(resultados!$A$2:$ZZ$3000, 623, MATCH($B$2, resultados!$A$1:$ZZ$1, 0))</f>
        <v/>
      </c>
      <c r="C629">
        <f>INDEX(resultados!$A$2:$ZZ$3000, 623, MATCH($B$3, resultados!$A$1:$ZZ$1, 0))</f>
        <v/>
      </c>
    </row>
    <row r="630">
      <c r="A630">
        <f>INDEX(resultados!$A$2:$ZZ$3000, 624, MATCH($B$1, resultados!$A$1:$ZZ$1, 0))</f>
        <v/>
      </c>
      <c r="B630">
        <f>INDEX(resultados!$A$2:$ZZ$3000, 624, MATCH($B$2, resultados!$A$1:$ZZ$1, 0))</f>
        <v/>
      </c>
      <c r="C630">
        <f>INDEX(resultados!$A$2:$ZZ$3000, 624, MATCH($B$3, resultados!$A$1:$ZZ$1, 0))</f>
        <v/>
      </c>
    </row>
    <row r="631">
      <c r="A631">
        <f>INDEX(resultados!$A$2:$ZZ$3000, 625, MATCH($B$1, resultados!$A$1:$ZZ$1, 0))</f>
        <v/>
      </c>
      <c r="B631">
        <f>INDEX(resultados!$A$2:$ZZ$3000, 625, MATCH($B$2, resultados!$A$1:$ZZ$1, 0))</f>
        <v/>
      </c>
      <c r="C631">
        <f>INDEX(resultados!$A$2:$ZZ$3000, 625, MATCH($B$3, resultados!$A$1:$ZZ$1, 0))</f>
        <v/>
      </c>
    </row>
    <row r="632">
      <c r="A632">
        <f>INDEX(resultados!$A$2:$ZZ$3000, 626, MATCH($B$1, resultados!$A$1:$ZZ$1, 0))</f>
        <v/>
      </c>
      <c r="B632">
        <f>INDEX(resultados!$A$2:$ZZ$3000, 626, MATCH($B$2, resultados!$A$1:$ZZ$1, 0))</f>
        <v/>
      </c>
      <c r="C632">
        <f>INDEX(resultados!$A$2:$ZZ$3000, 626, MATCH($B$3, resultados!$A$1:$ZZ$1, 0))</f>
        <v/>
      </c>
    </row>
    <row r="633">
      <c r="A633">
        <f>INDEX(resultados!$A$2:$ZZ$3000, 627, MATCH($B$1, resultados!$A$1:$ZZ$1, 0))</f>
        <v/>
      </c>
      <c r="B633">
        <f>INDEX(resultados!$A$2:$ZZ$3000, 627, MATCH($B$2, resultados!$A$1:$ZZ$1, 0))</f>
        <v/>
      </c>
      <c r="C633">
        <f>INDEX(resultados!$A$2:$ZZ$3000, 627, MATCH($B$3, resultados!$A$1:$ZZ$1, 0))</f>
        <v/>
      </c>
    </row>
    <row r="634">
      <c r="A634">
        <f>INDEX(resultados!$A$2:$ZZ$3000, 628, MATCH($B$1, resultados!$A$1:$ZZ$1, 0))</f>
        <v/>
      </c>
      <c r="B634">
        <f>INDEX(resultados!$A$2:$ZZ$3000, 628, MATCH($B$2, resultados!$A$1:$ZZ$1, 0))</f>
        <v/>
      </c>
      <c r="C634">
        <f>INDEX(resultados!$A$2:$ZZ$3000, 628, MATCH($B$3, resultados!$A$1:$ZZ$1, 0))</f>
        <v/>
      </c>
    </row>
    <row r="635">
      <c r="A635">
        <f>INDEX(resultados!$A$2:$ZZ$3000, 629, MATCH($B$1, resultados!$A$1:$ZZ$1, 0))</f>
        <v/>
      </c>
      <c r="B635">
        <f>INDEX(resultados!$A$2:$ZZ$3000, 629, MATCH($B$2, resultados!$A$1:$ZZ$1, 0))</f>
        <v/>
      </c>
      <c r="C635">
        <f>INDEX(resultados!$A$2:$ZZ$3000, 629, MATCH($B$3, resultados!$A$1:$ZZ$1, 0))</f>
        <v/>
      </c>
    </row>
    <row r="636">
      <c r="A636">
        <f>INDEX(resultados!$A$2:$ZZ$3000, 630, MATCH($B$1, resultados!$A$1:$ZZ$1, 0))</f>
        <v/>
      </c>
      <c r="B636">
        <f>INDEX(resultados!$A$2:$ZZ$3000, 630, MATCH($B$2, resultados!$A$1:$ZZ$1, 0))</f>
        <v/>
      </c>
      <c r="C636">
        <f>INDEX(resultados!$A$2:$ZZ$3000, 630, MATCH($B$3, resultados!$A$1:$ZZ$1, 0))</f>
        <v/>
      </c>
    </row>
    <row r="637">
      <c r="A637">
        <f>INDEX(resultados!$A$2:$ZZ$3000, 631, MATCH($B$1, resultados!$A$1:$ZZ$1, 0))</f>
        <v/>
      </c>
      <c r="B637">
        <f>INDEX(resultados!$A$2:$ZZ$3000, 631, MATCH($B$2, resultados!$A$1:$ZZ$1, 0))</f>
        <v/>
      </c>
      <c r="C637">
        <f>INDEX(resultados!$A$2:$ZZ$3000, 631, MATCH($B$3, resultados!$A$1:$ZZ$1, 0))</f>
        <v/>
      </c>
    </row>
    <row r="638">
      <c r="A638">
        <f>INDEX(resultados!$A$2:$ZZ$3000, 632, MATCH($B$1, resultados!$A$1:$ZZ$1, 0))</f>
        <v/>
      </c>
      <c r="B638">
        <f>INDEX(resultados!$A$2:$ZZ$3000, 632, MATCH($B$2, resultados!$A$1:$ZZ$1, 0))</f>
        <v/>
      </c>
      <c r="C638">
        <f>INDEX(resultados!$A$2:$ZZ$3000, 632, MATCH($B$3, resultados!$A$1:$ZZ$1, 0))</f>
        <v/>
      </c>
    </row>
    <row r="639">
      <c r="A639">
        <f>INDEX(resultados!$A$2:$ZZ$3000, 633, MATCH($B$1, resultados!$A$1:$ZZ$1, 0))</f>
        <v/>
      </c>
      <c r="B639">
        <f>INDEX(resultados!$A$2:$ZZ$3000, 633, MATCH($B$2, resultados!$A$1:$ZZ$1, 0))</f>
        <v/>
      </c>
      <c r="C639">
        <f>INDEX(resultados!$A$2:$ZZ$3000, 633, MATCH($B$3, resultados!$A$1:$ZZ$1, 0))</f>
        <v/>
      </c>
    </row>
    <row r="640">
      <c r="A640">
        <f>INDEX(resultados!$A$2:$ZZ$3000, 634, MATCH($B$1, resultados!$A$1:$ZZ$1, 0))</f>
        <v/>
      </c>
      <c r="B640">
        <f>INDEX(resultados!$A$2:$ZZ$3000, 634, MATCH($B$2, resultados!$A$1:$ZZ$1, 0))</f>
        <v/>
      </c>
      <c r="C640">
        <f>INDEX(resultados!$A$2:$ZZ$3000, 634, MATCH($B$3, resultados!$A$1:$ZZ$1, 0))</f>
        <v/>
      </c>
    </row>
    <row r="641">
      <c r="A641">
        <f>INDEX(resultados!$A$2:$ZZ$3000, 635, MATCH($B$1, resultados!$A$1:$ZZ$1, 0))</f>
        <v/>
      </c>
      <c r="B641">
        <f>INDEX(resultados!$A$2:$ZZ$3000, 635, MATCH($B$2, resultados!$A$1:$ZZ$1, 0))</f>
        <v/>
      </c>
      <c r="C641">
        <f>INDEX(resultados!$A$2:$ZZ$3000, 635, MATCH($B$3, resultados!$A$1:$ZZ$1, 0))</f>
        <v/>
      </c>
    </row>
    <row r="642">
      <c r="A642">
        <f>INDEX(resultados!$A$2:$ZZ$3000, 636, MATCH($B$1, resultados!$A$1:$ZZ$1, 0))</f>
        <v/>
      </c>
      <c r="B642">
        <f>INDEX(resultados!$A$2:$ZZ$3000, 636, MATCH($B$2, resultados!$A$1:$ZZ$1, 0))</f>
        <v/>
      </c>
      <c r="C642">
        <f>INDEX(resultados!$A$2:$ZZ$3000, 636, MATCH($B$3, resultados!$A$1:$ZZ$1, 0))</f>
        <v/>
      </c>
    </row>
    <row r="643">
      <c r="A643">
        <f>INDEX(resultados!$A$2:$ZZ$3000, 637, MATCH($B$1, resultados!$A$1:$ZZ$1, 0))</f>
        <v/>
      </c>
      <c r="B643">
        <f>INDEX(resultados!$A$2:$ZZ$3000, 637, MATCH($B$2, resultados!$A$1:$ZZ$1, 0))</f>
        <v/>
      </c>
      <c r="C643">
        <f>INDEX(resultados!$A$2:$ZZ$3000, 637, MATCH($B$3, resultados!$A$1:$ZZ$1, 0))</f>
        <v/>
      </c>
    </row>
    <row r="644">
      <c r="A644">
        <f>INDEX(resultados!$A$2:$ZZ$3000, 638, MATCH($B$1, resultados!$A$1:$ZZ$1, 0))</f>
        <v/>
      </c>
      <c r="B644">
        <f>INDEX(resultados!$A$2:$ZZ$3000, 638, MATCH($B$2, resultados!$A$1:$ZZ$1, 0))</f>
        <v/>
      </c>
      <c r="C644">
        <f>INDEX(resultados!$A$2:$ZZ$3000, 638, MATCH($B$3, resultados!$A$1:$ZZ$1, 0))</f>
        <v/>
      </c>
    </row>
    <row r="645">
      <c r="A645">
        <f>INDEX(resultados!$A$2:$ZZ$3000, 639, MATCH($B$1, resultados!$A$1:$ZZ$1, 0))</f>
        <v/>
      </c>
      <c r="B645">
        <f>INDEX(resultados!$A$2:$ZZ$3000, 639, MATCH($B$2, resultados!$A$1:$ZZ$1, 0))</f>
        <v/>
      </c>
      <c r="C645">
        <f>INDEX(resultados!$A$2:$ZZ$3000, 639, MATCH($B$3, resultados!$A$1:$ZZ$1, 0))</f>
        <v/>
      </c>
    </row>
    <row r="646">
      <c r="A646">
        <f>INDEX(resultados!$A$2:$ZZ$3000, 640, MATCH($B$1, resultados!$A$1:$ZZ$1, 0))</f>
        <v/>
      </c>
      <c r="B646">
        <f>INDEX(resultados!$A$2:$ZZ$3000, 640, MATCH($B$2, resultados!$A$1:$ZZ$1, 0))</f>
        <v/>
      </c>
      <c r="C646">
        <f>INDEX(resultados!$A$2:$ZZ$3000, 640, MATCH($B$3, resultados!$A$1:$ZZ$1, 0))</f>
        <v/>
      </c>
    </row>
    <row r="647">
      <c r="A647">
        <f>INDEX(resultados!$A$2:$ZZ$3000, 641, MATCH($B$1, resultados!$A$1:$ZZ$1, 0))</f>
        <v/>
      </c>
      <c r="B647">
        <f>INDEX(resultados!$A$2:$ZZ$3000, 641, MATCH($B$2, resultados!$A$1:$ZZ$1, 0))</f>
        <v/>
      </c>
      <c r="C647">
        <f>INDEX(resultados!$A$2:$ZZ$3000, 641, MATCH($B$3, resultados!$A$1:$ZZ$1, 0))</f>
        <v/>
      </c>
    </row>
    <row r="648">
      <c r="A648">
        <f>INDEX(resultados!$A$2:$ZZ$3000, 642, MATCH($B$1, resultados!$A$1:$ZZ$1, 0))</f>
        <v/>
      </c>
      <c r="B648">
        <f>INDEX(resultados!$A$2:$ZZ$3000, 642, MATCH($B$2, resultados!$A$1:$ZZ$1, 0))</f>
        <v/>
      </c>
      <c r="C648">
        <f>INDEX(resultados!$A$2:$ZZ$3000, 642, MATCH($B$3, resultados!$A$1:$ZZ$1, 0))</f>
        <v/>
      </c>
    </row>
    <row r="649">
      <c r="A649">
        <f>INDEX(resultados!$A$2:$ZZ$3000, 643, MATCH($B$1, resultados!$A$1:$ZZ$1, 0))</f>
        <v/>
      </c>
      <c r="B649">
        <f>INDEX(resultados!$A$2:$ZZ$3000, 643, MATCH($B$2, resultados!$A$1:$ZZ$1, 0))</f>
        <v/>
      </c>
      <c r="C649">
        <f>INDEX(resultados!$A$2:$ZZ$3000, 643, MATCH($B$3, resultados!$A$1:$ZZ$1, 0))</f>
        <v/>
      </c>
    </row>
    <row r="650">
      <c r="A650">
        <f>INDEX(resultados!$A$2:$ZZ$3000, 644, MATCH($B$1, resultados!$A$1:$ZZ$1, 0))</f>
        <v/>
      </c>
      <c r="B650">
        <f>INDEX(resultados!$A$2:$ZZ$3000, 644, MATCH($B$2, resultados!$A$1:$ZZ$1, 0))</f>
        <v/>
      </c>
      <c r="C650">
        <f>INDEX(resultados!$A$2:$ZZ$3000, 644, MATCH($B$3, resultados!$A$1:$ZZ$1, 0))</f>
        <v/>
      </c>
    </row>
    <row r="651">
      <c r="A651">
        <f>INDEX(resultados!$A$2:$ZZ$3000, 645, MATCH($B$1, resultados!$A$1:$ZZ$1, 0))</f>
        <v/>
      </c>
      <c r="B651">
        <f>INDEX(resultados!$A$2:$ZZ$3000, 645, MATCH($B$2, resultados!$A$1:$ZZ$1, 0))</f>
        <v/>
      </c>
      <c r="C651">
        <f>INDEX(resultados!$A$2:$ZZ$3000, 645, MATCH($B$3, resultados!$A$1:$ZZ$1, 0))</f>
        <v/>
      </c>
    </row>
    <row r="652">
      <c r="A652">
        <f>INDEX(resultados!$A$2:$ZZ$3000, 646, MATCH($B$1, resultados!$A$1:$ZZ$1, 0))</f>
        <v/>
      </c>
      <c r="B652">
        <f>INDEX(resultados!$A$2:$ZZ$3000, 646, MATCH($B$2, resultados!$A$1:$ZZ$1, 0))</f>
        <v/>
      </c>
      <c r="C652">
        <f>INDEX(resultados!$A$2:$ZZ$3000, 646, MATCH($B$3, resultados!$A$1:$ZZ$1, 0))</f>
        <v/>
      </c>
    </row>
    <row r="653">
      <c r="A653">
        <f>INDEX(resultados!$A$2:$ZZ$3000, 647, MATCH($B$1, resultados!$A$1:$ZZ$1, 0))</f>
        <v/>
      </c>
      <c r="B653">
        <f>INDEX(resultados!$A$2:$ZZ$3000, 647, MATCH($B$2, resultados!$A$1:$ZZ$1, 0))</f>
        <v/>
      </c>
      <c r="C653">
        <f>INDEX(resultados!$A$2:$ZZ$3000, 647, MATCH($B$3, resultados!$A$1:$ZZ$1, 0))</f>
        <v/>
      </c>
    </row>
    <row r="654">
      <c r="A654">
        <f>INDEX(resultados!$A$2:$ZZ$3000, 648, MATCH($B$1, resultados!$A$1:$ZZ$1, 0))</f>
        <v/>
      </c>
      <c r="B654">
        <f>INDEX(resultados!$A$2:$ZZ$3000, 648, MATCH($B$2, resultados!$A$1:$ZZ$1, 0))</f>
        <v/>
      </c>
      <c r="C654">
        <f>INDEX(resultados!$A$2:$ZZ$3000, 648, MATCH($B$3, resultados!$A$1:$ZZ$1, 0))</f>
        <v/>
      </c>
    </row>
    <row r="655">
      <c r="A655">
        <f>INDEX(resultados!$A$2:$ZZ$3000, 649, MATCH($B$1, resultados!$A$1:$ZZ$1, 0))</f>
        <v/>
      </c>
      <c r="B655">
        <f>INDEX(resultados!$A$2:$ZZ$3000, 649, MATCH($B$2, resultados!$A$1:$ZZ$1, 0))</f>
        <v/>
      </c>
      <c r="C655">
        <f>INDEX(resultados!$A$2:$ZZ$3000, 649, MATCH($B$3, resultados!$A$1:$ZZ$1, 0))</f>
        <v/>
      </c>
    </row>
    <row r="656">
      <c r="A656">
        <f>INDEX(resultados!$A$2:$ZZ$3000, 650, MATCH($B$1, resultados!$A$1:$ZZ$1, 0))</f>
        <v/>
      </c>
      <c r="B656">
        <f>INDEX(resultados!$A$2:$ZZ$3000, 650, MATCH($B$2, resultados!$A$1:$ZZ$1, 0))</f>
        <v/>
      </c>
      <c r="C656">
        <f>INDEX(resultados!$A$2:$ZZ$3000, 650, MATCH($B$3, resultados!$A$1:$ZZ$1, 0))</f>
        <v/>
      </c>
    </row>
    <row r="657">
      <c r="A657">
        <f>INDEX(resultados!$A$2:$ZZ$3000, 651, MATCH($B$1, resultados!$A$1:$ZZ$1, 0))</f>
        <v/>
      </c>
      <c r="B657">
        <f>INDEX(resultados!$A$2:$ZZ$3000, 651, MATCH($B$2, resultados!$A$1:$ZZ$1, 0))</f>
        <v/>
      </c>
      <c r="C657">
        <f>INDEX(resultados!$A$2:$ZZ$3000, 651, MATCH($B$3, resultados!$A$1:$ZZ$1, 0))</f>
        <v/>
      </c>
    </row>
    <row r="658">
      <c r="A658">
        <f>INDEX(resultados!$A$2:$ZZ$3000, 652, MATCH($B$1, resultados!$A$1:$ZZ$1, 0))</f>
        <v/>
      </c>
      <c r="B658">
        <f>INDEX(resultados!$A$2:$ZZ$3000, 652, MATCH($B$2, resultados!$A$1:$ZZ$1, 0))</f>
        <v/>
      </c>
      <c r="C658">
        <f>INDEX(resultados!$A$2:$ZZ$3000, 652, MATCH($B$3, resultados!$A$1:$ZZ$1, 0))</f>
        <v/>
      </c>
    </row>
    <row r="659">
      <c r="A659">
        <f>INDEX(resultados!$A$2:$ZZ$3000, 653, MATCH($B$1, resultados!$A$1:$ZZ$1, 0))</f>
        <v/>
      </c>
      <c r="B659">
        <f>INDEX(resultados!$A$2:$ZZ$3000, 653, MATCH($B$2, resultados!$A$1:$ZZ$1, 0))</f>
        <v/>
      </c>
      <c r="C659">
        <f>INDEX(resultados!$A$2:$ZZ$3000, 653, MATCH($B$3, resultados!$A$1:$ZZ$1, 0))</f>
        <v/>
      </c>
    </row>
    <row r="660">
      <c r="A660">
        <f>INDEX(resultados!$A$2:$ZZ$3000, 654, MATCH($B$1, resultados!$A$1:$ZZ$1, 0))</f>
        <v/>
      </c>
      <c r="B660">
        <f>INDEX(resultados!$A$2:$ZZ$3000, 654, MATCH($B$2, resultados!$A$1:$ZZ$1, 0))</f>
        <v/>
      </c>
      <c r="C660">
        <f>INDEX(resultados!$A$2:$ZZ$3000, 654, MATCH($B$3, resultados!$A$1:$ZZ$1, 0))</f>
        <v/>
      </c>
    </row>
    <row r="661">
      <c r="A661">
        <f>INDEX(resultados!$A$2:$ZZ$3000, 655, MATCH($B$1, resultados!$A$1:$ZZ$1, 0))</f>
        <v/>
      </c>
      <c r="B661">
        <f>INDEX(resultados!$A$2:$ZZ$3000, 655, MATCH($B$2, resultados!$A$1:$ZZ$1, 0))</f>
        <v/>
      </c>
      <c r="C661">
        <f>INDEX(resultados!$A$2:$ZZ$3000, 655, MATCH($B$3, resultados!$A$1:$ZZ$1, 0))</f>
        <v/>
      </c>
    </row>
    <row r="662">
      <c r="A662">
        <f>INDEX(resultados!$A$2:$ZZ$3000, 656, MATCH($B$1, resultados!$A$1:$ZZ$1, 0))</f>
        <v/>
      </c>
      <c r="B662">
        <f>INDEX(resultados!$A$2:$ZZ$3000, 656, MATCH($B$2, resultados!$A$1:$ZZ$1, 0))</f>
        <v/>
      </c>
      <c r="C662">
        <f>INDEX(resultados!$A$2:$ZZ$3000, 656, MATCH($B$3, resultados!$A$1:$ZZ$1, 0))</f>
        <v/>
      </c>
    </row>
    <row r="663">
      <c r="A663">
        <f>INDEX(resultados!$A$2:$ZZ$3000, 657, MATCH($B$1, resultados!$A$1:$ZZ$1, 0))</f>
        <v/>
      </c>
      <c r="B663">
        <f>INDEX(resultados!$A$2:$ZZ$3000, 657, MATCH($B$2, resultados!$A$1:$ZZ$1, 0))</f>
        <v/>
      </c>
      <c r="C663">
        <f>INDEX(resultados!$A$2:$ZZ$3000, 657, MATCH($B$3, resultados!$A$1:$ZZ$1, 0))</f>
        <v/>
      </c>
    </row>
    <row r="664">
      <c r="A664">
        <f>INDEX(resultados!$A$2:$ZZ$3000, 658, MATCH($B$1, resultados!$A$1:$ZZ$1, 0))</f>
        <v/>
      </c>
      <c r="B664">
        <f>INDEX(resultados!$A$2:$ZZ$3000, 658, MATCH($B$2, resultados!$A$1:$ZZ$1, 0))</f>
        <v/>
      </c>
      <c r="C664">
        <f>INDEX(resultados!$A$2:$ZZ$3000, 658, MATCH($B$3, resultados!$A$1:$ZZ$1, 0))</f>
        <v/>
      </c>
    </row>
    <row r="665">
      <c r="A665">
        <f>INDEX(resultados!$A$2:$ZZ$3000, 659, MATCH($B$1, resultados!$A$1:$ZZ$1, 0))</f>
        <v/>
      </c>
      <c r="B665">
        <f>INDEX(resultados!$A$2:$ZZ$3000, 659, MATCH($B$2, resultados!$A$1:$ZZ$1, 0))</f>
        <v/>
      </c>
      <c r="C665">
        <f>INDEX(resultados!$A$2:$ZZ$3000, 659, MATCH($B$3, resultados!$A$1:$ZZ$1, 0))</f>
        <v/>
      </c>
    </row>
    <row r="666">
      <c r="A666">
        <f>INDEX(resultados!$A$2:$ZZ$3000, 660, MATCH($B$1, resultados!$A$1:$ZZ$1, 0))</f>
        <v/>
      </c>
      <c r="B666">
        <f>INDEX(resultados!$A$2:$ZZ$3000, 660, MATCH($B$2, resultados!$A$1:$ZZ$1, 0))</f>
        <v/>
      </c>
      <c r="C666">
        <f>INDEX(resultados!$A$2:$ZZ$3000, 660, MATCH($B$3, resultados!$A$1:$ZZ$1, 0))</f>
        <v/>
      </c>
    </row>
    <row r="667">
      <c r="A667">
        <f>INDEX(resultados!$A$2:$ZZ$3000, 661, MATCH($B$1, resultados!$A$1:$ZZ$1, 0))</f>
        <v/>
      </c>
      <c r="B667">
        <f>INDEX(resultados!$A$2:$ZZ$3000, 661, MATCH($B$2, resultados!$A$1:$ZZ$1, 0))</f>
        <v/>
      </c>
      <c r="C667">
        <f>INDEX(resultados!$A$2:$ZZ$3000, 661, MATCH($B$3, resultados!$A$1:$ZZ$1, 0))</f>
        <v/>
      </c>
    </row>
    <row r="668">
      <c r="A668">
        <f>INDEX(resultados!$A$2:$ZZ$3000, 662, MATCH($B$1, resultados!$A$1:$ZZ$1, 0))</f>
        <v/>
      </c>
      <c r="B668">
        <f>INDEX(resultados!$A$2:$ZZ$3000, 662, MATCH($B$2, resultados!$A$1:$ZZ$1, 0))</f>
        <v/>
      </c>
      <c r="C668">
        <f>INDEX(resultados!$A$2:$ZZ$3000, 662, MATCH($B$3, resultados!$A$1:$ZZ$1, 0))</f>
        <v/>
      </c>
    </row>
    <row r="669">
      <c r="A669">
        <f>INDEX(resultados!$A$2:$ZZ$3000, 663, MATCH($B$1, resultados!$A$1:$ZZ$1, 0))</f>
        <v/>
      </c>
      <c r="B669">
        <f>INDEX(resultados!$A$2:$ZZ$3000, 663, MATCH($B$2, resultados!$A$1:$ZZ$1, 0))</f>
        <v/>
      </c>
      <c r="C669">
        <f>INDEX(resultados!$A$2:$ZZ$3000, 663, MATCH($B$3, resultados!$A$1:$ZZ$1, 0))</f>
        <v/>
      </c>
    </row>
    <row r="670">
      <c r="A670">
        <f>INDEX(resultados!$A$2:$ZZ$3000, 664, MATCH($B$1, resultados!$A$1:$ZZ$1, 0))</f>
        <v/>
      </c>
      <c r="B670">
        <f>INDEX(resultados!$A$2:$ZZ$3000, 664, MATCH($B$2, resultados!$A$1:$ZZ$1, 0))</f>
        <v/>
      </c>
      <c r="C670">
        <f>INDEX(resultados!$A$2:$ZZ$3000, 664, MATCH($B$3, resultados!$A$1:$ZZ$1, 0))</f>
        <v/>
      </c>
    </row>
    <row r="671">
      <c r="A671">
        <f>INDEX(resultados!$A$2:$ZZ$3000, 665, MATCH($B$1, resultados!$A$1:$ZZ$1, 0))</f>
        <v/>
      </c>
      <c r="B671">
        <f>INDEX(resultados!$A$2:$ZZ$3000, 665, MATCH($B$2, resultados!$A$1:$ZZ$1, 0))</f>
        <v/>
      </c>
      <c r="C671">
        <f>INDEX(resultados!$A$2:$ZZ$3000, 665, MATCH($B$3, resultados!$A$1:$ZZ$1, 0))</f>
        <v/>
      </c>
    </row>
    <row r="672">
      <c r="A672">
        <f>INDEX(resultados!$A$2:$ZZ$3000, 666, MATCH($B$1, resultados!$A$1:$ZZ$1, 0))</f>
        <v/>
      </c>
      <c r="B672">
        <f>INDEX(resultados!$A$2:$ZZ$3000, 666, MATCH($B$2, resultados!$A$1:$ZZ$1, 0))</f>
        <v/>
      </c>
      <c r="C672">
        <f>INDEX(resultados!$A$2:$ZZ$3000, 666, MATCH($B$3, resultados!$A$1:$ZZ$1, 0))</f>
        <v/>
      </c>
    </row>
    <row r="673">
      <c r="A673">
        <f>INDEX(resultados!$A$2:$ZZ$3000, 667, MATCH($B$1, resultados!$A$1:$ZZ$1, 0))</f>
        <v/>
      </c>
      <c r="B673">
        <f>INDEX(resultados!$A$2:$ZZ$3000, 667, MATCH($B$2, resultados!$A$1:$ZZ$1, 0))</f>
        <v/>
      </c>
      <c r="C673">
        <f>INDEX(resultados!$A$2:$ZZ$3000, 667, MATCH($B$3, resultados!$A$1:$ZZ$1, 0))</f>
        <v/>
      </c>
    </row>
    <row r="674">
      <c r="A674">
        <f>INDEX(resultados!$A$2:$ZZ$3000, 668, MATCH($B$1, resultados!$A$1:$ZZ$1, 0))</f>
        <v/>
      </c>
      <c r="B674">
        <f>INDEX(resultados!$A$2:$ZZ$3000, 668, MATCH($B$2, resultados!$A$1:$ZZ$1, 0))</f>
        <v/>
      </c>
      <c r="C674">
        <f>INDEX(resultados!$A$2:$ZZ$3000, 668, MATCH($B$3, resultados!$A$1:$ZZ$1, 0))</f>
        <v/>
      </c>
    </row>
    <row r="675">
      <c r="A675">
        <f>INDEX(resultados!$A$2:$ZZ$3000, 669, MATCH($B$1, resultados!$A$1:$ZZ$1, 0))</f>
        <v/>
      </c>
      <c r="B675">
        <f>INDEX(resultados!$A$2:$ZZ$3000, 669, MATCH($B$2, resultados!$A$1:$ZZ$1, 0))</f>
        <v/>
      </c>
      <c r="C675">
        <f>INDEX(resultados!$A$2:$ZZ$3000, 669, MATCH($B$3, resultados!$A$1:$ZZ$1, 0))</f>
        <v/>
      </c>
    </row>
    <row r="676">
      <c r="A676">
        <f>INDEX(resultados!$A$2:$ZZ$3000, 670, MATCH($B$1, resultados!$A$1:$ZZ$1, 0))</f>
        <v/>
      </c>
      <c r="B676">
        <f>INDEX(resultados!$A$2:$ZZ$3000, 670, MATCH($B$2, resultados!$A$1:$ZZ$1, 0))</f>
        <v/>
      </c>
      <c r="C676">
        <f>INDEX(resultados!$A$2:$ZZ$3000, 670, MATCH($B$3, resultados!$A$1:$ZZ$1, 0))</f>
        <v/>
      </c>
    </row>
    <row r="677">
      <c r="A677">
        <f>INDEX(resultados!$A$2:$ZZ$3000, 671, MATCH($B$1, resultados!$A$1:$ZZ$1, 0))</f>
        <v/>
      </c>
      <c r="B677">
        <f>INDEX(resultados!$A$2:$ZZ$3000, 671, MATCH($B$2, resultados!$A$1:$ZZ$1, 0))</f>
        <v/>
      </c>
      <c r="C677">
        <f>INDEX(resultados!$A$2:$ZZ$3000, 671, MATCH($B$3, resultados!$A$1:$ZZ$1, 0))</f>
        <v/>
      </c>
    </row>
    <row r="678">
      <c r="A678">
        <f>INDEX(resultados!$A$2:$ZZ$3000, 672, MATCH($B$1, resultados!$A$1:$ZZ$1, 0))</f>
        <v/>
      </c>
      <c r="B678">
        <f>INDEX(resultados!$A$2:$ZZ$3000, 672, MATCH($B$2, resultados!$A$1:$ZZ$1, 0))</f>
        <v/>
      </c>
      <c r="C678">
        <f>INDEX(resultados!$A$2:$ZZ$3000, 672, MATCH($B$3, resultados!$A$1:$ZZ$1, 0))</f>
        <v/>
      </c>
    </row>
    <row r="679">
      <c r="A679">
        <f>INDEX(resultados!$A$2:$ZZ$3000, 673, MATCH($B$1, resultados!$A$1:$ZZ$1, 0))</f>
        <v/>
      </c>
      <c r="B679">
        <f>INDEX(resultados!$A$2:$ZZ$3000, 673, MATCH($B$2, resultados!$A$1:$ZZ$1, 0))</f>
        <v/>
      </c>
      <c r="C679">
        <f>INDEX(resultados!$A$2:$ZZ$3000, 673, MATCH($B$3, resultados!$A$1:$ZZ$1, 0))</f>
        <v/>
      </c>
    </row>
    <row r="680">
      <c r="A680">
        <f>INDEX(resultados!$A$2:$ZZ$3000, 674, MATCH($B$1, resultados!$A$1:$ZZ$1, 0))</f>
        <v/>
      </c>
      <c r="B680">
        <f>INDEX(resultados!$A$2:$ZZ$3000, 674, MATCH($B$2, resultados!$A$1:$ZZ$1, 0))</f>
        <v/>
      </c>
      <c r="C680">
        <f>INDEX(resultados!$A$2:$ZZ$3000, 674, MATCH($B$3, resultados!$A$1:$ZZ$1, 0))</f>
        <v/>
      </c>
    </row>
    <row r="681">
      <c r="A681">
        <f>INDEX(resultados!$A$2:$ZZ$3000, 675, MATCH($B$1, resultados!$A$1:$ZZ$1, 0))</f>
        <v/>
      </c>
      <c r="B681">
        <f>INDEX(resultados!$A$2:$ZZ$3000, 675, MATCH($B$2, resultados!$A$1:$ZZ$1, 0))</f>
        <v/>
      </c>
      <c r="C681">
        <f>INDEX(resultados!$A$2:$ZZ$3000, 675, MATCH($B$3, resultados!$A$1:$ZZ$1, 0))</f>
        <v/>
      </c>
    </row>
    <row r="682">
      <c r="A682">
        <f>INDEX(resultados!$A$2:$ZZ$3000, 676, MATCH($B$1, resultados!$A$1:$ZZ$1, 0))</f>
        <v/>
      </c>
      <c r="B682">
        <f>INDEX(resultados!$A$2:$ZZ$3000, 676, MATCH($B$2, resultados!$A$1:$ZZ$1, 0))</f>
        <v/>
      </c>
      <c r="C682">
        <f>INDEX(resultados!$A$2:$ZZ$3000, 676, MATCH($B$3, resultados!$A$1:$ZZ$1, 0))</f>
        <v/>
      </c>
    </row>
    <row r="683">
      <c r="A683">
        <f>INDEX(resultados!$A$2:$ZZ$3000, 677, MATCH($B$1, resultados!$A$1:$ZZ$1, 0))</f>
        <v/>
      </c>
      <c r="B683">
        <f>INDEX(resultados!$A$2:$ZZ$3000, 677, MATCH($B$2, resultados!$A$1:$ZZ$1, 0))</f>
        <v/>
      </c>
      <c r="C683">
        <f>INDEX(resultados!$A$2:$ZZ$3000, 677, MATCH($B$3, resultados!$A$1:$ZZ$1, 0))</f>
        <v/>
      </c>
    </row>
    <row r="684">
      <c r="A684">
        <f>INDEX(resultados!$A$2:$ZZ$3000, 678, MATCH($B$1, resultados!$A$1:$ZZ$1, 0))</f>
        <v/>
      </c>
      <c r="B684">
        <f>INDEX(resultados!$A$2:$ZZ$3000, 678, MATCH($B$2, resultados!$A$1:$ZZ$1, 0))</f>
        <v/>
      </c>
      <c r="C684">
        <f>INDEX(resultados!$A$2:$ZZ$3000, 678, MATCH($B$3, resultados!$A$1:$ZZ$1, 0))</f>
        <v/>
      </c>
    </row>
    <row r="685">
      <c r="A685">
        <f>INDEX(resultados!$A$2:$ZZ$3000, 679, MATCH($B$1, resultados!$A$1:$ZZ$1, 0))</f>
        <v/>
      </c>
      <c r="B685">
        <f>INDEX(resultados!$A$2:$ZZ$3000, 679, MATCH($B$2, resultados!$A$1:$ZZ$1, 0))</f>
        <v/>
      </c>
      <c r="C685">
        <f>INDEX(resultados!$A$2:$ZZ$3000, 679, MATCH($B$3, resultados!$A$1:$ZZ$1, 0))</f>
        <v/>
      </c>
    </row>
    <row r="686">
      <c r="A686">
        <f>INDEX(resultados!$A$2:$ZZ$3000, 680, MATCH($B$1, resultados!$A$1:$ZZ$1, 0))</f>
        <v/>
      </c>
      <c r="B686">
        <f>INDEX(resultados!$A$2:$ZZ$3000, 680, MATCH($B$2, resultados!$A$1:$ZZ$1, 0))</f>
        <v/>
      </c>
      <c r="C686">
        <f>INDEX(resultados!$A$2:$ZZ$3000, 680, MATCH($B$3, resultados!$A$1:$ZZ$1, 0))</f>
        <v/>
      </c>
    </row>
    <row r="687">
      <c r="A687">
        <f>INDEX(resultados!$A$2:$ZZ$3000, 681, MATCH($B$1, resultados!$A$1:$ZZ$1, 0))</f>
        <v/>
      </c>
      <c r="B687">
        <f>INDEX(resultados!$A$2:$ZZ$3000, 681, MATCH($B$2, resultados!$A$1:$ZZ$1, 0))</f>
        <v/>
      </c>
      <c r="C687">
        <f>INDEX(resultados!$A$2:$ZZ$3000, 681, MATCH($B$3, resultados!$A$1:$ZZ$1, 0))</f>
        <v/>
      </c>
    </row>
    <row r="688">
      <c r="A688">
        <f>INDEX(resultados!$A$2:$ZZ$3000, 682, MATCH($B$1, resultados!$A$1:$ZZ$1, 0))</f>
        <v/>
      </c>
      <c r="B688">
        <f>INDEX(resultados!$A$2:$ZZ$3000, 682, MATCH($B$2, resultados!$A$1:$ZZ$1, 0))</f>
        <v/>
      </c>
      <c r="C688">
        <f>INDEX(resultados!$A$2:$ZZ$3000, 682, MATCH($B$3, resultados!$A$1:$ZZ$1, 0))</f>
        <v/>
      </c>
    </row>
    <row r="689">
      <c r="A689">
        <f>INDEX(resultados!$A$2:$ZZ$3000, 683, MATCH($B$1, resultados!$A$1:$ZZ$1, 0))</f>
        <v/>
      </c>
      <c r="B689">
        <f>INDEX(resultados!$A$2:$ZZ$3000, 683, MATCH($B$2, resultados!$A$1:$ZZ$1, 0))</f>
        <v/>
      </c>
      <c r="C689">
        <f>INDEX(resultados!$A$2:$ZZ$3000, 683, MATCH($B$3, resultados!$A$1:$ZZ$1, 0))</f>
        <v/>
      </c>
    </row>
    <row r="690">
      <c r="A690">
        <f>INDEX(resultados!$A$2:$ZZ$3000, 684, MATCH($B$1, resultados!$A$1:$ZZ$1, 0))</f>
        <v/>
      </c>
      <c r="B690">
        <f>INDEX(resultados!$A$2:$ZZ$3000, 684, MATCH($B$2, resultados!$A$1:$ZZ$1, 0))</f>
        <v/>
      </c>
      <c r="C690">
        <f>INDEX(resultados!$A$2:$ZZ$3000, 684, MATCH($B$3, resultados!$A$1:$ZZ$1, 0))</f>
        <v/>
      </c>
    </row>
    <row r="691">
      <c r="A691">
        <f>INDEX(resultados!$A$2:$ZZ$3000, 685, MATCH($B$1, resultados!$A$1:$ZZ$1, 0))</f>
        <v/>
      </c>
      <c r="B691">
        <f>INDEX(resultados!$A$2:$ZZ$3000, 685, MATCH($B$2, resultados!$A$1:$ZZ$1, 0))</f>
        <v/>
      </c>
      <c r="C691">
        <f>INDEX(resultados!$A$2:$ZZ$3000, 685, MATCH($B$3, resultados!$A$1:$ZZ$1, 0))</f>
        <v/>
      </c>
    </row>
    <row r="692">
      <c r="A692">
        <f>INDEX(resultados!$A$2:$ZZ$3000, 686, MATCH($B$1, resultados!$A$1:$ZZ$1, 0))</f>
        <v/>
      </c>
      <c r="B692">
        <f>INDEX(resultados!$A$2:$ZZ$3000, 686, MATCH($B$2, resultados!$A$1:$ZZ$1, 0))</f>
        <v/>
      </c>
      <c r="C692">
        <f>INDEX(resultados!$A$2:$ZZ$3000, 686, MATCH($B$3, resultados!$A$1:$ZZ$1, 0))</f>
        <v/>
      </c>
    </row>
    <row r="693">
      <c r="A693">
        <f>INDEX(resultados!$A$2:$ZZ$3000, 687, MATCH($B$1, resultados!$A$1:$ZZ$1, 0))</f>
        <v/>
      </c>
      <c r="B693">
        <f>INDEX(resultados!$A$2:$ZZ$3000, 687, MATCH($B$2, resultados!$A$1:$ZZ$1, 0))</f>
        <v/>
      </c>
      <c r="C693">
        <f>INDEX(resultados!$A$2:$ZZ$3000, 687, MATCH($B$3, resultados!$A$1:$ZZ$1, 0))</f>
        <v/>
      </c>
    </row>
    <row r="694">
      <c r="A694">
        <f>INDEX(resultados!$A$2:$ZZ$3000, 688, MATCH($B$1, resultados!$A$1:$ZZ$1, 0))</f>
        <v/>
      </c>
      <c r="B694">
        <f>INDEX(resultados!$A$2:$ZZ$3000, 688, MATCH($B$2, resultados!$A$1:$ZZ$1, 0))</f>
        <v/>
      </c>
      <c r="C694">
        <f>INDEX(resultados!$A$2:$ZZ$3000, 688, MATCH($B$3, resultados!$A$1:$ZZ$1, 0))</f>
        <v/>
      </c>
    </row>
    <row r="695">
      <c r="A695">
        <f>INDEX(resultados!$A$2:$ZZ$3000, 689, MATCH($B$1, resultados!$A$1:$ZZ$1, 0))</f>
        <v/>
      </c>
      <c r="B695">
        <f>INDEX(resultados!$A$2:$ZZ$3000, 689, MATCH($B$2, resultados!$A$1:$ZZ$1, 0))</f>
        <v/>
      </c>
      <c r="C695">
        <f>INDEX(resultados!$A$2:$ZZ$3000, 689, MATCH($B$3, resultados!$A$1:$ZZ$1, 0))</f>
        <v/>
      </c>
    </row>
    <row r="696">
      <c r="A696">
        <f>INDEX(resultados!$A$2:$ZZ$3000, 690, MATCH($B$1, resultados!$A$1:$ZZ$1, 0))</f>
        <v/>
      </c>
      <c r="B696">
        <f>INDEX(resultados!$A$2:$ZZ$3000, 690, MATCH($B$2, resultados!$A$1:$ZZ$1, 0))</f>
        <v/>
      </c>
      <c r="C696">
        <f>INDEX(resultados!$A$2:$ZZ$3000, 690, MATCH($B$3, resultados!$A$1:$ZZ$1, 0))</f>
        <v/>
      </c>
    </row>
    <row r="697">
      <c r="A697">
        <f>INDEX(resultados!$A$2:$ZZ$3000, 691, MATCH($B$1, resultados!$A$1:$ZZ$1, 0))</f>
        <v/>
      </c>
      <c r="B697">
        <f>INDEX(resultados!$A$2:$ZZ$3000, 691, MATCH($B$2, resultados!$A$1:$ZZ$1, 0))</f>
        <v/>
      </c>
      <c r="C697">
        <f>INDEX(resultados!$A$2:$ZZ$3000, 691, MATCH($B$3, resultados!$A$1:$ZZ$1, 0))</f>
        <v/>
      </c>
    </row>
    <row r="698">
      <c r="A698">
        <f>INDEX(resultados!$A$2:$ZZ$3000, 692, MATCH($B$1, resultados!$A$1:$ZZ$1, 0))</f>
        <v/>
      </c>
      <c r="B698">
        <f>INDEX(resultados!$A$2:$ZZ$3000, 692, MATCH($B$2, resultados!$A$1:$ZZ$1, 0))</f>
        <v/>
      </c>
      <c r="C698">
        <f>INDEX(resultados!$A$2:$ZZ$3000, 692, MATCH($B$3, resultados!$A$1:$ZZ$1, 0))</f>
        <v/>
      </c>
    </row>
    <row r="699">
      <c r="A699">
        <f>INDEX(resultados!$A$2:$ZZ$3000, 693, MATCH($B$1, resultados!$A$1:$ZZ$1, 0))</f>
        <v/>
      </c>
      <c r="B699">
        <f>INDEX(resultados!$A$2:$ZZ$3000, 693, MATCH($B$2, resultados!$A$1:$ZZ$1, 0))</f>
        <v/>
      </c>
      <c r="C699">
        <f>INDEX(resultados!$A$2:$ZZ$3000, 693, MATCH($B$3, resultados!$A$1:$ZZ$1, 0))</f>
        <v/>
      </c>
    </row>
    <row r="700">
      <c r="A700">
        <f>INDEX(resultados!$A$2:$ZZ$3000, 694, MATCH($B$1, resultados!$A$1:$ZZ$1, 0))</f>
        <v/>
      </c>
      <c r="B700">
        <f>INDEX(resultados!$A$2:$ZZ$3000, 694, MATCH($B$2, resultados!$A$1:$ZZ$1, 0))</f>
        <v/>
      </c>
      <c r="C700">
        <f>INDEX(resultados!$A$2:$ZZ$3000, 694, MATCH($B$3, resultados!$A$1:$ZZ$1, 0))</f>
        <v/>
      </c>
    </row>
    <row r="701">
      <c r="A701">
        <f>INDEX(resultados!$A$2:$ZZ$3000, 695, MATCH($B$1, resultados!$A$1:$ZZ$1, 0))</f>
        <v/>
      </c>
      <c r="B701">
        <f>INDEX(resultados!$A$2:$ZZ$3000, 695, MATCH($B$2, resultados!$A$1:$ZZ$1, 0))</f>
        <v/>
      </c>
      <c r="C701">
        <f>INDEX(resultados!$A$2:$ZZ$3000, 695, MATCH($B$3, resultados!$A$1:$ZZ$1, 0))</f>
        <v/>
      </c>
    </row>
    <row r="702">
      <c r="A702">
        <f>INDEX(resultados!$A$2:$ZZ$3000, 696, MATCH($B$1, resultados!$A$1:$ZZ$1, 0))</f>
        <v/>
      </c>
      <c r="B702">
        <f>INDEX(resultados!$A$2:$ZZ$3000, 696, MATCH($B$2, resultados!$A$1:$ZZ$1, 0))</f>
        <v/>
      </c>
      <c r="C702">
        <f>INDEX(resultados!$A$2:$ZZ$3000, 696, MATCH($B$3, resultados!$A$1:$ZZ$1, 0))</f>
        <v/>
      </c>
    </row>
    <row r="703">
      <c r="A703">
        <f>INDEX(resultados!$A$2:$ZZ$3000, 697, MATCH($B$1, resultados!$A$1:$ZZ$1, 0))</f>
        <v/>
      </c>
      <c r="B703">
        <f>INDEX(resultados!$A$2:$ZZ$3000, 697, MATCH($B$2, resultados!$A$1:$ZZ$1, 0))</f>
        <v/>
      </c>
      <c r="C703">
        <f>INDEX(resultados!$A$2:$ZZ$3000, 697, MATCH($B$3, resultados!$A$1:$ZZ$1, 0))</f>
        <v/>
      </c>
    </row>
    <row r="704">
      <c r="A704">
        <f>INDEX(resultados!$A$2:$ZZ$3000, 698, MATCH($B$1, resultados!$A$1:$ZZ$1, 0))</f>
        <v/>
      </c>
      <c r="B704">
        <f>INDEX(resultados!$A$2:$ZZ$3000, 698, MATCH($B$2, resultados!$A$1:$ZZ$1, 0))</f>
        <v/>
      </c>
      <c r="C704">
        <f>INDEX(resultados!$A$2:$ZZ$3000, 698, MATCH($B$3, resultados!$A$1:$ZZ$1, 0))</f>
        <v/>
      </c>
    </row>
    <row r="705">
      <c r="A705">
        <f>INDEX(resultados!$A$2:$ZZ$3000, 699, MATCH($B$1, resultados!$A$1:$ZZ$1, 0))</f>
        <v/>
      </c>
      <c r="B705">
        <f>INDEX(resultados!$A$2:$ZZ$3000, 699, MATCH($B$2, resultados!$A$1:$ZZ$1, 0))</f>
        <v/>
      </c>
      <c r="C705">
        <f>INDEX(resultados!$A$2:$ZZ$3000, 699, MATCH($B$3, resultados!$A$1:$ZZ$1, 0))</f>
        <v/>
      </c>
    </row>
    <row r="706">
      <c r="A706">
        <f>INDEX(resultados!$A$2:$ZZ$3000, 700, MATCH($B$1, resultados!$A$1:$ZZ$1, 0))</f>
        <v/>
      </c>
      <c r="B706">
        <f>INDEX(resultados!$A$2:$ZZ$3000, 700, MATCH($B$2, resultados!$A$1:$ZZ$1, 0))</f>
        <v/>
      </c>
      <c r="C706">
        <f>INDEX(resultados!$A$2:$ZZ$3000, 700, MATCH($B$3, resultados!$A$1:$ZZ$1, 0))</f>
        <v/>
      </c>
    </row>
    <row r="707">
      <c r="A707">
        <f>INDEX(resultados!$A$2:$ZZ$3000, 701, MATCH($B$1, resultados!$A$1:$ZZ$1, 0))</f>
        <v/>
      </c>
      <c r="B707">
        <f>INDEX(resultados!$A$2:$ZZ$3000, 701, MATCH($B$2, resultados!$A$1:$ZZ$1, 0))</f>
        <v/>
      </c>
      <c r="C707">
        <f>INDEX(resultados!$A$2:$ZZ$3000, 701, MATCH($B$3, resultados!$A$1:$ZZ$1, 0))</f>
        <v/>
      </c>
    </row>
    <row r="708">
      <c r="A708">
        <f>INDEX(resultados!$A$2:$ZZ$3000, 702, MATCH($B$1, resultados!$A$1:$ZZ$1, 0))</f>
        <v/>
      </c>
      <c r="B708">
        <f>INDEX(resultados!$A$2:$ZZ$3000, 702, MATCH($B$2, resultados!$A$1:$ZZ$1, 0))</f>
        <v/>
      </c>
      <c r="C708">
        <f>INDEX(resultados!$A$2:$ZZ$3000, 702, MATCH($B$3, resultados!$A$1:$ZZ$1, 0))</f>
        <v/>
      </c>
    </row>
    <row r="709">
      <c r="A709">
        <f>INDEX(resultados!$A$2:$ZZ$3000, 703, MATCH($B$1, resultados!$A$1:$ZZ$1, 0))</f>
        <v/>
      </c>
      <c r="B709">
        <f>INDEX(resultados!$A$2:$ZZ$3000, 703, MATCH($B$2, resultados!$A$1:$ZZ$1, 0))</f>
        <v/>
      </c>
      <c r="C709">
        <f>INDEX(resultados!$A$2:$ZZ$3000, 703, MATCH($B$3, resultados!$A$1:$ZZ$1, 0))</f>
        <v/>
      </c>
    </row>
    <row r="710">
      <c r="A710">
        <f>INDEX(resultados!$A$2:$ZZ$3000, 704, MATCH($B$1, resultados!$A$1:$ZZ$1, 0))</f>
        <v/>
      </c>
      <c r="B710">
        <f>INDEX(resultados!$A$2:$ZZ$3000, 704, MATCH($B$2, resultados!$A$1:$ZZ$1, 0))</f>
        <v/>
      </c>
      <c r="C710">
        <f>INDEX(resultados!$A$2:$ZZ$3000, 704, MATCH($B$3, resultados!$A$1:$ZZ$1, 0))</f>
        <v/>
      </c>
    </row>
    <row r="711">
      <c r="A711">
        <f>INDEX(resultados!$A$2:$ZZ$3000, 705, MATCH($B$1, resultados!$A$1:$ZZ$1, 0))</f>
        <v/>
      </c>
      <c r="B711">
        <f>INDEX(resultados!$A$2:$ZZ$3000, 705, MATCH($B$2, resultados!$A$1:$ZZ$1, 0))</f>
        <v/>
      </c>
      <c r="C711">
        <f>INDEX(resultados!$A$2:$ZZ$3000, 705, MATCH($B$3, resultados!$A$1:$ZZ$1, 0))</f>
        <v/>
      </c>
    </row>
    <row r="712">
      <c r="A712">
        <f>INDEX(resultados!$A$2:$ZZ$3000, 706, MATCH($B$1, resultados!$A$1:$ZZ$1, 0))</f>
        <v/>
      </c>
      <c r="B712">
        <f>INDEX(resultados!$A$2:$ZZ$3000, 706, MATCH($B$2, resultados!$A$1:$ZZ$1, 0))</f>
        <v/>
      </c>
      <c r="C712">
        <f>INDEX(resultados!$A$2:$ZZ$3000, 706, MATCH($B$3, resultados!$A$1:$ZZ$1, 0))</f>
        <v/>
      </c>
    </row>
    <row r="713">
      <c r="A713">
        <f>INDEX(resultados!$A$2:$ZZ$3000, 707, MATCH($B$1, resultados!$A$1:$ZZ$1, 0))</f>
        <v/>
      </c>
      <c r="B713">
        <f>INDEX(resultados!$A$2:$ZZ$3000, 707, MATCH($B$2, resultados!$A$1:$ZZ$1, 0))</f>
        <v/>
      </c>
      <c r="C713">
        <f>INDEX(resultados!$A$2:$ZZ$3000, 707, MATCH($B$3, resultados!$A$1:$ZZ$1, 0))</f>
        <v/>
      </c>
    </row>
    <row r="714">
      <c r="A714">
        <f>INDEX(resultados!$A$2:$ZZ$3000, 708, MATCH($B$1, resultados!$A$1:$ZZ$1, 0))</f>
        <v/>
      </c>
      <c r="B714">
        <f>INDEX(resultados!$A$2:$ZZ$3000, 708, MATCH($B$2, resultados!$A$1:$ZZ$1, 0))</f>
        <v/>
      </c>
      <c r="C714">
        <f>INDEX(resultados!$A$2:$ZZ$3000, 708, MATCH($B$3, resultados!$A$1:$ZZ$1, 0))</f>
        <v/>
      </c>
    </row>
    <row r="715">
      <c r="A715">
        <f>INDEX(resultados!$A$2:$ZZ$3000, 709, MATCH($B$1, resultados!$A$1:$ZZ$1, 0))</f>
        <v/>
      </c>
      <c r="B715">
        <f>INDEX(resultados!$A$2:$ZZ$3000, 709, MATCH($B$2, resultados!$A$1:$ZZ$1, 0))</f>
        <v/>
      </c>
      <c r="C715">
        <f>INDEX(resultados!$A$2:$ZZ$3000, 709, MATCH($B$3, resultados!$A$1:$ZZ$1, 0))</f>
        <v/>
      </c>
    </row>
    <row r="716">
      <c r="A716">
        <f>INDEX(resultados!$A$2:$ZZ$3000, 710, MATCH($B$1, resultados!$A$1:$ZZ$1, 0))</f>
        <v/>
      </c>
      <c r="B716">
        <f>INDEX(resultados!$A$2:$ZZ$3000, 710, MATCH($B$2, resultados!$A$1:$ZZ$1, 0))</f>
        <v/>
      </c>
      <c r="C716">
        <f>INDEX(resultados!$A$2:$ZZ$3000, 710, MATCH($B$3, resultados!$A$1:$ZZ$1, 0))</f>
        <v/>
      </c>
    </row>
    <row r="717">
      <c r="A717">
        <f>INDEX(resultados!$A$2:$ZZ$3000, 711, MATCH($B$1, resultados!$A$1:$ZZ$1, 0))</f>
        <v/>
      </c>
      <c r="B717">
        <f>INDEX(resultados!$A$2:$ZZ$3000, 711, MATCH($B$2, resultados!$A$1:$ZZ$1, 0))</f>
        <v/>
      </c>
      <c r="C717">
        <f>INDEX(resultados!$A$2:$ZZ$3000, 711, MATCH($B$3, resultados!$A$1:$ZZ$1, 0))</f>
        <v/>
      </c>
    </row>
    <row r="718">
      <c r="A718">
        <f>INDEX(resultados!$A$2:$ZZ$3000, 712, MATCH($B$1, resultados!$A$1:$ZZ$1, 0))</f>
        <v/>
      </c>
      <c r="B718">
        <f>INDEX(resultados!$A$2:$ZZ$3000, 712, MATCH($B$2, resultados!$A$1:$ZZ$1, 0))</f>
        <v/>
      </c>
      <c r="C718">
        <f>INDEX(resultados!$A$2:$ZZ$3000, 712, MATCH($B$3, resultados!$A$1:$ZZ$1, 0))</f>
        <v/>
      </c>
    </row>
    <row r="719">
      <c r="A719">
        <f>INDEX(resultados!$A$2:$ZZ$3000, 713, MATCH($B$1, resultados!$A$1:$ZZ$1, 0))</f>
        <v/>
      </c>
      <c r="B719">
        <f>INDEX(resultados!$A$2:$ZZ$3000, 713, MATCH($B$2, resultados!$A$1:$ZZ$1, 0))</f>
        <v/>
      </c>
      <c r="C719">
        <f>INDEX(resultados!$A$2:$ZZ$3000, 713, MATCH($B$3, resultados!$A$1:$ZZ$1, 0))</f>
        <v/>
      </c>
    </row>
    <row r="720">
      <c r="A720">
        <f>INDEX(resultados!$A$2:$ZZ$3000, 714, MATCH($B$1, resultados!$A$1:$ZZ$1, 0))</f>
        <v/>
      </c>
      <c r="B720">
        <f>INDEX(resultados!$A$2:$ZZ$3000, 714, MATCH($B$2, resultados!$A$1:$ZZ$1, 0))</f>
        <v/>
      </c>
      <c r="C720">
        <f>INDEX(resultados!$A$2:$ZZ$3000, 714, MATCH($B$3, resultados!$A$1:$ZZ$1, 0))</f>
        <v/>
      </c>
    </row>
    <row r="721">
      <c r="A721">
        <f>INDEX(resultados!$A$2:$ZZ$3000, 715, MATCH($B$1, resultados!$A$1:$ZZ$1, 0))</f>
        <v/>
      </c>
      <c r="B721">
        <f>INDEX(resultados!$A$2:$ZZ$3000, 715, MATCH($B$2, resultados!$A$1:$ZZ$1, 0))</f>
        <v/>
      </c>
      <c r="C721">
        <f>INDEX(resultados!$A$2:$ZZ$3000, 715, MATCH($B$3, resultados!$A$1:$ZZ$1, 0))</f>
        <v/>
      </c>
    </row>
    <row r="722">
      <c r="A722">
        <f>INDEX(resultados!$A$2:$ZZ$3000, 716, MATCH($B$1, resultados!$A$1:$ZZ$1, 0))</f>
        <v/>
      </c>
      <c r="B722">
        <f>INDEX(resultados!$A$2:$ZZ$3000, 716, MATCH($B$2, resultados!$A$1:$ZZ$1, 0))</f>
        <v/>
      </c>
      <c r="C722">
        <f>INDEX(resultados!$A$2:$ZZ$3000, 716, MATCH($B$3, resultados!$A$1:$ZZ$1, 0))</f>
        <v/>
      </c>
    </row>
    <row r="723">
      <c r="A723">
        <f>INDEX(resultados!$A$2:$ZZ$3000, 717, MATCH($B$1, resultados!$A$1:$ZZ$1, 0))</f>
        <v/>
      </c>
      <c r="B723">
        <f>INDEX(resultados!$A$2:$ZZ$3000, 717, MATCH($B$2, resultados!$A$1:$ZZ$1, 0))</f>
        <v/>
      </c>
      <c r="C723">
        <f>INDEX(resultados!$A$2:$ZZ$3000, 717, MATCH($B$3, resultados!$A$1:$ZZ$1, 0))</f>
        <v/>
      </c>
    </row>
    <row r="724">
      <c r="A724">
        <f>INDEX(resultados!$A$2:$ZZ$3000, 718, MATCH($B$1, resultados!$A$1:$ZZ$1, 0))</f>
        <v/>
      </c>
      <c r="B724">
        <f>INDEX(resultados!$A$2:$ZZ$3000, 718, MATCH($B$2, resultados!$A$1:$ZZ$1, 0))</f>
        <v/>
      </c>
      <c r="C724">
        <f>INDEX(resultados!$A$2:$ZZ$3000, 718, MATCH($B$3, resultados!$A$1:$ZZ$1, 0))</f>
        <v/>
      </c>
    </row>
    <row r="725">
      <c r="A725">
        <f>INDEX(resultados!$A$2:$ZZ$3000, 719, MATCH($B$1, resultados!$A$1:$ZZ$1, 0))</f>
        <v/>
      </c>
      <c r="B725">
        <f>INDEX(resultados!$A$2:$ZZ$3000, 719, MATCH($B$2, resultados!$A$1:$ZZ$1, 0))</f>
        <v/>
      </c>
      <c r="C725">
        <f>INDEX(resultados!$A$2:$ZZ$3000, 719, MATCH($B$3, resultados!$A$1:$ZZ$1, 0))</f>
        <v/>
      </c>
    </row>
    <row r="726">
      <c r="A726">
        <f>INDEX(resultados!$A$2:$ZZ$3000, 720, MATCH($B$1, resultados!$A$1:$ZZ$1, 0))</f>
        <v/>
      </c>
      <c r="B726">
        <f>INDEX(resultados!$A$2:$ZZ$3000, 720, MATCH($B$2, resultados!$A$1:$ZZ$1, 0))</f>
        <v/>
      </c>
      <c r="C726">
        <f>INDEX(resultados!$A$2:$ZZ$3000, 720, MATCH($B$3, resultados!$A$1:$ZZ$1, 0))</f>
        <v/>
      </c>
    </row>
    <row r="727">
      <c r="A727">
        <f>INDEX(resultados!$A$2:$ZZ$3000, 721, MATCH($B$1, resultados!$A$1:$ZZ$1, 0))</f>
        <v/>
      </c>
      <c r="B727">
        <f>INDEX(resultados!$A$2:$ZZ$3000, 721, MATCH($B$2, resultados!$A$1:$ZZ$1, 0))</f>
        <v/>
      </c>
      <c r="C727">
        <f>INDEX(resultados!$A$2:$ZZ$3000, 721, MATCH($B$3, resultados!$A$1:$ZZ$1, 0))</f>
        <v/>
      </c>
    </row>
    <row r="728">
      <c r="A728">
        <f>INDEX(resultados!$A$2:$ZZ$3000, 722, MATCH($B$1, resultados!$A$1:$ZZ$1, 0))</f>
        <v/>
      </c>
      <c r="B728">
        <f>INDEX(resultados!$A$2:$ZZ$3000, 722, MATCH($B$2, resultados!$A$1:$ZZ$1, 0))</f>
        <v/>
      </c>
      <c r="C728">
        <f>INDEX(resultados!$A$2:$ZZ$3000, 722, MATCH($B$3, resultados!$A$1:$ZZ$1, 0))</f>
        <v/>
      </c>
    </row>
    <row r="729">
      <c r="A729">
        <f>INDEX(resultados!$A$2:$ZZ$3000, 723, MATCH($B$1, resultados!$A$1:$ZZ$1, 0))</f>
        <v/>
      </c>
      <c r="B729">
        <f>INDEX(resultados!$A$2:$ZZ$3000, 723, MATCH($B$2, resultados!$A$1:$ZZ$1, 0))</f>
        <v/>
      </c>
      <c r="C729">
        <f>INDEX(resultados!$A$2:$ZZ$3000, 723, MATCH($B$3, resultados!$A$1:$ZZ$1, 0))</f>
        <v/>
      </c>
    </row>
    <row r="730">
      <c r="A730">
        <f>INDEX(resultados!$A$2:$ZZ$3000, 724, MATCH($B$1, resultados!$A$1:$ZZ$1, 0))</f>
        <v/>
      </c>
      <c r="B730">
        <f>INDEX(resultados!$A$2:$ZZ$3000, 724, MATCH($B$2, resultados!$A$1:$ZZ$1, 0))</f>
        <v/>
      </c>
      <c r="C730">
        <f>INDEX(resultados!$A$2:$ZZ$3000, 724, MATCH($B$3, resultados!$A$1:$ZZ$1, 0))</f>
        <v/>
      </c>
    </row>
    <row r="731">
      <c r="A731">
        <f>INDEX(resultados!$A$2:$ZZ$3000, 725, MATCH($B$1, resultados!$A$1:$ZZ$1, 0))</f>
        <v/>
      </c>
      <c r="B731">
        <f>INDEX(resultados!$A$2:$ZZ$3000, 725, MATCH($B$2, resultados!$A$1:$ZZ$1, 0))</f>
        <v/>
      </c>
      <c r="C731">
        <f>INDEX(resultados!$A$2:$ZZ$3000, 725, MATCH($B$3, resultados!$A$1:$ZZ$1, 0))</f>
        <v/>
      </c>
    </row>
    <row r="732">
      <c r="A732">
        <f>INDEX(resultados!$A$2:$ZZ$3000, 726, MATCH($B$1, resultados!$A$1:$ZZ$1, 0))</f>
        <v/>
      </c>
      <c r="B732">
        <f>INDEX(resultados!$A$2:$ZZ$3000, 726, MATCH($B$2, resultados!$A$1:$ZZ$1, 0))</f>
        <v/>
      </c>
      <c r="C732">
        <f>INDEX(resultados!$A$2:$ZZ$3000, 726, MATCH($B$3, resultados!$A$1:$ZZ$1, 0))</f>
        <v/>
      </c>
    </row>
    <row r="733">
      <c r="A733">
        <f>INDEX(resultados!$A$2:$ZZ$3000, 727, MATCH($B$1, resultados!$A$1:$ZZ$1, 0))</f>
        <v/>
      </c>
      <c r="B733">
        <f>INDEX(resultados!$A$2:$ZZ$3000, 727, MATCH($B$2, resultados!$A$1:$ZZ$1, 0))</f>
        <v/>
      </c>
      <c r="C733">
        <f>INDEX(resultados!$A$2:$ZZ$3000, 727, MATCH($B$3, resultados!$A$1:$ZZ$1, 0))</f>
        <v/>
      </c>
    </row>
    <row r="734">
      <c r="A734">
        <f>INDEX(resultados!$A$2:$ZZ$3000, 728, MATCH($B$1, resultados!$A$1:$ZZ$1, 0))</f>
        <v/>
      </c>
      <c r="B734">
        <f>INDEX(resultados!$A$2:$ZZ$3000, 728, MATCH($B$2, resultados!$A$1:$ZZ$1, 0))</f>
        <v/>
      </c>
      <c r="C734">
        <f>INDEX(resultados!$A$2:$ZZ$3000, 728, MATCH($B$3, resultados!$A$1:$ZZ$1, 0))</f>
        <v/>
      </c>
    </row>
    <row r="735">
      <c r="A735">
        <f>INDEX(resultados!$A$2:$ZZ$3000, 729, MATCH($B$1, resultados!$A$1:$ZZ$1, 0))</f>
        <v/>
      </c>
      <c r="B735">
        <f>INDEX(resultados!$A$2:$ZZ$3000, 729, MATCH($B$2, resultados!$A$1:$ZZ$1, 0))</f>
        <v/>
      </c>
      <c r="C735">
        <f>INDEX(resultados!$A$2:$ZZ$3000, 729, MATCH($B$3, resultados!$A$1:$ZZ$1, 0))</f>
        <v/>
      </c>
    </row>
    <row r="736">
      <c r="A736">
        <f>INDEX(resultados!$A$2:$ZZ$3000, 730, MATCH($B$1, resultados!$A$1:$ZZ$1, 0))</f>
        <v/>
      </c>
      <c r="B736">
        <f>INDEX(resultados!$A$2:$ZZ$3000, 730, MATCH($B$2, resultados!$A$1:$ZZ$1, 0))</f>
        <v/>
      </c>
      <c r="C736">
        <f>INDEX(resultados!$A$2:$ZZ$3000, 730, MATCH($B$3, resultados!$A$1:$ZZ$1, 0))</f>
        <v/>
      </c>
    </row>
    <row r="737">
      <c r="A737">
        <f>INDEX(resultados!$A$2:$ZZ$3000, 731, MATCH($B$1, resultados!$A$1:$ZZ$1, 0))</f>
        <v/>
      </c>
      <c r="B737">
        <f>INDEX(resultados!$A$2:$ZZ$3000, 731, MATCH($B$2, resultados!$A$1:$ZZ$1, 0))</f>
        <v/>
      </c>
      <c r="C737">
        <f>INDEX(resultados!$A$2:$ZZ$3000, 731, MATCH($B$3, resultados!$A$1:$ZZ$1, 0))</f>
        <v/>
      </c>
    </row>
    <row r="738">
      <c r="A738">
        <f>INDEX(resultados!$A$2:$ZZ$3000, 732, MATCH($B$1, resultados!$A$1:$ZZ$1, 0))</f>
        <v/>
      </c>
      <c r="B738">
        <f>INDEX(resultados!$A$2:$ZZ$3000, 732, MATCH($B$2, resultados!$A$1:$ZZ$1, 0))</f>
        <v/>
      </c>
      <c r="C738">
        <f>INDEX(resultados!$A$2:$ZZ$3000, 732, MATCH($B$3, resultados!$A$1:$ZZ$1, 0))</f>
        <v/>
      </c>
    </row>
    <row r="739">
      <c r="A739">
        <f>INDEX(resultados!$A$2:$ZZ$3000, 733, MATCH($B$1, resultados!$A$1:$ZZ$1, 0))</f>
        <v/>
      </c>
      <c r="B739">
        <f>INDEX(resultados!$A$2:$ZZ$3000, 733, MATCH($B$2, resultados!$A$1:$ZZ$1, 0))</f>
        <v/>
      </c>
      <c r="C739">
        <f>INDEX(resultados!$A$2:$ZZ$3000, 733, MATCH($B$3, resultados!$A$1:$ZZ$1, 0))</f>
        <v/>
      </c>
    </row>
    <row r="740">
      <c r="A740">
        <f>INDEX(resultados!$A$2:$ZZ$3000, 734, MATCH($B$1, resultados!$A$1:$ZZ$1, 0))</f>
        <v/>
      </c>
      <c r="B740">
        <f>INDEX(resultados!$A$2:$ZZ$3000, 734, MATCH($B$2, resultados!$A$1:$ZZ$1, 0))</f>
        <v/>
      </c>
      <c r="C740">
        <f>INDEX(resultados!$A$2:$ZZ$3000, 734, MATCH($B$3, resultados!$A$1:$ZZ$1, 0))</f>
        <v/>
      </c>
    </row>
    <row r="741">
      <c r="A741">
        <f>INDEX(resultados!$A$2:$ZZ$3000, 735, MATCH($B$1, resultados!$A$1:$ZZ$1, 0))</f>
        <v/>
      </c>
      <c r="B741">
        <f>INDEX(resultados!$A$2:$ZZ$3000, 735, MATCH($B$2, resultados!$A$1:$ZZ$1, 0))</f>
        <v/>
      </c>
      <c r="C741">
        <f>INDEX(resultados!$A$2:$ZZ$3000, 735, MATCH($B$3, resultados!$A$1:$ZZ$1, 0))</f>
        <v/>
      </c>
    </row>
    <row r="742">
      <c r="A742">
        <f>INDEX(resultados!$A$2:$ZZ$3000, 736, MATCH($B$1, resultados!$A$1:$ZZ$1, 0))</f>
        <v/>
      </c>
      <c r="B742">
        <f>INDEX(resultados!$A$2:$ZZ$3000, 736, MATCH($B$2, resultados!$A$1:$ZZ$1, 0))</f>
        <v/>
      </c>
      <c r="C742">
        <f>INDEX(resultados!$A$2:$ZZ$3000, 736, MATCH($B$3, resultados!$A$1:$ZZ$1, 0))</f>
        <v/>
      </c>
    </row>
    <row r="743">
      <c r="A743">
        <f>INDEX(resultados!$A$2:$ZZ$3000, 737, MATCH($B$1, resultados!$A$1:$ZZ$1, 0))</f>
        <v/>
      </c>
      <c r="B743">
        <f>INDEX(resultados!$A$2:$ZZ$3000, 737, MATCH($B$2, resultados!$A$1:$ZZ$1, 0))</f>
        <v/>
      </c>
      <c r="C743">
        <f>INDEX(resultados!$A$2:$ZZ$3000, 737, MATCH($B$3, resultados!$A$1:$ZZ$1, 0))</f>
        <v/>
      </c>
    </row>
    <row r="744">
      <c r="A744">
        <f>INDEX(resultados!$A$2:$ZZ$3000, 738, MATCH($B$1, resultados!$A$1:$ZZ$1, 0))</f>
        <v/>
      </c>
      <c r="B744">
        <f>INDEX(resultados!$A$2:$ZZ$3000, 738, MATCH($B$2, resultados!$A$1:$ZZ$1, 0))</f>
        <v/>
      </c>
      <c r="C744">
        <f>INDEX(resultados!$A$2:$ZZ$3000, 738, MATCH($B$3, resultados!$A$1:$ZZ$1, 0))</f>
        <v/>
      </c>
    </row>
    <row r="745">
      <c r="A745">
        <f>INDEX(resultados!$A$2:$ZZ$3000, 739, MATCH($B$1, resultados!$A$1:$ZZ$1, 0))</f>
        <v/>
      </c>
      <c r="B745">
        <f>INDEX(resultados!$A$2:$ZZ$3000, 739, MATCH($B$2, resultados!$A$1:$ZZ$1, 0))</f>
        <v/>
      </c>
      <c r="C745">
        <f>INDEX(resultados!$A$2:$ZZ$3000, 739, MATCH($B$3, resultados!$A$1:$ZZ$1, 0))</f>
        <v/>
      </c>
    </row>
    <row r="746">
      <c r="A746">
        <f>INDEX(resultados!$A$2:$ZZ$3000, 740, MATCH($B$1, resultados!$A$1:$ZZ$1, 0))</f>
        <v/>
      </c>
      <c r="B746">
        <f>INDEX(resultados!$A$2:$ZZ$3000, 740, MATCH($B$2, resultados!$A$1:$ZZ$1, 0))</f>
        <v/>
      </c>
      <c r="C746">
        <f>INDEX(resultados!$A$2:$ZZ$3000, 740, MATCH($B$3, resultados!$A$1:$ZZ$1, 0))</f>
        <v/>
      </c>
    </row>
    <row r="747">
      <c r="A747">
        <f>INDEX(resultados!$A$2:$ZZ$3000, 741, MATCH($B$1, resultados!$A$1:$ZZ$1, 0))</f>
        <v/>
      </c>
      <c r="B747">
        <f>INDEX(resultados!$A$2:$ZZ$3000, 741, MATCH($B$2, resultados!$A$1:$ZZ$1, 0))</f>
        <v/>
      </c>
      <c r="C747">
        <f>INDEX(resultados!$A$2:$ZZ$3000, 741, MATCH($B$3, resultados!$A$1:$ZZ$1, 0))</f>
        <v/>
      </c>
    </row>
    <row r="748">
      <c r="A748">
        <f>INDEX(resultados!$A$2:$ZZ$3000, 742, MATCH($B$1, resultados!$A$1:$ZZ$1, 0))</f>
        <v/>
      </c>
      <c r="B748">
        <f>INDEX(resultados!$A$2:$ZZ$3000, 742, MATCH($B$2, resultados!$A$1:$ZZ$1, 0))</f>
        <v/>
      </c>
      <c r="C748">
        <f>INDEX(resultados!$A$2:$ZZ$3000, 742, MATCH($B$3, resultados!$A$1:$ZZ$1, 0))</f>
        <v/>
      </c>
    </row>
    <row r="749">
      <c r="A749">
        <f>INDEX(resultados!$A$2:$ZZ$3000, 743, MATCH($B$1, resultados!$A$1:$ZZ$1, 0))</f>
        <v/>
      </c>
      <c r="B749">
        <f>INDEX(resultados!$A$2:$ZZ$3000, 743, MATCH($B$2, resultados!$A$1:$ZZ$1, 0))</f>
        <v/>
      </c>
      <c r="C749">
        <f>INDEX(resultados!$A$2:$ZZ$3000, 743, MATCH($B$3, resultados!$A$1:$ZZ$1, 0))</f>
        <v/>
      </c>
    </row>
    <row r="750">
      <c r="A750">
        <f>INDEX(resultados!$A$2:$ZZ$3000, 744, MATCH($B$1, resultados!$A$1:$ZZ$1, 0))</f>
        <v/>
      </c>
      <c r="B750">
        <f>INDEX(resultados!$A$2:$ZZ$3000, 744, MATCH($B$2, resultados!$A$1:$ZZ$1, 0))</f>
        <v/>
      </c>
      <c r="C750">
        <f>INDEX(resultados!$A$2:$ZZ$3000, 744, MATCH($B$3, resultados!$A$1:$ZZ$1, 0))</f>
        <v/>
      </c>
    </row>
    <row r="751">
      <c r="A751">
        <f>INDEX(resultados!$A$2:$ZZ$3000, 745, MATCH($B$1, resultados!$A$1:$ZZ$1, 0))</f>
        <v/>
      </c>
      <c r="B751">
        <f>INDEX(resultados!$A$2:$ZZ$3000, 745, MATCH($B$2, resultados!$A$1:$ZZ$1, 0))</f>
        <v/>
      </c>
      <c r="C751">
        <f>INDEX(resultados!$A$2:$ZZ$3000, 745, MATCH($B$3, resultados!$A$1:$ZZ$1, 0))</f>
        <v/>
      </c>
    </row>
    <row r="752">
      <c r="A752">
        <f>INDEX(resultados!$A$2:$ZZ$3000, 746, MATCH($B$1, resultados!$A$1:$ZZ$1, 0))</f>
        <v/>
      </c>
      <c r="B752">
        <f>INDEX(resultados!$A$2:$ZZ$3000, 746, MATCH($B$2, resultados!$A$1:$ZZ$1, 0))</f>
        <v/>
      </c>
      <c r="C752">
        <f>INDEX(resultados!$A$2:$ZZ$3000, 746, MATCH($B$3, resultados!$A$1:$ZZ$1, 0))</f>
        <v/>
      </c>
    </row>
    <row r="753">
      <c r="A753">
        <f>INDEX(resultados!$A$2:$ZZ$3000, 747, MATCH($B$1, resultados!$A$1:$ZZ$1, 0))</f>
        <v/>
      </c>
      <c r="B753">
        <f>INDEX(resultados!$A$2:$ZZ$3000, 747, MATCH($B$2, resultados!$A$1:$ZZ$1, 0))</f>
        <v/>
      </c>
      <c r="C753">
        <f>INDEX(resultados!$A$2:$ZZ$3000, 747, MATCH($B$3, resultados!$A$1:$ZZ$1, 0))</f>
        <v/>
      </c>
    </row>
    <row r="754">
      <c r="A754">
        <f>INDEX(resultados!$A$2:$ZZ$3000, 748, MATCH($B$1, resultados!$A$1:$ZZ$1, 0))</f>
        <v/>
      </c>
      <c r="B754">
        <f>INDEX(resultados!$A$2:$ZZ$3000, 748, MATCH($B$2, resultados!$A$1:$ZZ$1, 0))</f>
        <v/>
      </c>
      <c r="C754">
        <f>INDEX(resultados!$A$2:$ZZ$3000, 748, MATCH($B$3, resultados!$A$1:$ZZ$1, 0))</f>
        <v/>
      </c>
    </row>
    <row r="755">
      <c r="A755">
        <f>INDEX(resultados!$A$2:$ZZ$3000, 749, MATCH($B$1, resultados!$A$1:$ZZ$1, 0))</f>
        <v/>
      </c>
      <c r="B755">
        <f>INDEX(resultados!$A$2:$ZZ$3000, 749, MATCH($B$2, resultados!$A$1:$ZZ$1, 0))</f>
        <v/>
      </c>
      <c r="C755">
        <f>INDEX(resultados!$A$2:$ZZ$3000, 749, MATCH($B$3, resultados!$A$1:$ZZ$1, 0))</f>
        <v/>
      </c>
    </row>
    <row r="756">
      <c r="A756">
        <f>INDEX(resultados!$A$2:$ZZ$3000, 750, MATCH($B$1, resultados!$A$1:$ZZ$1, 0))</f>
        <v/>
      </c>
      <c r="B756">
        <f>INDEX(resultados!$A$2:$ZZ$3000, 750, MATCH($B$2, resultados!$A$1:$ZZ$1, 0))</f>
        <v/>
      </c>
      <c r="C756">
        <f>INDEX(resultados!$A$2:$ZZ$3000, 750, MATCH($B$3, resultados!$A$1:$ZZ$1, 0))</f>
        <v/>
      </c>
    </row>
    <row r="757">
      <c r="A757">
        <f>INDEX(resultados!$A$2:$ZZ$3000, 751, MATCH($B$1, resultados!$A$1:$ZZ$1, 0))</f>
        <v/>
      </c>
      <c r="B757">
        <f>INDEX(resultados!$A$2:$ZZ$3000, 751, MATCH($B$2, resultados!$A$1:$ZZ$1, 0))</f>
        <v/>
      </c>
      <c r="C757">
        <f>INDEX(resultados!$A$2:$ZZ$3000, 751, MATCH($B$3, resultados!$A$1:$ZZ$1, 0))</f>
        <v/>
      </c>
    </row>
    <row r="758">
      <c r="A758">
        <f>INDEX(resultados!$A$2:$ZZ$3000, 752, MATCH($B$1, resultados!$A$1:$ZZ$1, 0))</f>
        <v/>
      </c>
      <c r="B758">
        <f>INDEX(resultados!$A$2:$ZZ$3000, 752, MATCH($B$2, resultados!$A$1:$ZZ$1, 0))</f>
        <v/>
      </c>
      <c r="C758">
        <f>INDEX(resultados!$A$2:$ZZ$3000, 752, MATCH($B$3, resultados!$A$1:$ZZ$1, 0))</f>
        <v/>
      </c>
    </row>
    <row r="759">
      <c r="A759">
        <f>INDEX(resultados!$A$2:$ZZ$3000, 753, MATCH($B$1, resultados!$A$1:$ZZ$1, 0))</f>
        <v/>
      </c>
      <c r="B759">
        <f>INDEX(resultados!$A$2:$ZZ$3000, 753, MATCH($B$2, resultados!$A$1:$ZZ$1, 0))</f>
        <v/>
      </c>
      <c r="C759">
        <f>INDEX(resultados!$A$2:$ZZ$3000, 753, MATCH($B$3, resultados!$A$1:$ZZ$1, 0))</f>
        <v/>
      </c>
    </row>
    <row r="760">
      <c r="A760">
        <f>INDEX(resultados!$A$2:$ZZ$3000, 754, MATCH($B$1, resultados!$A$1:$ZZ$1, 0))</f>
        <v/>
      </c>
      <c r="B760">
        <f>INDEX(resultados!$A$2:$ZZ$3000, 754, MATCH($B$2, resultados!$A$1:$ZZ$1, 0))</f>
        <v/>
      </c>
      <c r="C760">
        <f>INDEX(resultados!$A$2:$ZZ$3000, 754, MATCH($B$3, resultados!$A$1:$ZZ$1, 0))</f>
        <v/>
      </c>
    </row>
    <row r="761">
      <c r="A761">
        <f>INDEX(resultados!$A$2:$ZZ$3000, 755, MATCH($B$1, resultados!$A$1:$ZZ$1, 0))</f>
        <v/>
      </c>
      <c r="B761">
        <f>INDEX(resultados!$A$2:$ZZ$3000, 755, MATCH($B$2, resultados!$A$1:$ZZ$1, 0))</f>
        <v/>
      </c>
      <c r="C761">
        <f>INDEX(resultados!$A$2:$ZZ$3000, 755, MATCH($B$3, resultados!$A$1:$ZZ$1, 0))</f>
        <v/>
      </c>
    </row>
    <row r="762">
      <c r="A762">
        <f>INDEX(resultados!$A$2:$ZZ$3000, 756, MATCH($B$1, resultados!$A$1:$ZZ$1, 0))</f>
        <v/>
      </c>
      <c r="B762">
        <f>INDEX(resultados!$A$2:$ZZ$3000, 756, MATCH($B$2, resultados!$A$1:$ZZ$1, 0))</f>
        <v/>
      </c>
      <c r="C762">
        <f>INDEX(resultados!$A$2:$ZZ$3000, 756, MATCH($B$3, resultados!$A$1:$ZZ$1, 0))</f>
        <v/>
      </c>
    </row>
    <row r="763">
      <c r="A763">
        <f>INDEX(resultados!$A$2:$ZZ$3000, 757, MATCH($B$1, resultados!$A$1:$ZZ$1, 0))</f>
        <v/>
      </c>
      <c r="B763">
        <f>INDEX(resultados!$A$2:$ZZ$3000, 757, MATCH($B$2, resultados!$A$1:$ZZ$1, 0))</f>
        <v/>
      </c>
      <c r="C763">
        <f>INDEX(resultados!$A$2:$ZZ$3000, 757, MATCH($B$3, resultados!$A$1:$ZZ$1, 0))</f>
        <v/>
      </c>
    </row>
    <row r="764">
      <c r="A764">
        <f>INDEX(resultados!$A$2:$ZZ$3000, 758, MATCH($B$1, resultados!$A$1:$ZZ$1, 0))</f>
        <v/>
      </c>
      <c r="B764">
        <f>INDEX(resultados!$A$2:$ZZ$3000, 758, MATCH($B$2, resultados!$A$1:$ZZ$1, 0))</f>
        <v/>
      </c>
      <c r="C764">
        <f>INDEX(resultados!$A$2:$ZZ$3000, 758, MATCH($B$3, resultados!$A$1:$ZZ$1, 0))</f>
        <v/>
      </c>
    </row>
    <row r="765">
      <c r="A765">
        <f>INDEX(resultados!$A$2:$ZZ$3000, 759, MATCH($B$1, resultados!$A$1:$ZZ$1, 0))</f>
        <v/>
      </c>
      <c r="B765">
        <f>INDEX(resultados!$A$2:$ZZ$3000, 759, MATCH($B$2, resultados!$A$1:$ZZ$1, 0))</f>
        <v/>
      </c>
      <c r="C765">
        <f>INDEX(resultados!$A$2:$ZZ$3000, 759, MATCH($B$3, resultados!$A$1:$ZZ$1, 0))</f>
        <v/>
      </c>
    </row>
    <row r="766">
      <c r="A766">
        <f>INDEX(resultados!$A$2:$ZZ$3000, 760, MATCH($B$1, resultados!$A$1:$ZZ$1, 0))</f>
        <v/>
      </c>
      <c r="B766">
        <f>INDEX(resultados!$A$2:$ZZ$3000, 760, MATCH($B$2, resultados!$A$1:$ZZ$1, 0))</f>
        <v/>
      </c>
      <c r="C766">
        <f>INDEX(resultados!$A$2:$ZZ$3000, 760, MATCH($B$3, resultados!$A$1:$ZZ$1, 0))</f>
        <v/>
      </c>
    </row>
    <row r="767">
      <c r="A767">
        <f>INDEX(resultados!$A$2:$ZZ$3000, 761, MATCH($B$1, resultados!$A$1:$ZZ$1, 0))</f>
        <v/>
      </c>
      <c r="B767">
        <f>INDEX(resultados!$A$2:$ZZ$3000, 761, MATCH($B$2, resultados!$A$1:$ZZ$1, 0))</f>
        <v/>
      </c>
      <c r="C767">
        <f>INDEX(resultados!$A$2:$ZZ$3000, 761, MATCH($B$3, resultados!$A$1:$ZZ$1, 0))</f>
        <v/>
      </c>
    </row>
    <row r="768">
      <c r="A768">
        <f>INDEX(resultados!$A$2:$ZZ$3000, 762, MATCH($B$1, resultados!$A$1:$ZZ$1, 0))</f>
        <v/>
      </c>
      <c r="B768">
        <f>INDEX(resultados!$A$2:$ZZ$3000, 762, MATCH($B$2, resultados!$A$1:$ZZ$1, 0))</f>
        <v/>
      </c>
      <c r="C768">
        <f>INDEX(resultados!$A$2:$ZZ$3000, 762, MATCH($B$3, resultados!$A$1:$ZZ$1, 0))</f>
        <v/>
      </c>
    </row>
    <row r="769">
      <c r="A769">
        <f>INDEX(resultados!$A$2:$ZZ$3000, 763, MATCH($B$1, resultados!$A$1:$ZZ$1, 0))</f>
        <v/>
      </c>
      <c r="B769">
        <f>INDEX(resultados!$A$2:$ZZ$3000, 763, MATCH($B$2, resultados!$A$1:$ZZ$1, 0))</f>
        <v/>
      </c>
      <c r="C769">
        <f>INDEX(resultados!$A$2:$ZZ$3000, 763, MATCH($B$3, resultados!$A$1:$ZZ$1, 0))</f>
        <v/>
      </c>
    </row>
    <row r="770">
      <c r="A770">
        <f>INDEX(resultados!$A$2:$ZZ$3000, 764, MATCH($B$1, resultados!$A$1:$ZZ$1, 0))</f>
        <v/>
      </c>
      <c r="B770">
        <f>INDEX(resultados!$A$2:$ZZ$3000, 764, MATCH($B$2, resultados!$A$1:$ZZ$1, 0))</f>
        <v/>
      </c>
      <c r="C770">
        <f>INDEX(resultados!$A$2:$ZZ$3000, 764, MATCH($B$3, resultados!$A$1:$ZZ$1, 0))</f>
        <v/>
      </c>
    </row>
    <row r="771">
      <c r="A771">
        <f>INDEX(resultados!$A$2:$ZZ$3000, 765, MATCH($B$1, resultados!$A$1:$ZZ$1, 0))</f>
        <v/>
      </c>
      <c r="B771">
        <f>INDEX(resultados!$A$2:$ZZ$3000, 765, MATCH($B$2, resultados!$A$1:$ZZ$1, 0))</f>
        <v/>
      </c>
      <c r="C771">
        <f>INDEX(resultados!$A$2:$ZZ$3000, 765, MATCH($B$3, resultados!$A$1:$ZZ$1, 0))</f>
        <v/>
      </c>
    </row>
    <row r="772">
      <c r="A772">
        <f>INDEX(resultados!$A$2:$ZZ$3000, 766, MATCH($B$1, resultados!$A$1:$ZZ$1, 0))</f>
        <v/>
      </c>
      <c r="B772">
        <f>INDEX(resultados!$A$2:$ZZ$3000, 766, MATCH($B$2, resultados!$A$1:$ZZ$1, 0))</f>
        <v/>
      </c>
      <c r="C772">
        <f>INDEX(resultados!$A$2:$ZZ$3000, 766, MATCH($B$3, resultados!$A$1:$ZZ$1, 0))</f>
        <v/>
      </c>
    </row>
    <row r="773">
      <c r="A773">
        <f>INDEX(resultados!$A$2:$ZZ$3000, 767, MATCH($B$1, resultados!$A$1:$ZZ$1, 0))</f>
        <v/>
      </c>
      <c r="B773">
        <f>INDEX(resultados!$A$2:$ZZ$3000, 767, MATCH($B$2, resultados!$A$1:$ZZ$1, 0))</f>
        <v/>
      </c>
      <c r="C773">
        <f>INDEX(resultados!$A$2:$ZZ$3000, 767, MATCH($B$3, resultados!$A$1:$ZZ$1, 0))</f>
        <v/>
      </c>
    </row>
    <row r="774">
      <c r="A774">
        <f>INDEX(resultados!$A$2:$ZZ$3000, 768, MATCH($B$1, resultados!$A$1:$ZZ$1, 0))</f>
        <v/>
      </c>
      <c r="B774">
        <f>INDEX(resultados!$A$2:$ZZ$3000, 768, MATCH($B$2, resultados!$A$1:$ZZ$1, 0))</f>
        <v/>
      </c>
      <c r="C774">
        <f>INDEX(resultados!$A$2:$ZZ$3000, 768, MATCH($B$3, resultados!$A$1:$ZZ$1, 0))</f>
        <v/>
      </c>
    </row>
    <row r="775">
      <c r="A775">
        <f>INDEX(resultados!$A$2:$ZZ$3000, 769, MATCH($B$1, resultados!$A$1:$ZZ$1, 0))</f>
        <v/>
      </c>
      <c r="B775">
        <f>INDEX(resultados!$A$2:$ZZ$3000, 769, MATCH($B$2, resultados!$A$1:$ZZ$1, 0))</f>
        <v/>
      </c>
      <c r="C775">
        <f>INDEX(resultados!$A$2:$ZZ$3000, 769, MATCH($B$3, resultados!$A$1:$ZZ$1, 0))</f>
        <v/>
      </c>
    </row>
    <row r="776">
      <c r="A776">
        <f>INDEX(resultados!$A$2:$ZZ$3000, 770, MATCH($B$1, resultados!$A$1:$ZZ$1, 0))</f>
        <v/>
      </c>
      <c r="B776">
        <f>INDEX(resultados!$A$2:$ZZ$3000, 770, MATCH($B$2, resultados!$A$1:$ZZ$1, 0))</f>
        <v/>
      </c>
      <c r="C776">
        <f>INDEX(resultados!$A$2:$ZZ$3000, 770, MATCH($B$3, resultados!$A$1:$ZZ$1, 0))</f>
        <v/>
      </c>
    </row>
    <row r="777">
      <c r="A777">
        <f>INDEX(resultados!$A$2:$ZZ$3000, 771, MATCH($B$1, resultados!$A$1:$ZZ$1, 0))</f>
        <v/>
      </c>
      <c r="B777">
        <f>INDEX(resultados!$A$2:$ZZ$3000, 771, MATCH($B$2, resultados!$A$1:$ZZ$1, 0))</f>
        <v/>
      </c>
      <c r="C777">
        <f>INDEX(resultados!$A$2:$ZZ$3000, 771, MATCH($B$3, resultados!$A$1:$ZZ$1, 0))</f>
        <v/>
      </c>
    </row>
    <row r="778">
      <c r="A778">
        <f>INDEX(resultados!$A$2:$ZZ$3000, 772, MATCH($B$1, resultados!$A$1:$ZZ$1, 0))</f>
        <v/>
      </c>
      <c r="B778">
        <f>INDEX(resultados!$A$2:$ZZ$3000, 772, MATCH($B$2, resultados!$A$1:$ZZ$1, 0))</f>
        <v/>
      </c>
      <c r="C778">
        <f>INDEX(resultados!$A$2:$ZZ$3000, 772, MATCH($B$3, resultados!$A$1:$ZZ$1, 0))</f>
        <v/>
      </c>
    </row>
    <row r="779">
      <c r="A779">
        <f>INDEX(resultados!$A$2:$ZZ$3000, 773, MATCH($B$1, resultados!$A$1:$ZZ$1, 0))</f>
        <v/>
      </c>
      <c r="B779">
        <f>INDEX(resultados!$A$2:$ZZ$3000, 773, MATCH($B$2, resultados!$A$1:$ZZ$1, 0))</f>
        <v/>
      </c>
      <c r="C779">
        <f>INDEX(resultados!$A$2:$ZZ$3000, 773, MATCH($B$3, resultados!$A$1:$ZZ$1, 0))</f>
        <v/>
      </c>
    </row>
    <row r="780">
      <c r="A780">
        <f>INDEX(resultados!$A$2:$ZZ$3000, 774, MATCH($B$1, resultados!$A$1:$ZZ$1, 0))</f>
        <v/>
      </c>
      <c r="B780">
        <f>INDEX(resultados!$A$2:$ZZ$3000, 774, MATCH($B$2, resultados!$A$1:$ZZ$1, 0))</f>
        <v/>
      </c>
      <c r="C780">
        <f>INDEX(resultados!$A$2:$ZZ$3000, 774, MATCH($B$3, resultados!$A$1:$ZZ$1, 0))</f>
        <v/>
      </c>
    </row>
    <row r="781">
      <c r="A781">
        <f>INDEX(resultados!$A$2:$ZZ$3000, 775, MATCH($B$1, resultados!$A$1:$ZZ$1, 0))</f>
        <v/>
      </c>
      <c r="B781">
        <f>INDEX(resultados!$A$2:$ZZ$3000, 775, MATCH($B$2, resultados!$A$1:$ZZ$1, 0))</f>
        <v/>
      </c>
      <c r="C781">
        <f>INDEX(resultados!$A$2:$ZZ$3000, 775, MATCH($B$3, resultados!$A$1:$ZZ$1, 0))</f>
        <v/>
      </c>
    </row>
    <row r="782">
      <c r="A782">
        <f>INDEX(resultados!$A$2:$ZZ$3000, 776, MATCH($B$1, resultados!$A$1:$ZZ$1, 0))</f>
        <v/>
      </c>
      <c r="B782">
        <f>INDEX(resultados!$A$2:$ZZ$3000, 776, MATCH($B$2, resultados!$A$1:$ZZ$1, 0))</f>
        <v/>
      </c>
      <c r="C782">
        <f>INDEX(resultados!$A$2:$ZZ$3000, 776, MATCH($B$3, resultados!$A$1:$ZZ$1, 0))</f>
        <v/>
      </c>
    </row>
    <row r="783">
      <c r="A783">
        <f>INDEX(resultados!$A$2:$ZZ$3000, 777, MATCH($B$1, resultados!$A$1:$ZZ$1, 0))</f>
        <v/>
      </c>
      <c r="B783">
        <f>INDEX(resultados!$A$2:$ZZ$3000, 777, MATCH($B$2, resultados!$A$1:$ZZ$1, 0))</f>
        <v/>
      </c>
      <c r="C783">
        <f>INDEX(resultados!$A$2:$ZZ$3000, 777, MATCH($B$3, resultados!$A$1:$ZZ$1, 0))</f>
        <v/>
      </c>
    </row>
    <row r="784">
      <c r="A784">
        <f>INDEX(resultados!$A$2:$ZZ$3000, 778, MATCH($B$1, resultados!$A$1:$ZZ$1, 0))</f>
        <v/>
      </c>
      <c r="B784">
        <f>INDEX(resultados!$A$2:$ZZ$3000, 778, MATCH($B$2, resultados!$A$1:$ZZ$1, 0))</f>
        <v/>
      </c>
      <c r="C784">
        <f>INDEX(resultados!$A$2:$ZZ$3000, 778, MATCH($B$3, resultados!$A$1:$ZZ$1, 0))</f>
        <v/>
      </c>
    </row>
    <row r="785">
      <c r="A785">
        <f>INDEX(resultados!$A$2:$ZZ$3000, 779, MATCH($B$1, resultados!$A$1:$ZZ$1, 0))</f>
        <v/>
      </c>
      <c r="B785">
        <f>INDEX(resultados!$A$2:$ZZ$3000, 779, MATCH($B$2, resultados!$A$1:$ZZ$1, 0))</f>
        <v/>
      </c>
      <c r="C785">
        <f>INDEX(resultados!$A$2:$ZZ$3000, 779, MATCH($B$3, resultados!$A$1:$ZZ$1, 0))</f>
        <v/>
      </c>
    </row>
    <row r="786">
      <c r="A786">
        <f>INDEX(resultados!$A$2:$ZZ$3000, 780, MATCH($B$1, resultados!$A$1:$ZZ$1, 0))</f>
        <v/>
      </c>
      <c r="B786">
        <f>INDEX(resultados!$A$2:$ZZ$3000, 780, MATCH($B$2, resultados!$A$1:$ZZ$1, 0))</f>
        <v/>
      </c>
      <c r="C786">
        <f>INDEX(resultados!$A$2:$ZZ$3000, 780, MATCH($B$3, resultados!$A$1:$ZZ$1, 0))</f>
        <v/>
      </c>
    </row>
    <row r="787">
      <c r="A787">
        <f>INDEX(resultados!$A$2:$ZZ$3000, 781, MATCH($B$1, resultados!$A$1:$ZZ$1, 0))</f>
        <v/>
      </c>
      <c r="B787">
        <f>INDEX(resultados!$A$2:$ZZ$3000, 781, MATCH($B$2, resultados!$A$1:$ZZ$1, 0))</f>
        <v/>
      </c>
      <c r="C787">
        <f>INDEX(resultados!$A$2:$ZZ$3000, 781, MATCH($B$3, resultados!$A$1:$ZZ$1, 0))</f>
        <v/>
      </c>
    </row>
    <row r="788">
      <c r="A788">
        <f>INDEX(resultados!$A$2:$ZZ$3000, 782, MATCH($B$1, resultados!$A$1:$ZZ$1, 0))</f>
        <v/>
      </c>
      <c r="B788">
        <f>INDEX(resultados!$A$2:$ZZ$3000, 782, MATCH($B$2, resultados!$A$1:$ZZ$1, 0))</f>
        <v/>
      </c>
      <c r="C788">
        <f>INDEX(resultados!$A$2:$ZZ$3000, 782, MATCH($B$3, resultados!$A$1:$ZZ$1, 0))</f>
        <v/>
      </c>
    </row>
    <row r="789">
      <c r="A789">
        <f>INDEX(resultados!$A$2:$ZZ$3000, 783, MATCH($B$1, resultados!$A$1:$ZZ$1, 0))</f>
        <v/>
      </c>
      <c r="B789">
        <f>INDEX(resultados!$A$2:$ZZ$3000, 783, MATCH($B$2, resultados!$A$1:$ZZ$1, 0))</f>
        <v/>
      </c>
      <c r="C789">
        <f>INDEX(resultados!$A$2:$ZZ$3000, 783, MATCH($B$3, resultados!$A$1:$ZZ$1, 0))</f>
        <v/>
      </c>
    </row>
    <row r="790">
      <c r="A790">
        <f>INDEX(resultados!$A$2:$ZZ$3000, 784, MATCH($B$1, resultados!$A$1:$ZZ$1, 0))</f>
        <v/>
      </c>
      <c r="B790">
        <f>INDEX(resultados!$A$2:$ZZ$3000, 784, MATCH($B$2, resultados!$A$1:$ZZ$1, 0))</f>
        <v/>
      </c>
      <c r="C790">
        <f>INDEX(resultados!$A$2:$ZZ$3000, 784, MATCH($B$3, resultados!$A$1:$ZZ$1, 0))</f>
        <v/>
      </c>
    </row>
    <row r="791">
      <c r="A791">
        <f>INDEX(resultados!$A$2:$ZZ$3000, 785, MATCH($B$1, resultados!$A$1:$ZZ$1, 0))</f>
        <v/>
      </c>
      <c r="B791">
        <f>INDEX(resultados!$A$2:$ZZ$3000, 785, MATCH($B$2, resultados!$A$1:$ZZ$1, 0))</f>
        <v/>
      </c>
      <c r="C791">
        <f>INDEX(resultados!$A$2:$ZZ$3000, 785, MATCH($B$3, resultados!$A$1:$ZZ$1, 0))</f>
        <v/>
      </c>
    </row>
    <row r="792">
      <c r="A792">
        <f>INDEX(resultados!$A$2:$ZZ$3000, 786, MATCH($B$1, resultados!$A$1:$ZZ$1, 0))</f>
        <v/>
      </c>
      <c r="B792">
        <f>INDEX(resultados!$A$2:$ZZ$3000, 786, MATCH($B$2, resultados!$A$1:$ZZ$1, 0))</f>
        <v/>
      </c>
      <c r="C792">
        <f>INDEX(resultados!$A$2:$ZZ$3000, 786, MATCH($B$3, resultados!$A$1:$ZZ$1, 0))</f>
        <v/>
      </c>
    </row>
    <row r="793">
      <c r="A793">
        <f>INDEX(resultados!$A$2:$ZZ$3000, 787, MATCH($B$1, resultados!$A$1:$ZZ$1, 0))</f>
        <v/>
      </c>
      <c r="B793">
        <f>INDEX(resultados!$A$2:$ZZ$3000, 787, MATCH($B$2, resultados!$A$1:$ZZ$1, 0))</f>
        <v/>
      </c>
      <c r="C793">
        <f>INDEX(resultados!$A$2:$ZZ$3000, 787, MATCH($B$3, resultados!$A$1:$ZZ$1, 0))</f>
        <v/>
      </c>
    </row>
    <row r="794">
      <c r="A794">
        <f>INDEX(resultados!$A$2:$ZZ$3000, 788, MATCH($B$1, resultados!$A$1:$ZZ$1, 0))</f>
        <v/>
      </c>
      <c r="B794">
        <f>INDEX(resultados!$A$2:$ZZ$3000, 788, MATCH($B$2, resultados!$A$1:$ZZ$1, 0))</f>
        <v/>
      </c>
      <c r="C794">
        <f>INDEX(resultados!$A$2:$ZZ$3000, 788, MATCH($B$3, resultados!$A$1:$ZZ$1, 0))</f>
        <v/>
      </c>
    </row>
    <row r="795">
      <c r="A795">
        <f>INDEX(resultados!$A$2:$ZZ$3000, 789, MATCH($B$1, resultados!$A$1:$ZZ$1, 0))</f>
        <v/>
      </c>
      <c r="B795">
        <f>INDEX(resultados!$A$2:$ZZ$3000, 789, MATCH($B$2, resultados!$A$1:$ZZ$1, 0))</f>
        <v/>
      </c>
      <c r="C795">
        <f>INDEX(resultados!$A$2:$ZZ$3000, 789, MATCH($B$3, resultados!$A$1:$ZZ$1, 0))</f>
        <v/>
      </c>
    </row>
    <row r="796">
      <c r="A796">
        <f>INDEX(resultados!$A$2:$ZZ$3000, 790, MATCH($B$1, resultados!$A$1:$ZZ$1, 0))</f>
        <v/>
      </c>
      <c r="B796">
        <f>INDEX(resultados!$A$2:$ZZ$3000, 790, MATCH($B$2, resultados!$A$1:$ZZ$1, 0))</f>
        <v/>
      </c>
      <c r="C796">
        <f>INDEX(resultados!$A$2:$ZZ$3000, 790, MATCH($B$3, resultados!$A$1:$ZZ$1, 0))</f>
        <v/>
      </c>
    </row>
    <row r="797">
      <c r="A797">
        <f>INDEX(resultados!$A$2:$ZZ$3000, 791, MATCH($B$1, resultados!$A$1:$ZZ$1, 0))</f>
        <v/>
      </c>
      <c r="B797">
        <f>INDEX(resultados!$A$2:$ZZ$3000, 791, MATCH($B$2, resultados!$A$1:$ZZ$1, 0))</f>
        <v/>
      </c>
      <c r="C797">
        <f>INDEX(resultados!$A$2:$ZZ$3000, 791, MATCH($B$3, resultados!$A$1:$ZZ$1, 0))</f>
        <v/>
      </c>
    </row>
    <row r="798">
      <c r="A798">
        <f>INDEX(resultados!$A$2:$ZZ$3000, 792, MATCH($B$1, resultados!$A$1:$ZZ$1, 0))</f>
        <v/>
      </c>
      <c r="B798">
        <f>INDEX(resultados!$A$2:$ZZ$3000, 792, MATCH($B$2, resultados!$A$1:$ZZ$1, 0))</f>
        <v/>
      </c>
      <c r="C798">
        <f>INDEX(resultados!$A$2:$ZZ$3000, 792, MATCH($B$3, resultados!$A$1:$ZZ$1, 0))</f>
        <v/>
      </c>
    </row>
    <row r="799">
      <c r="A799">
        <f>INDEX(resultados!$A$2:$ZZ$3000, 793, MATCH($B$1, resultados!$A$1:$ZZ$1, 0))</f>
        <v/>
      </c>
      <c r="B799">
        <f>INDEX(resultados!$A$2:$ZZ$3000, 793, MATCH($B$2, resultados!$A$1:$ZZ$1, 0))</f>
        <v/>
      </c>
      <c r="C799">
        <f>INDEX(resultados!$A$2:$ZZ$3000, 793, MATCH($B$3, resultados!$A$1:$ZZ$1, 0))</f>
        <v/>
      </c>
    </row>
    <row r="800">
      <c r="A800">
        <f>INDEX(resultados!$A$2:$ZZ$3000, 794, MATCH($B$1, resultados!$A$1:$ZZ$1, 0))</f>
        <v/>
      </c>
      <c r="B800">
        <f>INDEX(resultados!$A$2:$ZZ$3000, 794, MATCH($B$2, resultados!$A$1:$ZZ$1, 0))</f>
        <v/>
      </c>
      <c r="C800">
        <f>INDEX(resultados!$A$2:$ZZ$3000, 794, MATCH($B$3, resultados!$A$1:$ZZ$1, 0))</f>
        <v/>
      </c>
    </row>
    <row r="801">
      <c r="A801">
        <f>INDEX(resultados!$A$2:$ZZ$3000, 795, MATCH($B$1, resultados!$A$1:$ZZ$1, 0))</f>
        <v/>
      </c>
      <c r="B801">
        <f>INDEX(resultados!$A$2:$ZZ$3000, 795, MATCH($B$2, resultados!$A$1:$ZZ$1, 0))</f>
        <v/>
      </c>
      <c r="C801">
        <f>INDEX(resultados!$A$2:$ZZ$3000, 795, MATCH($B$3, resultados!$A$1:$ZZ$1, 0))</f>
        <v/>
      </c>
    </row>
    <row r="802">
      <c r="A802">
        <f>INDEX(resultados!$A$2:$ZZ$3000, 796, MATCH($B$1, resultados!$A$1:$ZZ$1, 0))</f>
        <v/>
      </c>
      <c r="B802">
        <f>INDEX(resultados!$A$2:$ZZ$3000, 796, MATCH($B$2, resultados!$A$1:$ZZ$1, 0))</f>
        <v/>
      </c>
      <c r="C802">
        <f>INDEX(resultados!$A$2:$ZZ$3000, 796, MATCH($B$3, resultados!$A$1:$ZZ$1, 0))</f>
        <v/>
      </c>
    </row>
    <row r="803">
      <c r="A803">
        <f>INDEX(resultados!$A$2:$ZZ$3000, 797, MATCH($B$1, resultados!$A$1:$ZZ$1, 0))</f>
        <v/>
      </c>
      <c r="B803">
        <f>INDEX(resultados!$A$2:$ZZ$3000, 797, MATCH($B$2, resultados!$A$1:$ZZ$1, 0))</f>
        <v/>
      </c>
      <c r="C803">
        <f>INDEX(resultados!$A$2:$ZZ$3000, 797, MATCH($B$3, resultados!$A$1:$ZZ$1, 0))</f>
        <v/>
      </c>
    </row>
    <row r="804">
      <c r="A804">
        <f>INDEX(resultados!$A$2:$ZZ$3000, 798, MATCH($B$1, resultados!$A$1:$ZZ$1, 0))</f>
        <v/>
      </c>
      <c r="B804">
        <f>INDEX(resultados!$A$2:$ZZ$3000, 798, MATCH($B$2, resultados!$A$1:$ZZ$1, 0))</f>
        <v/>
      </c>
      <c r="C804">
        <f>INDEX(resultados!$A$2:$ZZ$3000, 798, MATCH($B$3, resultados!$A$1:$ZZ$1, 0))</f>
        <v/>
      </c>
    </row>
    <row r="805">
      <c r="A805">
        <f>INDEX(resultados!$A$2:$ZZ$3000, 799, MATCH($B$1, resultados!$A$1:$ZZ$1, 0))</f>
        <v/>
      </c>
      <c r="B805">
        <f>INDEX(resultados!$A$2:$ZZ$3000, 799, MATCH($B$2, resultados!$A$1:$ZZ$1, 0))</f>
        <v/>
      </c>
      <c r="C805">
        <f>INDEX(resultados!$A$2:$ZZ$3000, 799, MATCH($B$3, resultados!$A$1:$ZZ$1, 0))</f>
        <v/>
      </c>
    </row>
    <row r="806">
      <c r="A806">
        <f>INDEX(resultados!$A$2:$ZZ$3000, 800, MATCH($B$1, resultados!$A$1:$ZZ$1, 0))</f>
        <v/>
      </c>
      <c r="B806">
        <f>INDEX(resultados!$A$2:$ZZ$3000, 800, MATCH($B$2, resultados!$A$1:$ZZ$1, 0))</f>
        <v/>
      </c>
      <c r="C806">
        <f>INDEX(resultados!$A$2:$ZZ$3000, 800, MATCH($B$3, resultados!$A$1:$ZZ$1, 0))</f>
        <v/>
      </c>
    </row>
    <row r="807">
      <c r="A807">
        <f>INDEX(resultados!$A$2:$ZZ$3000, 801, MATCH($B$1, resultados!$A$1:$ZZ$1, 0))</f>
        <v/>
      </c>
      <c r="B807">
        <f>INDEX(resultados!$A$2:$ZZ$3000, 801, MATCH($B$2, resultados!$A$1:$ZZ$1, 0))</f>
        <v/>
      </c>
      <c r="C807">
        <f>INDEX(resultados!$A$2:$ZZ$3000, 801, MATCH($B$3, resultados!$A$1:$ZZ$1, 0))</f>
        <v/>
      </c>
    </row>
    <row r="808">
      <c r="A808">
        <f>INDEX(resultados!$A$2:$ZZ$3000, 802, MATCH($B$1, resultados!$A$1:$ZZ$1, 0))</f>
        <v/>
      </c>
      <c r="B808">
        <f>INDEX(resultados!$A$2:$ZZ$3000, 802, MATCH($B$2, resultados!$A$1:$ZZ$1, 0))</f>
        <v/>
      </c>
      <c r="C808">
        <f>INDEX(resultados!$A$2:$ZZ$3000, 802, MATCH($B$3, resultados!$A$1:$ZZ$1, 0))</f>
        <v/>
      </c>
    </row>
    <row r="809">
      <c r="A809">
        <f>INDEX(resultados!$A$2:$ZZ$3000, 803, MATCH($B$1, resultados!$A$1:$ZZ$1, 0))</f>
        <v/>
      </c>
      <c r="B809">
        <f>INDEX(resultados!$A$2:$ZZ$3000, 803, MATCH($B$2, resultados!$A$1:$ZZ$1, 0))</f>
        <v/>
      </c>
      <c r="C809">
        <f>INDEX(resultados!$A$2:$ZZ$3000, 803, MATCH($B$3, resultados!$A$1:$ZZ$1, 0))</f>
        <v/>
      </c>
    </row>
    <row r="810">
      <c r="A810">
        <f>INDEX(resultados!$A$2:$ZZ$3000, 804, MATCH($B$1, resultados!$A$1:$ZZ$1, 0))</f>
        <v/>
      </c>
      <c r="B810">
        <f>INDEX(resultados!$A$2:$ZZ$3000, 804, MATCH($B$2, resultados!$A$1:$ZZ$1, 0))</f>
        <v/>
      </c>
      <c r="C810">
        <f>INDEX(resultados!$A$2:$ZZ$3000, 804, MATCH($B$3, resultados!$A$1:$ZZ$1, 0))</f>
        <v/>
      </c>
    </row>
    <row r="811">
      <c r="A811">
        <f>INDEX(resultados!$A$2:$ZZ$3000, 805, MATCH($B$1, resultados!$A$1:$ZZ$1, 0))</f>
        <v/>
      </c>
      <c r="B811">
        <f>INDEX(resultados!$A$2:$ZZ$3000, 805, MATCH($B$2, resultados!$A$1:$ZZ$1, 0))</f>
        <v/>
      </c>
      <c r="C811">
        <f>INDEX(resultados!$A$2:$ZZ$3000, 805, MATCH($B$3, resultados!$A$1:$ZZ$1, 0))</f>
        <v/>
      </c>
    </row>
    <row r="812">
      <c r="A812">
        <f>INDEX(resultados!$A$2:$ZZ$3000, 806, MATCH($B$1, resultados!$A$1:$ZZ$1, 0))</f>
        <v/>
      </c>
      <c r="B812">
        <f>INDEX(resultados!$A$2:$ZZ$3000, 806, MATCH($B$2, resultados!$A$1:$ZZ$1, 0))</f>
        <v/>
      </c>
      <c r="C812">
        <f>INDEX(resultados!$A$2:$ZZ$3000, 806, MATCH($B$3, resultados!$A$1:$ZZ$1, 0))</f>
        <v/>
      </c>
    </row>
    <row r="813">
      <c r="A813">
        <f>INDEX(resultados!$A$2:$ZZ$3000, 807, MATCH($B$1, resultados!$A$1:$ZZ$1, 0))</f>
        <v/>
      </c>
      <c r="B813">
        <f>INDEX(resultados!$A$2:$ZZ$3000, 807, MATCH($B$2, resultados!$A$1:$ZZ$1, 0))</f>
        <v/>
      </c>
      <c r="C813">
        <f>INDEX(resultados!$A$2:$ZZ$3000, 807, MATCH($B$3, resultados!$A$1:$ZZ$1, 0))</f>
        <v/>
      </c>
    </row>
    <row r="814">
      <c r="A814">
        <f>INDEX(resultados!$A$2:$ZZ$3000, 808, MATCH($B$1, resultados!$A$1:$ZZ$1, 0))</f>
        <v/>
      </c>
      <c r="B814">
        <f>INDEX(resultados!$A$2:$ZZ$3000, 808, MATCH($B$2, resultados!$A$1:$ZZ$1, 0))</f>
        <v/>
      </c>
      <c r="C814">
        <f>INDEX(resultados!$A$2:$ZZ$3000, 808, MATCH($B$3, resultados!$A$1:$ZZ$1, 0))</f>
        <v/>
      </c>
    </row>
    <row r="815">
      <c r="A815">
        <f>INDEX(resultados!$A$2:$ZZ$3000, 809, MATCH($B$1, resultados!$A$1:$ZZ$1, 0))</f>
        <v/>
      </c>
      <c r="B815">
        <f>INDEX(resultados!$A$2:$ZZ$3000, 809, MATCH($B$2, resultados!$A$1:$ZZ$1, 0))</f>
        <v/>
      </c>
      <c r="C815">
        <f>INDEX(resultados!$A$2:$ZZ$3000, 809, MATCH($B$3, resultados!$A$1:$ZZ$1, 0))</f>
        <v/>
      </c>
    </row>
    <row r="816">
      <c r="A816">
        <f>INDEX(resultados!$A$2:$ZZ$3000, 810, MATCH($B$1, resultados!$A$1:$ZZ$1, 0))</f>
        <v/>
      </c>
      <c r="B816">
        <f>INDEX(resultados!$A$2:$ZZ$3000, 810, MATCH($B$2, resultados!$A$1:$ZZ$1, 0))</f>
        <v/>
      </c>
      <c r="C816">
        <f>INDEX(resultados!$A$2:$ZZ$3000, 810, MATCH($B$3, resultados!$A$1:$ZZ$1, 0))</f>
        <v/>
      </c>
    </row>
    <row r="817">
      <c r="A817">
        <f>INDEX(resultados!$A$2:$ZZ$3000, 811, MATCH($B$1, resultados!$A$1:$ZZ$1, 0))</f>
        <v/>
      </c>
      <c r="B817">
        <f>INDEX(resultados!$A$2:$ZZ$3000, 811, MATCH($B$2, resultados!$A$1:$ZZ$1, 0))</f>
        <v/>
      </c>
      <c r="C817">
        <f>INDEX(resultados!$A$2:$ZZ$3000, 811, MATCH($B$3, resultados!$A$1:$ZZ$1, 0))</f>
        <v/>
      </c>
    </row>
    <row r="818">
      <c r="A818">
        <f>INDEX(resultados!$A$2:$ZZ$3000, 812, MATCH($B$1, resultados!$A$1:$ZZ$1, 0))</f>
        <v/>
      </c>
      <c r="B818">
        <f>INDEX(resultados!$A$2:$ZZ$3000, 812, MATCH($B$2, resultados!$A$1:$ZZ$1, 0))</f>
        <v/>
      </c>
      <c r="C818">
        <f>INDEX(resultados!$A$2:$ZZ$3000, 812, MATCH($B$3, resultados!$A$1:$ZZ$1, 0))</f>
        <v/>
      </c>
    </row>
    <row r="819">
      <c r="A819">
        <f>INDEX(resultados!$A$2:$ZZ$3000, 813, MATCH($B$1, resultados!$A$1:$ZZ$1, 0))</f>
        <v/>
      </c>
      <c r="B819">
        <f>INDEX(resultados!$A$2:$ZZ$3000, 813, MATCH($B$2, resultados!$A$1:$ZZ$1, 0))</f>
        <v/>
      </c>
      <c r="C819">
        <f>INDEX(resultados!$A$2:$ZZ$3000, 813, MATCH($B$3, resultados!$A$1:$ZZ$1, 0))</f>
        <v/>
      </c>
    </row>
    <row r="820">
      <c r="A820">
        <f>INDEX(resultados!$A$2:$ZZ$3000, 814, MATCH($B$1, resultados!$A$1:$ZZ$1, 0))</f>
        <v/>
      </c>
      <c r="B820">
        <f>INDEX(resultados!$A$2:$ZZ$3000, 814, MATCH($B$2, resultados!$A$1:$ZZ$1, 0))</f>
        <v/>
      </c>
      <c r="C820">
        <f>INDEX(resultados!$A$2:$ZZ$3000, 814, MATCH($B$3, resultados!$A$1:$ZZ$1, 0))</f>
        <v/>
      </c>
    </row>
    <row r="821">
      <c r="A821">
        <f>INDEX(resultados!$A$2:$ZZ$3000, 815, MATCH($B$1, resultados!$A$1:$ZZ$1, 0))</f>
        <v/>
      </c>
      <c r="B821">
        <f>INDEX(resultados!$A$2:$ZZ$3000, 815, MATCH($B$2, resultados!$A$1:$ZZ$1, 0))</f>
        <v/>
      </c>
      <c r="C821">
        <f>INDEX(resultados!$A$2:$ZZ$3000, 815, MATCH($B$3, resultados!$A$1:$ZZ$1, 0))</f>
        <v/>
      </c>
    </row>
    <row r="822">
      <c r="A822">
        <f>INDEX(resultados!$A$2:$ZZ$3000, 816, MATCH($B$1, resultados!$A$1:$ZZ$1, 0))</f>
        <v/>
      </c>
      <c r="B822">
        <f>INDEX(resultados!$A$2:$ZZ$3000, 816, MATCH($B$2, resultados!$A$1:$ZZ$1, 0))</f>
        <v/>
      </c>
      <c r="C822">
        <f>INDEX(resultados!$A$2:$ZZ$3000, 816, MATCH($B$3, resultados!$A$1:$ZZ$1, 0))</f>
        <v/>
      </c>
    </row>
    <row r="823">
      <c r="A823">
        <f>INDEX(resultados!$A$2:$ZZ$3000, 817, MATCH($B$1, resultados!$A$1:$ZZ$1, 0))</f>
        <v/>
      </c>
      <c r="B823">
        <f>INDEX(resultados!$A$2:$ZZ$3000, 817, MATCH($B$2, resultados!$A$1:$ZZ$1, 0))</f>
        <v/>
      </c>
      <c r="C823">
        <f>INDEX(resultados!$A$2:$ZZ$3000, 817, MATCH($B$3, resultados!$A$1:$ZZ$1, 0))</f>
        <v/>
      </c>
    </row>
    <row r="824">
      <c r="A824">
        <f>INDEX(resultados!$A$2:$ZZ$3000, 818, MATCH($B$1, resultados!$A$1:$ZZ$1, 0))</f>
        <v/>
      </c>
      <c r="B824">
        <f>INDEX(resultados!$A$2:$ZZ$3000, 818, MATCH($B$2, resultados!$A$1:$ZZ$1, 0))</f>
        <v/>
      </c>
      <c r="C824">
        <f>INDEX(resultados!$A$2:$ZZ$3000, 818, MATCH($B$3, resultados!$A$1:$ZZ$1, 0))</f>
        <v/>
      </c>
    </row>
    <row r="825">
      <c r="A825">
        <f>INDEX(resultados!$A$2:$ZZ$3000, 819, MATCH($B$1, resultados!$A$1:$ZZ$1, 0))</f>
        <v/>
      </c>
      <c r="B825">
        <f>INDEX(resultados!$A$2:$ZZ$3000, 819, MATCH($B$2, resultados!$A$1:$ZZ$1, 0))</f>
        <v/>
      </c>
      <c r="C825">
        <f>INDEX(resultados!$A$2:$ZZ$3000, 819, MATCH($B$3, resultados!$A$1:$ZZ$1, 0))</f>
        <v/>
      </c>
    </row>
    <row r="826">
      <c r="A826">
        <f>INDEX(resultados!$A$2:$ZZ$3000, 820, MATCH($B$1, resultados!$A$1:$ZZ$1, 0))</f>
        <v/>
      </c>
      <c r="B826">
        <f>INDEX(resultados!$A$2:$ZZ$3000, 820, MATCH($B$2, resultados!$A$1:$ZZ$1, 0))</f>
        <v/>
      </c>
      <c r="C826">
        <f>INDEX(resultados!$A$2:$ZZ$3000, 820, MATCH($B$3, resultados!$A$1:$ZZ$1, 0))</f>
        <v/>
      </c>
    </row>
    <row r="827">
      <c r="A827">
        <f>INDEX(resultados!$A$2:$ZZ$3000, 821, MATCH($B$1, resultados!$A$1:$ZZ$1, 0))</f>
        <v/>
      </c>
      <c r="B827">
        <f>INDEX(resultados!$A$2:$ZZ$3000, 821, MATCH($B$2, resultados!$A$1:$ZZ$1, 0))</f>
        <v/>
      </c>
      <c r="C827">
        <f>INDEX(resultados!$A$2:$ZZ$3000, 821, MATCH($B$3, resultados!$A$1:$ZZ$1, 0))</f>
        <v/>
      </c>
    </row>
    <row r="828">
      <c r="A828">
        <f>INDEX(resultados!$A$2:$ZZ$3000, 822, MATCH($B$1, resultados!$A$1:$ZZ$1, 0))</f>
        <v/>
      </c>
      <c r="B828">
        <f>INDEX(resultados!$A$2:$ZZ$3000, 822, MATCH($B$2, resultados!$A$1:$ZZ$1, 0))</f>
        <v/>
      </c>
      <c r="C828">
        <f>INDEX(resultados!$A$2:$ZZ$3000, 822, MATCH($B$3, resultados!$A$1:$ZZ$1, 0))</f>
        <v/>
      </c>
    </row>
    <row r="829">
      <c r="A829">
        <f>INDEX(resultados!$A$2:$ZZ$3000, 823, MATCH($B$1, resultados!$A$1:$ZZ$1, 0))</f>
        <v/>
      </c>
      <c r="B829">
        <f>INDEX(resultados!$A$2:$ZZ$3000, 823, MATCH($B$2, resultados!$A$1:$ZZ$1, 0))</f>
        <v/>
      </c>
      <c r="C829">
        <f>INDEX(resultados!$A$2:$ZZ$3000, 823, MATCH($B$3, resultados!$A$1:$ZZ$1, 0))</f>
        <v/>
      </c>
    </row>
    <row r="830">
      <c r="A830">
        <f>INDEX(resultados!$A$2:$ZZ$3000, 824, MATCH($B$1, resultados!$A$1:$ZZ$1, 0))</f>
        <v/>
      </c>
      <c r="B830">
        <f>INDEX(resultados!$A$2:$ZZ$3000, 824, MATCH($B$2, resultados!$A$1:$ZZ$1, 0))</f>
        <v/>
      </c>
      <c r="C830">
        <f>INDEX(resultados!$A$2:$ZZ$3000, 824, MATCH($B$3, resultados!$A$1:$ZZ$1, 0))</f>
        <v/>
      </c>
    </row>
    <row r="831">
      <c r="A831">
        <f>INDEX(resultados!$A$2:$ZZ$3000, 825, MATCH($B$1, resultados!$A$1:$ZZ$1, 0))</f>
        <v/>
      </c>
      <c r="B831">
        <f>INDEX(resultados!$A$2:$ZZ$3000, 825, MATCH($B$2, resultados!$A$1:$ZZ$1, 0))</f>
        <v/>
      </c>
      <c r="C831">
        <f>INDEX(resultados!$A$2:$ZZ$3000, 825, MATCH($B$3, resultados!$A$1:$ZZ$1, 0))</f>
        <v/>
      </c>
    </row>
    <row r="832">
      <c r="A832">
        <f>INDEX(resultados!$A$2:$ZZ$3000, 826, MATCH($B$1, resultados!$A$1:$ZZ$1, 0))</f>
        <v/>
      </c>
      <c r="B832">
        <f>INDEX(resultados!$A$2:$ZZ$3000, 826, MATCH($B$2, resultados!$A$1:$ZZ$1, 0))</f>
        <v/>
      </c>
      <c r="C832">
        <f>INDEX(resultados!$A$2:$ZZ$3000, 826, MATCH($B$3, resultados!$A$1:$ZZ$1, 0))</f>
        <v/>
      </c>
    </row>
    <row r="833">
      <c r="A833">
        <f>INDEX(resultados!$A$2:$ZZ$3000, 827, MATCH($B$1, resultados!$A$1:$ZZ$1, 0))</f>
        <v/>
      </c>
      <c r="B833">
        <f>INDEX(resultados!$A$2:$ZZ$3000, 827, MATCH($B$2, resultados!$A$1:$ZZ$1, 0))</f>
        <v/>
      </c>
      <c r="C833">
        <f>INDEX(resultados!$A$2:$ZZ$3000, 827, MATCH($B$3, resultados!$A$1:$ZZ$1, 0))</f>
        <v/>
      </c>
    </row>
    <row r="834">
      <c r="A834">
        <f>INDEX(resultados!$A$2:$ZZ$3000, 828, MATCH($B$1, resultados!$A$1:$ZZ$1, 0))</f>
        <v/>
      </c>
      <c r="B834">
        <f>INDEX(resultados!$A$2:$ZZ$3000, 828, MATCH($B$2, resultados!$A$1:$ZZ$1, 0))</f>
        <v/>
      </c>
      <c r="C834">
        <f>INDEX(resultados!$A$2:$ZZ$3000, 828, MATCH($B$3, resultados!$A$1:$ZZ$1, 0))</f>
        <v/>
      </c>
    </row>
    <row r="835">
      <c r="A835">
        <f>INDEX(resultados!$A$2:$ZZ$3000, 829, MATCH($B$1, resultados!$A$1:$ZZ$1, 0))</f>
        <v/>
      </c>
      <c r="B835">
        <f>INDEX(resultados!$A$2:$ZZ$3000, 829, MATCH($B$2, resultados!$A$1:$ZZ$1, 0))</f>
        <v/>
      </c>
      <c r="C835">
        <f>INDEX(resultados!$A$2:$ZZ$3000, 829, MATCH($B$3, resultados!$A$1:$ZZ$1, 0))</f>
        <v/>
      </c>
    </row>
    <row r="836">
      <c r="A836">
        <f>INDEX(resultados!$A$2:$ZZ$3000, 830, MATCH($B$1, resultados!$A$1:$ZZ$1, 0))</f>
        <v/>
      </c>
      <c r="B836">
        <f>INDEX(resultados!$A$2:$ZZ$3000, 830, MATCH($B$2, resultados!$A$1:$ZZ$1, 0))</f>
        <v/>
      </c>
      <c r="C836">
        <f>INDEX(resultados!$A$2:$ZZ$3000, 830, MATCH($B$3, resultados!$A$1:$ZZ$1, 0))</f>
        <v/>
      </c>
    </row>
    <row r="837">
      <c r="A837">
        <f>INDEX(resultados!$A$2:$ZZ$3000, 831, MATCH($B$1, resultados!$A$1:$ZZ$1, 0))</f>
        <v/>
      </c>
      <c r="B837">
        <f>INDEX(resultados!$A$2:$ZZ$3000, 831, MATCH($B$2, resultados!$A$1:$ZZ$1, 0))</f>
        <v/>
      </c>
      <c r="C837">
        <f>INDEX(resultados!$A$2:$ZZ$3000, 831, MATCH($B$3, resultados!$A$1:$ZZ$1, 0))</f>
        <v/>
      </c>
    </row>
    <row r="838">
      <c r="A838">
        <f>INDEX(resultados!$A$2:$ZZ$3000, 832, MATCH($B$1, resultados!$A$1:$ZZ$1, 0))</f>
        <v/>
      </c>
      <c r="B838">
        <f>INDEX(resultados!$A$2:$ZZ$3000, 832, MATCH($B$2, resultados!$A$1:$ZZ$1, 0))</f>
        <v/>
      </c>
      <c r="C838">
        <f>INDEX(resultados!$A$2:$ZZ$3000, 832, MATCH($B$3, resultados!$A$1:$ZZ$1, 0))</f>
        <v/>
      </c>
    </row>
    <row r="839">
      <c r="A839">
        <f>INDEX(resultados!$A$2:$ZZ$3000, 833, MATCH($B$1, resultados!$A$1:$ZZ$1, 0))</f>
        <v/>
      </c>
      <c r="B839">
        <f>INDEX(resultados!$A$2:$ZZ$3000, 833, MATCH($B$2, resultados!$A$1:$ZZ$1, 0))</f>
        <v/>
      </c>
      <c r="C839">
        <f>INDEX(resultados!$A$2:$ZZ$3000, 833, MATCH($B$3, resultados!$A$1:$ZZ$1, 0))</f>
        <v/>
      </c>
    </row>
    <row r="840">
      <c r="A840">
        <f>INDEX(resultados!$A$2:$ZZ$3000, 834, MATCH($B$1, resultados!$A$1:$ZZ$1, 0))</f>
        <v/>
      </c>
      <c r="B840">
        <f>INDEX(resultados!$A$2:$ZZ$3000, 834, MATCH($B$2, resultados!$A$1:$ZZ$1, 0))</f>
        <v/>
      </c>
      <c r="C840">
        <f>INDEX(resultados!$A$2:$ZZ$3000, 834, MATCH($B$3, resultados!$A$1:$ZZ$1, 0))</f>
        <v/>
      </c>
    </row>
    <row r="841">
      <c r="A841">
        <f>INDEX(resultados!$A$2:$ZZ$3000, 835, MATCH($B$1, resultados!$A$1:$ZZ$1, 0))</f>
        <v/>
      </c>
      <c r="B841">
        <f>INDEX(resultados!$A$2:$ZZ$3000, 835, MATCH($B$2, resultados!$A$1:$ZZ$1, 0))</f>
        <v/>
      </c>
      <c r="C841">
        <f>INDEX(resultados!$A$2:$ZZ$3000, 835, MATCH($B$3, resultados!$A$1:$ZZ$1, 0))</f>
        <v/>
      </c>
    </row>
    <row r="842">
      <c r="A842">
        <f>INDEX(resultados!$A$2:$ZZ$3000, 836, MATCH($B$1, resultados!$A$1:$ZZ$1, 0))</f>
        <v/>
      </c>
      <c r="B842">
        <f>INDEX(resultados!$A$2:$ZZ$3000, 836, MATCH($B$2, resultados!$A$1:$ZZ$1, 0))</f>
        <v/>
      </c>
      <c r="C842">
        <f>INDEX(resultados!$A$2:$ZZ$3000, 836, MATCH($B$3, resultados!$A$1:$ZZ$1, 0))</f>
        <v/>
      </c>
    </row>
    <row r="843">
      <c r="A843">
        <f>INDEX(resultados!$A$2:$ZZ$3000, 837, MATCH($B$1, resultados!$A$1:$ZZ$1, 0))</f>
        <v/>
      </c>
      <c r="B843">
        <f>INDEX(resultados!$A$2:$ZZ$3000, 837, MATCH($B$2, resultados!$A$1:$ZZ$1, 0))</f>
        <v/>
      </c>
      <c r="C843">
        <f>INDEX(resultados!$A$2:$ZZ$3000, 837, MATCH($B$3, resultados!$A$1:$ZZ$1, 0))</f>
        <v/>
      </c>
    </row>
    <row r="844">
      <c r="A844">
        <f>INDEX(resultados!$A$2:$ZZ$3000, 838, MATCH($B$1, resultados!$A$1:$ZZ$1, 0))</f>
        <v/>
      </c>
      <c r="B844">
        <f>INDEX(resultados!$A$2:$ZZ$3000, 838, MATCH($B$2, resultados!$A$1:$ZZ$1, 0))</f>
        <v/>
      </c>
      <c r="C844">
        <f>INDEX(resultados!$A$2:$ZZ$3000, 838, MATCH($B$3, resultados!$A$1:$ZZ$1, 0))</f>
        <v/>
      </c>
    </row>
    <row r="845">
      <c r="A845">
        <f>INDEX(resultados!$A$2:$ZZ$3000, 839, MATCH($B$1, resultados!$A$1:$ZZ$1, 0))</f>
        <v/>
      </c>
      <c r="B845">
        <f>INDEX(resultados!$A$2:$ZZ$3000, 839, MATCH($B$2, resultados!$A$1:$ZZ$1, 0))</f>
        <v/>
      </c>
      <c r="C845">
        <f>INDEX(resultados!$A$2:$ZZ$3000, 839, MATCH($B$3, resultados!$A$1:$ZZ$1, 0))</f>
        <v/>
      </c>
    </row>
    <row r="846">
      <c r="A846">
        <f>INDEX(resultados!$A$2:$ZZ$3000, 840, MATCH($B$1, resultados!$A$1:$ZZ$1, 0))</f>
        <v/>
      </c>
      <c r="B846">
        <f>INDEX(resultados!$A$2:$ZZ$3000, 840, MATCH($B$2, resultados!$A$1:$ZZ$1, 0))</f>
        <v/>
      </c>
      <c r="C846">
        <f>INDEX(resultados!$A$2:$ZZ$3000, 840, MATCH($B$3, resultados!$A$1:$ZZ$1, 0))</f>
        <v/>
      </c>
    </row>
    <row r="847">
      <c r="A847">
        <f>INDEX(resultados!$A$2:$ZZ$3000, 841, MATCH($B$1, resultados!$A$1:$ZZ$1, 0))</f>
        <v/>
      </c>
      <c r="B847">
        <f>INDEX(resultados!$A$2:$ZZ$3000, 841, MATCH($B$2, resultados!$A$1:$ZZ$1, 0))</f>
        <v/>
      </c>
      <c r="C847">
        <f>INDEX(resultados!$A$2:$ZZ$3000, 841, MATCH($B$3, resultados!$A$1:$ZZ$1, 0))</f>
        <v/>
      </c>
    </row>
    <row r="848">
      <c r="A848">
        <f>INDEX(resultados!$A$2:$ZZ$3000, 842, MATCH($B$1, resultados!$A$1:$ZZ$1, 0))</f>
        <v/>
      </c>
      <c r="B848">
        <f>INDEX(resultados!$A$2:$ZZ$3000, 842, MATCH($B$2, resultados!$A$1:$ZZ$1, 0))</f>
        <v/>
      </c>
      <c r="C848">
        <f>INDEX(resultados!$A$2:$ZZ$3000, 842, MATCH($B$3, resultados!$A$1:$ZZ$1, 0))</f>
        <v/>
      </c>
    </row>
    <row r="849">
      <c r="A849">
        <f>INDEX(resultados!$A$2:$ZZ$3000, 843, MATCH($B$1, resultados!$A$1:$ZZ$1, 0))</f>
        <v/>
      </c>
      <c r="B849">
        <f>INDEX(resultados!$A$2:$ZZ$3000, 843, MATCH($B$2, resultados!$A$1:$ZZ$1, 0))</f>
        <v/>
      </c>
      <c r="C849">
        <f>INDEX(resultados!$A$2:$ZZ$3000, 843, MATCH($B$3, resultados!$A$1:$ZZ$1, 0))</f>
        <v/>
      </c>
    </row>
    <row r="850">
      <c r="A850">
        <f>INDEX(resultados!$A$2:$ZZ$3000, 844, MATCH($B$1, resultados!$A$1:$ZZ$1, 0))</f>
        <v/>
      </c>
      <c r="B850">
        <f>INDEX(resultados!$A$2:$ZZ$3000, 844, MATCH($B$2, resultados!$A$1:$ZZ$1, 0))</f>
        <v/>
      </c>
      <c r="C850">
        <f>INDEX(resultados!$A$2:$ZZ$3000, 844, MATCH($B$3, resultados!$A$1:$ZZ$1, 0))</f>
        <v/>
      </c>
    </row>
    <row r="851">
      <c r="A851">
        <f>INDEX(resultados!$A$2:$ZZ$3000, 845, MATCH($B$1, resultados!$A$1:$ZZ$1, 0))</f>
        <v/>
      </c>
      <c r="B851">
        <f>INDEX(resultados!$A$2:$ZZ$3000, 845, MATCH($B$2, resultados!$A$1:$ZZ$1, 0))</f>
        <v/>
      </c>
      <c r="C851">
        <f>INDEX(resultados!$A$2:$ZZ$3000, 845, MATCH($B$3, resultados!$A$1:$ZZ$1, 0))</f>
        <v/>
      </c>
    </row>
    <row r="852">
      <c r="A852">
        <f>INDEX(resultados!$A$2:$ZZ$3000, 846, MATCH($B$1, resultados!$A$1:$ZZ$1, 0))</f>
        <v/>
      </c>
      <c r="B852">
        <f>INDEX(resultados!$A$2:$ZZ$3000, 846, MATCH($B$2, resultados!$A$1:$ZZ$1, 0))</f>
        <v/>
      </c>
      <c r="C852">
        <f>INDEX(resultados!$A$2:$ZZ$3000, 846, MATCH($B$3, resultados!$A$1:$ZZ$1, 0))</f>
        <v/>
      </c>
    </row>
    <row r="853">
      <c r="A853">
        <f>INDEX(resultados!$A$2:$ZZ$3000, 847, MATCH($B$1, resultados!$A$1:$ZZ$1, 0))</f>
        <v/>
      </c>
      <c r="B853">
        <f>INDEX(resultados!$A$2:$ZZ$3000, 847, MATCH($B$2, resultados!$A$1:$ZZ$1, 0))</f>
        <v/>
      </c>
      <c r="C853">
        <f>INDEX(resultados!$A$2:$ZZ$3000, 847, MATCH($B$3, resultados!$A$1:$ZZ$1, 0))</f>
        <v/>
      </c>
    </row>
    <row r="854">
      <c r="A854">
        <f>INDEX(resultados!$A$2:$ZZ$3000, 848, MATCH($B$1, resultados!$A$1:$ZZ$1, 0))</f>
        <v/>
      </c>
      <c r="B854">
        <f>INDEX(resultados!$A$2:$ZZ$3000, 848, MATCH($B$2, resultados!$A$1:$ZZ$1, 0))</f>
        <v/>
      </c>
      <c r="C854">
        <f>INDEX(resultados!$A$2:$ZZ$3000, 848, MATCH($B$3, resultados!$A$1:$ZZ$1, 0))</f>
        <v/>
      </c>
    </row>
    <row r="855">
      <c r="A855">
        <f>INDEX(resultados!$A$2:$ZZ$3000, 849, MATCH($B$1, resultados!$A$1:$ZZ$1, 0))</f>
        <v/>
      </c>
      <c r="B855">
        <f>INDEX(resultados!$A$2:$ZZ$3000, 849, MATCH($B$2, resultados!$A$1:$ZZ$1, 0))</f>
        <v/>
      </c>
      <c r="C855">
        <f>INDEX(resultados!$A$2:$ZZ$3000, 849, MATCH($B$3, resultados!$A$1:$ZZ$1, 0))</f>
        <v/>
      </c>
    </row>
    <row r="856">
      <c r="A856">
        <f>INDEX(resultados!$A$2:$ZZ$3000, 850, MATCH($B$1, resultados!$A$1:$ZZ$1, 0))</f>
        <v/>
      </c>
      <c r="B856">
        <f>INDEX(resultados!$A$2:$ZZ$3000, 850, MATCH($B$2, resultados!$A$1:$ZZ$1, 0))</f>
        <v/>
      </c>
      <c r="C856">
        <f>INDEX(resultados!$A$2:$ZZ$3000, 850, MATCH($B$3, resultados!$A$1:$ZZ$1, 0))</f>
        <v/>
      </c>
    </row>
    <row r="857">
      <c r="A857">
        <f>INDEX(resultados!$A$2:$ZZ$3000, 851, MATCH($B$1, resultados!$A$1:$ZZ$1, 0))</f>
        <v/>
      </c>
      <c r="B857">
        <f>INDEX(resultados!$A$2:$ZZ$3000, 851, MATCH($B$2, resultados!$A$1:$ZZ$1, 0))</f>
        <v/>
      </c>
      <c r="C857">
        <f>INDEX(resultados!$A$2:$ZZ$3000, 851, MATCH($B$3, resultados!$A$1:$ZZ$1, 0))</f>
        <v/>
      </c>
    </row>
    <row r="858">
      <c r="A858">
        <f>INDEX(resultados!$A$2:$ZZ$3000, 852, MATCH($B$1, resultados!$A$1:$ZZ$1, 0))</f>
        <v/>
      </c>
      <c r="B858">
        <f>INDEX(resultados!$A$2:$ZZ$3000, 852, MATCH($B$2, resultados!$A$1:$ZZ$1, 0))</f>
        <v/>
      </c>
      <c r="C858">
        <f>INDEX(resultados!$A$2:$ZZ$3000, 852, MATCH($B$3, resultados!$A$1:$ZZ$1, 0))</f>
        <v/>
      </c>
    </row>
    <row r="859">
      <c r="A859">
        <f>INDEX(resultados!$A$2:$ZZ$3000, 853, MATCH($B$1, resultados!$A$1:$ZZ$1, 0))</f>
        <v/>
      </c>
      <c r="B859">
        <f>INDEX(resultados!$A$2:$ZZ$3000, 853, MATCH($B$2, resultados!$A$1:$ZZ$1, 0))</f>
        <v/>
      </c>
      <c r="C859">
        <f>INDEX(resultados!$A$2:$ZZ$3000, 853, MATCH($B$3, resultados!$A$1:$ZZ$1, 0))</f>
        <v/>
      </c>
    </row>
    <row r="860">
      <c r="A860">
        <f>INDEX(resultados!$A$2:$ZZ$3000, 854, MATCH($B$1, resultados!$A$1:$ZZ$1, 0))</f>
        <v/>
      </c>
      <c r="B860">
        <f>INDEX(resultados!$A$2:$ZZ$3000, 854, MATCH($B$2, resultados!$A$1:$ZZ$1, 0))</f>
        <v/>
      </c>
      <c r="C860">
        <f>INDEX(resultados!$A$2:$ZZ$3000, 854, MATCH($B$3, resultados!$A$1:$ZZ$1, 0))</f>
        <v/>
      </c>
    </row>
    <row r="861">
      <c r="A861">
        <f>INDEX(resultados!$A$2:$ZZ$3000, 855, MATCH($B$1, resultados!$A$1:$ZZ$1, 0))</f>
        <v/>
      </c>
      <c r="B861">
        <f>INDEX(resultados!$A$2:$ZZ$3000, 855, MATCH($B$2, resultados!$A$1:$ZZ$1, 0))</f>
        <v/>
      </c>
      <c r="C861">
        <f>INDEX(resultados!$A$2:$ZZ$3000, 855, MATCH($B$3, resultados!$A$1:$ZZ$1, 0))</f>
        <v/>
      </c>
    </row>
    <row r="862">
      <c r="A862">
        <f>INDEX(resultados!$A$2:$ZZ$3000, 856, MATCH($B$1, resultados!$A$1:$ZZ$1, 0))</f>
        <v/>
      </c>
      <c r="B862">
        <f>INDEX(resultados!$A$2:$ZZ$3000, 856, MATCH($B$2, resultados!$A$1:$ZZ$1, 0))</f>
        <v/>
      </c>
      <c r="C862">
        <f>INDEX(resultados!$A$2:$ZZ$3000, 856, MATCH($B$3, resultados!$A$1:$ZZ$1, 0))</f>
        <v/>
      </c>
    </row>
    <row r="863">
      <c r="A863">
        <f>INDEX(resultados!$A$2:$ZZ$3000, 857, MATCH($B$1, resultados!$A$1:$ZZ$1, 0))</f>
        <v/>
      </c>
      <c r="B863">
        <f>INDEX(resultados!$A$2:$ZZ$3000, 857, MATCH($B$2, resultados!$A$1:$ZZ$1, 0))</f>
        <v/>
      </c>
      <c r="C863">
        <f>INDEX(resultados!$A$2:$ZZ$3000, 857, MATCH($B$3, resultados!$A$1:$ZZ$1, 0))</f>
        <v/>
      </c>
    </row>
    <row r="864">
      <c r="A864">
        <f>INDEX(resultados!$A$2:$ZZ$3000, 858, MATCH($B$1, resultados!$A$1:$ZZ$1, 0))</f>
        <v/>
      </c>
      <c r="B864">
        <f>INDEX(resultados!$A$2:$ZZ$3000, 858, MATCH($B$2, resultados!$A$1:$ZZ$1, 0))</f>
        <v/>
      </c>
      <c r="C864">
        <f>INDEX(resultados!$A$2:$ZZ$3000, 858, MATCH($B$3, resultados!$A$1:$ZZ$1, 0))</f>
        <v/>
      </c>
    </row>
    <row r="865">
      <c r="A865">
        <f>INDEX(resultados!$A$2:$ZZ$3000, 859, MATCH($B$1, resultados!$A$1:$ZZ$1, 0))</f>
        <v/>
      </c>
      <c r="B865">
        <f>INDEX(resultados!$A$2:$ZZ$3000, 859, MATCH($B$2, resultados!$A$1:$ZZ$1, 0))</f>
        <v/>
      </c>
      <c r="C865">
        <f>INDEX(resultados!$A$2:$ZZ$3000, 859, MATCH($B$3, resultados!$A$1:$ZZ$1, 0))</f>
        <v/>
      </c>
    </row>
    <row r="866">
      <c r="A866">
        <f>INDEX(resultados!$A$2:$ZZ$3000, 860, MATCH($B$1, resultados!$A$1:$ZZ$1, 0))</f>
        <v/>
      </c>
      <c r="B866">
        <f>INDEX(resultados!$A$2:$ZZ$3000, 860, MATCH($B$2, resultados!$A$1:$ZZ$1, 0))</f>
        <v/>
      </c>
      <c r="C866">
        <f>INDEX(resultados!$A$2:$ZZ$3000, 860, MATCH($B$3, resultados!$A$1:$ZZ$1, 0))</f>
        <v/>
      </c>
    </row>
    <row r="867">
      <c r="A867">
        <f>INDEX(resultados!$A$2:$ZZ$3000, 861, MATCH($B$1, resultados!$A$1:$ZZ$1, 0))</f>
        <v/>
      </c>
      <c r="B867">
        <f>INDEX(resultados!$A$2:$ZZ$3000, 861, MATCH($B$2, resultados!$A$1:$ZZ$1, 0))</f>
        <v/>
      </c>
      <c r="C867">
        <f>INDEX(resultados!$A$2:$ZZ$3000, 861, MATCH($B$3, resultados!$A$1:$ZZ$1, 0))</f>
        <v/>
      </c>
    </row>
    <row r="868">
      <c r="A868">
        <f>INDEX(resultados!$A$2:$ZZ$3000, 862, MATCH($B$1, resultados!$A$1:$ZZ$1, 0))</f>
        <v/>
      </c>
      <c r="B868">
        <f>INDEX(resultados!$A$2:$ZZ$3000, 862, MATCH($B$2, resultados!$A$1:$ZZ$1, 0))</f>
        <v/>
      </c>
      <c r="C868">
        <f>INDEX(resultados!$A$2:$ZZ$3000, 862, MATCH($B$3, resultados!$A$1:$ZZ$1, 0))</f>
        <v/>
      </c>
    </row>
    <row r="869">
      <c r="A869">
        <f>INDEX(resultados!$A$2:$ZZ$3000, 863, MATCH($B$1, resultados!$A$1:$ZZ$1, 0))</f>
        <v/>
      </c>
      <c r="B869">
        <f>INDEX(resultados!$A$2:$ZZ$3000, 863, MATCH($B$2, resultados!$A$1:$ZZ$1, 0))</f>
        <v/>
      </c>
      <c r="C869">
        <f>INDEX(resultados!$A$2:$ZZ$3000, 863, MATCH($B$3, resultados!$A$1:$ZZ$1, 0))</f>
        <v/>
      </c>
    </row>
    <row r="870">
      <c r="A870">
        <f>INDEX(resultados!$A$2:$ZZ$3000, 864, MATCH($B$1, resultados!$A$1:$ZZ$1, 0))</f>
        <v/>
      </c>
      <c r="B870">
        <f>INDEX(resultados!$A$2:$ZZ$3000, 864, MATCH($B$2, resultados!$A$1:$ZZ$1, 0))</f>
        <v/>
      </c>
      <c r="C870">
        <f>INDEX(resultados!$A$2:$ZZ$3000, 864, MATCH($B$3, resultados!$A$1:$ZZ$1, 0))</f>
        <v/>
      </c>
    </row>
    <row r="871">
      <c r="A871">
        <f>INDEX(resultados!$A$2:$ZZ$3000, 865, MATCH($B$1, resultados!$A$1:$ZZ$1, 0))</f>
        <v/>
      </c>
      <c r="B871">
        <f>INDEX(resultados!$A$2:$ZZ$3000, 865, MATCH($B$2, resultados!$A$1:$ZZ$1, 0))</f>
        <v/>
      </c>
      <c r="C871">
        <f>INDEX(resultados!$A$2:$ZZ$3000, 865, MATCH($B$3, resultados!$A$1:$ZZ$1, 0))</f>
        <v/>
      </c>
    </row>
    <row r="872">
      <c r="A872">
        <f>INDEX(resultados!$A$2:$ZZ$3000, 866, MATCH($B$1, resultados!$A$1:$ZZ$1, 0))</f>
        <v/>
      </c>
      <c r="B872">
        <f>INDEX(resultados!$A$2:$ZZ$3000, 866, MATCH($B$2, resultados!$A$1:$ZZ$1, 0))</f>
        <v/>
      </c>
      <c r="C872">
        <f>INDEX(resultados!$A$2:$ZZ$3000, 866, MATCH($B$3, resultados!$A$1:$ZZ$1, 0))</f>
        <v/>
      </c>
    </row>
    <row r="873">
      <c r="A873">
        <f>INDEX(resultados!$A$2:$ZZ$3000, 867, MATCH($B$1, resultados!$A$1:$ZZ$1, 0))</f>
        <v/>
      </c>
      <c r="B873">
        <f>INDEX(resultados!$A$2:$ZZ$3000, 867, MATCH($B$2, resultados!$A$1:$ZZ$1, 0))</f>
        <v/>
      </c>
      <c r="C873">
        <f>INDEX(resultados!$A$2:$ZZ$3000, 867, MATCH($B$3, resultados!$A$1:$ZZ$1, 0))</f>
        <v/>
      </c>
    </row>
    <row r="874">
      <c r="A874">
        <f>INDEX(resultados!$A$2:$ZZ$3000, 868, MATCH($B$1, resultados!$A$1:$ZZ$1, 0))</f>
        <v/>
      </c>
      <c r="B874">
        <f>INDEX(resultados!$A$2:$ZZ$3000, 868, MATCH($B$2, resultados!$A$1:$ZZ$1, 0))</f>
        <v/>
      </c>
      <c r="C874">
        <f>INDEX(resultados!$A$2:$ZZ$3000, 868, MATCH($B$3, resultados!$A$1:$ZZ$1, 0))</f>
        <v/>
      </c>
    </row>
    <row r="875">
      <c r="A875">
        <f>INDEX(resultados!$A$2:$ZZ$3000, 869, MATCH($B$1, resultados!$A$1:$ZZ$1, 0))</f>
        <v/>
      </c>
      <c r="B875">
        <f>INDEX(resultados!$A$2:$ZZ$3000, 869, MATCH($B$2, resultados!$A$1:$ZZ$1, 0))</f>
        <v/>
      </c>
      <c r="C875">
        <f>INDEX(resultados!$A$2:$ZZ$3000, 869, MATCH($B$3, resultados!$A$1:$ZZ$1, 0))</f>
        <v/>
      </c>
    </row>
    <row r="876">
      <c r="A876">
        <f>INDEX(resultados!$A$2:$ZZ$3000, 870, MATCH($B$1, resultados!$A$1:$ZZ$1, 0))</f>
        <v/>
      </c>
      <c r="B876">
        <f>INDEX(resultados!$A$2:$ZZ$3000, 870, MATCH($B$2, resultados!$A$1:$ZZ$1, 0))</f>
        <v/>
      </c>
      <c r="C876">
        <f>INDEX(resultados!$A$2:$ZZ$3000, 870, MATCH($B$3, resultados!$A$1:$ZZ$1, 0))</f>
        <v/>
      </c>
    </row>
    <row r="877">
      <c r="A877">
        <f>INDEX(resultados!$A$2:$ZZ$3000, 871, MATCH($B$1, resultados!$A$1:$ZZ$1, 0))</f>
        <v/>
      </c>
      <c r="B877">
        <f>INDEX(resultados!$A$2:$ZZ$3000, 871, MATCH($B$2, resultados!$A$1:$ZZ$1, 0))</f>
        <v/>
      </c>
      <c r="C877">
        <f>INDEX(resultados!$A$2:$ZZ$3000, 871, MATCH($B$3, resultados!$A$1:$ZZ$1, 0))</f>
        <v/>
      </c>
    </row>
    <row r="878">
      <c r="A878">
        <f>INDEX(resultados!$A$2:$ZZ$3000, 872, MATCH($B$1, resultados!$A$1:$ZZ$1, 0))</f>
        <v/>
      </c>
      <c r="B878">
        <f>INDEX(resultados!$A$2:$ZZ$3000, 872, MATCH($B$2, resultados!$A$1:$ZZ$1, 0))</f>
        <v/>
      </c>
      <c r="C878">
        <f>INDEX(resultados!$A$2:$ZZ$3000, 872, MATCH($B$3, resultados!$A$1:$ZZ$1, 0))</f>
        <v/>
      </c>
    </row>
    <row r="879">
      <c r="A879">
        <f>INDEX(resultados!$A$2:$ZZ$3000, 873, MATCH($B$1, resultados!$A$1:$ZZ$1, 0))</f>
        <v/>
      </c>
      <c r="B879">
        <f>INDEX(resultados!$A$2:$ZZ$3000, 873, MATCH($B$2, resultados!$A$1:$ZZ$1, 0))</f>
        <v/>
      </c>
      <c r="C879">
        <f>INDEX(resultados!$A$2:$ZZ$3000, 873, MATCH($B$3, resultados!$A$1:$ZZ$1, 0))</f>
        <v/>
      </c>
    </row>
    <row r="880">
      <c r="A880">
        <f>INDEX(resultados!$A$2:$ZZ$3000, 874, MATCH($B$1, resultados!$A$1:$ZZ$1, 0))</f>
        <v/>
      </c>
      <c r="B880">
        <f>INDEX(resultados!$A$2:$ZZ$3000, 874, MATCH($B$2, resultados!$A$1:$ZZ$1, 0))</f>
        <v/>
      </c>
      <c r="C880">
        <f>INDEX(resultados!$A$2:$ZZ$3000, 874, MATCH($B$3, resultados!$A$1:$ZZ$1, 0))</f>
        <v/>
      </c>
    </row>
    <row r="881">
      <c r="A881">
        <f>INDEX(resultados!$A$2:$ZZ$3000, 875, MATCH($B$1, resultados!$A$1:$ZZ$1, 0))</f>
        <v/>
      </c>
      <c r="B881">
        <f>INDEX(resultados!$A$2:$ZZ$3000, 875, MATCH($B$2, resultados!$A$1:$ZZ$1, 0))</f>
        <v/>
      </c>
      <c r="C881">
        <f>INDEX(resultados!$A$2:$ZZ$3000, 875, MATCH($B$3, resultados!$A$1:$ZZ$1, 0))</f>
        <v/>
      </c>
    </row>
    <row r="882">
      <c r="A882">
        <f>INDEX(resultados!$A$2:$ZZ$3000, 876, MATCH($B$1, resultados!$A$1:$ZZ$1, 0))</f>
        <v/>
      </c>
      <c r="B882">
        <f>INDEX(resultados!$A$2:$ZZ$3000, 876, MATCH($B$2, resultados!$A$1:$ZZ$1, 0))</f>
        <v/>
      </c>
      <c r="C882">
        <f>INDEX(resultados!$A$2:$ZZ$3000, 876, MATCH($B$3, resultados!$A$1:$ZZ$1, 0))</f>
        <v/>
      </c>
    </row>
    <row r="883">
      <c r="A883">
        <f>INDEX(resultados!$A$2:$ZZ$3000, 877, MATCH($B$1, resultados!$A$1:$ZZ$1, 0))</f>
        <v/>
      </c>
      <c r="B883">
        <f>INDEX(resultados!$A$2:$ZZ$3000, 877, MATCH($B$2, resultados!$A$1:$ZZ$1, 0))</f>
        <v/>
      </c>
      <c r="C883">
        <f>INDEX(resultados!$A$2:$ZZ$3000, 877, MATCH($B$3, resultados!$A$1:$ZZ$1, 0))</f>
        <v/>
      </c>
    </row>
    <row r="884">
      <c r="A884">
        <f>INDEX(resultados!$A$2:$ZZ$3000, 878, MATCH($B$1, resultados!$A$1:$ZZ$1, 0))</f>
        <v/>
      </c>
      <c r="B884">
        <f>INDEX(resultados!$A$2:$ZZ$3000, 878, MATCH($B$2, resultados!$A$1:$ZZ$1, 0))</f>
        <v/>
      </c>
      <c r="C884">
        <f>INDEX(resultados!$A$2:$ZZ$3000, 878, MATCH($B$3, resultados!$A$1:$ZZ$1, 0))</f>
        <v/>
      </c>
    </row>
    <row r="885">
      <c r="A885">
        <f>INDEX(resultados!$A$2:$ZZ$3000, 879, MATCH($B$1, resultados!$A$1:$ZZ$1, 0))</f>
        <v/>
      </c>
      <c r="B885">
        <f>INDEX(resultados!$A$2:$ZZ$3000, 879, MATCH($B$2, resultados!$A$1:$ZZ$1, 0))</f>
        <v/>
      </c>
      <c r="C885">
        <f>INDEX(resultados!$A$2:$ZZ$3000, 879, MATCH($B$3, resultados!$A$1:$ZZ$1, 0))</f>
        <v/>
      </c>
    </row>
    <row r="886">
      <c r="A886">
        <f>INDEX(resultados!$A$2:$ZZ$3000, 880, MATCH($B$1, resultados!$A$1:$ZZ$1, 0))</f>
        <v/>
      </c>
      <c r="B886">
        <f>INDEX(resultados!$A$2:$ZZ$3000, 880, MATCH($B$2, resultados!$A$1:$ZZ$1, 0))</f>
        <v/>
      </c>
      <c r="C886">
        <f>INDEX(resultados!$A$2:$ZZ$3000, 880, MATCH($B$3, resultados!$A$1:$ZZ$1, 0))</f>
        <v/>
      </c>
    </row>
    <row r="887">
      <c r="A887">
        <f>INDEX(resultados!$A$2:$ZZ$3000, 881, MATCH($B$1, resultados!$A$1:$ZZ$1, 0))</f>
        <v/>
      </c>
      <c r="B887">
        <f>INDEX(resultados!$A$2:$ZZ$3000, 881, MATCH($B$2, resultados!$A$1:$ZZ$1, 0))</f>
        <v/>
      </c>
      <c r="C887">
        <f>INDEX(resultados!$A$2:$ZZ$3000, 881, MATCH($B$3, resultados!$A$1:$ZZ$1, 0))</f>
        <v/>
      </c>
    </row>
    <row r="888">
      <c r="A888">
        <f>INDEX(resultados!$A$2:$ZZ$3000, 882, MATCH($B$1, resultados!$A$1:$ZZ$1, 0))</f>
        <v/>
      </c>
      <c r="B888">
        <f>INDEX(resultados!$A$2:$ZZ$3000, 882, MATCH($B$2, resultados!$A$1:$ZZ$1, 0))</f>
        <v/>
      </c>
      <c r="C888">
        <f>INDEX(resultados!$A$2:$ZZ$3000, 882, MATCH($B$3, resultados!$A$1:$ZZ$1, 0))</f>
        <v/>
      </c>
    </row>
    <row r="889">
      <c r="A889">
        <f>INDEX(resultados!$A$2:$ZZ$3000, 883, MATCH($B$1, resultados!$A$1:$ZZ$1, 0))</f>
        <v/>
      </c>
      <c r="B889">
        <f>INDEX(resultados!$A$2:$ZZ$3000, 883, MATCH($B$2, resultados!$A$1:$ZZ$1, 0))</f>
        <v/>
      </c>
      <c r="C889">
        <f>INDEX(resultados!$A$2:$ZZ$3000, 883, MATCH($B$3, resultados!$A$1:$ZZ$1, 0))</f>
        <v/>
      </c>
    </row>
    <row r="890">
      <c r="A890">
        <f>INDEX(resultados!$A$2:$ZZ$3000, 884, MATCH($B$1, resultados!$A$1:$ZZ$1, 0))</f>
        <v/>
      </c>
      <c r="B890">
        <f>INDEX(resultados!$A$2:$ZZ$3000, 884, MATCH($B$2, resultados!$A$1:$ZZ$1, 0))</f>
        <v/>
      </c>
      <c r="C890">
        <f>INDEX(resultados!$A$2:$ZZ$3000, 884, MATCH($B$3, resultados!$A$1:$ZZ$1, 0))</f>
        <v/>
      </c>
    </row>
    <row r="891">
      <c r="A891">
        <f>INDEX(resultados!$A$2:$ZZ$3000, 885, MATCH($B$1, resultados!$A$1:$ZZ$1, 0))</f>
        <v/>
      </c>
      <c r="B891">
        <f>INDEX(resultados!$A$2:$ZZ$3000, 885, MATCH($B$2, resultados!$A$1:$ZZ$1, 0))</f>
        <v/>
      </c>
      <c r="C891">
        <f>INDEX(resultados!$A$2:$ZZ$3000, 885, MATCH($B$3, resultados!$A$1:$ZZ$1, 0))</f>
        <v/>
      </c>
    </row>
    <row r="892">
      <c r="A892">
        <f>INDEX(resultados!$A$2:$ZZ$3000, 886, MATCH($B$1, resultados!$A$1:$ZZ$1, 0))</f>
        <v/>
      </c>
      <c r="B892">
        <f>INDEX(resultados!$A$2:$ZZ$3000, 886, MATCH($B$2, resultados!$A$1:$ZZ$1, 0))</f>
        <v/>
      </c>
      <c r="C892">
        <f>INDEX(resultados!$A$2:$ZZ$3000, 886, MATCH($B$3, resultados!$A$1:$ZZ$1, 0))</f>
        <v/>
      </c>
    </row>
    <row r="893">
      <c r="A893">
        <f>INDEX(resultados!$A$2:$ZZ$3000, 887, MATCH($B$1, resultados!$A$1:$ZZ$1, 0))</f>
        <v/>
      </c>
      <c r="B893">
        <f>INDEX(resultados!$A$2:$ZZ$3000, 887, MATCH($B$2, resultados!$A$1:$ZZ$1, 0))</f>
        <v/>
      </c>
      <c r="C893">
        <f>INDEX(resultados!$A$2:$ZZ$3000, 887, MATCH($B$3, resultados!$A$1:$ZZ$1, 0))</f>
        <v/>
      </c>
    </row>
    <row r="894">
      <c r="A894">
        <f>INDEX(resultados!$A$2:$ZZ$3000, 888, MATCH($B$1, resultados!$A$1:$ZZ$1, 0))</f>
        <v/>
      </c>
      <c r="B894">
        <f>INDEX(resultados!$A$2:$ZZ$3000, 888, MATCH($B$2, resultados!$A$1:$ZZ$1, 0))</f>
        <v/>
      </c>
      <c r="C894">
        <f>INDEX(resultados!$A$2:$ZZ$3000, 888, MATCH($B$3, resultados!$A$1:$ZZ$1, 0))</f>
        <v/>
      </c>
    </row>
    <row r="895">
      <c r="A895">
        <f>INDEX(resultados!$A$2:$ZZ$3000, 889, MATCH($B$1, resultados!$A$1:$ZZ$1, 0))</f>
        <v/>
      </c>
      <c r="B895">
        <f>INDEX(resultados!$A$2:$ZZ$3000, 889, MATCH($B$2, resultados!$A$1:$ZZ$1, 0))</f>
        <v/>
      </c>
      <c r="C895">
        <f>INDEX(resultados!$A$2:$ZZ$3000, 889, MATCH($B$3, resultados!$A$1:$ZZ$1, 0))</f>
        <v/>
      </c>
    </row>
    <row r="896">
      <c r="A896">
        <f>INDEX(resultados!$A$2:$ZZ$3000, 890, MATCH($B$1, resultados!$A$1:$ZZ$1, 0))</f>
        <v/>
      </c>
      <c r="B896">
        <f>INDEX(resultados!$A$2:$ZZ$3000, 890, MATCH($B$2, resultados!$A$1:$ZZ$1, 0))</f>
        <v/>
      </c>
      <c r="C896">
        <f>INDEX(resultados!$A$2:$ZZ$3000, 890, MATCH($B$3, resultados!$A$1:$ZZ$1, 0))</f>
        <v/>
      </c>
    </row>
    <row r="897">
      <c r="A897">
        <f>INDEX(resultados!$A$2:$ZZ$3000, 891, MATCH($B$1, resultados!$A$1:$ZZ$1, 0))</f>
        <v/>
      </c>
      <c r="B897">
        <f>INDEX(resultados!$A$2:$ZZ$3000, 891, MATCH($B$2, resultados!$A$1:$ZZ$1, 0))</f>
        <v/>
      </c>
      <c r="C897">
        <f>INDEX(resultados!$A$2:$ZZ$3000, 891, MATCH($B$3, resultados!$A$1:$ZZ$1, 0))</f>
        <v/>
      </c>
    </row>
    <row r="898">
      <c r="A898">
        <f>INDEX(resultados!$A$2:$ZZ$3000, 892, MATCH($B$1, resultados!$A$1:$ZZ$1, 0))</f>
        <v/>
      </c>
      <c r="B898">
        <f>INDEX(resultados!$A$2:$ZZ$3000, 892, MATCH($B$2, resultados!$A$1:$ZZ$1, 0))</f>
        <v/>
      </c>
      <c r="C898">
        <f>INDEX(resultados!$A$2:$ZZ$3000, 892, MATCH($B$3, resultados!$A$1:$ZZ$1, 0))</f>
        <v/>
      </c>
    </row>
    <row r="899">
      <c r="A899">
        <f>INDEX(resultados!$A$2:$ZZ$3000, 893, MATCH($B$1, resultados!$A$1:$ZZ$1, 0))</f>
        <v/>
      </c>
      <c r="B899">
        <f>INDEX(resultados!$A$2:$ZZ$3000, 893, MATCH($B$2, resultados!$A$1:$ZZ$1, 0))</f>
        <v/>
      </c>
      <c r="C899">
        <f>INDEX(resultados!$A$2:$ZZ$3000, 893, MATCH($B$3, resultados!$A$1:$ZZ$1, 0))</f>
        <v/>
      </c>
    </row>
    <row r="900">
      <c r="A900">
        <f>INDEX(resultados!$A$2:$ZZ$3000, 894, MATCH($B$1, resultados!$A$1:$ZZ$1, 0))</f>
        <v/>
      </c>
      <c r="B900">
        <f>INDEX(resultados!$A$2:$ZZ$3000, 894, MATCH($B$2, resultados!$A$1:$ZZ$1, 0))</f>
        <v/>
      </c>
      <c r="C900">
        <f>INDEX(resultados!$A$2:$ZZ$3000, 894, MATCH($B$3, resultados!$A$1:$ZZ$1, 0))</f>
        <v/>
      </c>
    </row>
    <row r="901">
      <c r="A901">
        <f>INDEX(resultados!$A$2:$ZZ$3000, 895, MATCH($B$1, resultados!$A$1:$ZZ$1, 0))</f>
        <v/>
      </c>
      <c r="B901">
        <f>INDEX(resultados!$A$2:$ZZ$3000, 895, MATCH($B$2, resultados!$A$1:$ZZ$1, 0))</f>
        <v/>
      </c>
      <c r="C901">
        <f>INDEX(resultados!$A$2:$ZZ$3000, 895, MATCH($B$3, resultados!$A$1:$ZZ$1, 0))</f>
        <v/>
      </c>
    </row>
    <row r="902">
      <c r="A902">
        <f>INDEX(resultados!$A$2:$ZZ$3000, 896, MATCH($B$1, resultados!$A$1:$ZZ$1, 0))</f>
        <v/>
      </c>
      <c r="B902">
        <f>INDEX(resultados!$A$2:$ZZ$3000, 896, MATCH($B$2, resultados!$A$1:$ZZ$1, 0))</f>
        <v/>
      </c>
      <c r="C902">
        <f>INDEX(resultados!$A$2:$ZZ$3000, 896, MATCH($B$3, resultados!$A$1:$ZZ$1, 0))</f>
        <v/>
      </c>
    </row>
    <row r="903">
      <c r="A903">
        <f>INDEX(resultados!$A$2:$ZZ$3000, 897, MATCH($B$1, resultados!$A$1:$ZZ$1, 0))</f>
        <v/>
      </c>
      <c r="B903">
        <f>INDEX(resultados!$A$2:$ZZ$3000, 897, MATCH($B$2, resultados!$A$1:$ZZ$1, 0))</f>
        <v/>
      </c>
      <c r="C903">
        <f>INDEX(resultados!$A$2:$ZZ$3000, 897, MATCH($B$3, resultados!$A$1:$ZZ$1, 0))</f>
        <v/>
      </c>
    </row>
    <row r="904">
      <c r="A904">
        <f>INDEX(resultados!$A$2:$ZZ$3000, 898, MATCH($B$1, resultados!$A$1:$ZZ$1, 0))</f>
        <v/>
      </c>
      <c r="B904">
        <f>INDEX(resultados!$A$2:$ZZ$3000, 898, MATCH($B$2, resultados!$A$1:$ZZ$1, 0))</f>
        <v/>
      </c>
      <c r="C904">
        <f>INDEX(resultados!$A$2:$ZZ$3000, 898, MATCH($B$3, resultados!$A$1:$ZZ$1, 0))</f>
        <v/>
      </c>
    </row>
    <row r="905">
      <c r="A905">
        <f>INDEX(resultados!$A$2:$ZZ$3000, 899, MATCH($B$1, resultados!$A$1:$ZZ$1, 0))</f>
        <v/>
      </c>
      <c r="B905">
        <f>INDEX(resultados!$A$2:$ZZ$3000, 899, MATCH($B$2, resultados!$A$1:$ZZ$1, 0))</f>
        <v/>
      </c>
      <c r="C905">
        <f>INDEX(resultados!$A$2:$ZZ$3000, 899, MATCH($B$3, resultados!$A$1:$ZZ$1, 0))</f>
        <v/>
      </c>
    </row>
    <row r="906">
      <c r="A906">
        <f>INDEX(resultados!$A$2:$ZZ$3000, 900, MATCH($B$1, resultados!$A$1:$ZZ$1, 0))</f>
        <v/>
      </c>
      <c r="B906">
        <f>INDEX(resultados!$A$2:$ZZ$3000, 900, MATCH($B$2, resultados!$A$1:$ZZ$1, 0))</f>
        <v/>
      </c>
      <c r="C906">
        <f>INDEX(resultados!$A$2:$ZZ$3000, 900, MATCH($B$3, resultados!$A$1:$ZZ$1, 0))</f>
        <v/>
      </c>
    </row>
    <row r="907">
      <c r="A907">
        <f>INDEX(resultados!$A$2:$ZZ$3000, 901, MATCH($B$1, resultados!$A$1:$ZZ$1, 0))</f>
        <v/>
      </c>
      <c r="B907">
        <f>INDEX(resultados!$A$2:$ZZ$3000, 901, MATCH($B$2, resultados!$A$1:$ZZ$1, 0))</f>
        <v/>
      </c>
      <c r="C907">
        <f>INDEX(resultados!$A$2:$ZZ$3000, 901, MATCH($B$3, resultados!$A$1:$ZZ$1, 0))</f>
        <v/>
      </c>
    </row>
    <row r="908">
      <c r="A908">
        <f>INDEX(resultados!$A$2:$ZZ$3000, 902, MATCH($B$1, resultados!$A$1:$ZZ$1, 0))</f>
        <v/>
      </c>
      <c r="B908">
        <f>INDEX(resultados!$A$2:$ZZ$3000, 902, MATCH($B$2, resultados!$A$1:$ZZ$1, 0))</f>
        <v/>
      </c>
      <c r="C908">
        <f>INDEX(resultados!$A$2:$ZZ$3000, 902, MATCH($B$3, resultados!$A$1:$ZZ$1, 0))</f>
        <v/>
      </c>
    </row>
    <row r="909">
      <c r="A909">
        <f>INDEX(resultados!$A$2:$ZZ$3000, 903, MATCH($B$1, resultados!$A$1:$ZZ$1, 0))</f>
        <v/>
      </c>
      <c r="B909">
        <f>INDEX(resultados!$A$2:$ZZ$3000, 903, MATCH($B$2, resultados!$A$1:$ZZ$1, 0))</f>
        <v/>
      </c>
      <c r="C909">
        <f>INDEX(resultados!$A$2:$ZZ$3000, 903, MATCH($B$3, resultados!$A$1:$ZZ$1, 0))</f>
        <v/>
      </c>
    </row>
    <row r="910">
      <c r="A910">
        <f>INDEX(resultados!$A$2:$ZZ$3000, 904, MATCH($B$1, resultados!$A$1:$ZZ$1, 0))</f>
        <v/>
      </c>
      <c r="B910">
        <f>INDEX(resultados!$A$2:$ZZ$3000, 904, MATCH($B$2, resultados!$A$1:$ZZ$1, 0))</f>
        <v/>
      </c>
      <c r="C910">
        <f>INDEX(resultados!$A$2:$ZZ$3000, 904, MATCH($B$3, resultados!$A$1:$ZZ$1, 0))</f>
        <v/>
      </c>
    </row>
    <row r="911">
      <c r="A911">
        <f>INDEX(resultados!$A$2:$ZZ$3000, 905, MATCH($B$1, resultados!$A$1:$ZZ$1, 0))</f>
        <v/>
      </c>
      <c r="B911">
        <f>INDEX(resultados!$A$2:$ZZ$3000, 905, MATCH($B$2, resultados!$A$1:$ZZ$1, 0))</f>
        <v/>
      </c>
      <c r="C911">
        <f>INDEX(resultados!$A$2:$ZZ$3000, 905, MATCH($B$3, resultados!$A$1:$ZZ$1, 0))</f>
        <v/>
      </c>
    </row>
    <row r="912">
      <c r="A912">
        <f>INDEX(resultados!$A$2:$ZZ$3000, 906, MATCH($B$1, resultados!$A$1:$ZZ$1, 0))</f>
        <v/>
      </c>
      <c r="B912">
        <f>INDEX(resultados!$A$2:$ZZ$3000, 906, MATCH($B$2, resultados!$A$1:$ZZ$1, 0))</f>
        <v/>
      </c>
      <c r="C912">
        <f>INDEX(resultados!$A$2:$ZZ$3000, 906, MATCH($B$3, resultados!$A$1:$ZZ$1, 0))</f>
        <v/>
      </c>
    </row>
    <row r="913">
      <c r="A913">
        <f>INDEX(resultados!$A$2:$ZZ$3000, 907, MATCH($B$1, resultados!$A$1:$ZZ$1, 0))</f>
        <v/>
      </c>
      <c r="B913">
        <f>INDEX(resultados!$A$2:$ZZ$3000, 907, MATCH($B$2, resultados!$A$1:$ZZ$1, 0))</f>
        <v/>
      </c>
      <c r="C913">
        <f>INDEX(resultados!$A$2:$ZZ$3000, 907, MATCH($B$3, resultados!$A$1:$ZZ$1, 0))</f>
        <v/>
      </c>
    </row>
    <row r="914">
      <c r="A914">
        <f>INDEX(resultados!$A$2:$ZZ$3000, 908, MATCH($B$1, resultados!$A$1:$ZZ$1, 0))</f>
        <v/>
      </c>
      <c r="B914">
        <f>INDEX(resultados!$A$2:$ZZ$3000, 908, MATCH($B$2, resultados!$A$1:$ZZ$1, 0))</f>
        <v/>
      </c>
      <c r="C914">
        <f>INDEX(resultados!$A$2:$ZZ$3000, 908, MATCH($B$3, resultados!$A$1:$ZZ$1, 0))</f>
        <v/>
      </c>
    </row>
    <row r="915">
      <c r="A915">
        <f>INDEX(resultados!$A$2:$ZZ$3000, 909, MATCH($B$1, resultados!$A$1:$ZZ$1, 0))</f>
        <v/>
      </c>
      <c r="B915">
        <f>INDEX(resultados!$A$2:$ZZ$3000, 909, MATCH($B$2, resultados!$A$1:$ZZ$1, 0))</f>
        <v/>
      </c>
      <c r="C915">
        <f>INDEX(resultados!$A$2:$ZZ$3000, 909, MATCH($B$3, resultados!$A$1:$ZZ$1, 0))</f>
        <v/>
      </c>
    </row>
    <row r="916">
      <c r="A916">
        <f>INDEX(resultados!$A$2:$ZZ$3000, 910, MATCH($B$1, resultados!$A$1:$ZZ$1, 0))</f>
        <v/>
      </c>
      <c r="B916">
        <f>INDEX(resultados!$A$2:$ZZ$3000, 910, MATCH($B$2, resultados!$A$1:$ZZ$1, 0))</f>
        <v/>
      </c>
      <c r="C916">
        <f>INDEX(resultados!$A$2:$ZZ$3000, 910, MATCH($B$3, resultados!$A$1:$ZZ$1, 0))</f>
        <v/>
      </c>
    </row>
    <row r="917">
      <c r="A917">
        <f>INDEX(resultados!$A$2:$ZZ$3000, 911, MATCH($B$1, resultados!$A$1:$ZZ$1, 0))</f>
        <v/>
      </c>
      <c r="B917">
        <f>INDEX(resultados!$A$2:$ZZ$3000, 911, MATCH($B$2, resultados!$A$1:$ZZ$1, 0))</f>
        <v/>
      </c>
      <c r="C917">
        <f>INDEX(resultados!$A$2:$ZZ$3000, 911, MATCH($B$3, resultados!$A$1:$ZZ$1, 0))</f>
        <v/>
      </c>
    </row>
    <row r="918">
      <c r="A918">
        <f>INDEX(resultados!$A$2:$ZZ$3000, 912, MATCH($B$1, resultados!$A$1:$ZZ$1, 0))</f>
        <v/>
      </c>
      <c r="B918">
        <f>INDEX(resultados!$A$2:$ZZ$3000, 912, MATCH($B$2, resultados!$A$1:$ZZ$1, 0))</f>
        <v/>
      </c>
      <c r="C918">
        <f>INDEX(resultados!$A$2:$ZZ$3000, 912, MATCH($B$3, resultados!$A$1:$ZZ$1, 0))</f>
        <v/>
      </c>
    </row>
    <row r="919">
      <c r="A919">
        <f>INDEX(resultados!$A$2:$ZZ$3000, 913, MATCH($B$1, resultados!$A$1:$ZZ$1, 0))</f>
        <v/>
      </c>
      <c r="B919">
        <f>INDEX(resultados!$A$2:$ZZ$3000, 913, MATCH($B$2, resultados!$A$1:$ZZ$1, 0))</f>
        <v/>
      </c>
      <c r="C919">
        <f>INDEX(resultados!$A$2:$ZZ$3000, 913, MATCH($B$3, resultados!$A$1:$ZZ$1, 0))</f>
        <v/>
      </c>
    </row>
    <row r="920">
      <c r="A920">
        <f>INDEX(resultados!$A$2:$ZZ$3000, 914, MATCH($B$1, resultados!$A$1:$ZZ$1, 0))</f>
        <v/>
      </c>
      <c r="B920">
        <f>INDEX(resultados!$A$2:$ZZ$3000, 914, MATCH($B$2, resultados!$A$1:$ZZ$1, 0))</f>
        <v/>
      </c>
      <c r="C920">
        <f>INDEX(resultados!$A$2:$ZZ$3000, 914, MATCH($B$3, resultados!$A$1:$ZZ$1, 0))</f>
        <v/>
      </c>
    </row>
    <row r="921">
      <c r="A921">
        <f>INDEX(resultados!$A$2:$ZZ$3000, 915, MATCH($B$1, resultados!$A$1:$ZZ$1, 0))</f>
        <v/>
      </c>
      <c r="B921">
        <f>INDEX(resultados!$A$2:$ZZ$3000, 915, MATCH($B$2, resultados!$A$1:$ZZ$1, 0))</f>
        <v/>
      </c>
      <c r="C921">
        <f>INDEX(resultados!$A$2:$ZZ$3000, 915, MATCH($B$3, resultados!$A$1:$ZZ$1, 0))</f>
        <v/>
      </c>
    </row>
    <row r="922">
      <c r="A922">
        <f>INDEX(resultados!$A$2:$ZZ$3000, 916, MATCH($B$1, resultados!$A$1:$ZZ$1, 0))</f>
        <v/>
      </c>
      <c r="B922">
        <f>INDEX(resultados!$A$2:$ZZ$3000, 916, MATCH($B$2, resultados!$A$1:$ZZ$1, 0))</f>
        <v/>
      </c>
      <c r="C922">
        <f>INDEX(resultados!$A$2:$ZZ$3000, 916, MATCH($B$3, resultados!$A$1:$ZZ$1, 0))</f>
        <v/>
      </c>
    </row>
    <row r="923">
      <c r="A923">
        <f>INDEX(resultados!$A$2:$ZZ$3000, 917, MATCH($B$1, resultados!$A$1:$ZZ$1, 0))</f>
        <v/>
      </c>
      <c r="B923">
        <f>INDEX(resultados!$A$2:$ZZ$3000, 917, MATCH($B$2, resultados!$A$1:$ZZ$1, 0))</f>
        <v/>
      </c>
      <c r="C923">
        <f>INDEX(resultados!$A$2:$ZZ$3000, 917, MATCH($B$3, resultados!$A$1:$ZZ$1, 0))</f>
        <v/>
      </c>
    </row>
    <row r="924">
      <c r="A924">
        <f>INDEX(resultados!$A$2:$ZZ$3000, 918, MATCH($B$1, resultados!$A$1:$ZZ$1, 0))</f>
        <v/>
      </c>
      <c r="B924">
        <f>INDEX(resultados!$A$2:$ZZ$3000, 918, MATCH($B$2, resultados!$A$1:$ZZ$1, 0))</f>
        <v/>
      </c>
      <c r="C924">
        <f>INDEX(resultados!$A$2:$ZZ$3000, 918, MATCH($B$3, resultados!$A$1:$ZZ$1, 0))</f>
        <v/>
      </c>
    </row>
    <row r="925">
      <c r="A925">
        <f>INDEX(resultados!$A$2:$ZZ$3000, 919, MATCH($B$1, resultados!$A$1:$ZZ$1, 0))</f>
        <v/>
      </c>
      <c r="B925">
        <f>INDEX(resultados!$A$2:$ZZ$3000, 919, MATCH($B$2, resultados!$A$1:$ZZ$1, 0))</f>
        <v/>
      </c>
      <c r="C925">
        <f>INDEX(resultados!$A$2:$ZZ$3000, 919, MATCH($B$3, resultados!$A$1:$ZZ$1, 0))</f>
        <v/>
      </c>
    </row>
    <row r="926">
      <c r="A926">
        <f>INDEX(resultados!$A$2:$ZZ$3000, 920, MATCH($B$1, resultados!$A$1:$ZZ$1, 0))</f>
        <v/>
      </c>
      <c r="B926">
        <f>INDEX(resultados!$A$2:$ZZ$3000, 920, MATCH($B$2, resultados!$A$1:$ZZ$1, 0))</f>
        <v/>
      </c>
      <c r="C926">
        <f>INDEX(resultados!$A$2:$ZZ$3000, 920, MATCH($B$3, resultados!$A$1:$ZZ$1, 0))</f>
        <v/>
      </c>
    </row>
    <row r="927">
      <c r="A927">
        <f>INDEX(resultados!$A$2:$ZZ$3000, 921, MATCH($B$1, resultados!$A$1:$ZZ$1, 0))</f>
        <v/>
      </c>
      <c r="B927">
        <f>INDEX(resultados!$A$2:$ZZ$3000, 921, MATCH($B$2, resultados!$A$1:$ZZ$1, 0))</f>
        <v/>
      </c>
      <c r="C927">
        <f>INDEX(resultados!$A$2:$ZZ$3000, 921, MATCH($B$3, resultados!$A$1:$ZZ$1, 0))</f>
        <v/>
      </c>
    </row>
    <row r="928">
      <c r="A928">
        <f>INDEX(resultados!$A$2:$ZZ$3000, 922, MATCH($B$1, resultados!$A$1:$ZZ$1, 0))</f>
        <v/>
      </c>
      <c r="B928">
        <f>INDEX(resultados!$A$2:$ZZ$3000, 922, MATCH($B$2, resultados!$A$1:$ZZ$1, 0))</f>
        <v/>
      </c>
      <c r="C928">
        <f>INDEX(resultados!$A$2:$ZZ$3000, 922, MATCH($B$3, resultados!$A$1:$ZZ$1, 0))</f>
        <v/>
      </c>
    </row>
    <row r="929">
      <c r="A929">
        <f>INDEX(resultados!$A$2:$ZZ$3000, 923, MATCH($B$1, resultados!$A$1:$ZZ$1, 0))</f>
        <v/>
      </c>
      <c r="B929">
        <f>INDEX(resultados!$A$2:$ZZ$3000, 923, MATCH($B$2, resultados!$A$1:$ZZ$1, 0))</f>
        <v/>
      </c>
      <c r="C929">
        <f>INDEX(resultados!$A$2:$ZZ$3000, 923, MATCH($B$3, resultados!$A$1:$ZZ$1, 0))</f>
        <v/>
      </c>
    </row>
    <row r="930">
      <c r="A930">
        <f>INDEX(resultados!$A$2:$ZZ$3000, 924, MATCH($B$1, resultados!$A$1:$ZZ$1, 0))</f>
        <v/>
      </c>
      <c r="B930">
        <f>INDEX(resultados!$A$2:$ZZ$3000, 924, MATCH($B$2, resultados!$A$1:$ZZ$1, 0))</f>
        <v/>
      </c>
      <c r="C930">
        <f>INDEX(resultados!$A$2:$ZZ$3000, 924, MATCH($B$3, resultados!$A$1:$ZZ$1, 0))</f>
        <v/>
      </c>
    </row>
    <row r="931">
      <c r="A931">
        <f>INDEX(resultados!$A$2:$ZZ$3000, 925, MATCH($B$1, resultados!$A$1:$ZZ$1, 0))</f>
        <v/>
      </c>
      <c r="B931">
        <f>INDEX(resultados!$A$2:$ZZ$3000, 925, MATCH($B$2, resultados!$A$1:$ZZ$1, 0))</f>
        <v/>
      </c>
      <c r="C931">
        <f>INDEX(resultados!$A$2:$ZZ$3000, 925, MATCH($B$3, resultados!$A$1:$ZZ$1, 0))</f>
        <v/>
      </c>
    </row>
    <row r="932">
      <c r="A932">
        <f>INDEX(resultados!$A$2:$ZZ$3000, 926, MATCH($B$1, resultados!$A$1:$ZZ$1, 0))</f>
        <v/>
      </c>
      <c r="B932">
        <f>INDEX(resultados!$A$2:$ZZ$3000, 926, MATCH($B$2, resultados!$A$1:$ZZ$1, 0))</f>
        <v/>
      </c>
      <c r="C932">
        <f>INDEX(resultados!$A$2:$ZZ$3000, 926, MATCH($B$3, resultados!$A$1:$ZZ$1, 0))</f>
        <v/>
      </c>
    </row>
    <row r="933">
      <c r="A933">
        <f>INDEX(resultados!$A$2:$ZZ$3000, 927, MATCH($B$1, resultados!$A$1:$ZZ$1, 0))</f>
        <v/>
      </c>
      <c r="B933">
        <f>INDEX(resultados!$A$2:$ZZ$3000, 927, MATCH($B$2, resultados!$A$1:$ZZ$1, 0))</f>
        <v/>
      </c>
      <c r="C933">
        <f>INDEX(resultados!$A$2:$ZZ$3000, 927, MATCH($B$3, resultados!$A$1:$ZZ$1, 0))</f>
        <v/>
      </c>
    </row>
    <row r="934">
      <c r="A934">
        <f>INDEX(resultados!$A$2:$ZZ$3000, 928, MATCH($B$1, resultados!$A$1:$ZZ$1, 0))</f>
        <v/>
      </c>
      <c r="B934">
        <f>INDEX(resultados!$A$2:$ZZ$3000, 928, MATCH($B$2, resultados!$A$1:$ZZ$1, 0))</f>
        <v/>
      </c>
      <c r="C934">
        <f>INDEX(resultados!$A$2:$ZZ$3000, 928, MATCH($B$3, resultados!$A$1:$ZZ$1, 0))</f>
        <v/>
      </c>
    </row>
    <row r="935">
      <c r="A935">
        <f>INDEX(resultados!$A$2:$ZZ$3000, 929, MATCH($B$1, resultados!$A$1:$ZZ$1, 0))</f>
        <v/>
      </c>
      <c r="B935">
        <f>INDEX(resultados!$A$2:$ZZ$3000, 929, MATCH($B$2, resultados!$A$1:$ZZ$1, 0))</f>
        <v/>
      </c>
      <c r="C935">
        <f>INDEX(resultados!$A$2:$ZZ$3000, 929, MATCH($B$3, resultados!$A$1:$ZZ$1, 0))</f>
        <v/>
      </c>
    </row>
    <row r="936">
      <c r="A936">
        <f>INDEX(resultados!$A$2:$ZZ$3000, 930, MATCH($B$1, resultados!$A$1:$ZZ$1, 0))</f>
        <v/>
      </c>
      <c r="B936">
        <f>INDEX(resultados!$A$2:$ZZ$3000, 930, MATCH($B$2, resultados!$A$1:$ZZ$1, 0))</f>
        <v/>
      </c>
      <c r="C936">
        <f>INDEX(resultados!$A$2:$ZZ$3000, 930, MATCH($B$3, resultados!$A$1:$ZZ$1, 0))</f>
        <v/>
      </c>
    </row>
    <row r="937">
      <c r="A937">
        <f>INDEX(resultados!$A$2:$ZZ$3000, 931, MATCH($B$1, resultados!$A$1:$ZZ$1, 0))</f>
        <v/>
      </c>
      <c r="B937">
        <f>INDEX(resultados!$A$2:$ZZ$3000, 931, MATCH($B$2, resultados!$A$1:$ZZ$1, 0))</f>
        <v/>
      </c>
      <c r="C937">
        <f>INDEX(resultados!$A$2:$ZZ$3000, 931, MATCH($B$3, resultados!$A$1:$ZZ$1, 0))</f>
        <v/>
      </c>
    </row>
    <row r="938">
      <c r="A938">
        <f>INDEX(resultados!$A$2:$ZZ$3000, 932, MATCH($B$1, resultados!$A$1:$ZZ$1, 0))</f>
        <v/>
      </c>
      <c r="B938">
        <f>INDEX(resultados!$A$2:$ZZ$3000, 932, MATCH($B$2, resultados!$A$1:$ZZ$1, 0))</f>
        <v/>
      </c>
      <c r="C938">
        <f>INDEX(resultados!$A$2:$ZZ$3000, 932, MATCH($B$3, resultados!$A$1:$ZZ$1, 0))</f>
        <v/>
      </c>
    </row>
    <row r="939">
      <c r="A939">
        <f>INDEX(resultados!$A$2:$ZZ$3000, 933, MATCH($B$1, resultados!$A$1:$ZZ$1, 0))</f>
        <v/>
      </c>
      <c r="B939">
        <f>INDEX(resultados!$A$2:$ZZ$3000, 933, MATCH($B$2, resultados!$A$1:$ZZ$1, 0))</f>
        <v/>
      </c>
      <c r="C939">
        <f>INDEX(resultados!$A$2:$ZZ$3000, 933, MATCH($B$3, resultados!$A$1:$ZZ$1, 0))</f>
        <v/>
      </c>
    </row>
    <row r="940">
      <c r="A940">
        <f>INDEX(resultados!$A$2:$ZZ$3000, 934, MATCH($B$1, resultados!$A$1:$ZZ$1, 0))</f>
        <v/>
      </c>
      <c r="B940">
        <f>INDEX(resultados!$A$2:$ZZ$3000, 934, MATCH($B$2, resultados!$A$1:$ZZ$1, 0))</f>
        <v/>
      </c>
      <c r="C940">
        <f>INDEX(resultados!$A$2:$ZZ$3000, 934, MATCH($B$3, resultados!$A$1:$ZZ$1, 0))</f>
        <v/>
      </c>
    </row>
    <row r="941">
      <c r="A941">
        <f>INDEX(resultados!$A$2:$ZZ$3000, 935, MATCH($B$1, resultados!$A$1:$ZZ$1, 0))</f>
        <v/>
      </c>
      <c r="B941">
        <f>INDEX(resultados!$A$2:$ZZ$3000, 935, MATCH($B$2, resultados!$A$1:$ZZ$1, 0))</f>
        <v/>
      </c>
      <c r="C941">
        <f>INDEX(resultados!$A$2:$ZZ$3000, 935, MATCH($B$3, resultados!$A$1:$ZZ$1, 0))</f>
        <v/>
      </c>
    </row>
    <row r="942">
      <c r="A942">
        <f>INDEX(resultados!$A$2:$ZZ$3000, 936, MATCH($B$1, resultados!$A$1:$ZZ$1, 0))</f>
        <v/>
      </c>
      <c r="B942">
        <f>INDEX(resultados!$A$2:$ZZ$3000, 936, MATCH($B$2, resultados!$A$1:$ZZ$1, 0))</f>
        <v/>
      </c>
      <c r="C942">
        <f>INDEX(resultados!$A$2:$ZZ$3000, 936, MATCH($B$3, resultados!$A$1:$ZZ$1, 0))</f>
        <v/>
      </c>
    </row>
    <row r="943">
      <c r="A943">
        <f>INDEX(resultados!$A$2:$ZZ$3000, 937, MATCH($B$1, resultados!$A$1:$ZZ$1, 0))</f>
        <v/>
      </c>
      <c r="B943">
        <f>INDEX(resultados!$A$2:$ZZ$3000, 937, MATCH($B$2, resultados!$A$1:$ZZ$1, 0))</f>
        <v/>
      </c>
      <c r="C943">
        <f>INDEX(resultados!$A$2:$ZZ$3000, 937, MATCH($B$3, resultados!$A$1:$ZZ$1, 0))</f>
        <v/>
      </c>
    </row>
    <row r="944">
      <c r="A944">
        <f>INDEX(resultados!$A$2:$ZZ$3000, 938, MATCH($B$1, resultados!$A$1:$ZZ$1, 0))</f>
        <v/>
      </c>
      <c r="B944">
        <f>INDEX(resultados!$A$2:$ZZ$3000, 938, MATCH($B$2, resultados!$A$1:$ZZ$1, 0))</f>
        <v/>
      </c>
      <c r="C944">
        <f>INDEX(resultados!$A$2:$ZZ$3000, 938, MATCH($B$3, resultados!$A$1:$ZZ$1, 0))</f>
        <v/>
      </c>
    </row>
    <row r="945">
      <c r="A945">
        <f>INDEX(resultados!$A$2:$ZZ$3000, 939, MATCH($B$1, resultados!$A$1:$ZZ$1, 0))</f>
        <v/>
      </c>
      <c r="B945">
        <f>INDEX(resultados!$A$2:$ZZ$3000, 939, MATCH($B$2, resultados!$A$1:$ZZ$1, 0))</f>
        <v/>
      </c>
      <c r="C945">
        <f>INDEX(resultados!$A$2:$ZZ$3000, 939, MATCH($B$3, resultados!$A$1:$ZZ$1, 0))</f>
        <v/>
      </c>
    </row>
    <row r="946">
      <c r="A946">
        <f>INDEX(resultados!$A$2:$ZZ$3000, 940, MATCH($B$1, resultados!$A$1:$ZZ$1, 0))</f>
        <v/>
      </c>
      <c r="B946">
        <f>INDEX(resultados!$A$2:$ZZ$3000, 940, MATCH($B$2, resultados!$A$1:$ZZ$1, 0))</f>
        <v/>
      </c>
      <c r="C946">
        <f>INDEX(resultados!$A$2:$ZZ$3000, 940, MATCH($B$3, resultados!$A$1:$ZZ$1, 0))</f>
        <v/>
      </c>
    </row>
    <row r="947">
      <c r="A947">
        <f>INDEX(resultados!$A$2:$ZZ$3000, 941, MATCH($B$1, resultados!$A$1:$ZZ$1, 0))</f>
        <v/>
      </c>
      <c r="B947">
        <f>INDEX(resultados!$A$2:$ZZ$3000, 941, MATCH($B$2, resultados!$A$1:$ZZ$1, 0))</f>
        <v/>
      </c>
      <c r="C947">
        <f>INDEX(resultados!$A$2:$ZZ$3000, 941, MATCH($B$3, resultados!$A$1:$ZZ$1, 0))</f>
        <v/>
      </c>
    </row>
    <row r="948">
      <c r="A948">
        <f>INDEX(resultados!$A$2:$ZZ$3000, 942, MATCH($B$1, resultados!$A$1:$ZZ$1, 0))</f>
        <v/>
      </c>
      <c r="B948">
        <f>INDEX(resultados!$A$2:$ZZ$3000, 942, MATCH($B$2, resultados!$A$1:$ZZ$1, 0))</f>
        <v/>
      </c>
      <c r="C948">
        <f>INDEX(resultados!$A$2:$ZZ$3000, 942, MATCH($B$3, resultados!$A$1:$ZZ$1, 0))</f>
        <v/>
      </c>
    </row>
    <row r="949">
      <c r="A949">
        <f>INDEX(resultados!$A$2:$ZZ$3000, 943, MATCH($B$1, resultados!$A$1:$ZZ$1, 0))</f>
        <v/>
      </c>
      <c r="B949">
        <f>INDEX(resultados!$A$2:$ZZ$3000, 943, MATCH($B$2, resultados!$A$1:$ZZ$1, 0))</f>
        <v/>
      </c>
      <c r="C949">
        <f>INDEX(resultados!$A$2:$ZZ$3000, 943, MATCH($B$3, resultados!$A$1:$ZZ$1, 0))</f>
        <v/>
      </c>
    </row>
    <row r="950">
      <c r="A950">
        <f>INDEX(resultados!$A$2:$ZZ$3000, 944, MATCH($B$1, resultados!$A$1:$ZZ$1, 0))</f>
        <v/>
      </c>
      <c r="B950">
        <f>INDEX(resultados!$A$2:$ZZ$3000, 944, MATCH($B$2, resultados!$A$1:$ZZ$1, 0))</f>
        <v/>
      </c>
      <c r="C950">
        <f>INDEX(resultados!$A$2:$ZZ$3000, 944, MATCH($B$3, resultados!$A$1:$ZZ$1, 0))</f>
        <v/>
      </c>
    </row>
    <row r="951">
      <c r="A951">
        <f>INDEX(resultados!$A$2:$ZZ$3000, 945, MATCH($B$1, resultados!$A$1:$ZZ$1, 0))</f>
        <v/>
      </c>
      <c r="B951">
        <f>INDEX(resultados!$A$2:$ZZ$3000, 945, MATCH($B$2, resultados!$A$1:$ZZ$1, 0))</f>
        <v/>
      </c>
      <c r="C951">
        <f>INDEX(resultados!$A$2:$ZZ$3000, 945, MATCH($B$3, resultados!$A$1:$ZZ$1, 0))</f>
        <v/>
      </c>
    </row>
    <row r="952">
      <c r="A952">
        <f>INDEX(resultados!$A$2:$ZZ$3000, 946, MATCH($B$1, resultados!$A$1:$ZZ$1, 0))</f>
        <v/>
      </c>
      <c r="B952">
        <f>INDEX(resultados!$A$2:$ZZ$3000, 946, MATCH($B$2, resultados!$A$1:$ZZ$1, 0))</f>
        <v/>
      </c>
      <c r="C952">
        <f>INDEX(resultados!$A$2:$ZZ$3000, 946, MATCH($B$3, resultados!$A$1:$ZZ$1, 0))</f>
        <v/>
      </c>
    </row>
    <row r="953">
      <c r="A953">
        <f>INDEX(resultados!$A$2:$ZZ$3000, 947, MATCH($B$1, resultados!$A$1:$ZZ$1, 0))</f>
        <v/>
      </c>
      <c r="B953">
        <f>INDEX(resultados!$A$2:$ZZ$3000, 947, MATCH($B$2, resultados!$A$1:$ZZ$1, 0))</f>
        <v/>
      </c>
      <c r="C953">
        <f>INDEX(resultados!$A$2:$ZZ$3000, 947, MATCH($B$3, resultados!$A$1:$ZZ$1, 0))</f>
        <v/>
      </c>
    </row>
    <row r="954">
      <c r="A954">
        <f>INDEX(resultados!$A$2:$ZZ$3000, 948, MATCH($B$1, resultados!$A$1:$ZZ$1, 0))</f>
        <v/>
      </c>
      <c r="B954">
        <f>INDEX(resultados!$A$2:$ZZ$3000, 948, MATCH($B$2, resultados!$A$1:$ZZ$1, 0))</f>
        <v/>
      </c>
      <c r="C954">
        <f>INDEX(resultados!$A$2:$ZZ$3000, 948, MATCH($B$3, resultados!$A$1:$ZZ$1, 0))</f>
        <v/>
      </c>
    </row>
    <row r="955">
      <c r="A955">
        <f>INDEX(resultados!$A$2:$ZZ$3000, 949, MATCH($B$1, resultados!$A$1:$ZZ$1, 0))</f>
        <v/>
      </c>
      <c r="B955">
        <f>INDEX(resultados!$A$2:$ZZ$3000, 949, MATCH($B$2, resultados!$A$1:$ZZ$1, 0))</f>
        <v/>
      </c>
      <c r="C955">
        <f>INDEX(resultados!$A$2:$ZZ$3000, 949, MATCH($B$3, resultados!$A$1:$ZZ$1, 0))</f>
        <v/>
      </c>
    </row>
    <row r="956">
      <c r="A956">
        <f>INDEX(resultados!$A$2:$ZZ$3000, 950, MATCH($B$1, resultados!$A$1:$ZZ$1, 0))</f>
        <v/>
      </c>
      <c r="B956">
        <f>INDEX(resultados!$A$2:$ZZ$3000, 950, MATCH($B$2, resultados!$A$1:$ZZ$1, 0))</f>
        <v/>
      </c>
      <c r="C956">
        <f>INDEX(resultados!$A$2:$ZZ$3000, 950, MATCH($B$3, resultados!$A$1:$ZZ$1, 0))</f>
        <v/>
      </c>
    </row>
    <row r="957">
      <c r="A957">
        <f>INDEX(resultados!$A$2:$ZZ$3000, 951, MATCH($B$1, resultados!$A$1:$ZZ$1, 0))</f>
        <v/>
      </c>
      <c r="B957">
        <f>INDEX(resultados!$A$2:$ZZ$3000, 951, MATCH($B$2, resultados!$A$1:$ZZ$1, 0))</f>
        <v/>
      </c>
      <c r="C957">
        <f>INDEX(resultados!$A$2:$ZZ$3000, 951, MATCH($B$3, resultados!$A$1:$ZZ$1, 0))</f>
        <v/>
      </c>
    </row>
    <row r="958">
      <c r="A958">
        <f>INDEX(resultados!$A$2:$ZZ$3000, 952, MATCH($B$1, resultados!$A$1:$ZZ$1, 0))</f>
        <v/>
      </c>
      <c r="B958">
        <f>INDEX(resultados!$A$2:$ZZ$3000, 952, MATCH($B$2, resultados!$A$1:$ZZ$1, 0))</f>
        <v/>
      </c>
      <c r="C958">
        <f>INDEX(resultados!$A$2:$ZZ$3000, 952, MATCH($B$3, resultados!$A$1:$ZZ$1, 0))</f>
        <v/>
      </c>
    </row>
    <row r="959">
      <c r="A959">
        <f>INDEX(resultados!$A$2:$ZZ$3000, 953, MATCH($B$1, resultados!$A$1:$ZZ$1, 0))</f>
        <v/>
      </c>
      <c r="B959">
        <f>INDEX(resultados!$A$2:$ZZ$3000, 953, MATCH($B$2, resultados!$A$1:$ZZ$1, 0))</f>
        <v/>
      </c>
      <c r="C959">
        <f>INDEX(resultados!$A$2:$ZZ$3000, 953, MATCH($B$3, resultados!$A$1:$ZZ$1, 0))</f>
        <v/>
      </c>
    </row>
    <row r="960">
      <c r="A960">
        <f>INDEX(resultados!$A$2:$ZZ$3000, 954, MATCH($B$1, resultados!$A$1:$ZZ$1, 0))</f>
        <v/>
      </c>
      <c r="B960">
        <f>INDEX(resultados!$A$2:$ZZ$3000, 954, MATCH($B$2, resultados!$A$1:$ZZ$1, 0))</f>
        <v/>
      </c>
      <c r="C960">
        <f>INDEX(resultados!$A$2:$ZZ$3000, 954, MATCH($B$3, resultados!$A$1:$ZZ$1, 0))</f>
        <v/>
      </c>
    </row>
    <row r="961">
      <c r="A961">
        <f>INDEX(resultados!$A$2:$ZZ$3000, 955, MATCH($B$1, resultados!$A$1:$ZZ$1, 0))</f>
        <v/>
      </c>
      <c r="B961">
        <f>INDEX(resultados!$A$2:$ZZ$3000, 955, MATCH($B$2, resultados!$A$1:$ZZ$1, 0))</f>
        <v/>
      </c>
      <c r="C961">
        <f>INDEX(resultados!$A$2:$ZZ$3000, 955, MATCH($B$3, resultados!$A$1:$ZZ$1, 0))</f>
        <v/>
      </c>
    </row>
    <row r="962">
      <c r="A962">
        <f>INDEX(resultados!$A$2:$ZZ$3000, 956, MATCH($B$1, resultados!$A$1:$ZZ$1, 0))</f>
        <v/>
      </c>
      <c r="B962">
        <f>INDEX(resultados!$A$2:$ZZ$3000, 956, MATCH($B$2, resultados!$A$1:$ZZ$1, 0))</f>
        <v/>
      </c>
      <c r="C962">
        <f>INDEX(resultados!$A$2:$ZZ$3000, 956, MATCH($B$3, resultados!$A$1:$ZZ$1, 0))</f>
        <v/>
      </c>
    </row>
    <row r="963">
      <c r="A963">
        <f>INDEX(resultados!$A$2:$ZZ$3000, 957, MATCH($B$1, resultados!$A$1:$ZZ$1, 0))</f>
        <v/>
      </c>
      <c r="B963">
        <f>INDEX(resultados!$A$2:$ZZ$3000, 957, MATCH($B$2, resultados!$A$1:$ZZ$1, 0))</f>
        <v/>
      </c>
      <c r="C963">
        <f>INDEX(resultados!$A$2:$ZZ$3000, 957, MATCH($B$3, resultados!$A$1:$ZZ$1, 0))</f>
        <v/>
      </c>
    </row>
    <row r="964">
      <c r="A964">
        <f>INDEX(resultados!$A$2:$ZZ$3000, 958, MATCH($B$1, resultados!$A$1:$ZZ$1, 0))</f>
        <v/>
      </c>
      <c r="B964">
        <f>INDEX(resultados!$A$2:$ZZ$3000, 958, MATCH($B$2, resultados!$A$1:$ZZ$1, 0))</f>
        <v/>
      </c>
      <c r="C964">
        <f>INDEX(resultados!$A$2:$ZZ$3000, 958, MATCH($B$3, resultados!$A$1:$ZZ$1, 0))</f>
        <v/>
      </c>
    </row>
    <row r="965">
      <c r="A965">
        <f>INDEX(resultados!$A$2:$ZZ$3000, 959, MATCH($B$1, resultados!$A$1:$ZZ$1, 0))</f>
        <v/>
      </c>
      <c r="B965">
        <f>INDEX(resultados!$A$2:$ZZ$3000, 959, MATCH($B$2, resultados!$A$1:$ZZ$1, 0))</f>
        <v/>
      </c>
      <c r="C965">
        <f>INDEX(resultados!$A$2:$ZZ$3000, 959, MATCH($B$3, resultados!$A$1:$ZZ$1, 0))</f>
        <v/>
      </c>
    </row>
    <row r="966">
      <c r="A966">
        <f>INDEX(resultados!$A$2:$ZZ$3000, 960, MATCH($B$1, resultados!$A$1:$ZZ$1, 0))</f>
        <v/>
      </c>
      <c r="B966">
        <f>INDEX(resultados!$A$2:$ZZ$3000, 960, MATCH($B$2, resultados!$A$1:$ZZ$1, 0))</f>
        <v/>
      </c>
      <c r="C966">
        <f>INDEX(resultados!$A$2:$ZZ$3000, 960, MATCH($B$3, resultados!$A$1:$ZZ$1, 0))</f>
        <v/>
      </c>
    </row>
    <row r="967">
      <c r="A967">
        <f>INDEX(resultados!$A$2:$ZZ$3000, 961, MATCH($B$1, resultados!$A$1:$ZZ$1, 0))</f>
        <v/>
      </c>
      <c r="B967">
        <f>INDEX(resultados!$A$2:$ZZ$3000, 961, MATCH($B$2, resultados!$A$1:$ZZ$1, 0))</f>
        <v/>
      </c>
      <c r="C967">
        <f>INDEX(resultados!$A$2:$ZZ$3000, 961, MATCH($B$3, resultados!$A$1:$ZZ$1, 0))</f>
        <v/>
      </c>
    </row>
    <row r="968">
      <c r="A968">
        <f>INDEX(resultados!$A$2:$ZZ$3000, 962, MATCH($B$1, resultados!$A$1:$ZZ$1, 0))</f>
        <v/>
      </c>
      <c r="B968">
        <f>INDEX(resultados!$A$2:$ZZ$3000, 962, MATCH($B$2, resultados!$A$1:$ZZ$1, 0))</f>
        <v/>
      </c>
      <c r="C968">
        <f>INDEX(resultados!$A$2:$ZZ$3000, 962, MATCH($B$3, resultados!$A$1:$ZZ$1, 0))</f>
        <v/>
      </c>
    </row>
    <row r="969">
      <c r="A969">
        <f>INDEX(resultados!$A$2:$ZZ$3000, 963, MATCH($B$1, resultados!$A$1:$ZZ$1, 0))</f>
        <v/>
      </c>
      <c r="B969">
        <f>INDEX(resultados!$A$2:$ZZ$3000, 963, MATCH($B$2, resultados!$A$1:$ZZ$1, 0))</f>
        <v/>
      </c>
      <c r="C969">
        <f>INDEX(resultados!$A$2:$ZZ$3000, 963, MATCH($B$3, resultados!$A$1:$ZZ$1, 0))</f>
        <v/>
      </c>
    </row>
    <row r="970">
      <c r="A970">
        <f>INDEX(resultados!$A$2:$ZZ$3000, 964, MATCH($B$1, resultados!$A$1:$ZZ$1, 0))</f>
        <v/>
      </c>
      <c r="B970">
        <f>INDEX(resultados!$A$2:$ZZ$3000, 964, MATCH($B$2, resultados!$A$1:$ZZ$1, 0))</f>
        <v/>
      </c>
      <c r="C970">
        <f>INDEX(resultados!$A$2:$ZZ$3000, 964, MATCH($B$3, resultados!$A$1:$ZZ$1, 0))</f>
        <v/>
      </c>
    </row>
    <row r="971">
      <c r="A971">
        <f>INDEX(resultados!$A$2:$ZZ$3000, 965, MATCH($B$1, resultados!$A$1:$ZZ$1, 0))</f>
        <v/>
      </c>
      <c r="B971">
        <f>INDEX(resultados!$A$2:$ZZ$3000, 965, MATCH($B$2, resultados!$A$1:$ZZ$1, 0))</f>
        <v/>
      </c>
      <c r="C971">
        <f>INDEX(resultados!$A$2:$ZZ$3000, 965, MATCH($B$3, resultados!$A$1:$ZZ$1, 0))</f>
        <v/>
      </c>
    </row>
    <row r="972">
      <c r="A972">
        <f>INDEX(resultados!$A$2:$ZZ$3000, 966, MATCH($B$1, resultados!$A$1:$ZZ$1, 0))</f>
        <v/>
      </c>
      <c r="B972">
        <f>INDEX(resultados!$A$2:$ZZ$3000, 966, MATCH($B$2, resultados!$A$1:$ZZ$1, 0))</f>
        <v/>
      </c>
      <c r="C972">
        <f>INDEX(resultados!$A$2:$ZZ$3000, 966, MATCH($B$3, resultados!$A$1:$ZZ$1, 0))</f>
        <v/>
      </c>
    </row>
    <row r="973">
      <c r="A973">
        <f>INDEX(resultados!$A$2:$ZZ$3000, 967, MATCH($B$1, resultados!$A$1:$ZZ$1, 0))</f>
        <v/>
      </c>
      <c r="B973">
        <f>INDEX(resultados!$A$2:$ZZ$3000, 967, MATCH($B$2, resultados!$A$1:$ZZ$1, 0))</f>
        <v/>
      </c>
      <c r="C973">
        <f>INDEX(resultados!$A$2:$ZZ$3000, 967, MATCH($B$3, resultados!$A$1:$ZZ$1, 0))</f>
        <v/>
      </c>
    </row>
    <row r="974">
      <c r="A974">
        <f>INDEX(resultados!$A$2:$ZZ$3000, 968, MATCH($B$1, resultados!$A$1:$ZZ$1, 0))</f>
        <v/>
      </c>
      <c r="B974">
        <f>INDEX(resultados!$A$2:$ZZ$3000, 968, MATCH($B$2, resultados!$A$1:$ZZ$1, 0))</f>
        <v/>
      </c>
      <c r="C974">
        <f>INDEX(resultados!$A$2:$ZZ$3000, 968, MATCH($B$3, resultados!$A$1:$ZZ$1, 0))</f>
        <v/>
      </c>
    </row>
    <row r="975">
      <c r="A975">
        <f>INDEX(resultados!$A$2:$ZZ$3000, 969, MATCH($B$1, resultados!$A$1:$ZZ$1, 0))</f>
        <v/>
      </c>
      <c r="B975">
        <f>INDEX(resultados!$A$2:$ZZ$3000, 969, MATCH($B$2, resultados!$A$1:$ZZ$1, 0))</f>
        <v/>
      </c>
      <c r="C975">
        <f>INDEX(resultados!$A$2:$ZZ$3000, 969, MATCH($B$3, resultados!$A$1:$ZZ$1, 0))</f>
        <v/>
      </c>
    </row>
    <row r="976">
      <c r="A976">
        <f>INDEX(resultados!$A$2:$ZZ$3000, 970, MATCH($B$1, resultados!$A$1:$ZZ$1, 0))</f>
        <v/>
      </c>
      <c r="B976">
        <f>INDEX(resultados!$A$2:$ZZ$3000, 970, MATCH($B$2, resultados!$A$1:$ZZ$1, 0))</f>
        <v/>
      </c>
      <c r="C976">
        <f>INDEX(resultados!$A$2:$ZZ$3000, 970, MATCH($B$3, resultados!$A$1:$ZZ$1, 0))</f>
        <v/>
      </c>
    </row>
    <row r="977">
      <c r="A977">
        <f>INDEX(resultados!$A$2:$ZZ$3000, 971, MATCH($B$1, resultados!$A$1:$ZZ$1, 0))</f>
        <v/>
      </c>
      <c r="B977">
        <f>INDEX(resultados!$A$2:$ZZ$3000, 971, MATCH($B$2, resultados!$A$1:$ZZ$1, 0))</f>
        <v/>
      </c>
      <c r="C977">
        <f>INDEX(resultados!$A$2:$ZZ$3000, 971, MATCH($B$3, resultados!$A$1:$ZZ$1, 0))</f>
        <v/>
      </c>
    </row>
    <row r="978">
      <c r="A978">
        <f>INDEX(resultados!$A$2:$ZZ$3000, 972, MATCH($B$1, resultados!$A$1:$ZZ$1, 0))</f>
        <v/>
      </c>
      <c r="B978">
        <f>INDEX(resultados!$A$2:$ZZ$3000, 972, MATCH($B$2, resultados!$A$1:$ZZ$1, 0))</f>
        <v/>
      </c>
      <c r="C978">
        <f>INDEX(resultados!$A$2:$ZZ$3000, 972, MATCH($B$3, resultados!$A$1:$ZZ$1, 0))</f>
        <v/>
      </c>
    </row>
    <row r="979">
      <c r="A979">
        <f>INDEX(resultados!$A$2:$ZZ$3000, 973, MATCH($B$1, resultados!$A$1:$ZZ$1, 0))</f>
        <v/>
      </c>
      <c r="B979">
        <f>INDEX(resultados!$A$2:$ZZ$3000, 973, MATCH($B$2, resultados!$A$1:$ZZ$1, 0))</f>
        <v/>
      </c>
      <c r="C979">
        <f>INDEX(resultados!$A$2:$ZZ$3000, 973, MATCH($B$3, resultados!$A$1:$ZZ$1, 0))</f>
        <v/>
      </c>
    </row>
    <row r="980">
      <c r="A980">
        <f>INDEX(resultados!$A$2:$ZZ$3000, 974, MATCH($B$1, resultados!$A$1:$ZZ$1, 0))</f>
        <v/>
      </c>
      <c r="B980">
        <f>INDEX(resultados!$A$2:$ZZ$3000, 974, MATCH($B$2, resultados!$A$1:$ZZ$1, 0))</f>
        <v/>
      </c>
      <c r="C980">
        <f>INDEX(resultados!$A$2:$ZZ$3000, 974, MATCH($B$3, resultados!$A$1:$ZZ$1, 0))</f>
        <v/>
      </c>
    </row>
    <row r="981">
      <c r="A981">
        <f>INDEX(resultados!$A$2:$ZZ$3000, 975, MATCH($B$1, resultados!$A$1:$ZZ$1, 0))</f>
        <v/>
      </c>
      <c r="B981">
        <f>INDEX(resultados!$A$2:$ZZ$3000, 975, MATCH($B$2, resultados!$A$1:$ZZ$1, 0))</f>
        <v/>
      </c>
      <c r="C981">
        <f>INDEX(resultados!$A$2:$ZZ$3000, 975, MATCH($B$3, resultados!$A$1:$ZZ$1, 0))</f>
        <v/>
      </c>
    </row>
    <row r="982">
      <c r="A982">
        <f>INDEX(resultados!$A$2:$ZZ$3000, 976, MATCH($B$1, resultados!$A$1:$ZZ$1, 0))</f>
        <v/>
      </c>
      <c r="B982">
        <f>INDEX(resultados!$A$2:$ZZ$3000, 976, MATCH($B$2, resultados!$A$1:$ZZ$1, 0))</f>
        <v/>
      </c>
      <c r="C982">
        <f>INDEX(resultados!$A$2:$ZZ$3000, 976, MATCH($B$3, resultados!$A$1:$ZZ$1, 0))</f>
        <v/>
      </c>
    </row>
    <row r="983">
      <c r="A983">
        <f>INDEX(resultados!$A$2:$ZZ$3000, 977, MATCH($B$1, resultados!$A$1:$ZZ$1, 0))</f>
        <v/>
      </c>
      <c r="B983">
        <f>INDEX(resultados!$A$2:$ZZ$3000, 977, MATCH($B$2, resultados!$A$1:$ZZ$1, 0))</f>
        <v/>
      </c>
      <c r="C983">
        <f>INDEX(resultados!$A$2:$ZZ$3000, 977, MATCH($B$3, resultados!$A$1:$ZZ$1, 0))</f>
        <v/>
      </c>
    </row>
    <row r="984">
      <c r="A984">
        <f>INDEX(resultados!$A$2:$ZZ$3000, 978, MATCH($B$1, resultados!$A$1:$ZZ$1, 0))</f>
        <v/>
      </c>
      <c r="B984">
        <f>INDEX(resultados!$A$2:$ZZ$3000, 978, MATCH($B$2, resultados!$A$1:$ZZ$1, 0))</f>
        <v/>
      </c>
      <c r="C984">
        <f>INDEX(resultados!$A$2:$ZZ$3000, 978, MATCH($B$3, resultados!$A$1:$ZZ$1, 0))</f>
        <v/>
      </c>
    </row>
    <row r="985">
      <c r="A985">
        <f>INDEX(resultados!$A$2:$ZZ$3000, 979, MATCH($B$1, resultados!$A$1:$ZZ$1, 0))</f>
        <v/>
      </c>
      <c r="B985">
        <f>INDEX(resultados!$A$2:$ZZ$3000, 979, MATCH($B$2, resultados!$A$1:$ZZ$1, 0))</f>
        <v/>
      </c>
      <c r="C985">
        <f>INDEX(resultados!$A$2:$ZZ$3000, 979, MATCH($B$3, resultados!$A$1:$ZZ$1, 0))</f>
        <v/>
      </c>
    </row>
    <row r="986">
      <c r="A986">
        <f>INDEX(resultados!$A$2:$ZZ$3000, 980, MATCH($B$1, resultados!$A$1:$ZZ$1, 0))</f>
        <v/>
      </c>
      <c r="B986">
        <f>INDEX(resultados!$A$2:$ZZ$3000, 980, MATCH($B$2, resultados!$A$1:$ZZ$1, 0))</f>
        <v/>
      </c>
      <c r="C986">
        <f>INDEX(resultados!$A$2:$ZZ$3000, 980, MATCH($B$3, resultados!$A$1:$ZZ$1, 0))</f>
        <v/>
      </c>
    </row>
    <row r="987">
      <c r="A987">
        <f>INDEX(resultados!$A$2:$ZZ$3000, 981, MATCH($B$1, resultados!$A$1:$ZZ$1, 0))</f>
        <v/>
      </c>
      <c r="B987">
        <f>INDEX(resultados!$A$2:$ZZ$3000, 981, MATCH($B$2, resultados!$A$1:$ZZ$1, 0))</f>
        <v/>
      </c>
      <c r="C987">
        <f>INDEX(resultados!$A$2:$ZZ$3000, 981, MATCH($B$3, resultados!$A$1:$ZZ$1, 0))</f>
        <v/>
      </c>
    </row>
    <row r="988">
      <c r="A988">
        <f>INDEX(resultados!$A$2:$ZZ$3000, 982, MATCH($B$1, resultados!$A$1:$ZZ$1, 0))</f>
        <v/>
      </c>
      <c r="B988">
        <f>INDEX(resultados!$A$2:$ZZ$3000, 982, MATCH($B$2, resultados!$A$1:$ZZ$1, 0))</f>
        <v/>
      </c>
      <c r="C988">
        <f>INDEX(resultados!$A$2:$ZZ$3000, 982, MATCH($B$3, resultados!$A$1:$ZZ$1, 0))</f>
        <v/>
      </c>
    </row>
    <row r="989">
      <c r="A989">
        <f>INDEX(resultados!$A$2:$ZZ$3000, 983, MATCH($B$1, resultados!$A$1:$ZZ$1, 0))</f>
        <v/>
      </c>
      <c r="B989">
        <f>INDEX(resultados!$A$2:$ZZ$3000, 983, MATCH($B$2, resultados!$A$1:$ZZ$1, 0))</f>
        <v/>
      </c>
      <c r="C989">
        <f>INDEX(resultados!$A$2:$ZZ$3000, 983, MATCH($B$3, resultados!$A$1:$ZZ$1, 0))</f>
        <v/>
      </c>
    </row>
    <row r="990">
      <c r="A990">
        <f>INDEX(resultados!$A$2:$ZZ$3000, 984, MATCH($B$1, resultados!$A$1:$ZZ$1, 0))</f>
        <v/>
      </c>
      <c r="B990">
        <f>INDEX(resultados!$A$2:$ZZ$3000, 984, MATCH($B$2, resultados!$A$1:$ZZ$1, 0))</f>
        <v/>
      </c>
      <c r="C990">
        <f>INDEX(resultados!$A$2:$ZZ$3000, 984, MATCH($B$3, resultados!$A$1:$ZZ$1, 0))</f>
        <v/>
      </c>
    </row>
    <row r="991">
      <c r="A991">
        <f>INDEX(resultados!$A$2:$ZZ$3000, 985, MATCH($B$1, resultados!$A$1:$ZZ$1, 0))</f>
        <v/>
      </c>
      <c r="B991">
        <f>INDEX(resultados!$A$2:$ZZ$3000, 985, MATCH($B$2, resultados!$A$1:$ZZ$1, 0))</f>
        <v/>
      </c>
      <c r="C991">
        <f>INDEX(resultados!$A$2:$ZZ$3000, 985, MATCH($B$3, resultados!$A$1:$ZZ$1, 0))</f>
        <v/>
      </c>
    </row>
    <row r="992">
      <c r="A992">
        <f>INDEX(resultados!$A$2:$ZZ$3000, 986, MATCH($B$1, resultados!$A$1:$ZZ$1, 0))</f>
        <v/>
      </c>
      <c r="B992">
        <f>INDEX(resultados!$A$2:$ZZ$3000, 986, MATCH($B$2, resultados!$A$1:$ZZ$1, 0))</f>
        <v/>
      </c>
      <c r="C992">
        <f>INDEX(resultados!$A$2:$ZZ$3000, 986, MATCH($B$3, resultados!$A$1:$ZZ$1, 0))</f>
        <v/>
      </c>
    </row>
    <row r="993">
      <c r="A993">
        <f>INDEX(resultados!$A$2:$ZZ$3000, 987, MATCH($B$1, resultados!$A$1:$ZZ$1, 0))</f>
        <v/>
      </c>
      <c r="B993">
        <f>INDEX(resultados!$A$2:$ZZ$3000, 987, MATCH($B$2, resultados!$A$1:$ZZ$1, 0))</f>
        <v/>
      </c>
      <c r="C993">
        <f>INDEX(resultados!$A$2:$ZZ$3000, 987, MATCH($B$3, resultados!$A$1:$ZZ$1, 0))</f>
        <v/>
      </c>
    </row>
    <row r="994">
      <c r="A994">
        <f>INDEX(resultados!$A$2:$ZZ$3000, 988, MATCH($B$1, resultados!$A$1:$ZZ$1, 0))</f>
        <v/>
      </c>
      <c r="B994">
        <f>INDEX(resultados!$A$2:$ZZ$3000, 988, MATCH($B$2, resultados!$A$1:$ZZ$1, 0))</f>
        <v/>
      </c>
      <c r="C994">
        <f>INDEX(resultados!$A$2:$ZZ$3000, 988, MATCH($B$3, resultados!$A$1:$ZZ$1, 0))</f>
        <v/>
      </c>
    </row>
    <row r="995">
      <c r="A995">
        <f>INDEX(resultados!$A$2:$ZZ$3000, 989, MATCH($B$1, resultados!$A$1:$ZZ$1, 0))</f>
        <v/>
      </c>
      <c r="B995">
        <f>INDEX(resultados!$A$2:$ZZ$3000, 989, MATCH($B$2, resultados!$A$1:$ZZ$1, 0))</f>
        <v/>
      </c>
      <c r="C995">
        <f>INDEX(resultados!$A$2:$ZZ$3000, 989, MATCH($B$3, resultados!$A$1:$ZZ$1, 0))</f>
        <v/>
      </c>
    </row>
    <row r="996">
      <c r="A996">
        <f>INDEX(resultados!$A$2:$ZZ$3000, 990, MATCH($B$1, resultados!$A$1:$ZZ$1, 0))</f>
        <v/>
      </c>
      <c r="B996">
        <f>INDEX(resultados!$A$2:$ZZ$3000, 990, MATCH($B$2, resultados!$A$1:$ZZ$1, 0))</f>
        <v/>
      </c>
      <c r="C996">
        <f>INDEX(resultados!$A$2:$ZZ$3000, 990, MATCH($B$3, resultados!$A$1:$ZZ$1, 0))</f>
        <v/>
      </c>
    </row>
    <row r="997">
      <c r="A997">
        <f>INDEX(resultados!$A$2:$ZZ$3000, 991, MATCH($B$1, resultados!$A$1:$ZZ$1, 0))</f>
        <v/>
      </c>
      <c r="B997">
        <f>INDEX(resultados!$A$2:$ZZ$3000, 991, MATCH($B$2, resultados!$A$1:$ZZ$1, 0))</f>
        <v/>
      </c>
      <c r="C997">
        <f>INDEX(resultados!$A$2:$ZZ$3000, 991, MATCH($B$3, resultados!$A$1:$ZZ$1, 0))</f>
        <v/>
      </c>
    </row>
    <row r="998">
      <c r="A998">
        <f>INDEX(resultados!$A$2:$ZZ$3000, 992, MATCH($B$1, resultados!$A$1:$ZZ$1, 0))</f>
        <v/>
      </c>
      <c r="B998">
        <f>INDEX(resultados!$A$2:$ZZ$3000, 992, MATCH($B$2, resultados!$A$1:$ZZ$1, 0))</f>
        <v/>
      </c>
      <c r="C998">
        <f>INDEX(resultados!$A$2:$ZZ$3000, 992, MATCH($B$3, resultados!$A$1:$ZZ$1, 0))</f>
        <v/>
      </c>
    </row>
    <row r="999">
      <c r="A999">
        <f>INDEX(resultados!$A$2:$ZZ$3000, 993, MATCH($B$1, resultados!$A$1:$ZZ$1, 0))</f>
        <v/>
      </c>
      <c r="B999">
        <f>INDEX(resultados!$A$2:$ZZ$3000, 993, MATCH($B$2, resultados!$A$1:$ZZ$1, 0))</f>
        <v/>
      </c>
      <c r="C999">
        <f>INDEX(resultados!$A$2:$ZZ$3000, 993, MATCH($B$3, resultados!$A$1:$ZZ$1, 0))</f>
        <v/>
      </c>
    </row>
    <row r="1000">
      <c r="A1000">
        <f>INDEX(resultados!$A$2:$ZZ$3000, 994, MATCH($B$1, resultados!$A$1:$ZZ$1, 0))</f>
        <v/>
      </c>
      <c r="B1000">
        <f>INDEX(resultados!$A$2:$ZZ$3000, 994, MATCH($B$2, resultados!$A$1:$ZZ$1, 0))</f>
        <v/>
      </c>
      <c r="C1000">
        <f>INDEX(resultados!$A$2:$ZZ$3000, 994, MATCH($B$3, resultados!$A$1:$ZZ$1, 0))</f>
        <v/>
      </c>
    </row>
    <row r="1001">
      <c r="A1001">
        <f>INDEX(resultados!$A$2:$ZZ$3000, 995, MATCH($B$1, resultados!$A$1:$ZZ$1, 0))</f>
        <v/>
      </c>
      <c r="B1001">
        <f>INDEX(resultados!$A$2:$ZZ$3000, 995, MATCH($B$2, resultados!$A$1:$ZZ$1, 0))</f>
        <v/>
      </c>
      <c r="C1001">
        <f>INDEX(resultados!$A$2:$ZZ$3000, 995, MATCH($B$3, resultados!$A$1:$ZZ$1, 0))</f>
        <v/>
      </c>
    </row>
    <row r="1002">
      <c r="A1002">
        <f>INDEX(resultados!$A$2:$ZZ$3000, 996, MATCH($B$1, resultados!$A$1:$ZZ$1, 0))</f>
        <v/>
      </c>
      <c r="B1002">
        <f>INDEX(resultados!$A$2:$ZZ$3000, 996, MATCH($B$2, resultados!$A$1:$ZZ$1, 0))</f>
        <v/>
      </c>
      <c r="C1002">
        <f>INDEX(resultados!$A$2:$ZZ$3000, 996, MATCH($B$3, resultados!$A$1:$ZZ$1, 0))</f>
        <v/>
      </c>
    </row>
    <row r="1003">
      <c r="A1003">
        <f>INDEX(resultados!$A$2:$ZZ$3000, 997, MATCH($B$1, resultados!$A$1:$ZZ$1, 0))</f>
        <v/>
      </c>
      <c r="B1003">
        <f>INDEX(resultados!$A$2:$ZZ$3000, 997, MATCH($B$2, resultados!$A$1:$ZZ$1, 0))</f>
        <v/>
      </c>
      <c r="C1003">
        <f>INDEX(resultados!$A$2:$ZZ$3000, 997, MATCH($B$3, resultados!$A$1:$ZZ$1, 0))</f>
        <v/>
      </c>
    </row>
    <row r="1004">
      <c r="A1004">
        <f>INDEX(resultados!$A$2:$ZZ$3000, 998, MATCH($B$1, resultados!$A$1:$ZZ$1, 0))</f>
        <v/>
      </c>
      <c r="B1004">
        <f>INDEX(resultados!$A$2:$ZZ$3000, 998, MATCH($B$2, resultados!$A$1:$ZZ$1, 0))</f>
        <v/>
      </c>
      <c r="C1004">
        <f>INDEX(resultados!$A$2:$ZZ$3000, 998, MATCH($B$3, resultados!$A$1:$ZZ$1, 0))</f>
        <v/>
      </c>
    </row>
    <row r="1005">
      <c r="A1005">
        <f>INDEX(resultados!$A$2:$ZZ$3000, 999, MATCH($B$1, resultados!$A$1:$ZZ$1, 0))</f>
        <v/>
      </c>
      <c r="B1005">
        <f>INDEX(resultados!$A$2:$ZZ$3000, 999, MATCH($B$2, resultados!$A$1:$ZZ$1, 0))</f>
        <v/>
      </c>
      <c r="C1005">
        <f>INDEX(resultados!$A$2:$ZZ$3000, 999, MATCH($B$3, resultados!$A$1:$ZZ$1, 0))</f>
        <v/>
      </c>
    </row>
    <row r="1006">
      <c r="A1006">
        <f>INDEX(resultados!$A$2:$ZZ$3000, 1000, MATCH($B$1, resultados!$A$1:$ZZ$1, 0))</f>
        <v/>
      </c>
      <c r="B1006">
        <f>INDEX(resultados!$A$2:$ZZ$3000, 1000, MATCH($B$2, resultados!$A$1:$ZZ$1, 0))</f>
        <v/>
      </c>
      <c r="C1006">
        <f>INDEX(resultados!$A$2:$ZZ$3000, 1000, MATCH($B$3, resultados!$A$1:$ZZ$1, 0))</f>
        <v/>
      </c>
    </row>
    <row r="1007">
      <c r="A1007">
        <f>INDEX(resultados!$A$2:$ZZ$3000, 1001, MATCH($B$1, resultados!$A$1:$ZZ$1, 0))</f>
        <v/>
      </c>
      <c r="B1007">
        <f>INDEX(resultados!$A$2:$ZZ$3000, 1001, MATCH($B$2, resultados!$A$1:$ZZ$1, 0))</f>
        <v/>
      </c>
      <c r="C1007">
        <f>INDEX(resultados!$A$2:$ZZ$3000, 1001, MATCH($B$3, resultados!$A$1:$ZZ$1, 0))</f>
        <v/>
      </c>
    </row>
    <row r="1008">
      <c r="A1008">
        <f>INDEX(resultados!$A$2:$ZZ$3000, 1002, MATCH($B$1, resultados!$A$1:$ZZ$1, 0))</f>
        <v/>
      </c>
      <c r="B1008">
        <f>INDEX(resultados!$A$2:$ZZ$3000, 1002, MATCH($B$2, resultados!$A$1:$ZZ$1, 0))</f>
        <v/>
      </c>
      <c r="C1008">
        <f>INDEX(resultados!$A$2:$ZZ$3000, 1002, MATCH($B$3, resultados!$A$1:$ZZ$1, 0))</f>
        <v/>
      </c>
    </row>
    <row r="1009">
      <c r="A1009">
        <f>INDEX(resultados!$A$2:$ZZ$3000, 1003, MATCH($B$1, resultados!$A$1:$ZZ$1, 0))</f>
        <v/>
      </c>
      <c r="B1009">
        <f>INDEX(resultados!$A$2:$ZZ$3000, 1003, MATCH($B$2, resultados!$A$1:$ZZ$1, 0))</f>
        <v/>
      </c>
      <c r="C1009">
        <f>INDEX(resultados!$A$2:$ZZ$3000, 1003, MATCH($B$3, resultados!$A$1:$ZZ$1, 0))</f>
        <v/>
      </c>
    </row>
    <row r="1010">
      <c r="A1010">
        <f>INDEX(resultados!$A$2:$ZZ$3000, 1004, MATCH($B$1, resultados!$A$1:$ZZ$1, 0))</f>
        <v/>
      </c>
      <c r="B1010">
        <f>INDEX(resultados!$A$2:$ZZ$3000, 1004, MATCH($B$2, resultados!$A$1:$ZZ$1, 0))</f>
        <v/>
      </c>
      <c r="C1010">
        <f>INDEX(resultados!$A$2:$ZZ$3000, 1004, MATCH($B$3, resultados!$A$1:$ZZ$1, 0))</f>
        <v/>
      </c>
    </row>
    <row r="1011">
      <c r="A1011">
        <f>INDEX(resultados!$A$2:$ZZ$3000, 1005, MATCH($B$1, resultados!$A$1:$ZZ$1, 0))</f>
        <v/>
      </c>
      <c r="B1011">
        <f>INDEX(resultados!$A$2:$ZZ$3000, 1005, MATCH($B$2, resultados!$A$1:$ZZ$1, 0))</f>
        <v/>
      </c>
      <c r="C1011">
        <f>INDEX(resultados!$A$2:$ZZ$3000, 1005, MATCH($B$3, resultados!$A$1:$ZZ$1, 0))</f>
        <v/>
      </c>
    </row>
    <row r="1012">
      <c r="A1012">
        <f>INDEX(resultados!$A$2:$ZZ$3000, 1006, MATCH($B$1, resultados!$A$1:$ZZ$1, 0))</f>
        <v/>
      </c>
      <c r="B1012">
        <f>INDEX(resultados!$A$2:$ZZ$3000, 1006, MATCH($B$2, resultados!$A$1:$ZZ$1, 0))</f>
        <v/>
      </c>
      <c r="C1012">
        <f>INDEX(resultados!$A$2:$ZZ$3000, 1006, MATCH($B$3, resultados!$A$1:$ZZ$1, 0))</f>
        <v/>
      </c>
    </row>
    <row r="1013">
      <c r="A1013">
        <f>INDEX(resultados!$A$2:$ZZ$3000, 1007, MATCH($B$1, resultados!$A$1:$ZZ$1, 0))</f>
        <v/>
      </c>
      <c r="B1013">
        <f>INDEX(resultados!$A$2:$ZZ$3000, 1007, MATCH($B$2, resultados!$A$1:$ZZ$1, 0))</f>
        <v/>
      </c>
      <c r="C1013">
        <f>INDEX(resultados!$A$2:$ZZ$3000, 1007, MATCH($B$3, resultados!$A$1:$ZZ$1, 0))</f>
        <v/>
      </c>
    </row>
    <row r="1014">
      <c r="A1014">
        <f>INDEX(resultados!$A$2:$ZZ$3000, 1008, MATCH($B$1, resultados!$A$1:$ZZ$1, 0))</f>
        <v/>
      </c>
      <c r="B1014">
        <f>INDEX(resultados!$A$2:$ZZ$3000, 1008, MATCH($B$2, resultados!$A$1:$ZZ$1, 0))</f>
        <v/>
      </c>
      <c r="C1014">
        <f>INDEX(resultados!$A$2:$ZZ$3000, 1008, MATCH($B$3, resultados!$A$1:$ZZ$1, 0))</f>
        <v/>
      </c>
    </row>
    <row r="1015">
      <c r="A1015">
        <f>INDEX(resultados!$A$2:$ZZ$3000, 1009, MATCH($B$1, resultados!$A$1:$ZZ$1, 0))</f>
        <v/>
      </c>
      <c r="B1015">
        <f>INDEX(resultados!$A$2:$ZZ$3000, 1009, MATCH($B$2, resultados!$A$1:$ZZ$1, 0))</f>
        <v/>
      </c>
      <c r="C1015">
        <f>INDEX(resultados!$A$2:$ZZ$3000, 1009, MATCH($B$3, resultados!$A$1:$ZZ$1, 0))</f>
        <v/>
      </c>
    </row>
    <row r="1016">
      <c r="A1016">
        <f>INDEX(resultados!$A$2:$ZZ$3000, 1010, MATCH($B$1, resultados!$A$1:$ZZ$1, 0))</f>
        <v/>
      </c>
      <c r="B1016">
        <f>INDEX(resultados!$A$2:$ZZ$3000, 1010, MATCH($B$2, resultados!$A$1:$ZZ$1, 0))</f>
        <v/>
      </c>
      <c r="C1016">
        <f>INDEX(resultados!$A$2:$ZZ$3000, 1010, MATCH($B$3, resultados!$A$1:$ZZ$1, 0))</f>
        <v/>
      </c>
    </row>
    <row r="1017">
      <c r="A1017">
        <f>INDEX(resultados!$A$2:$ZZ$3000, 1011, MATCH($B$1, resultados!$A$1:$ZZ$1, 0))</f>
        <v/>
      </c>
      <c r="B1017">
        <f>INDEX(resultados!$A$2:$ZZ$3000, 1011, MATCH($B$2, resultados!$A$1:$ZZ$1, 0))</f>
        <v/>
      </c>
      <c r="C1017">
        <f>INDEX(resultados!$A$2:$ZZ$3000, 1011, MATCH($B$3, resultados!$A$1:$ZZ$1, 0))</f>
        <v/>
      </c>
    </row>
    <row r="1018">
      <c r="A1018">
        <f>INDEX(resultados!$A$2:$ZZ$3000, 1012, MATCH($B$1, resultados!$A$1:$ZZ$1, 0))</f>
        <v/>
      </c>
      <c r="B1018">
        <f>INDEX(resultados!$A$2:$ZZ$3000, 1012, MATCH($B$2, resultados!$A$1:$ZZ$1, 0))</f>
        <v/>
      </c>
      <c r="C1018">
        <f>INDEX(resultados!$A$2:$ZZ$3000, 1012, MATCH($B$3, resultados!$A$1:$ZZ$1, 0))</f>
        <v/>
      </c>
    </row>
    <row r="1019">
      <c r="A1019">
        <f>INDEX(resultados!$A$2:$ZZ$3000, 1013, MATCH($B$1, resultados!$A$1:$ZZ$1, 0))</f>
        <v/>
      </c>
      <c r="B1019">
        <f>INDEX(resultados!$A$2:$ZZ$3000, 1013, MATCH($B$2, resultados!$A$1:$ZZ$1, 0))</f>
        <v/>
      </c>
      <c r="C1019">
        <f>INDEX(resultados!$A$2:$ZZ$3000, 1013, MATCH($B$3, resultados!$A$1:$ZZ$1, 0))</f>
        <v/>
      </c>
    </row>
    <row r="1020">
      <c r="A1020">
        <f>INDEX(resultados!$A$2:$ZZ$3000, 1014, MATCH($B$1, resultados!$A$1:$ZZ$1, 0))</f>
        <v/>
      </c>
      <c r="B1020">
        <f>INDEX(resultados!$A$2:$ZZ$3000, 1014, MATCH($B$2, resultados!$A$1:$ZZ$1, 0))</f>
        <v/>
      </c>
      <c r="C1020">
        <f>INDEX(resultados!$A$2:$ZZ$3000, 1014, MATCH($B$3, resultados!$A$1:$ZZ$1, 0))</f>
        <v/>
      </c>
    </row>
    <row r="1021">
      <c r="A1021">
        <f>INDEX(resultados!$A$2:$ZZ$3000, 1015, MATCH($B$1, resultados!$A$1:$ZZ$1, 0))</f>
        <v/>
      </c>
      <c r="B1021">
        <f>INDEX(resultados!$A$2:$ZZ$3000, 1015, MATCH($B$2, resultados!$A$1:$ZZ$1, 0))</f>
        <v/>
      </c>
      <c r="C1021">
        <f>INDEX(resultados!$A$2:$ZZ$3000, 1015, MATCH($B$3, resultados!$A$1:$ZZ$1, 0))</f>
        <v/>
      </c>
    </row>
    <row r="1022">
      <c r="A1022">
        <f>INDEX(resultados!$A$2:$ZZ$3000, 1016, MATCH($B$1, resultados!$A$1:$ZZ$1, 0))</f>
        <v/>
      </c>
      <c r="B1022">
        <f>INDEX(resultados!$A$2:$ZZ$3000, 1016, MATCH($B$2, resultados!$A$1:$ZZ$1, 0))</f>
        <v/>
      </c>
      <c r="C1022">
        <f>INDEX(resultados!$A$2:$ZZ$3000, 1016, MATCH($B$3, resultados!$A$1:$ZZ$1, 0))</f>
        <v/>
      </c>
    </row>
    <row r="1023">
      <c r="A1023">
        <f>INDEX(resultados!$A$2:$ZZ$3000, 1017, MATCH($B$1, resultados!$A$1:$ZZ$1, 0))</f>
        <v/>
      </c>
      <c r="B1023">
        <f>INDEX(resultados!$A$2:$ZZ$3000, 1017, MATCH($B$2, resultados!$A$1:$ZZ$1, 0))</f>
        <v/>
      </c>
      <c r="C1023">
        <f>INDEX(resultados!$A$2:$ZZ$3000, 1017, MATCH($B$3, resultados!$A$1:$ZZ$1, 0))</f>
        <v/>
      </c>
    </row>
    <row r="1024">
      <c r="A1024">
        <f>INDEX(resultados!$A$2:$ZZ$3000, 1018, MATCH($B$1, resultados!$A$1:$ZZ$1, 0))</f>
        <v/>
      </c>
      <c r="B1024">
        <f>INDEX(resultados!$A$2:$ZZ$3000, 1018, MATCH($B$2, resultados!$A$1:$ZZ$1, 0))</f>
        <v/>
      </c>
      <c r="C1024">
        <f>INDEX(resultados!$A$2:$ZZ$3000, 1018, MATCH($B$3, resultados!$A$1:$ZZ$1, 0))</f>
        <v/>
      </c>
    </row>
    <row r="1025">
      <c r="A1025">
        <f>INDEX(resultados!$A$2:$ZZ$3000, 1019, MATCH($B$1, resultados!$A$1:$ZZ$1, 0))</f>
        <v/>
      </c>
      <c r="B1025">
        <f>INDEX(resultados!$A$2:$ZZ$3000, 1019, MATCH($B$2, resultados!$A$1:$ZZ$1, 0))</f>
        <v/>
      </c>
      <c r="C1025">
        <f>INDEX(resultados!$A$2:$ZZ$3000, 1019, MATCH($B$3, resultados!$A$1:$ZZ$1, 0))</f>
        <v/>
      </c>
    </row>
    <row r="1026">
      <c r="A1026">
        <f>INDEX(resultados!$A$2:$ZZ$3000, 1020, MATCH($B$1, resultados!$A$1:$ZZ$1, 0))</f>
        <v/>
      </c>
      <c r="B1026">
        <f>INDEX(resultados!$A$2:$ZZ$3000, 1020, MATCH($B$2, resultados!$A$1:$ZZ$1, 0))</f>
        <v/>
      </c>
      <c r="C1026">
        <f>INDEX(resultados!$A$2:$ZZ$3000, 1020, MATCH($B$3, resultados!$A$1:$ZZ$1, 0))</f>
        <v/>
      </c>
    </row>
    <row r="1027">
      <c r="A1027">
        <f>INDEX(resultados!$A$2:$ZZ$3000, 1021, MATCH($B$1, resultados!$A$1:$ZZ$1, 0))</f>
        <v/>
      </c>
      <c r="B1027">
        <f>INDEX(resultados!$A$2:$ZZ$3000, 1021, MATCH($B$2, resultados!$A$1:$ZZ$1, 0))</f>
        <v/>
      </c>
      <c r="C1027">
        <f>INDEX(resultados!$A$2:$ZZ$3000, 1021, MATCH($B$3, resultados!$A$1:$ZZ$1, 0))</f>
        <v/>
      </c>
    </row>
    <row r="1028">
      <c r="A1028">
        <f>INDEX(resultados!$A$2:$ZZ$3000, 1022, MATCH($B$1, resultados!$A$1:$ZZ$1, 0))</f>
        <v/>
      </c>
      <c r="B1028">
        <f>INDEX(resultados!$A$2:$ZZ$3000, 1022, MATCH($B$2, resultados!$A$1:$ZZ$1, 0))</f>
        <v/>
      </c>
      <c r="C1028">
        <f>INDEX(resultados!$A$2:$ZZ$3000, 1022, MATCH($B$3, resultados!$A$1:$ZZ$1, 0))</f>
        <v/>
      </c>
    </row>
    <row r="1029">
      <c r="A1029">
        <f>INDEX(resultados!$A$2:$ZZ$3000, 1023, MATCH($B$1, resultados!$A$1:$ZZ$1, 0))</f>
        <v/>
      </c>
      <c r="B1029">
        <f>INDEX(resultados!$A$2:$ZZ$3000, 1023, MATCH($B$2, resultados!$A$1:$ZZ$1, 0))</f>
        <v/>
      </c>
      <c r="C1029">
        <f>INDEX(resultados!$A$2:$ZZ$3000, 1023, MATCH($B$3, resultados!$A$1:$ZZ$1, 0))</f>
        <v/>
      </c>
    </row>
    <row r="1030">
      <c r="A1030">
        <f>INDEX(resultados!$A$2:$ZZ$3000, 1024, MATCH($B$1, resultados!$A$1:$ZZ$1, 0))</f>
        <v/>
      </c>
      <c r="B1030">
        <f>INDEX(resultados!$A$2:$ZZ$3000, 1024, MATCH($B$2, resultados!$A$1:$ZZ$1, 0))</f>
        <v/>
      </c>
      <c r="C1030">
        <f>INDEX(resultados!$A$2:$ZZ$3000, 1024, MATCH($B$3, resultados!$A$1:$ZZ$1, 0))</f>
        <v/>
      </c>
    </row>
    <row r="1031">
      <c r="A1031">
        <f>INDEX(resultados!$A$2:$ZZ$3000, 1025, MATCH($B$1, resultados!$A$1:$ZZ$1, 0))</f>
        <v/>
      </c>
      <c r="B1031">
        <f>INDEX(resultados!$A$2:$ZZ$3000, 1025, MATCH($B$2, resultados!$A$1:$ZZ$1, 0))</f>
        <v/>
      </c>
      <c r="C1031">
        <f>INDEX(resultados!$A$2:$ZZ$3000, 1025, MATCH($B$3, resultados!$A$1:$ZZ$1, 0))</f>
        <v/>
      </c>
    </row>
    <row r="1032">
      <c r="A1032">
        <f>INDEX(resultados!$A$2:$ZZ$3000, 1026, MATCH($B$1, resultados!$A$1:$ZZ$1, 0))</f>
        <v/>
      </c>
      <c r="B1032">
        <f>INDEX(resultados!$A$2:$ZZ$3000, 1026, MATCH($B$2, resultados!$A$1:$ZZ$1, 0))</f>
        <v/>
      </c>
      <c r="C1032">
        <f>INDEX(resultados!$A$2:$ZZ$3000, 1026, MATCH($B$3, resultados!$A$1:$ZZ$1, 0))</f>
        <v/>
      </c>
    </row>
    <row r="1033">
      <c r="A1033">
        <f>INDEX(resultados!$A$2:$ZZ$3000, 1027, MATCH($B$1, resultados!$A$1:$ZZ$1, 0))</f>
        <v/>
      </c>
      <c r="B1033">
        <f>INDEX(resultados!$A$2:$ZZ$3000, 1027, MATCH($B$2, resultados!$A$1:$ZZ$1, 0))</f>
        <v/>
      </c>
      <c r="C1033">
        <f>INDEX(resultados!$A$2:$ZZ$3000, 1027, MATCH($B$3, resultados!$A$1:$ZZ$1, 0))</f>
        <v/>
      </c>
    </row>
    <row r="1034">
      <c r="A1034">
        <f>INDEX(resultados!$A$2:$ZZ$3000, 1028, MATCH($B$1, resultados!$A$1:$ZZ$1, 0))</f>
        <v/>
      </c>
      <c r="B1034">
        <f>INDEX(resultados!$A$2:$ZZ$3000, 1028, MATCH($B$2, resultados!$A$1:$ZZ$1, 0))</f>
        <v/>
      </c>
      <c r="C1034">
        <f>INDEX(resultados!$A$2:$ZZ$3000, 1028, MATCH($B$3, resultados!$A$1:$ZZ$1, 0))</f>
        <v/>
      </c>
    </row>
    <row r="1035">
      <c r="A1035">
        <f>INDEX(resultados!$A$2:$ZZ$3000, 1029, MATCH($B$1, resultados!$A$1:$ZZ$1, 0))</f>
        <v/>
      </c>
      <c r="B1035">
        <f>INDEX(resultados!$A$2:$ZZ$3000, 1029, MATCH($B$2, resultados!$A$1:$ZZ$1, 0))</f>
        <v/>
      </c>
      <c r="C1035">
        <f>INDEX(resultados!$A$2:$ZZ$3000, 1029, MATCH($B$3, resultados!$A$1:$ZZ$1, 0))</f>
        <v/>
      </c>
    </row>
    <row r="1036">
      <c r="A1036">
        <f>INDEX(resultados!$A$2:$ZZ$3000, 1030, MATCH($B$1, resultados!$A$1:$ZZ$1, 0))</f>
        <v/>
      </c>
      <c r="B1036">
        <f>INDEX(resultados!$A$2:$ZZ$3000, 1030, MATCH($B$2, resultados!$A$1:$ZZ$1, 0))</f>
        <v/>
      </c>
      <c r="C1036">
        <f>INDEX(resultados!$A$2:$ZZ$3000, 1030, MATCH($B$3, resultados!$A$1:$ZZ$1, 0))</f>
        <v/>
      </c>
    </row>
    <row r="1037">
      <c r="A1037">
        <f>INDEX(resultados!$A$2:$ZZ$3000, 1031, MATCH($B$1, resultados!$A$1:$ZZ$1, 0))</f>
        <v/>
      </c>
      <c r="B1037">
        <f>INDEX(resultados!$A$2:$ZZ$3000, 1031, MATCH($B$2, resultados!$A$1:$ZZ$1, 0))</f>
        <v/>
      </c>
      <c r="C1037">
        <f>INDEX(resultados!$A$2:$ZZ$3000, 1031, MATCH($B$3, resultados!$A$1:$ZZ$1, 0))</f>
        <v/>
      </c>
    </row>
    <row r="1038">
      <c r="A1038">
        <f>INDEX(resultados!$A$2:$ZZ$3000, 1032, MATCH($B$1, resultados!$A$1:$ZZ$1, 0))</f>
        <v/>
      </c>
      <c r="B1038">
        <f>INDEX(resultados!$A$2:$ZZ$3000, 1032, MATCH($B$2, resultados!$A$1:$ZZ$1, 0))</f>
        <v/>
      </c>
      <c r="C1038">
        <f>INDEX(resultados!$A$2:$ZZ$3000, 1032, MATCH($B$3, resultados!$A$1:$ZZ$1, 0))</f>
        <v/>
      </c>
    </row>
    <row r="1039">
      <c r="A1039">
        <f>INDEX(resultados!$A$2:$ZZ$3000, 1033, MATCH($B$1, resultados!$A$1:$ZZ$1, 0))</f>
        <v/>
      </c>
      <c r="B1039">
        <f>INDEX(resultados!$A$2:$ZZ$3000, 1033, MATCH($B$2, resultados!$A$1:$ZZ$1, 0))</f>
        <v/>
      </c>
      <c r="C1039">
        <f>INDEX(resultados!$A$2:$ZZ$3000, 1033, MATCH($B$3, resultados!$A$1:$ZZ$1, 0))</f>
        <v/>
      </c>
    </row>
    <row r="1040">
      <c r="A1040">
        <f>INDEX(resultados!$A$2:$ZZ$3000, 1034, MATCH($B$1, resultados!$A$1:$ZZ$1, 0))</f>
        <v/>
      </c>
      <c r="B1040">
        <f>INDEX(resultados!$A$2:$ZZ$3000, 1034, MATCH($B$2, resultados!$A$1:$ZZ$1, 0))</f>
        <v/>
      </c>
      <c r="C1040">
        <f>INDEX(resultados!$A$2:$ZZ$3000, 1034, MATCH($B$3, resultados!$A$1:$ZZ$1, 0))</f>
        <v/>
      </c>
    </row>
    <row r="1041">
      <c r="A1041">
        <f>INDEX(resultados!$A$2:$ZZ$3000, 1035, MATCH($B$1, resultados!$A$1:$ZZ$1, 0))</f>
        <v/>
      </c>
      <c r="B1041">
        <f>INDEX(resultados!$A$2:$ZZ$3000, 1035, MATCH($B$2, resultados!$A$1:$ZZ$1, 0))</f>
        <v/>
      </c>
      <c r="C1041">
        <f>INDEX(resultados!$A$2:$ZZ$3000, 1035, MATCH($B$3, resultados!$A$1:$ZZ$1, 0))</f>
        <v/>
      </c>
    </row>
    <row r="1042">
      <c r="A1042">
        <f>INDEX(resultados!$A$2:$ZZ$3000, 1036, MATCH($B$1, resultados!$A$1:$ZZ$1, 0))</f>
        <v/>
      </c>
      <c r="B1042">
        <f>INDEX(resultados!$A$2:$ZZ$3000, 1036, MATCH($B$2, resultados!$A$1:$ZZ$1, 0))</f>
        <v/>
      </c>
      <c r="C1042">
        <f>INDEX(resultados!$A$2:$ZZ$3000, 1036, MATCH($B$3, resultados!$A$1:$ZZ$1, 0))</f>
        <v/>
      </c>
    </row>
    <row r="1043">
      <c r="A1043">
        <f>INDEX(resultados!$A$2:$ZZ$3000, 1037, MATCH($B$1, resultados!$A$1:$ZZ$1, 0))</f>
        <v/>
      </c>
      <c r="B1043">
        <f>INDEX(resultados!$A$2:$ZZ$3000, 1037, MATCH($B$2, resultados!$A$1:$ZZ$1, 0))</f>
        <v/>
      </c>
      <c r="C1043">
        <f>INDEX(resultados!$A$2:$ZZ$3000, 1037, MATCH($B$3, resultados!$A$1:$ZZ$1, 0))</f>
        <v/>
      </c>
    </row>
    <row r="1044">
      <c r="A1044">
        <f>INDEX(resultados!$A$2:$ZZ$3000, 1038, MATCH($B$1, resultados!$A$1:$ZZ$1, 0))</f>
        <v/>
      </c>
      <c r="B1044">
        <f>INDEX(resultados!$A$2:$ZZ$3000, 1038, MATCH($B$2, resultados!$A$1:$ZZ$1, 0))</f>
        <v/>
      </c>
      <c r="C1044">
        <f>INDEX(resultados!$A$2:$ZZ$3000, 1038, MATCH($B$3, resultados!$A$1:$ZZ$1, 0))</f>
        <v/>
      </c>
    </row>
    <row r="1045">
      <c r="A1045">
        <f>INDEX(resultados!$A$2:$ZZ$3000, 1039, MATCH($B$1, resultados!$A$1:$ZZ$1, 0))</f>
        <v/>
      </c>
      <c r="B1045">
        <f>INDEX(resultados!$A$2:$ZZ$3000, 1039, MATCH($B$2, resultados!$A$1:$ZZ$1, 0))</f>
        <v/>
      </c>
      <c r="C1045">
        <f>INDEX(resultados!$A$2:$ZZ$3000, 1039, MATCH($B$3, resultados!$A$1:$ZZ$1, 0))</f>
        <v/>
      </c>
    </row>
    <row r="1046">
      <c r="A1046">
        <f>INDEX(resultados!$A$2:$ZZ$3000, 1040, MATCH($B$1, resultados!$A$1:$ZZ$1, 0))</f>
        <v/>
      </c>
      <c r="B1046">
        <f>INDEX(resultados!$A$2:$ZZ$3000, 1040, MATCH($B$2, resultados!$A$1:$ZZ$1, 0))</f>
        <v/>
      </c>
      <c r="C1046">
        <f>INDEX(resultados!$A$2:$ZZ$3000, 1040, MATCH($B$3, resultados!$A$1:$ZZ$1, 0))</f>
        <v/>
      </c>
    </row>
    <row r="1047">
      <c r="A1047">
        <f>INDEX(resultados!$A$2:$ZZ$3000, 1041, MATCH($B$1, resultados!$A$1:$ZZ$1, 0))</f>
        <v/>
      </c>
      <c r="B1047">
        <f>INDEX(resultados!$A$2:$ZZ$3000, 1041, MATCH($B$2, resultados!$A$1:$ZZ$1, 0))</f>
        <v/>
      </c>
      <c r="C1047">
        <f>INDEX(resultados!$A$2:$ZZ$3000, 1041, MATCH($B$3, resultados!$A$1:$ZZ$1, 0))</f>
        <v/>
      </c>
    </row>
    <row r="1048">
      <c r="A1048">
        <f>INDEX(resultados!$A$2:$ZZ$3000, 1042, MATCH($B$1, resultados!$A$1:$ZZ$1, 0))</f>
        <v/>
      </c>
      <c r="B1048">
        <f>INDEX(resultados!$A$2:$ZZ$3000, 1042, MATCH($B$2, resultados!$A$1:$ZZ$1, 0))</f>
        <v/>
      </c>
      <c r="C1048">
        <f>INDEX(resultados!$A$2:$ZZ$3000, 1042, MATCH($B$3, resultados!$A$1:$ZZ$1, 0))</f>
        <v/>
      </c>
    </row>
    <row r="1049">
      <c r="A1049">
        <f>INDEX(resultados!$A$2:$ZZ$3000, 1043, MATCH($B$1, resultados!$A$1:$ZZ$1, 0))</f>
        <v/>
      </c>
      <c r="B1049">
        <f>INDEX(resultados!$A$2:$ZZ$3000, 1043, MATCH($B$2, resultados!$A$1:$ZZ$1, 0))</f>
        <v/>
      </c>
      <c r="C1049">
        <f>INDEX(resultados!$A$2:$ZZ$3000, 1043, MATCH($B$3, resultados!$A$1:$ZZ$1, 0))</f>
        <v/>
      </c>
    </row>
    <row r="1050">
      <c r="A1050">
        <f>INDEX(resultados!$A$2:$ZZ$3000, 1044, MATCH($B$1, resultados!$A$1:$ZZ$1, 0))</f>
        <v/>
      </c>
      <c r="B1050">
        <f>INDEX(resultados!$A$2:$ZZ$3000, 1044, MATCH($B$2, resultados!$A$1:$ZZ$1, 0))</f>
        <v/>
      </c>
      <c r="C1050">
        <f>INDEX(resultados!$A$2:$ZZ$3000, 1044, MATCH($B$3, resultados!$A$1:$ZZ$1, 0))</f>
        <v/>
      </c>
    </row>
    <row r="1051">
      <c r="A1051">
        <f>INDEX(resultados!$A$2:$ZZ$3000, 1045, MATCH($B$1, resultados!$A$1:$ZZ$1, 0))</f>
        <v/>
      </c>
      <c r="B1051">
        <f>INDEX(resultados!$A$2:$ZZ$3000, 1045, MATCH($B$2, resultados!$A$1:$ZZ$1, 0))</f>
        <v/>
      </c>
      <c r="C1051">
        <f>INDEX(resultados!$A$2:$ZZ$3000, 1045, MATCH($B$3, resultados!$A$1:$ZZ$1, 0))</f>
        <v/>
      </c>
    </row>
    <row r="1052">
      <c r="A1052">
        <f>INDEX(resultados!$A$2:$ZZ$3000, 1046, MATCH($B$1, resultados!$A$1:$ZZ$1, 0))</f>
        <v/>
      </c>
      <c r="B1052">
        <f>INDEX(resultados!$A$2:$ZZ$3000, 1046, MATCH($B$2, resultados!$A$1:$ZZ$1, 0))</f>
        <v/>
      </c>
      <c r="C1052">
        <f>INDEX(resultados!$A$2:$ZZ$3000, 1046, MATCH($B$3, resultados!$A$1:$ZZ$1, 0))</f>
        <v/>
      </c>
    </row>
    <row r="1053">
      <c r="A1053">
        <f>INDEX(resultados!$A$2:$ZZ$3000, 1047, MATCH($B$1, resultados!$A$1:$ZZ$1, 0))</f>
        <v/>
      </c>
      <c r="B1053">
        <f>INDEX(resultados!$A$2:$ZZ$3000, 1047, MATCH($B$2, resultados!$A$1:$ZZ$1, 0))</f>
        <v/>
      </c>
      <c r="C1053">
        <f>INDEX(resultados!$A$2:$ZZ$3000, 1047, MATCH($B$3, resultados!$A$1:$ZZ$1, 0))</f>
        <v/>
      </c>
    </row>
    <row r="1054">
      <c r="A1054">
        <f>INDEX(resultados!$A$2:$ZZ$3000, 1048, MATCH($B$1, resultados!$A$1:$ZZ$1, 0))</f>
        <v/>
      </c>
      <c r="B1054">
        <f>INDEX(resultados!$A$2:$ZZ$3000, 1048, MATCH($B$2, resultados!$A$1:$ZZ$1, 0))</f>
        <v/>
      </c>
      <c r="C1054">
        <f>INDEX(resultados!$A$2:$ZZ$3000, 1048, MATCH($B$3, resultados!$A$1:$ZZ$1, 0))</f>
        <v/>
      </c>
    </row>
    <row r="1055">
      <c r="A1055">
        <f>INDEX(resultados!$A$2:$ZZ$3000, 1049, MATCH($B$1, resultados!$A$1:$ZZ$1, 0))</f>
        <v/>
      </c>
      <c r="B1055">
        <f>INDEX(resultados!$A$2:$ZZ$3000, 1049, MATCH($B$2, resultados!$A$1:$ZZ$1, 0))</f>
        <v/>
      </c>
      <c r="C1055">
        <f>INDEX(resultados!$A$2:$ZZ$3000, 1049, MATCH($B$3, resultados!$A$1:$ZZ$1, 0))</f>
        <v/>
      </c>
    </row>
    <row r="1056">
      <c r="A1056">
        <f>INDEX(resultados!$A$2:$ZZ$3000, 1050, MATCH($B$1, resultados!$A$1:$ZZ$1, 0))</f>
        <v/>
      </c>
      <c r="B1056">
        <f>INDEX(resultados!$A$2:$ZZ$3000, 1050, MATCH($B$2, resultados!$A$1:$ZZ$1, 0))</f>
        <v/>
      </c>
      <c r="C1056">
        <f>INDEX(resultados!$A$2:$ZZ$3000, 1050, MATCH($B$3, resultados!$A$1:$ZZ$1, 0))</f>
        <v/>
      </c>
    </row>
    <row r="1057">
      <c r="A1057">
        <f>INDEX(resultados!$A$2:$ZZ$3000, 1051, MATCH($B$1, resultados!$A$1:$ZZ$1, 0))</f>
        <v/>
      </c>
      <c r="B1057">
        <f>INDEX(resultados!$A$2:$ZZ$3000, 1051, MATCH($B$2, resultados!$A$1:$ZZ$1, 0))</f>
        <v/>
      </c>
      <c r="C1057">
        <f>INDEX(resultados!$A$2:$ZZ$3000, 1051, MATCH($B$3, resultados!$A$1:$ZZ$1, 0))</f>
        <v/>
      </c>
    </row>
    <row r="1058">
      <c r="A1058">
        <f>INDEX(resultados!$A$2:$ZZ$3000, 1052, MATCH($B$1, resultados!$A$1:$ZZ$1, 0))</f>
        <v/>
      </c>
      <c r="B1058">
        <f>INDEX(resultados!$A$2:$ZZ$3000, 1052, MATCH($B$2, resultados!$A$1:$ZZ$1, 0))</f>
        <v/>
      </c>
      <c r="C1058">
        <f>INDEX(resultados!$A$2:$ZZ$3000, 1052, MATCH($B$3, resultados!$A$1:$ZZ$1, 0))</f>
        <v/>
      </c>
    </row>
    <row r="1059">
      <c r="A1059">
        <f>INDEX(resultados!$A$2:$ZZ$3000, 1053, MATCH($B$1, resultados!$A$1:$ZZ$1, 0))</f>
        <v/>
      </c>
      <c r="B1059">
        <f>INDEX(resultados!$A$2:$ZZ$3000, 1053, MATCH($B$2, resultados!$A$1:$ZZ$1, 0))</f>
        <v/>
      </c>
      <c r="C1059">
        <f>INDEX(resultados!$A$2:$ZZ$3000, 1053, MATCH($B$3, resultados!$A$1:$ZZ$1, 0))</f>
        <v/>
      </c>
    </row>
    <row r="1060">
      <c r="A1060">
        <f>INDEX(resultados!$A$2:$ZZ$3000, 1054, MATCH($B$1, resultados!$A$1:$ZZ$1, 0))</f>
        <v/>
      </c>
      <c r="B1060">
        <f>INDEX(resultados!$A$2:$ZZ$3000, 1054, MATCH($B$2, resultados!$A$1:$ZZ$1, 0))</f>
        <v/>
      </c>
      <c r="C1060">
        <f>INDEX(resultados!$A$2:$ZZ$3000, 1054, MATCH($B$3, resultados!$A$1:$ZZ$1, 0))</f>
        <v/>
      </c>
    </row>
    <row r="1061">
      <c r="A1061">
        <f>INDEX(resultados!$A$2:$ZZ$3000, 1055, MATCH($B$1, resultados!$A$1:$ZZ$1, 0))</f>
        <v/>
      </c>
      <c r="B1061">
        <f>INDEX(resultados!$A$2:$ZZ$3000, 1055, MATCH($B$2, resultados!$A$1:$ZZ$1, 0))</f>
        <v/>
      </c>
      <c r="C1061">
        <f>INDEX(resultados!$A$2:$ZZ$3000, 1055, MATCH($B$3, resultados!$A$1:$ZZ$1, 0))</f>
        <v/>
      </c>
    </row>
    <row r="1062">
      <c r="A1062">
        <f>INDEX(resultados!$A$2:$ZZ$3000, 1056, MATCH($B$1, resultados!$A$1:$ZZ$1, 0))</f>
        <v/>
      </c>
      <c r="B1062">
        <f>INDEX(resultados!$A$2:$ZZ$3000, 1056, MATCH($B$2, resultados!$A$1:$ZZ$1, 0))</f>
        <v/>
      </c>
      <c r="C1062">
        <f>INDEX(resultados!$A$2:$ZZ$3000, 1056, MATCH($B$3, resultados!$A$1:$ZZ$1, 0))</f>
        <v/>
      </c>
    </row>
    <row r="1063">
      <c r="A1063">
        <f>INDEX(resultados!$A$2:$ZZ$3000, 1057, MATCH($B$1, resultados!$A$1:$ZZ$1, 0))</f>
        <v/>
      </c>
      <c r="B1063">
        <f>INDEX(resultados!$A$2:$ZZ$3000, 1057, MATCH($B$2, resultados!$A$1:$ZZ$1, 0))</f>
        <v/>
      </c>
      <c r="C1063">
        <f>INDEX(resultados!$A$2:$ZZ$3000, 1057, MATCH($B$3, resultados!$A$1:$ZZ$1, 0))</f>
        <v/>
      </c>
    </row>
    <row r="1064">
      <c r="A1064">
        <f>INDEX(resultados!$A$2:$ZZ$3000, 1058, MATCH($B$1, resultados!$A$1:$ZZ$1, 0))</f>
        <v/>
      </c>
      <c r="B1064">
        <f>INDEX(resultados!$A$2:$ZZ$3000, 1058, MATCH($B$2, resultados!$A$1:$ZZ$1, 0))</f>
        <v/>
      </c>
      <c r="C1064">
        <f>INDEX(resultados!$A$2:$ZZ$3000, 1058, MATCH($B$3, resultados!$A$1:$ZZ$1, 0))</f>
        <v/>
      </c>
    </row>
    <row r="1065">
      <c r="A1065">
        <f>INDEX(resultados!$A$2:$ZZ$3000, 1059, MATCH($B$1, resultados!$A$1:$ZZ$1, 0))</f>
        <v/>
      </c>
      <c r="B1065">
        <f>INDEX(resultados!$A$2:$ZZ$3000, 1059, MATCH($B$2, resultados!$A$1:$ZZ$1, 0))</f>
        <v/>
      </c>
      <c r="C1065">
        <f>INDEX(resultados!$A$2:$ZZ$3000, 1059, MATCH($B$3, resultados!$A$1:$ZZ$1, 0))</f>
        <v/>
      </c>
    </row>
    <row r="1066">
      <c r="A1066">
        <f>INDEX(resultados!$A$2:$ZZ$3000, 1060, MATCH($B$1, resultados!$A$1:$ZZ$1, 0))</f>
        <v/>
      </c>
      <c r="B1066">
        <f>INDEX(resultados!$A$2:$ZZ$3000, 1060, MATCH($B$2, resultados!$A$1:$ZZ$1, 0))</f>
        <v/>
      </c>
      <c r="C1066">
        <f>INDEX(resultados!$A$2:$ZZ$3000, 1060, MATCH($B$3, resultados!$A$1:$ZZ$1, 0))</f>
        <v/>
      </c>
    </row>
    <row r="1067">
      <c r="A1067">
        <f>INDEX(resultados!$A$2:$ZZ$3000, 1061, MATCH($B$1, resultados!$A$1:$ZZ$1, 0))</f>
        <v/>
      </c>
      <c r="B1067">
        <f>INDEX(resultados!$A$2:$ZZ$3000, 1061, MATCH($B$2, resultados!$A$1:$ZZ$1, 0))</f>
        <v/>
      </c>
      <c r="C1067">
        <f>INDEX(resultados!$A$2:$ZZ$3000, 1061, MATCH($B$3, resultados!$A$1:$ZZ$1, 0))</f>
        <v/>
      </c>
    </row>
    <row r="1068">
      <c r="A1068">
        <f>INDEX(resultados!$A$2:$ZZ$3000, 1062, MATCH($B$1, resultados!$A$1:$ZZ$1, 0))</f>
        <v/>
      </c>
      <c r="B1068">
        <f>INDEX(resultados!$A$2:$ZZ$3000, 1062, MATCH($B$2, resultados!$A$1:$ZZ$1, 0))</f>
        <v/>
      </c>
      <c r="C1068">
        <f>INDEX(resultados!$A$2:$ZZ$3000, 1062, MATCH($B$3, resultados!$A$1:$ZZ$1, 0))</f>
        <v/>
      </c>
    </row>
    <row r="1069">
      <c r="A1069">
        <f>INDEX(resultados!$A$2:$ZZ$3000, 1063, MATCH($B$1, resultados!$A$1:$ZZ$1, 0))</f>
        <v/>
      </c>
      <c r="B1069">
        <f>INDEX(resultados!$A$2:$ZZ$3000, 1063, MATCH($B$2, resultados!$A$1:$ZZ$1, 0))</f>
        <v/>
      </c>
      <c r="C1069">
        <f>INDEX(resultados!$A$2:$ZZ$3000, 1063, MATCH($B$3, resultados!$A$1:$ZZ$1, 0))</f>
        <v/>
      </c>
    </row>
    <row r="1070">
      <c r="A1070">
        <f>INDEX(resultados!$A$2:$ZZ$3000, 1064, MATCH($B$1, resultados!$A$1:$ZZ$1, 0))</f>
        <v/>
      </c>
      <c r="B1070">
        <f>INDEX(resultados!$A$2:$ZZ$3000, 1064, MATCH($B$2, resultados!$A$1:$ZZ$1, 0))</f>
        <v/>
      </c>
      <c r="C1070">
        <f>INDEX(resultados!$A$2:$ZZ$3000, 1064, MATCH($B$3, resultados!$A$1:$ZZ$1, 0))</f>
        <v/>
      </c>
    </row>
    <row r="1071">
      <c r="A1071">
        <f>INDEX(resultados!$A$2:$ZZ$3000, 1065, MATCH($B$1, resultados!$A$1:$ZZ$1, 0))</f>
        <v/>
      </c>
      <c r="B1071">
        <f>INDEX(resultados!$A$2:$ZZ$3000, 1065, MATCH($B$2, resultados!$A$1:$ZZ$1, 0))</f>
        <v/>
      </c>
      <c r="C1071">
        <f>INDEX(resultados!$A$2:$ZZ$3000, 1065, MATCH($B$3, resultados!$A$1:$ZZ$1, 0))</f>
        <v/>
      </c>
    </row>
    <row r="1072">
      <c r="A1072">
        <f>INDEX(resultados!$A$2:$ZZ$3000, 1066, MATCH($B$1, resultados!$A$1:$ZZ$1, 0))</f>
        <v/>
      </c>
      <c r="B1072">
        <f>INDEX(resultados!$A$2:$ZZ$3000, 1066, MATCH($B$2, resultados!$A$1:$ZZ$1, 0))</f>
        <v/>
      </c>
      <c r="C1072">
        <f>INDEX(resultados!$A$2:$ZZ$3000, 1066, MATCH($B$3, resultados!$A$1:$ZZ$1, 0))</f>
        <v/>
      </c>
    </row>
    <row r="1073">
      <c r="A1073">
        <f>INDEX(resultados!$A$2:$ZZ$3000, 1067, MATCH($B$1, resultados!$A$1:$ZZ$1, 0))</f>
        <v/>
      </c>
      <c r="B1073">
        <f>INDEX(resultados!$A$2:$ZZ$3000, 1067, MATCH($B$2, resultados!$A$1:$ZZ$1, 0))</f>
        <v/>
      </c>
      <c r="C1073">
        <f>INDEX(resultados!$A$2:$ZZ$3000, 1067, MATCH($B$3, resultados!$A$1:$ZZ$1, 0))</f>
        <v/>
      </c>
    </row>
    <row r="1074">
      <c r="A1074">
        <f>INDEX(resultados!$A$2:$ZZ$3000, 1068, MATCH($B$1, resultados!$A$1:$ZZ$1, 0))</f>
        <v/>
      </c>
      <c r="B1074">
        <f>INDEX(resultados!$A$2:$ZZ$3000, 1068, MATCH($B$2, resultados!$A$1:$ZZ$1, 0))</f>
        <v/>
      </c>
      <c r="C1074">
        <f>INDEX(resultados!$A$2:$ZZ$3000, 1068, MATCH($B$3, resultados!$A$1:$ZZ$1, 0))</f>
        <v/>
      </c>
    </row>
    <row r="1075">
      <c r="A1075">
        <f>INDEX(resultados!$A$2:$ZZ$3000, 1069, MATCH($B$1, resultados!$A$1:$ZZ$1, 0))</f>
        <v/>
      </c>
      <c r="B1075">
        <f>INDEX(resultados!$A$2:$ZZ$3000, 1069, MATCH($B$2, resultados!$A$1:$ZZ$1, 0))</f>
        <v/>
      </c>
      <c r="C1075">
        <f>INDEX(resultados!$A$2:$ZZ$3000, 1069, MATCH($B$3, resultados!$A$1:$ZZ$1, 0))</f>
        <v/>
      </c>
    </row>
    <row r="1076">
      <c r="A1076">
        <f>INDEX(resultados!$A$2:$ZZ$3000, 1070, MATCH($B$1, resultados!$A$1:$ZZ$1, 0))</f>
        <v/>
      </c>
      <c r="B1076">
        <f>INDEX(resultados!$A$2:$ZZ$3000, 1070, MATCH($B$2, resultados!$A$1:$ZZ$1, 0))</f>
        <v/>
      </c>
      <c r="C1076">
        <f>INDEX(resultados!$A$2:$ZZ$3000, 1070, MATCH($B$3, resultados!$A$1:$ZZ$1, 0))</f>
        <v/>
      </c>
    </row>
    <row r="1077">
      <c r="A1077">
        <f>INDEX(resultados!$A$2:$ZZ$3000, 1071, MATCH($B$1, resultados!$A$1:$ZZ$1, 0))</f>
        <v/>
      </c>
      <c r="B1077">
        <f>INDEX(resultados!$A$2:$ZZ$3000, 1071, MATCH($B$2, resultados!$A$1:$ZZ$1, 0))</f>
        <v/>
      </c>
      <c r="C1077">
        <f>INDEX(resultados!$A$2:$ZZ$3000, 1071, MATCH($B$3, resultados!$A$1:$ZZ$1, 0))</f>
        <v/>
      </c>
    </row>
    <row r="1078">
      <c r="A1078">
        <f>INDEX(resultados!$A$2:$ZZ$3000, 1072, MATCH($B$1, resultados!$A$1:$ZZ$1, 0))</f>
        <v/>
      </c>
      <c r="B1078">
        <f>INDEX(resultados!$A$2:$ZZ$3000, 1072, MATCH($B$2, resultados!$A$1:$ZZ$1, 0))</f>
        <v/>
      </c>
      <c r="C1078">
        <f>INDEX(resultados!$A$2:$ZZ$3000, 1072, MATCH($B$3, resultados!$A$1:$ZZ$1, 0))</f>
        <v/>
      </c>
    </row>
    <row r="1079">
      <c r="A1079">
        <f>INDEX(resultados!$A$2:$ZZ$3000, 1073, MATCH($B$1, resultados!$A$1:$ZZ$1, 0))</f>
        <v/>
      </c>
      <c r="B1079">
        <f>INDEX(resultados!$A$2:$ZZ$3000, 1073, MATCH($B$2, resultados!$A$1:$ZZ$1, 0))</f>
        <v/>
      </c>
      <c r="C1079">
        <f>INDEX(resultados!$A$2:$ZZ$3000, 1073, MATCH($B$3, resultados!$A$1:$ZZ$1, 0))</f>
        <v/>
      </c>
    </row>
    <row r="1080">
      <c r="A1080">
        <f>INDEX(resultados!$A$2:$ZZ$3000, 1074, MATCH($B$1, resultados!$A$1:$ZZ$1, 0))</f>
        <v/>
      </c>
      <c r="B1080">
        <f>INDEX(resultados!$A$2:$ZZ$3000, 1074, MATCH($B$2, resultados!$A$1:$ZZ$1, 0))</f>
        <v/>
      </c>
      <c r="C1080">
        <f>INDEX(resultados!$A$2:$ZZ$3000, 1074, MATCH($B$3, resultados!$A$1:$ZZ$1, 0))</f>
        <v/>
      </c>
    </row>
    <row r="1081">
      <c r="A1081">
        <f>INDEX(resultados!$A$2:$ZZ$3000, 1075, MATCH($B$1, resultados!$A$1:$ZZ$1, 0))</f>
        <v/>
      </c>
      <c r="B1081">
        <f>INDEX(resultados!$A$2:$ZZ$3000, 1075, MATCH($B$2, resultados!$A$1:$ZZ$1, 0))</f>
        <v/>
      </c>
      <c r="C1081">
        <f>INDEX(resultados!$A$2:$ZZ$3000, 1075, MATCH($B$3, resultados!$A$1:$ZZ$1, 0))</f>
        <v/>
      </c>
    </row>
    <row r="1082">
      <c r="A1082">
        <f>INDEX(resultados!$A$2:$ZZ$3000, 1076, MATCH($B$1, resultados!$A$1:$ZZ$1, 0))</f>
        <v/>
      </c>
      <c r="B1082">
        <f>INDEX(resultados!$A$2:$ZZ$3000, 1076, MATCH($B$2, resultados!$A$1:$ZZ$1, 0))</f>
        <v/>
      </c>
      <c r="C1082">
        <f>INDEX(resultados!$A$2:$ZZ$3000, 1076, MATCH($B$3, resultados!$A$1:$ZZ$1, 0))</f>
        <v/>
      </c>
    </row>
    <row r="1083">
      <c r="A1083">
        <f>INDEX(resultados!$A$2:$ZZ$3000, 1077, MATCH($B$1, resultados!$A$1:$ZZ$1, 0))</f>
        <v/>
      </c>
      <c r="B1083">
        <f>INDEX(resultados!$A$2:$ZZ$3000, 1077, MATCH($B$2, resultados!$A$1:$ZZ$1, 0))</f>
        <v/>
      </c>
      <c r="C1083">
        <f>INDEX(resultados!$A$2:$ZZ$3000, 1077, MATCH($B$3, resultados!$A$1:$ZZ$1, 0))</f>
        <v/>
      </c>
    </row>
    <row r="1084">
      <c r="A1084">
        <f>INDEX(resultados!$A$2:$ZZ$3000, 1078, MATCH($B$1, resultados!$A$1:$ZZ$1, 0))</f>
        <v/>
      </c>
      <c r="B1084">
        <f>INDEX(resultados!$A$2:$ZZ$3000, 1078, MATCH($B$2, resultados!$A$1:$ZZ$1, 0))</f>
        <v/>
      </c>
      <c r="C1084">
        <f>INDEX(resultados!$A$2:$ZZ$3000, 1078, MATCH($B$3, resultados!$A$1:$ZZ$1, 0))</f>
        <v/>
      </c>
    </row>
    <row r="1085">
      <c r="A1085">
        <f>INDEX(resultados!$A$2:$ZZ$3000, 1079, MATCH($B$1, resultados!$A$1:$ZZ$1, 0))</f>
        <v/>
      </c>
      <c r="B1085">
        <f>INDEX(resultados!$A$2:$ZZ$3000, 1079, MATCH($B$2, resultados!$A$1:$ZZ$1, 0))</f>
        <v/>
      </c>
      <c r="C1085">
        <f>INDEX(resultados!$A$2:$ZZ$3000, 1079, MATCH($B$3, resultados!$A$1:$ZZ$1, 0))</f>
        <v/>
      </c>
    </row>
    <row r="1086">
      <c r="A1086">
        <f>INDEX(resultados!$A$2:$ZZ$3000, 1080, MATCH($B$1, resultados!$A$1:$ZZ$1, 0))</f>
        <v/>
      </c>
      <c r="B1086">
        <f>INDEX(resultados!$A$2:$ZZ$3000, 1080, MATCH($B$2, resultados!$A$1:$ZZ$1, 0))</f>
        <v/>
      </c>
      <c r="C1086">
        <f>INDEX(resultados!$A$2:$ZZ$3000, 1080, MATCH($B$3, resultados!$A$1:$ZZ$1, 0))</f>
        <v/>
      </c>
    </row>
    <row r="1087">
      <c r="A1087">
        <f>INDEX(resultados!$A$2:$ZZ$3000, 1081, MATCH($B$1, resultados!$A$1:$ZZ$1, 0))</f>
        <v/>
      </c>
      <c r="B1087">
        <f>INDEX(resultados!$A$2:$ZZ$3000, 1081, MATCH($B$2, resultados!$A$1:$ZZ$1, 0))</f>
        <v/>
      </c>
      <c r="C1087">
        <f>INDEX(resultados!$A$2:$ZZ$3000, 1081, MATCH($B$3, resultados!$A$1:$ZZ$1, 0))</f>
        <v/>
      </c>
    </row>
    <row r="1088">
      <c r="A1088">
        <f>INDEX(resultados!$A$2:$ZZ$3000, 1082, MATCH($B$1, resultados!$A$1:$ZZ$1, 0))</f>
        <v/>
      </c>
      <c r="B1088">
        <f>INDEX(resultados!$A$2:$ZZ$3000, 1082, MATCH($B$2, resultados!$A$1:$ZZ$1, 0))</f>
        <v/>
      </c>
      <c r="C1088">
        <f>INDEX(resultados!$A$2:$ZZ$3000, 1082, MATCH($B$3, resultados!$A$1:$ZZ$1, 0))</f>
        <v/>
      </c>
    </row>
    <row r="1089">
      <c r="A1089">
        <f>INDEX(resultados!$A$2:$ZZ$3000, 1083, MATCH($B$1, resultados!$A$1:$ZZ$1, 0))</f>
        <v/>
      </c>
      <c r="B1089">
        <f>INDEX(resultados!$A$2:$ZZ$3000, 1083, MATCH($B$2, resultados!$A$1:$ZZ$1, 0))</f>
        <v/>
      </c>
      <c r="C1089">
        <f>INDEX(resultados!$A$2:$ZZ$3000, 1083, MATCH($B$3, resultados!$A$1:$ZZ$1, 0))</f>
        <v/>
      </c>
    </row>
    <row r="1090">
      <c r="A1090">
        <f>INDEX(resultados!$A$2:$ZZ$3000, 1084, MATCH($B$1, resultados!$A$1:$ZZ$1, 0))</f>
        <v/>
      </c>
      <c r="B1090">
        <f>INDEX(resultados!$A$2:$ZZ$3000, 1084, MATCH($B$2, resultados!$A$1:$ZZ$1, 0))</f>
        <v/>
      </c>
      <c r="C1090">
        <f>INDEX(resultados!$A$2:$ZZ$3000, 1084, MATCH($B$3, resultados!$A$1:$ZZ$1, 0))</f>
        <v/>
      </c>
    </row>
    <row r="1091">
      <c r="A1091">
        <f>INDEX(resultados!$A$2:$ZZ$3000, 1085, MATCH($B$1, resultados!$A$1:$ZZ$1, 0))</f>
        <v/>
      </c>
      <c r="B1091">
        <f>INDEX(resultados!$A$2:$ZZ$3000, 1085, MATCH($B$2, resultados!$A$1:$ZZ$1, 0))</f>
        <v/>
      </c>
      <c r="C1091">
        <f>INDEX(resultados!$A$2:$ZZ$3000, 1085, MATCH($B$3, resultados!$A$1:$ZZ$1, 0))</f>
        <v/>
      </c>
    </row>
    <row r="1092">
      <c r="A1092">
        <f>INDEX(resultados!$A$2:$ZZ$3000, 1086, MATCH($B$1, resultados!$A$1:$ZZ$1, 0))</f>
        <v/>
      </c>
      <c r="B1092">
        <f>INDEX(resultados!$A$2:$ZZ$3000, 1086, MATCH($B$2, resultados!$A$1:$ZZ$1, 0))</f>
        <v/>
      </c>
      <c r="C1092">
        <f>INDEX(resultados!$A$2:$ZZ$3000, 1086, MATCH($B$3, resultados!$A$1:$ZZ$1, 0))</f>
        <v/>
      </c>
    </row>
    <row r="1093">
      <c r="A1093">
        <f>INDEX(resultados!$A$2:$ZZ$3000, 1087, MATCH($B$1, resultados!$A$1:$ZZ$1, 0))</f>
        <v/>
      </c>
      <c r="B1093">
        <f>INDEX(resultados!$A$2:$ZZ$3000, 1087, MATCH($B$2, resultados!$A$1:$ZZ$1, 0))</f>
        <v/>
      </c>
      <c r="C1093">
        <f>INDEX(resultados!$A$2:$ZZ$3000, 1087, MATCH($B$3, resultados!$A$1:$ZZ$1, 0))</f>
        <v/>
      </c>
    </row>
    <row r="1094">
      <c r="A1094">
        <f>INDEX(resultados!$A$2:$ZZ$3000, 1088, MATCH($B$1, resultados!$A$1:$ZZ$1, 0))</f>
        <v/>
      </c>
      <c r="B1094">
        <f>INDEX(resultados!$A$2:$ZZ$3000, 1088, MATCH($B$2, resultados!$A$1:$ZZ$1, 0))</f>
        <v/>
      </c>
      <c r="C1094">
        <f>INDEX(resultados!$A$2:$ZZ$3000, 1088, MATCH($B$3, resultados!$A$1:$ZZ$1, 0))</f>
        <v/>
      </c>
    </row>
    <row r="1095">
      <c r="A1095">
        <f>INDEX(resultados!$A$2:$ZZ$3000, 1089, MATCH($B$1, resultados!$A$1:$ZZ$1, 0))</f>
        <v/>
      </c>
      <c r="B1095">
        <f>INDEX(resultados!$A$2:$ZZ$3000, 1089, MATCH($B$2, resultados!$A$1:$ZZ$1, 0))</f>
        <v/>
      </c>
      <c r="C1095">
        <f>INDEX(resultados!$A$2:$ZZ$3000, 1089, MATCH($B$3, resultados!$A$1:$ZZ$1, 0))</f>
        <v/>
      </c>
    </row>
    <row r="1096">
      <c r="A1096">
        <f>INDEX(resultados!$A$2:$ZZ$3000, 1090, MATCH($B$1, resultados!$A$1:$ZZ$1, 0))</f>
        <v/>
      </c>
      <c r="B1096">
        <f>INDEX(resultados!$A$2:$ZZ$3000, 1090, MATCH($B$2, resultados!$A$1:$ZZ$1, 0))</f>
        <v/>
      </c>
      <c r="C1096">
        <f>INDEX(resultados!$A$2:$ZZ$3000, 1090, MATCH($B$3, resultados!$A$1:$ZZ$1, 0))</f>
        <v/>
      </c>
    </row>
    <row r="1097">
      <c r="A1097">
        <f>INDEX(resultados!$A$2:$ZZ$3000, 1091, MATCH($B$1, resultados!$A$1:$ZZ$1, 0))</f>
        <v/>
      </c>
      <c r="B1097">
        <f>INDEX(resultados!$A$2:$ZZ$3000, 1091, MATCH($B$2, resultados!$A$1:$ZZ$1, 0))</f>
        <v/>
      </c>
      <c r="C1097">
        <f>INDEX(resultados!$A$2:$ZZ$3000, 1091, MATCH($B$3, resultados!$A$1:$ZZ$1, 0))</f>
        <v/>
      </c>
    </row>
    <row r="1098">
      <c r="A1098">
        <f>INDEX(resultados!$A$2:$ZZ$3000, 1092, MATCH($B$1, resultados!$A$1:$ZZ$1, 0))</f>
        <v/>
      </c>
      <c r="B1098">
        <f>INDEX(resultados!$A$2:$ZZ$3000, 1092, MATCH($B$2, resultados!$A$1:$ZZ$1, 0))</f>
        <v/>
      </c>
      <c r="C1098">
        <f>INDEX(resultados!$A$2:$ZZ$3000, 1092, MATCH($B$3, resultados!$A$1:$ZZ$1, 0))</f>
        <v/>
      </c>
    </row>
    <row r="1099">
      <c r="A1099">
        <f>INDEX(resultados!$A$2:$ZZ$3000, 1093, MATCH($B$1, resultados!$A$1:$ZZ$1, 0))</f>
        <v/>
      </c>
      <c r="B1099">
        <f>INDEX(resultados!$A$2:$ZZ$3000, 1093, MATCH($B$2, resultados!$A$1:$ZZ$1, 0))</f>
        <v/>
      </c>
      <c r="C1099">
        <f>INDEX(resultados!$A$2:$ZZ$3000, 1093, MATCH($B$3, resultados!$A$1:$ZZ$1, 0))</f>
        <v/>
      </c>
    </row>
    <row r="1100">
      <c r="A1100">
        <f>INDEX(resultados!$A$2:$ZZ$3000, 1094, MATCH($B$1, resultados!$A$1:$ZZ$1, 0))</f>
        <v/>
      </c>
      <c r="B1100">
        <f>INDEX(resultados!$A$2:$ZZ$3000, 1094, MATCH($B$2, resultados!$A$1:$ZZ$1, 0))</f>
        <v/>
      </c>
      <c r="C1100">
        <f>INDEX(resultados!$A$2:$ZZ$3000, 1094, MATCH($B$3, resultados!$A$1:$ZZ$1, 0))</f>
        <v/>
      </c>
    </row>
    <row r="1101">
      <c r="A1101">
        <f>INDEX(resultados!$A$2:$ZZ$3000, 1095, MATCH($B$1, resultados!$A$1:$ZZ$1, 0))</f>
        <v/>
      </c>
      <c r="B1101">
        <f>INDEX(resultados!$A$2:$ZZ$3000, 1095, MATCH($B$2, resultados!$A$1:$ZZ$1, 0))</f>
        <v/>
      </c>
      <c r="C1101">
        <f>INDEX(resultados!$A$2:$ZZ$3000, 1095, MATCH($B$3, resultados!$A$1:$ZZ$1, 0))</f>
        <v/>
      </c>
    </row>
    <row r="1102">
      <c r="A1102">
        <f>INDEX(resultados!$A$2:$ZZ$3000, 1096, MATCH($B$1, resultados!$A$1:$ZZ$1, 0))</f>
        <v/>
      </c>
      <c r="B1102">
        <f>INDEX(resultados!$A$2:$ZZ$3000, 1096, MATCH($B$2, resultados!$A$1:$ZZ$1, 0))</f>
        <v/>
      </c>
      <c r="C1102">
        <f>INDEX(resultados!$A$2:$ZZ$3000, 1096, MATCH($B$3, resultados!$A$1:$ZZ$1, 0))</f>
        <v/>
      </c>
    </row>
    <row r="1103">
      <c r="A1103">
        <f>INDEX(resultados!$A$2:$ZZ$3000, 1097, MATCH($B$1, resultados!$A$1:$ZZ$1, 0))</f>
        <v/>
      </c>
      <c r="B1103">
        <f>INDEX(resultados!$A$2:$ZZ$3000, 1097, MATCH($B$2, resultados!$A$1:$ZZ$1, 0))</f>
        <v/>
      </c>
      <c r="C1103">
        <f>INDEX(resultados!$A$2:$ZZ$3000, 1097, MATCH($B$3, resultados!$A$1:$ZZ$1, 0))</f>
        <v/>
      </c>
    </row>
    <row r="1104">
      <c r="A1104">
        <f>INDEX(resultados!$A$2:$ZZ$3000, 1098, MATCH($B$1, resultados!$A$1:$ZZ$1, 0))</f>
        <v/>
      </c>
      <c r="B1104">
        <f>INDEX(resultados!$A$2:$ZZ$3000, 1098, MATCH($B$2, resultados!$A$1:$ZZ$1, 0))</f>
        <v/>
      </c>
      <c r="C1104">
        <f>INDEX(resultados!$A$2:$ZZ$3000, 1098, MATCH($B$3, resultados!$A$1:$ZZ$1, 0))</f>
        <v/>
      </c>
    </row>
    <row r="1105">
      <c r="A1105">
        <f>INDEX(resultados!$A$2:$ZZ$3000, 1099, MATCH($B$1, resultados!$A$1:$ZZ$1, 0))</f>
        <v/>
      </c>
      <c r="B1105">
        <f>INDEX(resultados!$A$2:$ZZ$3000, 1099, MATCH($B$2, resultados!$A$1:$ZZ$1, 0))</f>
        <v/>
      </c>
      <c r="C1105">
        <f>INDEX(resultados!$A$2:$ZZ$3000, 1099, MATCH($B$3, resultados!$A$1:$ZZ$1, 0))</f>
        <v/>
      </c>
    </row>
    <row r="1106">
      <c r="A1106">
        <f>INDEX(resultados!$A$2:$ZZ$3000, 1100, MATCH($B$1, resultados!$A$1:$ZZ$1, 0))</f>
        <v/>
      </c>
      <c r="B1106">
        <f>INDEX(resultados!$A$2:$ZZ$3000, 1100, MATCH($B$2, resultados!$A$1:$ZZ$1, 0))</f>
        <v/>
      </c>
      <c r="C1106">
        <f>INDEX(resultados!$A$2:$ZZ$3000, 1100, MATCH($B$3, resultados!$A$1:$ZZ$1, 0))</f>
        <v/>
      </c>
    </row>
    <row r="1107">
      <c r="A1107">
        <f>INDEX(resultados!$A$2:$ZZ$3000, 1101, MATCH($B$1, resultados!$A$1:$ZZ$1, 0))</f>
        <v/>
      </c>
      <c r="B1107">
        <f>INDEX(resultados!$A$2:$ZZ$3000, 1101, MATCH($B$2, resultados!$A$1:$ZZ$1, 0))</f>
        <v/>
      </c>
      <c r="C1107">
        <f>INDEX(resultados!$A$2:$ZZ$3000, 1101, MATCH($B$3, resultados!$A$1:$ZZ$1, 0))</f>
        <v/>
      </c>
    </row>
    <row r="1108">
      <c r="A1108">
        <f>INDEX(resultados!$A$2:$ZZ$3000, 1102, MATCH($B$1, resultados!$A$1:$ZZ$1, 0))</f>
        <v/>
      </c>
      <c r="B1108">
        <f>INDEX(resultados!$A$2:$ZZ$3000, 1102, MATCH($B$2, resultados!$A$1:$ZZ$1, 0))</f>
        <v/>
      </c>
      <c r="C1108">
        <f>INDEX(resultados!$A$2:$ZZ$3000, 1102, MATCH($B$3, resultados!$A$1:$ZZ$1, 0))</f>
        <v/>
      </c>
    </row>
    <row r="1109">
      <c r="A1109">
        <f>INDEX(resultados!$A$2:$ZZ$3000, 1103, MATCH($B$1, resultados!$A$1:$ZZ$1, 0))</f>
        <v/>
      </c>
      <c r="B1109">
        <f>INDEX(resultados!$A$2:$ZZ$3000, 1103, MATCH($B$2, resultados!$A$1:$ZZ$1, 0))</f>
        <v/>
      </c>
      <c r="C1109">
        <f>INDEX(resultados!$A$2:$ZZ$3000, 1103, MATCH($B$3, resultados!$A$1:$ZZ$1, 0))</f>
        <v/>
      </c>
    </row>
    <row r="1110">
      <c r="A1110">
        <f>INDEX(resultados!$A$2:$ZZ$3000, 1104, MATCH($B$1, resultados!$A$1:$ZZ$1, 0))</f>
        <v/>
      </c>
      <c r="B1110">
        <f>INDEX(resultados!$A$2:$ZZ$3000, 1104, MATCH($B$2, resultados!$A$1:$ZZ$1, 0))</f>
        <v/>
      </c>
      <c r="C1110">
        <f>INDEX(resultados!$A$2:$ZZ$3000, 1104, MATCH($B$3, resultados!$A$1:$ZZ$1, 0))</f>
        <v/>
      </c>
    </row>
    <row r="1111">
      <c r="A1111">
        <f>INDEX(resultados!$A$2:$ZZ$3000, 1105, MATCH($B$1, resultados!$A$1:$ZZ$1, 0))</f>
        <v/>
      </c>
      <c r="B1111">
        <f>INDEX(resultados!$A$2:$ZZ$3000, 1105, MATCH($B$2, resultados!$A$1:$ZZ$1, 0))</f>
        <v/>
      </c>
      <c r="C1111">
        <f>INDEX(resultados!$A$2:$ZZ$3000, 1105, MATCH($B$3, resultados!$A$1:$ZZ$1, 0))</f>
        <v/>
      </c>
    </row>
    <row r="1112">
      <c r="A1112">
        <f>INDEX(resultados!$A$2:$ZZ$3000, 1106, MATCH($B$1, resultados!$A$1:$ZZ$1, 0))</f>
        <v/>
      </c>
      <c r="B1112">
        <f>INDEX(resultados!$A$2:$ZZ$3000, 1106, MATCH($B$2, resultados!$A$1:$ZZ$1, 0))</f>
        <v/>
      </c>
      <c r="C1112">
        <f>INDEX(resultados!$A$2:$ZZ$3000, 1106, MATCH($B$3, resultados!$A$1:$ZZ$1, 0))</f>
        <v/>
      </c>
    </row>
    <row r="1113">
      <c r="A1113">
        <f>INDEX(resultados!$A$2:$ZZ$3000, 1107, MATCH($B$1, resultados!$A$1:$ZZ$1, 0))</f>
        <v/>
      </c>
      <c r="B1113">
        <f>INDEX(resultados!$A$2:$ZZ$3000, 1107, MATCH($B$2, resultados!$A$1:$ZZ$1, 0))</f>
        <v/>
      </c>
      <c r="C1113">
        <f>INDEX(resultados!$A$2:$ZZ$3000, 1107, MATCH($B$3, resultados!$A$1:$ZZ$1, 0))</f>
        <v/>
      </c>
    </row>
    <row r="1114">
      <c r="A1114">
        <f>INDEX(resultados!$A$2:$ZZ$3000, 1108, MATCH($B$1, resultados!$A$1:$ZZ$1, 0))</f>
        <v/>
      </c>
      <c r="B1114">
        <f>INDEX(resultados!$A$2:$ZZ$3000, 1108, MATCH($B$2, resultados!$A$1:$ZZ$1, 0))</f>
        <v/>
      </c>
      <c r="C1114">
        <f>INDEX(resultados!$A$2:$ZZ$3000, 1108, MATCH($B$3, resultados!$A$1:$ZZ$1, 0))</f>
        <v/>
      </c>
    </row>
    <row r="1115">
      <c r="A1115">
        <f>INDEX(resultados!$A$2:$ZZ$3000, 1109, MATCH($B$1, resultados!$A$1:$ZZ$1, 0))</f>
        <v/>
      </c>
      <c r="B1115">
        <f>INDEX(resultados!$A$2:$ZZ$3000, 1109, MATCH($B$2, resultados!$A$1:$ZZ$1, 0))</f>
        <v/>
      </c>
      <c r="C1115">
        <f>INDEX(resultados!$A$2:$ZZ$3000, 1109, MATCH($B$3, resultados!$A$1:$ZZ$1, 0))</f>
        <v/>
      </c>
    </row>
    <row r="1116">
      <c r="A1116">
        <f>INDEX(resultados!$A$2:$ZZ$3000, 1110, MATCH($B$1, resultados!$A$1:$ZZ$1, 0))</f>
        <v/>
      </c>
      <c r="B1116">
        <f>INDEX(resultados!$A$2:$ZZ$3000, 1110, MATCH($B$2, resultados!$A$1:$ZZ$1, 0))</f>
        <v/>
      </c>
      <c r="C1116">
        <f>INDEX(resultados!$A$2:$ZZ$3000, 1110, MATCH($B$3, resultados!$A$1:$ZZ$1, 0))</f>
        <v/>
      </c>
    </row>
    <row r="1117">
      <c r="A1117">
        <f>INDEX(resultados!$A$2:$ZZ$3000, 1111, MATCH($B$1, resultados!$A$1:$ZZ$1, 0))</f>
        <v/>
      </c>
      <c r="B1117">
        <f>INDEX(resultados!$A$2:$ZZ$3000, 1111, MATCH($B$2, resultados!$A$1:$ZZ$1, 0))</f>
        <v/>
      </c>
      <c r="C1117">
        <f>INDEX(resultados!$A$2:$ZZ$3000, 1111, MATCH($B$3, resultados!$A$1:$ZZ$1, 0))</f>
        <v/>
      </c>
    </row>
    <row r="1118">
      <c r="A1118">
        <f>INDEX(resultados!$A$2:$ZZ$3000, 1112, MATCH($B$1, resultados!$A$1:$ZZ$1, 0))</f>
        <v/>
      </c>
      <c r="B1118">
        <f>INDEX(resultados!$A$2:$ZZ$3000, 1112, MATCH($B$2, resultados!$A$1:$ZZ$1, 0))</f>
        <v/>
      </c>
      <c r="C1118">
        <f>INDEX(resultados!$A$2:$ZZ$3000, 1112, MATCH($B$3, resultados!$A$1:$ZZ$1, 0))</f>
        <v/>
      </c>
    </row>
    <row r="1119">
      <c r="A1119">
        <f>INDEX(resultados!$A$2:$ZZ$3000, 1113, MATCH($B$1, resultados!$A$1:$ZZ$1, 0))</f>
        <v/>
      </c>
      <c r="B1119">
        <f>INDEX(resultados!$A$2:$ZZ$3000, 1113, MATCH($B$2, resultados!$A$1:$ZZ$1, 0))</f>
        <v/>
      </c>
      <c r="C1119">
        <f>INDEX(resultados!$A$2:$ZZ$3000, 1113, MATCH($B$3, resultados!$A$1:$ZZ$1, 0))</f>
        <v/>
      </c>
    </row>
    <row r="1120">
      <c r="A1120">
        <f>INDEX(resultados!$A$2:$ZZ$3000, 1114, MATCH($B$1, resultados!$A$1:$ZZ$1, 0))</f>
        <v/>
      </c>
      <c r="B1120">
        <f>INDEX(resultados!$A$2:$ZZ$3000, 1114, MATCH($B$2, resultados!$A$1:$ZZ$1, 0))</f>
        <v/>
      </c>
      <c r="C1120">
        <f>INDEX(resultados!$A$2:$ZZ$3000, 1114, MATCH($B$3, resultados!$A$1:$ZZ$1, 0))</f>
        <v/>
      </c>
    </row>
    <row r="1121">
      <c r="A1121">
        <f>INDEX(resultados!$A$2:$ZZ$3000, 1115, MATCH($B$1, resultados!$A$1:$ZZ$1, 0))</f>
        <v/>
      </c>
      <c r="B1121">
        <f>INDEX(resultados!$A$2:$ZZ$3000, 1115, MATCH($B$2, resultados!$A$1:$ZZ$1, 0))</f>
        <v/>
      </c>
      <c r="C1121">
        <f>INDEX(resultados!$A$2:$ZZ$3000, 1115, MATCH($B$3, resultados!$A$1:$ZZ$1, 0))</f>
        <v/>
      </c>
    </row>
    <row r="1122">
      <c r="A1122">
        <f>INDEX(resultados!$A$2:$ZZ$3000, 1116, MATCH($B$1, resultados!$A$1:$ZZ$1, 0))</f>
        <v/>
      </c>
      <c r="B1122">
        <f>INDEX(resultados!$A$2:$ZZ$3000, 1116, MATCH($B$2, resultados!$A$1:$ZZ$1, 0))</f>
        <v/>
      </c>
      <c r="C1122">
        <f>INDEX(resultados!$A$2:$ZZ$3000, 1116, MATCH($B$3, resultados!$A$1:$ZZ$1, 0))</f>
        <v/>
      </c>
    </row>
    <row r="1123">
      <c r="A1123">
        <f>INDEX(resultados!$A$2:$ZZ$3000, 1117, MATCH($B$1, resultados!$A$1:$ZZ$1, 0))</f>
        <v/>
      </c>
      <c r="B1123">
        <f>INDEX(resultados!$A$2:$ZZ$3000, 1117, MATCH($B$2, resultados!$A$1:$ZZ$1, 0))</f>
        <v/>
      </c>
      <c r="C1123">
        <f>INDEX(resultados!$A$2:$ZZ$3000, 1117, MATCH($B$3, resultados!$A$1:$ZZ$1, 0))</f>
        <v/>
      </c>
    </row>
    <row r="1124">
      <c r="A1124">
        <f>INDEX(resultados!$A$2:$ZZ$3000, 1118, MATCH($B$1, resultados!$A$1:$ZZ$1, 0))</f>
        <v/>
      </c>
      <c r="B1124">
        <f>INDEX(resultados!$A$2:$ZZ$3000, 1118, MATCH($B$2, resultados!$A$1:$ZZ$1, 0))</f>
        <v/>
      </c>
      <c r="C1124">
        <f>INDEX(resultados!$A$2:$ZZ$3000, 1118, MATCH($B$3, resultados!$A$1:$ZZ$1, 0))</f>
        <v/>
      </c>
    </row>
    <row r="1125">
      <c r="A1125">
        <f>INDEX(resultados!$A$2:$ZZ$3000, 1119, MATCH($B$1, resultados!$A$1:$ZZ$1, 0))</f>
        <v/>
      </c>
      <c r="B1125">
        <f>INDEX(resultados!$A$2:$ZZ$3000, 1119, MATCH($B$2, resultados!$A$1:$ZZ$1, 0))</f>
        <v/>
      </c>
      <c r="C1125">
        <f>INDEX(resultados!$A$2:$ZZ$3000, 1119, MATCH($B$3, resultados!$A$1:$ZZ$1, 0))</f>
        <v/>
      </c>
    </row>
    <row r="1126">
      <c r="A1126">
        <f>INDEX(resultados!$A$2:$ZZ$3000, 1120, MATCH($B$1, resultados!$A$1:$ZZ$1, 0))</f>
        <v/>
      </c>
      <c r="B1126">
        <f>INDEX(resultados!$A$2:$ZZ$3000, 1120, MATCH($B$2, resultados!$A$1:$ZZ$1, 0))</f>
        <v/>
      </c>
      <c r="C1126">
        <f>INDEX(resultados!$A$2:$ZZ$3000, 1120, MATCH($B$3, resultados!$A$1:$ZZ$1, 0))</f>
        <v/>
      </c>
    </row>
    <row r="1127">
      <c r="A1127">
        <f>INDEX(resultados!$A$2:$ZZ$3000, 1121, MATCH($B$1, resultados!$A$1:$ZZ$1, 0))</f>
        <v/>
      </c>
      <c r="B1127">
        <f>INDEX(resultados!$A$2:$ZZ$3000, 1121, MATCH($B$2, resultados!$A$1:$ZZ$1, 0))</f>
        <v/>
      </c>
      <c r="C1127">
        <f>INDEX(resultados!$A$2:$ZZ$3000, 1121, MATCH($B$3, resultados!$A$1:$ZZ$1, 0))</f>
        <v/>
      </c>
    </row>
    <row r="1128">
      <c r="A1128">
        <f>INDEX(resultados!$A$2:$ZZ$3000, 1122, MATCH($B$1, resultados!$A$1:$ZZ$1, 0))</f>
        <v/>
      </c>
      <c r="B1128">
        <f>INDEX(resultados!$A$2:$ZZ$3000, 1122, MATCH($B$2, resultados!$A$1:$ZZ$1, 0))</f>
        <v/>
      </c>
      <c r="C1128">
        <f>INDEX(resultados!$A$2:$ZZ$3000, 1122, MATCH($B$3, resultados!$A$1:$ZZ$1, 0))</f>
        <v/>
      </c>
    </row>
    <row r="1129">
      <c r="A1129">
        <f>INDEX(resultados!$A$2:$ZZ$3000, 1123, MATCH($B$1, resultados!$A$1:$ZZ$1, 0))</f>
        <v/>
      </c>
      <c r="B1129">
        <f>INDEX(resultados!$A$2:$ZZ$3000, 1123, MATCH($B$2, resultados!$A$1:$ZZ$1, 0))</f>
        <v/>
      </c>
      <c r="C1129">
        <f>INDEX(resultados!$A$2:$ZZ$3000, 1123, MATCH($B$3, resultados!$A$1:$ZZ$1, 0))</f>
        <v/>
      </c>
    </row>
    <row r="1130">
      <c r="A1130">
        <f>INDEX(resultados!$A$2:$ZZ$3000, 1124, MATCH($B$1, resultados!$A$1:$ZZ$1, 0))</f>
        <v/>
      </c>
      <c r="B1130">
        <f>INDEX(resultados!$A$2:$ZZ$3000, 1124, MATCH($B$2, resultados!$A$1:$ZZ$1, 0))</f>
        <v/>
      </c>
      <c r="C1130">
        <f>INDEX(resultados!$A$2:$ZZ$3000, 1124, MATCH($B$3, resultados!$A$1:$ZZ$1, 0))</f>
        <v/>
      </c>
    </row>
    <row r="1131">
      <c r="A1131">
        <f>INDEX(resultados!$A$2:$ZZ$3000, 1125, MATCH($B$1, resultados!$A$1:$ZZ$1, 0))</f>
        <v/>
      </c>
      <c r="B1131">
        <f>INDEX(resultados!$A$2:$ZZ$3000, 1125, MATCH($B$2, resultados!$A$1:$ZZ$1, 0))</f>
        <v/>
      </c>
      <c r="C1131">
        <f>INDEX(resultados!$A$2:$ZZ$3000, 1125, MATCH($B$3, resultados!$A$1:$ZZ$1, 0))</f>
        <v/>
      </c>
    </row>
    <row r="1132">
      <c r="A1132">
        <f>INDEX(resultados!$A$2:$ZZ$3000, 1126, MATCH($B$1, resultados!$A$1:$ZZ$1, 0))</f>
        <v/>
      </c>
      <c r="B1132">
        <f>INDEX(resultados!$A$2:$ZZ$3000, 1126, MATCH($B$2, resultados!$A$1:$ZZ$1, 0))</f>
        <v/>
      </c>
      <c r="C1132">
        <f>INDEX(resultados!$A$2:$ZZ$3000, 1126, MATCH($B$3, resultados!$A$1:$ZZ$1, 0))</f>
        <v/>
      </c>
    </row>
    <row r="1133">
      <c r="A1133">
        <f>INDEX(resultados!$A$2:$ZZ$3000, 1127, MATCH($B$1, resultados!$A$1:$ZZ$1, 0))</f>
        <v/>
      </c>
      <c r="B1133">
        <f>INDEX(resultados!$A$2:$ZZ$3000, 1127, MATCH($B$2, resultados!$A$1:$ZZ$1, 0))</f>
        <v/>
      </c>
      <c r="C1133">
        <f>INDEX(resultados!$A$2:$ZZ$3000, 1127, MATCH($B$3, resultados!$A$1:$ZZ$1, 0))</f>
        <v/>
      </c>
    </row>
    <row r="1134">
      <c r="A1134">
        <f>INDEX(resultados!$A$2:$ZZ$3000, 1128, MATCH($B$1, resultados!$A$1:$ZZ$1, 0))</f>
        <v/>
      </c>
      <c r="B1134">
        <f>INDEX(resultados!$A$2:$ZZ$3000, 1128, MATCH($B$2, resultados!$A$1:$ZZ$1, 0))</f>
        <v/>
      </c>
      <c r="C1134">
        <f>INDEX(resultados!$A$2:$ZZ$3000, 1128, MATCH($B$3, resultados!$A$1:$ZZ$1, 0))</f>
        <v/>
      </c>
    </row>
    <row r="1135">
      <c r="A1135">
        <f>INDEX(resultados!$A$2:$ZZ$3000, 1129, MATCH($B$1, resultados!$A$1:$ZZ$1, 0))</f>
        <v/>
      </c>
      <c r="B1135">
        <f>INDEX(resultados!$A$2:$ZZ$3000, 1129, MATCH($B$2, resultados!$A$1:$ZZ$1, 0))</f>
        <v/>
      </c>
      <c r="C1135">
        <f>INDEX(resultados!$A$2:$ZZ$3000, 1129, MATCH($B$3, resultados!$A$1:$ZZ$1, 0))</f>
        <v/>
      </c>
    </row>
    <row r="1136">
      <c r="A1136">
        <f>INDEX(resultados!$A$2:$ZZ$3000, 1130, MATCH($B$1, resultados!$A$1:$ZZ$1, 0))</f>
        <v/>
      </c>
      <c r="B1136">
        <f>INDEX(resultados!$A$2:$ZZ$3000, 1130, MATCH($B$2, resultados!$A$1:$ZZ$1, 0))</f>
        <v/>
      </c>
      <c r="C1136">
        <f>INDEX(resultados!$A$2:$ZZ$3000, 1130, MATCH($B$3, resultados!$A$1:$ZZ$1, 0))</f>
        <v/>
      </c>
    </row>
    <row r="1137">
      <c r="A1137">
        <f>INDEX(resultados!$A$2:$ZZ$3000, 1131, MATCH($B$1, resultados!$A$1:$ZZ$1, 0))</f>
        <v/>
      </c>
      <c r="B1137">
        <f>INDEX(resultados!$A$2:$ZZ$3000, 1131, MATCH($B$2, resultados!$A$1:$ZZ$1, 0))</f>
        <v/>
      </c>
      <c r="C1137">
        <f>INDEX(resultados!$A$2:$ZZ$3000, 1131, MATCH($B$3, resultados!$A$1:$ZZ$1, 0))</f>
        <v/>
      </c>
    </row>
    <row r="1138">
      <c r="A1138">
        <f>INDEX(resultados!$A$2:$ZZ$3000, 1132, MATCH($B$1, resultados!$A$1:$ZZ$1, 0))</f>
        <v/>
      </c>
      <c r="B1138">
        <f>INDEX(resultados!$A$2:$ZZ$3000, 1132, MATCH($B$2, resultados!$A$1:$ZZ$1, 0))</f>
        <v/>
      </c>
      <c r="C1138">
        <f>INDEX(resultados!$A$2:$ZZ$3000, 1132, MATCH($B$3, resultados!$A$1:$ZZ$1, 0))</f>
        <v/>
      </c>
    </row>
    <row r="1139">
      <c r="A1139">
        <f>INDEX(resultados!$A$2:$ZZ$3000, 1133, MATCH($B$1, resultados!$A$1:$ZZ$1, 0))</f>
        <v/>
      </c>
      <c r="B1139">
        <f>INDEX(resultados!$A$2:$ZZ$3000, 1133, MATCH($B$2, resultados!$A$1:$ZZ$1, 0))</f>
        <v/>
      </c>
      <c r="C1139">
        <f>INDEX(resultados!$A$2:$ZZ$3000, 1133, MATCH($B$3, resultados!$A$1:$ZZ$1, 0))</f>
        <v/>
      </c>
    </row>
    <row r="1140">
      <c r="A1140">
        <f>INDEX(resultados!$A$2:$ZZ$3000, 1134, MATCH($B$1, resultados!$A$1:$ZZ$1, 0))</f>
        <v/>
      </c>
      <c r="B1140">
        <f>INDEX(resultados!$A$2:$ZZ$3000, 1134, MATCH($B$2, resultados!$A$1:$ZZ$1, 0))</f>
        <v/>
      </c>
      <c r="C1140">
        <f>INDEX(resultados!$A$2:$ZZ$3000, 1134, MATCH($B$3, resultados!$A$1:$ZZ$1, 0))</f>
        <v/>
      </c>
    </row>
    <row r="1141">
      <c r="A1141">
        <f>INDEX(resultados!$A$2:$ZZ$3000, 1135, MATCH($B$1, resultados!$A$1:$ZZ$1, 0))</f>
        <v/>
      </c>
      <c r="B1141">
        <f>INDEX(resultados!$A$2:$ZZ$3000, 1135, MATCH($B$2, resultados!$A$1:$ZZ$1, 0))</f>
        <v/>
      </c>
      <c r="C1141">
        <f>INDEX(resultados!$A$2:$ZZ$3000, 1135, MATCH($B$3, resultados!$A$1:$ZZ$1, 0))</f>
        <v/>
      </c>
    </row>
    <row r="1142">
      <c r="A1142">
        <f>INDEX(resultados!$A$2:$ZZ$3000, 1136, MATCH($B$1, resultados!$A$1:$ZZ$1, 0))</f>
        <v/>
      </c>
      <c r="B1142">
        <f>INDEX(resultados!$A$2:$ZZ$3000, 1136, MATCH($B$2, resultados!$A$1:$ZZ$1, 0))</f>
        <v/>
      </c>
      <c r="C1142">
        <f>INDEX(resultados!$A$2:$ZZ$3000, 1136, MATCH($B$3, resultados!$A$1:$ZZ$1, 0))</f>
        <v/>
      </c>
    </row>
    <row r="1143">
      <c r="A1143">
        <f>INDEX(resultados!$A$2:$ZZ$3000, 1137, MATCH($B$1, resultados!$A$1:$ZZ$1, 0))</f>
        <v/>
      </c>
      <c r="B1143">
        <f>INDEX(resultados!$A$2:$ZZ$3000, 1137, MATCH($B$2, resultados!$A$1:$ZZ$1, 0))</f>
        <v/>
      </c>
      <c r="C1143">
        <f>INDEX(resultados!$A$2:$ZZ$3000, 1137, MATCH($B$3, resultados!$A$1:$ZZ$1, 0))</f>
        <v/>
      </c>
    </row>
    <row r="1144">
      <c r="A1144">
        <f>INDEX(resultados!$A$2:$ZZ$3000, 1138, MATCH($B$1, resultados!$A$1:$ZZ$1, 0))</f>
        <v/>
      </c>
      <c r="B1144">
        <f>INDEX(resultados!$A$2:$ZZ$3000, 1138, MATCH($B$2, resultados!$A$1:$ZZ$1, 0))</f>
        <v/>
      </c>
      <c r="C1144">
        <f>INDEX(resultados!$A$2:$ZZ$3000, 1138, MATCH($B$3, resultados!$A$1:$ZZ$1, 0))</f>
        <v/>
      </c>
    </row>
    <row r="1145">
      <c r="A1145">
        <f>INDEX(resultados!$A$2:$ZZ$3000, 1139, MATCH($B$1, resultados!$A$1:$ZZ$1, 0))</f>
        <v/>
      </c>
      <c r="B1145">
        <f>INDEX(resultados!$A$2:$ZZ$3000, 1139, MATCH($B$2, resultados!$A$1:$ZZ$1, 0))</f>
        <v/>
      </c>
      <c r="C1145">
        <f>INDEX(resultados!$A$2:$ZZ$3000, 1139, MATCH($B$3, resultados!$A$1:$ZZ$1, 0))</f>
        <v/>
      </c>
    </row>
    <row r="1146">
      <c r="A1146">
        <f>INDEX(resultados!$A$2:$ZZ$3000, 1140, MATCH($B$1, resultados!$A$1:$ZZ$1, 0))</f>
        <v/>
      </c>
      <c r="B1146">
        <f>INDEX(resultados!$A$2:$ZZ$3000, 1140, MATCH($B$2, resultados!$A$1:$ZZ$1, 0))</f>
        <v/>
      </c>
      <c r="C1146">
        <f>INDEX(resultados!$A$2:$ZZ$3000, 1140, MATCH($B$3, resultados!$A$1:$ZZ$1, 0))</f>
        <v/>
      </c>
    </row>
    <row r="1147">
      <c r="A1147">
        <f>INDEX(resultados!$A$2:$ZZ$3000, 1141, MATCH($B$1, resultados!$A$1:$ZZ$1, 0))</f>
        <v/>
      </c>
      <c r="B1147">
        <f>INDEX(resultados!$A$2:$ZZ$3000, 1141, MATCH($B$2, resultados!$A$1:$ZZ$1, 0))</f>
        <v/>
      </c>
      <c r="C1147">
        <f>INDEX(resultados!$A$2:$ZZ$3000, 1141, MATCH($B$3, resultados!$A$1:$ZZ$1, 0))</f>
        <v/>
      </c>
    </row>
    <row r="1148">
      <c r="A1148">
        <f>INDEX(resultados!$A$2:$ZZ$3000, 1142, MATCH($B$1, resultados!$A$1:$ZZ$1, 0))</f>
        <v/>
      </c>
      <c r="B1148">
        <f>INDEX(resultados!$A$2:$ZZ$3000, 1142, MATCH($B$2, resultados!$A$1:$ZZ$1, 0))</f>
        <v/>
      </c>
      <c r="C1148">
        <f>INDEX(resultados!$A$2:$ZZ$3000, 1142, MATCH($B$3, resultados!$A$1:$ZZ$1, 0))</f>
        <v/>
      </c>
    </row>
    <row r="1149">
      <c r="A1149">
        <f>INDEX(resultados!$A$2:$ZZ$3000, 1143, MATCH($B$1, resultados!$A$1:$ZZ$1, 0))</f>
        <v/>
      </c>
      <c r="B1149">
        <f>INDEX(resultados!$A$2:$ZZ$3000, 1143, MATCH($B$2, resultados!$A$1:$ZZ$1, 0))</f>
        <v/>
      </c>
      <c r="C1149">
        <f>INDEX(resultados!$A$2:$ZZ$3000, 1143, MATCH($B$3, resultados!$A$1:$ZZ$1, 0))</f>
        <v/>
      </c>
    </row>
    <row r="1150">
      <c r="A1150">
        <f>INDEX(resultados!$A$2:$ZZ$3000, 1144, MATCH($B$1, resultados!$A$1:$ZZ$1, 0))</f>
        <v/>
      </c>
      <c r="B1150">
        <f>INDEX(resultados!$A$2:$ZZ$3000, 1144, MATCH($B$2, resultados!$A$1:$ZZ$1, 0))</f>
        <v/>
      </c>
      <c r="C1150">
        <f>INDEX(resultados!$A$2:$ZZ$3000, 1144, MATCH($B$3, resultados!$A$1:$ZZ$1, 0))</f>
        <v/>
      </c>
    </row>
    <row r="1151">
      <c r="A1151">
        <f>INDEX(resultados!$A$2:$ZZ$3000, 1145, MATCH($B$1, resultados!$A$1:$ZZ$1, 0))</f>
        <v/>
      </c>
      <c r="B1151">
        <f>INDEX(resultados!$A$2:$ZZ$3000, 1145, MATCH($B$2, resultados!$A$1:$ZZ$1, 0))</f>
        <v/>
      </c>
      <c r="C1151">
        <f>INDEX(resultados!$A$2:$ZZ$3000, 1145, MATCH($B$3, resultados!$A$1:$ZZ$1, 0))</f>
        <v/>
      </c>
    </row>
    <row r="1152">
      <c r="A1152">
        <f>INDEX(resultados!$A$2:$ZZ$3000, 1146, MATCH($B$1, resultados!$A$1:$ZZ$1, 0))</f>
        <v/>
      </c>
      <c r="B1152">
        <f>INDEX(resultados!$A$2:$ZZ$3000, 1146, MATCH($B$2, resultados!$A$1:$ZZ$1, 0))</f>
        <v/>
      </c>
      <c r="C1152">
        <f>INDEX(resultados!$A$2:$ZZ$3000, 1146, MATCH($B$3, resultados!$A$1:$ZZ$1, 0))</f>
        <v/>
      </c>
    </row>
    <row r="1153">
      <c r="A1153">
        <f>INDEX(resultados!$A$2:$ZZ$3000, 1147, MATCH($B$1, resultados!$A$1:$ZZ$1, 0))</f>
        <v/>
      </c>
      <c r="B1153">
        <f>INDEX(resultados!$A$2:$ZZ$3000, 1147, MATCH($B$2, resultados!$A$1:$ZZ$1, 0))</f>
        <v/>
      </c>
      <c r="C1153">
        <f>INDEX(resultados!$A$2:$ZZ$3000, 1147, MATCH($B$3, resultados!$A$1:$ZZ$1, 0))</f>
        <v/>
      </c>
    </row>
    <row r="1154">
      <c r="A1154">
        <f>INDEX(resultados!$A$2:$ZZ$3000, 1148, MATCH($B$1, resultados!$A$1:$ZZ$1, 0))</f>
        <v/>
      </c>
      <c r="B1154">
        <f>INDEX(resultados!$A$2:$ZZ$3000, 1148, MATCH($B$2, resultados!$A$1:$ZZ$1, 0))</f>
        <v/>
      </c>
      <c r="C1154">
        <f>INDEX(resultados!$A$2:$ZZ$3000, 1148, MATCH($B$3, resultados!$A$1:$ZZ$1, 0))</f>
        <v/>
      </c>
    </row>
    <row r="1155">
      <c r="A1155">
        <f>INDEX(resultados!$A$2:$ZZ$3000, 1149, MATCH($B$1, resultados!$A$1:$ZZ$1, 0))</f>
        <v/>
      </c>
      <c r="B1155">
        <f>INDEX(resultados!$A$2:$ZZ$3000, 1149, MATCH($B$2, resultados!$A$1:$ZZ$1, 0))</f>
        <v/>
      </c>
      <c r="C1155">
        <f>INDEX(resultados!$A$2:$ZZ$3000, 1149, MATCH($B$3, resultados!$A$1:$ZZ$1, 0))</f>
        <v/>
      </c>
    </row>
    <row r="1156">
      <c r="A1156">
        <f>INDEX(resultados!$A$2:$ZZ$3000, 1150, MATCH($B$1, resultados!$A$1:$ZZ$1, 0))</f>
        <v/>
      </c>
      <c r="B1156">
        <f>INDEX(resultados!$A$2:$ZZ$3000, 1150, MATCH($B$2, resultados!$A$1:$ZZ$1, 0))</f>
        <v/>
      </c>
      <c r="C1156">
        <f>INDEX(resultados!$A$2:$ZZ$3000, 1150, MATCH($B$3, resultados!$A$1:$ZZ$1, 0))</f>
        <v/>
      </c>
    </row>
    <row r="1157">
      <c r="A1157">
        <f>INDEX(resultados!$A$2:$ZZ$3000, 1151, MATCH($B$1, resultados!$A$1:$ZZ$1, 0))</f>
        <v/>
      </c>
      <c r="B1157">
        <f>INDEX(resultados!$A$2:$ZZ$3000, 1151, MATCH($B$2, resultados!$A$1:$ZZ$1, 0))</f>
        <v/>
      </c>
      <c r="C1157">
        <f>INDEX(resultados!$A$2:$ZZ$3000, 1151, MATCH($B$3, resultados!$A$1:$ZZ$1, 0))</f>
        <v/>
      </c>
    </row>
    <row r="1158">
      <c r="A1158">
        <f>INDEX(resultados!$A$2:$ZZ$3000, 1152, MATCH($B$1, resultados!$A$1:$ZZ$1, 0))</f>
        <v/>
      </c>
      <c r="B1158">
        <f>INDEX(resultados!$A$2:$ZZ$3000, 1152, MATCH($B$2, resultados!$A$1:$ZZ$1, 0))</f>
        <v/>
      </c>
      <c r="C1158">
        <f>INDEX(resultados!$A$2:$ZZ$3000, 1152, MATCH($B$3, resultados!$A$1:$ZZ$1, 0))</f>
        <v/>
      </c>
    </row>
    <row r="1159">
      <c r="A1159">
        <f>INDEX(resultados!$A$2:$ZZ$3000, 1153, MATCH($B$1, resultados!$A$1:$ZZ$1, 0))</f>
        <v/>
      </c>
      <c r="B1159">
        <f>INDEX(resultados!$A$2:$ZZ$3000, 1153, MATCH($B$2, resultados!$A$1:$ZZ$1, 0))</f>
        <v/>
      </c>
      <c r="C1159">
        <f>INDEX(resultados!$A$2:$ZZ$3000, 1153, MATCH($B$3, resultados!$A$1:$ZZ$1, 0))</f>
        <v/>
      </c>
    </row>
    <row r="1160">
      <c r="A1160">
        <f>INDEX(resultados!$A$2:$ZZ$3000, 1154, MATCH($B$1, resultados!$A$1:$ZZ$1, 0))</f>
        <v/>
      </c>
      <c r="B1160">
        <f>INDEX(resultados!$A$2:$ZZ$3000, 1154, MATCH($B$2, resultados!$A$1:$ZZ$1, 0))</f>
        <v/>
      </c>
      <c r="C1160">
        <f>INDEX(resultados!$A$2:$ZZ$3000, 1154, MATCH($B$3, resultados!$A$1:$ZZ$1, 0))</f>
        <v/>
      </c>
    </row>
    <row r="1161">
      <c r="A1161">
        <f>INDEX(resultados!$A$2:$ZZ$3000, 1155, MATCH($B$1, resultados!$A$1:$ZZ$1, 0))</f>
        <v/>
      </c>
      <c r="B1161">
        <f>INDEX(resultados!$A$2:$ZZ$3000, 1155, MATCH($B$2, resultados!$A$1:$ZZ$1, 0))</f>
        <v/>
      </c>
      <c r="C1161">
        <f>INDEX(resultados!$A$2:$ZZ$3000, 1155, MATCH($B$3, resultados!$A$1:$ZZ$1, 0))</f>
        <v/>
      </c>
    </row>
    <row r="1162">
      <c r="A1162">
        <f>INDEX(resultados!$A$2:$ZZ$3000, 1156, MATCH($B$1, resultados!$A$1:$ZZ$1, 0))</f>
        <v/>
      </c>
      <c r="B1162">
        <f>INDEX(resultados!$A$2:$ZZ$3000, 1156, MATCH($B$2, resultados!$A$1:$ZZ$1, 0))</f>
        <v/>
      </c>
      <c r="C1162">
        <f>INDEX(resultados!$A$2:$ZZ$3000, 1156, MATCH($B$3, resultados!$A$1:$ZZ$1, 0))</f>
        <v/>
      </c>
    </row>
    <row r="1163">
      <c r="A1163">
        <f>INDEX(resultados!$A$2:$ZZ$3000, 1157, MATCH($B$1, resultados!$A$1:$ZZ$1, 0))</f>
        <v/>
      </c>
      <c r="B1163">
        <f>INDEX(resultados!$A$2:$ZZ$3000, 1157, MATCH($B$2, resultados!$A$1:$ZZ$1, 0))</f>
        <v/>
      </c>
      <c r="C1163">
        <f>INDEX(resultados!$A$2:$ZZ$3000, 1157, MATCH($B$3, resultados!$A$1:$ZZ$1, 0))</f>
        <v/>
      </c>
    </row>
    <row r="1164">
      <c r="A1164">
        <f>INDEX(resultados!$A$2:$ZZ$3000, 1158, MATCH($B$1, resultados!$A$1:$ZZ$1, 0))</f>
        <v/>
      </c>
      <c r="B1164">
        <f>INDEX(resultados!$A$2:$ZZ$3000, 1158, MATCH($B$2, resultados!$A$1:$ZZ$1, 0))</f>
        <v/>
      </c>
      <c r="C1164">
        <f>INDEX(resultados!$A$2:$ZZ$3000, 1158, MATCH($B$3, resultados!$A$1:$ZZ$1, 0))</f>
        <v/>
      </c>
    </row>
    <row r="1165">
      <c r="A1165">
        <f>INDEX(resultados!$A$2:$ZZ$3000, 1159, MATCH($B$1, resultados!$A$1:$ZZ$1, 0))</f>
        <v/>
      </c>
      <c r="B1165">
        <f>INDEX(resultados!$A$2:$ZZ$3000, 1159, MATCH($B$2, resultados!$A$1:$ZZ$1, 0))</f>
        <v/>
      </c>
      <c r="C1165">
        <f>INDEX(resultados!$A$2:$ZZ$3000, 1159, MATCH($B$3, resultados!$A$1:$ZZ$1, 0))</f>
        <v/>
      </c>
    </row>
    <row r="1166">
      <c r="A1166">
        <f>INDEX(resultados!$A$2:$ZZ$3000, 1160, MATCH($B$1, resultados!$A$1:$ZZ$1, 0))</f>
        <v/>
      </c>
      <c r="B1166">
        <f>INDEX(resultados!$A$2:$ZZ$3000, 1160, MATCH($B$2, resultados!$A$1:$ZZ$1, 0))</f>
        <v/>
      </c>
      <c r="C1166">
        <f>INDEX(resultados!$A$2:$ZZ$3000, 1160, MATCH($B$3, resultados!$A$1:$ZZ$1, 0))</f>
        <v/>
      </c>
    </row>
    <row r="1167">
      <c r="A1167">
        <f>INDEX(resultados!$A$2:$ZZ$3000, 1161, MATCH($B$1, resultados!$A$1:$ZZ$1, 0))</f>
        <v/>
      </c>
      <c r="B1167">
        <f>INDEX(resultados!$A$2:$ZZ$3000, 1161, MATCH($B$2, resultados!$A$1:$ZZ$1, 0))</f>
        <v/>
      </c>
      <c r="C1167">
        <f>INDEX(resultados!$A$2:$ZZ$3000, 1161, MATCH($B$3, resultados!$A$1:$ZZ$1, 0))</f>
        <v/>
      </c>
    </row>
    <row r="1168">
      <c r="A1168">
        <f>INDEX(resultados!$A$2:$ZZ$3000, 1162, MATCH($B$1, resultados!$A$1:$ZZ$1, 0))</f>
        <v/>
      </c>
      <c r="B1168">
        <f>INDEX(resultados!$A$2:$ZZ$3000, 1162, MATCH($B$2, resultados!$A$1:$ZZ$1, 0))</f>
        <v/>
      </c>
      <c r="C1168">
        <f>INDEX(resultados!$A$2:$ZZ$3000, 1162, MATCH($B$3, resultados!$A$1:$ZZ$1, 0))</f>
        <v/>
      </c>
    </row>
    <row r="1169">
      <c r="A1169">
        <f>INDEX(resultados!$A$2:$ZZ$3000, 1163, MATCH($B$1, resultados!$A$1:$ZZ$1, 0))</f>
        <v/>
      </c>
      <c r="B1169">
        <f>INDEX(resultados!$A$2:$ZZ$3000, 1163, MATCH($B$2, resultados!$A$1:$ZZ$1, 0))</f>
        <v/>
      </c>
      <c r="C1169">
        <f>INDEX(resultados!$A$2:$ZZ$3000, 1163, MATCH($B$3, resultados!$A$1:$ZZ$1, 0))</f>
        <v/>
      </c>
    </row>
    <row r="1170">
      <c r="A1170">
        <f>INDEX(resultados!$A$2:$ZZ$3000, 1164, MATCH($B$1, resultados!$A$1:$ZZ$1, 0))</f>
        <v/>
      </c>
      <c r="B1170">
        <f>INDEX(resultados!$A$2:$ZZ$3000, 1164, MATCH($B$2, resultados!$A$1:$ZZ$1, 0))</f>
        <v/>
      </c>
      <c r="C1170">
        <f>INDEX(resultados!$A$2:$ZZ$3000, 1164, MATCH($B$3, resultados!$A$1:$ZZ$1, 0))</f>
        <v/>
      </c>
    </row>
    <row r="1171">
      <c r="A1171">
        <f>INDEX(resultados!$A$2:$ZZ$3000, 1165, MATCH($B$1, resultados!$A$1:$ZZ$1, 0))</f>
        <v/>
      </c>
      <c r="B1171">
        <f>INDEX(resultados!$A$2:$ZZ$3000, 1165, MATCH($B$2, resultados!$A$1:$ZZ$1, 0))</f>
        <v/>
      </c>
      <c r="C1171">
        <f>INDEX(resultados!$A$2:$ZZ$3000, 1165, MATCH($B$3, resultados!$A$1:$ZZ$1, 0))</f>
        <v/>
      </c>
    </row>
    <row r="1172">
      <c r="A1172">
        <f>INDEX(resultados!$A$2:$ZZ$3000, 1166, MATCH($B$1, resultados!$A$1:$ZZ$1, 0))</f>
        <v/>
      </c>
      <c r="B1172">
        <f>INDEX(resultados!$A$2:$ZZ$3000, 1166, MATCH($B$2, resultados!$A$1:$ZZ$1, 0))</f>
        <v/>
      </c>
      <c r="C1172">
        <f>INDEX(resultados!$A$2:$ZZ$3000, 1166, MATCH($B$3, resultados!$A$1:$ZZ$1, 0))</f>
        <v/>
      </c>
    </row>
    <row r="1173">
      <c r="A1173">
        <f>INDEX(resultados!$A$2:$ZZ$3000, 1167, MATCH($B$1, resultados!$A$1:$ZZ$1, 0))</f>
        <v/>
      </c>
      <c r="B1173">
        <f>INDEX(resultados!$A$2:$ZZ$3000, 1167, MATCH($B$2, resultados!$A$1:$ZZ$1, 0))</f>
        <v/>
      </c>
      <c r="C1173">
        <f>INDEX(resultados!$A$2:$ZZ$3000, 1167, MATCH($B$3, resultados!$A$1:$ZZ$1, 0))</f>
        <v/>
      </c>
    </row>
    <row r="1174">
      <c r="A1174">
        <f>INDEX(resultados!$A$2:$ZZ$3000, 1168, MATCH($B$1, resultados!$A$1:$ZZ$1, 0))</f>
        <v/>
      </c>
      <c r="B1174">
        <f>INDEX(resultados!$A$2:$ZZ$3000, 1168, MATCH($B$2, resultados!$A$1:$ZZ$1, 0))</f>
        <v/>
      </c>
      <c r="C1174">
        <f>INDEX(resultados!$A$2:$ZZ$3000, 1168, MATCH($B$3, resultados!$A$1:$ZZ$1, 0))</f>
        <v/>
      </c>
    </row>
    <row r="1175">
      <c r="A1175">
        <f>INDEX(resultados!$A$2:$ZZ$3000, 1169, MATCH($B$1, resultados!$A$1:$ZZ$1, 0))</f>
        <v/>
      </c>
      <c r="B1175">
        <f>INDEX(resultados!$A$2:$ZZ$3000, 1169, MATCH($B$2, resultados!$A$1:$ZZ$1, 0))</f>
        <v/>
      </c>
      <c r="C1175">
        <f>INDEX(resultados!$A$2:$ZZ$3000, 1169, MATCH($B$3, resultados!$A$1:$ZZ$1, 0))</f>
        <v/>
      </c>
    </row>
    <row r="1176">
      <c r="A1176">
        <f>INDEX(resultados!$A$2:$ZZ$3000, 1170, MATCH($B$1, resultados!$A$1:$ZZ$1, 0))</f>
        <v/>
      </c>
      <c r="B1176">
        <f>INDEX(resultados!$A$2:$ZZ$3000, 1170, MATCH($B$2, resultados!$A$1:$ZZ$1, 0))</f>
        <v/>
      </c>
      <c r="C1176">
        <f>INDEX(resultados!$A$2:$ZZ$3000, 1170, MATCH($B$3, resultados!$A$1:$ZZ$1, 0))</f>
        <v/>
      </c>
    </row>
    <row r="1177">
      <c r="A1177">
        <f>INDEX(resultados!$A$2:$ZZ$3000, 1171, MATCH($B$1, resultados!$A$1:$ZZ$1, 0))</f>
        <v/>
      </c>
      <c r="B1177">
        <f>INDEX(resultados!$A$2:$ZZ$3000, 1171, MATCH($B$2, resultados!$A$1:$ZZ$1, 0))</f>
        <v/>
      </c>
      <c r="C1177">
        <f>INDEX(resultados!$A$2:$ZZ$3000, 1171, MATCH($B$3, resultados!$A$1:$ZZ$1, 0))</f>
        <v/>
      </c>
    </row>
    <row r="1178">
      <c r="A1178">
        <f>INDEX(resultados!$A$2:$ZZ$3000, 1172, MATCH($B$1, resultados!$A$1:$ZZ$1, 0))</f>
        <v/>
      </c>
      <c r="B1178">
        <f>INDEX(resultados!$A$2:$ZZ$3000, 1172, MATCH($B$2, resultados!$A$1:$ZZ$1, 0))</f>
        <v/>
      </c>
      <c r="C1178">
        <f>INDEX(resultados!$A$2:$ZZ$3000, 1172, MATCH($B$3, resultados!$A$1:$ZZ$1, 0))</f>
        <v/>
      </c>
    </row>
    <row r="1179">
      <c r="A1179">
        <f>INDEX(resultados!$A$2:$ZZ$3000, 1173, MATCH($B$1, resultados!$A$1:$ZZ$1, 0))</f>
        <v/>
      </c>
      <c r="B1179">
        <f>INDEX(resultados!$A$2:$ZZ$3000, 1173, MATCH($B$2, resultados!$A$1:$ZZ$1, 0))</f>
        <v/>
      </c>
      <c r="C1179">
        <f>INDEX(resultados!$A$2:$ZZ$3000, 1173, MATCH($B$3, resultados!$A$1:$ZZ$1, 0))</f>
        <v/>
      </c>
    </row>
    <row r="1180">
      <c r="A1180">
        <f>INDEX(resultados!$A$2:$ZZ$3000, 1174, MATCH($B$1, resultados!$A$1:$ZZ$1, 0))</f>
        <v/>
      </c>
      <c r="B1180">
        <f>INDEX(resultados!$A$2:$ZZ$3000, 1174, MATCH($B$2, resultados!$A$1:$ZZ$1, 0))</f>
        <v/>
      </c>
      <c r="C1180">
        <f>INDEX(resultados!$A$2:$ZZ$3000, 1174, MATCH($B$3, resultados!$A$1:$ZZ$1, 0))</f>
        <v/>
      </c>
    </row>
    <row r="1181">
      <c r="A1181">
        <f>INDEX(resultados!$A$2:$ZZ$3000, 1175, MATCH($B$1, resultados!$A$1:$ZZ$1, 0))</f>
        <v/>
      </c>
      <c r="B1181">
        <f>INDEX(resultados!$A$2:$ZZ$3000, 1175, MATCH($B$2, resultados!$A$1:$ZZ$1, 0))</f>
        <v/>
      </c>
      <c r="C1181">
        <f>INDEX(resultados!$A$2:$ZZ$3000, 1175, MATCH($B$3, resultados!$A$1:$ZZ$1, 0))</f>
        <v/>
      </c>
    </row>
    <row r="1182">
      <c r="A1182">
        <f>INDEX(resultados!$A$2:$ZZ$3000, 1176, MATCH($B$1, resultados!$A$1:$ZZ$1, 0))</f>
        <v/>
      </c>
      <c r="B1182">
        <f>INDEX(resultados!$A$2:$ZZ$3000, 1176, MATCH($B$2, resultados!$A$1:$ZZ$1, 0))</f>
        <v/>
      </c>
      <c r="C1182">
        <f>INDEX(resultados!$A$2:$ZZ$3000, 1176, MATCH($B$3, resultados!$A$1:$ZZ$1, 0))</f>
        <v/>
      </c>
    </row>
    <row r="1183">
      <c r="A1183">
        <f>INDEX(resultados!$A$2:$ZZ$3000, 1177, MATCH($B$1, resultados!$A$1:$ZZ$1, 0))</f>
        <v/>
      </c>
      <c r="B1183">
        <f>INDEX(resultados!$A$2:$ZZ$3000, 1177, MATCH($B$2, resultados!$A$1:$ZZ$1, 0))</f>
        <v/>
      </c>
      <c r="C1183">
        <f>INDEX(resultados!$A$2:$ZZ$3000, 1177, MATCH($B$3, resultados!$A$1:$ZZ$1, 0))</f>
        <v/>
      </c>
    </row>
    <row r="1184">
      <c r="A1184">
        <f>INDEX(resultados!$A$2:$ZZ$3000, 1178, MATCH($B$1, resultados!$A$1:$ZZ$1, 0))</f>
        <v/>
      </c>
      <c r="B1184">
        <f>INDEX(resultados!$A$2:$ZZ$3000, 1178, MATCH($B$2, resultados!$A$1:$ZZ$1, 0))</f>
        <v/>
      </c>
      <c r="C1184">
        <f>INDEX(resultados!$A$2:$ZZ$3000, 1178, MATCH($B$3, resultados!$A$1:$ZZ$1, 0))</f>
        <v/>
      </c>
    </row>
    <row r="1185">
      <c r="A1185">
        <f>INDEX(resultados!$A$2:$ZZ$3000, 1179, MATCH($B$1, resultados!$A$1:$ZZ$1, 0))</f>
        <v/>
      </c>
      <c r="B1185">
        <f>INDEX(resultados!$A$2:$ZZ$3000, 1179, MATCH($B$2, resultados!$A$1:$ZZ$1, 0))</f>
        <v/>
      </c>
      <c r="C1185">
        <f>INDEX(resultados!$A$2:$ZZ$3000, 1179, MATCH($B$3, resultados!$A$1:$ZZ$1, 0))</f>
        <v/>
      </c>
    </row>
    <row r="1186">
      <c r="A1186">
        <f>INDEX(resultados!$A$2:$ZZ$3000, 1180, MATCH($B$1, resultados!$A$1:$ZZ$1, 0))</f>
        <v/>
      </c>
      <c r="B1186">
        <f>INDEX(resultados!$A$2:$ZZ$3000, 1180, MATCH($B$2, resultados!$A$1:$ZZ$1, 0))</f>
        <v/>
      </c>
      <c r="C1186">
        <f>INDEX(resultados!$A$2:$ZZ$3000, 1180, MATCH($B$3, resultados!$A$1:$ZZ$1, 0))</f>
        <v/>
      </c>
    </row>
    <row r="1187">
      <c r="A1187">
        <f>INDEX(resultados!$A$2:$ZZ$3000, 1181, MATCH($B$1, resultados!$A$1:$ZZ$1, 0))</f>
        <v/>
      </c>
      <c r="B1187">
        <f>INDEX(resultados!$A$2:$ZZ$3000, 1181, MATCH($B$2, resultados!$A$1:$ZZ$1, 0))</f>
        <v/>
      </c>
      <c r="C1187">
        <f>INDEX(resultados!$A$2:$ZZ$3000, 1181, MATCH($B$3, resultados!$A$1:$ZZ$1, 0))</f>
        <v/>
      </c>
    </row>
    <row r="1188">
      <c r="A1188">
        <f>INDEX(resultados!$A$2:$ZZ$3000, 1182, MATCH($B$1, resultados!$A$1:$ZZ$1, 0))</f>
        <v/>
      </c>
      <c r="B1188">
        <f>INDEX(resultados!$A$2:$ZZ$3000, 1182, MATCH($B$2, resultados!$A$1:$ZZ$1, 0))</f>
        <v/>
      </c>
      <c r="C1188">
        <f>INDEX(resultados!$A$2:$ZZ$3000, 1182, MATCH($B$3, resultados!$A$1:$ZZ$1, 0))</f>
        <v/>
      </c>
    </row>
    <row r="1189">
      <c r="A1189">
        <f>INDEX(resultados!$A$2:$ZZ$3000, 1183, MATCH($B$1, resultados!$A$1:$ZZ$1, 0))</f>
        <v/>
      </c>
      <c r="B1189">
        <f>INDEX(resultados!$A$2:$ZZ$3000, 1183, MATCH($B$2, resultados!$A$1:$ZZ$1, 0))</f>
        <v/>
      </c>
      <c r="C1189">
        <f>INDEX(resultados!$A$2:$ZZ$3000, 1183, MATCH($B$3, resultados!$A$1:$ZZ$1, 0))</f>
        <v/>
      </c>
    </row>
    <row r="1190">
      <c r="A1190">
        <f>INDEX(resultados!$A$2:$ZZ$3000, 1184, MATCH($B$1, resultados!$A$1:$ZZ$1, 0))</f>
        <v/>
      </c>
      <c r="B1190">
        <f>INDEX(resultados!$A$2:$ZZ$3000, 1184, MATCH($B$2, resultados!$A$1:$ZZ$1, 0))</f>
        <v/>
      </c>
      <c r="C1190">
        <f>INDEX(resultados!$A$2:$ZZ$3000, 1184, MATCH($B$3, resultados!$A$1:$ZZ$1, 0))</f>
        <v/>
      </c>
    </row>
    <row r="1191">
      <c r="A1191">
        <f>INDEX(resultados!$A$2:$ZZ$3000, 1185, MATCH($B$1, resultados!$A$1:$ZZ$1, 0))</f>
        <v/>
      </c>
      <c r="B1191">
        <f>INDEX(resultados!$A$2:$ZZ$3000, 1185, MATCH($B$2, resultados!$A$1:$ZZ$1, 0))</f>
        <v/>
      </c>
      <c r="C1191">
        <f>INDEX(resultados!$A$2:$ZZ$3000, 1185, MATCH($B$3, resultados!$A$1:$ZZ$1, 0))</f>
        <v/>
      </c>
    </row>
    <row r="1192">
      <c r="A1192">
        <f>INDEX(resultados!$A$2:$ZZ$3000, 1186, MATCH($B$1, resultados!$A$1:$ZZ$1, 0))</f>
        <v/>
      </c>
      <c r="B1192">
        <f>INDEX(resultados!$A$2:$ZZ$3000, 1186, MATCH($B$2, resultados!$A$1:$ZZ$1, 0))</f>
        <v/>
      </c>
      <c r="C1192">
        <f>INDEX(resultados!$A$2:$ZZ$3000, 1186, MATCH($B$3, resultados!$A$1:$ZZ$1, 0))</f>
        <v/>
      </c>
    </row>
    <row r="1193">
      <c r="A1193">
        <f>INDEX(resultados!$A$2:$ZZ$3000, 1187, MATCH($B$1, resultados!$A$1:$ZZ$1, 0))</f>
        <v/>
      </c>
      <c r="B1193">
        <f>INDEX(resultados!$A$2:$ZZ$3000, 1187, MATCH($B$2, resultados!$A$1:$ZZ$1, 0))</f>
        <v/>
      </c>
      <c r="C1193">
        <f>INDEX(resultados!$A$2:$ZZ$3000, 1187, MATCH($B$3, resultados!$A$1:$ZZ$1, 0))</f>
        <v/>
      </c>
    </row>
    <row r="1194">
      <c r="A1194">
        <f>INDEX(resultados!$A$2:$ZZ$3000, 1188, MATCH($B$1, resultados!$A$1:$ZZ$1, 0))</f>
        <v/>
      </c>
      <c r="B1194">
        <f>INDEX(resultados!$A$2:$ZZ$3000, 1188, MATCH($B$2, resultados!$A$1:$ZZ$1, 0))</f>
        <v/>
      </c>
      <c r="C1194">
        <f>INDEX(resultados!$A$2:$ZZ$3000, 1188, MATCH($B$3, resultados!$A$1:$ZZ$1, 0))</f>
        <v/>
      </c>
    </row>
    <row r="1195">
      <c r="A1195">
        <f>INDEX(resultados!$A$2:$ZZ$3000, 1189, MATCH($B$1, resultados!$A$1:$ZZ$1, 0))</f>
        <v/>
      </c>
      <c r="B1195">
        <f>INDEX(resultados!$A$2:$ZZ$3000, 1189, MATCH($B$2, resultados!$A$1:$ZZ$1, 0))</f>
        <v/>
      </c>
      <c r="C1195">
        <f>INDEX(resultados!$A$2:$ZZ$3000, 1189, MATCH($B$3, resultados!$A$1:$ZZ$1, 0))</f>
        <v/>
      </c>
    </row>
    <row r="1196">
      <c r="A1196">
        <f>INDEX(resultados!$A$2:$ZZ$3000, 1190, MATCH($B$1, resultados!$A$1:$ZZ$1, 0))</f>
        <v/>
      </c>
      <c r="B1196">
        <f>INDEX(resultados!$A$2:$ZZ$3000, 1190, MATCH($B$2, resultados!$A$1:$ZZ$1, 0))</f>
        <v/>
      </c>
      <c r="C1196">
        <f>INDEX(resultados!$A$2:$ZZ$3000, 1190, MATCH($B$3, resultados!$A$1:$ZZ$1, 0))</f>
        <v/>
      </c>
    </row>
    <row r="1197">
      <c r="A1197">
        <f>INDEX(resultados!$A$2:$ZZ$3000, 1191, MATCH($B$1, resultados!$A$1:$ZZ$1, 0))</f>
        <v/>
      </c>
      <c r="B1197">
        <f>INDEX(resultados!$A$2:$ZZ$3000, 1191, MATCH($B$2, resultados!$A$1:$ZZ$1, 0))</f>
        <v/>
      </c>
      <c r="C1197">
        <f>INDEX(resultados!$A$2:$ZZ$3000, 1191, MATCH($B$3, resultados!$A$1:$ZZ$1, 0))</f>
        <v/>
      </c>
    </row>
    <row r="1198">
      <c r="A1198">
        <f>INDEX(resultados!$A$2:$ZZ$3000, 1192, MATCH($B$1, resultados!$A$1:$ZZ$1, 0))</f>
        <v/>
      </c>
      <c r="B1198">
        <f>INDEX(resultados!$A$2:$ZZ$3000, 1192, MATCH($B$2, resultados!$A$1:$ZZ$1, 0))</f>
        <v/>
      </c>
      <c r="C1198">
        <f>INDEX(resultados!$A$2:$ZZ$3000, 1192, MATCH($B$3, resultados!$A$1:$ZZ$1, 0))</f>
        <v/>
      </c>
    </row>
    <row r="1199">
      <c r="A1199">
        <f>INDEX(resultados!$A$2:$ZZ$3000, 1193, MATCH($B$1, resultados!$A$1:$ZZ$1, 0))</f>
        <v/>
      </c>
      <c r="B1199">
        <f>INDEX(resultados!$A$2:$ZZ$3000, 1193, MATCH($B$2, resultados!$A$1:$ZZ$1, 0))</f>
        <v/>
      </c>
      <c r="C1199">
        <f>INDEX(resultados!$A$2:$ZZ$3000, 1193, MATCH($B$3, resultados!$A$1:$ZZ$1, 0))</f>
        <v/>
      </c>
    </row>
    <row r="1200">
      <c r="A1200">
        <f>INDEX(resultados!$A$2:$ZZ$3000, 1194, MATCH($B$1, resultados!$A$1:$ZZ$1, 0))</f>
        <v/>
      </c>
      <c r="B1200">
        <f>INDEX(resultados!$A$2:$ZZ$3000, 1194, MATCH($B$2, resultados!$A$1:$ZZ$1, 0))</f>
        <v/>
      </c>
      <c r="C1200">
        <f>INDEX(resultados!$A$2:$ZZ$3000, 1194, MATCH($B$3, resultados!$A$1:$ZZ$1, 0))</f>
        <v/>
      </c>
    </row>
    <row r="1201">
      <c r="A1201">
        <f>INDEX(resultados!$A$2:$ZZ$3000, 1195, MATCH($B$1, resultados!$A$1:$ZZ$1, 0))</f>
        <v/>
      </c>
      <c r="B1201">
        <f>INDEX(resultados!$A$2:$ZZ$3000, 1195, MATCH($B$2, resultados!$A$1:$ZZ$1, 0))</f>
        <v/>
      </c>
      <c r="C1201">
        <f>INDEX(resultados!$A$2:$ZZ$3000, 1195, MATCH($B$3, resultados!$A$1:$ZZ$1, 0))</f>
        <v/>
      </c>
    </row>
    <row r="1202">
      <c r="A1202">
        <f>INDEX(resultados!$A$2:$ZZ$3000, 1196, MATCH($B$1, resultados!$A$1:$ZZ$1, 0))</f>
        <v/>
      </c>
      <c r="B1202">
        <f>INDEX(resultados!$A$2:$ZZ$3000, 1196, MATCH($B$2, resultados!$A$1:$ZZ$1, 0))</f>
        <v/>
      </c>
      <c r="C1202">
        <f>INDEX(resultados!$A$2:$ZZ$3000, 1196, MATCH($B$3, resultados!$A$1:$ZZ$1, 0))</f>
        <v/>
      </c>
    </row>
    <row r="1203">
      <c r="A1203">
        <f>INDEX(resultados!$A$2:$ZZ$3000, 1197, MATCH($B$1, resultados!$A$1:$ZZ$1, 0))</f>
        <v/>
      </c>
      <c r="B1203">
        <f>INDEX(resultados!$A$2:$ZZ$3000, 1197, MATCH($B$2, resultados!$A$1:$ZZ$1, 0))</f>
        <v/>
      </c>
      <c r="C1203">
        <f>INDEX(resultados!$A$2:$ZZ$3000, 1197, MATCH($B$3, resultados!$A$1:$ZZ$1, 0))</f>
        <v/>
      </c>
    </row>
    <row r="1204">
      <c r="A1204">
        <f>INDEX(resultados!$A$2:$ZZ$3000, 1198, MATCH($B$1, resultados!$A$1:$ZZ$1, 0))</f>
        <v/>
      </c>
      <c r="B1204">
        <f>INDEX(resultados!$A$2:$ZZ$3000, 1198, MATCH($B$2, resultados!$A$1:$ZZ$1, 0))</f>
        <v/>
      </c>
      <c r="C1204">
        <f>INDEX(resultados!$A$2:$ZZ$3000, 1198, MATCH($B$3, resultados!$A$1:$ZZ$1, 0))</f>
        <v/>
      </c>
    </row>
    <row r="1205">
      <c r="A1205">
        <f>INDEX(resultados!$A$2:$ZZ$3000, 1199, MATCH($B$1, resultados!$A$1:$ZZ$1, 0))</f>
        <v/>
      </c>
      <c r="B1205">
        <f>INDEX(resultados!$A$2:$ZZ$3000, 1199, MATCH($B$2, resultados!$A$1:$ZZ$1, 0))</f>
        <v/>
      </c>
      <c r="C1205">
        <f>INDEX(resultados!$A$2:$ZZ$3000, 1199, MATCH($B$3, resultados!$A$1:$ZZ$1, 0))</f>
        <v/>
      </c>
    </row>
    <row r="1206">
      <c r="A1206">
        <f>INDEX(resultados!$A$2:$ZZ$3000, 1200, MATCH($B$1, resultados!$A$1:$ZZ$1, 0))</f>
        <v/>
      </c>
      <c r="B1206">
        <f>INDEX(resultados!$A$2:$ZZ$3000, 1200, MATCH($B$2, resultados!$A$1:$ZZ$1, 0))</f>
        <v/>
      </c>
      <c r="C1206">
        <f>INDEX(resultados!$A$2:$ZZ$3000, 1200, MATCH($B$3, resultados!$A$1:$ZZ$1, 0))</f>
        <v/>
      </c>
    </row>
    <row r="1207">
      <c r="A1207">
        <f>INDEX(resultados!$A$2:$ZZ$3000, 1201, MATCH($B$1, resultados!$A$1:$ZZ$1, 0))</f>
        <v/>
      </c>
      <c r="B1207">
        <f>INDEX(resultados!$A$2:$ZZ$3000, 1201, MATCH($B$2, resultados!$A$1:$ZZ$1, 0))</f>
        <v/>
      </c>
      <c r="C1207">
        <f>INDEX(resultados!$A$2:$ZZ$3000, 1201, MATCH($B$3, resultados!$A$1:$ZZ$1, 0))</f>
        <v/>
      </c>
    </row>
    <row r="1208">
      <c r="A1208">
        <f>INDEX(resultados!$A$2:$ZZ$3000, 1202, MATCH($B$1, resultados!$A$1:$ZZ$1, 0))</f>
        <v/>
      </c>
      <c r="B1208">
        <f>INDEX(resultados!$A$2:$ZZ$3000, 1202, MATCH($B$2, resultados!$A$1:$ZZ$1, 0))</f>
        <v/>
      </c>
      <c r="C1208">
        <f>INDEX(resultados!$A$2:$ZZ$3000, 1202, MATCH($B$3, resultados!$A$1:$ZZ$1, 0))</f>
        <v/>
      </c>
    </row>
    <row r="1209">
      <c r="A1209">
        <f>INDEX(resultados!$A$2:$ZZ$3000, 1203, MATCH($B$1, resultados!$A$1:$ZZ$1, 0))</f>
        <v/>
      </c>
      <c r="B1209">
        <f>INDEX(resultados!$A$2:$ZZ$3000, 1203, MATCH($B$2, resultados!$A$1:$ZZ$1, 0))</f>
        <v/>
      </c>
      <c r="C1209">
        <f>INDEX(resultados!$A$2:$ZZ$3000, 1203, MATCH($B$3, resultados!$A$1:$ZZ$1, 0))</f>
        <v/>
      </c>
    </row>
    <row r="1210">
      <c r="A1210">
        <f>INDEX(resultados!$A$2:$ZZ$3000, 1204, MATCH($B$1, resultados!$A$1:$ZZ$1, 0))</f>
        <v/>
      </c>
      <c r="B1210">
        <f>INDEX(resultados!$A$2:$ZZ$3000, 1204, MATCH($B$2, resultados!$A$1:$ZZ$1, 0))</f>
        <v/>
      </c>
      <c r="C1210">
        <f>INDEX(resultados!$A$2:$ZZ$3000, 1204, MATCH($B$3, resultados!$A$1:$ZZ$1, 0))</f>
        <v/>
      </c>
    </row>
    <row r="1211">
      <c r="A1211">
        <f>INDEX(resultados!$A$2:$ZZ$3000, 1205, MATCH($B$1, resultados!$A$1:$ZZ$1, 0))</f>
        <v/>
      </c>
      <c r="B1211">
        <f>INDEX(resultados!$A$2:$ZZ$3000, 1205, MATCH($B$2, resultados!$A$1:$ZZ$1, 0))</f>
        <v/>
      </c>
      <c r="C1211">
        <f>INDEX(resultados!$A$2:$ZZ$3000, 1205, MATCH($B$3, resultados!$A$1:$ZZ$1, 0))</f>
        <v/>
      </c>
    </row>
    <row r="1212">
      <c r="A1212">
        <f>INDEX(resultados!$A$2:$ZZ$3000, 1206, MATCH($B$1, resultados!$A$1:$ZZ$1, 0))</f>
        <v/>
      </c>
      <c r="B1212">
        <f>INDEX(resultados!$A$2:$ZZ$3000, 1206, MATCH($B$2, resultados!$A$1:$ZZ$1, 0))</f>
        <v/>
      </c>
      <c r="C1212">
        <f>INDEX(resultados!$A$2:$ZZ$3000, 1206, MATCH($B$3, resultados!$A$1:$ZZ$1, 0))</f>
        <v/>
      </c>
    </row>
    <row r="1213">
      <c r="A1213">
        <f>INDEX(resultados!$A$2:$ZZ$3000, 1207, MATCH($B$1, resultados!$A$1:$ZZ$1, 0))</f>
        <v/>
      </c>
      <c r="B1213">
        <f>INDEX(resultados!$A$2:$ZZ$3000, 1207, MATCH($B$2, resultados!$A$1:$ZZ$1, 0))</f>
        <v/>
      </c>
      <c r="C1213">
        <f>INDEX(resultados!$A$2:$ZZ$3000, 1207, MATCH($B$3, resultados!$A$1:$ZZ$1, 0))</f>
        <v/>
      </c>
    </row>
    <row r="1214">
      <c r="A1214">
        <f>INDEX(resultados!$A$2:$ZZ$3000, 1208, MATCH($B$1, resultados!$A$1:$ZZ$1, 0))</f>
        <v/>
      </c>
      <c r="B1214">
        <f>INDEX(resultados!$A$2:$ZZ$3000, 1208, MATCH($B$2, resultados!$A$1:$ZZ$1, 0))</f>
        <v/>
      </c>
      <c r="C1214">
        <f>INDEX(resultados!$A$2:$ZZ$3000, 1208, MATCH($B$3, resultados!$A$1:$ZZ$1, 0))</f>
        <v/>
      </c>
    </row>
    <row r="1215">
      <c r="A1215">
        <f>INDEX(resultados!$A$2:$ZZ$3000, 1209, MATCH($B$1, resultados!$A$1:$ZZ$1, 0))</f>
        <v/>
      </c>
      <c r="B1215">
        <f>INDEX(resultados!$A$2:$ZZ$3000, 1209, MATCH($B$2, resultados!$A$1:$ZZ$1, 0))</f>
        <v/>
      </c>
      <c r="C1215">
        <f>INDEX(resultados!$A$2:$ZZ$3000, 1209, MATCH($B$3, resultados!$A$1:$ZZ$1, 0))</f>
        <v/>
      </c>
    </row>
    <row r="1216">
      <c r="A1216">
        <f>INDEX(resultados!$A$2:$ZZ$3000, 1210, MATCH($B$1, resultados!$A$1:$ZZ$1, 0))</f>
        <v/>
      </c>
      <c r="B1216">
        <f>INDEX(resultados!$A$2:$ZZ$3000, 1210, MATCH($B$2, resultados!$A$1:$ZZ$1, 0))</f>
        <v/>
      </c>
      <c r="C1216">
        <f>INDEX(resultados!$A$2:$ZZ$3000, 1210, MATCH($B$3, resultados!$A$1:$ZZ$1, 0))</f>
        <v/>
      </c>
    </row>
    <row r="1217">
      <c r="A1217">
        <f>INDEX(resultados!$A$2:$ZZ$3000, 1211, MATCH($B$1, resultados!$A$1:$ZZ$1, 0))</f>
        <v/>
      </c>
      <c r="B1217">
        <f>INDEX(resultados!$A$2:$ZZ$3000, 1211, MATCH($B$2, resultados!$A$1:$ZZ$1, 0))</f>
        <v/>
      </c>
      <c r="C1217">
        <f>INDEX(resultados!$A$2:$ZZ$3000, 1211, MATCH($B$3, resultados!$A$1:$ZZ$1, 0))</f>
        <v/>
      </c>
    </row>
    <row r="1218">
      <c r="A1218">
        <f>INDEX(resultados!$A$2:$ZZ$3000, 1212, MATCH($B$1, resultados!$A$1:$ZZ$1, 0))</f>
        <v/>
      </c>
      <c r="B1218">
        <f>INDEX(resultados!$A$2:$ZZ$3000, 1212, MATCH($B$2, resultados!$A$1:$ZZ$1, 0))</f>
        <v/>
      </c>
      <c r="C1218">
        <f>INDEX(resultados!$A$2:$ZZ$3000, 1212, MATCH($B$3, resultados!$A$1:$ZZ$1, 0))</f>
        <v/>
      </c>
    </row>
    <row r="1219">
      <c r="A1219">
        <f>INDEX(resultados!$A$2:$ZZ$3000, 1213, MATCH($B$1, resultados!$A$1:$ZZ$1, 0))</f>
        <v/>
      </c>
      <c r="B1219">
        <f>INDEX(resultados!$A$2:$ZZ$3000, 1213, MATCH($B$2, resultados!$A$1:$ZZ$1, 0))</f>
        <v/>
      </c>
      <c r="C1219">
        <f>INDEX(resultados!$A$2:$ZZ$3000, 1213, MATCH($B$3, resultados!$A$1:$ZZ$1, 0))</f>
        <v/>
      </c>
    </row>
    <row r="1220">
      <c r="A1220">
        <f>INDEX(resultados!$A$2:$ZZ$3000, 1214, MATCH($B$1, resultados!$A$1:$ZZ$1, 0))</f>
        <v/>
      </c>
      <c r="B1220">
        <f>INDEX(resultados!$A$2:$ZZ$3000, 1214, MATCH($B$2, resultados!$A$1:$ZZ$1, 0))</f>
        <v/>
      </c>
      <c r="C1220">
        <f>INDEX(resultados!$A$2:$ZZ$3000, 1214, MATCH($B$3, resultados!$A$1:$ZZ$1, 0))</f>
        <v/>
      </c>
    </row>
    <row r="1221">
      <c r="A1221">
        <f>INDEX(resultados!$A$2:$ZZ$3000, 1215, MATCH($B$1, resultados!$A$1:$ZZ$1, 0))</f>
        <v/>
      </c>
      <c r="B1221">
        <f>INDEX(resultados!$A$2:$ZZ$3000, 1215, MATCH($B$2, resultados!$A$1:$ZZ$1, 0))</f>
        <v/>
      </c>
      <c r="C1221">
        <f>INDEX(resultados!$A$2:$ZZ$3000, 1215, MATCH($B$3, resultados!$A$1:$ZZ$1, 0))</f>
        <v/>
      </c>
    </row>
    <row r="1222">
      <c r="A1222">
        <f>INDEX(resultados!$A$2:$ZZ$3000, 1216, MATCH($B$1, resultados!$A$1:$ZZ$1, 0))</f>
        <v/>
      </c>
      <c r="B1222">
        <f>INDEX(resultados!$A$2:$ZZ$3000, 1216, MATCH($B$2, resultados!$A$1:$ZZ$1, 0))</f>
        <v/>
      </c>
      <c r="C1222">
        <f>INDEX(resultados!$A$2:$ZZ$3000, 1216, MATCH($B$3, resultados!$A$1:$ZZ$1, 0))</f>
        <v/>
      </c>
    </row>
    <row r="1223">
      <c r="A1223">
        <f>INDEX(resultados!$A$2:$ZZ$3000, 1217, MATCH($B$1, resultados!$A$1:$ZZ$1, 0))</f>
        <v/>
      </c>
      <c r="B1223">
        <f>INDEX(resultados!$A$2:$ZZ$3000, 1217, MATCH($B$2, resultados!$A$1:$ZZ$1, 0))</f>
        <v/>
      </c>
      <c r="C1223">
        <f>INDEX(resultados!$A$2:$ZZ$3000, 1217, MATCH($B$3, resultados!$A$1:$ZZ$1, 0))</f>
        <v/>
      </c>
    </row>
    <row r="1224">
      <c r="A1224">
        <f>INDEX(resultados!$A$2:$ZZ$3000, 1218, MATCH($B$1, resultados!$A$1:$ZZ$1, 0))</f>
        <v/>
      </c>
      <c r="B1224">
        <f>INDEX(resultados!$A$2:$ZZ$3000, 1218, MATCH($B$2, resultados!$A$1:$ZZ$1, 0))</f>
        <v/>
      </c>
      <c r="C1224">
        <f>INDEX(resultados!$A$2:$ZZ$3000, 1218, MATCH($B$3, resultados!$A$1:$ZZ$1, 0))</f>
        <v/>
      </c>
    </row>
    <row r="1225">
      <c r="A1225">
        <f>INDEX(resultados!$A$2:$ZZ$3000, 1219, MATCH($B$1, resultados!$A$1:$ZZ$1, 0))</f>
        <v/>
      </c>
      <c r="B1225">
        <f>INDEX(resultados!$A$2:$ZZ$3000, 1219, MATCH($B$2, resultados!$A$1:$ZZ$1, 0))</f>
        <v/>
      </c>
      <c r="C1225">
        <f>INDEX(resultados!$A$2:$ZZ$3000, 1219, MATCH($B$3, resultados!$A$1:$ZZ$1, 0))</f>
        <v/>
      </c>
    </row>
    <row r="1226">
      <c r="A1226">
        <f>INDEX(resultados!$A$2:$ZZ$3000, 1220, MATCH($B$1, resultados!$A$1:$ZZ$1, 0))</f>
        <v/>
      </c>
      <c r="B1226">
        <f>INDEX(resultados!$A$2:$ZZ$3000, 1220, MATCH($B$2, resultados!$A$1:$ZZ$1, 0))</f>
        <v/>
      </c>
      <c r="C1226">
        <f>INDEX(resultados!$A$2:$ZZ$3000, 1220, MATCH($B$3, resultados!$A$1:$ZZ$1, 0))</f>
        <v/>
      </c>
    </row>
    <row r="1227">
      <c r="A1227">
        <f>INDEX(resultados!$A$2:$ZZ$3000, 1221, MATCH($B$1, resultados!$A$1:$ZZ$1, 0))</f>
        <v/>
      </c>
      <c r="B1227">
        <f>INDEX(resultados!$A$2:$ZZ$3000, 1221, MATCH($B$2, resultados!$A$1:$ZZ$1, 0))</f>
        <v/>
      </c>
      <c r="C1227">
        <f>INDEX(resultados!$A$2:$ZZ$3000, 1221, MATCH($B$3, resultados!$A$1:$ZZ$1, 0))</f>
        <v/>
      </c>
    </row>
    <row r="1228">
      <c r="A1228">
        <f>INDEX(resultados!$A$2:$ZZ$3000, 1222, MATCH($B$1, resultados!$A$1:$ZZ$1, 0))</f>
        <v/>
      </c>
      <c r="B1228">
        <f>INDEX(resultados!$A$2:$ZZ$3000, 1222, MATCH($B$2, resultados!$A$1:$ZZ$1, 0))</f>
        <v/>
      </c>
      <c r="C1228">
        <f>INDEX(resultados!$A$2:$ZZ$3000, 1222, MATCH($B$3, resultados!$A$1:$ZZ$1, 0))</f>
        <v/>
      </c>
    </row>
    <row r="1229">
      <c r="A1229">
        <f>INDEX(resultados!$A$2:$ZZ$3000, 1223, MATCH($B$1, resultados!$A$1:$ZZ$1, 0))</f>
        <v/>
      </c>
      <c r="B1229">
        <f>INDEX(resultados!$A$2:$ZZ$3000, 1223, MATCH($B$2, resultados!$A$1:$ZZ$1, 0))</f>
        <v/>
      </c>
      <c r="C1229">
        <f>INDEX(resultados!$A$2:$ZZ$3000, 1223, MATCH($B$3, resultados!$A$1:$ZZ$1, 0))</f>
        <v/>
      </c>
    </row>
    <row r="1230">
      <c r="A1230">
        <f>INDEX(resultados!$A$2:$ZZ$3000, 1224, MATCH($B$1, resultados!$A$1:$ZZ$1, 0))</f>
        <v/>
      </c>
      <c r="B1230">
        <f>INDEX(resultados!$A$2:$ZZ$3000, 1224, MATCH($B$2, resultados!$A$1:$ZZ$1, 0))</f>
        <v/>
      </c>
      <c r="C1230">
        <f>INDEX(resultados!$A$2:$ZZ$3000, 1224, MATCH($B$3, resultados!$A$1:$ZZ$1, 0))</f>
        <v/>
      </c>
    </row>
    <row r="1231">
      <c r="A1231">
        <f>INDEX(resultados!$A$2:$ZZ$3000, 1225, MATCH($B$1, resultados!$A$1:$ZZ$1, 0))</f>
        <v/>
      </c>
      <c r="B1231">
        <f>INDEX(resultados!$A$2:$ZZ$3000, 1225, MATCH($B$2, resultados!$A$1:$ZZ$1, 0))</f>
        <v/>
      </c>
      <c r="C1231">
        <f>INDEX(resultados!$A$2:$ZZ$3000, 1225, MATCH($B$3, resultados!$A$1:$ZZ$1, 0))</f>
        <v/>
      </c>
    </row>
    <row r="1232">
      <c r="A1232">
        <f>INDEX(resultados!$A$2:$ZZ$3000, 1226, MATCH($B$1, resultados!$A$1:$ZZ$1, 0))</f>
        <v/>
      </c>
      <c r="B1232">
        <f>INDEX(resultados!$A$2:$ZZ$3000, 1226, MATCH($B$2, resultados!$A$1:$ZZ$1, 0))</f>
        <v/>
      </c>
      <c r="C1232">
        <f>INDEX(resultados!$A$2:$ZZ$3000, 1226, MATCH($B$3, resultados!$A$1:$ZZ$1, 0))</f>
        <v/>
      </c>
    </row>
    <row r="1233">
      <c r="A1233">
        <f>INDEX(resultados!$A$2:$ZZ$3000, 1227, MATCH($B$1, resultados!$A$1:$ZZ$1, 0))</f>
        <v/>
      </c>
      <c r="B1233">
        <f>INDEX(resultados!$A$2:$ZZ$3000, 1227, MATCH($B$2, resultados!$A$1:$ZZ$1, 0))</f>
        <v/>
      </c>
      <c r="C1233">
        <f>INDEX(resultados!$A$2:$ZZ$3000, 1227, MATCH($B$3, resultados!$A$1:$ZZ$1, 0))</f>
        <v/>
      </c>
    </row>
    <row r="1234">
      <c r="A1234">
        <f>INDEX(resultados!$A$2:$ZZ$3000, 1228, MATCH($B$1, resultados!$A$1:$ZZ$1, 0))</f>
        <v/>
      </c>
      <c r="B1234">
        <f>INDEX(resultados!$A$2:$ZZ$3000, 1228, MATCH($B$2, resultados!$A$1:$ZZ$1, 0))</f>
        <v/>
      </c>
      <c r="C1234">
        <f>INDEX(resultados!$A$2:$ZZ$3000, 1228, MATCH($B$3, resultados!$A$1:$ZZ$1, 0))</f>
        <v/>
      </c>
    </row>
    <row r="1235">
      <c r="A1235">
        <f>INDEX(resultados!$A$2:$ZZ$3000, 1229, MATCH($B$1, resultados!$A$1:$ZZ$1, 0))</f>
        <v/>
      </c>
      <c r="B1235">
        <f>INDEX(resultados!$A$2:$ZZ$3000, 1229, MATCH($B$2, resultados!$A$1:$ZZ$1, 0))</f>
        <v/>
      </c>
      <c r="C1235">
        <f>INDEX(resultados!$A$2:$ZZ$3000, 1229, MATCH($B$3, resultados!$A$1:$ZZ$1, 0))</f>
        <v/>
      </c>
    </row>
    <row r="1236">
      <c r="A1236">
        <f>INDEX(resultados!$A$2:$ZZ$3000, 1230, MATCH($B$1, resultados!$A$1:$ZZ$1, 0))</f>
        <v/>
      </c>
      <c r="B1236">
        <f>INDEX(resultados!$A$2:$ZZ$3000, 1230, MATCH($B$2, resultados!$A$1:$ZZ$1, 0))</f>
        <v/>
      </c>
      <c r="C1236">
        <f>INDEX(resultados!$A$2:$ZZ$3000, 1230, MATCH($B$3, resultados!$A$1:$ZZ$1, 0))</f>
        <v/>
      </c>
    </row>
    <row r="1237">
      <c r="A1237">
        <f>INDEX(resultados!$A$2:$ZZ$3000, 1231, MATCH($B$1, resultados!$A$1:$ZZ$1, 0))</f>
        <v/>
      </c>
      <c r="B1237">
        <f>INDEX(resultados!$A$2:$ZZ$3000, 1231, MATCH($B$2, resultados!$A$1:$ZZ$1, 0))</f>
        <v/>
      </c>
      <c r="C1237">
        <f>INDEX(resultados!$A$2:$ZZ$3000, 1231, MATCH($B$3, resultados!$A$1:$ZZ$1, 0))</f>
        <v/>
      </c>
    </row>
    <row r="1238">
      <c r="A1238">
        <f>INDEX(resultados!$A$2:$ZZ$3000, 1232, MATCH($B$1, resultados!$A$1:$ZZ$1, 0))</f>
        <v/>
      </c>
      <c r="B1238">
        <f>INDEX(resultados!$A$2:$ZZ$3000, 1232, MATCH($B$2, resultados!$A$1:$ZZ$1, 0))</f>
        <v/>
      </c>
      <c r="C1238">
        <f>INDEX(resultados!$A$2:$ZZ$3000, 1232, MATCH($B$3, resultados!$A$1:$ZZ$1, 0))</f>
        <v/>
      </c>
    </row>
    <row r="1239">
      <c r="A1239">
        <f>INDEX(resultados!$A$2:$ZZ$3000, 1233, MATCH($B$1, resultados!$A$1:$ZZ$1, 0))</f>
        <v/>
      </c>
      <c r="B1239">
        <f>INDEX(resultados!$A$2:$ZZ$3000, 1233, MATCH($B$2, resultados!$A$1:$ZZ$1, 0))</f>
        <v/>
      </c>
      <c r="C1239">
        <f>INDEX(resultados!$A$2:$ZZ$3000, 1233, MATCH($B$3, resultados!$A$1:$ZZ$1, 0))</f>
        <v/>
      </c>
    </row>
    <row r="1240">
      <c r="A1240">
        <f>INDEX(resultados!$A$2:$ZZ$3000, 1234, MATCH($B$1, resultados!$A$1:$ZZ$1, 0))</f>
        <v/>
      </c>
      <c r="B1240">
        <f>INDEX(resultados!$A$2:$ZZ$3000, 1234, MATCH($B$2, resultados!$A$1:$ZZ$1, 0))</f>
        <v/>
      </c>
      <c r="C1240">
        <f>INDEX(resultados!$A$2:$ZZ$3000, 1234, MATCH($B$3, resultados!$A$1:$ZZ$1, 0))</f>
        <v/>
      </c>
    </row>
    <row r="1241">
      <c r="A1241">
        <f>INDEX(resultados!$A$2:$ZZ$3000, 1235, MATCH($B$1, resultados!$A$1:$ZZ$1, 0))</f>
        <v/>
      </c>
      <c r="B1241">
        <f>INDEX(resultados!$A$2:$ZZ$3000, 1235, MATCH($B$2, resultados!$A$1:$ZZ$1, 0))</f>
        <v/>
      </c>
      <c r="C1241">
        <f>INDEX(resultados!$A$2:$ZZ$3000, 1235, MATCH($B$3, resultados!$A$1:$ZZ$1, 0))</f>
        <v/>
      </c>
    </row>
    <row r="1242">
      <c r="A1242">
        <f>INDEX(resultados!$A$2:$ZZ$3000, 1236, MATCH($B$1, resultados!$A$1:$ZZ$1, 0))</f>
        <v/>
      </c>
      <c r="B1242">
        <f>INDEX(resultados!$A$2:$ZZ$3000, 1236, MATCH($B$2, resultados!$A$1:$ZZ$1, 0))</f>
        <v/>
      </c>
      <c r="C1242">
        <f>INDEX(resultados!$A$2:$ZZ$3000, 1236, MATCH($B$3, resultados!$A$1:$ZZ$1, 0))</f>
        <v/>
      </c>
    </row>
    <row r="1243">
      <c r="A1243">
        <f>INDEX(resultados!$A$2:$ZZ$3000, 1237, MATCH($B$1, resultados!$A$1:$ZZ$1, 0))</f>
        <v/>
      </c>
      <c r="B1243">
        <f>INDEX(resultados!$A$2:$ZZ$3000, 1237, MATCH($B$2, resultados!$A$1:$ZZ$1, 0))</f>
        <v/>
      </c>
      <c r="C1243">
        <f>INDEX(resultados!$A$2:$ZZ$3000, 1237, MATCH($B$3, resultados!$A$1:$ZZ$1, 0))</f>
        <v/>
      </c>
    </row>
    <row r="1244">
      <c r="A1244">
        <f>INDEX(resultados!$A$2:$ZZ$3000, 1238, MATCH($B$1, resultados!$A$1:$ZZ$1, 0))</f>
        <v/>
      </c>
      <c r="B1244">
        <f>INDEX(resultados!$A$2:$ZZ$3000, 1238, MATCH($B$2, resultados!$A$1:$ZZ$1, 0))</f>
        <v/>
      </c>
      <c r="C1244">
        <f>INDEX(resultados!$A$2:$ZZ$3000, 1238, MATCH($B$3, resultados!$A$1:$ZZ$1, 0))</f>
        <v/>
      </c>
    </row>
    <row r="1245">
      <c r="A1245">
        <f>INDEX(resultados!$A$2:$ZZ$3000, 1239, MATCH($B$1, resultados!$A$1:$ZZ$1, 0))</f>
        <v/>
      </c>
      <c r="B1245">
        <f>INDEX(resultados!$A$2:$ZZ$3000, 1239, MATCH($B$2, resultados!$A$1:$ZZ$1, 0))</f>
        <v/>
      </c>
      <c r="C1245">
        <f>INDEX(resultados!$A$2:$ZZ$3000, 1239, MATCH($B$3, resultados!$A$1:$ZZ$1, 0))</f>
        <v/>
      </c>
    </row>
    <row r="1246">
      <c r="A1246">
        <f>INDEX(resultados!$A$2:$ZZ$3000, 1240, MATCH($B$1, resultados!$A$1:$ZZ$1, 0))</f>
        <v/>
      </c>
      <c r="B1246">
        <f>INDEX(resultados!$A$2:$ZZ$3000, 1240, MATCH($B$2, resultados!$A$1:$ZZ$1, 0))</f>
        <v/>
      </c>
      <c r="C1246">
        <f>INDEX(resultados!$A$2:$ZZ$3000, 1240, MATCH($B$3, resultados!$A$1:$ZZ$1, 0))</f>
        <v/>
      </c>
    </row>
    <row r="1247">
      <c r="A1247">
        <f>INDEX(resultados!$A$2:$ZZ$3000, 1241, MATCH($B$1, resultados!$A$1:$ZZ$1, 0))</f>
        <v/>
      </c>
      <c r="B1247">
        <f>INDEX(resultados!$A$2:$ZZ$3000, 1241, MATCH($B$2, resultados!$A$1:$ZZ$1, 0))</f>
        <v/>
      </c>
      <c r="C1247">
        <f>INDEX(resultados!$A$2:$ZZ$3000, 1241, MATCH($B$3, resultados!$A$1:$ZZ$1, 0))</f>
        <v/>
      </c>
    </row>
    <row r="1248">
      <c r="A1248">
        <f>INDEX(resultados!$A$2:$ZZ$3000, 1242, MATCH($B$1, resultados!$A$1:$ZZ$1, 0))</f>
        <v/>
      </c>
      <c r="B1248">
        <f>INDEX(resultados!$A$2:$ZZ$3000, 1242, MATCH($B$2, resultados!$A$1:$ZZ$1, 0))</f>
        <v/>
      </c>
      <c r="C1248">
        <f>INDEX(resultados!$A$2:$ZZ$3000, 1242, MATCH($B$3, resultados!$A$1:$ZZ$1, 0))</f>
        <v/>
      </c>
    </row>
    <row r="1249">
      <c r="A1249">
        <f>INDEX(resultados!$A$2:$ZZ$3000, 1243, MATCH($B$1, resultados!$A$1:$ZZ$1, 0))</f>
        <v/>
      </c>
      <c r="B1249">
        <f>INDEX(resultados!$A$2:$ZZ$3000, 1243, MATCH($B$2, resultados!$A$1:$ZZ$1, 0))</f>
        <v/>
      </c>
      <c r="C1249">
        <f>INDEX(resultados!$A$2:$ZZ$3000, 1243, MATCH($B$3, resultados!$A$1:$ZZ$1, 0))</f>
        <v/>
      </c>
    </row>
    <row r="1250">
      <c r="A1250">
        <f>INDEX(resultados!$A$2:$ZZ$3000, 1244, MATCH($B$1, resultados!$A$1:$ZZ$1, 0))</f>
        <v/>
      </c>
      <c r="B1250">
        <f>INDEX(resultados!$A$2:$ZZ$3000, 1244, MATCH($B$2, resultados!$A$1:$ZZ$1, 0))</f>
        <v/>
      </c>
      <c r="C1250">
        <f>INDEX(resultados!$A$2:$ZZ$3000, 1244, MATCH($B$3, resultados!$A$1:$ZZ$1, 0))</f>
        <v/>
      </c>
    </row>
    <row r="1251">
      <c r="A1251">
        <f>INDEX(resultados!$A$2:$ZZ$3000, 1245, MATCH($B$1, resultados!$A$1:$ZZ$1, 0))</f>
        <v/>
      </c>
      <c r="B1251">
        <f>INDEX(resultados!$A$2:$ZZ$3000, 1245, MATCH($B$2, resultados!$A$1:$ZZ$1, 0))</f>
        <v/>
      </c>
      <c r="C1251">
        <f>INDEX(resultados!$A$2:$ZZ$3000, 1245, MATCH($B$3, resultados!$A$1:$ZZ$1, 0))</f>
        <v/>
      </c>
    </row>
    <row r="1252">
      <c r="A1252">
        <f>INDEX(resultados!$A$2:$ZZ$3000, 1246, MATCH($B$1, resultados!$A$1:$ZZ$1, 0))</f>
        <v/>
      </c>
      <c r="B1252">
        <f>INDEX(resultados!$A$2:$ZZ$3000, 1246, MATCH($B$2, resultados!$A$1:$ZZ$1, 0))</f>
        <v/>
      </c>
      <c r="C1252">
        <f>INDEX(resultados!$A$2:$ZZ$3000, 1246, MATCH($B$3, resultados!$A$1:$ZZ$1, 0))</f>
        <v/>
      </c>
    </row>
    <row r="1253">
      <c r="A1253">
        <f>INDEX(resultados!$A$2:$ZZ$3000, 1247, MATCH($B$1, resultados!$A$1:$ZZ$1, 0))</f>
        <v/>
      </c>
      <c r="B1253">
        <f>INDEX(resultados!$A$2:$ZZ$3000, 1247, MATCH($B$2, resultados!$A$1:$ZZ$1, 0))</f>
        <v/>
      </c>
      <c r="C1253">
        <f>INDEX(resultados!$A$2:$ZZ$3000, 1247, MATCH($B$3, resultados!$A$1:$ZZ$1, 0))</f>
        <v/>
      </c>
    </row>
    <row r="1254">
      <c r="A1254">
        <f>INDEX(resultados!$A$2:$ZZ$3000, 1248, MATCH($B$1, resultados!$A$1:$ZZ$1, 0))</f>
        <v/>
      </c>
      <c r="B1254">
        <f>INDEX(resultados!$A$2:$ZZ$3000, 1248, MATCH($B$2, resultados!$A$1:$ZZ$1, 0))</f>
        <v/>
      </c>
      <c r="C1254">
        <f>INDEX(resultados!$A$2:$ZZ$3000, 1248, MATCH($B$3, resultados!$A$1:$ZZ$1, 0))</f>
        <v/>
      </c>
    </row>
    <row r="1255">
      <c r="A1255">
        <f>INDEX(resultados!$A$2:$ZZ$3000, 1249, MATCH($B$1, resultados!$A$1:$ZZ$1, 0))</f>
        <v/>
      </c>
      <c r="B1255">
        <f>INDEX(resultados!$A$2:$ZZ$3000, 1249, MATCH($B$2, resultados!$A$1:$ZZ$1, 0))</f>
        <v/>
      </c>
      <c r="C1255">
        <f>INDEX(resultados!$A$2:$ZZ$3000, 1249, MATCH($B$3, resultados!$A$1:$ZZ$1, 0))</f>
        <v/>
      </c>
    </row>
    <row r="1256">
      <c r="A1256">
        <f>INDEX(resultados!$A$2:$ZZ$3000, 1250, MATCH($B$1, resultados!$A$1:$ZZ$1, 0))</f>
        <v/>
      </c>
      <c r="B1256">
        <f>INDEX(resultados!$A$2:$ZZ$3000, 1250, MATCH($B$2, resultados!$A$1:$ZZ$1, 0))</f>
        <v/>
      </c>
      <c r="C1256">
        <f>INDEX(resultados!$A$2:$ZZ$3000, 1250, MATCH($B$3, resultados!$A$1:$ZZ$1, 0))</f>
        <v/>
      </c>
    </row>
    <row r="1257">
      <c r="A1257">
        <f>INDEX(resultados!$A$2:$ZZ$3000, 1251, MATCH($B$1, resultados!$A$1:$ZZ$1, 0))</f>
        <v/>
      </c>
      <c r="B1257">
        <f>INDEX(resultados!$A$2:$ZZ$3000, 1251, MATCH($B$2, resultados!$A$1:$ZZ$1, 0))</f>
        <v/>
      </c>
      <c r="C1257">
        <f>INDEX(resultados!$A$2:$ZZ$3000, 1251, MATCH($B$3, resultados!$A$1:$ZZ$1, 0))</f>
        <v/>
      </c>
    </row>
    <row r="1258">
      <c r="A1258">
        <f>INDEX(resultados!$A$2:$ZZ$3000, 1252, MATCH($B$1, resultados!$A$1:$ZZ$1, 0))</f>
        <v/>
      </c>
      <c r="B1258">
        <f>INDEX(resultados!$A$2:$ZZ$3000, 1252, MATCH($B$2, resultados!$A$1:$ZZ$1, 0))</f>
        <v/>
      </c>
      <c r="C1258">
        <f>INDEX(resultados!$A$2:$ZZ$3000, 1252, MATCH($B$3, resultados!$A$1:$ZZ$1, 0))</f>
        <v/>
      </c>
    </row>
    <row r="1259">
      <c r="A1259">
        <f>INDEX(resultados!$A$2:$ZZ$3000, 1253, MATCH($B$1, resultados!$A$1:$ZZ$1, 0))</f>
        <v/>
      </c>
      <c r="B1259">
        <f>INDEX(resultados!$A$2:$ZZ$3000, 1253, MATCH($B$2, resultados!$A$1:$ZZ$1, 0))</f>
        <v/>
      </c>
      <c r="C1259">
        <f>INDEX(resultados!$A$2:$ZZ$3000, 1253, MATCH($B$3, resultados!$A$1:$ZZ$1, 0))</f>
        <v/>
      </c>
    </row>
    <row r="1260">
      <c r="A1260">
        <f>INDEX(resultados!$A$2:$ZZ$3000, 1254, MATCH($B$1, resultados!$A$1:$ZZ$1, 0))</f>
        <v/>
      </c>
      <c r="B1260">
        <f>INDEX(resultados!$A$2:$ZZ$3000, 1254, MATCH($B$2, resultados!$A$1:$ZZ$1, 0))</f>
        <v/>
      </c>
      <c r="C1260">
        <f>INDEX(resultados!$A$2:$ZZ$3000, 1254, MATCH($B$3, resultados!$A$1:$ZZ$1, 0))</f>
        <v/>
      </c>
    </row>
    <row r="1261">
      <c r="A1261">
        <f>INDEX(resultados!$A$2:$ZZ$3000, 1255, MATCH($B$1, resultados!$A$1:$ZZ$1, 0))</f>
        <v/>
      </c>
      <c r="B1261">
        <f>INDEX(resultados!$A$2:$ZZ$3000, 1255, MATCH($B$2, resultados!$A$1:$ZZ$1, 0))</f>
        <v/>
      </c>
      <c r="C1261">
        <f>INDEX(resultados!$A$2:$ZZ$3000, 1255, MATCH($B$3, resultados!$A$1:$ZZ$1, 0))</f>
        <v/>
      </c>
    </row>
    <row r="1262">
      <c r="A1262">
        <f>INDEX(resultados!$A$2:$ZZ$3000, 1256, MATCH($B$1, resultados!$A$1:$ZZ$1, 0))</f>
        <v/>
      </c>
      <c r="B1262">
        <f>INDEX(resultados!$A$2:$ZZ$3000, 1256, MATCH($B$2, resultados!$A$1:$ZZ$1, 0))</f>
        <v/>
      </c>
      <c r="C1262">
        <f>INDEX(resultados!$A$2:$ZZ$3000, 1256, MATCH($B$3, resultados!$A$1:$ZZ$1, 0))</f>
        <v/>
      </c>
    </row>
    <row r="1263">
      <c r="A1263">
        <f>INDEX(resultados!$A$2:$ZZ$3000, 1257, MATCH($B$1, resultados!$A$1:$ZZ$1, 0))</f>
        <v/>
      </c>
      <c r="B1263">
        <f>INDEX(resultados!$A$2:$ZZ$3000, 1257, MATCH($B$2, resultados!$A$1:$ZZ$1, 0))</f>
        <v/>
      </c>
      <c r="C1263">
        <f>INDEX(resultados!$A$2:$ZZ$3000, 1257, MATCH($B$3, resultados!$A$1:$ZZ$1, 0))</f>
        <v/>
      </c>
    </row>
    <row r="1264">
      <c r="A1264">
        <f>INDEX(resultados!$A$2:$ZZ$3000, 1258, MATCH($B$1, resultados!$A$1:$ZZ$1, 0))</f>
        <v/>
      </c>
      <c r="B1264">
        <f>INDEX(resultados!$A$2:$ZZ$3000, 1258, MATCH($B$2, resultados!$A$1:$ZZ$1, 0))</f>
        <v/>
      </c>
      <c r="C1264">
        <f>INDEX(resultados!$A$2:$ZZ$3000, 1258, MATCH($B$3, resultados!$A$1:$ZZ$1, 0))</f>
        <v/>
      </c>
    </row>
    <row r="1265">
      <c r="A1265">
        <f>INDEX(resultados!$A$2:$ZZ$3000, 1259, MATCH($B$1, resultados!$A$1:$ZZ$1, 0))</f>
        <v/>
      </c>
      <c r="B1265">
        <f>INDEX(resultados!$A$2:$ZZ$3000, 1259, MATCH($B$2, resultados!$A$1:$ZZ$1, 0))</f>
        <v/>
      </c>
      <c r="C1265">
        <f>INDEX(resultados!$A$2:$ZZ$3000, 1259, MATCH($B$3, resultados!$A$1:$ZZ$1, 0))</f>
        <v/>
      </c>
    </row>
    <row r="1266">
      <c r="A1266">
        <f>INDEX(resultados!$A$2:$ZZ$3000, 1260, MATCH($B$1, resultados!$A$1:$ZZ$1, 0))</f>
        <v/>
      </c>
      <c r="B1266">
        <f>INDEX(resultados!$A$2:$ZZ$3000, 1260, MATCH($B$2, resultados!$A$1:$ZZ$1, 0))</f>
        <v/>
      </c>
      <c r="C1266">
        <f>INDEX(resultados!$A$2:$ZZ$3000, 1260, MATCH($B$3, resultados!$A$1:$ZZ$1, 0))</f>
        <v/>
      </c>
    </row>
    <row r="1267">
      <c r="A1267">
        <f>INDEX(resultados!$A$2:$ZZ$3000, 1261, MATCH($B$1, resultados!$A$1:$ZZ$1, 0))</f>
        <v/>
      </c>
      <c r="B1267">
        <f>INDEX(resultados!$A$2:$ZZ$3000, 1261, MATCH($B$2, resultados!$A$1:$ZZ$1, 0))</f>
        <v/>
      </c>
      <c r="C1267">
        <f>INDEX(resultados!$A$2:$ZZ$3000, 1261, MATCH($B$3, resultados!$A$1:$ZZ$1, 0))</f>
        <v/>
      </c>
    </row>
    <row r="1268">
      <c r="A1268">
        <f>INDEX(resultados!$A$2:$ZZ$3000, 1262, MATCH($B$1, resultados!$A$1:$ZZ$1, 0))</f>
        <v/>
      </c>
      <c r="B1268">
        <f>INDEX(resultados!$A$2:$ZZ$3000, 1262, MATCH($B$2, resultados!$A$1:$ZZ$1, 0))</f>
        <v/>
      </c>
      <c r="C1268">
        <f>INDEX(resultados!$A$2:$ZZ$3000, 1262, MATCH($B$3, resultados!$A$1:$ZZ$1, 0))</f>
        <v/>
      </c>
    </row>
    <row r="1269">
      <c r="A1269">
        <f>INDEX(resultados!$A$2:$ZZ$3000, 1263, MATCH($B$1, resultados!$A$1:$ZZ$1, 0))</f>
        <v/>
      </c>
      <c r="B1269">
        <f>INDEX(resultados!$A$2:$ZZ$3000, 1263, MATCH($B$2, resultados!$A$1:$ZZ$1, 0))</f>
        <v/>
      </c>
      <c r="C1269">
        <f>INDEX(resultados!$A$2:$ZZ$3000, 1263, MATCH($B$3, resultados!$A$1:$ZZ$1, 0))</f>
        <v/>
      </c>
    </row>
    <row r="1270">
      <c r="A1270">
        <f>INDEX(resultados!$A$2:$ZZ$3000, 1264, MATCH($B$1, resultados!$A$1:$ZZ$1, 0))</f>
        <v/>
      </c>
      <c r="B1270">
        <f>INDEX(resultados!$A$2:$ZZ$3000, 1264, MATCH($B$2, resultados!$A$1:$ZZ$1, 0))</f>
        <v/>
      </c>
      <c r="C1270">
        <f>INDEX(resultados!$A$2:$ZZ$3000, 1264, MATCH($B$3, resultados!$A$1:$ZZ$1, 0))</f>
        <v/>
      </c>
    </row>
    <row r="1271">
      <c r="A1271">
        <f>INDEX(resultados!$A$2:$ZZ$3000, 1265, MATCH($B$1, resultados!$A$1:$ZZ$1, 0))</f>
        <v/>
      </c>
      <c r="B1271">
        <f>INDEX(resultados!$A$2:$ZZ$3000, 1265, MATCH($B$2, resultados!$A$1:$ZZ$1, 0))</f>
        <v/>
      </c>
      <c r="C1271">
        <f>INDEX(resultados!$A$2:$ZZ$3000, 1265, MATCH($B$3, resultados!$A$1:$ZZ$1, 0))</f>
        <v/>
      </c>
    </row>
    <row r="1272">
      <c r="A1272">
        <f>INDEX(resultados!$A$2:$ZZ$3000, 1266, MATCH($B$1, resultados!$A$1:$ZZ$1, 0))</f>
        <v/>
      </c>
      <c r="B1272">
        <f>INDEX(resultados!$A$2:$ZZ$3000, 1266, MATCH($B$2, resultados!$A$1:$ZZ$1, 0))</f>
        <v/>
      </c>
      <c r="C1272">
        <f>INDEX(resultados!$A$2:$ZZ$3000, 1266, MATCH($B$3, resultados!$A$1:$ZZ$1, 0))</f>
        <v/>
      </c>
    </row>
    <row r="1273">
      <c r="A1273">
        <f>INDEX(resultados!$A$2:$ZZ$3000, 1267, MATCH($B$1, resultados!$A$1:$ZZ$1, 0))</f>
        <v/>
      </c>
      <c r="B1273">
        <f>INDEX(resultados!$A$2:$ZZ$3000, 1267, MATCH($B$2, resultados!$A$1:$ZZ$1, 0))</f>
        <v/>
      </c>
      <c r="C1273">
        <f>INDEX(resultados!$A$2:$ZZ$3000, 1267, MATCH($B$3, resultados!$A$1:$ZZ$1, 0))</f>
        <v/>
      </c>
    </row>
    <row r="1274">
      <c r="A1274">
        <f>INDEX(resultados!$A$2:$ZZ$3000, 1268, MATCH($B$1, resultados!$A$1:$ZZ$1, 0))</f>
        <v/>
      </c>
      <c r="B1274">
        <f>INDEX(resultados!$A$2:$ZZ$3000, 1268, MATCH($B$2, resultados!$A$1:$ZZ$1, 0))</f>
        <v/>
      </c>
      <c r="C1274">
        <f>INDEX(resultados!$A$2:$ZZ$3000, 1268, MATCH($B$3, resultados!$A$1:$ZZ$1, 0))</f>
        <v/>
      </c>
    </row>
    <row r="1275">
      <c r="A1275">
        <f>INDEX(resultados!$A$2:$ZZ$3000, 1269, MATCH($B$1, resultados!$A$1:$ZZ$1, 0))</f>
        <v/>
      </c>
      <c r="B1275">
        <f>INDEX(resultados!$A$2:$ZZ$3000, 1269, MATCH($B$2, resultados!$A$1:$ZZ$1, 0))</f>
        <v/>
      </c>
      <c r="C1275">
        <f>INDEX(resultados!$A$2:$ZZ$3000, 1269, MATCH($B$3, resultados!$A$1:$ZZ$1, 0))</f>
        <v/>
      </c>
    </row>
    <row r="1276">
      <c r="A1276">
        <f>INDEX(resultados!$A$2:$ZZ$3000, 1270, MATCH($B$1, resultados!$A$1:$ZZ$1, 0))</f>
        <v/>
      </c>
      <c r="B1276">
        <f>INDEX(resultados!$A$2:$ZZ$3000, 1270, MATCH($B$2, resultados!$A$1:$ZZ$1, 0))</f>
        <v/>
      </c>
      <c r="C1276">
        <f>INDEX(resultados!$A$2:$ZZ$3000, 1270, MATCH($B$3, resultados!$A$1:$ZZ$1, 0))</f>
        <v/>
      </c>
    </row>
    <row r="1277">
      <c r="A1277">
        <f>INDEX(resultados!$A$2:$ZZ$3000, 1271, MATCH($B$1, resultados!$A$1:$ZZ$1, 0))</f>
        <v/>
      </c>
      <c r="B1277">
        <f>INDEX(resultados!$A$2:$ZZ$3000, 1271, MATCH($B$2, resultados!$A$1:$ZZ$1, 0))</f>
        <v/>
      </c>
      <c r="C1277">
        <f>INDEX(resultados!$A$2:$ZZ$3000, 1271, MATCH($B$3, resultados!$A$1:$ZZ$1, 0))</f>
        <v/>
      </c>
    </row>
    <row r="1278">
      <c r="A1278">
        <f>INDEX(resultados!$A$2:$ZZ$3000, 1272, MATCH($B$1, resultados!$A$1:$ZZ$1, 0))</f>
        <v/>
      </c>
      <c r="B1278">
        <f>INDEX(resultados!$A$2:$ZZ$3000, 1272, MATCH($B$2, resultados!$A$1:$ZZ$1, 0))</f>
        <v/>
      </c>
      <c r="C1278">
        <f>INDEX(resultados!$A$2:$ZZ$3000, 1272, MATCH($B$3, resultados!$A$1:$ZZ$1, 0))</f>
        <v/>
      </c>
    </row>
    <row r="1279">
      <c r="A1279">
        <f>INDEX(resultados!$A$2:$ZZ$3000, 1273, MATCH($B$1, resultados!$A$1:$ZZ$1, 0))</f>
        <v/>
      </c>
      <c r="B1279">
        <f>INDEX(resultados!$A$2:$ZZ$3000, 1273, MATCH($B$2, resultados!$A$1:$ZZ$1, 0))</f>
        <v/>
      </c>
      <c r="C1279">
        <f>INDEX(resultados!$A$2:$ZZ$3000, 1273, MATCH($B$3, resultados!$A$1:$ZZ$1, 0))</f>
        <v/>
      </c>
    </row>
    <row r="1280">
      <c r="A1280">
        <f>INDEX(resultados!$A$2:$ZZ$3000, 1274, MATCH($B$1, resultados!$A$1:$ZZ$1, 0))</f>
        <v/>
      </c>
      <c r="B1280">
        <f>INDEX(resultados!$A$2:$ZZ$3000, 1274, MATCH($B$2, resultados!$A$1:$ZZ$1, 0))</f>
        <v/>
      </c>
      <c r="C1280">
        <f>INDEX(resultados!$A$2:$ZZ$3000, 1274, MATCH($B$3, resultados!$A$1:$ZZ$1, 0))</f>
        <v/>
      </c>
    </row>
    <row r="1281">
      <c r="A1281">
        <f>INDEX(resultados!$A$2:$ZZ$3000, 1275, MATCH($B$1, resultados!$A$1:$ZZ$1, 0))</f>
        <v/>
      </c>
      <c r="B1281">
        <f>INDEX(resultados!$A$2:$ZZ$3000, 1275, MATCH($B$2, resultados!$A$1:$ZZ$1, 0))</f>
        <v/>
      </c>
      <c r="C1281">
        <f>INDEX(resultados!$A$2:$ZZ$3000, 1275, MATCH($B$3, resultados!$A$1:$ZZ$1, 0))</f>
        <v/>
      </c>
    </row>
    <row r="1282">
      <c r="A1282">
        <f>INDEX(resultados!$A$2:$ZZ$3000, 1276, MATCH($B$1, resultados!$A$1:$ZZ$1, 0))</f>
        <v/>
      </c>
      <c r="B1282">
        <f>INDEX(resultados!$A$2:$ZZ$3000, 1276, MATCH($B$2, resultados!$A$1:$ZZ$1, 0))</f>
        <v/>
      </c>
      <c r="C1282">
        <f>INDEX(resultados!$A$2:$ZZ$3000, 1276, MATCH($B$3, resultados!$A$1:$ZZ$1, 0))</f>
        <v/>
      </c>
    </row>
    <row r="1283">
      <c r="A1283">
        <f>INDEX(resultados!$A$2:$ZZ$3000, 1277, MATCH($B$1, resultados!$A$1:$ZZ$1, 0))</f>
        <v/>
      </c>
      <c r="B1283">
        <f>INDEX(resultados!$A$2:$ZZ$3000, 1277, MATCH($B$2, resultados!$A$1:$ZZ$1, 0))</f>
        <v/>
      </c>
      <c r="C1283">
        <f>INDEX(resultados!$A$2:$ZZ$3000, 1277, MATCH($B$3, resultados!$A$1:$ZZ$1, 0))</f>
        <v/>
      </c>
    </row>
    <row r="1284">
      <c r="A1284">
        <f>INDEX(resultados!$A$2:$ZZ$3000, 1278, MATCH($B$1, resultados!$A$1:$ZZ$1, 0))</f>
        <v/>
      </c>
      <c r="B1284">
        <f>INDEX(resultados!$A$2:$ZZ$3000, 1278, MATCH($B$2, resultados!$A$1:$ZZ$1, 0))</f>
        <v/>
      </c>
      <c r="C1284">
        <f>INDEX(resultados!$A$2:$ZZ$3000, 1278, MATCH($B$3, resultados!$A$1:$ZZ$1, 0))</f>
        <v/>
      </c>
    </row>
    <row r="1285">
      <c r="A1285">
        <f>INDEX(resultados!$A$2:$ZZ$3000, 1279, MATCH($B$1, resultados!$A$1:$ZZ$1, 0))</f>
        <v/>
      </c>
      <c r="B1285">
        <f>INDEX(resultados!$A$2:$ZZ$3000, 1279, MATCH($B$2, resultados!$A$1:$ZZ$1, 0))</f>
        <v/>
      </c>
      <c r="C1285">
        <f>INDEX(resultados!$A$2:$ZZ$3000, 1279, MATCH($B$3, resultados!$A$1:$ZZ$1, 0))</f>
        <v/>
      </c>
    </row>
    <row r="1286">
      <c r="A1286">
        <f>INDEX(resultados!$A$2:$ZZ$3000, 1280, MATCH($B$1, resultados!$A$1:$ZZ$1, 0))</f>
        <v/>
      </c>
      <c r="B1286">
        <f>INDEX(resultados!$A$2:$ZZ$3000, 1280, MATCH($B$2, resultados!$A$1:$ZZ$1, 0))</f>
        <v/>
      </c>
      <c r="C1286">
        <f>INDEX(resultados!$A$2:$ZZ$3000, 1280, MATCH($B$3, resultados!$A$1:$ZZ$1, 0))</f>
        <v/>
      </c>
    </row>
    <row r="1287">
      <c r="A1287">
        <f>INDEX(resultados!$A$2:$ZZ$3000, 1281, MATCH($B$1, resultados!$A$1:$ZZ$1, 0))</f>
        <v/>
      </c>
      <c r="B1287">
        <f>INDEX(resultados!$A$2:$ZZ$3000, 1281, MATCH($B$2, resultados!$A$1:$ZZ$1, 0))</f>
        <v/>
      </c>
      <c r="C1287">
        <f>INDEX(resultados!$A$2:$ZZ$3000, 1281, MATCH($B$3, resultados!$A$1:$ZZ$1, 0))</f>
        <v/>
      </c>
    </row>
    <row r="1288">
      <c r="A1288">
        <f>INDEX(resultados!$A$2:$ZZ$3000, 1282, MATCH($B$1, resultados!$A$1:$ZZ$1, 0))</f>
        <v/>
      </c>
      <c r="B1288">
        <f>INDEX(resultados!$A$2:$ZZ$3000, 1282, MATCH($B$2, resultados!$A$1:$ZZ$1, 0))</f>
        <v/>
      </c>
      <c r="C1288">
        <f>INDEX(resultados!$A$2:$ZZ$3000, 1282, MATCH($B$3, resultados!$A$1:$ZZ$1, 0))</f>
        <v/>
      </c>
    </row>
    <row r="1289">
      <c r="A1289">
        <f>INDEX(resultados!$A$2:$ZZ$3000, 1283, MATCH($B$1, resultados!$A$1:$ZZ$1, 0))</f>
        <v/>
      </c>
      <c r="B1289">
        <f>INDEX(resultados!$A$2:$ZZ$3000, 1283, MATCH($B$2, resultados!$A$1:$ZZ$1, 0))</f>
        <v/>
      </c>
      <c r="C1289">
        <f>INDEX(resultados!$A$2:$ZZ$3000, 1283, MATCH($B$3, resultados!$A$1:$ZZ$1, 0))</f>
        <v/>
      </c>
    </row>
    <row r="1290">
      <c r="A1290">
        <f>INDEX(resultados!$A$2:$ZZ$3000, 1284, MATCH($B$1, resultados!$A$1:$ZZ$1, 0))</f>
        <v/>
      </c>
      <c r="B1290">
        <f>INDEX(resultados!$A$2:$ZZ$3000, 1284, MATCH($B$2, resultados!$A$1:$ZZ$1, 0))</f>
        <v/>
      </c>
      <c r="C1290">
        <f>INDEX(resultados!$A$2:$ZZ$3000, 1284, MATCH($B$3, resultados!$A$1:$ZZ$1, 0))</f>
        <v/>
      </c>
    </row>
    <row r="1291">
      <c r="A1291">
        <f>INDEX(resultados!$A$2:$ZZ$3000, 1285, MATCH($B$1, resultados!$A$1:$ZZ$1, 0))</f>
        <v/>
      </c>
      <c r="B1291">
        <f>INDEX(resultados!$A$2:$ZZ$3000, 1285, MATCH($B$2, resultados!$A$1:$ZZ$1, 0))</f>
        <v/>
      </c>
      <c r="C1291">
        <f>INDEX(resultados!$A$2:$ZZ$3000, 1285, MATCH($B$3, resultados!$A$1:$ZZ$1, 0))</f>
        <v/>
      </c>
    </row>
    <row r="1292">
      <c r="A1292">
        <f>INDEX(resultados!$A$2:$ZZ$3000, 1286, MATCH($B$1, resultados!$A$1:$ZZ$1, 0))</f>
        <v/>
      </c>
      <c r="B1292">
        <f>INDEX(resultados!$A$2:$ZZ$3000, 1286, MATCH($B$2, resultados!$A$1:$ZZ$1, 0))</f>
        <v/>
      </c>
      <c r="C1292">
        <f>INDEX(resultados!$A$2:$ZZ$3000, 1286, MATCH($B$3, resultados!$A$1:$ZZ$1, 0))</f>
        <v/>
      </c>
    </row>
    <row r="1293">
      <c r="A1293">
        <f>INDEX(resultados!$A$2:$ZZ$3000, 1287, MATCH($B$1, resultados!$A$1:$ZZ$1, 0))</f>
        <v/>
      </c>
      <c r="B1293">
        <f>INDEX(resultados!$A$2:$ZZ$3000, 1287, MATCH($B$2, resultados!$A$1:$ZZ$1, 0))</f>
        <v/>
      </c>
      <c r="C1293">
        <f>INDEX(resultados!$A$2:$ZZ$3000, 1287, MATCH($B$3, resultados!$A$1:$ZZ$1, 0))</f>
        <v/>
      </c>
    </row>
    <row r="1294">
      <c r="A1294">
        <f>INDEX(resultados!$A$2:$ZZ$3000, 1288, MATCH($B$1, resultados!$A$1:$ZZ$1, 0))</f>
        <v/>
      </c>
      <c r="B1294">
        <f>INDEX(resultados!$A$2:$ZZ$3000, 1288, MATCH($B$2, resultados!$A$1:$ZZ$1, 0))</f>
        <v/>
      </c>
      <c r="C1294">
        <f>INDEX(resultados!$A$2:$ZZ$3000, 1288, MATCH($B$3, resultados!$A$1:$ZZ$1, 0))</f>
        <v/>
      </c>
    </row>
    <row r="1295">
      <c r="A1295">
        <f>INDEX(resultados!$A$2:$ZZ$3000, 1289, MATCH($B$1, resultados!$A$1:$ZZ$1, 0))</f>
        <v/>
      </c>
      <c r="B1295">
        <f>INDEX(resultados!$A$2:$ZZ$3000, 1289, MATCH($B$2, resultados!$A$1:$ZZ$1, 0))</f>
        <v/>
      </c>
      <c r="C1295">
        <f>INDEX(resultados!$A$2:$ZZ$3000, 1289, MATCH($B$3, resultados!$A$1:$ZZ$1, 0))</f>
        <v/>
      </c>
    </row>
    <row r="1296">
      <c r="A1296">
        <f>INDEX(resultados!$A$2:$ZZ$3000, 1290, MATCH($B$1, resultados!$A$1:$ZZ$1, 0))</f>
        <v/>
      </c>
      <c r="B1296">
        <f>INDEX(resultados!$A$2:$ZZ$3000, 1290, MATCH($B$2, resultados!$A$1:$ZZ$1, 0))</f>
        <v/>
      </c>
      <c r="C1296">
        <f>INDEX(resultados!$A$2:$ZZ$3000, 1290, MATCH($B$3, resultados!$A$1:$ZZ$1, 0))</f>
        <v/>
      </c>
    </row>
    <row r="1297">
      <c r="A1297">
        <f>INDEX(resultados!$A$2:$ZZ$3000, 1291, MATCH($B$1, resultados!$A$1:$ZZ$1, 0))</f>
        <v/>
      </c>
      <c r="B1297">
        <f>INDEX(resultados!$A$2:$ZZ$3000, 1291, MATCH($B$2, resultados!$A$1:$ZZ$1, 0))</f>
        <v/>
      </c>
      <c r="C1297">
        <f>INDEX(resultados!$A$2:$ZZ$3000, 1291, MATCH($B$3, resultados!$A$1:$ZZ$1, 0))</f>
        <v/>
      </c>
    </row>
    <row r="1298">
      <c r="A1298">
        <f>INDEX(resultados!$A$2:$ZZ$3000, 1292, MATCH($B$1, resultados!$A$1:$ZZ$1, 0))</f>
        <v/>
      </c>
      <c r="B1298">
        <f>INDEX(resultados!$A$2:$ZZ$3000, 1292, MATCH($B$2, resultados!$A$1:$ZZ$1, 0))</f>
        <v/>
      </c>
      <c r="C1298">
        <f>INDEX(resultados!$A$2:$ZZ$3000, 1292, MATCH($B$3, resultados!$A$1:$ZZ$1, 0))</f>
        <v/>
      </c>
    </row>
    <row r="1299">
      <c r="A1299">
        <f>INDEX(resultados!$A$2:$ZZ$3000, 1293, MATCH($B$1, resultados!$A$1:$ZZ$1, 0))</f>
        <v/>
      </c>
      <c r="B1299">
        <f>INDEX(resultados!$A$2:$ZZ$3000, 1293, MATCH($B$2, resultados!$A$1:$ZZ$1, 0))</f>
        <v/>
      </c>
      <c r="C1299">
        <f>INDEX(resultados!$A$2:$ZZ$3000, 1293, MATCH($B$3, resultados!$A$1:$ZZ$1, 0))</f>
        <v/>
      </c>
    </row>
    <row r="1300">
      <c r="A1300">
        <f>INDEX(resultados!$A$2:$ZZ$3000, 1294, MATCH($B$1, resultados!$A$1:$ZZ$1, 0))</f>
        <v/>
      </c>
      <c r="B1300">
        <f>INDEX(resultados!$A$2:$ZZ$3000, 1294, MATCH($B$2, resultados!$A$1:$ZZ$1, 0))</f>
        <v/>
      </c>
      <c r="C1300">
        <f>INDEX(resultados!$A$2:$ZZ$3000, 1294, MATCH($B$3, resultados!$A$1:$ZZ$1, 0))</f>
        <v/>
      </c>
    </row>
    <row r="1301">
      <c r="A1301">
        <f>INDEX(resultados!$A$2:$ZZ$3000, 1295, MATCH($B$1, resultados!$A$1:$ZZ$1, 0))</f>
        <v/>
      </c>
      <c r="B1301">
        <f>INDEX(resultados!$A$2:$ZZ$3000, 1295, MATCH($B$2, resultados!$A$1:$ZZ$1, 0))</f>
        <v/>
      </c>
      <c r="C1301">
        <f>INDEX(resultados!$A$2:$ZZ$3000, 1295, MATCH($B$3, resultados!$A$1:$ZZ$1, 0))</f>
        <v/>
      </c>
    </row>
    <row r="1302">
      <c r="A1302">
        <f>INDEX(resultados!$A$2:$ZZ$3000, 1296, MATCH($B$1, resultados!$A$1:$ZZ$1, 0))</f>
        <v/>
      </c>
      <c r="B1302">
        <f>INDEX(resultados!$A$2:$ZZ$3000, 1296, MATCH($B$2, resultados!$A$1:$ZZ$1, 0))</f>
        <v/>
      </c>
      <c r="C1302">
        <f>INDEX(resultados!$A$2:$ZZ$3000, 1296, MATCH($B$3, resultados!$A$1:$ZZ$1, 0))</f>
        <v/>
      </c>
    </row>
    <row r="1303">
      <c r="A1303">
        <f>INDEX(resultados!$A$2:$ZZ$3000, 1297, MATCH($B$1, resultados!$A$1:$ZZ$1, 0))</f>
        <v/>
      </c>
      <c r="B1303">
        <f>INDEX(resultados!$A$2:$ZZ$3000, 1297, MATCH($B$2, resultados!$A$1:$ZZ$1, 0))</f>
        <v/>
      </c>
      <c r="C1303">
        <f>INDEX(resultados!$A$2:$ZZ$3000, 1297, MATCH($B$3, resultados!$A$1:$ZZ$1, 0))</f>
        <v/>
      </c>
    </row>
    <row r="1304">
      <c r="A1304">
        <f>INDEX(resultados!$A$2:$ZZ$3000, 1298, MATCH($B$1, resultados!$A$1:$ZZ$1, 0))</f>
        <v/>
      </c>
      <c r="B1304">
        <f>INDEX(resultados!$A$2:$ZZ$3000, 1298, MATCH($B$2, resultados!$A$1:$ZZ$1, 0))</f>
        <v/>
      </c>
      <c r="C1304">
        <f>INDEX(resultados!$A$2:$ZZ$3000, 1298, MATCH($B$3, resultados!$A$1:$ZZ$1, 0))</f>
        <v/>
      </c>
    </row>
    <row r="1305">
      <c r="A1305">
        <f>INDEX(resultados!$A$2:$ZZ$3000, 1299, MATCH($B$1, resultados!$A$1:$ZZ$1, 0))</f>
        <v/>
      </c>
      <c r="B1305">
        <f>INDEX(resultados!$A$2:$ZZ$3000, 1299, MATCH($B$2, resultados!$A$1:$ZZ$1, 0))</f>
        <v/>
      </c>
      <c r="C1305">
        <f>INDEX(resultados!$A$2:$ZZ$3000, 1299, MATCH($B$3, resultados!$A$1:$ZZ$1, 0))</f>
        <v/>
      </c>
    </row>
    <row r="1306">
      <c r="A1306">
        <f>INDEX(resultados!$A$2:$ZZ$3000, 1300, MATCH($B$1, resultados!$A$1:$ZZ$1, 0))</f>
        <v/>
      </c>
      <c r="B1306">
        <f>INDEX(resultados!$A$2:$ZZ$3000, 1300, MATCH($B$2, resultados!$A$1:$ZZ$1, 0))</f>
        <v/>
      </c>
      <c r="C1306">
        <f>INDEX(resultados!$A$2:$ZZ$3000, 1300, MATCH($B$3, resultados!$A$1:$ZZ$1, 0))</f>
        <v/>
      </c>
    </row>
    <row r="1307">
      <c r="A1307">
        <f>INDEX(resultados!$A$2:$ZZ$3000, 1301, MATCH($B$1, resultados!$A$1:$ZZ$1, 0))</f>
        <v/>
      </c>
      <c r="B1307">
        <f>INDEX(resultados!$A$2:$ZZ$3000, 1301, MATCH($B$2, resultados!$A$1:$ZZ$1, 0))</f>
        <v/>
      </c>
      <c r="C1307">
        <f>INDEX(resultados!$A$2:$ZZ$3000, 1301, MATCH($B$3, resultados!$A$1:$ZZ$1, 0))</f>
        <v/>
      </c>
    </row>
    <row r="1308">
      <c r="A1308">
        <f>INDEX(resultados!$A$2:$ZZ$3000, 1302, MATCH($B$1, resultados!$A$1:$ZZ$1, 0))</f>
        <v/>
      </c>
      <c r="B1308">
        <f>INDEX(resultados!$A$2:$ZZ$3000, 1302, MATCH($B$2, resultados!$A$1:$ZZ$1, 0))</f>
        <v/>
      </c>
      <c r="C1308">
        <f>INDEX(resultados!$A$2:$ZZ$3000, 1302, MATCH($B$3, resultados!$A$1:$ZZ$1, 0))</f>
        <v/>
      </c>
    </row>
    <row r="1309">
      <c r="A1309">
        <f>INDEX(resultados!$A$2:$ZZ$3000, 1303, MATCH($B$1, resultados!$A$1:$ZZ$1, 0))</f>
        <v/>
      </c>
      <c r="B1309">
        <f>INDEX(resultados!$A$2:$ZZ$3000, 1303, MATCH($B$2, resultados!$A$1:$ZZ$1, 0))</f>
        <v/>
      </c>
      <c r="C1309">
        <f>INDEX(resultados!$A$2:$ZZ$3000, 1303, MATCH($B$3, resultados!$A$1:$ZZ$1, 0))</f>
        <v/>
      </c>
    </row>
    <row r="1310">
      <c r="A1310">
        <f>INDEX(resultados!$A$2:$ZZ$3000, 1304, MATCH($B$1, resultados!$A$1:$ZZ$1, 0))</f>
        <v/>
      </c>
      <c r="B1310">
        <f>INDEX(resultados!$A$2:$ZZ$3000, 1304, MATCH($B$2, resultados!$A$1:$ZZ$1, 0))</f>
        <v/>
      </c>
      <c r="C1310">
        <f>INDEX(resultados!$A$2:$ZZ$3000, 1304, MATCH($B$3, resultados!$A$1:$ZZ$1, 0))</f>
        <v/>
      </c>
    </row>
    <row r="1311">
      <c r="A1311">
        <f>INDEX(resultados!$A$2:$ZZ$3000, 1305, MATCH($B$1, resultados!$A$1:$ZZ$1, 0))</f>
        <v/>
      </c>
      <c r="B1311">
        <f>INDEX(resultados!$A$2:$ZZ$3000, 1305, MATCH($B$2, resultados!$A$1:$ZZ$1, 0))</f>
        <v/>
      </c>
      <c r="C1311">
        <f>INDEX(resultados!$A$2:$ZZ$3000, 1305, MATCH($B$3, resultados!$A$1:$ZZ$1, 0))</f>
        <v/>
      </c>
    </row>
    <row r="1312">
      <c r="A1312">
        <f>INDEX(resultados!$A$2:$ZZ$3000, 1306, MATCH($B$1, resultados!$A$1:$ZZ$1, 0))</f>
        <v/>
      </c>
      <c r="B1312">
        <f>INDEX(resultados!$A$2:$ZZ$3000, 1306, MATCH($B$2, resultados!$A$1:$ZZ$1, 0))</f>
        <v/>
      </c>
      <c r="C1312">
        <f>INDEX(resultados!$A$2:$ZZ$3000, 1306, MATCH($B$3, resultados!$A$1:$ZZ$1, 0))</f>
        <v/>
      </c>
    </row>
    <row r="1313">
      <c r="A1313">
        <f>INDEX(resultados!$A$2:$ZZ$3000, 1307, MATCH($B$1, resultados!$A$1:$ZZ$1, 0))</f>
        <v/>
      </c>
      <c r="B1313">
        <f>INDEX(resultados!$A$2:$ZZ$3000, 1307, MATCH($B$2, resultados!$A$1:$ZZ$1, 0))</f>
        <v/>
      </c>
      <c r="C1313">
        <f>INDEX(resultados!$A$2:$ZZ$3000, 1307, MATCH($B$3, resultados!$A$1:$ZZ$1, 0))</f>
        <v/>
      </c>
    </row>
    <row r="1314">
      <c r="A1314">
        <f>INDEX(resultados!$A$2:$ZZ$3000, 1308, MATCH($B$1, resultados!$A$1:$ZZ$1, 0))</f>
        <v/>
      </c>
      <c r="B1314">
        <f>INDEX(resultados!$A$2:$ZZ$3000, 1308, MATCH($B$2, resultados!$A$1:$ZZ$1, 0))</f>
        <v/>
      </c>
      <c r="C1314">
        <f>INDEX(resultados!$A$2:$ZZ$3000, 1308, MATCH($B$3, resultados!$A$1:$ZZ$1, 0))</f>
        <v/>
      </c>
    </row>
    <row r="1315">
      <c r="A1315">
        <f>INDEX(resultados!$A$2:$ZZ$3000, 1309, MATCH($B$1, resultados!$A$1:$ZZ$1, 0))</f>
        <v/>
      </c>
      <c r="B1315">
        <f>INDEX(resultados!$A$2:$ZZ$3000, 1309, MATCH($B$2, resultados!$A$1:$ZZ$1, 0))</f>
        <v/>
      </c>
      <c r="C1315">
        <f>INDEX(resultados!$A$2:$ZZ$3000, 1309, MATCH($B$3, resultados!$A$1:$ZZ$1, 0))</f>
        <v/>
      </c>
    </row>
    <row r="1316">
      <c r="A1316">
        <f>INDEX(resultados!$A$2:$ZZ$3000, 1310, MATCH($B$1, resultados!$A$1:$ZZ$1, 0))</f>
        <v/>
      </c>
      <c r="B1316">
        <f>INDEX(resultados!$A$2:$ZZ$3000, 1310, MATCH($B$2, resultados!$A$1:$ZZ$1, 0))</f>
        <v/>
      </c>
      <c r="C1316">
        <f>INDEX(resultados!$A$2:$ZZ$3000, 1310, MATCH($B$3, resultados!$A$1:$ZZ$1, 0))</f>
        <v/>
      </c>
    </row>
    <row r="1317">
      <c r="A1317">
        <f>INDEX(resultados!$A$2:$ZZ$3000, 1311, MATCH($B$1, resultados!$A$1:$ZZ$1, 0))</f>
        <v/>
      </c>
      <c r="B1317">
        <f>INDEX(resultados!$A$2:$ZZ$3000, 1311, MATCH($B$2, resultados!$A$1:$ZZ$1, 0))</f>
        <v/>
      </c>
      <c r="C1317">
        <f>INDEX(resultados!$A$2:$ZZ$3000, 1311, MATCH($B$3, resultados!$A$1:$ZZ$1, 0))</f>
        <v/>
      </c>
    </row>
    <row r="1318">
      <c r="A1318">
        <f>INDEX(resultados!$A$2:$ZZ$3000, 1312, MATCH($B$1, resultados!$A$1:$ZZ$1, 0))</f>
        <v/>
      </c>
      <c r="B1318">
        <f>INDEX(resultados!$A$2:$ZZ$3000, 1312, MATCH($B$2, resultados!$A$1:$ZZ$1, 0))</f>
        <v/>
      </c>
      <c r="C1318">
        <f>INDEX(resultados!$A$2:$ZZ$3000, 1312, MATCH($B$3, resultados!$A$1:$ZZ$1, 0))</f>
        <v/>
      </c>
    </row>
    <row r="1319">
      <c r="A1319">
        <f>INDEX(resultados!$A$2:$ZZ$3000, 1313, MATCH($B$1, resultados!$A$1:$ZZ$1, 0))</f>
        <v/>
      </c>
      <c r="B1319">
        <f>INDEX(resultados!$A$2:$ZZ$3000, 1313, MATCH($B$2, resultados!$A$1:$ZZ$1, 0))</f>
        <v/>
      </c>
      <c r="C1319">
        <f>INDEX(resultados!$A$2:$ZZ$3000, 1313, MATCH($B$3, resultados!$A$1:$ZZ$1, 0))</f>
        <v/>
      </c>
    </row>
    <row r="1320">
      <c r="A1320">
        <f>INDEX(resultados!$A$2:$ZZ$3000, 1314, MATCH($B$1, resultados!$A$1:$ZZ$1, 0))</f>
        <v/>
      </c>
      <c r="B1320">
        <f>INDEX(resultados!$A$2:$ZZ$3000, 1314, MATCH($B$2, resultados!$A$1:$ZZ$1, 0))</f>
        <v/>
      </c>
      <c r="C1320">
        <f>INDEX(resultados!$A$2:$ZZ$3000, 1314, MATCH($B$3, resultados!$A$1:$ZZ$1, 0))</f>
        <v/>
      </c>
    </row>
    <row r="1321">
      <c r="A1321">
        <f>INDEX(resultados!$A$2:$ZZ$3000, 1315, MATCH($B$1, resultados!$A$1:$ZZ$1, 0))</f>
        <v/>
      </c>
      <c r="B1321">
        <f>INDEX(resultados!$A$2:$ZZ$3000, 1315, MATCH($B$2, resultados!$A$1:$ZZ$1, 0))</f>
        <v/>
      </c>
      <c r="C1321">
        <f>INDEX(resultados!$A$2:$ZZ$3000, 1315, MATCH($B$3, resultados!$A$1:$ZZ$1, 0))</f>
        <v/>
      </c>
    </row>
    <row r="1322">
      <c r="A1322">
        <f>INDEX(resultados!$A$2:$ZZ$3000, 1316, MATCH($B$1, resultados!$A$1:$ZZ$1, 0))</f>
        <v/>
      </c>
      <c r="B1322">
        <f>INDEX(resultados!$A$2:$ZZ$3000, 1316, MATCH($B$2, resultados!$A$1:$ZZ$1, 0))</f>
        <v/>
      </c>
      <c r="C1322">
        <f>INDEX(resultados!$A$2:$ZZ$3000, 1316, MATCH($B$3, resultados!$A$1:$ZZ$1, 0))</f>
        <v/>
      </c>
    </row>
    <row r="1323">
      <c r="A1323">
        <f>INDEX(resultados!$A$2:$ZZ$3000, 1317, MATCH($B$1, resultados!$A$1:$ZZ$1, 0))</f>
        <v/>
      </c>
      <c r="B1323">
        <f>INDEX(resultados!$A$2:$ZZ$3000, 1317, MATCH($B$2, resultados!$A$1:$ZZ$1, 0))</f>
        <v/>
      </c>
      <c r="C1323">
        <f>INDEX(resultados!$A$2:$ZZ$3000, 1317, MATCH($B$3, resultados!$A$1:$ZZ$1, 0))</f>
        <v/>
      </c>
    </row>
    <row r="1324">
      <c r="A1324">
        <f>INDEX(resultados!$A$2:$ZZ$3000, 1318, MATCH($B$1, resultados!$A$1:$ZZ$1, 0))</f>
        <v/>
      </c>
      <c r="B1324">
        <f>INDEX(resultados!$A$2:$ZZ$3000, 1318, MATCH($B$2, resultados!$A$1:$ZZ$1, 0))</f>
        <v/>
      </c>
      <c r="C1324">
        <f>INDEX(resultados!$A$2:$ZZ$3000, 1318, MATCH($B$3, resultados!$A$1:$ZZ$1, 0))</f>
        <v/>
      </c>
    </row>
    <row r="1325">
      <c r="A1325">
        <f>INDEX(resultados!$A$2:$ZZ$3000, 1319, MATCH($B$1, resultados!$A$1:$ZZ$1, 0))</f>
        <v/>
      </c>
      <c r="B1325">
        <f>INDEX(resultados!$A$2:$ZZ$3000, 1319, MATCH($B$2, resultados!$A$1:$ZZ$1, 0))</f>
        <v/>
      </c>
      <c r="C1325">
        <f>INDEX(resultados!$A$2:$ZZ$3000, 1319, MATCH($B$3, resultados!$A$1:$ZZ$1, 0))</f>
        <v/>
      </c>
    </row>
    <row r="1326">
      <c r="A1326">
        <f>INDEX(resultados!$A$2:$ZZ$3000, 1320, MATCH($B$1, resultados!$A$1:$ZZ$1, 0))</f>
        <v/>
      </c>
      <c r="B1326">
        <f>INDEX(resultados!$A$2:$ZZ$3000, 1320, MATCH($B$2, resultados!$A$1:$ZZ$1, 0))</f>
        <v/>
      </c>
      <c r="C1326">
        <f>INDEX(resultados!$A$2:$ZZ$3000, 1320, MATCH($B$3, resultados!$A$1:$ZZ$1, 0))</f>
        <v/>
      </c>
    </row>
    <row r="1327">
      <c r="A1327">
        <f>INDEX(resultados!$A$2:$ZZ$3000, 1321, MATCH($B$1, resultados!$A$1:$ZZ$1, 0))</f>
        <v/>
      </c>
      <c r="B1327">
        <f>INDEX(resultados!$A$2:$ZZ$3000, 1321, MATCH($B$2, resultados!$A$1:$ZZ$1, 0))</f>
        <v/>
      </c>
      <c r="C1327">
        <f>INDEX(resultados!$A$2:$ZZ$3000, 1321, MATCH($B$3, resultados!$A$1:$ZZ$1, 0))</f>
        <v/>
      </c>
    </row>
    <row r="1328">
      <c r="A1328">
        <f>INDEX(resultados!$A$2:$ZZ$3000, 1322, MATCH($B$1, resultados!$A$1:$ZZ$1, 0))</f>
        <v/>
      </c>
      <c r="B1328">
        <f>INDEX(resultados!$A$2:$ZZ$3000, 1322, MATCH($B$2, resultados!$A$1:$ZZ$1, 0))</f>
        <v/>
      </c>
      <c r="C1328">
        <f>INDEX(resultados!$A$2:$ZZ$3000, 1322, MATCH($B$3, resultados!$A$1:$ZZ$1, 0))</f>
        <v/>
      </c>
    </row>
    <row r="1329">
      <c r="A1329">
        <f>INDEX(resultados!$A$2:$ZZ$3000, 1323, MATCH($B$1, resultados!$A$1:$ZZ$1, 0))</f>
        <v/>
      </c>
      <c r="B1329">
        <f>INDEX(resultados!$A$2:$ZZ$3000, 1323, MATCH($B$2, resultados!$A$1:$ZZ$1, 0))</f>
        <v/>
      </c>
      <c r="C1329">
        <f>INDEX(resultados!$A$2:$ZZ$3000, 1323, MATCH($B$3, resultados!$A$1:$ZZ$1, 0))</f>
        <v/>
      </c>
    </row>
    <row r="1330">
      <c r="A1330">
        <f>INDEX(resultados!$A$2:$ZZ$3000, 1324, MATCH($B$1, resultados!$A$1:$ZZ$1, 0))</f>
        <v/>
      </c>
      <c r="B1330">
        <f>INDEX(resultados!$A$2:$ZZ$3000, 1324, MATCH($B$2, resultados!$A$1:$ZZ$1, 0))</f>
        <v/>
      </c>
      <c r="C1330">
        <f>INDEX(resultados!$A$2:$ZZ$3000, 1324, MATCH($B$3, resultados!$A$1:$ZZ$1, 0))</f>
        <v/>
      </c>
    </row>
    <row r="1331">
      <c r="A1331">
        <f>INDEX(resultados!$A$2:$ZZ$3000, 1325, MATCH($B$1, resultados!$A$1:$ZZ$1, 0))</f>
        <v/>
      </c>
      <c r="B1331">
        <f>INDEX(resultados!$A$2:$ZZ$3000, 1325, MATCH($B$2, resultados!$A$1:$ZZ$1, 0))</f>
        <v/>
      </c>
      <c r="C1331">
        <f>INDEX(resultados!$A$2:$ZZ$3000, 1325, MATCH($B$3, resultados!$A$1:$ZZ$1, 0))</f>
        <v/>
      </c>
    </row>
    <row r="1332">
      <c r="A1332">
        <f>INDEX(resultados!$A$2:$ZZ$3000, 1326, MATCH($B$1, resultados!$A$1:$ZZ$1, 0))</f>
        <v/>
      </c>
      <c r="B1332">
        <f>INDEX(resultados!$A$2:$ZZ$3000, 1326, MATCH($B$2, resultados!$A$1:$ZZ$1, 0))</f>
        <v/>
      </c>
      <c r="C1332">
        <f>INDEX(resultados!$A$2:$ZZ$3000, 1326, MATCH($B$3, resultados!$A$1:$ZZ$1, 0))</f>
        <v/>
      </c>
    </row>
    <row r="1333">
      <c r="A1333">
        <f>INDEX(resultados!$A$2:$ZZ$3000, 1327, MATCH($B$1, resultados!$A$1:$ZZ$1, 0))</f>
        <v/>
      </c>
      <c r="B1333">
        <f>INDEX(resultados!$A$2:$ZZ$3000, 1327, MATCH($B$2, resultados!$A$1:$ZZ$1, 0))</f>
        <v/>
      </c>
      <c r="C1333">
        <f>INDEX(resultados!$A$2:$ZZ$3000, 1327, MATCH($B$3, resultados!$A$1:$ZZ$1, 0))</f>
        <v/>
      </c>
    </row>
    <row r="1334">
      <c r="A1334">
        <f>INDEX(resultados!$A$2:$ZZ$3000, 1328, MATCH($B$1, resultados!$A$1:$ZZ$1, 0))</f>
        <v/>
      </c>
      <c r="B1334">
        <f>INDEX(resultados!$A$2:$ZZ$3000, 1328, MATCH($B$2, resultados!$A$1:$ZZ$1, 0))</f>
        <v/>
      </c>
      <c r="C1334">
        <f>INDEX(resultados!$A$2:$ZZ$3000, 1328, MATCH($B$3, resultados!$A$1:$ZZ$1, 0))</f>
        <v/>
      </c>
    </row>
    <row r="1335">
      <c r="A1335">
        <f>INDEX(resultados!$A$2:$ZZ$3000, 1329, MATCH($B$1, resultados!$A$1:$ZZ$1, 0))</f>
        <v/>
      </c>
      <c r="B1335">
        <f>INDEX(resultados!$A$2:$ZZ$3000, 1329, MATCH($B$2, resultados!$A$1:$ZZ$1, 0))</f>
        <v/>
      </c>
      <c r="C1335">
        <f>INDEX(resultados!$A$2:$ZZ$3000, 1329, MATCH($B$3, resultados!$A$1:$ZZ$1, 0))</f>
        <v/>
      </c>
    </row>
    <row r="1336">
      <c r="A1336">
        <f>INDEX(resultados!$A$2:$ZZ$3000, 1330, MATCH($B$1, resultados!$A$1:$ZZ$1, 0))</f>
        <v/>
      </c>
      <c r="B1336">
        <f>INDEX(resultados!$A$2:$ZZ$3000, 1330, MATCH($B$2, resultados!$A$1:$ZZ$1, 0))</f>
        <v/>
      </c>
      <c r="C1336">
        <f>INDEX(resultados!$A$2:$ZZ$3000, 1330, MATCH($B$3, resultados!$A$1:$ZZ$1, 0))</f>
        <v/>
      </c>
    </row>
    <row r="1337">
      <c r="A1337">
        <f>INDEX(resultados!$A$2:$ZZ$3000, 1331, MATCH($B$1, resultados!$A$1:$ZZ$1, 0))</f>
        <v/>
      </c>
      <c r="B1337">
        <f>INDEX(resultados!$A$2:$ZZ$3000, 1331, MATCH($B$2, resultados!$A$1:$ZZ$1, 0))</f>
        <v/>
      </c>
      <c r="C1337">
        <f>INDEX(resultados!$A$2:$ZZ$3000, 1331, MATCH($B$3, resultados!$A$1:$ZZ$1, 0))</f>
        <v/>
      </c>
    </row>
    <row r="1338">
      <c r="A1338">
        <f>INDEX(resultados!$A$2:$ZZ$3000, 1332, MATCH($B$1, resultados!$A$1:$ZZ$1, 0))</f>
        <v/>
      </c>
      <c r="B1338">
        <f>INDEX(resultados!$A$2:$ZZ$3000, 1332, MATCH($B$2, resultados!$A$1:$ZZ$1, 0))</f>
        <v/>
      </c>
      <c r="C1338">
        <f>INDEX(resultados!$A$2:$ZZ$3000, 1332, MATCH($B$3, resultados!$A$1:$ZZ$1, 0))</f>
        <v/>
      </c>
    </row>
    <row r="1339">
      <c r="A1339">
        <f>INDEX(resultados!$A$2:$ZZ$3000, 1333, MATCH($B$1, resultados!$A$1:$ZZ$1, 0))</f>
        <v/>
      </c>
      <c r="B1339">
        <f>INDEX(resultados!$A$2:$ZZ$3000, 1333, MATCH($B$2, resultados!$A$1:$ZZ$1, 0))</f>
        <v/>
      </c>
      <c r="C1339">
        <f>INDEX(resultados!$A$2:$ZZ$3000, 1333, MATCH($B$3, resultados!$A$1:$ZZ$1, 0))</f>
        <v/>
      </c>
    </row>
    <row r="1340">
      <c r="A1340">
        <f>INDEX(resultados!$A$2:$ZZ$3000, 1334, MATCH($B$1, resultados!$A$1:$ZZ$1, 0))</f>
        <v/>
      </c>
      <c r="B1340">
        <f>INDEX(resultados!$A$2:$ZZ$3000, 1334, MATCH($B$2, resultados!$A$1:$ZZ$1, 0))</f>
        <v/>
      </c>
      <c r="C1340">
        <f>INDEX(resultados!$A$2:$ZZ$3000, 1334, MATCH($B$3, resultados!$A$1:$ZZ$1, 0))</f>
        <v/>
      </c>
    </row>
    <row r="1341">
      <c r="A1341">
        <f>INDEX(resultados!$A$2:$ZZ$3000, 1335, MATCH($B$1, resultados!$A$1:$ZZ$1, 0))</f>
        <v/>
      </c>
      <c r="B1341">
        <f>INDEX(resultados!$A$2:$ZZ$3000, 1335, MATCH($B$2, resultados!$A$1:$ZZ$1, 0))</f>
        <v/>
      </c>
      <c r="C1341">
        <f>INDEX(resultados!$A$2:$ZZ$3000, 1335, MATCH($B$3, resultados!$A$1:$ZZ$1, 0))</f>
        <v/>
      </c>
    </row>
    <row r="1342">
      <c r="A1342">
        <f>INDEX(resultados!$A$2:$ZZ$3000, 1336, MATCH($B$1, resultados!$A$1:$ZZ$1, 0))</f>
        <v/>
      </c>
      <c r="B1342">
        <f>INDEX(resultados!$A$2:$ZZ$3000, 1336, MATCH($B$2, resultados!$A$1:$ZZ$1, 0))</f>
        <v/>
      </c>
      <c r="C1342">
        <f>INDEX(resultados!$A$2:$ZZ$3000, 1336, MATCH($B$3, resultados!$A$1:$ZZ$1, 0))</f>
        <v/>
      </c>
    </row>
    <row r="1343">
      <c r="A1343">
        <f>INDEX(resultados!$A$2:$ZZ$3000, 1337, MATCH($B$1, resultados!$A$1:$ZZ$1, 0))</f>
        <v/>
      </c>
      <c r="B1343">
        <f>INDEX(resultados!$A$2:$ZZ$3000, 1337, MATCH($B$2, resultados!$A$1:$ZZ$1, 0))</f>
        <v/>
      </c>
      <c r="C1343">
        <f>INDEX(resultados!$A$2:$ZZ$3000, 1337, MATCH($B$3, resultados!$A$1:$ZZ$1, 0))</f>
        <v/>
      </c>
    </row>
    <row r="1344">
      <c r="A1344">
        <f>INDEX(resultados!$A$2:$ZZ$3000, 1338, MATCH($B$1, resultados!$A$1:$ZZ$1, 0))</f>
        <v/>
      </c>
      <c r="B1344">
        <f>INDEX(resultados!$A$2:$ZZ$3000, 1338, MATCH($B$2, resultados!$A$1:$ZZ$1, 0))</f>
        <v/>
      </c>
      <c r="C1344">
        <f>INDEX(resultados!$A$2:$ZZ$3000, 1338, MATCH($B$3, resultados!$A$1:$ZZ$1, 0))</f>
        <v/>
      </c>
    </row>
    <row r="1345">
      <c r="A1345">
        <f>INDEX(resultados!$A$2:$ZZ$3000, 1339, MATCH($B$1, resultados!$A$1:$ZZ$1, 0))</f>
        <v/>
      </c>
      <c r="B1345">
        <f>INDEX(resultados!$A$2:$ZZ$3000, 1339, MATCH($B$2, resultados!$A$1:$ZZ$1, 0))</f>
        <v/>
      </c>
      <c r="C1345">
        <f>INDEX(resultados!$A$2:$ZZ$3000, 1339, MATCH($B$3, resultados!$A$1:$ZZ$1, 0))</f>
        <v/>
      </c>
    </row>
    <row r="1346">
      <c r="A1346">
        <f>INDEX(resultados!$A$2:$ZZ$3000, 1340, MATCH($B$1, resultados!$A$1:$ZZ$1, 0))</f>
        <v/>
      </c>
      <c r="B1346">
        <f>INDEX(resultados!$A$2:$ZZ$3000, 1340, MATCH($B$2, resultados!$A$1:$ZZ$1, 0))</f>
        <v/>
      </c>
      <c r="C1346">
        <f>INDEX(resultados!$A$2:$ZZ$3000, 1340, MATCH($B$3, resultados!$A$1:$ZZ$1, 0))</f>
        <v/>
      </c>
    </row>
    <row r="1347">
      <c r="A1347">
        <f>INDEX(resultados!$A$2:$ZZ$3000, 1341, MATCH($B$1, resultados!$A$1:$ZZ$1, 0))</f>
        <v/>
      </c>
      <c r="B1347">
        <f>INDEX(resultados!$A$2:$ZZ$3000, 1341, MATCH($B$2, resultados!$A$1:$ZZ$1, 0))</f>
        <v/>
      </c>
      <c r="C1347">
        <f>INDEX(resultados!$A$2:$ZZ$3000, 1341, MATCH($B$3, resultados!$A$1:$ZZ$1, 0))</f>
        <v/>
      </c>
    </row>
    <row r="1348">
      <c r="A1348">
        <f>INDEX(resultados!$A$2:$ZZ$3000, 1342, MATCH($B$1, resultados!$A$1:$ZZ$1, 0))</f>
        <v/>
      </c>
      <c r="B1348">
        <f>INDEX(resultados!$A$2:$ZZ$3000, 1342, MATCH($B$2, resultados!$A$1:$ZZ$1, 0))</f>
        <v/>
      </c>
      <c r="C1348">
        <f>INDEX(resultados!$A$2:$ZZ$3000, 1342, MATCH($B$3, resultados!$A$1:$ZZ$1, 0))</f>
        <v/>
      </c>
    </row>
    <row r="1349">
      <c r="A1349">
        <f>INDEX(resultados!$A$2:$ZZ$3000, 1343, MATCH($B$1, resultados!$A$1:$ZZ$1, 0))</f>
        <v/>
      </c>
      <c r="B1349">
        <f>INDEX(resultados!$A$2:$ZZ$3000, 1343, MATCH($B$2, resultados!$A$1:$ZZ$1, 0))</f>
        <v/>
      </c>
      <c r="C1349">
        <f>INDEX(resultados!$A$2:$ZZ$3000, 1343, MATCH($B$3, resultados!$A$1:$ZZ$1, 0))</f>
        <v/>
      </c>
    </row>
    <row r="1350">
      <c r="A1350">
        <f>INDEX(resultados!$A$2:$ZZ$3000, 1344, MATCH($B$1, resultados!$A$1:$ZZ$1, 0))</f>
        <v/>
      </c>
      <c r="B1350">
        <f>INDEX(resultados!$A$2:$ZZ$3000, 1344, MATCH($B$2, resultados!$A$1:$ZZ$1, 0))</f>
        <v/>
      </c>
      <c r="C1350">
        <f>INDEX(resultados!$A$2:$ZZ$3000, 1344, MATCH($B$3, resultados!$A$1:$ZZ$1, 0))</f>
        <v/>
      </c>
    </row>
    <row r="1351">
      <c r="A1351">
        <f>INDEX(resultados!$A$2:$ZZ$3000, 1345, MATCH($B$1, resultados!$A$1:$ZZ$1, 0))</f>
        <v/>
      </c>
      <c r="B1351">
        <f>INDEX(resultados!$A$2:$ZZ$3000, 1345, MATCH($B$2, resultados!$A$1:$ZZ$1, 0))</f>
        <v/>
      </c>
      <c r="C1351">
        <f>INDEX(resultados!$A$2:$ZZ$3000, 1345, MATCH($B$3, resultados!$A$1:$ZZ$1, 0))</f>
        <v/>
      </c>
    </row>
    <row r="1352">
      <c r="A1352">
        <f>INDEX(resultados!$A$2:$ZZ$3000, 1346, MATCH($B$1, resultados!$A$1:$ZZ$1, 0))</f>
        <v/>
      </c>
      <c r="B1352">
        <f>INDEX(resultados!$A$2:$ZZ$3000, 1346, MATCH($B$2, resultados!$A$1:$ZZ$1, 0))</f>
        <v/>
      </c>
      <c r="C1352">
        <f>INDEX(resultados!$A$2:$ZZ$3000, 1346, MATCH($B$3, resultados!$A$1:$ZZ$1, 0))</f>
        <v/>
      </c>
    </row>
    <row r="1353">
      <c r="A1353">
        <f>INDEX(resultados!$A$2:$ZZ$3000, 1347, MATCH($B$1, resultados!$A$1:$ZZ$1, 0))</f>
        <v/>
      </c>
      <c r="B1353">
        <f>INDEX(resultados!$A$2:$ZZ$3000, 1347, MATCH($B$2, resultados!$A$1:$ZZ$1, 0))</f>
        <v/>
      </c>
      <c r="C1353">
        <f>INDEX(resultados!$A$2:$ZZ$3000, 1347, MATCH($B$3, resultados!$A$1:$ZZ$1, 0))</f>
        <v/>
      </c>
    </row>
    <row r="1354">
      <c r="A1354">
        <f>INDEX(resultados!$A$2:$ZZ$3000, 1348, MATCH($B$1, resultados!$A$1:$ZZ$1, 0))</f>
        <v/>
      </c>
      <c r="B1354">
        <f>INDEX(resultados!$A$2:$ZZ$3000, 1348, MATCH($B$2, resultados!$A$1:$ZZ$1, 0))</f>
        <v/>
      </c>
      <c r="C1354">
        <f>INDEX(resultados!$A$2:$ZZ$3000, 1348, MATCH($B$3, resultados!$A$1:$ZZ$1, 0))</f>
        <v/>
      </c>
    </row>
    <row r="1355">
      <c r="A1355">
        <f>INDEX(resultados!$A$2:$ZZ$3000, 1349, MATCH($B$1, resultados!$A$1:$ZZ$1, 0))</f>
        <v/>
      </c>
      <c r="B1355">
        <f>INDEX(resultados!$A$2:$ZZ$3000, 1349, MATCH($B$2, resultados!$A$1:$ZZ$1, 0))</f>
        <v/>
      </c>
      <c r="C1355">
        <f>INDEX(resultados!$A$2:$ZZ$3000, 1349, MATCH($B$3, resultados!$A$1:$ZZ$1, 0))</f>
        <v/>
      </c>
    </row>
    <row r="1356">
      <c r="A1356">
        <f>INDEX(resultados!$A$2:$ZZ$3000, 1350, MATCH($B$1, resultados!$A$1:$ZZ$1, 0))</f>
        <v/>
      </c>
      <c r="B1356">
        <f>INDEX(resultados!$A$2:$ZZ$3000, 1350, MATCH($B$2, resultados!$A$1:$ZZ$1, 0))</f>
        <v/>
      </c>
      <c r="C1356">
        <f>INDEX(resultados!$A$2:$ZZ$3000, 1350, MATCH($B$3, resultados!$A$1:$ZZ$1, 0))</f>
        <v/>
      </c>
    </row>
    <row r="1357">
      <c r="A1357">
        <f>INDEX(resultados!$A$2:$ZZ$3000, 1351, MATCH($B$1, resultados!$A$1:$ZZ$1, 0))</f>
        <v/>
      </c>
      <c r="B1357">
        <f>INDEX(resultados!$A$2:$ZZ$3000, 1351, MATCH($B$2, resultados!$A$1:$ZZ$1, 0))</f>
        <v/>
      </c>
      <c r="C1357">
        <f>INDEX(resultados!$A$2:$ZZ$3000, 1351, MATCH($B$3, resultados!$A$1:$ZZ$1, 0))</f>
        <v/>
      </c>
    </row>
    <row r="1358">
      <c r="A1358">
        <f>INDEX(resultados!$A$2:$ZZ$3000, 1352, MATCH($B$1, resultados!$A$1:$ZZ$1, 0))</f>
        <v/>
      </c>
      <c r="B1358">
        <f>INDEX(resultados!$A$2:$ZZ$3000, 1352, MATCH($B$2, resultados!$A$1:$ZZ$1, 0))</f>
        <v/>
      </c>
      <c r="C1358">
        <f>INDEX(resultados!$A$2:$ZZ$3000, 1352, MATCH($B$3, resultados!$A$1:$ZZ$1, 0))</f>
        <v/>
      </c>
    </row>
    <row r="1359">
      <c r="A1359">
        <f>INDEX(resultados!$A$2:$ZZ$3000, 1353, MATCH($B$1, resultados!$A$1:$ZZ$1, 0))</f>
        <v/>
      </c>
      <c r="B1359">
        <f>INDEX(resultados!$A$2:$ZZ$3000, 1353, MATCH($B$2, resultados!$A$1:$ZZ$1, 0))</f>
        <v/>
      </c>
      <c r="C1359">
        <f>INDEX(resultados!$A$2:$ZZ$3000, 1353, MATCH($B$3, resultados!$A$1:$ZZ$1, 0))</f>
        <v/>
      </c>
    </row>
    <row r="1360">
      <c r="A1360">
        <f>INDEX(resultados!$A$2:$ZZ$3000, 1354, MATCH($B$1, resultados!$A$1:$ZZ$1, 0))</f>
        <v/>
      </c>
      <c r="B1360">
        <f>INDEX(resultados!$A$2:$ZZ$3000, 1354, MATCH($B$2, resultados!$A$1:$ZZ$1, 0))</f>
        <v/>
      </c>
      <c r="C1360">
        <f>INDEX(resultados!$A$2:$ZZ$3000, 1354, MATCH($B$3, resultados!$A$1:$ZZ$1, 0))</f>
        <v/>
      </c>
    </row>
    <row r="1361">
      <c r="A1361">
        <f>INDEX(resultados!$A$2:$ZZ$3000, 1355, MATCH($B$1, resultados!$A$1:$ZZ$1, 0))</f>
        <v/>
      </c>
      <c r="B1361">
        <f>INDEX(resultados!$A$2:$ZZ$3000, 1355, MATCH($B$2, resultados!$A$1:$ZZ$1, 0))</f>
        <v/>
      </c>
      <c r="C1361">
        <f>INDEX(resultados!$A$2:$ZZ$3000, 1355, MATCH($B$3, resultados!$A$1:$ZZ$1, 0))</f>
        <v/>
      </c>
    </row>
    <row r="1362">
      <c r="A1362">
        <f>INDEX(resultados!$A$2:$ZZ$3000, 1356, MATCH($B$1, resultados!$A$1:$ZZ$1, 0))</f>
        <v/>
      </c>
      <c r="B1362">
        <f>INDEX(resultados!$A$2:$ZZ$3000, 1356, MATCH($B$2, resultados!$A$1:$ZZ$1, 0))</f>
        <v/>
      </c>
      <c r="C1362">
        <f>INDEX(resultados!$A$2:$ZZ$3000, 1356, MATCH($B$3, resultados!$A$1:$ZZ$1, 0))</f>
        <v/>
      </c>
    </row>
    <row r="1363">
      <c r="A1363">
        <f>INDEX(resultados!$A$2:$ZZ$3000, 1357, MATCH($B$1, resultados!$A$1:$ZZ$1, 0))</f>
        <v/>
      </c>
      <c r="B1363">
        <f>INDEX(resultados!$A$2:$ZZ$3000, 1357, MATCH($B$2, resultados!$A$1:$ZZ$1, 0))</f>
        <v/>
      </c>
      <c r="C1363">
        <f>INDEX(resultados!$A$2:$ZZ$3000, 1357, MATCH($B$3, resultados!$A$1:$ZZ$1, 0))</f>
        <v/>
      </c>
    </row>
    <row r="1364">
      <c r="A1364">
        <f>INDEX(resultados!$A$2:$ZZ$3000, 1358, MATCH($B$1, resultados!$A$1:$ZZ$1, 0))</f>
        <v/>
      </c>
      <c r="B1364">
        <f>INDEX(resultados!$A$2:$ZZ$3000, 1358, MATCH($B$2, resultados!$A$1:$ZZ$1, 0))</f>
        <v/>
      </c>
      <c r="C1364">
        <f>INDEX(resultados!$A$2:$ZZ$3000, 1358, MATCH($B$3, resultados!$A$1:$ZZ$1, 0))</f>
        <v/>
      </c>
    </row>
    <row r="1365">
      <c r="A1365">
        <f>INDEX(resultados!$A$2:$ZZ$3000, 1359, MATCH($B$1, resultados!$A$1:$ZZ$1, 0))</f>
        <v/>
      </c>
      <c r="B1365">
        <f>INDEX(resultados!$A$2:$ZZ$3000, 1359, MATCH($B$2, resultados!$A$1:$ZZ$1, 0))</f>
        <v/>
      </c>
      <c r="C1365">
        <f>INDEX(resultados!$A$2:$ZZ$3000, 1359, MATCH($B$3, resultados!$A$1:$ZZ$1, 0))</f>
        <v/>
      </c>
    </row>
    <row r="1366">
      <c r="A1366">
        <f>INDEX(resultados!$A$2:$ZZ$3000, 1360, MATCH($B$1, resultados!$A$1:$ZZ$1, 0))</f>
        <v/>
      </c>
      <c r="B1366">
        <f>INDEX(resultados!$A$2:$ZZ$3000, 1360, MATCH($B$2, resultados!$A$1:$ZZ$1, 0))</f>
        <v/>
      </c>
      <c r="C1366">
        <f>INDEX(resultados!$A$2:$ZZ$3000, 1360, MATCH($B$3, resultados!$A$1:$ZZ$1, 0))</f>
        <v/>
      </c>
    </row>
    <row r="1367">
      <c r="A1367">
        <f>INDEX(resultados!$A$2:$ZZ$3000, 1361, MATCH($B$1, resultados!$A$1:$ZZ$1, 0))</f>
        <v/>
      </c>
      <c r="B1367">
        <f>INDEX(resultados!$A$2:$ZZ$3000, 1361, MATCH($B$2, resultados!$A$1:$ZZ$1, 0))</f>
        <v/>
      </c>
      <c r="C1367">
        <f>INDEX(resultados!$A$2:$ZZ$3000, 1361, MATCH($B$3, resultados!$A$1:$ZZ$1, 0))</f>
        <v/>
      </c>
    </row>
    <row r="1368">
      <c r="A1368">
        <f>INDEX(resultados!$A$2:$ZZ$3000, 1362, MATCH($B$1, resultados!$A$1:$ZZ$1, 0))</f>
        <v/>
      </c>
      <c r="B1368">
        <f>INDEX(resultados!$A$2:$ZZ$3000, 1362, MATCH($B$2, resultados!$A$1:$ZZ$1, 0))</f>
        <v/>
      </c>
      <c r="C1368">
        <f>INDEX(resultados!$A$2:$ZZ$3000, 1362, MATCH($B$3, resultados!$A$1:$ZZ$1, 0))</f>
        <v/>
      </c>
    </row>
    <row r="1369">
      <c r="A1369">
        <f>INDEX(resultados!$A$2:$ZZ$3000, 1363, MATCH($B$1, resultados!$A$1:$ZZ$1, 0))</f>
        <v/>
      </c>
      <c r="B1369">
        <f>INDEX(resultados!$A$2:$ZZ$3000, 1363, MATCH($B$2, resultados!$A$1:$ZZ$1, 0))</f>
        <v/>
      </c>
      <c r="C1369">
        <f>INDEX(resultados!$A$2:$ZZ$3000, 1363, MATCH($B$3, resultados!$A$1:$ZZ$1, 0))</f>
        <v/>
      </c>
    </row>
    <row r="1370">
      <c r="A1370">
        <f>INDEX(resultados!$A$2:$ZZ$3000, 1364, MATCH($B$1, resultados!$A$1:$ZZ$1, 0))</f>
        <v/>
      </c>
      <c r="B1370">
        <f>INDEX(resultados!$A$2:$ZZ$3000, 1364, MATCH($B$2, resultados!$A$1:$ZZ$1, 0))</f>
        <v/>
      </c>
      <c r="C1370">
        <f>INDEX(resultados!$A$2:$ZZ$3000, 1364, MATCH($B$3, resultados!$A$1:$ZZ$1, 0))</f>
        <v/>
      </c>
    </row>
    <row r="1371">
      <c r="A1371">
        <f>INDEX(resultados!$A$2:$ZZ$3000, 1365, MATCH($B$1, resultados!$A$1:$ZZ$1, 0))</f>
        <v/>
      </c>
      <c r="B1371">
        <f>INDEX(resultados!$A$2:$ZZ$3000, 1365, MATCH($B$2, resultados!$A$1:$ZZ$1, 0))</f>
        <v/>
      </c>
      <c r="C1371">
        <f>INDEX(resultados!$A$2:$ZZ$3000, 1365, MATCH($B$3, resultados!$A$1:$ZZ$1, 0))</f>
        <v/>
      </c>
    </row>
    <row r="1372">
      <c r="A1372">
        <f>INDEX(resultados!$A$2:$ZZ$3000, 1366, MATCH($B$1, resultados!$A$1:$ZZ$1, 0))</f>
        <v/>
      </c>
      <c r="B1372">
        <f>INDEX(resultados!$A$2:$ZZ$3000, 1366, MATCH($B$2, resultados!$A$1:$ZZ$1, 0))</f>
        <v/>
      </c>
      <c r="C1372">
        <f>INDEX(resultados!$A$2:$ZZ$3000, 1366, MATCH($B$3, resultados!$A$1:$ZZ$1, 0))</f>
        <v/>
      </c>
    </row>
    <row r="1373">
      <c r="A1373">
        <f>INDEX(resultados!$A$2:$ZZ$3000, 1367, MATCH($B$1, resultados!$A$1:$ZZ$1, 0))</f>
        <v/>
      </c>
      <c r="B1373">
        <f>INDEX(resultados!$A$2:$ZZ$3000, 1367, MATCH($B$2, resultados!$A$1:$ZZ$1, 0))</f>
        <v/>
      </c>
      <c r="C1373">
        <f>INDEX(resultados!$A$2:$ZZ$3000, 1367, MATCH($B$3, resultados!$A$1:$ZZ$1, 0))</f>
        <v/>
      </c>
    </row>
    <row r="1374">
      <c r="A1374">
        <f>INDEX(resultados!$A$2:$ZZ$3000, 1368, MATCH($B$1, resultados!$A$1:$ZZ$1, 0))</f>
        <v/>
      </c>
      <c r="B1374">
        <f>INDEX(resultados!$A$2:$ZZ$3000, 1368, MATCH($B$2, resultados!$A$1:$ZZ$1, 0))</f>
        <v/>
      </c>
      <c r="C1374">
        <f>INDEX(resultados!$A$2:$ZZ$3000, 1368, MATCH($B$3, resultados!$A$1:$ZZ$1, 0))</f>
        <v/>
      </c>
    </row>
    <row r="1375">
      <c r="A1375">
        <f>INDEX(resultados!$A$2:$ZZ$3000, 1369, MATCH($B$1, resultados!$A$1:$ZZ$1, 0))</f>
        <v/>
      </c>
      <c r="B1375">
        <f>INDEX(resultados!$A$2:$ZZ$3000, 1369, MATCH($B$2, resultados!$A$1:$ZZ$1, 0))</f>
        <v/>
      </c>
      <c r="C1375">
        <f>INDEX(resultados!$A$2:$ZZ$3000, 1369, MATCH($B$3, resultados!$A$1:$ZZ$1, 0))</f>
        <v/>
      </c>
    </row>
    <row r="1376">
      <c r="A1376">
        <f>INDEX(resultados!$A$2:$ZZ$3000, 1370, MATCH($B$1, resultados!$A$1:$ZZ$1, 0))</f>
        <v/>
      </c>
      <c r="B1376">
        <f>INDEX(resultados!$A$2:$ZZ$3000, 1370, MATCH($B$2, resultados!$A$1:$ZZ$1, 0))</f>
        <v/>
      </c>
      <c r="C1376">
        <f>INDEX(resultados!$A$2:$ZZ$3000, 1370, MATCH($B$3, resultados!$A$1:$ZZ$1, 0))</f>
        <v/>
      </c>
    </row>
    <row r="1377">
      <c r="A1377">
        <f>INDEX(resultados!$A$2:$ZZ$3000, 1371, MATCH($B$1, resultados!$A$1:$ZZ$1, 0))</f>
        <v/>
      </c>
      <c r="B1377">
        <f>INDEX(resultados!$A$2:$ZZ$3000, 1371, MATCH($B$2, resultados!$A$1:$ZZ$1, 0))</f>
        <v/>
      </c>
      <c r="C1377">
        <f>INDEX(resultados!$A$2:$ZZ$3000, 1371, MATCH($B$3, resultados!$A$1:$ZZ$1, 0))</f>
        <v/>
      </c>
    </row>
    <row r="1378">
      <c r="A1378">
        <f>INDEX(resultados!$A$2:$ZZ$3000, 1372, MATCH($B$1, resultados!$A$1:$ZZ$1, 0))</f>
        <v/>
      </c>
      <c r="B1378">
        <f>INDEX(resultados!$A$2:$ZZ$3000, 1372, MATCH($B$2, resultados!$A$1:$ZZ$1, 0))</f>
        <v/>
      </c>
      <c r="C1378">
        <f>INDEX(resultados!$A$2:$ZZ$3000, 1372, MATCH($B$3, resultados!$A$1:$ZZ$1, 0))</f>
        <v/>
      </c>
    </row>
    <row r="1379">
      <c r="A1379">
        <f>INDEX(resultados!$A$2:$ZZ$3000, 1373, MATCH($B$1, resultados!$A$1:$ZZ$1, 0))</f>
        <v/>
      </c>
      <c r="B1379">
        <f>INDEX(resultados!$A$2:$ZZ$3000, 1373, MATCH($B$2, resultados!$A$1:$ZZ$1, 0))</f>
        <v/>
      </c>
      <c r="C1379">
        <f>INDEX(resultados!$A$2:$ZZ$3000, 1373, MATCH($B$3, resultados!$A$1:$ZZ$1, 0))</f>
        <v/>
      </c>
    </row>
    <row r="1380">
      <c r="A1380">
        <f>INDEX(resultados!$A$2:$ZZ$3000, 1374, MATCH($B$1, resultados!$A$1:$ZZ$1, 0))</f>
        <v/>
      </c>
      <c r="B1380">
        <f>INDEX(resultados!$A$2:$ZZ$3000, 1374, MATCH($B$2, resultados!$A$1:$ZZ$1, 0))</f>
        <v/>
      </c>
      <c r="C1380">
        <f>INDEX(resultados!$A$2:$ZZ$3000, 1374, MATCH($B$3, resultados!$A$1:$ZZ$1, 0))</f>
        <v/>
      </c>
    </row>
    <row r="1381">
      <c r="A1381">
        <f>INDEX(resultados!$A$2:$ZZ$3000, 1375, MATCH($B$1, resultados!$A$1:$ZZ$1, 0))</f>
        <v/>
      </c>
      <c r="B1381">
        <f>INDEX(resultados!$A$2:$ZZ$3000, 1375, MATCH($B$2, resultados!$A$1:$ZZ$1, 0))</f>
        <v/>
      </c>
      <c r="C1381">
        <f>INDEX(resultados!$A$2:$ZZ$3000, 1375, MATCH($B$3, resultados!$A$1:$ZZ$1, 0))</f>
        <v/>
      </c>
    </row>
    <row r="1382">
      <c r="A1382">
        <f>INDEX(resultados!$A$2:$ZZ$3000, 1376, MATCH($B$1, resultados!$A$1:$ZZ$1, 0))</f>
        <v/>
      </c>
      <c r="B1382">
        <f>INDEX(resultados!$A$2:$ZZ$3000, 1376, MATCH($B$2, resultados!$A$1:$ZZ$1, 0))</f>
        <v/>
      </c>
      <c r="C1382">
        <f>INDEX(resultados!$A$2:$ZZ$3000, 1376, MATCH($B$3, resultados!$A$1:$ZZ$1, 0))</f>
        <v/>
      </c>
    </row>
    <row r="1383">
      <c r="A1383">
        <f>INDEX(resultados!$A$2:$ZZ$3000, 1377, MATCH($B$1, resultados!$A$1:$ZZ$1, 0))</f>
        <v/>
      </c>
      <c r="B1383">
        <f>INDEX(resultados!$A$2:$ZZ$3000, 1377, MATCH($B$2, resultados!$A$1:$ZZ$1, 0))</f>
        <v/>
      </c>
      <c r="C1383">
        <f>INDEX(resultados!$A$2:$ZZ$3000, 1377, MATCH($B$3, resultados!$A$1:$ZZ$1, 0))</f>
        <v/>
      </c>
    </row>
    <row r="1384">
      <c r="A1384">
        <f>INDEX(resultados!$A$2:$ZZ$3000, 1378, MATCH($B$1, resultados!$A$1:$ZZ$1, 0))</f>
        <v/>
      </c>
      <c r="B1384">
        <f>INDEX(resultados!$A$2:$ZZ$3000, 1378, MATCH($B$2, resultados!$A$1:$ZZ$1, 0))</f>
        <v/>
      </c>
      <c r="C1384">
        <f>INDEX(resultados!$A$2:$ZZ$3000, 1378, MATCH($B$3, resultados!$A$1:$ZZ$1, 0))</f>
        <v/>
      </c>
    </row>
    <row r="1385">
      <c r="A1385">
        <f>INDEX(resultados!$A$2:$ZZ$3000, 1379, MATCH($B$1, resultados!$A$1:$ZZ$1, 0))</f>
        <v/>
      </c>
      <c r="B1385">
        <f>INDEX(resultados!$A$2:$ZZ$3000, 1379, MATCH($B$2, resultados!$A$1:$ZZ$1, 0))</f>
        <v/>
      </c>
      <c r="C1385">
        <f>INDEX(resultados!$A$2:$ZZ$3000, 1379, MATCH($B$3, resultados!$A$1:$ZZ$1, 0))</f>
        <v/>
      </c>
    </row>
    <row r="1386">
      <c r="A1386">
        <f>INDEX(resultados!$A$2:$ZZ$3000, 1380, MATCH($B$1, resultados!$A$1:$ZZ$1, 0))</f>
        <v/>
      </c>
      <c r="B1386">
        <f>INDEX(resultados!$A$2:$ZZ$3000, 1380, MATCH($B$2, resultados!$A$1:$ZZ$1, 0))</f>
        <v/>
      </c>
      <c r="C1386">
        <f>INDEX(resultados!$A$2:$ZZ$3000, 1380, MATCH($B$3, resultados!$A$1:$ZZ$1, 0))</f>
        <v/>
      </c>
    </row>
    <row r="1387">
      <c r="A1387">
        <f>INDEX(resultados!$A$2:$ZZ$3000, 1381, MATCH($B$1, resultados!$A$1:$ZZ$1, 0))</f>
        <v/>
      </c>
      <c r="B1387">
        <f>INDEX(resultados!$A$2:$ZZ$3000, 1381, MATCH($B$2, resultados!$A$1:$ZZ$1, 0))</f>
        <v/>
      </c>
      <c r="C1387">
        <f>INDEX(resultados!$A$2:$ZZ$3000, 1381, MATCH($B$3, resultados!$A$1:$ZZ$1, 0))</f>
        <v/>
      </c>
    </row>
    <row r="1388">
      <c r="A1388">
        <f>INDEX(resultados!$A$2:$ZZ$3000, 1382, MATCH($B$1, resultados!$A$1:$ZZ$1, 0))</f>
        <v/>
      </c>
      <c r="B1388">
        <f>INDEX(resultados!$A$2:$ZZ$3000, 1382, MATCH($B$2, resultados!$A$1:$ZZ$1, 0))</f>
        <v/>
      </c>
      <c r="C1388">
        <f>INDEX(resultados!$A$2:$ZZ$3000, 1382, MATCH($B$3, resultados!$A$1:$ZZ$1, 0))</f>
        <v/>
      </c>
    </row>
    <row r="1389">
      <c r="A1389">
        <f>INDEX(resultados!$A$2:$ZZ$3000, 1383, MATCH($B$1, resultados!$A$1:$ZZ$1, 0))</f>
        <v/>
      </c>
      <c r="B1389">
        <f>INDEX(resultados!$A$2:$ZZ$3000, 1383, MATCH($B$2, resultados!$A$1:$ZZ$1, 0))</f>
        <v/>
      </c>
      <c r="C1389">
        <f>INDEX(resultados!$A$2:$ZZ$3000, 1383, MATCH($B$3, resultados!$A$1:$ZZ$1, 0))</f>
        <v/>
      </c>
    </row>
    <row r="1390">
      <c r="A1390">
        <f>INDEX(resultados!$A$2:$ZZ$3000, 1384, MATCH($B$1, resultados!$A$1:$ZZ$1, 0))</f>
        <v/>
      </c>
      <c r="B1390">
        <f>INDEX(resultados!$A$2:$ZZ$3000, 1384, MATCH($B$2, resultados!$A$1:$ZZ$1, 0))</f>
        <v/>
      </c>
      <c r="C1390">
        <f>INDEX(resultados!$A$2:$ZZ$3000, 1384, MATCH($B$3, resultados!$A$1:$ZZ$1, 0))</f>
        <v/>
      </c>
    </row>
    <row r="1391">
      <c r="A1391">
        <f>INDEX(resultados!$A$2:$ZZ$3000, 1385, MATCH($B$1, resultados!$A$1:$ZZ$1, 0))</f>
        <v/>
      </c>
      <c r="B1391">
        <f>INDEX(resultados!$A$2:$ZZ$3000, 1385, MATCH($B$2, resultados!$A$1:$ZZ$1, 0))</f>
        <v/>
      </c>
      <c r="C1391">
        <f>INDEX(resultados!$A$2:$ZZ$3000, 1385, MATCH($B$3, resultados!$A$1:$ZZ$1, 0))</f>
        <v/>
      </c>
    </row>
    <row r="1392">
      <c r="A1392">
        <f>INDEX(resultados!$A$2:$ZZ$3000, 1386, MATCH($B$1, resultados!$A$1:$ZZ$1, 0))</f>
        <v/>
      </c>
      <c r="B1392">
        <f>INDEX(resultados!$A$2:$ZZ$3000, 1386, MATCH($B$2, resultados!$A$1:$ZZ$1, 0))</f>
        <v/>
      </c>
      <c r="C1392">
        <f>INDEX(resultados!$A$2:$ZZ$3000, 1386, MATCH($B$3, resultados!$A$1:$ZZ$1, 0))</f>
        <v/>
      </c>
    </row>
    <row r="1393">
      <c r="A1393">
        <f>INDEX(resultados!$A$2:$ZZ$3000, 1387, MATCH($B$1, resultados!$A$1:$ZZ$1, 0))</f>
        <v/>
      </c>
      <c r="B1393">
        <f>INDEX(resultados!$A$2:$ZZ$3000, 1387, MATCH($B$2, resultados!$A$1:$ZZ$1, 0))</f>
        <v/>
      </c>
      <c r="C1393">
        <f>INDEX(resultados!$A$2:$ZZ$3000, 1387, MATCH($B$3, resultados!$A$1:$ZZ$1, 0))</f>
        <v/>
      </c>
    </row>
    <row r="1394">
      <c r="A1394">
        <f>INDEX(resultados!$A$2:$ZZ$3000, 1388, MATCH($B$1, resultados!$A$1:$ZZ$1, 0))</f>
        <v/>
      </c>
      <c r="B1394">
        <f>INDEX(resultados!$A$2:$ZZ$3000, 1388, MATCH($B$2, resultados!$A$1:$ZZ$1, 0))</f>
        <v/>
      </c>
      <c r="C1394">
        <f>INDEX(resultados!$A$2:$ZZ$3000, 1388, MATCH($B$3, resultados!$A$1:$ZZ$1, 0))</f>
        <v/>
      </c>
    </row>
    <row r="1395">
      <c r="A1395">
        <f>INDEX(resultados!$A$2:$ZZ$3000, 1389, MATCH($B$1, resultados!$A$1:$ZZ$1, 0))</f>
        <v/>
      </c>
      <c r="B1395">
        <f>INDEX(resultados!$A$2:$ZZ$3000, 1389, MATCH($B$2, resultados!$A$1:$ZZ$1, 0))</f>
        <v/>
      </c>
      <c r="C1395">
        <f>INDEX(resultados!$A$2:$ZZ$3000, 1389, MATCH($B$3, resultados!$A$1:$ZZ$1, 0))</f>
        <v/>
      </c>
    </row>
    <row r="1396">
      <c r="A1396">
        <f>INDEX(resultados!$A$2:$ZZ$3000, 1390, MATCH($B$1, resultados!$A$1:$ZZ$1, 0))</f>
        <v/>
      </c>
      <c r="B1396">
        <f>INDEX(resultados!$A$2:$ZZ$3000, 1390, MATCH($B$2, resultados!$A$1:$ZZ$1, 0))</f>
        <v/>
      </c>
      <c r="C1396">
        <f>INDEX(resultados!$A$2:$ZZ$3000, 1390, MATCH($B$3, resultados!$A$1:$ZZ$1, 0))</f>
        <v/>
      </c>
    </row>
    <row r="1397">
      <c r="A1397">
        <f>INDEX(resultados!$A$2:$ZZ$3000, 1391, MATCH($B$1, resultados!$A$1:$ZZ$1, 0))</f>
        <v/>
      </c>
      <c r="B1397">
        <f>INDEX(resultados!$A$2:$ZZ$3000, 1391, MATCH($B$2, resultados!$A$1:$ZZ$1, 0))</f>
        <v/>
      </c>
      <c r="C1397">
        <f>INDEX(resultados!$A$2:$ZZ$3000, 1391, MATCH($B$3, resultados!$A$1:$ZZ$1, 0))</f>
        <v/>
      </c>
    </row>
    <row r="1398">
      <c r="A1398">
        <f>INDEX(resultados!$A$2:$ZZ$3000, 1392, MATCH($B$1, resultados!$A$1:$ZZ$1, 0))</f>
        <v/>
      </c>
      <c r="B1398">
        <f>INDEX(resultados!$A$2:$ZZ$3000, 1392, MATCH($B$2, resultados!$A$1:$ZZ$1, 0))</f>
        <v/>
      </c>
      <c r="C1398">
        <f>INDEX(resultados!$A$2:$ZZ$3000, 1392, MATCH($B$3, resultados!$A$1:$ZZ$1, 0))</f>
        <v/>
      </c>
    </row>
    <row r="1399">
      <c r="A1399">
        <f>INDEX(resultados!$A$2:$ZZ$3000, 1393, MATCH($B$1, resultados!$A$1:$ZZ$1, 0))</f>
        <v/>
      </c>
      <c r="B1399">
        <f>INDEX(resultados!$A$2:$ZZ$3000, 1393, MATCH($B$2, resultados!$A$1:$ZZ$1, 0))</f>
        <v/>
      </c>
      <c r="C1399">
        <f>INDEX(resultados!$A$2:$ZZ$3000, 1393, MATCH($B$3, resultados!$A$1:$ZZ$1, 0))</f>
        <v/>
      </c>
    </row>
    <row r="1400">
      <c r="A1400">
        <f>INDEX(resultados!$A$2:$ZZ$3000, 1394, MATCH($B$1, resultados!$A$1:$ZZ$1, 0))</f>
        <v/>
      </c>
      <c r="B1400">
        <f>INDEX(resultados!$A$2:$ZZ$3000, 1394, MATCH($B$2, resultados!$A$1:$ZZ$1, 0))</f>
        <v/>
      </c>
      <c r="C1400">
        <f>INDEX(resultados!$A$2:$ZZ$3000, 1394, MATCH($B$3, resultados!$A$1:$ZZ$1, 0))</f>
        <v/>
      </c>
    </row>
    <row r="1401">
      <c r="A1401">
        <f>INDEX(resultados!$A$2:$ZZ$3000, 1395, MATCH($B$1, resultados!$A$1:$ZZ$1, 0))</f>
        <v/>
      </c>
      <c r="B1401">
        <f>INDEX(resultados!$A$2:$ZZ$3000, 1395, MATCH($B$2, resultados!$A$1:$ZZ$1, 0))</f>
        <v/>
      </c>
      <c r="C1401">
        <f>INDEX(resultados!$A$2:$ZZ$3000, 1395, MATCH($B$3, resultados!$A$1:$ZZ$1, 0))</f>
        <v/>
      </c>
    </row>
    <row r="1402">
      <c r="A1402">
        <f>INDEX(resultados!$A$2:$ZZ$3000, 1396, MATCH($B$1, resultados!$A$1:$ZZ$1, 0))</f>
        <v/>
      </c>
      <c r="B1402">
        <f>INDEX(resultados!$A$2:$ZZ$3000, 1396, MATCH($B$2, resultados!$A$1:$ZZ$1, 0))</f>
        <v/>
      </c>
      <c r="C1402">
        <f>INDEX(resultados!$A$2:$ZZ$3000, 1396, MATCH($B$3, resultados!$A$1:$ZZ$1, 0))</f>
        <v/>
      </c>
    </row>
    <row r="1403">
      <c r="A1403">
        <f>INDEX(resultados!$A$2:$ZZ$3000, 1397, MATCH($B$1, resultados!$A$1:$ZZ$1, 0))</f>
        <v/>
      </c>
      <c r="B1403">
        <f>INDEX(resultados!$A$2:$ZZ$3000, 1397, MATCH($B$2, resultados!$A$1:$ZZ$1, 0))</f>
        <v/>
      </c>
      <c r="C1403">
        <f>INDEX(resultados!$A$2:$ZZ$3000, 1397, MATCH($B$3, resultados!$A$1:$ZZ$1, 0))</f>
        <v/>
      </c>
    </row>
    <row r="1404">
      <c r="A1404">
        <f>INDEX(resultados!$A$2:$ZZ$3000, 1398, MATCH($B$1, resultados!$A$1:$ZZ$1, 0))</f>
        <v/>
      </c>
      <c r="B1404">
        <f>INDEX(resultados!$A$2:$ZZ$3000, 1398, MATCH($B$2, resultados!$A$1:$ZZ$1, 0))</f>
        <v/>
      </c>
      <c r="C1404">
        <f>INDEX(resultados!$A$2:$ZZ$3000, 1398, MATCH($B$3, resultados!$A$1:$ZZ$1, 0))</f>
        <v/>
      </c>
    </row>
    <row r="1405">
      <c r="A1405">
        <f>INDEX(resultados!$A$2:$ZZ$3000, 1399, MATCH($B$1, resultados!$A$1:$ZZ$1, 0))</f>
        <v/>
      </c>
      <c r="B1405">
        <f>INDEX(resultados!$A$2:$ZZ$3000, 1399, MATCH($B$2, resultados!$A$1:$ZZ$1, 0))</f>
        <v/>
      </c>
      <c r="C1405">
        <f>INDEX(resultados!$A$2:$ZZ$3000, 1399, MATCH($B$3, resultados!$A$1:$ZZ$1, 0))</f>
        <v/>
      </c>
    </row>
    <row r="1406">
      <c r="A1406">
        <f>INDEX(resultados!$A$2:$ZZ$3000, 1400, MATCH($B$1, resultados!$A$1:$ZZ$1, 0))</f>
        <v/>
      </c>
      <c r="B1406">
        <f>INDEX(resultados!$A$2:$ZZ$3000, 1400, MATCH($B$2, resultados!$A$1:$ZZ$1, 0))</f>
        <v/>
      </c>
      <c r="C1406">
        <f>INDEX(resultados!$A$2:$ZZ$3000, 1400, MATCH($B$3, resultados!$A$1:$ZZ$1, 0))</f>
        <v/>
      </c>
    </row>
    <row r="1407">
      <c r="A1407">
        <f>INDEX(resultados!$A$2:$ZZ$3000, 1401, MATCH($B$1, resultados!$A$1:$ZZ$1, 0))</f>
        <v/>
      </c>
      <c r="B1407">
        <f>INDEX(resultados!$A$2:$ZZ$3000, 1401, MATCH($B$2, resultados!$A$1:$ZZ$1, 0))</f>
        <v/>
      </c>
      <c r="C1407">
        <f>INDEX(resultados!$A$2:$ZZ$3000, 1401, MATCH($B$3, resultados!$A$1:$ZZ$1, 0))</f>
        <v/>
      </c>
    </row>
    <row r="1408">
      <c r="A1408">
        <f>INDEX(resultados!$A$2:$ZZ$3000, 1402, MATCH($B$1, resultados!$A$1:$ZZ$1, 0))</f>
        <v/>
      </c>
      <c r="B1408">
        <f>INDEX(resultados!$A$2:$ZZ$3000, 1402, MATCH($B$2, resultados!$A$1:$ZZ$1, 0))</f>
        <v/>
      </c>
      <c r="C1408">
        <f>INDEX(resultados!$A$2:$ZZ$3000, 1402, MATCH($B$3, resultados!$A$1:$ZZ$1, 0))</f>
        <v/>
      </c>
    </row>
    <row r="1409">
      <c r="A1409">
        <f>INDEX(resultados!$A$2:$ZZ$3000, 1403, MATCH($B$1, resultados!$A$1:$ZZ$1, 0))</f>
        <v/>
      </c>
      <c r="B1409">
        <f>INDEX(resultados!$A$2:$ZZ$3000, 1403, MATCH($B$2, resultados!$A$1:$ZZ$1, 0))</f>
        <v/>
      </c>
      <c r="C1409">
        <f>INDEX(resultados!$A$2:$ZZ$3000, 1403, MATCH($B$3, resultados!$A$1:$ZZ$1, 0))</f>
        <v/>
      </c>
    </row>
    <row r="1410">
      <c r="A1410">
        <f>INDEX(resultados!$A$2:$ZZ$3000, 1404, MATCH($B$1, resultados!$A$1:$ZZ$1, 0))</f>
        <v/>
      </c>
      <c r="B1410">
        <f>INDEX(resultados!$A$2:$ZZ$3000, 1404, MATCH($B$2, resultados!$A$1:$ZZ$1, 0))</f>
        <v/>
      </c>
      <c r="C1410">
        <f>INDEX(resultados!$A$2:$ZZ$3000, 1404, MATCH($B$3, resultados!$A$1:$ZZ$1, 0))</f>
        <v/>
      </c>
    </row>
    <row r="1411">
      <c r="A1411">
        <f>INDEX(resultados!$A$2:$ZZ$3000, 1405, MATCH($B$1, resultados!$A$1:$ZZ$1, 0))</f>
        <v/>
      </c>
      <c r="B1411">
        <f>INDEX(resultados!$A$2:$ZZ$3000, 1405, MATCH($B$2, resultados!$A$1:$ZZ$1, 0))</f>
        <v/>
      </c>
      <c r="C1411">
        <f>INDEX(resultados!$A$2:$ZZ$3000, 1405, MATCH($B$3, resultados!$A$1:$ZZ$1, 0))</f>
        <v/>
      </c>
    </row>
    <row r="1412">
      <c r="A1412">
        <f>INDEX(resultados!$A$2:$ZZ$3000, 1406, MATCH($B$1, resultados!$A$1:$ZZ$1, 0))</f>
        <v/>
      </c>
      <c r="B1412">
        <f>INDEX(resultados!$A$2:$ZZ$3000, 1406, MATCH($B$2, resultados!$A$1:$ZZ$1, 0))</f>
        <v/>
      </c>
      <c r="C1412">
        <f>INDEX(resultados!$A$2:$ZZ$3000, 1406, MATCH($B$3, resultados!$A$1:$ZZ$1, 0))</f>
        <v/>
      </c>
    </row>
    <row r="1413">
      <c r="A1413">
        <f>INDEX(resultados!$A$2:$ZZ$3000, 1407, MATCH($B$1, resultados!$A$1:$ZZ$1, 0))</f>
        <v/>
      </c>
      <c r="B1413">
        <f>INDEX(resultados!$A$2:$ZZ$3000, 1407, MATCH($B$2, resultados!$A$1:$ZZ$1, 0))</f>
        <v/>
      </c>
      <c r="C1413">
        <f>INDEX(resultados!$A$2:$ZZ$3000, 1407, MATCH($B$3, resultados!$A$1:$ZZ$1, 0))</f>
        <v/>
      </c>
    </row>
    <row r="1414">
      <c r="A1414">
        <f>INDEX(resultados!$A$2:$ZZ$3000, 1408, MATCH($B$1, resultados!$A$1:$ZZ$1, 0))</f>
        <v/>
      </c>
      <c r="B1414">
        <f>INDEX(resultados!$A$2:$ZZ$3000, 1408, MATCH($B$2, resultados!$A$1:$ZZ$1, 0))</f>
        <v/>
      </c>
      <c r="C1414">
        <f>INDEX(resultados!$A$2:$ZZ$3000, 1408, MATCH($B$3, resultados!$A$1:$ZZ$1, 0))</f>
        <v/>
      </c>
    </row>
    <row r="1415">
      <c r="A1415">
        <f>INDEX(resultados!$A$2:$ZZ$3000, 1409, MATCH($B$1, resultados!$A$1:$ZZ$1, 0))</f>
        <v/>
      </c>
      <c r="B1415">
        <f>INDEX(resultados!$A$2:$ZZ$3000, 1409, MATCH($B$2, resultados!$A$1:$ZZ$1, 0))</f>
        <v/>
      </c>
      <c r="C1415">
        <f>INDEX(resultados!$A$2:$ZZ$3000, 1409, MATCH($B$3, resultados!$A$1:$ZZ$1, 0))</f>
        <v/>
      </c>
    </row>
    <row r="1416">
      <c r="A1416">
        <f>INDEX(resultados!$A$2:$ZZ$3000, 1410, MATCH($B$1, resultados!$A$1:$ZZ$1, 0))</f>
        <v/>
      </c>
      <c r="B1416">
        <f>INDEX(resultados!$A$2:$ZZ$3000, 1410, MATCH($B$2, resultados!$A$1:$ZZ$1, 0))</f>
        <v/>
      </c>
      <c r="C1416">
        <f>INDEX(resultados!$A$2:$ZZ$3000, 1410, MATCH($B$3, resultados!$A$1:$ZZ$1, 0))</f>
        <v/>
      </c>
    </row>
    <row r="1417">
      <c r="A1417">
        <f>INDEX(resultados!$A$2:$ZZ$3000, 1411, MATCH($B$1, resultados!$A$1:$ZZ$1, 0))</f>
        <v/>
      </c>
      <c r="B1417">
        <f>INDEX(resultados!$A$2:$ZZ$3000, 1411, MATCH($B$2, resultados!$A$1:$ZZ$1, 0))</f>
        <v/>
      </c>
      <c r="C1417">
        <f>INDEX(resultados!$A$2:$ZZ$3000, 1411, MATCH($B$3, resultados!$A$1:$ZZ$1, 0))</f>
        <v/>
      </c>
    </row>
    <row r="1418">
      <c r="A1418">
        <f>INDEX(resultados!$A$2:$ZZ$3000, 1412, MATCH($B$1, resultados!$A$1:$ZZ$1, 0))</f>
        <v/>
      </c>
      <c r="B1418">
        <f>INDEX(resultados!$A$2:$ZZ$3000, 1412, MATCH($B$2, resultados!$A$1:$ZZ$1, 0))</f>
        <v/>
      </c>
      <c r="C1418">
        <f>INDEX(resultados!$A$2:$ZZ$3000, 1412, MATCH($B$3, resultados!$A$1:$ZZ$1, 0))</f>
        <v/>
      </c>
    </row>
    <row r="1419">
      <c r="A1419">
        <f>INDEX(resultados!$A$2:$ZZ$3000, 1413, MATCH($B$1, resultados!$A$1:$ZZ$1, 0))</f>
        <v/>
      </c>
      <c r="B1419">
        <f>INDEX(resultados!$A$2:$ZZ$3000, 1413, MATCH($B$2, resultados!$A$1:$ZZ$1, 0))</f>
        <v/>
      </c>
      <c r="C1419">
        <f>INDEX(resultados!$A$2:$ZZ$3000, 1413, MATCH($B$3, resultados!$A$1:$ZZ$1, 0))</f>
        <v/>
      </c>
    </row>
    <row r="1420">
      <c r="A1420">
        <f>INDEX(resultados!$A$2:$ZZ$3000, 1414, MATCH($B$1, resultados!$A$1:$ZZ$1, 0))</f>
        <v/>
      </c>
      <c r="B1420">
        <f>INDEX(resultados!$A$2:$ZZ$3000, 1414, MATCH($B$2, resultados!$A$1:$ZZ$1, 0))</f>
        <v/>
      </c>
      <c r="C1420">
        <f>INDEX(resultados!$A$2:$ZZ$3000, 1414, MATCH($B$3, resultados!$A$1:$ZZ$1, 0))</f>
        <v/>
      </c>
    </row>
    <row r="1421">
      <c r="A1421">
        <f>INDEX(resultados!$A$2:$ZZ$3000, 1415, MATCH($B$1, resultados!$A$1:$ZZ$1, 0))</f>
        <v/>
      </c>
      <c r="B1421">
        <f>INDEX(resultados!$A$2:$ZZ$3000, 1415, MATCH($B$2, resultados!$A$1:$ZZ$1, 0))</f>
        <v/>
      </c>
      <c r="C1421">
        <f>INDEX(resultados!$A$2:$ZZ$3000, 1415, MATCH($B$3, resultados!$A$1:$ZZ$1, 0))</f>
        <v/>
      </c>
    </row>
    <row r="1422">
      <c r="A1422">
        <f>INDEX(resultados!$A$2:$ZZ$3000, 1416, MATCH($B$1, resultados!$A$1:$ZZ$1, 0))</f>
        <v/>
      </c>
      <c r="B1422">
        <f>INDEX(resultados!$A$2:$ZZ$3000, 1416, MATCH($B$2, resultados!$A$1:$ZZ$1, 0))</f>
        <v/>
      </c>
      <c r="C1422">
        <f>INDEX(resultados!$A$2:$ZZ$3000, 1416, MATCH($B$3, resultados!$A$1:$ZZ$1, 0))</f>
        <v/>
      </c>
    </row>
    <row r="1423">
      <c r="A1423">
        <f>INDEX(resultados!$A$2:$ZZ$3000, 1417, MATCH($B$1, resultados!$A$1:$ZZ$1, 0))</f>
        <v/>
      </c>
      <c r="B1423">
        <f>INDEX(resultados!$A$2:$ZZ$3000, 1417, MATCH($B$2, resultados!$A$1:$ZZ$1, 0))</f>
        <v/>
      </c>
      <c r="C1423">
        <f>INDEX(resultados!$A$2:$ZZ$3000, 1417, MATCH($B$3, resultados!$A$1:$ZZ$1, 0))</f>
        <v/>
      </c>
    </row>
    <row r="1424">
      <c r="A1424">
        <f>INDEX(resultados!$A$2:$ZZ$3000, 1418, MATCH($B$1, resultados!$A$1:$ZZ$1, 0))</f>
        <v/>
      </c>
      <c r="B1424">
        <f>INDEX(resultados!$A$2:$ZZ$3000, 1418, MATCH($B$2, resultados!$A$1:$ZZ$1, 0))</f>
        <v/>
      </c>
      <c r="C1424">
        <f>INDEX(resultados!$A$2:$ZZ$3000, 1418, MATCH($B$3, resultados!$A$1:$ZZ$1, 0))</f>
        <v/>
      </c>
    </row>
    <row r="1425">
      <c r="A1425">
        <f>INDEX(resultados!$A$2:$ZZ$3000, 1419, MATCH($B$1, resultados!$A$1:$ZZ$1, 0))</f>
        <v/>
      </c>
      <c r="B1425">
        <f>INDEX(resultados!$A$2:$ZZ$3000, 1419, MATCH($B$2, resultados!$A$1:$ZZ$1, 0))</f>
        <v/>
      </c>
      <c r="C1425">
        <f>INDEX(resultados!$A$2:$ZZ$3000, 1419, MATCH($B$3, resultados!$A$1:$ZZ$1, 0))</f>
        <v/>
      </c>
    </row>
    <row r="1426">
      <c r="A1426">
        <f>INDEX(resultados!$A$2:$ZZ$3000, 1420, MATCH($B$1, resultados!$A$1:$ZZ$1, 0))</f>
        <v/>
      </c>
      <c r="B1426">
        <f>INDEX(resultados!$A$2:$ZZ$3000, 1420, MATCH($B$2, resultados!$A$1:$ZZ$1, 0))</f>
        <v/>
      </c>
      <c r="C1426">
        <f>INDEX(resultados!$A$2:$ZZ$3000, 1420, MATCH($B$3, resultados!$A$1:$ZZ$1, 0))</f>
        <v/>
      </c>
    </row>
    <row r="1427">
      <c r="A1427">
        <f>INDEX(resultados!$A$2:$ZZ$3000, 1421, MATCH($B$1, resultados!$A$1:$ZZ$1, 0))</f>
        <v/>
      </c>
      <c r="B1427">
        <f>INDEX(resultados!$A$2:$ZZ$3000, 1421, MATCH($B$2, resultados!$A$1:$ZZ$1, 0))</f>
        <v/>
      </c>
      <c r="C1427">
        <f>INDEX(resultados!$A$2:$ZZ$3000, 1421, MATCH($B$3, resultados!$A$1:$ZZ$1, 0))</f>
        <v/>
      </c>
    </row>
    <row r="1428">
      <c r="A1428">
        <f>INDEX(resultados!$A$2:$ZZ$3000, 1422, MATCH($B$1, resultados!$A$1:$ZZ$1, 0))</f>
        <v/>
      </c>
      <c r="B1428">
        <f>INDEX(resultados!$A$2:$ZZ$3000, 1422, MATCH($B$2, resultados!$A$1:$ZZ$1, 0))</f>
        <v/>
      </c>
      <c r="C1428">
        <f>INDEX(resultados!$A$2:$ZZ$3000, 1422, MATCH($B$3, resultados!$A$1:$ZZ$1, 0))</f>
        <v/>
      </c>
    </row>
    <row r="1429">
      <c r="A1429">
        <f>INDEX(resultados!$A$2:$ZZ$3000, 1423, MATCH($B$1, resultados!$A$1:$ZZ$1, 0))</f>
        <v/>
      </c>
      <c r="B1429">
        <f>INDEX(resultados!$A$2:$ZZ$3000, 1423, MATCH($B$2, resultados!$A$1:$ZZ$1, 0))</f>
        <v/>
      </c>
      <c r="C1429">
        <f>INDEX(resultados!$A$2:$ZZ$3000, 1423, MATCH($B$3, resultados!$A$1:$ZZ$1, 0))</f>
        <v/>
      </c>
    </row>
    <row r="1430">
      <c r="A1430">
        <f>INDEX(resultados!$A$2:$ZZ$3000, 1424, MATCH($B$1, resultados!$A$1:$ZZ$1, 0))</f>
        <v/>
      </c>
      <c r="B1430">
        <f>INDEX(resultados!$A$2:$ZZ$3000, 1424, MATCH($B$2, resultados!$A$1:$ZZ$1, 0))</f>
        <v/>
      </c>
      <c r="C1430">
        <f>INDEX(resultados!$A$2:$ZZ$3000, 1424, MATCH($B$3, resultados!$A$1:$ZZ$1, 0))</f>
        <v/>
      </c>
    </row>
    <row r="1431">
      <c r="A1431">
        <f>INDEX(resultados!$A$2:$ZZ$3000, 1425, MATCH($B$1, resultados!$A$1:$ZZ$1, 0))</f>
        <v/>
      </c>
      <c r="B1431">
        <f>INDEX(resultados!$A$2:$ZZ$3000, 1425, MATCH($B$2, resultados!$A$1:$ZZ$1, 0))</f>
        <v/>
      </c>
      <c r="C1431">
        <f>INDEX(resultados!$A$2:$ZZ$3000, 1425, MATCH($B$3, resultados!$A$1:$ZZ$1, 0))</f>
        <v/>
      </c>
    </row>
    <row r="1432">
      <c r="A1432">
        <f>INDEX(resultados!$A$2:$ZZ$3000, 1426, MATCH($B$1, resultados!$A$1:$ZZ$1, 0))</f>
        <v/>
      </c>
      <c r="B1432">
        <f>INDEX(resultados!$A$2:$ZZ$3000, 1426, MATCH($B$2, resultados!$A$1:$ZZ$1, 0))</f>
        <v/>
      </c>
      <c r="C1432">
        <f>INDEX(resultados!$A$2:$ZZ$3000, 1426, MATCH($B$3, resultados!$A$1:$ZZ$1, 0))</f>
        <v/>
      </c>
    </row>
    <row r="1433">
      <c r="A1433">
        <f>INDEX(resultados!$A$2:$ZZ$3000, 1427, MATCH($B$1, resultados!$A$1:$ZZ$1, 0))</f>
        <v/>
      </c>
      <c r="B1433">
        <f>INDEX(resultados!$A$2:$ZZ$3000, 1427, MATCH($B$2, resultados!$A$1:$ZZ$1, 0))</f>
        <v/>
      </c>
      <c r="C1433">
        <f>INDEX(resultados!$A$2:$ZZ$3000, 1427, MATCH($B$3, resultados!$A$1:$ZZ$1, 0))</f>
        <v/>
      </c>
    </row>
    <row r="1434">
      <c r="A1434">
        <f>INDEX(resultados!$A$2:$ZZ$3000, 1428, MATCH($B$1, resultados!$A$1:$ZZ$1, 0))</f>
        <v/>
      </c>
      <c r="B1434">
        <f>INDEX(resultados!$A$2:$ZZ$3000, 1428, MATCH($B$2, resultados!$A$1:$ZZ$1, 0))</f>
        <v/>
      </c>
      <c r="C1434">
        <f>INDEX(resultados!$A$2:$ZZ$3000, 1428, MATCH($B$3, resultados!$A$1:$ZZ$1, 0))</f>
        <v/>
      </c>
    </row>
    <row r="1435">
      <c r="A1435">
        <f>INDEX(resultados!$A$2:$ZZ$3000, 1429, MATCH($B$1, resultados!$A$1:$ZZ$1, 0))</f>
        <v/>
      </c>
      <c r="B1435">
        <f>INDEX(resultados!$A$2:$ZZ$3000, 1429, MATCH($B$2, resultados!$A$1:$ZZ$1, 0))</f>
        <v/>
      </c>
      <c r="C1435">
        <f>INDEX(resultados!$A$2:$ZZ$3000, 1429, MATCH($B$3, resultados!$A$1:$ZZ$1, 0))</f>
        <v/>
      </c>
    </row>
    <row r="1436">
      <c r="A1436">
        <f>INDEX(resultados!$A$2:$ZZ$3000, 1430, MATCH($B$1, resultados!$A$1:$ZZ$1, 0))</f>
        <v/>
      </c>
      <c r="B1436">
        <f>INDEX(resultados!$A$2:$ZZ$3000, 1430, MATCH($B$2, resultados!$A$1:$ZZ$1, 0))</f>
        <v/>
      </c>
      <c r="C1436">
        <f>INDEX(resultados!$A$2:$ZZ$3000, 1430, MATCH($B$3, resultados!$A$1:$ZZ$1, 0))</f>
        <v/>
      </c>
    </row>
    <row r="1437">
      <c r="A1437">
        <f>INDEX(resultados!$A$2:$ZZ$3000, 1431, MATCH($B$1, resultados!$A$1:$ZZ$1, 0))</f>
        <v/>
      </c>
      <c r="B1437">
        <f>INDEX(resultados!$A$2:$ZZ$3000, 1431, MATCH($B$2, resultados!$A$1:$ZZ$1, 0))</f>
        <v/>
      </c>
      <c r="C1437">
        <f>INDEX(resultados!$A$2:$ZZ$3000, 1431, MATCH($B$3, resultados!$A$1:$ZZ$1, 0))</f>
        <v/>
      </c>
    </row>
    <row r="1438">
      <c r="A1438">
        <f>INDEX(resultados!$A$2:$ZZ$3000, 1432, MATCH($B$1, resultados!$A$1:$ZZ$1, 0))</f>
        <v/>
      </c>
      <c r="B1438">
        <f>INDEX(resultados!$A$2:$ZZ$3000, 1432, MATCH($B$2, resultados!$A$1:$ZZ$1, 0))</f>
        <v/>
      </c>
      <c r="C1438">
        <f>INDEX(resultados!$A$2:$ZZ$3000, 1432, MATCH($B$3, resultados!$A$1:$ZZ$1, 0))</f>
        <v/>
      </c>
    </row>
    <row r="1439">
      <c r="A1439">
        <f>INDEX(resultados!$A$2:$ZZ$3000, 1433, MATCH($B$1, resultados!$A$1:$ZZ$1, 0))</f>
        <v/>
      </c>
      <c r="B1439">
        <f>INDEX(resultados!$A$2:$ZZ$3000, 1433, MATCH($B$2, resultados!$A$1:$ZZ$1, 0))</f>
        <v/>
      </c>
      <c r="C1439">
        <f>INDEX(resultados!$A$2:$ZZ$3000, 1433, MATCH($B$3, resultados!$A$1:$ZZ$1, 0))</f>
        <v/>
      </c>
    </row>
    <row r="1440">
      <c r="A1440">
        <f>INDEX(resultados!$A$2:$ZZ$3000, 1434, MATCH($B$1, resultados!$A$1:$ZZ$1, 0))</f>
        <v/>
      </c>
      <c r="B1440">
        <f>INDEX(resultados!$A$2:$ZZ$3000, 1434, MATCH($B$2, resultados!$A$1:$ZZ$1, 0))</f>
        <v/>
      </c>
      <c r="C1440">
        <f>INDEX(resultados!$A$2:$ZZ$3000, 1434, MATCH($B$3, resultados!$A$1:$ZZ$1, 0))</f>
        <v/>
      </c>
    </row>
    <row r="1441">
      <c r="A1441">
        <f>INDEX(resultados!$A$2:$ZZ$3000, 1435, MATCH($B$1, resultados!$A$1:$ZZ$1, 0))</f>
        <v/>
      </c>
      <c r="B1441">
        <f>INDEX(resultados!$A$2:$ZZ$3000, 1435, MATCH($B$2, resultados!$A$1:$ZZ$1, 0))</f>
        <v/>
      </c>
      <c r="C1441">
        <f>INDEX(resultados!$A$2:$ZZ$3000, 1435, MATCH($B$3, resultados!$A$1:$ZZ$1, 0))</f>
        <v/>
      </c>
    </row>
    <row r="1442">
      <c r="A1442">
        <f>INDEX(resultados!$A$2:$ZZ$3000, 1436, MATCH($B$1, resultados!$A$1:$ZZ$1, 0))</f>
        <v/>
      </c>
      <c r="B1442">
        <f>INDEX(resultados!$A$2:$ZZ$3000, 1436, MATCH($B$2, resultados!$A$1:$ZZ$1, 0))</f>
        <v/>
      </c>
      <c r="C1442">
        <f>INDEX(resultados!$A$2:$ZZ$3000, 1436, MATCH($B$3, resultados!$A$1:$ZZ$1, 0))</f>
        <v/>
      </c>
    </row>
    <row r="1443">
      <c r="A1443">
        <f>INDEX(resultados!$A$2:$ZZ$3000, 1437, MATCH($B$1, resultados!$A$1:$ZZ$1, 0))</f>
        <v/>
      </c>
      <c r="B1443">
        <f>INDEX(resultados!$A$2:$ZZ$3000, 1437, MATCH($B$2, resultados!$A$1:$ZZ$1, 0))</f>
        <v/>
      </c>
      <c r="C1443">
        <f>INDEX(resultados!$A$2:$ZZ$3000, 1437, MATCH($B$3, resultados!$A$1:$ZZ$1, 0))</f>
        <v/>
      </c>
    </row>
    <row r="1444">
      <c r="A1444">
        <f>INDEX(resultados!$A$2:$ZZ$3000, 1438, MATCH($B$1, resultados!$A$1:$ZZ$1, 0))</f>
        <v/>
      </c>
      <c r="B1444">
        <f>INDEX(resultados!$A$2:$ZZ$3000, 1438, MATCH($B$2, resultados!$A$1:$ZZ$1, 0))</f>
        <v/>
      </c>
      <c r="C1444">
        <f>INDEX(resultados!$A$2:$ZZ$3000, 1438, MATCH($B$3, resultados!$A$1:$ZZ$1, 0))</f>
        <v/>
      </c>
    </row>
    <row r="1445">
      <c r="A1445">
        <f>INDEX(resultados!$A$2:$ZZ$3000, 1439, MATCH($B$1, resultados!$A$1:$ZZ$1, 0))</f>
        <v/>
      </c>
      <c r="B1445">
        <f>INDEX(resultados!$A$2:$ZZ$3000, 1439, MATCH($B$2, resultados!$A$1:$ZZ$1, 0))</f>
        <v/>
      </c>
      <c r="C1445">
        <f>INDEX(resultados!$A$2:$ZZ$3000, 1439, MATCH($B$3, resultados!$A$1:$ZZ$1, 0))</f>
        <v/>
      </c>
    </row>
    <row r="1446">
      <c r="A1446">
        <f>INDEX(resultados!$A$2:$ZZ$3000, 1440, MATCH($B$1, resultados!$A$1:$ZZ$1, 0))</f>
        <v/>
      </c>
      <c r="B1446">
        <f>INDEX(resultados!$A$2:$ZZ$3000, 1440, MATCH($B$2, resultados!$A$1:$ZZ$1, 0))</f>
        <v/>
      </c>
      <c r="C1446">
        <f>INDEX(resultados!$A$2:$ZZ$3000, 1440, MATCH($B$3, resultados!$A$1:$ZZ$1, 0))</f>
        <v/>
      </c>
    </row>
    <row r="1447">
      <c r="A1447">
        <f>INDEX(resultados!$A$2:$ZZ$3000, 1441, MATCH($B$1, resultados!$A$1:$ZZ$1, 0))</f>
        <v/>
      </c>
      <c r="B1447">
        <f>INDEX(resultados!$A$2:$ZZ$3000, 1441, MATCH($B$2, resultados!$A$1:$ZZ$1, 0))</f>
        <v/>
      </c>
      <c r="C1447">
        <f>INDEX(resultados!$A$2:$ZZ$3000, 1441, MATCH($B$3, resultados!$A$1:$ZZ$1, 0))</f>
        <v/>
      </c>
    </row>
    <row r="1448">
      <c r="A1448">
        <f>INDEX(resultados!$A$2:$ZZ$3000, 1442, MATCH($B$1, resultados!$A$1:$ZZ$1, 0))</f>
        <v/>
      </c>
      <c r="B1448">
        <f>INDEX(resultados!$A$2:$ZZ$3000, 1442, MATCH($B$2, resultados!$A$1:$ZZ$1, 0))</f>
        <v/>
      </c>
      <c r="C1448">
        <f>INDEX(resultados!$A$2:$ZZ$3000, 1442, MATCH($B$3, resultados!$A$1:$ZZ$1, 0))</f>
        <v/>
      </c>
    </row>
    <row r="1449">
      <c r="A1449">
        <f>INDEX(resultados!$A$2:$ZZ$3000, 1443, MATCH($B$1, resultados!$A$1:$ZZ$1, 0))</f>
        <v/>
      </c>
      <c r="B1449">
        <f>INDEX(resultados!$A$2:$ZZ$3000, 1443, MATCH($B$2, resultados!$A$1:$ZZ$1, 0))</f>
        <v/>
      </c>
      <c r="C1449">
        <f>INDEX(resultados!$A$2:$ZZ$3000, 1443, MATCH($B$3, resultados!$A$1:$ZZ$1, 0))</f>
        <v/>
      </c>
    </row>
    <row r="1450">
      <c r="A1450">
        <f>INDEX(resultados!$A$2:$ZZ$3000, 1444, MATCH($B$1, resultados!$A$1:$ZZ$1, 0))</f>
        <v/>
      </c>
      <c r="B1450">
        <f>INDEX(resultados!$A$2:$ZZ$3000, 1444, MATCH($B$2, resultados!$A$1:$ZZ$1, 0))</f>
        <v/>
      </c>
      <c r="C1450">
        <f>INDEX(resultados!$A$2:$ZZ$3000, 1444, MATCH($B$3, resultados!$A$1:$ZZ$1, 0))</f>
        <v/>
      </c>
    </row>
    <row r="1451">
      <c r="A1451">
        <f>INDEX(resultados!$A$2:$ZZ$3000, 1445, MATCH($B$1, resultados!$A$1:$ZZ$1, 0))</f>
        <v/>
      </c>
      <c r="B1451">
        <f>INDEX(resultados!$A$2:$ZZ$3000, 1445, MATCH($B$2, resultados!$A$1:$ZZ$1, 0))</f>
        <v/>
      </c>
      <c r="C1451">
        <f>INDEX(resultados!$A$2:$ZZ$3000, 1445, MATCH($B$3, resultados!$A$1:$ZZ$1, 0))</f>
        <v/>
      </c>
    </row>
    <row r="1452">
      <c r="A1452">
        <f>INDEX(resultados!$A$2:$ZZ$3000, 1446, MATCH($B$1, resultados!$A$1:$ZZ$1, 0))</f>
        <v/>
      </c>
      <c r="B1452">
        <f>INDEX(resultados!$A$2:$ZZ$3000, 1446, MATCH($B$2, resultados!$A$1:$ZZ$1, 0))</f>
        <v/>
      </c>
      <c r="C1452">
        <f>INDEX(resultados!$A$2:$ZZ$3000, 1446, MATCH($B$3, resultados!$A$1:$ZZ$1, 0))</f>
        <v/>
      </c>
    </row>
    <row r="1453">
      <c r="A1453">
        <f>INDEX(resultados!$A$2:$ZZ$3000, 1447, MATCH($B$1, resultados!$A$1:$ZZ$1, 0))</f>
        <v/>
      </c>
      <c r="B1453">
        <f>INDEX(resultados!$A$2:$ZZ$3000, 1447, MATCH($B$2, resultados!$A$1:$ZZ$1, 0))</f>
        <v/>
      </c>
      <c r="C1453">
        <f>INDEX(resultados!$A$2:$ZZ$3000, 1447, MATCH($B$3, resultados!$A$1:$ZZ$1, 0))</f>
        <v/>
      </c>
    </row>
    <row r="1454">
      <c r="A1454">
        <f>INDEX(resultados!$A$2:$ZZ$3000, 1448, MATCH($B$1, resultados!$A$1:$ZZ$1, 0))</f>
        <v/>
      </c>
      <c r="B1454">
        <f>INDEX(resultados!$A$2:$ZZ$3000, 1448, MATCH($B$2, resultados!$A$1:$ZZ$1, 0))</f>
        <v/>
      </c>
      <c r="C1454">
        <f>INDEX(resultados!$A$2:$ZZ$3000, 1448, MATCH($B$3, resultados!$A$1:$ZZ$1, 0))</f>
        <v/>
      </c>
    </row>
    <row r="1455">
      <c r="A1455">
        <f>INDEX(resultados!$A$2:$ZZ$3000, 1449, MATCH($B$1, resultados!$A$1:$ZZ$1, 0))</f>
        <v/>
      </c>
      <c r="B1455">
        <f>INDEX(resultados!$A$2:$ZZ$3000, 1449, MATCH($B$2, resultados!$A$1:$ZZ$1, 0))</f>
        <v/>
      </c>
      <c r="C1455">
        <f>INDEX(resultados!$A$2:$ZZ$3000, 1449, MATCH($B$3, resultados!$A$1:$ZZ$1, 0))</f>
        <v/>
      </c>
    </row>
    <row r="1456">
      <c r="A1456">
        <f>INDEX(resultados!$A$2:$ZZ$3000, 1450, MATCH($B$1, resultados!$A$1:$ZZ$1, 0))</f>
        <v/>
      </c>
      <c r="B1456">
        <f>INDEX(resultados!$A$2:$ZZ$3000, 1450, MATCH($B$2, resultados!$A$1:$ZZ$1, 0))</f>
        <v/>
      </c>
      <c r="C1456">
        <f>INDEX(resultados!$A$2:$ZZ$3000, 1450, MATCH($B$3, resultados!$A$1:$ZZ$1, 0))</f>
        <v/>
      </c>
    </row>
    <row r="1457">
      <c r="A1457">
        <f>INDEX(resultados!$A$2:$ZZ$3000, 1451, MATCH($B$1, resultados!$A$1:$ZZ$1, 0))</f>
        <v/>
      </c>
      <c r="B1457">
        <f>INDEX(resultados!$A$2:$ZZ$3000, 1451, MATCH($B$2, resultados!$A$1:$ZZ$1, 0))</f>
        <v/>
      </c>
      <c r="C1457">
        <f>INDEX(resultados!$A$2:$ZZ$3000, 1451, MATCH($B$3, resultados!$A$1:$ZZ$1, 0))</f>
        <v/>
      </c>
    </row>
    <row r="1458">
      <c r="A1458">
        <f>INDEX(resultados!$A$2:$ZZ$3000, 1452, MATCH($B$1, resultados!$A$1:$ZZ$1, 0))</f>
        <v/>
      </c>
      <c r="B1458">
        <f>INDEX(resultados!$A$2:$ZZ$3000, 1452, MATCH($B$2, resultados!$A$1:$ZZ$1, 0))</f>
        <v/>
      </c>
      <c r="C1458">
        <f>INDEX(resultados!$A$2:$ZZ$3000, 1452, MATCH($B$3, resultados!$A$1:$ZZ$1, 0))</f>
        <v/>
      </c>
    </row>
    <row r="1459">
      <c r="A1459">
        <f>INDEX(resultados!$A$2:$ZZ$3000, 1453, MATCH($B$1, resultados!$A$1:$ZZ$1, 0))</f>
        <v/>
      </c>
      <c r="B1459">
        <f>INDEX(resultados!$A$2:$ZZ$3000, 1453, MATCH($B$2, resultados!$A$1:$ZZ$1, 0))</f>
        <v/>
      </c>
      <c r="C1459">
        <f>INDEX(resultados!$A$2:$ZZ$3000, 1453, MATCH($B$3, resultados!$A$1:$ZZ$1, 0))</f>
        <v/>
      </c>
    </row>
    <row r="1460">
      <c r="A1460">
        <f>INDEX(resultados!$A$2:$ZZ$3000, 1454, MATCH($B$1, resultados!$A$1:$ZZ$1, 0))</f>
        <v/>
      </c>
      <c r="B1460">
        <f>INDEX(resultados!$A$2:$ZZ$3000, 1454, MATCH($B$2, resultados!$A$1:$ZZ$1, 0))</f>
        <v/>
      </c>
      <c r="C1460">
        <f>INDEX(resultados!$A$2:$ZZ$3000, 1454, MATCH($B$3, resultados!$A$1:$ZZ$1, 0))</f>
        <v/>
      </c>
    </row>
    <row r="1461">
      <c r="A1461">
        <f>INDEX(resultados!$A$2:$ZZ$3000, 1455, MATCH($B$1, resultados!$A$1:$ZZ$1, 0))</f>
        <v/>
      </c>
      <c r="B1461">
        <f>INDEX(resultados!$A$2:$ZZ$3000, 1455, MATCH($B$2, resultados!$A$1:$ZZ$1, 0))</f>
        <v/>
      </c>
      <c r="C1461">
        <f>INDEX(resultados!$A$2:$ZZ$3000, 1455, MATCH($B$3, resultados!$A$1:$ZZ$1, 0))</f>
        <v/>
      </c>
    </row>
    <row r="1462">
      <c r="A1462">
        <f>INDEX(resultados!$A$2:$ZZ$3000, 1456, MATCH($B$1, resultados!$A$1:$ZZ$1, 0))</f>
        <v/>
      </c>
      <c r="B1462">
        <f>INDEX(resultados!$A$2:$ZZ$3000, 1456, MATCH($B$2, resultados!$A$1:$ZZ$1, 0))</f>
        <v/>
      </c>
      <c r="C1462">
        <f>INDEX(resultados!$A$2:$ZZ$3000, 1456, MATCH($B$3, resultados!$A$1:$ZZ$1, 0))</f>
        <v/>
      </c>
    </row>
    <row r="1463">
      <c r="A1463">
        <f>INDEX(resultados!$A$2:$ZZ$3000, 1457, MATCH($B$1, resultados!$A$1:$ZZ$1, 0))</f>
        <v/>
      </c>
      <c r="B1463">
        <f>INDEX(resultados!$A$2:$ZZ$3000, 1457, MATCH($B$2, resultados!$A$1:$ZZ$1, 0))</f>
        <v/>
      </c>
      <c r="C1463">
        <f>INDEX(resultados!$A$2:$ZZ$3000, 1457, MATCH($B$3, resultados!$A$1:$ZZ$1, 0))</f>
        <v/>
      </c>
    </row>
    <row r="1464">
      <c r="A1464">
        <f>INDEX(resultados!$A$2:$ZZ$3000, 1458, MATCH($B$1, resultados!$A$1:$ZZ$1, 0))</f>
        <v/>
      </c>
      <c r="B1464">
        <f>INDEX(resultados!$A$2:$ZZ$3000, 1458, MATCH($B$2, resultados!$A$1:$ZZ$1, 0))</f>
        <v/>
      </c>
      <c r="C1464">
        <f>INDEX(resultados!$A$2:$ZZ$3000, 1458, MATCH($B$3, resultados!$A$1:$ZZ$1, 0))</f>
        <v/>
      </c>
    </row>
    <row r="1465">
      <c r="A1465">
        <f>INDEX(resultados!$A$2:$ZZ$3000, 1459, MATCH($B$1, resultados!$A$1:$ZZ$1, 0))</f>
        <v/>
      </c>
      <c r="B1465">
        <f>INDEX(resultados!$A$2:$ZZ$3000, 1459, MATCH($B$2, resultados!$A$1:$ZZ$1, 0))</f>
        <v/>
      </c>
      <c r="C1465">
        <f>INDEX(resultados!$A$2:$ZZ$3000, 1459, MATCH($B$3, resultados!$A$1:$ZZ$1, 0))</f>
        <v/>
      </c>
    </row>
    <row r="1466">
      <c r="A1466">
        <f>INDEX(resultados!$A$2:$ZZ$3000, 1460, MATCH($B$1, resultados!$A$1:$ZZ$1, 0))</f>
        <v/>
      </c>
      <c r="B1466">
        <f>INDEX(resultados!$A$2:$ZZ$3000, 1460, MATCH($B$2, resultados!$A$1:$ZZ$1, 0))</f>
        <v/>
      </c>
      <c r="C1466">
        <f>INDEX(resultados!$A$2:$ZZ$3000, 1460, MATCH($B$3, resultados!$A$1:$ZZ$1, 0))</f>
        <v/>
      </c>
    </row>
    <row r="1467">
      <c r="A1467">
        <f>INDEX(resultados!$A$2:$ZZ$3000, 1461, MATCH($B$1, resultados!$A$1:$ZZ$1, 0))</f>
        <v/>
      </c>
      <c r="B1467">
        <f>INDEX(resultados!$A$2:$ZZ$3000, 1461, MATCH($B$2, resultados!$A$1:$ZZ$1, 0))</f>
        <v/>
      </c>
      <c r="C1467">
        <f>INDEX(resultados!$A$2:$ZZ$3000, 1461, MATCH($B$3, resultados!$A$1:$ZZ$1, 0))</f>
        <v/>
      </c>
    </row>
    <row r="1468">
      <c r="A1468">
        <f>INDEX(resultados!$A$2:$ZZ$3000, 1462, MATCH($B$1, resultados!$A$1:$ZZ$1, 0))</f>
        <v/>
      </c>
      <c r="B1468">
        <f>INDEX(resultados!$A$2:$ZZ$3000, 1462, MATCH($B$2, resultados!$A$1:$ZZ$1, 0))</f>
        <v/>
      </c>
      <c r="C1468">
        <f>INDEX(resultados!$A$2:$ZZ$3000, 1462, MATCH($B$3, resultados!$A$1:$ZZ$1, 0))</f>
        <v/>
      </c>
    </row>
    <row r="1469">
      <c r="A1469">
        <f>INDEX(resultados!$A$2:$ZZ$3000, 1463, MATCH($B$1, resultados!$A$1:$ZZ$1, 0))</f>
        <v/>
      </c>
      <c r="B1469">
        <f>INDEX(resultados!$A$2:$ZZ$3000, 1463, MATCH($B$2, resultados!$A$1:$ZZ$1, 0))</f>
        <v/>
      </c>
      <c r="C1469">
        <f>INDEX(resultados!$A$2:$ZZ$3000, 1463, MATCH($B$3, resultados!$A$1:$ZZ$1, 0))</f>
        <v/>
      </c>
    </row>
    <row r="1470">
      <c r="A1470">
        <f>INDEX(resultados!$A$2:$ZZ$3000, 1464, MATCH($B$1, resultados!$A$1:$ZZ$1, 0))</f>
        <v/>
      </c>
      <c r="B1470">
        <f>INDEX(resultados!$A$2:$ZZ$3000, 1464, MATCH($B$2, resultados!$A$1:$ZZ$1, 0))</f>
        <v/>
      </c>
      <c r="C1470">
        <f>INDEX(resultados!$A$2:$ZZ$3000, 1464, MATCH($B$3, resultados!$A$1:$ZZ$1, 0))</f>
        <v/>
      </c>
    </row>
    <row r="1471">
      <c r="A1471">
        <f>INDEX(resultados!$A$2:$ZZ$3000, 1465, MATCH($B$1, resultados!$A$1:$ZZ$1, 0))</f>
        <v/>
      </c>
      <c r="B1471">
        <f>INDEX(resultados!$A$2:$ZZ$3000, 1465, MATCH($B$2, resultados!$A$1:$ZZ$1, 0))</f>
        <v/>
      </c>
      <c r="C1471">
        <f>INDEX(resultados!$A$2:$ZZ$3000, 1465, MATCH($B$3, resultados!$A$1:$ZZ$1, 0))</f>
        <v/>
      </c>
    </row>
    <row r="1472">
      <c r="A1472">
        <f>INDEX(resultados!$A$2:$ZZ$3000, 1466, MATCH($B$1, resultados!$A$1:$ZZ$1, 0))</f>
        <v/>
      </c>
      <c r="B1472">
        <f>INDEX(resultados!$A$2:$ZZ$3000, 1466, MATCH($B$2, resultados!$A$1:$ZZ$1, 0))</f>
        <v/>
      </c>
      <c r="C1472">
        <f>INDEX(resultados!$A$2:$ZZ$3000, 1466, MATCH($B$3, resultados!$A$1:$ZZ$1, 0))</f>
        <v/>
      </c>
    </row>
    <row r="1473">
      <c r="A1473">
        <f>INDEX(resultados!$A$2:$ZZ$3000, 1467, MATCH($B$1, resultados!$A$1:$ZZ$1, 0))</f>
        <v/>
      </c>
      <c r="B1473">
        <f>INDEX(resultados!$A$2:$ZZ$3000, 1467, MATCH($B$2, resultados!$A$1:$ZZ$1, 0))</f>
        <v/>
      </c>
      <c r="C1473">
        <f>INDEX(resultados!$A$2:$ZZ$3000, 1467, MATCH($B$3, resultados!$A$1:$ZZ$1, 0))</f>
        <v/>
      </c>
    </row>
    <row r="1474">
      <c r="A1474">
        <f>INDEX(resultados!$A$2:$ZZ$3000, 1468, MATCH($B$1, resultados!$A$1:$ZZ$1, 0))</f>
        <v/>
      </c>
      <c r="B1474">
        <f>INDEX(resultados!$A$2:$ZZ$3000, 1468, MATCH($B$2, resultados!$A$1:$ZZ$1, 0))</f>
        <v/>
      </c>
      <c r="C1474">
        <f>INDEX(resultados!$A$2:$ZZ$3000, 1468, MATCH($B$3, resultados!$A$1:$ZZ$1, 0))</f>
        <v/>
      </c>
    </row>
    <row r="1475">
      <c r="A1475">
        <f>INDEX(resultados!$A$2:$ZZ$3000, 1469, MATCH($B$1, resultados!$A$1:$ZZ$1, 0))</f>
        <v/>
      </c>
      <c r="B1475">
        <f>INDEX(resultados!$A$2:$ZZ$3000, 1469, MATCH($B$2, resultados!$A$1:$ZZ$1, 0))</f>
        <v/>
      </c>
      <c r="C1475">
        <f>INDEX(resultados!$A$2:$ZZ$3000, 1469, MATCH($B$3, resultados!$A$1:$ZZ$1, 0))</f>
        <v/>
      </c>
    </row>
    <row r="1476">
      <c r="A1476">
        <f>INDEX(resultados!$A$2:$ZZ$3000, 1470, MATCH($B$1, resultados!$A$1:$ZZ$1, 0))</f>
        <v/>
      </c>
      <c r="B1476">
        <f>INDEX(resultados!$A$2:$ZZ$3000, 1470, MATCH($B$2, resultados!$A$1:$ZZ$1, 0))</f>
        <v/>
      </c>
      <c r="C1476">
        <f>INDEX(resultados!$A$2:$ZZ$3000, 1470, MATCH($B$3, resultados!$A$1:$ZZ$1, 0))</f>
        <v/>
      </c>
    </row>
    <row r="1477">
      <c r="A1477">
        <f>INDEX(resultados!$A$2:$ZZ$3000, 1471, MATCH($B$1, resultados!$A$1:$ZZ$1, 0))</f>
        <v/>
      </c>
      <c r="B1477">
        <f>INDEX(resultados!$A$2:$ZZ$3000, 1471, MATCH($B$2, resultados!$A$1:$ZZ$1, 0))</f>
        <v/>
      </c>
      <c r="C1477">
        <f>INDEX(resultados!$A$2:$ZZ$3000, 1471, MATCH($B$3, resultados!$A$1:$ZZ$1, 0))</f>
        <v/>
      </c>
    </row>
    <row r="1478">
      <c r="A1478">
        <f>INDEX(resultados!$A$2:$ZZ$3000, 1472, MATCH($B$1, resultados!$A$1:$ZZ$1, 0))</f>
        <v/>
      </c>
      <c r="B1478">
        <f>INDEX(resultados!$A$2:$ZZ$3000, 1472, MATCH($B$2, resultados!$A$1:$ZZ$1, 0))</f>
        <v/>
      </c>
      <c r="C1478">
        <f>INDEX(resultados!$A$2:$ZZ$3000, 1472, MATCH($B$3, resultados!$A$1:$ZZ$1, 0))</f>
        <v/>
      </c>
    </row>
    <row r="1479">
      <c r="A1479">
        <f>INDEX(resultados!$A$2:$ZZ$3000, 1473, MATCH($B$1, resultados!$A$1:$ZZ$1, 0))</f>
        <v/>
      </c>
      <c r="B1479">
        <f>INDEX(resultados!$A$2:$ZZ$3000, 1473, MATCH($B$2, resultados!$A$1:$ZZ$1, 0))</f>
        <v/>
      </c>
      <c r="C1479">
        <f>INDEX(resultados!$A$2:$ZZ$3000, 1473, MATCH($B$3, resultados!$A$1:$ZZ$1, 0))</f>
        <v/>
      </c>
    </row>
    <row r="1480">
      <c r="A1480">
        <f>INDEX(resultados!$A$2:$ZZ$3000, 1474, MATCH($B$1, resultados!$A$1:$ZZ$1, 0))</f>
        <v/>
      </c>
      <c r="B1480">
        <f>INDEX(resultados!$A$2:$ZZ$3000, 1474, MATCH($B$2, resultados!$A$1:$ZZ$1, 0))</f>
        <v/>
      </c>
      <c r="C1480">
        <f>INDEX(resultados!$A$2:$ZZ$3000, 1474, MATCH($B$3, resultados!$A$1:$ZZ$1, 0))</f>
        <v/>
      </c>
    </row>
    <row r="1481">
      <c r="A1481">
        <f>INDEX(resultados!$A$2:$ZZ$3000, 1475, MATCH($B$1, resultados!$A$1:$ZZ$1, 0))</f>
        <v/>
      </c>
      <c r="B1481">
        <f>INDEX(resultados!$A$2:$ZZ$3000, 1475, MATCH($B$2, resultados!$A$1:$ZZ$1, 0))</f>
        <v/>
      </c>
      <c r="C1481">
        <f>INDEX(resultados!$A$2:$ZZ$3000, 1475, MATCH($B$3, resultados!$A$1:$ZZ$1, 0))</f>
        <v/>
      </c>
    </row>
    <row r="1482">
      <c r="A1482">
        <f>INDEX(resultados!$A$2:$ZZ$3000, 1476, MATCH($B$1, resultados!$A$1:$ZZ$1, 0))</f>
        <v/>
      </c>
      <c r="B1482">
        <f>INDEX(resultados!$A$2:$ZZ$3000, 1476, MATCH($B$2, resultados!$A$1:$ZZ$1, 0))</f>
        <v/>
      </c>
      <c r="C1482">
        <f>INDEX(resultados!$A$2:$ZZ$3000, 1476, MATCH($B$3, resultados!$A$1:$ZZ$1, 0))</f>
        <v/>
      </c>
    </row>
    <row r="1483">
      <c r="A1483">
        <f>INDEX(resultados!$A$2:$ZZ$3000, 1477, MATCH($B$1, resultados!$A$1:$ZZ$1, 0))</f>
        <v/>
      </c>
      <c r="B1483">
        <f>INDEX(resultados!$A$2:$ZZ$3000, 1477, MATCH($B$2, resultados!$A$1:$ZZ$1, 0))</f>
        <v/>
      </c>
      <c r="C1483">
        <f>INDEX(resultados!$A$2:$ZZ$3000, 1477, MATCH($B$3, resultados!$A$1:$ZZ$1, 0))</f>
        <v/>
      </c>
    </row>
    <row r="1484">
      <c r="A1484">
        <f>INDEX(resultados!$A$2:$ZZ$3000, 1478, MATCH($B$1, resultados!$A$1:$ZZ$1, 0))</f>
        <v/>
      </c>
      <c r="B1484">
        <f>INDEX(resultados!$A$2:$ZZ$3000, 1478, MATCH($B$2, resultados!$A$1:$ZZ$1, 0))</f>
        <v/>
      </c>
      <c r="C1484">
        <f>INDEX(resultados!$A$2:$ZZ$3000, 1478, MATCH($B$3, resultados!$A$1:$ZZ$1, 0))</f>
        <v/>
      </c>
    </row>
    <row r="1485">
      <c r="A1485">
        <f>INDEX(resultados!$A$2:$ZZ$3000, 1479, MATCH($B$1, resultados!$A$1:$ZZ$1, 0))</f>
        <v/>
      </c>
      <c r="B1485">
        <f>INDEX(resultados!$A$2:$ZZ$3000, 1479, MATCH($B$2, resultados!$A$1:$ZZ$1, 0))</f>
        <v/>
      </c>
      <c r="C1485">
        <f>INDEX(resultados!$A$2:$ZZ$3000, 1479, MATCH($B$3, resultados!$A$1:$ZZ$1, 0))</f>
        <v/>
      </c>
    </row>
    <row r="1486">
      <c r="A1486">
        <f>INDEX(resultados!$A$2:$ZZ$3000, 1480, MATCH($B$1, resultados!$A$1:$ZZ$1, 0))</f>
        <v/>
      </c>
      <c r="B1486">
        <f>INDEX(resultados!$A$2:$ZZ$3000, 1480, MATCH($B$2, resultados!$A$1:$ZZ$1, 0))</f>
        <v/>
      </c>
      <c r="C1486">
        <f>INDEX(resultados!$A$2:$ZZ$3000, 1480, MATCH($B$3, resultados!$A$1:$ZZ$1, 0))</f>
        <v/>
      </c>
    </row>
    <row r="1487">
      <c r="A1487">
        <f>INDEX(resultados!$A$2:$ZZ$3000, 1481, MATCH($B$1, resultados!$A$1:$ZZ$1, 0))</f>
        <v/>
      </c>
      <c r="B1487">
        <f>INDEX(resultados!$A$2:$ZZ$3000, 1481, MATCH($B$2, resultados!$A$1:$ZZ$1, 0))</f>
        <v/>
      </c>
      <c r="C1487">
        <f>INDEX(resultados!$A$2:$ZZ$3000, 1481, MATCH($B$3, resultados!$A$1:$ZZ$1, 0))</f>
        <v/>
      </c>
    </row>
    <row r="1488">
      <c r="A1488">
        <f>INDEX(resultados!$A$2:$ZZ$3000, 1482, MATCH($B$1, resultados!$A$1:$ZZ$1, 0))</f>
        <v/>
      </c>
      <c r="B1488">
        <f>INDEX(resultados!$A$2:$ZZ$3000, 1482, MATCH($B$2, resultados!$A$1:$ZZ$1, 0))</f>
        <v/>
      </c>
      <c r="C1488">
        <f>INDEX(resultados!$A$2:$ZZ$3000, 1482, MATCH($B$3, resultados!$A$1:$ZZ$1, 0))</f>
        <v/>
      </c>
    </row>
    <row r="1489">
      <c r="A1489">
        <f>INDEX(resultados!$A$2:$ZZ$3000, 1483, MATCH($B$1, resultados!$A$1:$ZZ$1, 0))</f>
        <v/>
      </c>
      <c r="B1489">
        <f>INDEX(resultados!$A$2:$ZZ$3000, 1483, MATCH($B$2, resultados!$A$1:$ZZ$1, 0))</f>
        <v/>
      </c>
      <c r="C1489">
        <f>INDEX(resultados!$A$2:$ZZ$3000, 1483, MATCH($B$3, resultados!$A$1:$ZZ$1, 0))</f>
        <v/>
      </c>
    </row>
    <row r="1490">
      <c r="A1490">
        <f>INDEX(resultados!$A$2:$ZZ$3000, 1484, MATCH($B$1, resultados!$A$1:$ZZ$1, 0))</f>
        <v/>
      </c>
      <c r="B1490">
        <f>INDEX(resultados!$A$2:$ZZ$3000, 1484, MATCH($B$2, resultados!$A$1:$ZZ$1, 0))</f>
        <v/>
      </c>
      <c r="C1490">
        <f>INDEX(resultados!$A$2:$ZZ$3000, 1484, MATCH($B$3, resultados!$A$1:$ZZ$1, 0))</f>
        <v/>
      </c>
    </row>
    <row r="1491">
      <c r="A1491">
        <f>INDEX(resultados!$A$2:$ZZ$3000, 1485, MATCH($B$1, resultados!$A$1:$ZZ$1, 0))</f>
        <v/>
      </c>
      <c r="B1491">
        <f>INDEX(resultados!$A$2:$ZZ$3000, 1485, MATCH($B$2, resultados!$A$1:$ZZ$1, 0))</f>
        <v/>
      </c>
      <c r="C1491">
        <f>INDEX(resultados!$A$2:$ZZ$3000, 1485, MATCH($B$3, resultados!$A$1:$ZZ$1, 0))</f>
        <v/>
      </c>
    </row>
    <row r="1492">
      <c r="A1492">
        <f>INDEX(resultados!$A$2:$ZZ$3000, 1486, MATCH($B$1, resultados!$A$1:$ZZ$1, 0))</f>
        <v/>
      </c>
      <c r="B1492">
        <f>INDEX(resultados!$A$2:$ZZ$3000, 1486, MATCH($B$2, resultados!$A$1:$ZZ$1, 0))</f>
        <v/>
      </c>
      <c r="C1492">
        <f>INDEX(resultados!$A$2:$ZZ$3000, 1486, MATCH($B$3, resultados!$A$1:$ZZ$1, 0))</f>
        <v/>
      </c>
    </row>
    <row r="1493">
      <c r="A1493">
        <f>INDEX(resultados!$A$2:$ZZ$3000, 1487, MATCH($B$1, resultados!$A$1:$ZZ$1, 0))</f>
        <v/>
      </c>
      <c r="B1493">
        <f>INDEX(resultados!$A$2:$ZZ$3000, 1487, MATCH($B$2, resultados!$A$1:$ZZ$1, 0))</f>
        <v/>
      </c>
      <c r="C1493">
        <f>INDEX(resultados!$A$2:$ZZ$3000, 1487, MATCH($B$3, resultados!$A$1:$ZZ$1, 0))</f>
        <v/>
      </c>
    </row>
    <row r="1494">
      <c r="A1494">
        <f>INDEX(resultados!$A$2:$ZZ$3000, 1488, MATCH($B$1, resultados!$A$1:$ZZ$1, 0))</f>
        <v/>
      </c>
      <c r="B1494">
        <f>INDEX(resultados!$A$2:$ZZ$3000, 1488, MATCH($B$2, resultados!$A$1:$ZZ$1, 0))</f>
        <v/>
      </c>
      <c r="C1494">
        <f>INDEX(resultados!$A$2:$ZZ$3000, 1488, MATCH($B$3, resultados!$A$1:$ZZ$1, 0))</f>
        <v/>
      </c>
    </row>
    <row r="1495">
      <c r="A1495">
        <f>INDEX(resultados!$A$2:$ZZ$3000, 1489, MATCH($B$1, resultados!$A$1:$ZZ$1, 0))</f>
        <v/>
      </c>
      <c r="B1495">
        <f>INDEX(resultados!$A$2:$ZZ$3000, 1489, MATCH($B$2, resultados!$A$1:$ZZ$1, 0))</f>
        <v/>
      </c>
      <c r="C1495">
        <f>INDEX(resultados!$A$2:$ZZ$3000, 1489, MATCH($B$3, resultados!$A$1:$ZZ$1, 0))</f>
        <v/>
      </c>
    </row>
    <row r="1496">
      <c r="A1496">
        <f>INDEX(resultados!$A$2:$ZZ$3000, 1490, MATCH($B$1, resultados!$A$1:$ZZ$1, 0))</f>
        <v/>
      </c>
      <c r="B1496">
        <f>INDEX(resultados!$A$2:$ZZ$3000, 1490, MATCH($B$2, resultados!$A$1:$ZZ$1, 0))</f>
        <v/>
      </c>
      <c r="C1496">
        <f>INDEX(resultados!$A$2:$ZZ$3000, 1490, MATCH($B$3, resultados!$A$1:$ZZ$1, 0))</f>
        <v/>
      </c>
    </row>
    <row r="1497">
      <c r="A1497">
        <f>INDEX(resultados!$A$2:$ZZ$3000, 1491, MATCH($B$1, resultados!$A$1:$ZZ$1, 0))</f>
        <v/>
      </c>
      <c r="B1497">
        <f>INDEX(resultados!$A$2:$ZZ$3000, 1491, MATCH($B$2, resultados!$A$1:$ZZ$1, 0))</f>
        <v/>
      </c>
      <c r="C1497">
        <f>INDEX(resultados!$A$2:$ZZ$3000, 1491, MATCH($B$3, resultados!$A$1:$ZZ$1, 0))</f>
        <v/>
      </c>
    </row>
    <row r="1498">
      <c r="A1498">
        <f>INDEX(resultados!$A$2:$ZZ$3000, 1492, MATCH($B$1, resultados!$A$1:$ZZ$1, 0))</f>
        <v/>
      </c>
      <c r="B1498">
        <f>INDEX(resultados!$A$2:$ZZ$3000, 1492, MATCH($B$2, resultados!$A$1:$ZZ$1, 0))</f>
        <v/>
      </c>
      <c r="C1498">
        <f>INDEX(resultados!$A$2:$ZZ$3000, 1492, MATCH($B$3, resultados!$A$1:$ZZ$1, 0))</f>
        <v/>
      </c>
    </row>
    <row r="1499">
      <c r="A1499">
        <f>INDEX(resultados!$A$2:$ZZ$3000, 1493, MATCH($B$1, resultados!$A$1:$ZZ$1, 0))</f>
        <v/>
      </c>
      <c r="B1499">
        <f>INDEX(resultados!$A$2:$ZZ$3000, 1493, MATCH($B$2, resultados!$A$1:$ZZ$1, 0))</f>
        <v/>
      </c>
      <c r="C1499">
        <f>INDEX(resultados!$A$2:$ZZ$3000, 1493, MATCH($B$3, resultados!$A$1:$ZZ$1, 0))</f>
        <v/>
      </c>
    </row>
    <row r="1500">
      <c r="A1500">
        <f>INDEX(resultados!$A$2:$ZZ$3000, 1494, MATCH($B$1, resultados!$A$1:$ZZ$1, 0))</f>
        <v/>
      </c>
      <c r="B1500">
        <f>INDEX(resultados!$A$2:$ZZ$3000, 1494, MATCH($B$2, resultados!$A$1:$ZZ$1, 0))</f>
        <v/>
      </c>
      <c r="C1500">
        <f>INDEX(resultados!$A$2:$ZZ$3000, 1494, MATCH($B$3, resultados!$A$1:$ZZ$1, 0))</f>
        <v/>
      </c>
    </row>
    <row r="1501">
      <c r="A1501">
        <f>INDEX(resultados!$A$2:$ZZ$3000, 1495, MATCH($B$1, resultados!$A$1:$ZZ$1, 0))</f>
        <v/>
      </c>
      <c r="B1501">
        <f>INDEX(resultados!$A$2:$ZZ$3000, 1495, MATCH($B$2, resultados!$A$1:$ZZ$1, 0))</f>
        <v/>
      </c>
      <c r="C1501">
        <f>INDEX(resultados!$A$2:$ZZ$3000, 1495, MATCH($B$3, resultados!$A$1:$ZZ$1, 0))</f>
        <v/>
      </c>
    </row>
    <row r="1502">
      <c r="A1502">
        <f>INDEX(resultados!$A$2:$ZZ$3000, 1496, MATCH($B$1, resultados!$A$1:$ZZ$1, 0))</f>
        <v/>
      </c>
      <c r="B1502">
        <f>INDEX(resultados!$A$2:$ZZ$3000, 1496, MATCH($B$2, resultados!$A$1:$ZZ$1, 0))</f>
        <v/>
      </c>
      <c r="C1502">
        <f>INDEX(resultados!$A$2:$ZZ$3000, 1496, MATCH($B$3, resultados!$A$1:$ZZ$1, 0))</f>
        <v/>
      </c>
    </row>
    <row r="1503">
      <c r="A1503">
        <f>INDEX(resultados!$A$2:$ZZ$3000, 1497, MATCH($B$1, resultados!$A$1:$ZZ$1, 0))</f>
        <v/>
      </c>
      <c r="B1503">
        <f>INDEX(resultados!$A$2:$ZZ$3000, 1497, MATCH($B$2, resultados!$A$1:$ZZ$1, 0))</f>
        <v/>
      </c>
      <c r="C1503">
        <f>INDEX(resultados!$A$2:$ZZ$3000, 1497, MATCH($B$3, resultados!$A$1:$ZZ$1, 0))</f>
        <v/>
      </c>
    </row>
    <row r="1504">
      <c r="A1504">
        <f>INDEX(resultados!$A$2:$ZZ$3000, 1498, MATCH($B$1, resultados!$A$1:$ZZ$1, 0))</f>
        <v/>
      </c>
      <c r="B1504">
        <f>INDEX(resultados!$A$2:$ZZ$3000, 1498, MATCH($B$2, resultados!$A$1:$ZZ$1, 0))</f>
        <v/>
      </c>
      <c r="C1504">
        <f>INDEX(resultados!$A$2:$ZZ$3000, 1498, MATCH($B$3, resultados!$A$1:$ZZ$1, 0))</f>
        <v/>
      </c>
    </row>
    <row r="1505">
      <c r="A1505">
        <f>INDEX(resultados!$A$2:$ZZ$3000, 1499, MATCH($B$1, resultados!$A$1:$ZZ$1, 0))</f>
        <v/>
      </c>
      <c r="B1505">
        <f>INDEX(resultados!$A$2:$ZZ$3000, 1499, MATCH($B$2, resultados!$A$1:$ZZ$1, 0))</f>
        <v/>
      </c>
      <c r="C1505">
        <f>INDEX(resultados!$A$2:$ZZ$3000, 1499, MATCH($B$3, resultados!$A$1:$ZZ$1, 0))</f>
        <v/>
      </c>
    </row>
    <row r="1506">
      <c r="A1506">
        <f>INDEX(resultados!$A$2:$ZZ$3000, 1500, MATCH($B$1, resultados!$A$1:$ZZ$1, 0))</f>
        <v/>
      </c>
      <c r="B1506">
        <f>INDEX(resultados!$A$2:$ZZ$3000, 1500, MATCH($B$2, resultados!$A$1:$ZZ$1, 0))</f>
        <v/>
      </c>
      <c r="C1506">
        <f>INDEX(resultados!$A$2:$ZZ$3000, 1500, MATCH($B$3, resultados!$A$1:$ZZ$1, 0))</f>
        <v/>
      </c>
    </row>
    <row r="1507">
      <c r="A1507">
        <f>INDEX(resultados!$A$2:$ZZ$3000, 1501, MATCH($B$1, resultados!$A$1:$ZZ$1, 0))</f>
        <v/>
      </c>
      <c r="B1507">
        <f>INDEX(resultados!$A$2:$ZZ$3000, 1501, MATCH($B$2, resultados!$A$1:$ZZ$1, 0))</f>
        <v/>
      </c>
      <c r="C1507">
        <f>INDEX(resultados!$A$2:$ZZ$3000, 1501, MATCH($B$3, resultados!$A$1:$ZZ$1, 0))</f>
        <v/>
      </c>
    </row>
    <row r="1508">
      <c r="A1508">
        <f>INDEX(resultados!$A$2:$ZZ$3000, 1502, MATCH($B$1, resultados!$A$1:$ZZ$1, 0))</f>
        <v/>
      </c>
      <c r="B1508">
        <f>INDEX(resultados!$A$2:$ZZ$3000, 1502, MATCH($B$2, resultados!$A$1:$ZZ$1, 0))</f>
        <v/>
      </c>
      <c r="C1508">
        <f>INDEX(resultados!$A$2:$ZZ$3000, 1502, MATCH($B$3, resultados!$A$1:$ZZ$1, 0))</f>
        <v/>
      </c>
    </row>
    <row r="1509">
      <c r="A1509">
        <f>INDEX(resultados!$A$2:$ZZ$3000, 1503, MATCH($B$1, resultados!$A$1:$ZZ$1, 0))</f>
        <v/>
      </c>
      <c r="B1509">
        <f>INDEX(resultados!$A$2:$ZZ$3000, 1503, MATCH($B$2, resultados!$A$1:$ZZ$1, 0))</f>
        <v/>
      </c>
      <c r="C1509">
        <f>INDEX(resultados!$A$2:$ZZ$3000, 1503, MATCH($B$3, resultados!$A$1:$ZZ$1, 0))</f>
        <v/>
      </c>
    </row>
    <row r="1510">
      <c r="A1510">
        <f>INDEX(resultados!$A$2:$ZZ$3000, 1504, MATCH($B$1, resultados!$A$1:$ZZ$1, 0))</f>
        <v/>
      </c>
      <c r="B1510">
        <f>INDEX(resultados!$A$2:$ZZ$3000, 1504, MATCH($B$2, resultados!$A$1:$ZZ$1, 0))</f>
        <v/>
      </c>
      <c r="C1510">
        <f>INDEX(resultados!$A$2:$ZZ$3000, 1504, MATCH($B$3, resultados!$A$1:$ZZ$1, 0))</f>
        <v/>
      </c>
    </row>
    <row r="1511">
      <c r="A1511">
        <f>INDEX(resultados!$A$2:$ZZ$3000, 1505, MATCH($B$1, resultados!$A$1:$ZZ$1, 0))</f>
        <v/>
      </c>
      <c r="B1511">
        <f>INDEX(resultados!$A$2:$ZZ$3000, 1505, MATCH($B$2, resultados!$A$1:$ZZ$1, 0))</f>
        <v/>
      </c>
      <c r="C1511">
        <f>INDEX(resultados!$A$2:$ZZ$3000, 1505, MATCH($B$3, resultados!$A$1:$ZZ$1, 0))</f>
        <v/>
      </c>
    </row>
    <row r="1512">
      <c r="A1512">
        <f>INDEX(resultados!$A$2:$ZZ$3000, 1506, MATCH($B$1, resultados!$A$1:$ZZ$1, 0))</f>
        <v/>
      </c>
      <c r="B1512">
        <f>INDEX(resultados!$A$2:$ZZ$3000, 1506, MATCH($B$2, resultados!$A$1:$ZZ$1, 0))</f>
        <v/>
      </c>
      <c r="C1512">
        <f>INDEX(resultados!$A$2:$ZZ$3000, 1506, MATCH($B$3, resultados!$A$1:$ZZ$1, 0))</f>
        <v/>
      </c>
    </row>
    <row r="1513">
      <c r="A1513">
        <f>INDEX(resultados!$A$2:$ZZ$3000, 1507, MATCH($B$1, resultados!$A$1:$ZZ$1, 0))</f>
        <v/>
      </c>
      <c r="B1513">
        <f>INDEX(resultados!$A$2:$ZZ$3000, 1507, MATCH($B$2, resultados!$A$1:$ZZ$1, 0))</f>
        <v/>
      </c>
      <c r="C1513">
        <f>INDEX(resultados!$A$2:$ZZ$3000, 1507, MATCH($B$3, resultados!$A$1:$ZZ$1, 0))</f>
        <v/>
      </c>
    </row>
    <row r="1514">
      <c r="A1514">
        <f>INDEX(resultados!$A$2:$ZZ$3000, 1508, MATCH($B$1, resultados!$A$1:$ZZ$1, 0))</f>
        <v/>
      </c>
      <c r="B1514">
        <f>INDEX(resultados!$A$2:$ZZ$3000, 1508, MATCH($B$2, resultados!$A$1:$ZZ$1, 0))</f>
        <v/>
      </c>
      <c r="C1514">
        <f>INDEX(resultados!$A$2:$ZZ$3000, 1508, MATCH($B$3, resultados!$A$1:$ZZ$1, 0))</f>
        <v/>
      </c>
    </row>
    <row r="1515">
      <c r="A1515">
        <f>INDEX(resultados!$A$2:$ZZ$3000, 1509, MATCH($B$1, resultados!$A$1:$ZZ$1, 0))</f>
        <v/>
      </c>
      <c r="B1515">
        <f>INDEX(resultados!$A$2:$ZZ$3000, 1509, MATCH($B$2, resultados!$A$1:$ZZ$1, 0))</f>
        <v/>
      </c>
      <c r="C1515">
        <f>INDEX(resultados!$A$2:$ZZ$3000, 1509, MATCH($B$3, resultados!$A$1:$ZZ$1, 0))</f>
        <v/>
      </c>
    </row>
    <row r="1516">
      <c r="A1516">
        <f>INDEX(resultados!$A$2:$ZZ$3000, 1510, MATCH($B$1, resultados!$A$1:$ZZ$1, 0))</f>
        <v/>
      </c>
      <c r="B1516">
        <f>INDEX(resultados!$A$2:$ZZ$3000, 1510, MATCH($B$2, resultados!$A$1:$ZZ$1, 0))</f>
        <v/>
      </c>
      <c r="C1516">
        <f>INDEX(resultados!$A$2:$ZZ$3000, 1510, MATCH($B$3, resultados!$A$1:$ZZ$1, 0))</f>
        <v/>
      </c>
    </row>
    <row r="1517">
      <c r="A1517">
        <f>INDEX(resultados!$A$2:$ZZ$3000, 1511, MATCH($B$1, resultados!$A$1:$ZZ$1, 0))</f>
        <v/>
      </c>
      <c r="B1517">
        <f>INDEX(resultados!$A$2:$ZZ$3000, 1511, MATCH($B$2, resultados!$A$1:$ZZ$1, 0))</f>
        <v/>
      </c>
      <c r="C1517">
        <f>INDEX(resultados!$A$2:$ZZ$3000, 1511, MATCH($B$3, resultados!$A$1:$ZZ$1, 0))</f>
        <v/>
      </c>
    </row>
    <row r="1518">
      <c r="A1518">
        <f>INDEX(resultados!$A$2:$ZZ$3000, 1512, MATCH($B$1, resultados!$A$1:$ZZ$1, 0))</f>
        <v/>
      </c>
      <c r="B1518">
        <f>INDEX(resultados!$A$2:$ZZ$3000, 1512, MATCH($B$2, resultados!$A$1:$ZZ$1, 0))</f>
        <v/>
      </c>
      <c r="C1518">
        <f>INDEX(resultados!$A$2:$ZZ$3000, 1512, MATCH($B$3, resultados!$A$1:$ZZ$1, 0))</f>
        <v/>
      </c>
    </row>
    <row r="1519">
      <c r="A1519">
        <f>INDEX(resultados!$A$2:$ZZ$3000, 1513, MATCH($B$1, resultados!$A$1:$ZZ$1, 0))</f>
        <v/>
      </c>
      <c r="B1519">
        <f>INDEX(resultados!$A$2:$ZZ$3000, 1513, MATCH($B$2, resultados!$A$1:$ZZ$1, 0))</f>
        <v/>
      </c>
      <c r="C1519">
        <f>INDEX(resultados!$A$2:$ZZ$3000, 1513, MATCH($B$3, resultados!$A$1:$ZZ$1, 0))</f>
        <v/>
      </c>
    </row>
    <row r="1520">
      <c r="A1520">
        <f>INDEX(resultados!$A$2:$ZZ$3000, 1514, MATCH($B$1, resultados!$A$1:$ZZ$1, 0))</f>
        <v/>
      </c>
      <c r="B1520">
        <f>INDEX(resultados!$A$2:$ZZ$3000, 1514, MATCH($B$2, resultados!$A$1:$ZZ$1, 0))</f>
        <v/>
      </c>
      <c r="C1520">
        <f>INDEX(resultados!$A$2:$ZZ$3000, 1514, MATCH($B$3, resultados!$A$1:$ZZ$1, 0))</f>
        <v/>
      </c>
    </row>
    <row r="1521">
      <c r="A1521">
        <f>INDEX(resultados!$A$2:$ZZ$3000, 1515, MATCH($B$1, resultados!$A$1:$ZZ$1, 0))</f>
        <v/>
      </c>
      <c r="B1521">
        <f>INDEX(resultados!$A$2:$ZZ$3000, 1515, MATCH($B$2, resultados!$A$1:$ZZ$1, 0))</f>
        <v/>
      </c>
      <c r="C1521">
        <f>INDEX(resultados!$A$2:$ZZ$3000, 1515, MATCH($B$3, resultados!$A$1:$ZZ$1, 0))</f>
        <v/>
      </c>
    </row>
    <row r="1522">
      <c r="A1522">
        <f>INDEX(resultados!$A$2:$ZZ$3000, 1516, MATCH($B$1, resultados!$A$1:$ZZ$1, 0))</f>
        <v/>
      </c>
      <c r="B1522">
        <f>INDEX(resultados!$A$2:$ZZ$3000, 1516, MATCH($B$2, resultados!$A$1:$ZZ$1, 0))</f>
        <v/>
      </c>
      <c r="C1522">
        <f>INDEX(resultados!$A$2:$ZZ$3000, 1516, MATCH($B$3, resultados!$A$1:$ZZ$1, 0))</f>
        <v/>
      </c>
    </row>
    <row r="1523">
      <c r="A1523">
        <f>INDEX(resultados!$A$2:$ZZ$3000, 1517, MATCH($B$1, resultados!$A$1:$ZZ$1, 0))</f>
        <v/>
      </c>
      <c r="B1523">
        <f>INDEX(resultados!$A$2:$ZZ$3000, 1517, MATCH($B$2, resultados!$A$1:$ZZ$1, 0))</f>
        <v/>
      </c>
      <c r="C1523">
        <f>INDEX(resultados!$A$2:$ZZ$3000, 1517, MATCH($B$3, resultados!$A$1:$ZZ$1, 0))</f>
        <v/>
      </c>
    </row>
    <row r="1524">
      <c r="A1524">
        <f>INDEX(resultados!$A$2:$ZZ$3000, 1518, MATCH($B$1, resultados!$A$1:$ZZ$1, 0))</f>
        <v/>
      </c>
      <c r="B1524">
        <f>INDEX(resultados!$A$2:$ZZ$3000, 1518, MATCH($B$2, resultados!$A$1:$ZZ$1, 0))</f>
        <v/>
      </c>
      <c r="C1524">
        <f>INDEX(resultados!$A$2:$ZZ$3000, 1518, MATCH($B$3, resultados!$A$1:$ZZ$1, 0))</f>
        <v/>
      </c>
    </row>
    <row r="1525">
      <c r="A1525">
        <f>INDEX(resultados!$A$2:$ZZ$3000, 1519, MATCH($B$1, resultados!$A$1:$ZZ$1, 0))</f>
        <v/>
      </c>
      <c r="B1525">
        <f>INDEX(resultados!$A$2:$ZZ$3000, 1519, MATCH($B$2, resultados!$A$1:$ZZ$1, 0))</f>
        <v/>
      </c>
      <c r="C1525">
        <f>INDEX(resultados!$A$2:$ZZ$3000, 1519, MATCH($B$3, resultados!$A$1:$ZZ$1, 0))</f>
        <v/>
      </c>
    </row>
    <row r="1526">
      <c r="A1526">
        <f>INDEX(resultados!$A$2:$ZZ$3000, 1520, MATCH($B$1, resultados!$A$1:$ZZ$1, 0))</f>
        <v/>
      </c>
      <c r="B1526">
        <f>INDEX(resultados!$A$2:$ZZ$3000, 1520, MATCH($B$2, resultados!$A$1:$ZZ$1, 0))</f>
        <v/>
      </c>
      <c r="C1526">
        <f>INDEX(resultados!$A$2:$ZZ$3000, 1520, MATCH($B$3, resultados!$A$1:$ZZ$1, 0))</f>
        <v/>
      </c>
    </row>
    <row r="1527">
      <c r="A1527">
        <f>INDEX(resultados!$A$2:$ZZ$3000, 1521, MATCH($B$1, resultados!$A$1:$ZZ$1, 0))</f>
        <v/>
      </c>
      <c r="B1527">
        <f>INDEX(resultados!$A$2:$ZZ$3000, 1521, MATCH($B$2, resultados!$A$1:$ZZ$1, 0))</f>
        <v/>
      </c>
      <c r="C1527">
        <f>INDEX(resultados!$A$2:$ZZ$3000, 1521, MATCH($B$3, resultados!$A$1:$ZZ$1, 0))</f>
        <v/>
      </c>
    </row>
    <row r="1528">
      <c r="A1528">
        <f>INDEX(resultados!$A$2:$ZZ$3000, 1522, MATCH($B$1, resultados!$A$1:$ZZ$1, 0))</f>
        <v/>
      </c>
      <c r="B1528">
        <f>INDEX(resultados!$A$2:$ZZ$3000, 1522, MATCH($B$2, resultados!$A$1:$ZZ$1, 0))</f>
        <v/>
      </c>
      <c r="C1528">
        <f>INDEX(resultados!$A$2:$ZZ$3000, 1522, MATCH($B$3, resultados!$A$1:$ZZ$1, 0))</f>
        <v/>
      </c>
    </row>
    <row r="1529">
      <c r="A1529">
        <f>INDEX(resultados!$A$2:$ZZ$3000, 1523, MATCH($B$1, resultados!$A$1:$ZZ$1, 0))</f>
        <v/>
      </c>
      <c r="B1529">
        <f>INDEX(resultados!$A$2:$ZZ$3000, 1523, MATCH($B$2, resultados!$A$1:$ZZ$1, 0))</f>
        <v/>
      </c>
      <c r="C1529">
        <f>INDEX(resultados!$A$2:$ZZ$3000, 1523, MATCH($B$3, resultados!$A$1:$ZZ$1, 0))</f>
        <v/>
      </c>
    </row>
    <row r="1530">
      <c r="A1530">
        <f>INDEX(resultados!$A$2:$ZZ$3000, 1524, MATCH($B$1, resultados!$A$1:$ZZ$1, 0))</f>
        <v/>
      </c>
      <c r="B1530">
        <f>INDEX(resultados!$A$2:$ZZ$3000, 1524, MATCH($B$2, resultados!$A$1:$ZZ$1, 0))</f>
        <v/>
      </c>
      <c r="C1530">
        <f>INDEX(resultados!$A$2:$ZZ$3000, 1524, MATCH($B$3, resultados!$A$1:$ZZ$1, 0))</f>
        <v/>
      </c>
    </row>
    <row r="1531">
      <c r="A1531">
        <f>INDEX(resultados!$A$2:$ZZ$3000, 1525, MATCH($B$1, resultados!$A$1:$ZZ$1, 0))</f>
        <v/>
      </c>
      <c r="B1531">
        <f>INDEX(resultados!$A$2:$ZZ$3000, 1525, MATCH($B$2, resultados!$A$1:$ZZ$1, 0))</f>
        <v/>
      </c>
      <c r="C1531">
        <f>INDEX(resultados!$A$2:$ZZ$3000, 1525, MATCH($B$3, resultados!$A$1:$ZZ$1, 0))</f>
        <v/>
      </c>
    </row>
    <row r="1532">
      <c r="A1532">
        <f>INDEX(resultados!$A$2:$ZZ$3000, 1526, MATCH($B$1, resultados!$A$1:$ZZ$1, 0))</f>
        <v/>
      </c>
      <c r="B1532">
        <f>INDEX(resultados!$A$2:$ZZ$3000, 1526, MATCH($B$2, resultados!$A$1:$ZZ$1, 0))</f>
        <v/>
      </c>
      <c r="C1532">
        <f>INDEX(resultados!$A$2:$ZZ$3000, 1526, MATCH($B$3, resultados!$A$1:$ZZ$1, 0))</f>
        <v/>
      </c>
    </row>
    <row r="1533">
      <c r="A1533">
        <f>INDEX(resultados!$A$2:$ZZ$3000, 1527, MATCH($B$1, resultados!$A$1:$ZZ$1, 0))</f>
        <v/>
      </c>
      <c r="B1533">
        <f>INDEX(resultados!$A$2:$ZZ$3000, 1527, MATCH($B$2, resultados!$A$1:$ZZ$1, 0))</f>
        <v/>
      </c>
      <c r="C1533">
        <f>INDEX(resultados!$A$2:$ZZ$3000, 1527, MATCH($B$3, resultados!$A$1:$ZZ$1, 0))</f>
        <v/>
      </c>
    </row>
    <row r="1534">
      <c r="A1534">
        <f>INDEX(resultados!$A$2:$ZZ$3000, 1528, MATCH($B$1, resultados!$A$1:$ZZ$1, 0))</f>
        <v/>
      </c>
      <c r="B1534">
        <f>INDEX(resultados!$A$2:$ZZ$3000, 1528, MATCH($B$2, resultados!$A$1:$ZZ$1, 0))</f>
        <v/>
      </c>
      <c r="C1534">
        <f>INDEX(resultados!$A$2:$ZZ$3000, 1528, MATCH($B$3, resultados!$A$1:$ZZ$1, 0))</f>
        <v/>
      </c>
    </row>
    <row r="1535">
      <c r="A1535">
        <f>INDEX(resultados!$A$2:$ZZ$3000, 1529, MATCH($B$1, resultados!$A$1:$ZZ$1, 0))</f>
        <v/>
      </c>
      <c r="B1535">
        <f>INDEX(resultados!$A$2:$ZZ$3000, 1529, MATCH($B$2, resultados!$A$1:$ZZ$1, 0))</f>
        <v/>
      </c>
      <c r="C1535">
        <f>INDEX(resultados!$A$2:$ZZ$3000, 1529, MATCH($B$3, resultados!$A$1:$ZZ$1, 0))</f>
        <v/>
      </c>
    </row>
    <row r="1536">
      <c r="A1536">
        <f>INDEX(resultados!$A$2:$ZZ$3000, 1530, MATCH($B$1, resultados!$A$1:$ZZ$1, 0))</f>
        <v/>
      </c>
      <c r="B1536">
        <f>INDEX(resultados!$A$2:$ZZ$3000, 1530, MATCH($B$2, resultados!$A$1:$ZZ$1, 0))</f>
        <v/>
      </c>
      <c r="C1536">
        <f>INDEX(resultados!$A$2:$ZZ$3000, 1530, MATCH($B$3, resultados!$A$1:$ZZ$1, 0))</f>
        <v/>
      </c>
    </row>
    <row r="1537">
      <c r="A1537">
        <f>INDEX(resultados!$A$2:$ZZ$3000, 1531, MATCH($B$1, resultados!$A$1:$ZZ$1, 0))</f>
        <v/>
      </c>
      <c r="B1537">
        <f>INDEX(resultados!$A$2:$ZZ$3000, 1531, MATCH($B$2, resultados!$A$1:$ZZ$1, 0))</f>
        <v/>
      </c>
      <c r="C1537">
        <f>INDEX(resultados!$A$2:$ZZ$3000, 1531, MATCH($B$3, resultados!$A$1:$ZZ$1, 0))</f>
        <v/>
      </c>
    </row>
    <row r="1538">
      <c r="A1538">
        <f>INDEX(resultados!$A$2:$ZZ$3000, 1532, MATCH($B$1, resultados!$A$1:$ZZ$1, 0))</f>
        <v/>
      </c>
      <c r="B1538">
        <f>INDEX(resultados!$A$2:$ZZ$3000, 1532, MATCH($B$2, resultados!$A$1:$ZZ$1, 0))</f>
        <v/>
      </c>
      <c r="C1538">
        <f>INDEX(resultados!$A$2:$ZZ$3000, 1532, MATCH($B$3, resultados!$A$1:$ZZ$1, 0))</f>
        <v/>
      </c>
    </row>
    <row r="1539">
      <c r="A1539">
        <f>INDEX(resultados!$A$2:$ZZ$3000, 1533, MATCH($B$1, resultados!$A$1:$ZZ$1, 0))</f>
        <v/>
      </c>
      <c r="B1539">
        <f>INDEX(resultados!$A$2:$ZZ$3000, 1533, MATCH($B$2, resultados!$A$1:$ZZ$1, 0))</f>
        <v/>
      </c>
      <c r="C1539">
        <f>INDEX(resultados!$A$2:$ZZ$3000, 1533, MATCH($B$3, resultados!$A$1:$ZZ$1, 0))</f>
        <v/>
      </c>
    </row>
    <row r="1540">
      <c r="A1540">
        <f>INDEX(resultados!$A$2:$ZZ$3000, 1534, MATCH($B$1, resultados!$A$1:$ZZ$1, 0))</f>
        <v/>
      </c>
      <c r="B1540">
        <f>INDEX(resultados!$A$2:$ZZ$3000, 1534, MATCH($B$2, resultados!$A$1:$ZZ$1, 0))</f>
        <v/>
      </c>
      <c r="C1540">
        <f>INDEX(resultados!$A$2:$ZZ$3000, 1534, MATCH($B$3, resultados!$A$1:$ZZ$1, 0))</f>
        <v/>
      </c>
    </row>
    <row r="1541">
      <c r="A1541">
        <f>INDEX(resultados!$A$2:$ZZ$3000, 1535, MATCH($B$1, resultados!$A$1:$ZZ$1, 0))</f>
        <v/>
      </c>
      <c r="B1541">
        <f>INDEX(resultados!$A$2:$ZZ$3000, 1535, MATCH($B$2, resultados!$A$1:$ZZ$1, 0))</f>
        <v/>
      </c>
      <c r="C1541">
        <f>INDEX(resultados!$A$2:$ZZ$3000, 1535, MATCH($B$3, resultados!$A$1:$ZZ$1, 0))</f>
        <v/>
      </c>
    </row>
    <row r="1542">
      <c r="A1542">
        <f>INDEX(resultados!$A$2:$ZZ$3000, 1536, MATCH($B$1, resultados!$A$1:$ZZ$1, 0))</f>
        <v/>
      </c>
      <c r="B1542">
        <f>INDEX(resultados!$A$2:$ZZ$3000, 1536, MATCH($B$2, resultados!$A$1:$ZZ$1, 0))</f>
        <v/>
      </c>
      <c r="C1542">
        <f>INDEX(resultados!$A$2:$ZZ$3000, 1536, MATCH($B$3, resultados!$A$1:$ZZ$1, 0))</f>
        <v/>
      </c>
    </row>
    <row r="1543">
      <c r="A1543">
        <f>INDEX(resultados!$A$2:$ZZ$3000, 1537, MATCH($B$1, resultados!$A$1:$ZZ$1, 0))</f>
        <v/>
      </c>
      <c r="B1543">
        <f>INDEX(resultados!$A$2:$ZZ$3000, 1537, MATCH($B$2, resultados!$A$1:$ZZ$1, 0))</f>
        <v/>
      </c>
      <c r="C1543">
        <f>INDEX(resultados!$A$2:$ZZ$3000, 1537, MATCH($B$3, resultados!$A$1:$ZZ$1, 0))</f>
        <v/>
      </c>
    </row>
    <row r="1544">
      <c r="A1544">
        <f>INDEX(resultados!$A$2:$ZZ$3000, 1538, MATCH($B$1, resultados!$A$1:$ZZ$1, 0))</f>
        <v/>
      </c>
      <c r="B1544">
        <f>INDEX(resultados!$A$2:$ZZ$3000, 1538, MATCH($B$2, resultados!$A$1:$ZZ$1, 0))</f>
        <v/>
      </c>
      <c r="C1544">
        <f>INDEX(resultados!$A$2:$ZZ$3000, 1538, MATCH($B$3, resultados!$A$1:$ZZ$1, 0))</f>
        <v/>
      </c>
    </row>
    <row r="1545">
      <c r="A1545">
        <f>INDEX(resultados!$A$2:$ZZ$3000, 1539, MATCH($B$1, resultados!$A$1:$ZZ$1, 0))</f>
        <v/>
      </c>
      <c r="B1545">
        <f>INDEX(resultados!$A$2:$ZZ$3000, 1539, MATCH($B$2, resultados!$A$1:$ZZ$1, 0))</f>
        <v/>
      </c>
      <c r="C1545">
        <f>INDEX(resultados!$A$2:$ZZ$3000, 1539, MATCH($B$3, resultados!$A$1:$ZZ$1, 0))</f>
        <v/>
      </c>
    </row>
    <row r="1546">
      <c r="A1546">
        <f>INDEX(resultados!$A$2:$ZZ$3000, 1540, MATCH($B$1, resultados!$A$1:$ZZ$1, 0))</f>
        <v/>
      </c>
      <c r="B1546">
        <f>INDEX(resultados!$A$2:$ZZ$3000, 1540, MATCH($B$2, resultados!$A$1:$ZZ$1, 0))</f>
        <v/>
      </c>
      <c r="C1546">
        <f>INDEX(resultados!$A$2:$ZZ$3000, 1540, MATCH($B$3, resultados!$A$1:$ZZ$1, 0))</f>
        <v/>
      </c>
    </row>
    <row r="1547">
      <c r="A1547">
        <f>INDEX(resultados!$A$2:$ZZ$3000, 1541, MATCH($B$1, resultados!$A$1:$ZZ$1, 0))</f>
        <v/>
      </c>
      <c r="B1547">
        <f>INDEX(resultados!$A$2:$ZZ$3000, 1541, MATCH($B$2, resultados!$A$1:$ZZ$1, 0))</f>
        <v/>
      </c>
      <c r="C1547">
        <f>INDEX(resultados!$A$2:$ZZ$3000, 1541, MATCH($B$3, resultados!$A$1:$ZZ$1, 0))</f>
        <v/>
      </c>
    </row>
    <row r="1548">
      <c r="A1548">
        <f>INDEX(resultados!$A$2:$ZZ$3000, 1542, MATCH($B$1, resultados!$A$1:$ZZ$1, 0))</f>
        <v/>
      </c>
      <c r="B1548">
        <f>INDEX(resultados!$A$2:$ZZ$3000, 1542, MATCH($B$2, resultados!$A$1:$ZZ$1, 0))</f>
        <v/>
      </c>
      <c r="C1548">
        <f>INDEX(resultados!$A$2:$ZZ$3000, 1542, MATCH($B$3, resultados!$A$1:$ZZ$1, 0))</f>
        <v/>
      </c>
    </row>
    <row r="1549">
      <c r="A1549">
        <f>INDEX(resultados!$A$2:$ZZ$3000, 1543, MATCH($B$1, resultados!$A$1:$ZZ$1, 0))</f>
        <v/>
      </c>
      <c r="B1549">
        <f>INDEX(resultados!$A$2:$ZZ$3000, 1543, MATCH($B$2, resultados!$A$1:$ZZ$1, 0))</f>
        <v/>
      </c>
      <c r="C1549">
        <f>INDEX(resultados!$A$2:$ZZ$3000, 1543, MATCH($B$3, resultados!$A$1:$ZZ$1, 0))</f>
        <v/>
      </c>
    </row>
    <row r="1550">
      <c r="A1550">
        <f>INDEX(resultados!$A$2:$ZZ$3000, 1544, MATCH($B$1, resultados!$A$1:$ZZ$1, 0))</f>
        <v/>
      </c>
      <c r="B1550">
        <f>INDEX(resultados!$A$2:$ZZ$3000, 1544, MATCH($B$2, resultados!$A$1:$ZZ$1, 0))</f>
        <v/>
      </c>
      <c r="C1550">
        <f>INDEX(resultados!$A$2:$ZZ$3000, 1544, MATCH($B$3, resultados!$A$1:$ZZ$1, 0))</f>
        <v/>
      </c>
    </row>
    <row r="1551">
      <c r="A1551">
        <f>INDEX(resultados!$A$2:$ZZ$3000, 1545, MATCH($B$1, resultados!$A$1:$ZZ$1, 0))</f>
        <v/>
      </c>
      <c r="B1551">
        <f>INDEX(resultados!$A$2:$ZZ$3000, 1545, MATCH($B$2, resultados!$A$1:$ZZ$1, 0))</f>
        <v/>
      </c>
      <c r="C1551">
        <f>INDEX(resultados!$A$2:$ZZ$3000, 1545, MATCH($B$3, resultados!$A$1:$ZZ$1, 0))</f>
        <v/>
      </c>
    </row>
    <row r="1552">
      <c r="A1552">
        <f>INDEX(resultados!$A$2:$ZZ$3000, 1546, MATCH($B$1, resultados!$A$1:$ZZ$1, 0))</f>
        <v/>
      </c>
      <c r="B1552">
        <f>INDEX(resultados!$A$2:$ZZ$3000, 1546, MATCH($B$2, resultados!$A$1:$ZZ$1, 0))</f>
        <v/>
      </c>
      <c r="C1552">
        <f>INDEX(resultados!$A$2:$ZZ$3000, 1546, MATCH($B$3, resultados!$A$1:$ZZ$1, 0))</f>
        <v/>
      </c>
    </row>
    <row r="1553">
      <c r="A1553">
        <f>INDEX(resultados!$A$2:$ZZ$3000, 1547, MATCH($B$1, resultados!$A$1:$ZZ$1, 0))</f>
        <v/>
      </c>
      <c r="B1553">
        <f>INDEX(resultados!$A$2:$ZZ$3000, 1547, MATCH($B$2, resultados!$A$1:$ZZ$1, 0))</f>
        <v/>
      </c>
      <c r="C1553">
        <f>INDEX(resultados!$A$2:$ZZ$3000, 1547, MATCH($B$3, resultados!$A$1:$ZZ$1, 0))</f>
        <v/>
      </c>
    </row>
    <row r="1554">
      <c r="A1554">
        <f>INDEX(resultados!$A$2:$ZZ$3000, 1548, MATCH($B$1, resultados!$A$1:$ZZ$1, 0))</f>
        <v/>
      </c>
      <c r="B1554">
        <f>INDEX(resultados!$A$2:$ZZ$3000, 1548, MATCH($B$2, resultados!$A$1:$ZZ$1, 0))</f>
        <v/>
      </c>
      <c r="C1554">
        <f>INDEX(resultados!$A$2:$ZZ$3000, 1548, MATCH($B$3, resultados!$A$1:$ZZ$1, 0))</f>
        <v/>
      </c>
    </row>
    <row r="1555">
      <c r="A1555">
        <f>INDEX(resultados!$A$2:$ZZ$3000, 1549, MATCH($B$1, resultados!$A$1:$ZZ$1, 0))</f>
        <v/>
      </c>
      <c r="B1555">
        <f>INDEX(resultados!$A$2:$ZZ$3000, 1549, MATCH($B$2, resultados!$A$1:$ZZ$1, 0))</f>
        <v/>
      </c>
      <c r="C1555">
        <f>INDEX(resultados!$A$2:$ZZ$3000, 1549, MATCH($B$3, resultados!$A$1:$ZZ$1, 0))</f>
        <v/>
      </c>
    </row>
    <row r="1556">
      <c r="A1556">
        <f>INDEX(resultados!$A$2:$ZZ$3000, 1550, MATCH($B$1, resultados!$A$1:$ZZ$1, 0))</f>
        <v/>
      </c>
      <c r="B1556">
        <f>INDEX(resultados!$A$2:$ZZ$3000, 1550, MATCH($B$2, resultados!$A$1:$ZZ$1, 0))</f>
        <v/>
      </c>
      <c r="C1556">
        <f>INDEX(resultados!$A$2:$ZZ$3000, 1550, MATCH($B$3, resultados!$A$1:$ZZ$1, 0))</f>
        <v/>
      </c>
    </row>
    <row r="1557">
      <c r="A1557">
        <f>INDEX(resultados!$A$2:$ZZ$3000, 1551, MATCH($B$1, resultados!$A$1:$ZZ$1, 0))</f>
        <v/>
      </c>
      <c r="B1557">
        <f>INDEX(resultados!$A$2:$ZZ$3000, 1551, MATCH($B$2, resultados!$A$1:$ZZ$1, 0))</f>
        <v/>
      </c>
      <c r="C1557">
        <f>INDEX(resultados!$A$2:$ZZ$3000, 1551, MATCH($B$3, resultados!$A$1:$ZZ$1, 0))</f>
        <v/>
      </c>
    </row>
    <row r="1558">
      <c r="A1558">
        <f>INDEX(resultados!$A$2:$ZZ$3000, 1552, MATCH($B$1, resultados!$A$1:$ZZ$1, 0))</f>
        <v/>
      </c>
      <c r="B1558">
        <f>INDEX(resultados!$A$2:$ZZ$3000, 1552, MATCH($B$2, resultados!$A$1:$ZZ$1, 0))</f>
        <v/>
      </c>
      <c r="C1558">
        <f>INDEX(resultados!$A$2:$ZZ$3000, 1552, MATCH($B$3, resultados!$A$1:$ZZ$1, 0))</f>
        <v/>
      </c>
    </row>
    <row r="1559">
      <c r="A1559">
        <f>INDEX(resultados!$A$2:$ZZ$3000, 1553, MATCH($B$1, resultados!$A$1:$ZZ$1, 0))</f>
        <v/>
      </c>
      <c r="B1559">
        <f>INDEX(resultados!$A$2:$ZZ$3000, 1553, MATCH($B$2, resultados!$A$1:$ZZ$1, 0))</f>
        <v/>
      </c>
      <c r="C1559">
        <f>INDEX(resultados!$A$2:$ZZ$3000, 1553, MATCH($B$3, resultados!$A$1:$ZZ$1, 0))</f>
        <v/>
      </c>
    </row>
    <row r="1560">
      <c r="A1560">
        <f>INDEX(resultados!$A$2:$ZZ$3000, 1554, MATCH($B$1, resultados!$A$1:$ZZ$1, 0))</f>
        <v/>
      </c>
      <c r="B1560">
        <f>INDEX(resultados!$A$2:$ZZ$3000, 1554, MATCH($B$2, resultados!$A$1:$ZZ$1, 0))</f>
        <v/>
      </c>
      <c r="C1560">
        <f>INDEX(resultados!$A$2:$ZZ$3000, 1554, MATCH($B$3, resultados!$A$1:$ZZ$1, 0))</f>
        <v/>
      </c>
    </row>
    <row r="1561">
      <c r="A1561">
        <f>INDEX(resultados!$A$2:$ZZ$3000, 1555, MATCH($B$1, resultados!$A$1:$ZZ$1, 0))</f>
        <v/>
      </c>
      <c r="B1561">
        <f>INDEX(resultados!$A$2:$ZZ$3000, 1555, MATCH($B$2, resultados!$A$1:$ZZ$1, 0))</f>
        <v/>
      </c>
      <c r="C1561">
        <f>INDEX(resultados!$A$2:$ZZ$3000, 1555, MATCH($B$3, resultados!$A$1:$ZZ$1, 0))</f>
        <v/>
      </c>
    </row>
    <row r="1562">
      <c r="A1562">
        <f>INDEX(resultados!$A$2:$ZZ$3000, 1556, MATCH($B$1, resultados!$A$1:$ZZ$1, 0))</f>
        <v/>
      </c>
      <c r="B1562">
        <f>INDEX(resultados!$A$2:$ZZ$3000, 1556, MATCH($B$2, resultados!$A$1:$ZZ$1, 0))</f>
        <v/>
      </c>
      <c r="C1562">
        <f>INDEX(resultados!$A$2:$ZZ$3000, 1556, MATCH($B$3, resultados!$A$1:$ZZ$1, 0))</f>
        <v/>
      </c>
    </row>
    <row r="1563">
      <c r="A1563">
        <f>INDEX(resultados!$A$2:$ZZ$3000, 1557, MATCH($B$1, resultados!$A$1:$ZZ$1, 0))</f>
        <v/>
      </c>
      <c r="B1563">
        <f>INDEX(resultados!$A$2:$ZZ$3000, 1557, MATCH($B$2, resultados!$A$1:$ZZ$1, 0))</f>
        <v/>
      </c>
      <c r="C1563">
        <f>INDEX(resultados!$A$2:$ZZ$3000, 1557, MATCH($B$3, resultados!$A$1:$ZZ$1, 0))</f>
        <v/>
      </c>
    </row>
    <row r="1564">
      <c r="A1564">
        <f>INDEX(resultados!$A$2:$ZZ$3000, 1558, MATCH($B$1, resultados!$A$1:$ZZ$1, 0))</f>
        <v/>
      </c>
      <c r="B1564">
        <f>INDEX(resultados!$A$2:$ZZ$3000, 1558, MATCH($B$2, resultados!$A$1:$ZZ$1, 0))</f>
        <v/>
      </c>
      <c r="C1564">
        <f>INDEX(resultados!$A$2:$ZZ$3000, 1558, MATCH($B$3, resultados!$A$1:$ZZ$1, 0))</f>
        <v/>
      </c>
    </row>
    <row r="1565">
      <c r="A1565">
        <f>INDEX(resultados!$A$2:$ZZ$3000, 1559, MATCH($B$1, resultados!$A$1:$ZZ$1, 0))</f>
        <v/>
      </c>
      <c r="B1565">
        <f>INDEX(resultados!$A$2:$ZZ$3000, 1559, MATCH($B$2, resultados!$A$1:$ZZ$1, 0))</f>
        <v/>
      </c>
      <c r="C1565">
        <f>INDEX(resultados!$A$2:$ZZ$3000, 1559, MATCH($B$3, resultados!$A$1:$ZZ$1, 0))</f>
        <v/>
      </c>
    </row>
    <row r="1566">
      <c r="A1566">
        <f>INDEX(resultados!$A$2:$ZZ$3000, 1560, MATCH($B$1, resultados!$A$1:$ZZ$1, 0))</f>
        <v/>
      </c>
      <c r="B1566">
        <f>INDEX(resultados!$A$2:$ZZ$3000, 1560, MATCH($B$2, resultados!$A$1:$ZZ$1, 0))</f>
        <v/>
      </c>
      <c r="C1566">
        <f>INDEX(resultados!$A$2:$ZZ$3000, 1560, MATCH($B$3, resultados!$A$1:$ZZ$1, 0))</f>
        <v/>
      </c>
    </row>
    <row r="1567">
      <c r="A1567">
        <f>INDEX(resultados!$A$2:$ZZ$3000, 1561, MATCH($B$1, resultados!$A$1:$ZZ$1, 0))</f>
        <v/>
      </c>
      <c r="B1567">
        <f>INDEX(resultados!$A$2:$ZZ$3000, 1561, MATCH($B$2, resultados!$A$1:$ZZ$1, 0))</f>
        <v/>
      </c>
      <c r="C1567">
        <f>INDEX(resultados!$A$2:$ZZ$3000, 1561, MATCH($B$3, resultados!$A$1:$ZZ$1, 0))</f>
        <v/>
      </c>
    </row>
    <row r="1568">
      <c r="A1568">
        <f>INDEX(resultados!$A$2:$ZZ$3000, 1562, MATCH($B$1, resultados!$A$1:$ZZ$1, 0))</f>
        <v/>
      </c>
      <c r="B1568">
        <f>INDEX(resultados!$A$2:$ZZ$3000, 1562, MATCH($B$2, resultados!$A$1:$ZZ$1, 0))</f>
        <v/>
      </c>
      <c r="C1568">
        <f>INDEX(resultados!$A$2:$ZZ$3000, 1562, MATCH($B$3, resultados!$A$1:$ZZ$1, 0))</f>
        <v/>
      </c>
    </row>
    <row r="1569">
      <c r="A1569">
        <f>INDEX(resultados!$A$2:$ZZ$3000, 1563, MATCH($B$1, resultados!$A$1:$ZZ$1, 0))</f>
        <v/>
      </c>
      <c r="B1569">
        <f>INDEX(resultados!$A$2:$ZZ$3000, 1563, MATCH($B$2, resultados!$A$1:$ZZ$1, 0))</f>
        <v/>
      </c>
      <c r="C1569">
        <f>INDEX(resultados!$A$2:$ZZ$3000, 1563, MATCH($B$3, resultados!$A$1:$ZZ$1, 0))</f>
        <v/>
      </c>
    </row>
    <row r="1570">
      <c r="A1570">
        <f>INDEX(resultados!$A$2:$ZZ$3000, 1564, MATCH($B$1, resultados!$A$1:$ZZ$1, 0))</f>
        <v/>
      </c>
      <c r="B1570">
        <f>INDEX(resultados!$A$2:$ZZ$3000, 1564, MATCH($B$2, resultados!$A$1:$ZZ$1, 0))</f>
        <v/>
      </c>
      <c r="C1570">
        <f>INDEX(resultados!$A$2:$ZZ$3000, 1564, MATCH($B$3, resultados!$A$1:$ZZ$1, 0))</f>
        <v/>
      </c>
    </row>
    <row r="1571">
      <c r="A1571">
        <f>INDEX(resultados!$A$2:$ZZ$3000, 1565, MATCH($B$1, resultados!$A$1:$ZZ$1, 0))</f>
        <v/>
      </c>
      <c r="B1571">
        <f>INDEX(resultados!$A$2:$ZZ$3000, 1565, MATCH($B$2, resultados!$A$1:$ZZ$1, 0))</f>
        <v/>
      </c>
      <c r="C1571">
        <f>INDEX(resultados!$A$2:$ZZ$3000, 1565, MATCH($B$3, resultados!$A$1:$ZZ$1, 0))</f>
        <v/>
      </c>
    </row>
    <row r="1572">
      <c r="A1572">
        <f>INDEX(resultados!$A$2:$ZZ$3000, 1566, MATCH($B$1, resultados!$A$1:$ZZ$1, 0))</f>
        <v/>
      </c>
      <c r="B1572">
        <f>INDEX(resultados!$A$2:$ZZ$3000, 1566, MATCH($B$2, resultados!$A$1:$ZZ$1, 0))</f>
        <v/>
      </c>
      <c r="C1572">
        <f>INDEX(resultados!$A$2:$ZZ$3000, 1566, MATCH($B$3, resultados!$A$1:$ZZ$1, 0))</f>
        <v/>
      </c>
    </row>
    <row r="1573">
      <c r="A1573">
        <f>INDEX(resultados!$A$2:$ZZ$3000, 1567, MATCH($B$1, resultados!$A$1:$ZZ$1, 0))</f>
        <v/>
      </c>
      <c r="B1573">
        <f>INDEX(resultados!$A$2:$ZZ$3000, 1567, MATCH($B$2, resultados!$A$1:$ZZ$1, 0))</f>
        <v/>
      </c>
      <c r="C1573">
        <f>INDEX(resultados!$A$2:$ZZ$3000, 1567, MATCH($B$3, resultados!$A$1:$ZZ$1, 0))</f>
        <v/>
      </c>
    </row>
    <row r="1574">
      <c r="A1574">
        <f>INDEX(resultados!$A$2:$ZZ$3000, 1568, MATCH($B$1, resultados!$A$1:$ZZ$1, 0))</f>
        <v/>
      </c>
      <c r="B1574">
        <f>INDEX(resultados!$A$2:$ZZ$3000, 1568, MATCH($B$2, resultados!$A$1:$ZZ$1, 0))</f>
        <v/>
      </c>
      <c r="C1574">
        <f>INDEX(resultados!$A$2:$ZZ$3000, 1568, MATCH($B$3, resultados!$A$1:$ZZ$1, 0))</f>
        <v/>
      </c>
    </row>
    <row r="1575">
      <c r="A1575">
        <f>INDEX(resultados!$A$2:$ZZ$3000, 1569, MATCH($B$1, resultados!$A$1:$ZZ$1, 0))</f>
        <v/>
      </c>
      <c r="B1575">
        <f>INDEX(resultados!$A$2:$ZZ$3000, 1569, MATCH($B$2, resultados!$A$1:$ZZ$1, 0))</f>
        <v/>
      </c>
      <c r="C1575">
        <f>INDEX(resultados!$A$2:$ZZ$3000, 1569, MATCH($B$3, resultados!$A$1:$ZZ$1, 0))</f>
        <v/>
      </c>
    </row>
    <row r="1576">
      <c r="A1576">
        <f>INDEX(resultados!$A$2:$ZZ$3000, 1570, MATCH($B$1, resultados!$A$1:$ZZ$1, 0))</f>
        <v/>
      </c>
      <c r="B1576">
        <f>INDEX(resultados!$A$2:$ZZ$3000, 1570, MATCH($B$2, resultados!$A$1:$ZZ$1, 0))</f>
        <v/>
      </c>
      <c r="C1576">
        <f>INDEX(resultados!$A$2:$ZZ$3000, 1570, MATCH($B$3, resultados!$A$1:$ZZ$1, 0))</f>
        <v/>
      </c>
    </row>
    <row r="1577">
      <c r="A1577">
        <f>INDEX(resultados!$A$2:$ZZ$3000, 1571, MATCH($B$1, resultados!$A$1:$ZZ$1, 0))</f>
        <v/>
      </c>
      <c r="B1577">
        <f>INDEX(resultados!$A$2:$ZZ$3000, 1571, MATCH($B$2, resultados!$A$1:$ZZ$1, 0))</f>
        <v/>
      </c>
      <c r="C1577">
        <f>INDEX(resultados!$A$2:$ZZ$3000, 1571, MATCH($B$3, resultados!$A$1:$ZZ$1, 0))</f>
        <v/>
      </c>
    </row>
    <row r="1578">
      <c r="A1578">
        <f>INDEX(resultados!$A$2:$ZZ$3000, 1572, MATCH($B$1, resultados!$A$1:$ZZ$1, 0))</f>
        <v/>
      </c>
      <c r="B1578">
        <f>INDEX(resultados!$A$2:$ZZ$3000, 1572, MATCH($B$2, resultados!$A$1:$ZZ$1, 0))</f>
        <v/>
      </c>
      <c r="C1578">
        <f>INDEX(resultados!$A$2:$ZZ$3000, 1572, MATCH($B$3, resultados!$A$1:$ZZ$1, 0))</f>
        <v/>
      </c>
    </row>
    <row r="1579">
      <c r="A1579">
        <f>INDEX(resultados!$A$2:$ZZ$3000, 1573, MATCH($B$1, resultados!$A$1:$ZZ$1, 0))</f>
        <v/>
      </c>
      <c r="B1579">
        <f>INDEX(resultados!$A$2:$ZZ$3000, 1573, MATCH($B$2, resultados!$A$1:$ZZ$1, 0))</f>
        <v/>
      </c>
      <c r="C1579">
        <f>INDEX(resultados!$A$2:$ZZ$3000, 1573, MATCH($B$3, resultados!$A$1:$ZZ$1, 0))</f>
        <v/>
      </c>
    </row>
    <row r="1580">
      <c r="A1580">
        <f>INDEX(resultados!$A$2:$ZZ$3000, 1574, MATCH($B$1, resultados!$A$1:$ZZ$1, 0))</f>
        <v/>
      </c>
      <c r="B1580">
        <f>INDEX(resultados!$A$2:$ZZ$3000, 1574, MATCH($B$2, resultados!$A$1:$ZZ$1, 0))</f>
        <v/>
      </c>
      <c r="C1580">
        <f>INDEX(resultados!$A$2:$ZZ$3000, 1574, MATCH($B$3, resultados!$A$1:$ZZ$1, 0))</f>
        <v/>
      </c>
    </row>
    <row r="1581">
      <c r="A1581">
        <f>INDEX(resultados!$A$2:$ZZ$3000, 1575, MATCH($B$1, resultados!$A$1:$ZZ$1, 0))</f>
        <v/>
      </c>
      <c r="B1581">
        <f>INDEX(resultados!$A$2:$ZZ$3000, 1575, MATCH($B$2, resultados!$A$1:$ZZ$1, 0))</f>
        <v/>
      </c>
      <c r="C1581">
        <f>INDEX(resultados!$A$2:$ZZ$3000, 1575, MATCH($B$3, resultados!$A$1:$ZZ$1, 0))</f>
        <v/>
      </c>
    </row>
    <row r="1582">
      <c r="A1582">
        <f>INDEX(resultados!$A$2:$ZZ$3000, 1576, MATCH($B$1, resultados!$A$1:$ZZ$1, 0))</f>
        <v/>
      </c>
      <c r="B1582">
        <f>INDEX(resultados!$A$2:$ZZ$3000, 1576, MATCH($B$2, resultados!$A$1:$ZZ$1, 0))</f>
        <v/>
      </c>
      <c r="C1582">
        <f>INDEX(resultados!$A$2:$ZZ$3000, 1576, MATCH($B$3, resultados!$A$1:$ZZ$1, 0))</f>
        <v/>
      </c>
    </row>
    <row r="1583">
      <c r="A1583">
        <f>INDEX(resultados!$A$2:$ZZ$3000, 1577, MATCH($B$1, resultados!$A$1:$ZZ$1, 0))</f>
        <v/>
      </c>
      <c r="B1583">
        <f>INDEX(resultados!$A$2:$ZZ$3000, 1577, MATCH($B$2, resultados!$A$1:$ZZ$1, 0))</f>
        <v/>
      </c>
      <c r="C1583">
        <f>INDEX(resultados!$A$2:$ZZ$3000, 1577, MATCH($B$3, resultados!$A$1:$ZZ$1, 0))</f>
        <v/>
      </c>
    </row>
    <row r="1584">
      <c r="A1584">
        <f>INDEX(resultados!$A$2:$ZZ$3000, 1578, MATCH($B$1, resultados!$A$1:$ZZ$1, 0))</f>
        <v/>
      </c>
      <c r="B1584">
        <f>INDEX(resultados!$A$2:$ZZ$3000, 1578, MATCH($B$2, resultados!$A$1:$ZZ$1, 0))</f>
        <v/>
      </c>
      <c r="C1584">
        <f>INDEX(resultados!$A$2:$ZZ$3000, 1578, MATCH($B$3, resultados!$A$1:$ZZ$1, 0))</f>
        <v/>
      </c>
    </row>
    <row r="1585">
      <c r="A1585">
        <f>INDEX(resultados!$A$2:$ZZ$3000, 1579, MATCH($B$1, resultados!$A$1:$ZZ$1, 0))</f>
        <v/>
      </c>
      <c r="B1585">
        <f>INDEX(resultados!$A$2:$ZZ$3000, 1579, MATCH($B$2, resultados!$A$1:$ZZ$1, 0))</f>
        <v/>
      </c>
      <c r="C1585">
        <f>INDEX(resultados!$A$2:$ZZ$3000, 1579, MATCH($B$3, resultados!$A$1:$ZZ$1, 0))</f>
        <v/>
      </c>
    </row>
    <row r="1586">
      <c r="A1586">
        <f>INDEX(resultados!$A$2:$ZZ$3000, 1580, MATCH($B$1, resultados!$A$1:$ZZ$1, 0))</f>
        <v/>
      </c>
      <c r="B1586">
        <f>INDEX(resultados!$A$2:$ZZ$3000, 1580, MATCH($B$2, resultados!$A$1:$ZZ$1, 0))</f>
        <v/>
      </c>
      <c r="C1586">
        <f>INDEX(resultados!$A$2:$ZZ$3000, 1580, MATCH($B$3, resultados!$A$1:$ZZ$1, 0))</f>
        <v/>
      </c>
    </row>
    <row r="1587">
      <c r="A1587">
        <f>INDEX(resultados!$A$2:$ZZ$3000, 1581, MATCH($B$1, resultados!$A$1:$ZZ$1, 0))</f>
        <v/>
      </c>
      <c r="B1587">
        <f>INDEX(resultados!$A$2:$ZZ$3000, 1581, MATCH($B$2, resultados!$A$1:$ZZ$1, 0))</f>
        <v/>
      </c>
      <c r="C1587">
        <f>INDEX(resultados!$A$2:$ZZ$3000, 1581, MATCH($B$3, resultados!$A$1:$ZZ$1, 0))</f>
        <v/>
      </c>
    </row>
    <row r="1588">
      <c r="A1588">
        <f>INDEX(resultados!$A$2:$ZZ$3000, 1582, MATCH($B$1, resultados!$A$1:$ZZ$1, 0))</f>
        <v/>
      </c>
      <c r="B1588">
        <f>INDEX(resultados!$A$2:$ZZ$3000, 1582, MATCH($B$2, resultados!$A$1:$ZZ$1, 0))</f>
        <v/>
      </c>
      <c r="C1588">
        <f>INDEX(resultados!$A$2:$ZZ$3000, 1582, MATCH($B$3, resultados!$A$1:$ZZ$1, 0))</f>
        <v/>
      </c>
    </row>
    <row r="1589">
      <c r="A1589">
        <f>INDEX(resultados!$A$2:$ZZ$3000, 1583, MATCH($B$1, resultados!$A$1:$ZZ$1, 0))</f>
        <v/>
      </c>
      <c r="B1589">
        <f>INDEX(resultados!$A$2:$ZZ$3000, 1583, MATCH($B$2, resultados!$A$1:$ZZ$1, 0))</f>
        <v/>
      </c>
      <c r="C1589">
        <f>INDEX(resultados!$A$2:$ZZ$3000, 1583, MATCH($B$3, resultados!$A$1:$ZZ$1, 0))</f>
        <v/>
      </c>
    </row>
    <row r="1590">
      <c r="A1590">
        <f>INDEX(resultados!$A$2:$ZZ$3000, 1584, MATCH($B$1, resultados!$A$1:$ZZ$1, 0))</f>
        <v/>
      </c>
      <c r="B1590">
        <f>INDEX(resultados!$A$2:$ZZ$3000, 1584, MATCH($B$2, resultados!$A$1:$ZZ$1, 0))</f>
        <v/>
      </c>
      <c r="C1590">
        <f>INDEX(resultados!$A$2:$ZZ$3000, 1584, MATCH($B$3, resultados!$A$1:$ZZ$1, 0))</f>
        <v/>
      </c>
    </row>
    <row r="1591">
      <c r="A1591">
        <f>INDEX(resultados!$A$2:$ZZ$3000, 1585, MATCH($B$1, resultados!$A$1:$ZZ$1, 0))</f>
        <v/>
      </c>
      <c r="B1591">
        <f>INDEX(resultados!$A$2:$ZZ$3000, 1585, MATCH($B$2, resultados!$A$1:$ZZ$1, 0))</f>
        <v/>
      </c>
      <c r="C1591">
        <f>INDEX(resultados!$A$2:$ZZ$3000, 1585, MATCH($B$3, resultados!$A$1:$ZZ$1, 0))</f>
        <v/>
      </c>
    </row>
    <row r="1592">
      <c r="A1592">
        <f>INDEX(resultados!$A$2:$ZZ$3000, 1586, MATCH($B$1, resultados!$A$1:$ZZ$1, 0))</f>
        <v/>
      </c>
      <c r="B1592">
        <f>INDEX(resultados!$A$2:$ZZ$3000, 1586, MATCH($B$2, resultados!$A$1:$ZZ$1, 0))</f>
        <v/>
      </c>
      <c r="C1592">
        <f>INDEX(resultados!$A$2:$ZZ$3000, 1586, MATCH($B$3, resultados!$A$1:$ZZ$1, 0))</f>
        <v/>
      </c>
    </row>
    <row r="1593">
      <c r="A1593">
        <f>INDEX(resultados!$A$2:$ZZ$3000, 1587, MATCH($B$1, resultados!$A$1:$ZZ$1, 0))</f>
        <v/>
      </c>
      <c r="B1593">
        <f>INDEX(resultados!$A$2:$ZZ$3000, 1587, MATCH($B$2, resultados!$A$1:$ZZ$1, 0))</f>
        <v/>
      </c>
      <c r="C1593">
        <f>INDEX(resultados!$A$2:$ZZ$3000, 1587, MATCH($B$3, resultados!$A$1:$ZZ$1, 0))</f>
        <v/>
      </c>
    </row>
    <row r="1594">
      <c r="A1594">
        <f>INDEX(resultados!$A$2:$ZZ$3000, 1588, MATCH($B$1, resultados!$A$1:$ZZ$1, 0))</f>
        <v/>
      </c>
      <c r="B1594">
        <f>INDEX(resultados!$A$2:$ZZ$3000, 1588, MATCH($B$2, resultados!$A$1:$ZZ$1, 0))</f>
        <v/>
      </c>
      <c r="C1594">
        <f>INDEX(resultados!$A$2:$ZZ$3000, 1588, MATCH($B$3, resultados!$A$1:$ZZ$1, 0))</f>
        <v/>
      </c>
    </row>
    <row r="1595">
      <c r="A1595">
        <f>INDEX(resultados!$A$2:$ZZ$3000, 1589, MATCH($B$1, resultados!$A$1:$ZZ$1, 0))</f>
        <v/>
      </c>
      <c r="B1595">
        <f>INDEX(resultados!$A$2:$ZZ$3000, 1589, MATCH($B$2, resultados!$A$1:$ZZ$1, 0))</f>
        <v/>
      </c>
      <c r="C1595">
        <f>INDEX(resultados!$A$2:$ZZ$3000, 1589, MATCH($B$3, resultados!$A$1:$ZZ$1, 0))</f>
        <v/>
      </c>
    </row>
    <row r="1596">
      <c r="A1596">
        <f>INDEX(resultados!$A$2:$ZZ$3000, 1590, MATCH($B$1, resultados!$A$1:$ZZ$1, 0))</f>
        <v/>
      </c>
      <c r="B1596">
        <f>INDEX(resultados!$A$2:$ZZ$3000, 1590, MATCH($B$2, resultados!$A$1:$ZZ$1, 0))</f>
        <v/>
      </c>
      <c r="C1596">
        <f>INDEX(resultados!$A$2:$ZZ$3000, 1590, MATCH($B$3, resultados!$A$1:$ZZ$1, 0))</f>
        <v/>
      </c>
    </row>
    <row r="1597">
      <c r="A1597">
        <f>INDEX(resultados!$A$2:$ZZ$3000, 1591, MATCH($B$1, resultados!$A$1:$ZZ$1, 0))</f>
        <v/>
      </c>
      <c r="B1597">
        <f>INDEX(resultados!$A$2:$ZZ$3000, 1591, MATCH($B$2, resultados!$A$1:$ZZ$1, 0))</f>
        <v/>
      </c>
      <c r="C1597">
        <f>INDEX(resultados!$A$2:$ZZ$3000, 1591, MATCH($B$3, resultados!$A$1:$ZZ$1, 0))</f>
        <v/>
      </c>
    </row>
    <row r="1598">
      <c r="A1598">
        <f>INDEX(resultados!$A$2:$ZZ$3000, 1592, MATCH($B$1, resultados!$A$1:$ZZ$1, 0))</f>
        <v/>
      </c>
      <c r="B1598">
        <f>INDEX(resultados!$A$2:$ZZ$3000, 1592, MATCH($B$2, resultados!$A$1:$ZZ$1, 0))</f>
        <v/>
      </c>
      <c r="C1598">
        <f>INDEX(resultados!$A$2:$ZZ$3000, 1592, MATCH($B$3, resultados!$A$1:$ZZ$1, 0))</f>
        <v/>
      </c>
    </row>
    <row r="1599">
      <c r="A1599">
        <f>INDEX(resultados!$A$2:$ZZ$3000, 1593, MATCH($B$1, resultados!$A$1:$ZZ$1, 0))</f>
        <v/>
      </c>
      <c r="B1599">
        <f>INDEX(resultados!$A$2:$ZZ$3000, 1593, MATCH($B$2, resultados!$A$1:$ZZ$1, 0))</f>
        <v/>
      </c>
      <c r="C1599">
        <f>INDEX(resultados!$A$2:$ZZ$3000, 1593, MATCH($B$3, resultados!$A$1:$ZZ$1, 0))</f>
        <v/>
      </c>
    </row>
    <row r="1600">
      <c r="A1600">
        <f>INDEX(resultados!$A$2:$ZZ$3000, 1594, MATCH($B$1, resultados!$A$1:$ZZ$1, 0))</f>
        <v/>
      </c>
      <c r="B1600">
        <f>INDEX(resultados!$A$2:$ZZ$3000, 1594, MATCH($B$2, resultados!$A$1:$ZZ$1, 0))</f>
        <v/>
      </c>
      <c r="C1600">
        <f>INDEX(resultados!$A$2:$ZZ$3000, 1594, MATCH($B$3, resultados!$A$1:$ZZ$1, 0))</f>
        <v/>
      </c>
    </row>
    <row r="1601">
      <c r="A1601">
        <f>INDEX(resultados!$A$2:$ZZ$3000, 1595, MATCH($B$1, resultados!$A$1:$ZZ$1, 0))</f>
        <v/>
      </c>
      <c r="B1601">
        <f>INDEX(resultados!$A$2:$ZZ$3000, 1595, MATCH($B$2, resultados!$A$1:$ZZ$1, 0))</f>
        <v/>
      </c>
      <c r="C1601">
        <f>INDEX(resultados!$A$2:$ZZ$3000, 1595, MATCH($B$3, resultados!$A$1:$ZZ$1, 0))</f>
        <v/>
      </c>
    </row>
    <row r="1602">
      <c r="A1602">
        <f>INDEX(resultados!$A$2:$ZZ$3000, 1596, MATCH($B$1, resultados!$A$1:$ZZ$1, 0))</f>
        <v/>
      </c>
      <c r="B1602">
        <f>INDEX(resultados!$A$2:$ZZ$3000, 1596, MATCH($B$2, resultados!$A$1:$ZZ$1, 0))</f>
        <v/>
      </c>
      <c r="C1602">
        <f>INDEX(resultados!$A$2:$ZZ$3000, 1596, MATCH($B$3, resultados!$A$1:$ZZ$1, 0))</f>
        <v/>
      </c>
    </row>
    <row r="1603">
      <c r="A1603">
        <f>INDEX(resultados!$A$2:$ZZ$3000, 1597, MATCH($B$1, resultados!$A$1:$ZZ$1, 0))</f>
        <v/>
      </c>
      <c r="B1603">
        <f>INDEX(resultados!$A$2:$ZZ$3000, 1597, MATCH($B$2, resultados!$A$1:$ZZ$1, 0))</f>
        <v/>
      </c>
      <c r="C1603">
        <f>INDEX(resultados!$A$2:$ZZ$3000, 1597, MATCH($B$3, resultados!$A$1:$ZZ$1, 0))</f>
        <v/>
      </c>
    </row>
    <row r="1604">
      <c r="A1604">
        <f>INDEX(resultados!$A$2:$ZZ$3000, 1598, MATCH($B$1, resultados!$A$1:$ZZ$1, 0))</f>
        <v/>
      </c>
      <c r="B1604">
        <f>INDEX(resultados!$A$2:$ZZ$3000, 1598, MATCH($B$2, resultados!$A$1:$ZZ$1, 0))</f>
        <v/>
      </c>
      <c r="C1604">
        <f>INDEX(resultados!$A$2:$ZZ$3000, 1598, MATCH($B$3, resultados!$A$1:$ZZ$1, 0))</f>
        <v/>
      </c>
    </row>
    <row r="1605">
      <c r="A1605">
        <f>INDEX(resultados!$A$2:$ZZ$3000, 1599, MATCH($B$1, resultados!$A$1:$ZZ$1, 0))</f>
        <v/>
      </c>
      <c r="B1605">
        <f>INDEX(resultados!$A$2:$ZZ$3000, 1599, MATCH($B$2, resultados!$A$1:$ZZ$1, 0))</f>
        <v/>
      </c>
      <c r="C1605">
        <f>INDEX(resultados!$A$2:$ZZ$3000, 1599, MATCH($B$3, resultados!$A$1:$ZZ$1, 0))</f>
        <v/>
      </c>
    </row>
    <row r="1606">
      <c r="A1606">
        <f>INDEX(resultados!$A$2:$ZZ$3000, 1600, MATCH($B$1, resultados!$A$1:$ZZ$1, 0))</f>
        <v/>
      </c>
      <c r="B1606">
        <f>INDEX(resultados!$A$2:$ZZ$3000, 1600, MATCH($B$2, resultados!$A$1:$ZZ$1, 0))</f>
        <v/>
      </c>
      <c r="C1606">
        <f>INDEX(resultados!$A$2:$ZZ$3000, 1600, MATCH($B$3, resultados!$A$1:$ZZ$1, 0))</f>
        <v/>
      </c>
    </row>
    <row r="1607">
      <c r="A1607">
        <f>INDEX(resultados!$A$2:$ZZ$3000, 1601, MATCH($B$1, resultados!$A$1:$ZZ$1, 0))</f>
        <v/>
      </c>
      <c r="B1607">
        <f>INDEX(resultados!$A$2:$ZZ$3000, 1601, MATCH($B$2, resultados!$A$1:$ZZ$1, 0))</f>
        <v/>
      </c>
      <c r="C1607">
        <f>INDEX(resultados!$A$2:$ZZ$3000, 1601, MATCH($B$3, resultados!$A$1:$ZZ$1, 0))</f>
        <v/>
      </c>
    </row>
    <row r="1608">
      <c r="A1608">
        <f>INDEX(resultados!$A$2:$ZZ$3000, 1602, MATCH($B$1, resultados!$A$1:$ZZ$1, 0))</f>
        <v/>
      </c>
      <c r="B1608">
        <f>INDEX(resultados!$A$2:$ZZ$3000, 1602, MATCH($B$2, resultados!$A$1:$ZZ$1, 0))</f>
        <v/>
      </c>
      <c r="C1608">
        <f>INDEX(resultados!$A$2:$ZZ$3000, 1602, MATCH($B$3, resultados!$A$1:$ZZ$1, 0))</f>
        <v/>
      </c>
    </row>
    <row r="1609">
      <c r="A1609">
        <f>INDEX(resultados!$A$2:$ZZ$3000, 1603, MATCH($B$1, resultados!$A$1:$ZZ$1, 0))</f>
        <v/>
      </c>
      <c r="B1609">
        <f>INDEX(resultados!$A$2:$ZZ$3000, 1603, MATCH($B$2, resultados!$A$1:$ZZ$1, 0))</f>
        <v/>
      </c>
      <c r="C1609">
        <f>INDEX(resultados!$A$2:$ZZ$3000, 1603, MATCH($B$3, resultados!$A$1:$ZZ$1, 0))</f>
        <v/>
      </c>
    </row>
    <row r="1610">
      <c r="A1610">
        <f>INDEX(resultados!$A$2:$ZZ$3000, 1604, MATCH($B$1, resultados!$A$1:$ZZ$1, 0))</f>
        <v/>
      </c>
      <c r="B1610">
        <f>INDEX(resultados!$A$2:$ZZ$3000, 1604, MATCH($B$2, resultados!$A$1:$ZZ$1, 0))</f>
        <v/>
      </c>
      <c r="C1610">
        <f>INDEX(resultados!$A$2:$ZZ$3000, 1604, MATCH($B$3, resultados!$A$1:$ZZ$1, 0))</f>
        <v/>
      </c>
    </row>
    <row r="1611">
      <c r="A1611">
        <f>INDEX(resultados!$A$2:$ZZ$3000, 1605, MATCH($B$1, resultados!$A$1:$ZZ$1, 0))</f>
        <v/>
      </c>
      <c r="B1611">
        <f>INDEX(resultados!$A$2:$ZZ$3000, 1605, MATCH($B$2, resultados!$A$1:$ZZ$1, 0))</f>
        <v/>
      </c>
      <c r="C1611">
        <f>INDEX(resultados!$A$2:$ZZ$3000, 1605, MATCH($B$3, resultados!$A$1:$ZZ$1, 0))</f>
        <v/>
      </c>
    </row>
    <row r="1612">
      <c r="A1612">
        <f>INDEX(resultados!$A$2:$ZZ$3000, 1606, MATCH($B$1, resultados!$A$1:$ZZ$1, 0))</f>
        <v/>
      </c>
      <c r="B1612">
        <f>INDEX(resultados!$A$2:$ZZ$3000, 1606, MATCH($B$2, resultados!$A$1:$ZZ$1, 0))</f>
        <v/>
      </c>
      <c r="C1612">
        <f>INDEX(resultados!$A$2:$ZZ$3000, 1606, MATCH($B$3, resultados!$A$1:$ZZ$1, 0))</f>
        <v/>
      </c>
    </row>
    <row r="1613">
      <c r="A1613">
        <f>INDEX(resultados!$A$2:$ZZ$3000, 1607, MATCH($B$1, resultados!$A$1:$ZZ$1, 0))</f>
        <v/>
      </c>
      <c r="B1613">
        <f>INDEX(resultados!$A$2:$ZZ$3000, 1607, MATCH($B$2, resultados!$A$1:$ZZ$1, 0))</f>
        <v/>
      </c>
      <c r="C1613">
        <f>INDEX(resultados!$A$2:$ZZ$3000, 1607, MATCH($B$3, resultados!$A$1:$ZZ$1, 0))</f>
        <v/>
      </c>
    </row>
    <row r="1614">
      <c r="A1614">
        <f>INDEX(resultados!$A$2:$ZZ$3000, 1608, MATCH($B$1, resultados!$A$1:$ZZ$1, 0))</f>
        <v/>
      </c>
      <c r="B1614">
        <f>INDEX(resultados!$A$2:$ZZ$3000, 1608, MATCH($B$2, resultados!$A$1:$ZZ$1, 0))</f>
        <v/>
      </c>
      <c r="C1614">
        <f>INDEX(resultados!$A$2:$ZZ$3000, 1608, MATCH($B$3, resultados!$A$1:$ZZ$1, 0))</f>
        <v/>
      </c>
    </row>
    <row r="1615">
      <c r="A1615">
        <f>INDEX(resultados!$A$2:$ZZ$3000, 1609, MATCH($B$1, resultados!$A$1:$ZZ$1, 0))</f>
        <v/>
      </c>
      <c r="B1615">
        <f>INDEX(resultados!$A$2:$ZZ$3000, 1609, MATCH($B$2, resultados!$A$1:$ZZ$1, 0))</f>
        <v/>
      </c>
      <c r="C1615">
        <f>INDEX(resultados!$A$2:$ZZ$3000, 1609, MATCH($B$3, resultados!$A$1:$ZZ$1, 0))</f>
        <v/>
      </c>
    </row>
    <row r="1616">
      <c r="A1616">
        <f>INDEX(resultados!$A$2:$ZZ$3000, 1610, MATCH($B$1, resultados!$A$1:$ZZ$1, 0))</f>
        <v/>
      </c>
      <c r="B1616">
        <f>INDEX(resultados!$A$2:$ZZ$3000, 1610, MATCH($B$2, resultados!$A$1:$ZZ$1, 0))</f>
        <v/>
      </c>
      <c r="C1616">
        <f>INDEX(resultados!$A$2:$ZZ$3000, 1610, MATCH($B$3, resultados!$A$1:$ZZ$1, 0))</f>
        <v/>
      </c>
    </row>
    <row r="1617">
      <c r="A1617">
        <f>INDEX(resultados!$A$2:$ZZ$3000, 1611, MATCH($B$1, resultados!$A$1:$ZZ$1, 0))</f>
        <v/>
      </c>
      <c r="B1617">
        <f>INDEX(resultados!$A$2:$ZZ$3000, 1611, MATCH($B$2, resultados!$A$1:$ZZ$1, 0))</f>
        <v/>
      </c>
      <c r="C1617">
        <f>INDEX(resultados!$A$2:$ZZ$3000, 1611, MATCH($B$3, resultados!$A$1:$ZZ$1, 0))</f>
        <v/>
      </c>
    </row>
    <row r="1618">
      <c r="A1618">
        <f>INDEX(resultados!$A$2:$ZZ$3000, 1612, MATCH($B$1, resultados!$A$1:$ZZ$1, 0))</f>
        <v/>
      </c>
      <c r="B1618">
        <f>INDEX(resultados!$A$2:$ZZ$3000, 1612, MATCH($B$2, resultados!$A$1:$ZZ$1, 0))</f>
        <v/>
      </c>
      <c r="C1618">
        <f>INDEX(resultados!$A$2:$ZZ$3000, 1612, MATCH($B$3, resultados!$A$1:$ZZ$1, 0))</f>
        <v/>
      </c>
    </row>
    <row r="1619">
      <c r="A1619">
        <f>INDEX(resultados!$A$2:$ZZ$3000, 1613, MATCH($B$1, resultados!$A$1:$ZZ$1, 0))</f>
        <v/>
      </c>
      <c r="B1619">
        <f>INDEX(resultados!$A$2:$ZZ$3000, 1613, MATCH($B$2, resultados!$A$1:$ZZ$1, 0))</f>
        <v/>
      </c>
      <c r="C1619">
        <f>INDEX(resultados!$A$2:$ZZ$3000, 1613, MATCH($B$3, resultados!$A$1:$ZZ$1, 0))</f>
        <v/>
      </c>
    </row>
    <row r="1620">
      <c r="A1620">
        <f>INDEX(resultados!$A$2:$ZZ$3000, 1614, MATCH($B$1, resultados!$A$1:$ZZ$1, 0))</f>
        <v/>
      </c>
      <c r="B1620">
        <f>INDEX(resultados!$A$2:$ZZ$3000, 1614, MATCH($B$2, resultados!$A$1:$ZZ$1, 0))</f>
        <v/>
      </c>
      <c r="C1620">
        <f>INDEX(resultados!$A$2:$ZZ$3000, 1614, MATCH($B$3, resultados!$A$1:$ZZ$1, 0))</f>
        <v/>
      </c>
    </row>
    <row r="1621">
      <c r="A1621">
        <f>INDEX(resultados!$A$2:$ZZ$3000, 1615, MATCH($B$1, resultados!$A$1:$ZZ$1, 0))</f>
        <v/>
      </c>
      <c r="B1621">
        <f>INDEX(resultados!$A$2:$ZZ$3000, 1615, MATCH($B$2, resultados!$A$1:$ZZ$1, 0))</f>
        <v/>
      </c>
      <c r="C1621">
        <f>INDEX(resultados!$A$2:$ZZ$3000, 1615, MATCH($B$3, resultados!$A$1:$ZZ$1, 0))</f>
        <v/>
      </c>
    </row>
    <row r="1622">
      <c r="A1622">
        <f>INDEX(resultados!$A$2:$ZZ$3000, 1616, MATCH($B$1, resultados!$A$1:$ZZ$1, 0))</f>
        <v/>
      </c>
      <c r="B1622">
        <f>INDEX(resultados!$A$2:$ZZ$3000, 1616, MATCH($B$2, resultados!$A$1:$ZZ$1, 0))</f>
        <v/>
      </c>
      <c r="C1622">
        <f>INDEX(resultados!$A$2:$ZZ$3000, 1616, MATCH($B$3, resultados!$A$1:$ZZ$1, 0))</f>
        <v/>
      </c>
    </row>
    <row r="1623">
      <c r="A1623">
        <f>INDEX(resultados!$A$2:$ZZ$3000, 1617, MATCH($B$1, resultados!$A$1:$ZZ$1, 0))</f>
        <v/>
      </c>
      <c r="B1623">
        <f>INDEX(resultados!$A$2:$ZZ$3000, 1617, MATCH($B$2, resultados!$A$1:$ZZ$1, 0))</f>
        <v/>
      </c>
      <c r="C1623">
        <f>INDEX(resultados!$A$2:$ZZ$3000, 1617, MATCH($B$3, resultados!$A$1:$ZZ$1, 0))</f>
        <v/>
      </c>
    </row>
    <row r="1624">
      <c r="A1624">
        <f>INDEX(resultados!$A$2:$ZZ$3000, 1618, MATCH($B$1, resultados!$A$1:$ZZ$1, 0))</f>
        <v/>
      </c>
      <c r="B1624">
        <f>INDEX(resultados!$A$2:$ZZ$3000, 1618, MATCH($B$2, resultados!$A$1:$ZZ$1, 0))</f>
        <v/>
      </c>
      <c r="C1624">
        <f>INDEX(resultados!$A$2:$ZZ$3000, 1618, MATCH($B$3, resultados!$A$1:$ZZ$1, 0))</f>
        <v/>
      </c>
    </row>
    <row r="1625">
      <c r="A1625">
        <f>INDEX(resultados!$A$2:$ZZ$3000, 1619, MATCH($B$1, resultados!$A$1:$ZZ$1, 0))</f>
        <v/>
      </c>
      <c r="B1625">
        <f>INDEX(resultados!$A$2:$ZZ$3000, 1619, MATCH($B$2, resultados!$A$1:$ZZ$1, 0))</f>
        <v/>
      </c>
      <c r="C1625">
        <f>INDEX(resultados!$A$2:$ZZ$3000, 1619, MATCH($B$3, resultados!$A$1:$ZZ$1, 0))</f>
        <v/>
      </c>
    </row>
    <row r="1626">
      <c r="A1626">
        <f>INDEX(resultados!$A$2:$ZZ$3000, 1620, MATCH($B$1, resultados!$A$1:$ZZ$1, 0))</f>
        <v/>
      </c>
      <c r="B1626">
        <f>INDEX(resultados!$A$2:$ZZ$3000, 1620, MATCH($B$2, resultados!$A$1:$ZZ$1, 0))</f>
        <v/>
      </c>
      <c r="C1626">
        <f>INDEX(resultados!$A$2:$ZZ$3000, 1620, MATCH($B$3, resultados!$A$1:$ZZ$1, 0))</f>
        <v/>
      </c>
    </row>
    <row r="1627">
      <c r="A1627">
        <f>INDEX(resultados!$A$2:$ZZ$3000, 1621, MATCH($B$1, resultados!$A$1:$ZZ$1, 0))</f>
        <v/>
      </c>
      <c r="B1627">
        <f>INDEX(resultados!$A$2:$ZZ$3000, 1621, MATCH($B$2, resultados!$A$1:$ZZ$1, 0))</f>
        <v/>
      </c>
      <c r="C1627">
        <f>INDEX(resultados!$A$2:$ZZ$3000, 1621, MATCH($B$3, resultados!$A$1:$ZZ$1, 0))</f>
        <v/>
      </c>
    </row>
    <row r="1628">
      <c r="A1628">
        <f>INDEX(resultados!$A$2:$ZZ$3000, 1622, MATCH($B$1, resultados!$A$1:$ZZ$1, 0))</f>
        <v/>
      </c>
      <c r="B1628">
        <f>INDEX(resultados!$A$2:$ZZ$3000, 1622, MATCH($B$2, resultados!$A$1:$ZZ$1, 0))</f>
        <v/>
      </c>
      <c r="C1628">
        <f>INDEX(resultados!$A$2:$ZZ$3000, 1622, MATCH($B$3, resultados!$A$1:$ZZ$1, 0))</f>
        <v/>
      </c>
    </row>
    <row r="1629">
      <c r="A1629">
        <f>INDEX(resultados!$A$2:$ZZ$3000, 1623, MATCH($B$1, resultados!$A$1:$ZZ$1, 0))</f>
        <v/>
      </c>
      <c r="B1629">
        <f>INDEX(resultados!$A$2:$ZZ$3000, 1623, MATCH($B$2, resultados!$A$1:$ZZ$1, 0))</f>
        <v/>
      </c>
      <c r="C1629">
        <f>INDEX(resultados!$A$2:$ZZ$3000, 1623, MATCH($B$3, resultados!$A$1:$ZZ$1, 0))</f>
        <v/>
      </c>
    </row>
    <row r="1630">
      <c r="A1630">
        <f>INDEX(resultados!$A$2:$ZZ$3000, 1624, MATCH($B$1, resultados!$A$1:$ZZ$1, 0))</f>
        <v/>
      </c>
      <c r="B1630">
        <f>INDEX(resultados!$A$2:$ZZ$3000, 1624, MATCH($B$2, resultados!$A$1:$ZZ$1, 0))</f>
        <v/>
      </c>
      <c r="C1630">
        <f>INDEX(resultados!$A$2:$ZZ$3000, 1624, MATCH($B$3, resultados!$A$1:$ZZ$1, 0))</f>
        <v/>
      </c>
    </row>
    <row r="1631">
      <c r="A1631">
        <f>INDEX(resultados!$A$2:$ZZ$3000, 1625, MATCH($B$1, resultados!$A$1:$ZZ$1, 0))</f>
        <v/>
      </c>
      <c r="B1631">
        <f>INDEX(resultados!$A$2:$ZZ$3000, 1625, MATCH($B$2, resultados!$A$1:$ZZ$1, 0))</f>
        <v/>
      </c>
      <c r="C1631">
        <f>INDEX(resultados!$A$2:$ZZ$3000, 1625, MATCH($B$3, resultados!$A$1:$ZZ$1, 0))</f>
        <v/>
      </c>
    </row>
    <row r="1632">
      <c r="A1632">
        <f>INDEX(resultados!$A$2:$ZZ$3000, 1626, MATCH($B$1, resultados!$A$1:$ZZ$1, 0))</f>
        <v/>
      </c>
      <c r="B1632">
        <f>INDEX(resultados!$A$2:$ZZ$3000, 1626, MATCH($B$2, resultados!$A$1:$ZZ$1, 0))</f>
        <v/>
      </c>
      <c r="C1632">
        <f>INDEX(resultados!$A$2:$ZZ$3000, 1626, MATCH($B$3, resultados!$A$1:$ZZ$1, 0))</f>
        <v/>
      </c>
    </row>
    <row r="1633">
      <c r="A1633">
        <f>INDEX(resultados!$A$2:$ZZ$3000, 1627, MATCH($B$1, resultados!$A$1:$ZZ$1, 0))</f>
        <v/>
      </c>
      <c r="B1633">
        <f>INDEX(resultados!$A$2:$ZZ$3000, 1627, MATCH($B$2, resultados!$A$1:$ZZ$1, 0))</f>
        <v/>
      </c>
      <c r="C1633">
        <f>INDEX(resultados!$A$2:$ZZ$3000, 1627, MATCH($B$3, resultados!$A$1:$ZZ$1, 0))</f>
        <v/>
      </c>
    </row>
    <row r="1634">
      <c r="A1634">
        <f>INDEX(resultados!$A$2:$ZZ$3000, 1628, MATCH($B$1, resultados!$A$1:$ZZ$1, 0))</f>
        <v/>
      </c>
      <c r="B1634">
        <f>INDEX(resultados!$A$2:$ZZ$3000, 1628, MATCH($B$2, resultados!$A$1:$ZZ$1, 0))</f>
        <v/>
      </c>
      <c r="C1634">
        <f>INDEX(resultados!$A$2:$ZZ$3000, 1628, MATCH($B$3, resultados!$A$1:$ZZ$1, 0))</f>
        <v/>
      </c>
    </row>
    <row r="1635">
      <c r="A1635">
        <f>INDEX(resultados!$A$2:$ZZ$3000, 1629, MATCH($B$1, resultados!$A$1:$ZZ$1, 0))</f>
        <v/>
      </c>
      <c r="B1635">
        <f>INDEX(resultados!$A$2:$ZZ$3000, 1629, MATCH($B$2, resultados!$A$1:$ZZ$1, 0))</f>
        <v/>
      </c>
      <c r="C1635">
        <f>INDEX(resultados!$A$2:$ZZ$3000, 1629, MATCH($B$3, resultados!$A$1:$ZZ$1, 0))</f>
        <v/>
      </c>
    </row>
    <row r="1636">
      <c r="A1636">
        <f>INDEX(resultados!$A$2:$ZZ$3000, 1630, MATCH($B$1, resultados!$A$1:$ZZ$1, 0))</f>
        <v/>
      </c>
      <c r="B1636">
        <f>INDEX(resultados!$A$2:$ZZ$3000, 1630, MATCH($B$2, resultados!$A$1:$ZZ$1, 0))</f>
        <v/>
      </c>
      <c r="C1636">
        <f>INDEX(resultados!$A$2:$ZZ$3000, 1630, MATCH($B$3, resultados!$A$1:$ZZ$1, 0))</f>
        <v/>
      </c>
    </row>
    <row r="1637">
      <c r="A1637">
        <f>INDEX(resultados!$A$2:$ZZ$3000, 1631, MATCH($B$1, resultados!$A$1:$ZZ$1, 0))</f>
        <v/>
      </c>
      <c r="B1637">
        <f>INDEX(resultados!$A$2:$ZZ$3000, 1631, MATCH($B$2, resultados!$A$1:$ZZ$1, 0))</f>
        <v/>
      </c>
      <c r="C1637">
        <f>INDEX(resultados!$A$2:$ZZ$3000, 1631, MATCH($B$3, resultados!$A$1:$ZZ$1, 0))</f>
        <v/>
      </c>
    </row>
    <row r="1638">
      <c r="A1638">
        <f>INDEX(resultados!$A$2:$ZZ$3000, 1632, MATCH($B$1, resultados!$A$1:$ZZ$1, 0))</f>
        <v/>
      </c>
      <c r="B1638">
        <f>INDEX(resultados!$A$2:$ZZ$3000, 1632, MATCH($B$2, resultados!$A$1:$ZZ$1, 0))</f>
        <v/>
      </c>
      <c r="C1638">
        <f>INDEX(resultados!$A$2:$ZZ$3000, 1632, MATCH($B$3, resultados!$A$1:$ZZ$1, 0))</f>
        <v/>
      </c>
    </row>
    <row r="1639">
      <c r="A1639">
        <f>INDEX(resultados!$A$2:$ZZ$3000, 1633, MATCH($B$1, resultados!$A$1:$ZZ$1, 0))</f>
        <v/>
      </c>
      <c r="B1639">
        <f>INDEX(resultados!$A$2:$ZZ$3000, 1633, MATCH($B$2, resultados!$A$1:$ZZ$1, 0))</f>
        <v/>
      </c>
      <c r="C1639">
        <f>INDEX(resultados!$A$2:$ZZ$3000, 1633, MATCH($B$3, resultados!$A$1:$ZZ$1, 0))</f>
        <v/>
      </c>
    </row>
    <row r="1640">
      <c r="A1640">
        <f>INDEX(resultados!$A$2:$ZZ$3000, 1634, MATCH($B$1, resultados!$A$1:$ZZ$1, 0))</f>
        <v/>
      </c>
      <c r="B1640">
        <f>INDEX(resultados!$A$2:$ZZ$3000, 1634, MATCH($B$2, resultados!$A$1:$ZZ$1, 0))</f>
        <v/>
      </c>
      <c r="C1640">
        <f>INDEX(resultados!$A$2:$ZZ$3000, 1634, MATCH($B$3, resultados!$A$1:$ZZ$1, 0))</f>
        <v/>
      </c>
    </row>
    <row r="1641">
      <c r="A1641">
        <f>INDEX(resultados!$A$2:$ZZ$3000, 1635, MATCH($B$1, resultados!$A$1:$ZZ$1, 0))</f>
        <v/>
      </c>
      <c r="B1641">
        <f>INDEX(resultados!$A$2:$ZZ$3000, 1635, MATCH($B$2, resultados!$A$1:$ZZ$1, 0))</f>
        <v/>
      </c>
      <c r="C1641">
        <f>INDEX(resultados!$A$2:$ZZ$3000, 1635, MATCH($B$3, resultados!$A$1:$ZZ$1, 0))</f>
        <v/>
      </c>
    </row>
    <row r="1642">
      <c r="A1642">
        <f>INDEX(resultados!$A$2:$ZZ$3000, 1636, MATCH($B$1, resultados!$A$1:$ZZ$1, 0))</f>
        <v/>
      </c>
      <c r="B1642">
        <f>INDEX(resultados!$A$2:$ZZ$3000, 1636, MATCH($B$2, resultados!$A$1:$ZZ$1, 0))</f>
        <v/>
      </c>
      <c r="C1642">
        <f>INDEX(resultados!$A$2:$ZZ$3000, 1636, MATCH($B$3, resultados!$A$1:$ZZ$1, 0))</f>
        <v/>
      </c>
    </row>
    <row r="1643">
      <c r="A1643">
        <f>INDEX(resultados!$A$2:$ZZ$3000, 1637, MATCH($B$1, resultados!$A$1:$ZZ$1, 0))</f>
        <v/>
      </c>
      <c r="B1643">
        <f>INDEX(resultados!$A$2:$ZZ$3000, 1637, MATCH($B$2, resultados!$A$1:$ZZ$1, 0))</f>
        <v/>
      </c>
      <c r="C1643">
        <f>INDEX(resultados!$A$2:$ZZ$3000, 1637, MATCH($B$3, resultados!$A$1:$ZZ$1, 0))</f>
        <v/>
      </c>
    </row>
    <row r="1644">
      <c r="A1644">
        <f>INDEX(resultados!$A$2:$ZZ$3000, 1638, MATCH($B$1, resultados!$A$1:$ZZ$1, 0))</f>
        <v/>
      </c>
      <c r="B1644">
        <f>INDEX(resultados!$A$2:$ZZ$3000, 1638, MATCH($B$2, resultados!$A$1:$ZZ$1, 0))</f>
        <v/>
      </c>
      <c r="C1644">
        <f>INDEX(resultados!$A$2:$ZZ$3000, 1638, MATCH($B$3, resultados!$A$1:$ZZ$1, 0))</f>
        <v/>
      </c>
    </row>
    <row r="1645">
      <c r="A1645">
        <f>INDEX(resultados!$A$2:$ZZ$3000, 1639, MATCH($B$1, resultados!$A$1:$ZZ$1, 0))</f>
        <v/>
      </c>
      <c r="B1645">
        <f>INDEX(resultados!$A$2:$ZZ$3000, 1639, MATCH($B$2, resultados!$A$1:$ZZ$1, 0))</f>
        <v/>
      </c>
      <c r="C1645">
        <f>INDEX(resultados!$A$2:$ZZ$3000, 1639, MATCH($B$3, resultados!$A$1:$ZZ$1, 0))</f>
        <v/>
      </c>
    </row>
    <row r="1646">
      <c r="A1646">
        <f>INDEX(resultados!$A$2:$ZZ$3000, 1640, MATCH($B$1, resultados!$A$1:$ZZ$1, 0))</f>
        <v/>
      </c>
      <c r="B1646">
        <f>INDEX(resultados!$A$2:$ZZ$3000, 1640, MATCH($B$2, resultados!$A$1:$ZZ$1, 0))</f>
        <v/>
      </c>
      <c r="C1646">
        <f>INDEX(resultados!$A$2:$ZZ$3000, 1640, MATCH($B$3, resultados!$A$1:$ZZ$1, 0))</f>
        <v/>
      </c>
    </row>
    <row r="1647">
      <c r="A1647">
        <f>INDEX(resultados!$A$2:$ZZ$3000, 1641, MATCH($B$1, resultados!$A$1:$ZZ$1, 0))</f>
        <v/>
      </c>
      <c r="B1647">
        <f>INDEX(resultados!$A$2:$ZZ$3000, 1641, MATCH($B$2, resultados!$A$1:$ZZ$1, 0))</f>
        <v/>
      </c>
      <c r="C1647">
        <f>INDEX(resultados!$A$2:$ZZ$3000, 1641, MATCH($B$3, resultados!$A$1:$ZZ$1, 0))</f>
        <v/>
      </c>
    </row>
    <row r="1648">
      <c r="A1648">
        <f>INDEX(resultados!$A$2:$ZZ$3000, 1642, MATCH($B$1, resultados!$A$1:$ZZ$1, 0))</f>
        <v/>
      </c>
      <c r="B1648">
        <f>INDEX(resultados!$A$2:$ZZ$3000, 1642, MATCH($B$2, resultados!$A$1:$ZZ$1, 0))</f>
        <v/>
      </c>
      <c r="C1648">
        <f>INDEX(resultados!$A$2:$ZZ$3000, 1642, MATCH($B$3, resultados!$A$1:$ZZ$1, 0))</f>
        <v/>
      </c>
    </row>
    <row r="1649">
      <c r="A1649">
        <f>INDEX(resultados!$A$2:$ZZ$3000, 1643, MATCH($B$1, resultados!$A$1:$ZZ$1, 0))</f>
        <v/>
      </c>
      <c r="B1649">
        <f>INDEX(resultados!$A$2:$ZZ$3000, 1643, MATCH($B$2, resultados!$A$1:$ZZ$1, 0))</f>
        <v/>
      </c>
      <c r="C1649">
        <f>INDEX(resultados!$A$2:$ZZ$3000, 1643, MATCH($B$3, resultados!$A$1:$ZZ$1, 0))</f>
        <v/>
      </c>
    </row>
    <row r="1650">
      <c r="A1650">
        <f>INDEX(resultados!$A$2:$ZZ$3000, 1644, MATCH($B$1, resultados!$A$1:$ZZ$1, 0))</f>
        <v/>
      </c>
      <c r="B1650">
        <f>INDEX(resultados!$A$2:$ZZ$3000, 1644, MATCH($B$2, resultados!$A$1:$ZZ$1, 0))</f>
        <v/>
      </c>
      <c r="C1650">
        <f>INDEX(resultados!$A$2:$ZZ$3000, 1644, MATCH($B$3, resultados!$A$1:$ZZ$1, 0))</f>
        <v/>
      </c>
    </row>
    <row r="1651">
      <c r="A1651">
        <f>INDEX(resultados!$A$2:$ZZ$3000, 1645, MATCH($B$1, resultados!$A$1:$ZZ$1, 0))</f>
        <v/>
      </c>
      <c r="B1651">
        <f>INDEX(resultados!$A$2:$ZZ$3000, 1645, MATCH($B$2, resultados!$A$1:$ZZ$1, 0))</f>
        <v/>
      </c>
      <c r="C1651">
        <f>INDEX(resultados!$A$2:$ZZ$3000, 1645, MATCH($B$3, resultados!$A$1:$ZZ$1, 0))</f>
        <v/>
      </c>
    </row>
    <row r="1652">
      <c r="A1652">
        <f>INDEX(resultados!$A$2:$ZZ$3000, 1646, MATCH($B$1, resultados!$A$1:$ZZ$1, 0))</f>
        <v/>
      </c>
      <c r="B1652">
        <f>INDEX(resultados!$A$2:$ZZ$3000, 1646, MATCH($B$2, resultados!$A$1:$ZZ$1, 0))</f>
        <v/>
      </c>
      <c r="C1652">
        <f>INDEX(resultados!$A$2:$ZZ$3000, 1646, MATCH($B$3, resultados!$A$1:$ZZ$1, 0))</f>
        <v/>
      </c>
    </row>
    <row r="1653">
      <c r="A1653">
        <f>INDEX(resultados!$A$2:$ZZ$3000, 1647, MATCH($B$1, resultados!$A$1:$ZZ$1, 0))</f>
        <v/>
      </c>
      <c r="B1653">
        <f>INDEX(resultados!$A$2:$ZZ$3000, 1647, MATCH($B$2, resultados!$A$1:$ZZ$1, 0))</f>
        <v/>
      </c>
      <c r="C1653">
        <f>INDEX(resultados!$A$2:$ZZ$3000, 1647, MATCH($B$3, resultados!$A$1:$ZZ$1, 0))</f>
        <v/>
      </c>
    </row>
    <row r="1654">
      <c r="A1654">
        <f>INDEX(resultados!$A$2:$ZZ$3000, 1648, MATCH($B$1, resultados!$A$1:$ZZ$1, 0))</f>
        <v/>
      </c>
      <c r="B1654">
        <f>INDEX(resultados!$A$2:$ZZ$3000, 1648, MATCH($B$2, resultados!$A$1:$ZZ$1, 0))</f>
        <v/>
      </c>
      <c r="C1654">
        <f>INDEX(resultados!$A$2:$ZZ$3000, 1648, MATCH($B$3, resultados!$A$1:$ZZ$1, 0))</f>
        <v/>
      </c>
    </row>
    <row r="1655">
      <c r="A1655">
        <f>INDEX(resultados!$A$2:$ZZ$3000, 1649, MATCH($B$1, resultados!$A$1:$ZZ$1, 0))</f>
        <v/>
      </c>
      <c r="B1655">
        <f>INDEX(resultados!$A$2:$ZZ$3000, 1649, MATCH($B$2, resultados!$A$1:$ZZ$1, 0))</f>
        <v/>
      </c>
      <c r="C1655">
        <f>INDEX(resultados!$A$2:$ZZ$3000, 1649, MATCH($B$3, resultados!$A$1:$ZZ$1, 0))</f>
        <v/>
      </c>
    </row>
    <row r="1656">
      <c r="A1656">
        <f>INDEX(resultados!$A$2:$ZZ$3000, 1650, MATCH($B$1, resultados!$A$1:$ZZ$1, 0))</f>
        <v/>
      </c>
      <c r="B1656">
        <f>INDEX(resultados!$A$2:$ZZ$3000, 1650, MATCH($B$2, resultados!$A$1:$ZZ$1, 0))</f>
        <v/>
      </c>
      <c r="C1656">
        <f>INDEX(resultados!$A$2:$ZZ$3000, 1650, MATCH($B$3, resultados!$A$1:$ZZ$1, 0))</f>
        <v/>
      </c>
    </row>
    <row r="1657">
      <c r="A1657">
        <f>INDEX(resultados!$A$2:$ZZ$3000, 1651, MATCH($B$1, resultados!$A$1:$ZZ$1, 0))</f>
        <v/>
      </c>
      <c r="B1657">
        <f>INDEX(resultados!$A$2:$ZZ$3000, 1651, MATCH($B$2, resultados!$A$1:$ZZ$1, 0))</f>
        <v/>
      </c>
      <c r="C1657">
        <f>INDEX(resultados!$A$2:$ZZ$3000, 1651, MATCH($B$3, resultados!$A$1:$ZZ$1, 0))</f>
        <v/>
      </c>
    </row>
    <row r="1658">
      <c r="A1658">
        <f>INDEX(resultados!$A$2:$ZZ$3000, 1652, MATCH($B$1, resultados!$A$1:$ZZ$1, 0))</f>
        <v/>
      </c>
      <c r="B1658">
        <f>INDEX(resultados!$A$2:$ZZ$3000, 1652, MATCH($B$2, resultados!$A$1:$ZZ$1, 0))</f>
        <v/>
      </c>
      <c r="C1658">
        <f>INDEX(resultados!$A$2:$ZZ$3000, 1652, MATCH($B$3, resultados!$A$1:$ZZ$1, 0))</f>
        <v/>
      </c>
    </row>
    <row r="1659">
      <c r="A1659">
        <f>INDEX(resultados!$A$2:$ZZ$3000, 1653, MATCH($B$1, resultados!$A$1:$ZZ$1, 0))</f>
        <v/>
      </c>
      <c r="B1659">
        <f>INDEX(resultados!$A$2:$ZZ$3000, 1653, MATCH($B$2, resultados!$A$1:$ZZ$1, 0))</f>
        <v/>
      </c>
      <c r="C1659">
        <f>INDEX(resultados!$A$2:$ZZ$3000, 1653, MATCH($B$3, resultados!$A$1:$ZZ$1, 0))</f>
        <v/>
      </c>
    </row>
    <row r="1660">
      <c r="A1660">
        <f>INDEX(resultados!$A$2:$ZZ$3000, 1654, MATCH($B$1, resultados!$A$1:$ZZ$1, 0))</f>
        <v/>
      </c>
      <c r="B1660">
        <f>INDEX(resultados!$A$2:$ZZ$3000, 1654, MATCH($B$2, resultados!$A$1:$ZZ$1, 0))</f>
        <v/>
      </c>
      <c r="C1660">
        <f>INDEX(resultados!$A$2:$ZZ$3000, 1654, MATCH($B$3, resultados!$A$1:$ZZ$1, 0))</f>
        <v/>
      </c>
    </row>
    <row r="1661">
      <c r="A1661">
        <f>INDEX(resultados!$A$2:$ZZ$3000, 1655, MATCH($B$1, resultados!$A$1:$ZZ$1, 0))</f>
        <v/>
      </c>
      <c r="B1661">
        <f>INDEX(resultados!$A$2:$ZZ$3000, 1655, MATCH($B$2, resultados!$A$1:$ZZ$1, 0))</f>
        <v/>
      </c>
      <c r="C1661">
        <f>INDEX(resultados!$A$2:$ZZ$3000, 1655, MATCH($B$3, resultados!$A$1:$ZZ$1, 0))</f>
        <v/>
      </c>
    </row>
    <row r="1662">
      <c r="A1662">
        <f>INDEX(resultados!$A$2:$ZZ$3000, 1656, MATCH($B$1, resultados!$A$1:$ZZ$1, 0))</f>
        <v/>
      </c>
      <c r="B1662">
        <f>INDEX(resultados!$A$2:$ZZ$3000, 1656, MATCH($B$2, resultados!$A$1:$ZZ$1, 0))</f>
        <v/>
      </c>
      <c r="C1662">
        <f>INDEX(resultados!$A$2:$ZZ$3000, 1656, MATCH($B$3, resultados!$A$1:$ZZ$1, 0))</f>
        <v/>
      </c>
    </row>
    <row r="1663">
      <c r="A1663">
        <f>INDEX(resultados!$A$2:$ZZ$3000, 1657, MATCH($B$1, resultados!$A$1:$ZZ$1, 0))</f>
        <v/>
      </c>
      <c r="B1663">
        <f>INDEX(resultados!$A$2:$ZZ$3000, 1657, MATCH($B$2, resultados!$A$1:$ZZ$1, 0))</f>
        <v/>
      </c>
      <c r="C1663">
        <f>INDEX(resultados!$A$2:$ZZ$3000, 1657, MATCH($B$3, resultados!$A$1:$ZZ$1, 0))</f>
        <v/>
      </c>
    </row>
    <row r="1664">
      <c r="A1664">
        <f>INDEX(resultados!$A$2:$ZZ$3000, 1658, MATCH($B$1, resultados!$A$1:$ZZ$1, 0))</f>
        <v/>
      </c>
      <c r="B1664">
        <f>INDEX(resultados!$A$2:$ZZ$3000, 1658, MATCH($B$2, resultados!$A$1:$ZZ$1, 0))</f>
        <v/>
      </c>
      <c r="C1664">
        <f>INDEX(resultados!$A$2:$ZZ$3000, 1658, MATCH($B$3, resultados!$A$1:$ZZ$1, 0))</f>
        <v/>
      </c>
    </row>
    <row r="1665">
      <c r="A1665">
        <f>INDEX(resultados!$A$2:$ZZ$3000, 1659, MATCH($B$1, resultados!$A$1:$ZZ$1, 0))</f>
        <v/>
      </c>
      <c r="B1665">
        <f>INDEX(resultados!$A$2:$ZZ$3000, 1659, MATCH($B$2, resultados!$A$1:$ZZ$1, 0))</f>
        <v/>
      </c>
      <c r="C1665">
        <f>INDEX(resultados!$A$2:$ZZ$3000, 1659, MATCH($B$3, resultados!$A$1:$ZZ$1, 0))</f>
        <v/>
      </c>
    </row>
    <row r="1666">
      <c r="A1666">
        <f>INDEX(resultados!$A$2:$ZZ$3000, 1660, MATCH($B$1, resultados!$A$1:$ZZ$1, 0))</f>
        <v/>
      </c>
      <c r="B1666">
        <f>INDEX(resultados!$A$2:$ZZ$3000, 1660, MATCH($B$2, resultados!$A$1:$ZZ$1, 0))</f>
        <v/>
      </c>
      <c r="C1666">
        <f>INDEX(resultados!$A$2:$ZZ$3000, 1660, MATCH($B$3, resultados!$A$1:$ZZ$1, 0))</f>
        <v/>
      </c>
    </row>
    <row r="1667">
      <c r="A1667">
        <f>INDEX(resultados!$A$2:$ZZ$3000, 1661, MATCH($B$1, resultados!$A$1:$ZZ$1, 0))</f>
        <v/>
      </c>
      <c r="B1667">
        <f>INDEX(resultados!$A$2:$ZZ$3000, 1661, MATCH($B$2, resultados!$A$1:$ZZ$1, 0))</f>
        <v/>
      </c>
      <c r="C1667">
        <f>INDEX(resultados!$A$2:$ZZ$3000, 1661, MATCH($B$3, resultados!$A$1:$ZZ$1, 0))</f>
        <v/>
      </c>
    </row>
    <row r="1668">
      <c r="A1668">
        <f>INDEX(resultados!$A$2:$ZZ$3000, 1662, MATCH($B$1, resultados!$A$1:$ZZ$1, 0))</f>
        <v/>
      </c>
      <c r="B1668">
        <f>INDEX(resultados!$A$2:$ZZ$3000, 1662, MATCH($B$2, resultados!$A$1:$ZZ$1, 0))</f>
        <v/>
      </c>
      <c r="C1668">
        <f>INDEX(resultados!$A$2:$ZZ$3000, 1662, MATCH($B$3, resultados!$A$1:$ZZ$1, 0))</f>
        <v/>
      </c>
    </row>
    <row r="1669">
      <c r="A1669">
        <f>INDEX(resultados!$A$2:$ZZ$3000, 1663, MATCH($B$1, resultados!$A$1:$ZZ$1, 0))</f>
        <v/>
      </c>
      <c r="B1669">
        <f>INDEX(resultados!$A$2:$ZZ$3000, 1663, MATCH($B$2, resultados!$A$1:$ZZ$1, 0))</f>
        <v/>
      </c>
      <c r="C1669">
        <f>INDEX(resultados!$A$2:$ZZ$3000, 1663, MATCH($B$3, resultados!$A$1:$ZZ$1, 0))</f>
        <v/>
      </c>
    </row>
    <row r="1670">
      <c r="A1670">
        <f>INDEX(resultados!$A$2:$ZZ$3000, 1664, MATCH($B$1, resultados!$A$1:$ZZ$1, 0))</f>
        <v/>
      </c>
      <c r="B1670">
        <f>INDEX(resultados!$A$2:$ZZ$3000, 1664, MATCH($B$2, resultados!$A$1:$ZZ$1, 0))</f>
        <v/>
      </c>
      <c r="C1670">
        <f>INDEX(resultados!$A$2:$ZZ$3000, 1664, MATCH($B$3, resultados!$A$1:$ZZ$1, 0))</f>
        <v/>
      </c>
    </row>
    <row r="1671">
      <c r="A1671">
        <f>INDEX(resultados!$A$2:$ZZ$3000, 1665, MATCH($B$1, resultados!$A$1:$ZZ$1, 0))</f>
        <v/>
      </c>
      <c r="B1671">
        <f>INDEX(resultados!$A$2:$ZZ$3000, 1665, MATCH($B$2, resultados!$A$1:$ZZ$1, 0))</f>
        <v/>
      </c>
      <c r="C1671">
        <f>INDEX(resultados!$A$2:$ZZ$3000, 1665, MATCH($B$3, resultados!$A$1:$ZZ$1, 0))</f>
        <v/>
      </c>
    </row>
    <row r="1672">
      <c r="A1672">
        <f>INDEX(resultados!$A$2:$ZZ$3000, 1666, MATCH($B$1, resultados!$A$1:$ZZ$1, 0))</f>
        <v/>
      </c>
      <c r="B1672">
        <f>INDEX(resultados!$A$2:$ZZ$3000, 1666, MATCH($B$2, resultados!$A$1:$ZZ$1, 0))</f>
        <v/>
      </c>
      <c r="C1672">
        <f>INDEX(resultados!$A$2:$ZZ$3000, 1666, MATCH($B$3, resultados!$A$1:$ZZ$1, 0))</f>
        <v/>
      </c>
    </row>
    <row r="1673">
      <c r="A1673">
        <f>INDEX(resultados!$A$2:$ZZ$3000, 1667, MATCH($B$1, resultados!$A$1:$ZZ$1, 0))</f>
        <v/>
      </c>
      <c r="B1673">
        <f>INDEX(resultados!$A$2:$ZZ$3000, 1667, MATCH($B$2, resultados!$A$1:$ZZ$1, 0))</f>
        <v/>
      </c>
      <c r="C1673">
        <f>INDEX(resultados!$A$2:$ZZ$3000, 1667, MATCH($B$3, resultados!$A$1:$ZZ$1, 0))</f>
        <v/>
      </c>
    </row>
    <row r="1674">
      <c r="A1674">
        <f>INDEX(resultados!$A$2:$ZZ$3000, 1668, MATCH($B$1, resultados!$A$1:$ZZ$1, 0))</f>
        <v/>
      </c>
      <c r="B1674">
        <f>INDEX(resultados!$A$2:$ZZ$3000, 1668, MATCH($B$2, resultados!$A$1:$ZZ$1, 0))</f>
        <v/>
      </c>
      <c r="C1674">
        <f>INDEX(resultados!$A$2:$ZZ$3000, 1668, MATCH($B$3, resultados!$A$1:$ZZ$1, 0))</f>
        <v/>
      </c>
    </row>
    <row r="1675">
      <c r="A1675">
        <f>INDEX(resultados!$A$2:$ZZ$3000, 1669, MATCH($B$1, resultados!$A$1:$ZZ$1, 0))</f>
        <v/>
      </c>
      <c r="B1675">
        <f>INDEX(resultados!$A$2:$ZZ$3000, 1669, MATCH($B$2, resultados!$A$1:$ZZ$1, 0))</f>
        <v/>
      </c>
      <c r="C1675">
        <f>INDEX(resultados!$A$2:$ZZ$3000, 1669, MATCH($B$3, resultados!$A$1:$ZZ$1, 0))</f>
        <v/>
      </c>
    </row>
    <row r="1676">
      <c r="A1676">
        <f>INDEX(resultados!$A$2:$ZZ$3000, 1670, MATCH($B$1, resultados!$A$1:$ZZ$1, 0))</f>
        <v/>
      </c>
      <c r="B1676">
        <f>INDEX(resultados!$A$2:$ZZ$3000, 1670, MATCH($B$2, resultados!$A$1:$ZZ$1, 0))</f>
        <v/>
      </c>
      <c r="C1676">
        <f>INDEX(resultados!$A$2:$ZZ$3000, 1670, MATCH($B$3, resultados!$A$1:$ZZ$1, 0))</f>
        <v/>
      </c>
    </row>
    <row r="1677">
      <c r="A1677">
        <f>INDEX(resultados!$A$2:$ZZ$3000, 1671, MATCH($B$1, resultados!$A$1:$ZZ$1, 0))</f>
        <v/>
      </c>
      <c r="B1677">
        <f>INDEX(resultados!$A$2:$ZZ$3000, 1671, MATCH($B$2, resultados!$A$1:$ZZ$1, 0))</f>
        <v/>
      </c>
      <c r="C1677">
        <f>INDEX(resultados!$A$2:$ZZ$3000, 1671, MATCH($B$3, resultados!$A$1:$ZZ$1, 0))</f>
        <v/>
      </c>
    </row>
    <row r="1678">
      <c r="A1678">
        <f>INDEX(resultados!$A$2:$ZZ$3000, 1672, MATCH($B$1, resultados!$A$1:$ZZ$1, 0))</f>
        <v/>
      </c>
      <c r="B1678">
        <f>INDEX(resultados!$A$2:$ZZ$3000, 1672, MATCH($B$2, resultados!$A$1:$ZZ$1, 0))</f>
        <v/>
      </c>
      <c r="C1678">
        <f>INDEX(resultados!$A$2:$ZZ$3000, 1672, MATCH($B$3, resultados!$A$1:$ZZ$1, 0))</f>
        <v/>
      </c>
    </row>
    <row r="1679">
      <c r="A1679">
        <f>INDEX(resultados!$A$2:$ZZ$3000, 1673, MATCH($B$1, resultados!$A$1:$ZZ$1, 0))</f>
        <v/>
      </c>
      <c r="B1679">
        <f>INDEX(resultados!$A$2:$ZZ$3000, 1673, MATCH($B$2, resultados!$A$1:$ZZ$1, 0))</f>
        <v/>
      </c>
      <c r="C1679">
        <f>INDEX(resultados!$A$2:$ZZ$3000, 1673, MATCH($B$3, resultados!$A$1:$ZZ$1, 0))</f>
        <v/>
      </c>
    </row>
    <row r="1680">
      <c r="A1680">
        <f>INDEX(resultados!$A$2:$ZZ$3000, 1674, MATCH($B$1, resultados!$A$1:$ZZ$1, 0))</f>
        <v/>
      </c>
      <c r="B1680">
        <f>INDEX(resultados!$A$2:$ZZ$3000, 1674, MATCH($B$2, resultados!$A$1:$ZZ$1, 0))</f>
        <v/>
      </c>
      <c r="C1680">
        <f>INDEX(resultados!$A$2:$ZZ$3000, 1674, MATCH($B$3, resultados!$A$1:$ZZ$1, 0))</f>
        <v/>
      </c>
    </row>
    <row r="1681">
      <c r="A1681">
        <f>INDEX(resultados!$A$2:$ZZ$3000, 1675, MATCH($B$1, resultados!$A$1:$ZZ$1, 0))</f>
        <v/>
      </c>
      <c r="B1681">
        <f>INDEX(resultados!$A$2:$ZZ$3000, 1675, MATCH($B$2, resultados!$A$1:$ZZ$1, 0))</f>
        <v/>
      </c>
      <c r="C1681">
        <f>INDEX(resultados!$A$2:$ZZ$3000, 1675, MATCH($B$3, resultados!$A$1:$ZZ$1, 0))</f>
        <v/>
      </c>
    </row>
    <row r="1682">
      <c r="A1682">
        <f>INDEX(resultados!$A$2:$ZZ$3000, 1676, MATCH($B$1, resultados!$A$1:$ZZ$1, 0))</f>
        <v/>
      </c>
      <c r="B1682">
        <f>INDEX(resultados!$A$2:$ZZ$3000, 1676, MATCH($B$2, resultados!$A$1:$ZZ$1, 0))</f>
        <v/>
      </c>
      <c r="C1682">
        <f>INDEX(resultados!$A$2:$ZZ$3000, 1676, MATCH($B$3, resultados!$A$1:$ZZ$1, 0))</f>
        <v/>
      </c>
    </row>
    <row r="1683">
      <c r="A1683">
        <f>INDEX(resultados!$A$2:$ZZ$3000, 1677, MATCH($B$1, resultados!$A$1:$ZZ$1, 0))</f>
        <v/>
      </c>
      <c r="B1683">
        <f>INDEX(resultados!$A$2:$ZZ$3000, 1677, MATCH($B$2, resultados!$A$1:$ZZ$1, 0))</f>
        <v/>
      </c>
      <c r="C1683">
        <f>INDEX(resultados!$A$2:$ZZ$3000, 1677, MATCH($B$3, resultados!$A$1:$ZZ$1, 0))</f>
        <v/>
      </c>
    </row>
    <row r="1684">
      <c r="A1684">
        <f>INDEX(resultados!$A$2:$ZZ$3000, 1678, MATCH($B$1, resultados!$A$1:$ZZ$1, 0))</f>
        <v/>
      </c>
      <c r="B1684">
        <f>INDEX(resultados!$A$2:$ZZ$3000, 1678, MATCH($B$2, resultados!$A$1:$ZZ$1, 0))</f>
        <v/>
      </c>
      <c r="C1684">
        <f>INDEX(resultados!$A$2:$ZZ$3000, 1678, MATCH($B$3, resultados!$A$1:$ZZ$1, 0))</f>
        <v/>
      </c>
    </row>
    <row r="1685">
      <c r="A1685">
        <f>INDEX(resultados!$A$2:$ZZ$3000, 1679, MATCH($B$1, resultados!$A$1:$ZZ$1, 0))</f>
        <v/>
      </c>
      <c r="B1685">
        <f>INDEX(resultados!$A$2:$ZZ$3000, 1679, MATCH($B$2, resultados!$A$1:$ZZ$1, 0))</f>
        <v/>
      </c>
      <c r="C1685">
        <f>INDEX(resultados!$A$2:$ZZ$3000, 1679, MATCH($B$3, resultados!$A$1:$ZZ$1, 0))</f>
        <v/>
      </c>
    </row>
    <row r="1686">
      <c r="A1686">
        <f>INDEX(resultados!$A$2:$ZZ$3000, 1680, MATCH($B$1, resultados!$A$1:$ZZ$1, 0))</f>
        <v/>
      </c>
      <c r="B1686">
        <f>INDEX(resultados!$A$2:$ZZ$3000, 1680, MATCH($B$2, resultados!$A$1:$ZZ$1, 0))</f>
        <v/>
      </c>
      <c r="C1686">
        <f>INDEX(resultados!$A$2:$ZZ$3000, 1680, MATCH($B$3, resultados!$A$1:$ZZ$1, 0))</f>
        <v/>
      </c>
    </row>
    <row r="1687">
      <c r="A1687">
        <f>INDEX(resultados!$A$2:$ZZ$3000, 1681, MATCH($B$1, resultados!$A$1:$ZZ$1, 0))</f>
        <v/>
      </c>
      <c r="B1687">
        <f>INDEX(resultados!$A$2:$ZZ$3000, 1681, MATCH($B$2, resultados!$A$1:$ZZ$1, 0))</f>
        <v/>
      </c>
      <c r="C1687">
        <f>INDEX(resultados!$A$2:$ZZ$3000, 1681, MATCH($B$3, resultados!$A$1:$ZZ$1, 0))</f>
        <v/>
      </c>
    </row>
    <row r="1688">
      <c r="A1688">
        <f>INDEX(resultados!$A$2:$ZZ$3000, 1682, MATCH($B$1, resultados!$A$1:$ZZ$1, 0))</f>
        <v/>
      </c>
      <c r="B1688">
        <f>INDEX(resultados!$A$2:$ZZ$3000, 1682, MATCH($B$2, resultados!$A$1:$ZZ$1, 0))</f>
        <v/>
      </c>
      <c r="C1688">
        <f>INDEX(resultados!$A$2:$ZZ$3000, 1682, MATCH($B$3, resultados!$A$1:$ZZ$1, 0))</f>
        <v/>
      </c>
    </row>
    <row r="1689">
      <c r="A1689">
        <f>INDEX(resultados!$A$2:$ZZ$3000, 1683, MATCH($B$1, resultados!$A$1:$ZZ$1, 0))</f>
        <v/>
      </c>
      <c r="B1689">
        <f>INDEX(resultados!$A$2:$ZZ$3000, 1683, MATCH($B$2, resultados!$A$1:$ZZ$1, 0))</f>
        <v/>
      </c>
      <c r="C1689">
        <f>INDEX(resultados!$A$2:$ZZ$3000, 1683, MATCH($B$3, resultados!$A$1:$ZZ$1, 0))</f>
        <v/>
      </c>
    </row>
    <row r="1690">
      <c r="A1690">
        <f>INDEX(resultados!$A$2:$ZZ$3000, 1684, MATCH($B$1, resultados!$A$1:$ZZ$1, 0))</f>
        <v/>
      </c>
      <c r="B1690">
        <f>INDEX(resultados!$A$2:$ZZ$3000, 1684, MATCH($B$2, resultados!$A$1:$ZZ$1, 0))</f>
        <v/>
      </c>
      <c r="C1690">
        <f>INDEX(resultados!$A$2:$ZZ$3000, 1684, MATCH($B$3, resultados!$A$1:$ZZ$1, 0))</f>
        <v/>
      </c>
    </row>
    <row r="1691">
      <c r="A1691">
        <f>INDEX(resultados!$A$2:$ZZ$3000, 1685, MATCH($B$1, resultados!$A$1:$ZZ$1, 0))</f>
        <v/>
      </c>
      <c r="B1691">
        <f>INDEX(resultados!$A$2:$ZZ$3000, 1685, MATCH($B$2, resultados!$A$1:$ZZ$1, 0))</f>
        <v/>
      </c>
      <c r="C1691">
        <f>INDEX(resultados!$A$2:$ZZ$3000, 1685, MATCH($B$3, resultados!$A$1:$ZZ$1, 0))</f>
        <v/>
      </c>
    </row>
    <row r="1692">
      <c r="A1692">
        <f>INDEX(resultados!$A$2:$ZZ$3000, 1686, MATCH($B$1, resultados!$A$1:$ZZ$1, 0))</f>
        <v/>
      </c>
      <c r="B1692">
        <f>INDEX(resultados!$A$2:$ZZ$3000, 1686, MATCH($B$2, resultados!$A$1:$ZZ$1, 0))</f>
        <v/>
      </c>
      <c r="C1692">
        <f>INDEX(resultados!$A$2:$ZZ$3000, 1686, MATCH($B$3, resultados!$A$1:$ZZ$1, 0))</f>
        <v/>
      </c>
    </row>
    <row r="1693">
      <c r="A1693">
        <f>INDEX(resultados!$A$2:$ZZ$3000, 1687, MATCH($B$1, resultados!$A$1:$ZZ$1, 0))</f>
        <v/>
      </c>
      <c r="B1693">
        <f>INDEX(resultados!$A$2:$ZZ$3000, 1687, MATCH($B$2, resultados!$A$1:$ZZ$1, 0))</f>
        <v/>
      </c>
      <c r="C1693">
        <f>INDEX(resultados!$A$2:$ZZ$3000, 1687, MATCH($B$3, resultados!$A$1:$ZZ$1, 0))</f>
        <v/>
      </c>
    </row>
    <row r="1694">
      <c r="A1694">
        <f>INDEX(resultados!$A$2:$ZZ$3000, 1688, MATCH($B$1, resultados!$A$1:$ZZ$1, 0))</f>
        <v/>
      </c>
      <c r="B1694">
        <f>INDEX(resultados!$A$2:$ZZ$3000, 1688, MATCH($B$2, resultados!$A$1:$ZZ$1, 0))</f>
        <v/>
      </c>
      <c r="C1694">
        <f>INDEX(resultados!$A$2:$ZZ$3000, 1688, MATCH($B$3, resultados!$A$1:$ZZ$1, 0))</f>
        <v/>
      </c>
    </row>
    <row r="1695">
      <c r="A1695">
        <f>INDEX(resultados!$A$2:$ZZ$3000, 1689, MATCH($B$1, resultados!$A$1:$ZZ$1, 0))</f>
        <v/>
      </c>
      <c r="B1695">
        <f>INDEX(resultados!$A$2:$ZZ$3000, 1689, MATCH($B$2, resultados!$A$1:$ZZ$1, 0))</f>
        <v/>
      </c>
      <c r="C1695">
        <f>INDEX(resultados!$A$2:$ZZ$3000, 1689, MATCH($B$3, resultados!$A$1:$ZZ$1, 0))</f>
        <v/>
      </c>
    </row>
    <row r="1696">
      <c r="A1696">
        <f>INDEX(resultados!$A$2:$ZZ$3000, 1690, MATCH($B$1, resultados!$A$1:$ZZ$1, 0))</f>
        <v/>
      </c>
      <c r="B1696">
        <f>INDEX(resultados!$A$2:$ZZ$3000, 1690, MATCH($B$2, resultados!$A$1:$ZZ$1, 0))</f>
        <v/>
      </c>
      <c r="C1696">
        <f>INDEX(resultados!$A$2:$ZZ$3000, 1690, MATCH($B$3, resultados!$A$1:$ZZ$1, 0))</f>
        <v/>
      </c>
    </row>
    <row r="1697">
      <c r="A1697">
        <f>INDEX(resultados!$A$2:$ZZ$3000, 1691, MATCH($B$1, resultados!$A$1:$ZZ$1, 0))</f>
        <v/>
      </c>
      <c r="B1697">
        <f>INDEX(resultados!$A$2:$ZZ$3000, 1691, MATCH($B$2, resultados!$A$1:$ZZ$1, 0))</f>
        <v/>
      </c>
      <c r="C1697">
        <f>INDEX(resultados!$A$2:$ZZ$3000, 1691, MATCH($B$3, resultados!$A$1:$ZZ$1, 0))</f>
        <v/>
      </c>
    </row>
    <row r="1698">
      <c r="A1698">
        <f>INDEX(resultados!$A$2:$ZZ$3000, 1692, MATCH($B$1, resultados!$A$1:$ZZ$1, 0))</f>
        <v/>
      </c>
      <c r="B1698">
        <f>INDEX(resultados!$A$2:$ZZ$3000, 1692, MATCH($B$2, resultados!$A$1:$ZZ$1, 0))</f>
        <v/>
      </c>
      <c r="C1698">
        <f>INDEX(resultados!$A$2:$ZZ$3000, 1692, MATCH($B$3, resultados!$A$1:$ZZ$1, 0))</f>
        <v/>
      </c>
    </row>
    <row r="1699">
      <c r="A1699">
        <f>INDEX(resultados!$A$2:$ZZ$3000, 1693, MATCH($B$1, resultados!$A$1:$ZZ$1, 0))</f>
        <v/>
      </c>
      <c r="B1699">
        <f>INDEX(resultados!$A$2:$ZZ$3000, 1693, MATCH($B$2, resultados!$A$1:$ZZ$1, 0))</f>
        <v/>
      </c>
      <c r="C1699">
        <f>INDEX(resultados!$A$2:$ZZ$3000, 1693, MATCH($B$3, resultados!$A$1:$ZZ$1, 0))</f>
        <v/>
      </c>
    </row>
    <row r="1700">
      <c r="A1700">
        <f>INDEX(resultados!$A$2:$ZZ$3000, 1694, MATCH($B$1, resultados!$A$1:$ZZ$1, 0))</f>
        <v/>
      </c>
      <c r="B1700">
        <f>INDEX(resultados!$A$2:$ZZ$3000, 1694, MATCH($B$2, resultados!$A$1:$ZZ$1, 0))</f>
        <v/>
      </c>
      <c r="C1700">
        <f>INDEX(resultados!$A$2:$ZZ$3000, 1694, MATCH($B$3, resultados!$A$1:$ZZ$1, 0))</f>
        <v/>
      </c>
    </row>
    <row r="1701">
      <c r="A1701">
        <f>INDEX(resultados!$A$2:$ZZ$3000, 1695, MATCH($B$1, resultados!$A$1:$ZZ$1, 0))</f>
        <v/>
      </c>
      <c r="B1701">
        <f>INDEX(resultados!$A$2:$ZZ$3000, 1695, MATCH($B$2, resultados!$A$1:$ZZ$1, 0))</f>
        <v/>
      </c>
      <c r="C1701">
        <f>INDEX(resultados!$A$2:$ZZ$3000, 1695, MATCH($B$3, resultados!$A$1:$ZZ$1, 0))</f>
        <v/>
      </c>
    </row>
    <row r="1702">
      <c r="A1702">
        <f>INDEX(resultados!$A$2:$ZZ$3000, 1696, MATCH($B$1, resultados!$A$1:$ZZ$1, 0))</f>
        <v/>
      </c>
      <c r="B1702">
        <f>INDEX(resultados!$A$2:$ZZ$3000, 1696, MATCH($B$2, resultados!$A$1:$ZZ$1, 0))</f>
        <v/>
      </c>
      <c r="C1702">
        <f>INDEX(resultados!$A$2:$ZZ$3000, 1696, MATCH($B$3, resultados!$A$1:$ZZ$1, 0))</f>
        <v/>
      </c>
    </row>
    <row r="1703">
      <c r="A1703">
        <f>INDEX(resultados!$A$2:$ZZ$3000, 1697, MATCH($B$1, resultados!$A$1:$ZZ$1, 0))</f>
        <v/>
      </c>
      <c r="B1703">
        <f>INDEX(resultados!$A$2:$ZZ$3000, 1697, MATCH($B$2, resultados!$A$1:$ZZ$1, 0))</f>
        <v/>
      </c>
      <c r="C1703">
        <f>INDEX(resultados!$A$2:$ZZ$3000, 1697, MATCH($B$3, resultados!$A$1:$ZZ$1, 0))</f>
        <v/>
      </c>
    </row>
    <row r="1704">
      <c r="A1704">
        <f>INDEX(resultados!$A$2:$ZZ$3000, 1698, MATCH($B$1, resultados!$A$1:$ZZ$1, 0))</f>
        <v/>
      </c>
      <c r="B1704">
        <f>INDEX(resultados!$A$2:$ZZ$3000, 1698, MATCH($B$2, resultados!$A$1:$ZZ$1, 0))</f>
        <v/>
      </c>
      <c r="C1704">
        <f>INDEX(resultados!$A$2:$ZZ$3000, 1698, MATCH($B$3, resultados!$A$1:$ZZ$1, 0))</f>
        <v/>
      </c>
    </row>
    <row r="1705">
      <c r="A1705">
        <f>INDEX(resultados!$A$2:$ZZ$3000, 1699, MATCH($B$1, resultados!$A$1:$ZZ$1, 0))</f>
        <v/>
      </c>
      <c r="B1705">
        <f>INDEX(resultados!$A$2:$ZZ$3000, 1699, MATCH($B$2, resultados!$A$1:$ZZ$1, 0))</f>
        <v/>
      </c>
      <c r="C1705">
        <f>INDEX(resultados!$A$2:$ZZ$3000, 1699, MATCH($B$3, resultados!$A$1:$ZZ$1, 0))</f>
        <v/>
      </c>
    </row>
    <row r="1706">
      <c r="A1706">
        <f>INDEX(resultados!$A$2:$ZZ$3000, 1700, MATCH($B$1, resultados!$A$1:$ZZ$1, 0))</f>
        <v/>
      </c>
      <c r="B1706">
        <f>INDEX(resultados!$A$2:$ZZ$3000, 1700, MATCH($B$2, resultados!$A$1:$ZZ$1, 0))</f>
        <v/>
      </c>
      <c r="C1706">
        <f>INDEX(resultados!$A$2:$ZZ$3000, 1700, MATCH($B$3, resultados!$A$1:$ZZ$1, 0))</f>
        <v/>
      </c>
    </row>
    <row r="1707">
      <c r="A1707">
        <f>INDEX(resultados!$A$2:$ZZ$3000, 1701, MATCH($B$1, resultados!$A$1:$ZZ$1, 0))</f>
        <v/>
      </c>
      <c r="B1707">
        <f>INDEX(resultados!$A$2:$ZZ$3000, 1701, MATCH($B$2, resultados!$A$1:$ZZ$1, 0))</f>
        <v/>
      </c>
      <c r="C1707">
        <f>INDEX(resultados!$A$2:$ZZ$3000, 1701, MATCH($B$3, resultados!$A$1:$ZZ$1, 0))</f>
        <v/>
      </c>
    </row>
    <row r="1708">
      <c r="A1708">
        <f>INDEX(resultados!$A$2:$ZZ$3000, 1702, MATCH($B$1, resultados!$A$1:$ZZ$1, 0))</f>
        <v/>
      </c>
      <c r="B1708">
        <f>INDEX(resultados!$A$2:$ZZ$3000, 1702, MATCH($B$2, resultados!$A$1:$ZZ$1, 0))</f>
        <v/>
      </c>
      <c r="C1708">
        <f>INDEX(resultados!$A$2:$ZZ$3000, 1702, MATCH($B$3, resultados!$A$1:$ZZ$1, 0))</f>
        <v/>
      </c>
    </row>
    <row r="1709">
      <c r="A1709">
        <f>INDEX(resultados!$A$2:$ZZ$3000, 1703, MATCH($B$1, resultados!$A$1:$ZZ$1, 0))</f>
        <v/>
      </c>
      <c r="B1709">
        <f>INDEX(resultados!$A$2:$ZZ$3000, 1703, MATCH($B$2, resultados!$A$1:$ZZ$1, 0))</f>
        <v/>
      </c>
      <c r="C1709">
        <f>INDEX(resultados!$A$2:$ZZ$3000, 1703, MATCH($B$3, resultados!$A$1:$ZZ$1, 0))</f>
        <v/>
      </c>
    </row>
    <row r="1710">
      <c r="A1710">
        <f>INDEX(resultados!$A$2:$ZZ$3000, 1704, MATCH($B$1, resultados!$A$1:$ZZ$1, 0))</f>
        <v/>
      </c>
      <c r="B1710">
        <f>INDEX(resultados!$A$2:$ZZ$3000, 1704, MATCH($B$2, resultados!$A$1:$ZZ$1, 0))</f>
        <v/>
      </c>
      <c r="C1710">
        <f>INDEX(resultados!$A$2:$ZZ$3000, 1704, MATCH($B$3, resultados!$A$1:$ZZ$1, 0))</f>
        <v/>
      </c>
    </row>
    <row r="1711">
      <c r="A1711">
        <f>INDEX(resultados!$A$2:$ZZ$3000, 1705, MATCH($B$1, resultados!$A$1:$ZZ$1, 0))</f>
        <v/>
      </c>
      <c r="B1711">
        <f>INDEX(resultados!$A$2:$ZZ$3000, 1705, MATCH($B$2, resultados!$A$1:$ZZ$1, 0))</f>
        <v/>
      </c>
      <c r="C1711">
        <f>INDEX(resultados!$A$2:$ZZ$3000, 1705, MATCH($B$3, resultados!$A$1:$ZZ$1, 0))</f>
        <v/>
      </c>
    </row>
    <row r="1712">
      <c r="A1712">
        <f>INDEX(resultados!$A$2:$ZZ$3000, 1706, MATCH($B$1, resultados!$A$1:$ZZ$1, 0))</f>
        <v/>
      </c>
      <c r="B1712">
        <f>INDEX(resultados!$A$2:$ZZ$3000, 1706, MATCH($B$2, resultados!$A$1:$ZZ$1, 0))</f>
        <v/>
      </c>
      <c r="C1712">
        <f>INDEX(resultados!$A$2:$ZZ$3000, 1706, MATCH($B$3, resultados!$A$1:$ZZ$1, 0))</f>
        <v/>
      </c>
    </row>
    <row r="1713">
      <c r="A1713">
        <f>INDEX(resultados!$A$2:$ZZ$3000, 1707, MATCH($B$1, resultados!$A$1:$ZZ$1, 0))</f>
        <v/>
      </c>
      <c r="B1713">
        <f>INDEX(resultados!$A$2:$ZZ$3000, 1707, MATCH($B$2, resultados!$A$1:$ZZ$1, 0))</f>
        <v/>
      </c>
      <c r="C1713">
        <f>INDEX(resultados!$A$2:$ZZ$3000, 1707, MATCH($B$3, resultados!$A$1:$ZZ$1, 0))</f>
        <v/>
      </c>
    </row>
    <row r="1714">
      <c r="A1714">
        <f>INDEX(resultados!$A$2:$ZZ$3000, 1708, MATCH($B$1, resultados!$A$1:$ZZ$1, 0))</f>
        <v/>
      </c>
      <c r="B1714">
        <f>INDEX(resultados!$A$2:$ZZ$3000, 1708, MATCH($B$2, resultados!$A$1:$ZZ$1, 0))</f>
        <v/>
      </c>
      <c r="C1714">
        <f>INDEX(resultados!$A$2:$ZZ$3000, 1708, MATCH($B$3, resultados!$A$1:$ZZ$1, 0))</f>
        <v/>
      </c>
    </row>
    <row r="1715">
      <c r="A1715">
        <f>INDEX(resultados!$A$2:$ZZ$3000, 1709, MATCH($B$1, resultados!$A$1:$ZZ$1, 0))</f>
        <v/>
      </c>
      <c r="B1715">
        <f>INDEX(resultados!$A$2:$ZZ$3000, 1709, MATCH($B$2, resultados!$A$1:$ZZ$1, 0))</f>
        <v/>
      </c>
      <c r="C1715">
        <f>INDEX(resultados!$A$2:$ZZ$3000, 1709, MATCH($B$3, resultados!$A$1:$ZZ$1, 0))</f>
        <v/>
      </c>
    </row>
    <row r="1716">
      <c r="A1716">
        <f>INDEX(resultados!$A$2:$ZZ$3000, 1710, MATCH($B$1, resultados!$A$1:$ZZ$1, 0))</f>
        <v/>
      </c>
      <c r="B1716">
        <f>INDEX(resultados!$A$2:$ZZ$3000, 1710, MATCH($B$2, resultados!$A$1:$ZZ$1, 0))</f>
        <v/>
      </c>
      <c r="C1716">
        <f>INDEX(resultados!$A$2:$ZZ$3000, 1710, MATCH($B$3, resultados!$A$1:$ZZ$1, 0))</f>
        <v/>
      </c>
    </row>
    <row r="1717">
      <c r="A1717">
        <f>INDEX(resultados!$A$2:$ZZ$3000, 1711, MATCH($B$1, resultados!$A$1:$ZZ$1, 0))</f>
        <v/>
      </c>
      <c r="B1717">
        <f>INDEX(resultados!$A$2:$ZZ$3000, 1711, MATCH($B$2, resultados!$A$1:$ZZ$1, 0))</f>
        <v/>
      </c>
      <c r="C1717">
        <f>INDEX(resultados!$A$2:$ZZ$3000, 1711, MATCH($B$3, resultados!$A$1:$ZZ$1, 0))</f>
        <v/>
      </c>
    </row>
    <row r="1718">
      <c r="A1718">
        <f>INDEX(resultados!$A$2:$ZZ$3000, 1712, MATCH($B$1, resultados!$A$1:$ZZ$1, 0))</f>
        <v/>
      </c>
      <c r="B1718">
        <f>INDEX(resultados!$A$2:$ZZ$3000, 1712, MATCH($B$2, resultados!$A$1:$ZZ$1, 0))</f>
        <v/>
      </c>
      <c r="C1718">
        <f>INDEX(resultados!$A$2:$ZZ$3000, 1712, MATCH($B$3, resultados!$A$1:$ZZ$1, 0))</f>
        <v/>
      </c>
    </row>
    <row r="1719">
      <c r="A1719">
        <f>INDEX(resultados!$A$2:$ZZ$3000, 1713, MATCH($B$1, resultados!$A$1:$ZZ$1, 0))</f>
        <v/>
      </c>
      <c r="B1719">
        <f>INDEX(resultados!$A$2:$ZZ$3000, 1713, MATCH($B$2, resultados!$A$1:$ZZ$1, 0))</f>
        <v/>
      </c>
      <c r="C1719">
        <f>INDEX(resultados!$A$2:$ZZ$3000, 1713, MATCH($B$3, resultados!$A$1:$ZZ$1, 0))</f>
        <v/>
      </c>
    </row>
    <row r="1720">
      <c r="A1720">
        <f>INDEX(resultados!$A$2:$ZZ$3000, 1714, MATCH($B$1, resultados!$A$1:$ZZ$1, 0))</f>
        <v/>
      </c>
      <c r="B1720">
        <f>INDEX(resultados!$A$2:$ZZ$3000, 1714, MATCH($B$2, resultados!$A$1:$ZZ$1, 0))</f>
        <v/>
      </c>
      <c r="C1720">
        <f>INDEX(resultados!$A$2:$ZZ$3000, 1714, MATCH($B$3, resultados!$A$1:$ZZ$1, 0))</f>
        <v/>
      </c>
    </row>
    <row r="1721">
      <c r="A1721">
        <f>INDEX(resultados!$A$2:$ZZ$3000, 1715, MATCH($B$1, resultados!$A$1:$ZZ$1, 0))</f>
        <v/>
      </c>
      <c r="B1721">
        <f>INDEX(resultados!$A$2:$ZZ$3000, 1715, MATCH($B$2, resultados!$A$1:$ZZ$1, 0))</f>
        <v/>
      </c>
      <c r="C1721">
        <f>INDEX(resultados!$A$2:$ZZ$3000, 1715, MATCH($B$3, resultados!$A$1:$ZZ$1, 0))</f>
        <v/>
      </c>
    </row>
    <row r="1722">
      <c r="A1722">
        <f>INDEX(resultados!$A$2:$ZZ$3000, 1716, MATCH($B$1, resultados!$A$1:$ZZ$1, 0))</f>
        <v/>
      </c>
      <c r="B1722">
        <f>INDEX(resultados!$A$2:$ZZ$3000, 1716, MATCH($B$2, resultados!$A$1:$ZZ$1, 0))</f>
        <v/>
      </c>
      <c r="C1722">
        <f>INDEX(resultados!$A$2:$ZZ$3000, 1716, MATCH($B$3, resultados!$A$1:$ZZ$1, 0))</f>
        <v/>
      </c>
    </row>
    <row r="1723">
      <c r="A1723">
        <f>INDEX(resultados!$A$2:$ZZ$3000, 1717, MATCH($B$1, resultados!$A$1:$ZZ$1, 0))</f>
        <v/>
      </c>
      <c r="B1723">
        <f>INDEX(resultados!$A$2:$ZZ$3000, 1717, MATCH($B$2, resultados!$A$1:$ZZ$1, 0))</f>
        <v/>
      </c>
      <c r="C1723">
        <f>INDEX(resultados!$A$2:$ZZ$3000, 1717, MATCH($B$3, resultados!$A$1:$ZZ$1, 0))</f>
        <v/>
      </c>
    </row>
    <row r="1724">
      <c r="A1724">
        <f>INDEX(resultados!$A$2:$ZZ$3000, 1718, MATCH($B$1, resultados!$A$1:$ZZ$1, 0))</f>
        <v/>
      </c>
      <c r="B1724">
        <f>INDEX(resultados!$A$2:$ZZ$3000, 1718, MATCH($B$2, resultados!$A$1:$ZZ$1, 0))</f>
        <v/>
      </c>
      <c r="C1724">
        <f>INDEX(resultados!$A$2:$ZZ$3000, 1718, MATCH($B$3, resultados!$A$1:$ZZ$1, 0))</f>
        <v/>
      </c>
    </row>
    <row r="1725">
      <c r="A1725">
        <f>INDEX(resultados!$A$2:$ZZ$3000, 1719, MATCH($B$1, resultados!$A$1:$ZZ$1, 0))</f>
        <v/>
      </c>
      <c r="B1725">
        <f>INDEX(resultados!$A$2:$ZZ$3000, 1719, MATCH($B$2, resultados!$A$1:$ZZ$1, 0))</f>
        <v/>
      </c>
      <c r="C1725">
        <f>INDEX(resultados!$A$2:$ZZ$3000, 1719, MATCH($B$3, resultados!$A$1:$ZZ$1, 0))</f>
        <v/>
      </c>
    </row>
    <row r="1726">
      <c r="A1726">
        <f>INDEX(resultados!$A$2:$ZZ$3000, 1720, MATCH($B$1, resultados!$A$1:$ZZ$1, 0))</f>
        <v/>
      </c>
      <c r="B1726">
        <f>INDEX(resultados!$A$2:$ZZ$3000, 1720, MATCH($B$2, resultados!$A$1:$ZZ$1, 0))</f>
        <v/>
      </c>
      <c r="C1726">
        <f>INDEX(resultados!$A$2:$ZZ$3000, 1720, MATCH($B$3, resultados!$A$1:$ZZ$1, 0))</f>
        <v/>
      </c>
    </row>
    <row r="1727">
      <c r="A1727">
        <f>INDEX(resultados!$A$2:$ZZ$3000, 1721, MATCH($B$1, resultados!$A$1:$ZZ$1, 0))</f>
        <v/>
      </c>
      <c r="B1727">
        <f>INDEX(resultados!$A$2:$ZZ$3000, 1721, MATCH($B$2, resultados!$A$1:$ZZ$1, 0))</f>
        <v/>
      </c>
      <c r="C1727">
        <f>INDEX(resultados!$A$2:$ZZ$3000, 1721, MATCH($B$3, resultados!$A$1:$ZZ$1, 0))</f>
        <v/>
      </c>
    </row>
    <row r="1728">
      <c r="A1728">
        <f>INDEX(resultados!$A$2:$ZZ$3000, 1722, MATCH($B$1, resultados!$A$1:$ZZ$1, 0))</f>
        <v/>
      </c>
      <c r="B1728">
        <f>INDEX(resultados!$A$2:$ZZ$3000, 1722, MATCH($B$2, resultados!$A$1:$ZZ$1, 0))</f>
        <v/>
      </c>
      <c r="C1728">
        <f>INDEX(resultados!$A$2:$ZZ$3000, 1722, MATCH($B$3, resultados!$A$1:$ZZ$1, 0))</f>
        <v/>
      </c>
    </row>
    <row r="1729">
      <c r="A1729">
        <f>INDEX(resultados!$A$2:$ZZ$3000, 1723, MATCH($B$1, resultados!$A$1:$ZZ$1, 0))</f>
        <v/>
      </c>
      <c r="B1729">
        <f>INDEX(resultados!$A$2:$ZZ$3000, 1723, MATCH($B$2, resultados!$A$1:$ZZ$1, 0))</f>
        <v/>
      </c>
      <c r="C1729">
        <f>INDEX(resultados!$A$2:$ZZ$3000, 1723, MATCH($B$3, resultados!$A$1:$ZZ$1, 0))</f>
        <v/>
      </c>
    </row>
    <row r="1730">
      <c r="A1730">
        <f>INDEX(resultados!$A$2:$ZZ$3000, 1724, MATCH($B$1, resultados!$A$1:$ZZ$1, 0))</f>
        <v/>
      </c>
      <c r="B1730">
        <f>INDEX(resultados!$A$2:$ZZ$3000, 1724, MATCH($B$2, resultados!$A$1:$ZZ$1, 0))</f>
        <v/>
      </c>
      <c r="C1730">
        <f>INDEX(resultados!$A$2:$ZZ$3000, 1724, MATCH($B$3, resultados!$A$1:$ZZ$1, 0))</f>
        <v/>
      </c>
    </row>
    <row r="1731">
      <c r="A1731">
        <f>INDEX(resultados!$A$2:$ZZ$3000, 1725, MATCH($B$1, resultados!$A$1:$ZZ$1, 0))</f>
        <v/>
      </c>
      <c r="B1731">
        <f>INDEX(resultados!$A$2:$ZZ$3000, 1725, MATCH($B$2, resultados!$A$1:$ZZ$1, 0))</f>
        <v/>
      </c>
      <c r="C1731">
        <f>INDEX(resultados!$A$2:$ZZ$3000, 1725, MATCH($B$3, resultados!$A$1:$ZZ$1, 0))</f>
        <v/>
      </c>
    </row>
    <row r="1732">
      <c r="A1732">
        <f>INDEX(resultados!$A$2:$ZZ$3000, 1726, MATCH($B$1, resultados!$A$1:$ZZ$1, 0))</f>
        <v/>
      </c>
      <c r="B1732">
        <f>INDEX(resultados!$A$2:$ZZ$3000, 1726, MATCH($B$2, resultados!$A$1:$ZZ$1, 0))</f>
        <v/>
      </c>
      <c r="C1732">
        <f>INDEX(resultados!$A$2:$ZZ$3000, 1726, MATCH($B$3, resultados!$A$1:$ZZ$1, 0))</f>
        <v/>
      </c>
    </row>
    <row r="1733">
      <c r="A1733">
        <f>INDEX(resultados!$A$2:$ZZ$3000, 1727, MATCH($B$1, resultados!$A$1:$ZZ$1, 0))</f>
        <v/>
      </c>
      <c r="B1733">
        <f>INDEX(resultados!$A$2:$ZZ$3000, 1727, MATCH($B$2, resultados!$A$1:$ZZ$1, 0))</f>
        <v/>
      </c>
      <c r="C1733">
        <f>INDEX(resultados!$A$2:$ZZ$3000, 1727, MATCH($B$3, resultados!$A$1:$ZZ$1, 0))</f>
        <v/>
      </c>
    </row>
    <row r="1734">
      <c r="A1734">
        <f>INDEX(resultados!$A$2:$ZZ$3000, 1728, MATCH($B$1, resultados!$A$1:$ZZ$1, 0))</f>
        <v/>
      </c>
      <c r="B1734">
        <f>INDEX(resultados!$A$2:$ZZ$3000, 1728, MATCH($B$2, resultados!$A$1:$ZZ$1, 0))</f>
        <v/>
      </c>
      <c r="C1734">
        <f>INDEX(resultados!$A$2:$ZZ$3000, 1728, MATCH($B$3, resultados!$A$1:$ZZ$1, 0))</f>
        <v/>
      </c>
    </row>
    <row r="1735">
      <c r="A1735">
        <f>INDEX(resultados!$A$2:$ZZ$3000, 1729, MATCH($B$1, resultados!$A$1:$ZZ$1, 0))</f>
        <v/>
      </c>
      <c r="B1735">
        <f>INDEX(resultados!$A$2:$ZZ$3000, 1729, MATCH($B$2, resultados!$A$1:$ZZ$1, 0))</f>
        <v/>
      </c>
      <c r="C1735">
        <f>INDEX(resultados!$A$2:$ZZ$3000, 1729, MATCH($B$3, resultados!$A$1:$ZZ$1, 0))</f>
        <v/>
      </c>
    </row>
    <row r="1736">
      <c r="A1736">
        <f>INDEX(resultados!$A$2:$ZZ$3000, 1730, MATCH($B$1, resultados!$A$1:$ZZ$1, 0))</f>
        <v/>
      </c>
      <c r="B1736">
        <f>INDEX(resultados!$A$2:$ZZ$3000, 1730, MATCH($B$2, resultados!$A$1:$ZZ$1, 0))</f>
        <v/>
      </c>
      <c r="C1736">
        <f>INDEX(resultados!$A$2:$ZZ$3000, 1730, MATCH($B$3, resultados!$A$1:$ZZ$1, 0))</f>
        <v/>
      </c>
    </row>
    <row r="1737">
      <c r="A1737">
        <f>INDEX(resultados!$A$2:$ZZ$3000, 1731, MATCH($B$1, resultados!$A$1:$ZZ$1, 0))</f>
        <v/>
      </c>
      <c r="B1737">
        <f>INDEX(resultados!$A$2:$ZZ$3000, 1731, MATCH($B$2, resultados!$A$1:$ZZ$1, 0))</f>
        <v/>
      </c>
      <c r="C1737">
        <f>INDEX(resultados!$A$2:$ZZ$3000, 1731, MATCH($B$3, resultados!$A$1:$ZZ$1, 0))</f>
        <v/>
      </c>
    </row>
    <row r="1738">
      <c r="A1738">
        <f>INDEX(resultados!$A$2:$ZZ$3000, 1732, MATCH($B$1, resultados!$A$1:$ZZ$1, 0))</f>
        <v/>
      </c>
      <c r="B1738">
        <f>INDEX(resultados!$A$2:$ZZ$3000, 1732, MATCH($B$2, resultados!$A$1:$ZZ$1, 0))</f>
        <v/>
      </c>
      <c r="C1738">
        <f>INDEX(resultados!$A$2:$ZZ$3000, 1732, MATCH($B$3, resultados!$A$1:$ZZ$1, 0))</f>
        <v/>
      </c>
    </row>
    <row r="1739">
      <c r="A1739">
        <f>INDEX(resultados!$A$2:$ZZ$3000, 1733, MATCH($B$1, resultados!$A$1:$ZZ$1, 0))</f>
        <v/>
      </c>
      <c r="B1739">
        <f>INDEX(resultados!$A$2:$ZZ$3000, 1733, MATCH($B$2, resultados!$A$1:$ZZ$1, 0))</f>
        <v/>
      </c>
      <c r="C1739">
        <f>INDEX(resultados!$A$2:$ZZ$3000, 1733, MATCH($B$3, resultados!$A$1:$ZZ$1, 0))</f>
        <v/>
      </c>
    </row>
    <row r="1740">
      <c r="A1740">
        <f>INDEX(resultados!$A$2:$ZZ$3000, 1734, MATCH($B$1, resultados!$A$1:$ZZ$1, 0))</f>
        <v/>
      </c>
      <c r="B1740">
        <f>INDEX(resultados!$A$2:$ZZ$3000, 1734, MATCH($B$2, resultados!$A$1:$ZZ$1, 0))</f>
        <v/>
      </c>
      <c r="C1740">
        <f>INDEX(resultados!$A$2:$ZZ$3000, 1734, MATCH($B$3, resultados!$A$1:$ZZ$1, 0))</f>
        <v/>
      </c>
    </row>
    <row r="1741">
      <c r="A1741">
        <f>INDEX(resultados!$A$2:$ZZ$3000, 1735, MATCH($B$1, resultados!$A$1:$ZZ$1, 0))</f>
        <v/>
      </c>
      <c r="B1741">
        <f>INDEX(resultados!$A$2:$ZZ$3000, 1735, MATCH($B$2, resultados!$A$1:$ZZ$1, 0))</f>
        <v/>
      </c>
      <c r="C1741">
        <f>INDEX(resultados!$A$2:$ZZ$3000, 1735, MATCH($B$3, resultados!$A$1:$ZZ$1, 0))</f>
        <v/>
      </c>
    </row>
    <row r="1742">
      <c r="A1742">
        <f>INDEX(resultados!$A$2:$ZZ$3000, 1736, MATCH($B$1, resultados!$A$1:$ZZ$1, 0))</f>
        <v/>
      </c>
      <c r="B1742">
        <f>INDEX(resultados!$A$2:$ZZ$3000, 1736, MATCH($B$2, resultados!$A$1:$ZZ$1, 0))</f>
        <v/>
      </c>
      <c r="C1742">
        <f>INDEX(resultados!$A$2:$ZZ$3000, 1736, MATCH($B$3, resultados!$A$1:$ZZ$1, 0))</f>
        <v/>
      </c>
    </row>
    <row r="1743">
      <c r="A1743">
        <f>INDEX(resultados!$A$2:$ZZ$3000, 1737, MATCH($B$1, resultados!$A$1:$ZZ$1, 0))</f>
        <v/>
      </c>
      <c r="B1743">
        <f>INDEX(resultados!$A$2:$ZZ$3000, 1737, MATCH($B$2, resultados!$A$1:$ZZ$1, 0))</f>
        <v/>
      </c>
      <c r="C1743">
        <f>INDEX(resultados!$A$2:$ZZ$3000, 1737, MATCH($B$3, resultados!$A$1:$ZZ$1, 0))</f>
        <v/>
      </c>
    </row>
    <row r="1744">
      <c r="A1744">
        <f>INDEX(resultados!$A$2:$ZZ$3000, 1738, MATCH($B$1, resultados!$A$1:$ZZ$1, 0))</f>
        <v/>
      </c>
      <c r="B1744">
        <f>INDEX(resultados!$A$2:$ZZ$3000, 1738, MATCH($B$2, resultados!$A$1:$ZZ$1, 0))</f>
        <v/>
      </c>
      <c r="C1744">
        <f>INDEX(resultados!$A$2:$ZZ$3000, 1738, MATCH($B$3, resultados!$A$1:$ZZ$1, 0))</f>
        <v/>
      </c>
    </row>
    <row r="1745">
      <c r="A1745">
        <f>INDEX(resultados!$A$2:$ZZ$3000, 1739, MATCH($B$1, resultados!$A$1:$ZZ$1, 0))</f>
        <v/>
      </c>
      <c r="B1745">
        <f>INDEX(resultados!$A$2:$ZZ$3000, 1739, MATCH($B$2, resultados!$A$1:$ZZ$1, 0))</f>
        <v/>
      </c>
      <c r="C1745">
        <f>INDEX(resultados!$A$2:$ZZ$3000, 1739, MATCH($B$3, resultados!$A$1:$ZZ$1, 0))</f>
        <v/>
      </c>
    </row>
    <row r="1746">
      <c r="A1746">
        <f>INDEX(resultados!$A$2:$ZZ$3000, 1740, MATCH($B$1, resultados!$A$1:$ZZ$1, 0))</f>
        <v/>
      </c>
      <c r="B1746">
        <f>INDEX(resultados!$A$2:$ZZ$3000, 1740, MATCH($B$2, resultados!$A$1:$ZZ$1, 0))</f>
        <v/>
      </c>
      <c r="C1746">
        <f>INDEX(resultados!$A$2:$ZZ$3000, 1740, MATCH($B$3, resultados!$A$1:$ZZ$1, 0))</f>
        <v/>
      </c>
    </row>
    <row r="1747">
      <c r="A1747">
        <f>INDEX(resultados!$A$2:$ZZ$3000, 1741, MATCH($B$1, resultados!$A$1:$ZZ$1, 0))</f>
        <v/>
      </c>
      <c r="B1747">
        <f>INDEX(resultados!$A$2:$ZZ$3000, 1741, MATCH($B$2, resultados!$A$1:$ZZ$1, 0))</f>
        <v/>
      </c>
      <c r="C1747">
        <f>INDEX(resultados!$A$2:$ZZ$3000, 1741, MATCH($B$3, resultados!$A$1:$ZZ$1, 0))</f>
        <v/>
      </c>
    </row>
    <row r="1748">
      <c r="A1748">
        <f>INDEX(resultados!$A$2:$ZZ$3000, 1742, MATCH($B$1, resultados!$A$1:$ZZ$1, 0))</f>
        <v/>
      </c>
      <c r="B1748">
        <f>INDEX(resultados!$A$2:$ZZ$3000, 1742, MATCH($B$2, resultados!$A$1:$ZZ$1, 0))</f>
        <v/>
      </c>
      <c r="C1748">
        <f>INDEX(resultados!$A$2:$ZZ$3000, 1742, MATCH($B$3, resultados!$A$1:$ZZ$1, 0))</f>
        <v/>
      </c>
    </row>
    <row r="1749">
      <c r="A1749">
        <f>INDEX(resultados!$A$2:$ZZ$3000, 1743, MATCH($B$1, resultados!$A$1:$ZZ$1, 0))</f>
        <v/>
      </c>
      <c r="B1749">
        <f>INDEX(resultados!$A$2:$ZZ$3000, 1743, MATCH($B$2, resultados!$A$1:$ZZ$1, 0))</f>
        <v/>
      </c>
      <c r="C1749">
        <f>INDEX(resultados!$A$2:$ZZ$3000, 1743, MATCH($B$3, resultados!$A$1:$ZZ$1, 0))</f>
        <v/>
      </c>
    </row>
    <row r="1750">
      <c r="A1750">
        <f>INDEX(resultados!$A$2:$ZZ$3000, 1744, MATCH($B$1, resultados!$A$1:$ZZ$1, 0))</f>
        <v/>
      </c>
      <c r="B1750">
        <f>INDEX(resultados!$A$2:$ZZ$3000, 1744, MATCH($B$2, resultados!$A$1:$ZZ$1, 0))</f>
        <v/>
      </c>
      <c r="C1750">
        <f>INDEX(resultados!$A$2:$ZZ$3000, 1744, MATCH($B$3, resultados!$A$1:$ZZ$1, 0))</f>
        <v/>
      </c>
    </row>
    <row r="1751">
      <c r="A1751">
        <f>INDEX(resultados!$A$2:$ZZ$3000, 1745, MATCH($B$1, resultados!$A$1:$ZZ$1, 0))</f>
        <v/>
      </c>
      <c r="B1751">
        <f>INDEX(resultados!$A$2:$ZZ$3000, 1745, MATCH($B$2, resultados!$A$1:$ZZ$1, 0))</f>
        <v/>
      </c>
      <c r="C1751">
        <f>INDEX(resultados!$A$2:$ZZ$3000, 1745, MATCH($B$3, resultados!$A$1:$ZZ$1, 0))</f>
        <v/>
      </c>
    </row>
    <row r="1752">
      <c r="A1752">
        <f>INDEX(resultados!$A$2:$ZZ$3000, 1746, MATCH($B$1, resultados!$A$1:$ZZ$1, 0))</f>
        <v/>
      </c>
      <c r="B1752">
        <f>INDEX(resultados!$A$2:$ZZ$3000, 1746, MATCH($B$2, resultados!$A$1:$ZZ$1, 0))</f>
        <v/>
      </c>
      <c r="C1752">
        <f>INDEX(resultados!$A$2:$ZZ$3000, 1746, MATCH($B$3, resultados!$A$1:$ZZ$1, 0))</f>
        <v/>
      </c>
    </row>
    <row r="1753">
      <c r="A1753">
        <f>INDEX(resultados!$A$2:$ZZ$3000, 1747, MATCH($B$1, resultados!$A$1:$ZZ$1, 0))</f>
        <v/>
      </c>
      <c r="B1753">
        <f>INDEX(resultados!$A$2:$ZZ$3000, 1747, MATCH($B$2, resultados!$A$1:$ZZ$1, 0))</f>
        <v/>
      </c>
      <c r="C1753">
        <f>INDEX(resultados!$A$2:$ZZ$3000, 1747, MATCH($B$3, resultados!$A$1:$ZZ$1, 0))</f>
        <v/>
      </c>
    </row>
    <row r="1754">
      <c r="A1754">
        <f>INDEX(resultados!$A$2:$ZZ$3000, 1748, MATCH($B$1, resultados!$A$1:$ZZ$1, 0))</f>
        <v/>
      </c>
      <c r="B1754">
        <f>INDEX(resultados!$A$2:$ZZ$3000, 1748, MATCH($B$2, resultados!$A$1:$ZZ$1, 0))</f>
        <v/>
      </c>
      <c r="C1754">
        <f>INDEX(resultados!$A$2:$ZZ$3000, 1748, MATCH($B$3, resultados!$A$1:$ZZ$1, 0))</f>
        <v/>
      </c>
    </row>
    <row r="1755">
      <c r="A1755">
        <f>INDEX(resultados!$A$2:$ZZ$3000, 1749, MATCH($B$1, resultados!$A$1:$ZZ$1, 0))</f>
        <v/>
      </c>
      <c r="B1755">
        <f>INDEX(resultados!$A$2:$ZZ$3000, 1749, MATCH($B$2, resultados!$A$1:$ZZ$1, 0))</f>
        <v/>
      </c>
      <c r="C1755">
        <f>INDEX(resultados!$A$2:$ZZ$3000, 1749, MATCH($B$3, resultados!$A$1:$ZZ$1, 0))</f>
        <v/>
      </c>
    </row>
    <row r="1756">
      <c r="A1756">
        <f>INDEX(resultados!$A$2:$ZZ$3000, 1750, MATCH($B$1, resultados!$A$1:$ZZ$1, 0))</f>
        <v/>
      </c>
      <c r="B1756">
        <f>INDEX(resultados!$A$2:$ZZ$3000, 1750, MATCH($B$2, resultados!$A$1:$ZZ$1, 0))</f>
        <v/>
      </c>
      <c r="C1756">
        <f>INDEX(resultados!$A$2:$ZZ$3000, 1750, MATCH($B$3, resultados!$A$1:$ZZ$1, 0))</f>
        <v/>
      </c>
    </row>
    <row r="1757">
      <c r="A1757">
        <f>INDEX(resultados!$A$2:$ZZ$3000, 1751, MATCH($B$1, resultados!$A$1:$ZZ$1, 0))</f>
        <v/>
      </c>
      <c r="B1757">
        <f>INDEX(resultados!$A$2:$ZZ$3000, 1751, MATCH($B$2, resultados!$A$1:$ZZ$1, 0))</f>
        <v/>
      </c>
      <c r="C1757">
        <f>INDEX(resultados!$A$2:$ZZ$3000, 1751, MATCH($B$3, resultados!$A$1:$ZZ$1, 0))</f>
        <v/>
      </c>
    </row>
    <row r="1758">
      <c r="A1758">
        <f>INDEX(resultados!$A$2:$ZZ$3000, 1752, MATCH($B$1, resultados!$A$1:$ZZ$1, 0))</f>
        <v/>
      </c>
      <c r="B1758">
        <f>INDEX(resultados!$A$2:$ZZ$3000, 1752, MATCH($B$2, resultados!$A$1:$ZZ$1, 0))</f>
        <v/>
      </c>
      <c r="C1758">
        <f>INDEX(resultados!$A$2:$ZZ$3000, 1752, MATCH($B$3, resultados!$A$1:$ZZ$1, 0))</f>
        <v/>
      </c>
    </row>
    <row r="1759">
      <c r="A1759">
        <f>INDEX(resultados!$A$2:$ZZ$3000, 1753, MATCH($B$1, resultados!$A$1:$ZZ$1, 0))</f>
        <v/>
      </c>
      <c r="B1759">
        <f>INDEX(resultados!$A$2:$ZZ$3000, 1753, MATCH($B$2, resultados!$A$1:$ZZ$1, 0))</f>
        <v/>
      </c>
      <c r="C1759">
        <f>INDEX(resultados!$A$2:$ZZ$3000, 1753, MATCH($B$3, resultados!$A$1:$ZZ$1, 0))</f>
        <v/>
      </c>
    </row>
    <row r="1760">
      <c r="A1760">
        <f>INDEX(resultados!$A$2:$ZZ$3000, 1754, MATCH($B$1, resultados!$A$1:$ZZ$1, 0))</f>
        <v/>
      </c>
      <c r="B1760">
        <f>INDEX(resultados!$A$2:$ZZ$3000, 1754, MATCH($B$2, resultados!$A$1:$ZZ$1, 0))</f>
        <v/>
      </c>
      <c r="C1760">
        <f>INDEX(resultados!$A$2:$ZZ$3000, 1754, MATCH($B$3, resultados!$A$1:$ZZ$1, 0))</f>
        <v/>
      </c>
    </row>
    <row r="1761">
      <c r="A1761">
        <f>INDEX(resultados!$A$2:$ZZ$3000, 1755, MATCH($B$1, resultados!$A$1:$ZZ$1, 0))</f>
        <v/>
      </c>
      <c r="B1761">
        <f>INDEX(resultados!$A$2:$ZZ$3000, 1755, MATCH($B$2, resultados!$A$1:$ZZ$1, 0))</f>
        <v/>
      </c>
      <c r="C1761">
        <f>INDEX(resultados!$A$2:$ZZ$3000, 1755, MATCH($B$3, resultados!$A$1:$ZZ$1, 0))</f>
        <v/>
      </c>
    </row>
    <row r="1762">
      <c r="A1762">
        <f>INDEX(resultados!$A$2:$ZZ$3000, 1756, MATCH($B$1, resultados!$A$1:$ZZ$1, 0))</f>
        <v/>
      </c>
      <c r="B1762">
        <f>INDEX(resultados!$A$2:$ZZ$3000, 1756, MATCH($B$2, resultados!$A$1:$ZZ$1, 0))</f>
        <v/>
      </c>
      <c r="C1762">
        <f>INDEX(resultados!$A$2:$ZZ$3000, 1756, MATCH($B$3, resultados!$A$1:$ZZ$1, 0))</f>
        <v/>
      </c>
    </row>
    <row r="1763">
      <c r="A1763">
        <f>INDEX(resultados!$A$2:$ZZ$3000, 1757, MATCH($B$1, resultados!$A$1:$ZZ$1, 0))</f>
        <v/>
      </c>
      <c r="B1763">
        <f>INDEX(resultados!$A$2:$ZZ$3000, 1757, MATCH($B$2, resultados!$A$1:$ZZ$1, 0))</f>
        <v/>
      </c>
      <c r="C1763">
        <f>INDEX(resultados!$A$2:$ZZ$3000, 1757, MATCH($B$3, resultados!$A$1:$ZZ$1, 0))</f>
        <v/>
      </c>
    </row>
    <row r="1764">
      <c r="A1764">
        <f>INDEX(resultados!$A$2:$ZZ$3000, 1758, MATCH($B$1, resultados!$A$1:$ZZ$1, 0))</f>
        <v/>
      </c>
      <c r="B1764">
        <f>INDEX(resultados!$A$2:$ZZ$3000, 1758, MATCH($B$2, resultados!$A$1:$ZZ$1, 0))</f>
        <v/>
      </c>
      <c r="C1764">
        <f>INDEX(resultados!$A$2:$ZZ$3000, 1758, MATCH($B$3, resultados!$A$1:$ZZ$1, 0))</f>
        <v/>
      </c>
    </row>
    <row r="1765">
      <c r="A1765">
        <f>INDEX(resultados!$A$2:$ZZ$3000, 1759, MATCH($B$1, resultados!$A$1:$ZZ$1, 0))</f>
        <v/>
      </c>
      <c r="B1765">
        <f>INDEX(resultados!$A$2:$ZZ$3000, 1759, MATCH($B$2, resultados!$A$1:$ZZ$1, 0))</f>
        <v/>
      </c>
      <c r="C1765">
        <f>INDEX(resultados!$A$2:$ZZ$3000, 1759, MATCH($B$3, resultados!$A$1:$ZZ$1, 0))</f>
        <v/>
      </c>
    </row>
    <row r="1766">
      <c r="A1766">
        <f>INDEX(resultados!$A$2:$ZZ$3000, 1760, MATCH($B$1, resultados!$A$1:$ZZ$1, 0))</f>
        <v/>
      </c>
      <c r="B1766">
        <f>INDEX(resultados!$A$2:$ZZ$3000, 1760, MATCH($B$2, resultados!$A$1:$ZZ$1, 0))</f>
        <v/>
      </c>
      <c r="C1766">
        <f>INDEX(resultados!$A$2:$ZZ$3000, 1760, MATCH($B$3, resultados!$A$1:$ZZ$1, 0))</f>
        <v/>
      </c>
    </row>
    <row r="1767">
      <c r="A1767">
        <f>INDEX(resultados!$A$2:$ZZ$3000, 1761, MATCH($B$1, resultados!$A$1:$ZZ$1, 0))</f>
        <v/>
      </c>
      <c r="B1767">
        <f>INDEX(resultados!$A$2:$ZZ$3000, 1761, MATCH($B$2, resultados!$A$1:$ZZ$1, 0))</f>
        <v/>
      </c>
      <c r="C1767">
        <f>INDEX(resultados!$A$2:$ZZ$3000, 1761, MATCH($B$3, resultados!$A$1:$ZZ$1, 0))</f>
        <v/>
      </c>
    </row>
    <row r="1768">
      <c r="A1768">
        <f>INDEX(resultados!$A$2:$ZZ$3000, 1762, MATCH($B$1, resultados!$A$1:$ZZ$1, 0))</f>
        <v/>
      </c>
      <c r="B1768">
        <f>INDEX(resultados!$A$2:$ZZ$3000, 1762, MATCH($B$2, resultados!$A$1:$ZZ$1, 0))</f>
        <v/>
      </c>
      <c r="C1768">
        <f>INDEX(resultados!$A$2:$ZZ$3000, 1762, MATCH($B$3, resultados!$A$1:$ZZ$1, 0))</f>
        <v/>
      </c>
    </row>
    <row r="1769">
      <c r="A1769">
        <f>INDEX(resultados!$A$2:$ZZ$3000, 1763, MATCH($B$1, resultados!$A$1:$ZZ$1, 0))</f>
        <v/>
      </c>
      <c r="B1769">
        <f>INDEX(resultados!$A$2:$ZZ$3000, 1763, MATCH($B$2, resultados!$A$1:$ZZ$1, 0))</f>
        <v/>
      </c>
      <c r="C1769">
        <f>INDEX(resultados!$A$2:$ZZ$3000, 1763, MATCH($B$3, resultados!$A$1:$ZZ$1, 0))</f>
        <v/>
      </c>
    </row>
    <row r="1770">
      <c r="A1770">
        <f>INDEX(resultados!$A$2:$ZZ$3000, 1764, MATCH($B$1, resultados!$A$1:$ZZ$1, 0))</f>
        <v/>
      </c>
      <c r="B1770">
        <f>INDEX(resultados!$A$2:$ZZ$3000, 1764, MATCH($B$2, resultados!$A$1:$ZZ$1, 0))</f>
        <v/>
      </c>
      <c r="C1770">
        <f>INDEX(resultados!$A$2:$ZZ$3000, 1764, MATCH($B$3, resultados!$A$1:$ZZ$1, 0))</f>
        <v/>
      </c>
    </row>
    <row r="1771">
      <c r="A1771">
        <f>INDEX(resultados!$A$2:$ZZ$3000, 1765, MATCH($B$1, resultados!$A$1:$ZZ$1, 0))</f>
        <v/>
      </c>
      <c r="B1771">
        <f>INDEX(resultados!$A$2:$ZZ$3000, 1765, MATCH($B$2, resultados!$A$1:$ZZ$1, 0))</f>
        <v/>
      </c>
      <c r="C1771">
        <f>INDEX(resultados!$A$2:$ZZ$3000, 1765, MATCH($B$3, resultados!$A$1:$ZZ$1, 0))</f>
        <v/>
      </c>
    </row>
    <row r="1772">
      <c r="A1772">
        <f>INDEX(resultados!$A$2:$ZZ$3000, 1766, MATCH($B$1, resultados!$A$1:$ZZ$1, 0))</f>
        <v/>
      </c>
      <c r="B1772">
        <f>INDEX(resultados!$A$2:$ZZ$3000, 1766, MATCH($B$2, resultados!$A$1:$ZZ$1, 0))</f>
        <v/>
      </c>
      <c r="C1772">
        <f>INDEX(resultados!$A$2:$ZZ$3000, 1766, MATCH($B$3, resultados!$A$1:$ZZ$1, 0))</f>
        <v/>
      </c>
    </row>
    <row r="1773">
      <c r="A1773">
        <f>INDEX(resultados!$A$2:$ZZ$3000, 1767, MATCH($B$1, resultados!$A$1:$ZZ$1, 0))</f>
        <v/>
      </c>
      <c r="B1773">
        <f>INDEX(resultados!$A$2:$ZZ$3000, 1767, MATCH($B$2, resultados!$A$1:$ZZ$1, 0))</f>
        <v/>
      </c>
      <c r="C1773">
        <f>INDEX(resultados!$A$2:$ZZ$3000, 1767, MATCH($B$3, resultados!$A$1:$ZZ$1, 0))</f>
        <v/>
      </c>
    </row>
    <row r="1774">
      <c r="A1774">
        <f>INDEX(resultados!$A$2:$ZZ$3000, 1768, MATCH($B$1, resultados!$A$1:$ZZ$1, 0))</f>
        <v/>
      </c>
      <c r="B1774">
        <f>INDEX(resultados!$A$2:$ZZ$3000, 1768, MATCH($B$2, resultados!$A$1:$ZZ$1, 0))</f>
        <v/>
      </c>
      <c r="C1774">
        <f>INDEX(resultados!$A$2:$ZZ$3000, 1768, MATCH($B$3, resultados!$A$1:$ZZ$1, 0))</f>
        <v/>
      </c>
    </row>
    <row r="1775">
      <c r="A1775">
        <f>INDEX(resultados!$A$2:$ZZ$3000, 1769, MATCH($B$1, resultados!$A$1:$ZZ$1, 0))</f>
        <v/>
      </c>
      <c r="B1775">
        <f>INDEX(resultados!$A$2:$ZZ$3000, 1769, MATCH($B$2, resultados!$A$1:$ZZ$1, 0))</f>
        <v/>
      </c>
      <c r="C1775">
        <f>INDEX(resultados!$A$2:$ZZ$3000, 1769, MATCH($B$3, resultados!$A$1:$ZZ$1, 0))</f>
        <v/>
      </c>
    </row>
    <row r="1776">
      <c r="A1776">
        <f>INDEX(resultados!$A$2:$ZZ$3000, 1770, MATCH($B$1, resultados!$A$1:$ZZ$1, 0))</f>
        <v/>
      </c>
      <c r="B1776">
        <f>INDEX(resultados!$A$2:$ZZ$3000, 1770, MATCH($B$2, resultados!$A$1:$ZZ$1, 0))</f>
        <v/>
      </c>
      <c r="C1776">
        <f>INDEX(resultados!$A$2:$ZZ$3000, 1770, MATCH($B$3, resultados!$A$1:$ZZ$1, 0))</f>
        <v/>
      </c>
    </row>
    <row r="1777">
      <c r="A1777">
        <f>INDEX(resultados!$A$2:$ZZ$3000, 1771, MATCH($B$1, resultados!$A$1:$ZZ$1, 0))</f>
        <v/>
      </c>
      <c r="B1777">
        <f>INDEX(resultados!$A$2:$ZZ$3000, 1771, MATCH($B$2, resultados!$A$1:$ZZ$1, 0))</f>
        <v/>
      </c>
      <c r="C1777">
        <f>INDEX(resultados!$A$2:$ZZ$3000, 1771, MATCH($B$3, resultados!$A$1:$ZZ$1, 0))</f>
        <v/>
      </c>
    </row>
    <row r="1778">
      <c r="A1778">
        <f>INDEX(resultados!$A$2:$ZZ$3000, 1772, MATCH($B$1, resultados!$A$1:$ZZ$1, 0))</f>
        <v/>
      </c>
      <c r="B1778">
        <f>INDEX(resultados!$A$2:$ZZ$3000, 1772, MATCH($B$2, resultados!$A$1:$ZZ$1, 0))</f>
        <v/>
      </c>
      <c r="C1778">
        <f>INDEX(resultados!$A$2:$ZZ$3000, 1772, MATCH($B$3, resultados!$A$1:$ZZ$1, 0))</f>
        <v/>
      </c>
    </row>
    <row r="1779">
      <c r="A1779">
        <f>INDEX(resultados!$A$2:$ZZ$3000, 1773, MATCH($B$1, resultados!$A$1:$ZZ$1, 0))</f>
        <v/>
      </c>
      <c r="B1779">
        <f>INDEX(resultados!$A$2:$ZZ$3000, 1773, MATCH($B$2, resultados!$A$1:$ZZ$1, 0))</f>
        <v/>
      </c>
      <c r="C1779">
        <f>INDEX(resultados!$A$2:$ZZ$3000, 1773, MATCH($B$3, resultados!$A$1:$ZZ$1, 0))</f>
        <v/>
      </c>
    </row>
    <row r="1780">
      <c r="A1780">
        <f>INDEX(resultados!$A$2:$ZZ$3000, 1774, MATCH($B$1, resultados!$A$1:$ZZ$1, 0))</f>
        <v/>
      </c>
      <c r="B1780">
        <f>INDEX(resultados!$A$2:$ZZ$3000, 1774, MATCH($B$2, resultados!$A$1:$ZZ$1, 0))</f>
        <v/>
      </c>
      <c r="C1780">
        <f>INDEX(resultados!$A$2:$ZZ$3000, 1774, MATCH($B$3, resultados!$A$1:$ZZ$1, 0))</f>
        <v/>
      </c>
    </row>
    <row r="1781">
      <c r="A1781">
        <f>INDEX(resultados!$A$2:$ZZ$3000, 1775, MATCH($B$1, resultados!$A$1:$ZZ$1, 0))</f>
        <v/>
      </c>
      <c r="B1781">
        <f>INDEX(resultados!$A$2:$ZZ$3000, 1775, MATCH($B$2, resultados!$A$1:$ZZ$1, 0))</f>
        <v/>
      </c>
      <c r="C1781">
        <f>INDEX(resultados!$A$2:$ZZ$3000, 1775, MATCH($B$3, resultados!$A$1:$ZZ$1, 0))</f>
        <v/>
      </c>
    </row>
    <row r="1782">
      <c r="A1782">
        <f>INDEX(resultados!$A$2:$ZZ$3000, 1776, MATCH($B$1, resultados!$A$1:$ZZ$1, 0))</f>
        <v/>
      </c>
      <c r="B1782">
        <f>INDEX(resultados!$A$2:$ZZ$3000, 1776, MATCH($B$2, resultados!$A$1:$ZZ$1, 0))</f>
        <v/>
      </c>
      <c r="C1782">
        <f>INDEX(resultados!$A$2:$ZZ$3000, 1776, MATCH($B$3, resultados!$A$1:$ZZ$1, 0))</f>
        <v/>
      </c>
    </row>
    <row r="1783">
      <c r="A1783">
        <f>INDEX(resultados!$A$2:$ZZ$3000, 1777, MATCH($B$1, resultados!$A$1:$ZZ$1, 0))</f>
        <v/>
      </c>
      <c r="B1783">
        <f>INDEX(resultados!$A$2:$ZZ$3000, 1777, MATCH($B$2, resultados!$A$1:$ZZ$1, 0))</f>
        <v/>
      </c>
      <c r="C1783">
        <f>INDEX(resultados!$A$2:$ZZ$3000, 1777, MATCH($B$3, resultados!$A$1:$ZZ$1, 0))</f>
        <v/>
      </c>
    </row>
    <row r="1784">
      <c r="A1784">
        <f>INDEX(resultados!$A$2:$ZZ$3000, 1778, MATCH($B$1, resultados!$A$1:$ZZ$1, 0))</f>
        <v/>
      </c>
      <c r="B1784">
        <f>INDEX(resultados!$A$2:$ZZ$3000, 1778, MATCH($B$2, resultados!$A$1:$ZZ$1, 0))</f>
        <v/>
      </c>
      <c r="C1784">
        <f>INDEX(resultados!$A$2:$ZZ$3000, 1778, MATCH($B$3, resultados!$A$1:$ZZ$1, 0))</f>
        <v/>
      </c>
    </row>
    <row r="1785">
      <c r="A1785">
        <f>INDEX(resultados!$A$2:$ZZ$3000, 1779, MATCH($B$1, resultados!$A$1:$ZZ$1, 0))</f>
        <v/>
      </c>
      <c r="B1785">
        <f>INDEX(resultados!$A$2:$ZZ$3000, 1779, MATCH($B$2, resultados!$A$1:$ZZ$1, 0))</f>
        <v/>
      </c>
      <c r="C1785">
        <f>INDEX(resultados!$A$2:$ZZ$3000, 1779, MATCH($B$3, resultados!$A$1:$ZZ$1, 0))</f>
        <v/>
      </c>
    </row>
    <row r="1786">
      <c r="A1786">
        <f>INDEX(resultados!$A$2:$ZZ$3000, 1780, MATCH($B$1, resultados!$A$1:$ZZ$1, 0))</f>
        <v/>
      </c>
      <c r="B1786">
        <f>INDEX(resultados!$A$2:$ZZ$3000, 1780, MATCH($B$2, resultados!$A$1:$ZZ$1, 0))</f>
        <v/>
      </c>
      <c r="C1786">
        <f>INDEX(resultados!$A$2:$ZZ$3000, 1780, MATCH($B$3, resultados!$A$1:$ZZ$1, 0))</f>
        <v/>
      </c>
    </row>
    <row r="1787">
      <c r="A1787">
        <f>INDEX(resultados!$A$2:$ZZ$3000, 1781, MATCH($B$1, resultados!$A$1:$ZZ$1, 0))</f>
        <v/>
      </c>
      <c r="B1787">
        <f>INDEX(resultados!$A$2:$ZZ$3000, 1781, MATCH($B$2, resultados!$A$1:$ZZ$1, 0))</f>
        <v/>
      </c>
      <c r="C1787">
        <f>INDEX(resultados!$A$2:$ZZ$3000, 1781, MATCH($B$3, resultados!$A$1:$ZZ$1, 0))</f>
        <v/>
      </c>
    </row>
    <row r="1788">
      <c r="A1788">
        <f>INDEX(resultados!$A$2:$ZZ$3000, 1782, MATCH($B$1, resultados!$A$1:$ZZ$1, 0))</f>
        <v/>
      </c>
      <c r="B1788">
        <f>INDEX(resultados!$A$2:$ZZ$3000, 1782, MATCH($B$2, resultados!$A$1:$ZZ$1, 0))</f>
        <v/>
      </c>
      <c r="C1788">
        <f>INDEX(resultados!$A$2:$ZZ$3000, 1782, MATCH($B$3, resultados!$A$1:$ZZ$1, 0))</f>
        <v/>
      </c>
    </row>
    <row r="1789">
      <c r="A1789">
        <f>INDEX(resultados!$A$2:$ZZ$3000, 1783, MATCH($B$1, resultados!$A$1:$ZZ$1, 0))</f>
        <v/>
      </c>
      <c r="B1789">
        <f>INDEX(resultados!$A$2:$ZZ$3000, 1783, MATCH($B$2, resultados!$A$1:$ZZ$1, 0))</f>
        <v/>
      </c>
      <c r="C1789">
        <f>INDEX(resultados!$A$2:$ZZ$3000, 1783, MATCH($B$3, resultados!$A$1:$ZZ$1, 0))</f>
        <v/>
      </c>
    </row>
    <row r="1790">
      <c r="A1790">
        <f>INDEX(resultados!$A$2:$ZZ$3000, 1784, MATCH($B$1, resultados!$A$1:$ZZ$1, 0))</f>
        <v/>
      </c>
      <c r="B1790">
        <f>INDEX(resultados!$A$2:$ZZ$3000, 1784, MATCH($B$2, resultados!$A$1:$ZZ$1, 0))</f>
        <v/>
      </c>
      <c r="C1790">
        <f>INDEX(resultados!$A$2:$ZZ$3000, 1784, MATCH($B$3, resultados!$A$1:$ZZ$1, 0))</f>
        <v/>
      </c>
    </row>
    <row r="1791">
      <c r="A1791">
        <f>INDEX(resultados!$A$2:$ZZ$3000, 1785, MATCH($B$1, resultados!$A$1:$ZZ$1, 0))</f>
        <v/>
      </c>
      <c r="B1791">
        <f>INDEX(resultados!$A$2:$ZZ$3000, 1785, MATCH($B$2, resultados!$A$1:$ZZ$1, 0))</f>
        <v/>
      </c>
      <c r="C1791">
        <f>INDEX(resultados!$A$2:$ZZ$3000, 1785, MATCH($B$3, resultados!$A$1:$ZZ$1, 0))</f>
        <v/>
      </c>
    </row>
    <row r="1792">
      <c r="A1792">
        <f>INDEX(resultados!$A$2:$ZZ$3000, 1786, MATCH($B$1, resultados!$A$1:$ZZ$1, 0))</f>
        <v/>
      </c>
      <c r="B1792">
        <f>INDEX(resultados!$A$2:$ZZ$3000, 1786, MATCH($B$2, resultados!$A$1:$ZZ$1, 0))</f>
        <v/>
      </c>
      <c r="C1792">
        <f>INDEX(resultados!$A$2:$ZZ$3000, 1786, MATCH($B$3, resultados!$A$1:$ZZ$1, 0))</f>
        <v/>
      </c>
    </row>
    <row r="1793">
      <c r="A1793">
        <f>INDEX(resultados!$A$2:$ZZ$3000, 1787, MATCH($B$1, resultados!$A$1:$ZZ$1, 0))</f>
        <v/>
      </c>
      <c r="B1793">
        <f>INDEX(resultados!$A$2:$ZZ$3000, 1787, MATCH($B$2, resultados!$A$1:$ZZ$1, 0))</f>
        <v/>
      </c>
      <c r="C1793">
        <f>INDEX(resultados!$A$2:$ZZ$3000, 1787, MATCH($B$3, resultados!$A$1:$ZZ$1, 0))</f>
        <v/>
      </c>
    </row>
    <row r="1794">
      <c r="A1794">
        <f>INDEX(resultados!$A$2:$ZZ$3000, 1788, MATCH($B$1, resultados!$A$1:$ZZ$1, 0))</f>
        <v/>
      </c>
      <c r="B1794">
        <f>INDEX(resultados!$A$2:$ZZ$3000, 1788, MATCH($B$2, resultados!$A$1:$ZZ$1, 0))</f>
        <v/>
      </c>
      <c r="C1794">
        <f>INDEX(resultados!$A$2:$ZZ$3000, 1788, MATCH($B$3, resultados!$A$1:$ZZ$1, 0))</f>
        <v/>
      </c>
    </row>
    <row r="1795">
      <c r="A1795">
        <f>INDEX(resultados!$A$2:$ZZ$3000, 1789, MATCH($B$1, resultados!$A$1:$ZZ$1, 0))</f>
        <v/>
      </c>
      <c r="B1795">
        <f>INDEX(resultados!$A$2:$ZZ$3000, 1789, MATCH($B$2, resultados!$A$1:$ZZ$1, 0))</f>
        <v/>
      </c>
      <c r="C1795">
        <f>INDEX(resultados!$A$2:$ZZ$3000, 1789, MATCH($B$3, resultados!$A$1:$ZZ$1, 0))</f>
        <v/>
      </c>
    </row>
    <row r="1796">
      <c r="A1796">
        <f>INDEX(resultados!$A$2:$ZZ$3000, 1790, MATCH($B$1, resultados!$A$1:$ZZ$1, 0))</f>
        <v/>
      </c>
      <c r="B1796">
        <f>INDEX(resultados!$A$2:$ZZ$3000, 1790, MATCH($B$2, resultados!$A$1:$ZZ$1, 0))</f>
        <v/>
      </c>
      <c r="C1796">
        <f>INDEX(resultados!$A$2:$ZZ$3000, 1790, MATCH($B$3, resultados!$A$1:$ZZ$1, 0))</f>
        <v/>
      </c>
    </row>
    <row r="1797">
      <c r="A1797">
        <f>INDEX(resultados!$A$2:$ZZ$3000, 1791, MATCH($B$1, resultados!$A$1:$ZZ$1, 0))</f>
        <v/>
      </c>
      <c r="B1797">
        <f>INDEX(resultados!$A$2:$ZZ$3000, 1791, MATCH($B$2, resultados!$A$1:$ZZ$1, 0))</f>
        <v/>
      </c>
      <c r="C1797">
        <f>INDEX(resultados!$A$2:$ZZ$3000, 1791, MATCH($B$3, resultados!$A$1:$ZZ$1, 0))</f>
        <v/>
      </c>
    </row>
    <row r="1798">
      <c r="A1798">
        <f>INDEX(resultados!$A$2:$ZZ$3000, 1792, MATCH($B$1, resultados!$A$1:$ZZ$1, 0))</f>
        <v/>
      </c>
      <c r="B1798">
        <f>INDEX(resultados!$A$2:$ZZ$3000, 1792, MATCH($B$2, resultados!$A$1:$ZZ$1, 0))</f>
        <v/>
      </c>
      <c r="C1798">
        <f>INDEX(resultados!$A$2:$ZZ$3000, 1792, MATCH($B$3, resultados!$A$1:$ZZ$1, 0))</f>
        <v/>
      </c>
    </row>
    <row r="1799">
      <c r="A1799">
        <f>INDEX(resultados!$A$2:$ZZ$3000, 1793, MATCH($B$1, resultados!$A$1:$ZZ$1, 0))</f>
        <v/>
      </c>
      <c r="B1799">
        <f>INDEX(resultados!$A$2:$ZZ$3000, 1793, MATCH($B$2, resultados!$A$1:$ZZ$1, 0))</f>
        <v/>
      </c>
      <c r="C1799">
        <f>INDEX(resultados!$A$2:$ZZ$3000, 1793, MATCH($B$3, resultados!$A$1:$ZZ$1, 0))</f>
        <v/>
      </c>
    </row>
    <row r="1800">
      <c r="A1800">
        <f>INDEX(resultados!$A$2:$ZZ$3000, 1794, MATCH($B$1, resultados!$A$1:$ZZ$1, 0))</f>
        <v/>
      </c>
      <c r="B1800">
        <f>INDEX(resultados!$A$2:$ZZ$3000, 1794, MATCH($B$2, resultados!$A$1:$ZZ$1, 0))</f>
        <v/>
      </c>
      <c r="C1800">
        <f>INDEX(resultados!$A$2:$ZZ$3000, 1794, MATCH($B$3, resultados!$A$1:$ZZ$1, 0))</f>
        <v/>
      </c>
    </row>
    <row r="1801">
      <c r="A1801">
        <f>INDEX(resultados!$A$2:$ZZ$3000, 1795, MATCH($B$1, resultados!$A$1:$ZZ$1, 0))</f>
        <v/>
      </c>
      <c r="B1801">
        <f>INDEX(resultados!$A$2:$ZZ$3000, 1795, MATCH($B$2, resultados!$A$1:$ZZ$1, 0))</f>
        <v/>
      </c>
      <c r="C1801">
        <f>INDEX(resultados!$A$2:$ZZ$3000, 1795, MATCH($B$3, resultados!$A$1:$ZZ$1, 0))</f>
        <v/>
      </c>
    </row>
    <row r="1802">
      <c r="A1802">
        <f>INDEX(resultados!$A$2:$ZZ$3000, 1796, MATCH($B$1, resultados!$A$1:$ZZ$1, 0))</f>
        <v/>
      </c>
      <c r="B1802">
        <f>INDEX(resultados!$A$2:$ZZ$3000, 1796, MATCH($B$2, resultados!$A$1:$ZZ$1, 0))</f>
        <v/>
      </c>
      <c r="C1802">
        <f>INDEX(resultados!$A$2:$ZZ$3000, 1796, MATCH($B$3, resultados!$A$1:$ZZ$1, 0))</f>
        <v/>
      </c>
    </row>
    <row r="1803">
      <c r="A1803">
        <f>INDEX(resultados!$A$2:$ZZ$3000, 1797, MATCH($B$1, resultados!$A$1:$ZZ$1, 0))</f>
        <v/>
      </c>
      <c r="B1803">
        <f>INDEX(resultados!$A$2:$ZZ$3000, 1797, MATCH($B$2, resultados!$A$1:$ZZ$1, 0))</f>
        <v/>
      </c>
      <c r="C1803">
        <f>INDEX(resultados!$A$2:$ZZ$3000, 1797, MATCH($B$3, resultados!$A$1:$ZZ$1, 0))</f>
        <v/>
      </c>
    </row>
    <row r="1804">
      <c r="A1804">
        <f>INDEX(resultados!$A$2:$ZZ$3000, 1798, MATCH($B$1, resultados!$A$1:$ZZ$1, 0))</f>
        <v/>
      </c>
      <c r="B1804">
        <f>INDEX(resultados!$A$2:$ZZ$3000, 1798, MATCH($B$2, resultados!$A$1:$ZZ$1, 0))</f>
        <v/>
      </c>
      <c r="C1804">
        <f>INDEX(resultados!$A$2:$ZZ$3000, 1798, MATCH($B$3, resultados!$A$1:$ZZ$1, 0))</f>
        <v/>
      </c>
    </row>
    <row r="1805">
      <c r="A1805">
        <f>INDEX(resultados!$A$2:$ZZ$3000, 1799, MATCH($B$1, resultados!$A$1:$ZZ$1, 0))</f>
        <v/>
      </c>
      <c r="B1805">
        <f>INDEX(resultados!$A$2:$ZZ$3000, 1799, MATCH($B$2, resultados!$A$1:$ZZ$1, 0))</f>
        <v/>
      </c>
      <c r="C1805">
        <f>INDEX(resultados!$A$2:$ZZ$3000, 1799, MATCH($B$3, resultados!$A$1:$ZZ$1, 0))</f>
        <v/>
      </c>
    </row>
    <row r="1806">
      <c r="A1806">
        <f>INDEX(resultados!$A$2:$ZZ$3000, 1800, MATCH($B$1, resultados!$A$1:$ZZ$1, 0))</f>
        <v/>
      </c>
      <c r="B1806">
        <f>INDEX(resultados!$A$2:$ZZ$3000, 1800, MATCH($B$2, resultados!$A$1:$ZZ$1, 0))</f>
        <v/>
      </c>
      <c r="C1806">
        <f>INDEX(resultados!$A$2:$ZZ$3000, 1800, MATCH($B$3, resultados!$A$1:$ZZ$1, 0))</f>
        <v/>
      </c>
    </row>
    <row r="1807">
      <c r="A1807">
        <f>INDEX(resultados!$A$2:$ZZ$3000, 1801, MATCH($B$1, resultados!$A$1:$ZZ$1, 0))</f>
        <v/>
      </c>
      <c r="B1807">
        <f>INDEX(resultados!$A$2:$ZZ$3000, 1801, MATCH($B$2, resultados!$A$1:$ZZ$1, 0))</f>
        <v/>
      </c>
      <c r="C1807">
        <f>INDEX(resultados!$A$2:$ZZ$3000, 1801, MATCH($B$3, resultados!$A$1:$ZZ$1, 0))</f>
        <v/>
      </c>
    </row>
    <row r="1808">
      <c r="A1808">
        <f>INDEX(resultados!$A$2:$ZZ$3000, 1802, MATCH($B$1, resultados!$A$1:$ZZ$1, 0))</f>
        <v/>
      </c>
      <c r="B1808">
        <f>INDEX(resultados!$A$2:$ZZ$3000, 1802, MATCH($B$2, resultados!$A$1:$ZZ$1, 0))</f>
        <v/>
      </c>
      <c r="C1808">
        <f>INDEX(resultados!$A$2:$ZZ$3000, 1802, MATCH($B$3, resultados!$A$1:$ZZ$1, 0))</f>
        <v/>
      </c>
    </row>
    <row r="1809">
      <c r="A1809">
        <f>INDEX(resultados!$A$2:$ZZ$3000, 1803, MATCH($B$1, resultados!$A$1:$ZZ$1, 0))</f>
        <v/>
      </c>
      <c r="B1809">
        <f>INDEX(resultados!$A$2:$ZZ$3000, 1803, MATCH($B$2, resultados!$A$1:$ZZ$1, 0))</f>
        <v/>
      </c>
      <c r="C1809">
        <f>INDEX(resultados!$A$2:$ZZ$3000, 1803, MATCH($B$3, resultados!$A$1:$ZZ$1, 0))</f>
        <v/>
      </c>
    </row>
    <row r="1810">
      <c r="A1810">
        <f>INDEX(resultados!$A$2:$ZZ$3000, 1804, MATCH($B$1, resultados!$A$1:$ZZ$1, 0))</f>
        <v/>
      </c>
      <c r="B1810">
        <f>INDEX(resultados!$A$2:$ZZ$3000, 1804, MATCH($B$2, resultados!$A$1:$ZZ$1, 0))</f>
        <v/>
      </c>
      <c r="C1810">
        <f>INDEX(resultados!$A$2:$ZZ$3000, 1804, MATCH($B$3, resultados!$A$1:$ZZ$1, 0))</f>
        <v/>
      </c>
    </row>
    <row r="1811">
      <c r="A1811">
        <f>INDEX(resultados!$A$2:$ZZ$3000, 1805, MATCH($B$1, resultados!$A$1:$ZZ$1, 0))</f>
        <v/>
      </c>
      <c r="B1811">
        <f>INDEX(resultados!$A$2:$ZZ$3000, 1805, MATCH($B$2, resultados!$A$1:$ZZ$1, 0))</f>
        <v/>
      </c>
      <c r="C1811">
        <f>INDEX(resultados!$A$2:$ZZ$3000, 1805, MATCH($B$3, resultados!$A$1:$ZZ$1, 0))</f>
        <v/>
      </c>
    </row>
    <row r="1812">
      <c r="A1812">
        <f>INDEX(resultados!$A$2:$ZZ$3000, 1806, MATCH($B$1, resultados!$A$1:$ZZ$1, 0))</f>
        <v/>
      </c>
      <c r="B1812">
        <f>INDEX(resultados!$A$2:$ZZ$3000, 1806, MATCH($B$2, resultados!$A$1:$ZZ$1, 0))</f>
        <v/>
      </c>
      <c r="C1812">
        <f>INDEX(resultados!$A$2:$ZZ$3000, 1806, MATCH($B$3, resultados!$A$1:$ZZ$1, 0))</f>
        <v/>
      </c>
    </row>
    <row r="1813">
      <c r="A1813">
        <f>INDEX(resultados!$A$2:$ZZ$3000, 1807, MATCH($B$1, resultados!$A$1:$ZZ$1, 0))</f>
        <v/>
      </c>
      <c r="B1813">
        <f>INDEX(resultados!$A$2:$ZZ$3000, 1807, MATCH($B$2, resultados!$A$1:$ZZ$1, 0))</f>
        <v/>
      </c>
      <c r="C1813">
        <f>INDEX(resultados!$A$2:$ZZ$3000, 1807, MATCH($B$3, resultados!$A$1:$ZZ$1, 0))</f>
        <v/>
      </c>
    </row>
    <row r="1814">
      <c r="A1814">
        <f>INDEX(resultados!$A$2:$ZZ$3000, 1808, MATCH($B$1, resultados!$A$1:$ZZ$1, 0))</f>
        <v/>
      </c>
      <c r="B1814">
        <f>INDEX(resultados!$A$2:$ZZ$3000, 1808, MATCH($B$2, resultados!$A$1:$ZZ$1, 0))</f>
        <v/>
      </c>
      <c r="C1814">
        <f>INDEX(resultados!$A$2:$ZZ$3000, 1808, MATCH($B$3, resultados!$A$1:$ZZ$1, 0))</f>
        <v/>
      </c>
    </row>
    <row r="1815">
      <c r="A1815">
        <f>INDEX(resultados!$A$2:$ZZ$3000, 1809, MATCH($B$1, resultados!$A$1:$ZZ$1, 0))</f>
        <v/>
      </c>
      <c r="B1815">
        <f>INDEX(resultados!$A$2:$ZZ$3000, 1809, MATCH($B$2, resultados!$A$1:$ZZ$1, 0))</f>
        <v/>
      </c>
      <c r="C1815">
        <f>INDEX(resultados!$A$2:$ZZ$3000, 1809, MATCH($B$3, resultados!$A$1:$ZZ$1, 0))</f>
        <v/>
      </c>
    </row>
    <row r="1816">
      <c r="A1816">
        <f>INDEX(resultados!$A$2:$ZZ$3000, 1810, MATCH($B$1, resultados!$A$1:$ZZ$1, 0))</f>
        <v/>
      </c>
      <c r="B1816">
        <f>INDEX(resultados!$A$2:$ZZ$3000, 1810, MATCH($B$2, resultados!$A$1:$ZZ$1, 0))</f>
        <v/>
      </c>
      <c r="C1816">
        <f>INDEX(resultados!$A$2:$ZZ$3000, 1810, MATCH($B$3, resultados!$A$1:$ZZ$1, 0))</f>
        <v/>
      </c>
    </row>
    <row r="1817">
      <c r="A1817">
        <f>INDEX(resultados!$A$2:$ZZ$3000, 1811, MATCH($B$1, resultados!$A$1:$ZZ$1, 0))</f>
        <v/>
      </c>
      <c r="B1817">
        <f>INDEX(resultados!$A$2:$ZZ$3000, 1811, MATCH($B$2, resultados!$A$1:$ZZ$1, 0))</f>
        <v/>
      </c>
      <c r="C1817">
        <f>INDEX(resultados!$A$2:$ZZ$3000, 1811, MATCH($B$3, resultados!$A$1:$ZZ$1, 0))</f>
        <v/>
      </c>
    </row>
    <row r="1818">
      <c r="A1818">
        <f>INDEX(resultados!$A$2:$ZZ$3000, 1812, MATCH($B$1, resultados!$A$1:$ZZ$1, 0))</f>
        <v/>
      </c>
      <c r="B1818">
        <f>INDEX(resultados!$A$2:$ZZ$3000, 1812, MATCH($B$2, resultados!$A$1:$ZZ$1, 0))</f>
        <v/>
      </c>
      <c r="C1818">
        <f>INDEX(resultados!$A$2:$ZZ$3000, 1812, MATCH($B$3, resultados!$A$1:$ZZ$1, 0))</f>
        <v/>
      </c>
    </row>
    <row r="1819">
      <c r="A1819">
        <f>INDEX(resultados!$A$2:$ZZ$3000, 1813, MATCH($B$1, resultados!$A$1:$ZZ$1, 0))</f>
        <v/>
      </c>
      <c r="B1819">
        <f>INDEX(resultados!$A$2:$ZZ$3000, 1813, MATCH($B$2, resultados!$A$1:$ZZ$1, 0))</f>
        <v/>
      </c>
      <c r="C1819">
        <f>INDEX(resultados!$A$2:$ZZ$3000, 1813, MATCH($B$3, resultados!$A$1:$ZZ$1, 0))</f>
        <v/>
      </c>
    </row>
    <row r="1820">
      <c r="A1820">
        <f>INDEX(resultados!$A$2:$ZZ$3000, 1814, MATCH($B$1, resultados!$A$1:$ZZ$1, 0))</f>
        <v/>
      </c>
      <c r="B1820">
        <f>INDEX(resultados!$A$2:$ZZ$3000, 1814, MATCH($B$2, resultados!$A$1:$ZZ$1, 0))</f>
        <v/>
      </c>
      <c r="C1820">
        <f>INDEX(resultados!$A$2:$ZZ$3000, 1814, MATCH($B$3, resultados!$A$1:$ZZ$1, 0))</f>
        <v/>
      </c>
    </row>
    <row r="1821">
      <c r="A1821">
        <f>INDEX(resultados!$A$2:$ZZ$3000, 1815, MATCH($B$1, resultados!$A$1:$ZZ$1, 0))</f>
        <v/>
      </c>
      <c r="B1821">
        <f>INDEX(resultados!$A$2:$ZZ$3000, 1815, MATCH($B$2, resultados!$A$1:$ZZ$1, 0))</f>
        <v/>
      </c>
      <c r="C1821">
        <f>INDEX(resultados!$A$2:$ZZ$3000, 1815, MATCH($B$3, resultados!$A$1:$ZZ$1, 0))</f>
        <v/>
      </c>
    </row>
    <row r="1822">
      <c r="A1822">
        <f>INDEX(resultados!$A$2:$ZZ$3000, 1816, MATCH($B$1, resultados!$A$1:$ZZ$1, 0))</f>
        <v/>
      </c>
      <c r="B1822">
        <f>INDEX(resultados!$A$2:$ZZ$3000, 1816, MATCH($B$2, resultados!$A$1:$ZZ$1, 0))</f>
        <v/>
      </c>
      <c r="C1822">
        <f>INDEX(resultados!$A$2:$ZZ$3000, 1816, MATCH($B$3, resultados!$A$1:$ZZ$1, 0))</f>
        <v/>
      </c>
    </row>
    <row r="1823">
      <c r="A1823">
        <f>INDEX(resultados!$A$2:$ZZ$3000, 1817, MATCH($B$1, resultados!$A$1:$ZZ$1, 0))</f>
        <v/>
      </c>
      <c r="B1823">
        <f>INDEX(resultados!$A$2:$ZZ$3000, 1817, MATCH($B$2, resultados!$A$1:$ZZ$1, 0))</f>
        <v/>
      </c>
      <c r="C1823">
        <f>INDEX(resultados!$A$2:$ZZ$3000, 1817, MATCH($B$3, resultados!$A$1:$ZZ$1, 0))</f>
        <v/>
      </c>
    </row>
    <row r="1824">
      <c r="A1824">
        <f>INDEX(resultados!$A$2:$ZZ$3000, 1818, MATCH($B$1, resultados!$A$1:$ZZ$1, 0))</f>
        <v/>
      </c>
      <c r="B1824">
        <f>INDEX(resultados!$A$2:$ZZ$3000, 1818, MATCH($B$2, resultados!$A$1:$ZZ$1, 0))</f>
        <v/>
      </c>
      <c r="C1824">
        <f>INDEX(resultados!$A$2:$ZZ$3000, 1818, MATCH($B$3, resultados!$A$1:$ZZ$1, 0))</f>
        <v/>
      </c>
    </row>
    <row r="1825">
      <c r="A1825">
        <f>INDEX(resultados!$A$2:$ZZ$3000, 1819, MATCH($B$1, resultados!$A$1:$ZZ$1, 0))</f>
        <v/>
      </c>
      <c r="B1825">
        <f>INDEX(resultados!$A$2:$ZZ$3000, 1819, MATCH($B$2, resultados!$A$1:$ZZ$1, 0))</f>
        <v/>
      </c>
      <c r="C1825">
        <f>INDEX(resultados!$A$2:$ZZ$3000, 1819, MATCH($B$3, resultados!$A$1:$ZZ$1, 0))</f>
        <v/>
      </c>
    </row>
    <row r="1826">
      <c r="A1826">
        <f>INDEX(resultados!$A$2:$ZZ$3000, 1820, MATCH($B$1, resultados!$A$1:$ZZ$1, 0))</f>
        <v/>
      </c>
      <c r="B1826">
        <f>INDEX(resultados!$A$2:$ZZ$3000, 1820, MATCH($B$2, resultados!$A$1:$ZZ$1, 0))</f>
        <v/>
      </c>
      <c r="C1826">
        <f>INDEX(resultados!$A$2:$ZZ$3000, 1820, MATCH($B$3, resultados!$A$1:$ZZ$1, 0))</f>
        <v/>
      </c>
    </row>
    <row r="1827">
      <c r="A1827">
        <f>INDEX(resultados!$A$2:$ZZ$3000, 1821, MATCH($B$1, resultados!$A$1:$ZZ$1, 0))</f>
        <v/>
      </c>
      <c r="B1827">
        <f>INDEX(resultados!$A$2:$ZZ$3000, 1821, MATCH($B$2, resultados!$A$1:$ZZ$1, 0))</f>
        <v/>
      </c>
      <c r="C1827">
        <f>INDEX(resultados!$A$2:$ZZ$3000, 1821, MATCH($B$3, resultados!$A$1:$ZZ$1, 0))</f>
        <v/>
      </c>
    </row>
    <row r="1828">
      <c r="A1828">
        <f>INDEX(resultados!$A$2:$ZZ$3000, 1822, MATCH($B$1, resultados!$A$1:$ZZ$1, 0))</f>
        <v/>
      </c>
      <c r="B1828">
        <f>INDEX(resultados!$A$2:$ZZ$3000, 1822, MATCH($B$2, resultados!$A$1:$ZZ$1, 0))</f>
        <v/>
      </c>
      <c r="C1828">
        <f>INDEX(resultados!$A$2:$ZZ$3000, 1822, MATCH($B$3, resultados!$A$1:$ZZ$1, 0))</f>
        <v/>
      </c>
    </row>
    <row r="1829">
      <c r="A1829">
        <f>INDEX(resultados!$A$2:$ZZ$3000, 1823, MATCH($B$1, resultados!$A$1:$ZZ$1, 0))</f>
        <v/>
      </c>
      <c r="B1829">
        <f>INDEX(resultados!$A$2:$ZZ$3000, 1823, MATCH($B$2, resultados!$A$1:$ZZ$1, 0))</f>
        <v/>
      </c>
      <c r="C1829">
        <f>INDEX(resultados!$A$2:$ZZ$3000, 1823, MATCH($B$3, resultados!$A$1:$ZZ$1, 0))</f>
        <v/>
      </c>
    </row>
    <row r="1830">
      <c r="A1830">
        <f>INDEX(resultados!$A$2:$ZZ$3000, 1824, MATCH($B$1, resultados!$A$1:$ZZ$1, 0))</f>
        <v/>
      </c>
      <c r="B1830">
        <f>INDEX(resultados!$A$2:$ZZ$3000, 1824, MATCH($B$2, resultados!$A$1:$ZZ$1, 0))</f>
        <v/>
      </c>
      <c r="C1830">
        <f>INDEX(resultados!$A$2:$ZZ$3000, 1824, MATCH($B$3, resultados!$A$1:$ZZ$1, 0))</f>
        <v/>
      </c>
    </row>
    <row r="1831">
      <c r="A1831">
        <f>INDEX(resultados!$A$2:$ZZ$3000, 1825, MATCH($B$1, resultados!$A$1:$ZZ$1, 0))</f>
        <v/>
      </c>
      <c r="B1831">
        <f>INDEX(resultados!$A$2:$ZZ$3000, 1825, MATCH($B$2, resultados!$A$1:$ZZ$1, 0))</f>
        <v/>
      </c>
      <c r="C1831">
        <f>INDEX(resultados!$A$2:$ZZ$3000, 1825, MATCH($B$3, resultados!$A$1:$ZZ$1, 0))</f>
        <v/>
      </c>
    </row>
    <row r="1832">
      <c r="A1832">
        <f>INDEX(resultados!$A$2:$ZZ$3000, 1826, MATCH($B$1, resultados!$A$1:$ZZ$1, 0))</f>
        <v/>
      </c>
      <c r="B1832">
        <f>INDEX(resultados!$A$2:$ZZ$3000, 1826, MATCH($B$2, resultados!$A$1:$ZZ$1, 0))</f>
        <v/>
      </c>
      <c r="C1832">
        <f>INDEX(resultados!$A$2:$ZZ$3000, 1826, MATCH($B$3, resultados!$A$1:$ZZ$1, 0))</f>
        <v/>
      </c>
    </row>
    <row r="1833">
      <c r="A1833">
        <f>INDEX(resultados!$A$2:$ZZ$3000, 1827, MATCH($B$1, resultados!$A$1:$ZZ$1, 0))</f>
        <v/>
      </c>
      <c r="B1833">
        <f>INDEX(resultados!$A$2:$ZZ$3000, 1827, MATCH($B$2, resultados!$A$1:$ZZ$1, 0))</f>
        <v/>
      </c>
      <c r="C1833">
        <f>INDEX(resultados!$A$2:$ZZ$3000, 1827, MATCH($B$3, resultados!$A$1:$ZZ$1, 0))</f>
        <v/>
      </c>
    </row>
    <row r="1834">
      <c r="A1834">
        <f>INDEX(resultados!$A$2:$ZZ$3000, 1828, MATCH($B$1, resultados!$A$1:$ZZ$1, 0))</f>
        <v/>
      </c>
      <c r="B1834">
        <f>INDEX(resultados!$A$2:$ZZ$3000, 1828, MATCH($B$2, resultados!$A$1:$ZZ$1, 0))</f>
        <v/>
      </c>
      <c r="C1834">
        <f>INDEX(resultados!$A$2:$ZZ$3000, 1828, MATCH($B$3, resultados!$A$1:$ZZ$1, 0))</f>
        <v/>
      </c>
    </row>
    <row r="1835">
      <c r="A1835">
        <f>INDEX(resultados!$A$2:$ZZ$3000, 1829, MATCH($B$1, resultados!$A$1:$ZZ$1, 0))</f>
        <v/>
      </c>
      <c r="B1835">
        <f>INDEX(resultados!$A$2:$ZZ$3000, 1829, MATCH($B$2, resultados!$A$1:$ZZ$1, 0))</f>
        <v/>
      </c>
      <c r="C1835">
        <f>INDEX(resultados!$A$2:$ZZ$3000, 1829, MATCH($B$3, resultados!$A$1:$ZZ$1, 0))</f>
        <v/>
      </c>
    </row>
    <row r="1836">
      <c r="A1836">
        <f>INDEX(resultados!$A$2:$ZZ$3000, 1830, MATCH($B$1, resultados!$A$1:$ZZ$1, 0))</f>
        <v/>
      </c>
      <c r="B1836">
        <f>INDEX(resultados!$A$2:$ZZ$3000, 1830, MATCH($B$2, resultados!$A$1:$ZZ$1, 0))</f>
        <v/>
      </c>
      <c r="C1836">
        <f>INDEX(resultados!$A$2:$ZZ$3000, 1830, MATCH($B$3, resultados!$A$1:$ZZ$1, 0))</f>
        <v/>
      </c>
    </row>
    <row r="1837">
      <c r="A1837">
        <f>INDEX(resultados!$A$2:$ZZ$3000, 1831, MATCH($B$1, resultados!$A$1:$ZZ$1, 0))</f>
        <v/>
      </c>
      <c r="B1837">
        <f>INDEX(resultados!$A$2:$ZZ$3000, 1831, MATCH($B$2, resultados!$A$1:$ZZ$1, 0))</f>
        <v/>
      </c>
      <c r="C1837">
        <f>INDEX(resultados!$A$2:$ZZ$3000, 1831, MATCH($B$3, resultados!$A$1:$ZZ$1, 0))</f>
        <v/>
      </c>
    </row>
    <row r="1838">
      <c r="A1838">
        <f>INDEX(resultados!$A$2:$ZZ$3000, 1832, MATCH($B$1, resultados!$A$1:$ZZ$1, 0))</f>
        <v/>
      </c>
      <c r="B1838">
        <f>INDEX(resultados!$A$2:$ZZ$3000, 1832, MATCH($B$2, resultados!$A$1:$ZZ$1, 0))</f>
        <v/>
      </c>
      <c r="C1838">
        <f>INDEX(resultados!$A$2:$ZZ$3000, 1832, MATCH($B$3, resultados!$A$1:$ZZ$1, 0))</f>
        <v/>
      </c>
    </row>
    <row r="1839">
      <c r="A1839">
        <f>INDEX(resultados!$A$2:$ZZ$3000, 1833, MATCH($B$1, resultados!$A$1:$ZZ$1, 0))</f>
        <v/>
      </c>
      <c r="B1839">
        <f>INDEX(resultados!$A$2:$ZZ$3000, 1833, MATCH($B$2, resultados!$A$1:$ZZ$1, 0))</f>
        <v/>
      </c>
      <c r="C1839">
        <f>INDEX(resultados!$A$2:$ZZ$3000, 1833, MATCH($B$3, resultados!$A$1:$ZZ$1, 0))</f>
        <v/>
      </c>
    </row>
    <row r="1840">
      <c r="A1840">
        <f>INDEX(resultados!$A$2:$ZZ$3000, 1834, MATCH($B$1, resultados!$A$1:$ZZ$1, 0))</f>
        <v/>
      </c>
      <c r="B1840">
        <f>INDEX(resultados!$A$2:$ZZ$3000, 1834, MATCH($B$2, resultados!$A$1:$ZZ$1, 0))</f>
        <v/>
      </c>
      <c r="C1840">
        <f>INDEX(resultados!$A$2:$ZZ$3000, 1834, MATCH($B$3, resultados!$A$1:$ZZ$1, 0))</f>
        <v/>
      </c>
    </row>
    <row r="1841">
      <c r="A1841">
        <f>INDEX(resultados!$A$2:$ZZ$3000, 1835, MATCH($B$1, resultados!$A$1:$ZZ$1, 0))</f>
        <v/>
      </c>
      <c r="B1841">
        <f>INDEX(resultados!$A$2:$ZZ$3000, 1835, MATCH($B$2, resultados!$A$1:$ZZ$1, 0))</f>
        <v/>
      </c>
      <c r="C1841">
        <f>INDEX(resultados!$A$2:$ZZ$3000, 1835, MATCH($B$3, resultados!$A$1:$ZZ$1, 0))</f>
        <v/>
      </c>
    </row>
    <row r="1842">
      <c r="A1842">
        <f>INDEX(resultados!$A$2:$ZZ$3000, 1836, MATCH($B$1, resultados!$A$1:$ZZ$1, 0))</f>
        <v/>
      </c>
      <c r="B1842">
        <f>INDEX(resultados!$A$2:$ZZ$3000, 1836, MATCH($B$2, resultados!$A$1:$ZZ$1, 0))</f>
        <v/>
      </c>
      <c r="C1842">
        <f>INDEX(resultados!$A$2:$ZZ$3000, 1836, MATCH($B$3, resultados!$A$1:$ZZ$1, 0))</f>
        <v/>
      </c>
    </row>
    <row r="1843">
      <c r="A1843">
        <f>INDEX(resultados!$A$2:$ZZ$3000, 1837, MATCH($B$1, resultados!$A$1:$ZZ$1, 0))</f>
        <v/>
      </c>
      <c r="B1843">
        <f>INDEX(resultados!$A$2:$ZZ$3000, 1837, MATCH($B$2, resultados!$A$1:$ZZ$1, 0))</f>
        <v/>
      </c>
      <c r="C1843">
        <f>INDEX(resultados!$A$2:$ZZ$3000, 1837, MATCH($B$3, resultados!$A$1:$ZZ$1, 0))</f>
        <v/>
      </c>
    </row>
    <row r="1844">
      <c r="A1844">
        <f>INDEX(resultados!$A$2:$ZZ$3000, 1838, MATCH($B$1, resultados!$A$1:$ZZ$1, 0))</f>
        <v/>
      </c>
      <c r="B1844">
        <f>INDEX(resultados!$A$2:$ZZ$3000, 1838, MATCH($B$2, resultados!$A$1:$ZZ$1, 0))</f>
        <v/>
      </c>
      <c r="C1844">
        <f>INDEX(resultados!$A$2:$ZZ$3000, 1838, MATCH($B$3, resultados!$A$1:$ZZ$1, 0))</f>
        <v/>
      </c>
    </row>
    <row r="1845">
      <c r="A1845">
        <f>INDEX(resultados!$A$2:$ZZ$3000, 1839, MATCH($B$1, resultados!$A$1:$ZZ$1, 0))</f>
        <v/>
      </c>
      <c r="B1845">
        <f>INDEX(resultados!$A$2:$ZZ$3000, 1839, MATCH($B$2, resultados!$A$1:$ZZ$1, 0))</f>
        <v/>
      </c>
      <c r="C1845">
        <f>INDEX(resultados!$A$2:$ZZ$3000, 1839, MATCH($B$3, resultados!$A$1:$ZZ$1, 0))</f>
        <v/>
      </c>
    </row>
    <row r="1846">
      <c r="A1846">
        <f>INDEX(resultados!$A$2:$ZZ$3000, 1840, MATCH($B$1, resultados!$A$1:$ZZ$1, 0))</f>
        <v/>
      </c>
      <c r="B1846">
        <f>INDEX(resultados!$A$2:$ZZ$3000, 1840, MATCH($B$2, resultados!$A$1:$ZZ$1, 0))</f>
        <v/>
      </c>
      <c r="C1846">
        <f>INDEX(resultados!$A$2:$ZZ$3000, 1840, MATCH($B$3, resultados!$A$1:$ZZ$1, 0))</f>
        <v/>
      </c>
    </row>
    <row r="1847">
      <c r="A1847">
        <f>INDEX(resultados!$A$2:$ZZ$3000, 1841, MATCH($B$1, resultados!$A$1:$ZZ$1, 0))</f>
        <v/>
      </c>
      <c r="B1847">
        <f>INDEX(resultados!$A$2:$ZZ$3000, 1841, MATCH($B$2, resultados!$A$1:$ZZ$1, 0))</f>
        <v/>
      </c>
      <c r="C1847">
        <f>INDEX(resultados!$A$2:$ZZ$3000, 1841, MATCH($B$3, resultados!$A$1:$ZZ$1, 0))</f>
        <v/>
      </c>
    </row>
    <row r="1848">
      <c r="A1848">
        <f>INDEX(resultados!$A$2:$ZZ$3000, 1842, MATCH($B$1, resultados!$A$1:$ZZ$1, 0))</f>
        <v/>
      </c>
      <c r="B1848">
        <f>INDEX(resultados!$A$2:$ZZ$3000, 1842, MATCH($B$2, resultados!$A$1:$ZZ$1, 0))</f>
        <v/>
      </c>
      <c r="C1848">
        <f>INDEX(resultados!$A$2:$ZZ$3000, 1842, MATCH($B$3, resultados!$A$1:$ZZ$1, 0))</f>
        <v/>
      </c>
    </row>
    <row r="1849">
      <c r="A1849">
        <f>INDEX(resultados!$A$2:$ZZ$3000, 1843, MATCH($B$1, resultados!$A$1:$ZZ$1, 0))</f>
        <v/>
      </c>
      <c r="B1849">
        <f>INDEX(resultados!$A$2:$ZZ$3000, 1843, MATCH($B$2, resultados!$A$1:$ZZ$1, 0))</f>
        <v/>
      </c>
      <c r="C1849">
        <f>INDEX(resultados!$A$2:$ZZ$3000, 1843, MATCH($B$3, resultados!$A$1:$ZZ$1, 0))</f>
        <v/>
      </c>
    </row>
    <row r="1850">
      <c r="A1850">
        <f>INDEX(resultados!$A$2:$ZZ$3000, 1844, MATCH($B$1, resultados!$A$1:$ZZ$1, 0))</f>
        <v/>
      </c>
      <c r="B1850">
        <f>INDEX(resultados!$A$2:$ZZ$3000, 1844, MATCH($B$2, resultados!$A$1:$ZZ$1, 0))</f>
        <v/>
      </c>
      <c r="C1850">
        <f>INDEX(resultados!$A$2:$ZZ$3000, 1844, MATCH($B$3, resultados!$A$1:$ZZ$1, 0))</f>
        <v/>
      </c>
    </row>
    <row r="1851">
      <c r="A1851">
        <f>INDEX(resultados!$A$2:$ZZ$3000, 1845, MATCH($B$1, resultados!$A$1:$ZZ$1, 0))</f>
        <v/>
      </c>
      <c r="B1851">
        <f>INDEX(resultados!$A$2:$ZZ$3000, 1845, MATCH($B$2, resultados!$A$1:$ZZ$1, 0))</f>
        <v/>
      </c>
      <c r="C1851">
        <f>INDEX(resultados!$A$2:$ZZ$3000, 1845, MATCH($B$3, resultados!$A$1:$ZZ$1, 0))</f>
        <v/>
      </c>
    </row>
    <row r="1852">
      <c r="A1852">
        <f>INDEX(resultados!$A$2:$ZZ$3000, 1846, MATCH($B$1, resultados!$A$1:$ZZ$1, 0))</f>
        <v/>
      </c>
      <c r="B1852">
        <f>INDEX(resultados!$A$2:$ZZ$3000, 1846, MATCH($B$2, resultados!$A$1:$ZZ$1, 0))</f>
        <v/>
      </c>
      <c r="C1852">
        <f>INDEX(resultados!$A$2:$ZZ$3000, 1846, MATCH($B$3, resultados!$A$1:$ZZ$1, 0))</f>
        <v/>
      </c>
    </row>
    <row r="1853">
      <c r="A1853">
        <f>INDEX(resultados!$A$2:$ZZ$3000, 1847, MATCH($B$1, resultados!$A$1:$ZZ$1, 0))</f>
        <v/>
      </c>
      <c r="B1853">
        <f>INDEX(resultados!$A$2:$ZZ$3000, 1847, MATCH($B$2, resultados!$A$1:$ZZ$1, 0))</f>
        <v/>
      </c>
      <c r="C1853">
        <f>INDEX(resultados!$A$2:$ZZ$3000, 1847, MATCH($B$3, resultados!$A$1:$ZZ$1, 0))</f>
        <v/>
      </c>
    </row>
    <row r="1854">
      <c r="A1854">
        <f>INDEX(resultados!$A$2:$ZZ$3000, 1848, MATCH($B$1, resultados!$A$1:$ZZ$1, 0))</f>
        <v/>
      </c>
      <c r="B1854">
        <f>INDEX(resultados!$A$2:$ZZ$3000, 1848, MATCH($B$2, resultados!$A$1:$ZZ$1, 0))</f>
        <v/>
      </c>
      <c r="C1854">
        <f>INDEX(resultados!$A$2:$ZZ$3000, 1848, MATCH($B$3, resultados!$A$1:$ZZ$1, 0))</f>
        <v/>
      </c>
    </row>
    <row r="1855">
      <c r="A1855">
        <f>INDEX(resultados!$A$2:$ZZ$3000, 1849, MATCH($B$1, resultados!$A$1:$ZZ$1, 0))</f>
        <v/>
      </c>
      <c r="B1855">
        <f>INDEX(resultados!$A$2:$ZZ$3000, 1849, MATCH($B$2, resultados!$A$1:$ZZ$1, 0))</f>
        <v/>
      </c>
      <c r="C1855">
        <f>INDEX(resultados!$A$2:$ZZ$3000, 1849, MATCH($B$3, resultados!$A$1:$ZZ$1, 0))</f>
        <v/>
      </c>
    </row>
    <row r="1856">
      <c r="A1856">
        <f>INDEX(resultados!$A$2:$ZZ$3000, 1850, MATCH($B$1, resultados!$A$1:$ZZ$1, 0))</f>
        <v/>
      </c>
      <c r="B1856">
        <f>INDEX(resultados!$A$2:$ZZ$3000, 1850, MATCH($B$2, resultados!$A$1:$ZZ$1, 0))</f>
        <v/>
      </c>
      <c r="C1856">
        <f>INDEX(resultados!$A$2:$ZZ$3000, 1850, MATCH($B$3, resultados!$A$1:$ZZ$1, 0))</f>
        <v/>
      </c>
    </row>
    <row r="1857">
      <c r="A1857">
        <f>INDEX(resultados!$A$2:$ZZ$3000, 1851, MATCH($B$1, resultados!$A$1:$ZZ$1, 0))</f>
        <v/>
      </c>
      <c r="B1857">
        <f>INDEX(resultados!$A$2:$ZZ$3000, 1851, MATCH($B$2, resultados!$A$1:$ZZ$1, 0))</f>
        <v/>
      </c>
      <c r="C1857">
        <f>INDEX(resultados!$A$2:$ZZ$3000, 1851, MATCH($B$3, resultados!$A$1:$ZZ$1, 0))</f>
        <v/>
      </c>
    </row>
    <row r="1858">
      <c r="A1858">
        <f>INDEX(resultados!$A$2:$ZZ$3000, 1852, MATCH($B$1, resultados!$A$1:$ZZ$1, 0))</f>
        <v/>
      </c>
      <c r="B1858">
        <f>INDEX(resultados!$A$2:$ZZ$3000, 1852, MATCH($B$2, resultados!$A$1:$ZZ$1, 0))</f>
        <v/>
      </c>
      <c r="C1858">
        <f>INDEX(resultados!$A$2:$ZZ$3000, 1852, MATCH($B$3, resultados!$A$1:$ZZ$1, 0))</f>
        <v/>
      </c>
    </row>
    <row r="1859">
      <c r="A1859">
        <f>INDEX(resultados!$A$2:$ZZ$3000, 1853, MATCH($B$1, resultados!$A$1:$ZZ$1, 0))</f>
        <v/>
      </c>
      <c r="B1859">
        <f>INDEX(resultados!$A$2:$ZZ$3000, 1853, MATCH($B$2, resultados!$A$1:$ZZ$1, 0))</f>
        <v/>
      </c>
      <c r="C1859">
        <f>INDEX(resultados!$A$2:$ZZ$3000, 1853, MATCH($B$3, resultados!$A$1:$ZZ$1, 0))</f>
        <v/>
      </c>
    </row>
    <row r="1860">
      <c r="A1860">
        <f>INDEX(resultados!$A$2:$ZZ$3000, 1854, MATCH($B$1, resultados!$A$1:$ZZ$1, 0))</f>
        <v/>
      </c>
      <c r="B1860">
        <f>INDEX(resultados!$A$2:$ZZ$3000, 1854, MATCH($B$2, resultados!$A$1:$ZZ$1, 0))</f>
        <v/>
      </c>
      <c r="C1860">
        <f>INDEX(resultados!$A$2:$ZZ$3000, 1854, MATCH($B$3, resultados!$A$1:$ZZ$1, 0))</f>
        <v/>
      </c>
    </row>
    <row r="1861">
      <c r="A1861">
        <f>INDEX(resultados!$A$2:$ZZ$3000, 1855, MATCH($B$1, resultados!$A$1:$ZZ$1, 0))</f>
        <v/>
      </c>
      <c r="B1861">
        <f>INDEX(resultados!$A$2:$ZZ$3000, 1855, MATCH($B$2, resultados!$A$1:$ZZ$1, 0))</f>
        <v/>
      </c>
      <c r="C1861">
        <f>INDEX(resultados!$A$2:$ZZ$3000, 1855, MATCH($B$3, resultados!$A$1:$ZZ$1, 0))</f>
        <v/>
      </c>
    </row>
    <row r="1862">
      <c r="A1862">
        <f>INDEX(resultados!$A$2:$ZZ$3000, 1856, MATCH($B$1, resultados!$A$1:$ZZ$1, 0))</f>
        <v/>
      </c>
      <c r="B1862">
        <f>INDEX(resultados!$A$2:$ZZ$3000, 1856, MATCH($B$2, resultados!$A$1:$ZZ$1, 0))</f>
        <v/>
      </c>
      <c r="C1862">
        <f>INDEX(resultados!$A$2:$ZZ$3000, 1856, MATCH($B$3, resultados!$A$1:$ZZ$1, 0))</f>
        <v/>
      </c>
    </row>
    <row r="1863">
      <c r="A1863">
        <f>INDEX(resultados!$A$2:$ZZ$3000, 1857, MATCH($B$1, resultados!$A$1:$ZZ$1, 0))</f>
        <v/>
      </c>
      <c r="B1863">
        <f>INDEX(resultados!$A$2:$ZZ$3000, 1857, MATCH($B$2, resultados!$A$1:$ZZ$1, 0))</f>
        <v/>
      </c>
      <c r="C1863">
        <f>INDEX(resultados!$A$2:$ZZ$3000, 1857, MATCH($B$3, resultados!$A$1:$ZZ$1, 0))</f>
        <v/>
      </c>
    </row>
    <row r="1864">
      <c r="A1864">
        <f>INDEX(resultados!$A$2:$ZZ$3000, 1858, MATCH($B$1, resultados!$A$1:$ZZ$1, 0))</f>
        <v/>
      </c>
      <c r="B1864">
        <f>INDEX(resultados!$A$2:$ZZ$3000, 1858, MATCH($B$2, resultados!$A$1:$ZZ$1, 0))</f>
        <v/>
      </c>
      <c r="C1864">
        <f>INDEX(resultados!$A$2:$ZZ$3000, 1858, MATCH($B$3, resultados!$A$1:$ZZ$1, 0))</f>
        <v/>
      </c>
    </row>
    <row r="1865">
      <c r="A1865">
        <f>INDEX(resultados!$A$2:$ZZ$3000, 1859, MATCH($B$1, resultados!$A$1:$ZZ$1, 0))</f>
        <v/>
      </c>
      <c r="B1865">
        <f>INDEX(resultados!$A$2:$ZZ$3000, 1859, MATCH($B$2, resultados!$A$1:$ZZ$1, 0))</f>
        <v/>
      </c>
      <c r="C1865">
        <f>INDEX(resultados!$A$2:$ZZ$3000, 1859, MATCH($B$3, resultados!$A$1:$ZZ$1, 0))</f>
        <v/>
      </c>
    </row>
    <row r="1866">
      <c r="A1866">
        <f>INDEX(resultados!$A$2:$ZZ$3000, 1860, MATCH($B$1, resultados!$A$1:$ZZ$1, 0))</f>
        <v/>
      </c>
      <c r="B1866">
        <f>INDEX(resultados!$A$2:$ZZ$3000, 1860, MATCH($B$2, resultados!$A$1:$ZZ$1, 0))</f>
        <v/>
      </c>
      <c r="C1866">
        <f>INDEX(resultados!$A$2:$ZZ$3000, 1860, MATCH($B$3, resultados!$A$1:$ZZ$1, 0))</f>
        <v/>
      </c>
    </row>
    <row r="1867">
      <c r="A1867">
        <f>INDEX(resultados!$A$2:$ZZ$3000, 1861, MATCH($B$1, resultados!$A$1:$ZZ$1, 0))</f>
        <v/>
      </c>
      <c r="B1867">
        <f>INDEX(resultados!$A$2:$ZZ$3000, 1861, MATCH($B$2, resultados!$A$1:$ZZ$1, 0))</f>
        <v/>
      </c>
      <c r="C1867">
        <f>INDEX(resultados!$A$2:$ZZ$3000, 1861, MATCH($B$3, resultados!$A$1:$ZZ$1, 0))</f>
        <v/>
      </c>
    </row>
    <row r="1868">
      <c r="A1868">
        <f>INDEX(resultados!$A$2:$ZZ$3000, 1862, MATCH($B$1, resultados!$A$1:$ZZ$1, 0))</f>
        <v/>
      </c>
      <c r="B1868">
        <f>INDEX(resultados!$A$2:$ZZ$3000, 1862, MATCH($B$2, resultados!$A$1:$ZZ$1, 0))</f>
        <v/>
      </c>
      <c r="C1868">
        <f>INDEX(resultados!$A$2:$ZZ$3000, 1862, MATCH($B$3, resultados!$A$1:$ZZ$1, 0))</f>
        <v/>
      </c>
    </row>
    <row r="1869">
      <c r="A1869">
        <f>INDEX(resultados!$A$2:$ZZ$3000, 1863, MATCH($B$1, resultados!$A$1:$ZZ$1, 0))</f>
        <v/>
      </c>
      <c r="B1869">
        <f>INDEX(resultados!$A$2:$ZZ$3000, 1863, MATCH($B$2, resultados!$A$1:$ZZ$1, 0))</f>
        <v/>
      </c>
      <c r="C1869">
        <f>INDEX(resultados!$A$2:$ZZ$3000, 1863, MATCH($B$3, resultados!$A$1:$ZZ$1, 0))</f>
        <v/>
      </c>
    </row>
    <row r="1870">
      <c r="A1870">
        <f>INDEX(resultados!$A$2:$ZZ$3000, 1864, MATCH($B$1, resultados!$A$1:$ZZ$1, 0))</f>
        <v/>
      </c>
      <c r="B1870">
        <f>INDEX(resultados!$A$2:$ZZ$3000, 1864, MATCH($B$2, resultados!$A$1:$ZZ$1, 0))</f>
        <v/>
      </c>
      <c r="C1870">
        <f>INDEX(resultados!$A$2:$ZZ$3000, 1864, MATCH($B$3, resultados!$A$1:$ZZ$1, 0))</f>
        <v/>
      </c>
    </row>
    <row r="1871">
      <c r="A1871">
        <f>INDEX(resultados!$A$2:$ZZ$3000, 1865, MATCH($B$1, resultados!$A$1:$ZZ$1, 0))</f>
        <v/>
      </c>
      <c r="B1871">
        <f>INDEX(resultados!$A$2:$ZZ$3000, 1865, MATCH($B$2, resultados!$A$1:$ZZ$1, 0))</f>
        <v/>
      </c>
      <c r="C1871">
        <f>INDEX(resultados!$A$2:$ZZ$3000, 1865, MATCH($B$3, resultados!$A$1:$ZZ$1, 0))</f>
        <v/>
      </c>
    </row>
    <row r="1872">
      <c r="A1872">
        <f>INDEX(resultados!$A$2:$ZZ$3000, 1866, MATCH($B$1, resultados!$A$1:$ZZ$1, 0))</f>
        <v/>
      </c>
      <c r="B1872">
        <f>INDEX(resultados!$A$2:$ZZ$3000, 1866, MATCH($B$2, resultados!$A$1:$ZZ$1, 0))</f>
        <v/>
      </c>
      <c r="C1872">
        <f>INDEX(resultados!$A$2:$ZZ$3000, 1866, MATCH($B$3, resultados!$A$1:$ZZ$1, 0))</f>
        <v/>
      </c>
    </row>
    <row r="1873">
      <c r="A1873">
        <f>INDEX(resultados!$A$2:$ZZ$3000, 1867, MATCH($B$1, resultados!$A$1:$ZZ$1, 0))</f>
        <v/>
      </c>
      <c r="B1873">
        <f>INDEX(resultados!$A$2:$ZZ$3000, 1867, MATCH($B$2, resultados!$A$1:$ZZ$1, 0))</f>
        <v/>
      </c>
      <c r="C1873">
        <f>INDEX(resultados!$A$2:$ZZ$3000, 1867, MATCH($B$3, resultados!$A$1:$ZZ$1, 0))</f>
        <v/>
      </c>
    </row>
    <row r="1874">
      <c r="A1874">
        <f>INDEX(resultados!$A$2:$ZZ$3000, 1868, MATCH($B$1, resultados!$A$1:$ZZ$1, 0))</f>
        <v/>
      </c>
      <c r="B1874">
        <f>INDEX(resultados!$A$2:$ZZ$3000, 1868, MATCH($B$2, resultados!$A$1:$ZZ$1, 0))</f>
        <v/>
      </c>
      <c r="C1874">
        <f>INDEX(resultados!$A$2:$ZZ$3000, 1868, MATCH($B$3, resultados!$A$1:$ZZ$1, 0))</f>
        <v/>
      </c>
    </row>
    <row r="1875">
      <c r="A1875">
        <f>INDEX(resultados!$A$2:$ZZ$3000, 1869, MATCH($B$1, resultados!$A$1:$ZZ$1, 0))</f>
        <v/>
      </c>
      <c r="B1875">
        <f>INDEX(resultados!$A$2:$ZZ$3000, 1869, MATCH($B$2, resultados!$A$1:$ZZ$1, 0))</f>
        <v/>
      </c>
      <c r="C1875">
        <f>INDEX(resultados!$A$2:$ZZ$3000, 1869, MATCH($B$3, resultados!$A$1:$ZZ$1, 0))</f>
        <v/>
      </c>
    </row>
    <row r="1876">
      <c r="A1876">
        <f>INDEX(resultados!$A$2:$ZZ$3000, 1870, MATCH($B$1, resultados!$A$1:$ZZ$1, 0))</f>
        <v/>
      </c>
      <c r="B1876">
        <f>INDEX(resultados!$A$2:$ZZ$3000, 1870, MATCH($B$2, resultados!$A$1:$ZZ$1, 0))</f>
        <v/>
      </c>
      <c r="C1876">
        <f>INDEX(resultados!$A$2:$ZZ$3000, 1870, MATCH($B$3, resultados!$A$1:$ZZ$1, 0))</f>
        <v/>
      </c>
    </row>
    <row r="1877">
      <c r="A1877">
        <f>INDEX(resultados!$A$2:$ZZ$3000, 1871, MATCH($B$1, resultados!$A$1:$ZZ$1, 0))</f>
        <v/>
      </c>
      <c r="B1877">
        <f>INDEX(resultados!$A$2:$ZZ$3000, 1871, MATCH($B$2, resultados!$A$1:$ZZ$1, 0))</f>
        <v/>
      </c>
      <c r="C1877">
        <f>INDEX(resultados!$A$2:$ZZ$3000, 1871, MATCH($B$3, resultados!$A$1:$ZZ$1, 0))</f>
        <v/>
      </c>
    </row>
    <row r="1878">
      <c r="A1878">
        <f>INDEX(resultados!$A$2:$ZZ$3000, 1872, MATCH($B$1, resultados!$A$1:$ZZ$1, 0))</f>
        <v/>
      </c>
      <c r="B1878">
        <f>INDEX(resultados!$A$2:$ZZ$3000, 1872, MATCH($B$2, resultados!$A$1:$ZZ$1, 0))</f>
        <v/>
      </c>
      <c r="C1878">
        <f>INDEX(resultados!$A$2:$ZZ$3000, 1872, MATCH($B$3, resultados!$A$1:$ZZ$1, 0))</f>
        <v/>
      </c>
    </row>
    <row r="1879">
      <c r="A1879">
        <f>INDEX(resultados!$A$2:$ZZ$3000, 1873, MATCH($B$1, resultados!$A$1:$ZZ$1, 0))</f>
        <v/>
      </c>
      <c r="B1879">
        <f>INDEX(resultados!$A$2:$ZZ$3000, 1873, MATCH($B$2, resultados!$A$1:$ZZ$1, 0))</f>
        <v/>
      </c>
      <c r="C1879">
        <f>INDEX(resultados!$A$2:$ZZ$3000, 1873, MATCH($B$3, resultados!$A$1:$ZZ$1, 0))</f>
        <v/>
      </c>
    </row>
    <row r="1880">
      <c r="A1880">
        <f>INDEX(resultados!$A$2:$ZZ$3000, 1874, MATCH($B$1, resultados!$A$1:$ZZ$1, 0))</f>
        <v/>
      </c>
      <c r="B1880">
        <f>INDEX(resultados!$A$2:$ZZ$3000, 1874, MATCH($B$2, resultados!$A$1:$ZZ$1, 0))</f>
        <v/>
      </c>
      <c r="C1880">
        <f>INDEX(resultados!$A$2:$ZZ$3000, 1874, MATCH($B$3, resultados!$A$1:$ZZ$1, 0))</f>
        <v/>
      </c>
    </row>
    <row r="1881">
      <c r="A1881">
        <f>INDEX(resultados!$A$2:$ZZ$3000, 1875, MATCH($B$1, resultados!$A$1:$ZZ$1, 0))</f>
        <v/>
      </c>
      <c r="B1881">
        <f>INDEX(resultados!$A$2:$ZZ$3000, 1875, MATCH($B$2, resultados!$A$1:$ZZ$1, 0))</f>
        <v/>
      </c>
      <c r="C1881">
        <f>INDEX(resultados!$A$2:$ZZ$3000, 1875, MATCH($B$3, resultados!$A$1:$ZZ$1, 0))</f>
        <v/>
      </c>
    </row>
    <row r="1882">
      <c r="A1882">
        <f>INDEX(resultados!$A$2:$ZZ$3000, 1876, MATCH($B$1, resultados!$A$1:$ZZ$1, 0))</f>
        <v/>
      </c>
      <c r="B1882">
        <f>INDEX(resultados!$A$2:$ZZ$3000, 1876, MATCH($B$2, resultados!$A$1:$ZZ$1, 0))</f>
        <v/>
      </c>
      <c r="C1882">
        <f>INDEX(resultados!$A$2:$ZZ$3000, 1876, MATCH($B$3, resultados!$A$1:$ZZ$1, 0))</f>
        <v/>
      </c>
    </row>
    <row r="1883">
      <c r="A1883">
        <f>INDEX(resultados!$A$2:$ZZ$3000, 1877, MATCH($B$1, resultados!$A$1:$ZZ$1, 0))</f>
        <v/>
      </c>
      <c r="B1883">
        <f>INDEX(resultados!$A$2:$ZZ$3000, 1877, MATCH($B$2, resultados!$A$1:$ZZ$1, 0))</f>
        <v/>
      </c>
      <c r="C1883">
        <f>INDEX(resultados!$A$2:$ZZ$3000, 1877, MATCH($B$3, resultados!$A$1:$ZZ$1, 0))</f>
        <v/>
      </c>
    </row>
    <row r="1884">
      <c r="A1884">
        <f>INDEX(resultados!$A$2:$ZZ$3000, 1878, MATCH($B$1, resultados!$A$1:$ZZ$1, 0))</f>
        <v/>
      </c>
      <c r="B1884">
        <f>INDEX(resultados!$A$2:$ZZ$3000, 1878, MATCH($B$2, resultados!$A$1:$ZZ$1, 0))</f>
        <v/>
      </c>
      <c r="C1884">
        <f>INDEX(resultados!$A$2:$ZZ$3000, 1878, MATCH($B$3, resultados!$A$1:$ZZ$1, 0))</f>
        <v/>
      </c>
    </row>
    <row r="1885">
      <c r="A1885">
        <f>INDEX(resultados!$A$2:$ZZ$3000, 1879, MATCH($B$1, resultados!$A$1:$ZZ$1, 0))</f>
        <v/>
      </c>
      <c r="B1885">
        <f>INDEX(resultados!$A$2:$ZZ$3000, 1879, MATCH($B$2, resultados!$A$1:$ZZ$1, 0))</f>
        <v/>
      </c>
      <c r="C1885">
        <f>INDEX(resultados!$A$2:$ZZ$3000, 1879, MATCH($B$3, resultados!$A$1:$ZZ$1, 0))</f>
        <v/>
      </c>
    </row>
    <row r="1886">
      <c r="A1886">
        <f>INDEX(resultados!$A$2:$ZZ$3000, 1880, MATCH($B$1, resultados!$A$1:$ZZ$1, 0))</f>
        <v/>
      </c>
      <c r="B1886">
        <f>INDEX(resultados!$A$2:$ZZ$3000, 1880, MATCH($B$2, resultados!$A$1:$ZZ$1, 0))</f>
        <v/>
      </c>
      <c r="C1886">
        <f>INDEX(resultados!$A$2:$ZZ$3000, 1880, MATCH($B$3, resultados!$A$1:$ZZ$1, 0))</f>
        <v/>
      </c>
    </row>
    <row r="1887">
      <c r="A1887">
        <f>INDEX(resultados!$A$2:$ZZ$3000, 1881, MATCH($B$1, resultados!$A$1:$ZZ$1, 0))</f>
        <v/>
      </c>
      <c r="B1887">
        <f>INDEX(resultados!$A$2:$ZZ$3000, 1881, MATCH($B$2, resultados!$A$1:$ZZ$1, 0))</f>
        <v/>
      </c>
      <c r="C1887">
        <f>INDEX(resultados!$A$2:$ZZ$3000, 1881, MATCH($B$3, resultados!$A$1:$ZZ$1, 0))</f>
        <v/>
      </c>
    </row>
    <row r="1888">
      <c r="A1888">
        <f>INDEX(resultados!$A$2:$ZZ$3000, 1882, MATCH($B$1, resultados!$A$1:$ZZ$1, 0))</f>
        <v/>
      </c>
      <c r="B1888">
        <f>INDEX(resultados!$A$2:$ZZ$3000, 1882, MATCH($B$2, resultados!$A$1:$ZZ$1, 0))</f>
        <v/>
      </c>
      <c r="C1888">
        <f>INDEX(resultados!$A$2:$ZZ$3000, 1882, MATCH($B$3, resultados!$A$1:$ZZ$1, 0))</f>
        <v/>
      </c>
    </row>
    <row r="1889">
      <c r="A1889">
        <f>INDEX(resultados!$A$2:$ZZ$3000, 1883, MATCH($B$1, resultados!$A$1:$ZZ$1, 0))</f>
        <v/>
      </c>
      <c r="B1889">
        <f>INDEX(resultados!$A$2:$ZZ$3000, 1883, MATCH($B$2, resultados!$A$1:$ZZ$1, 0))</f>
        <v/>
      </c>
      <c r="C1889">
        <f>INDEX(resultados!$A$2:$ZZ$3000, 1883, MATCH($B$3, resultados!$A$1:$ZZ$1, 0))</f>
        <v/>
      </c>
    </row>
    <row r="1890">
      <c r="A1890">
        <f>INDEX(resultados!$A$2:$ZZ$3000, 1884, MATCH($B$1, resultados!$A$1:$ZZ$1, 0))</f>
        <v/>
      </c>
      <c r="B1890">
        <f>INDEX(resultados!$A$2:$ZZ$3000, 1884, MATCH($B$2, resultados!$A$1:$ZZ$1, 0))</f>
        <v/>
      </c>
      <c r="C1890">
        <f>INDEX(resultados!$A$2:$ZZ$3000, 1884, MATCH($B$3, resultados!$A$1:$ZZ$1, 0))</f>
        <v/>
      </c>
    </row>
    <row r="1891">
      <c r="A1891">
        <f>INDEX(resultados!$A$2:$ZZ$3000, 1885, MATCH($B$1, resultados!$A$1:$ZZ$1, 0))</f>
        <v/>
      </c>
      <c r="B1891">
        <f>INDEX(resultados!$A$2:$ZZ$3000, 1885, MATCH($B$2, resultados!$A$1:$ZZ$1, 0))</f>
        <v/>
      </c>
      <c r="C1891">
        <f>INDEX(resultados!$A$2:$ZZ$3000, 1885, MATCH($B$3, resultados!$A$1:$ZZ$1, 0))</f>
        <v/>
      </c>
    </row>
    <row r="1892">
      <c r="A1892">
        <f>INDEX(resultados!$A$2:$ZZ$3000, 1886, MATCH($B$1, resultados!$A$1:$ZZ$1, 0))</f>
        <v/>
      </c>
      <c r="B1892">
        <f>INDEX(resultados!$A$2:$ZZ$3000, 1886, MATCH($B$2, resultados!$A$1:$ZZ$1, 0))</f>
        <v/>
      </c>
      <c r="C1892">
        <f>INDEX(resultados!$A$2:$ZZ$3000, 1886, MATCH($B$3, resultados!$A$1:$ZZ$1, 0))</f>
        <v/>
      </c>
    </row>
    <row r="1893">
      <c r="A1893">
        <f>INDEX(resultados!$A$2:$ZZ$3000, 1887, MATCH($B$1, resultados!$A$1:$ZZ$1, 0))</f>
        <v/>
      </c>
      <c r="B1893">
        <f>INDEX(resultados!$A$2:$ZZ$3000, 1887, MATCH($B$2, resultados!$A$1:$ZZ$1, 0))</f>
        <v/>
      </c>
      <c r="C1893">
        <f>INDEX(resultados!$A$2:$ZZ$3000, 1887, MATCH($B$3, resultados!$A$1:$ZZ$1, 0))</f>
        <v/>
      </c>
    </row>
    <row r="1894">
      <c r="A1894">
        <f>INDEX(resultados!$A$2:$ZZ$3000, 1888, MATCH($B$1, resultados!$A$1:$ZZ$1, 0))</f>
        <v/>
      </c>
      <c r="B1894">
        <f>INDEX(resultados!$A$2:$ZZ$3000, 1888, MATCH($B$2, resultados!$A$1:$ZZ$1, 0))</f>
        <v/>
      </c>
      <c r="C1894">
        <f>INDEX(resultados!$A$2:$ZZ$3000, 1888, MATCH($B$3, resultados!$A$1:$ZZ$1, 0))</f>
        <v/>
      </c>
    </row>
    <row r="1895">
      <c r="A1895">
        <f>INDEX(resultados!$A$2:$ZZ$3000, 1889, MATCH($B$1, resultados!$A$1:$ZZ$1, 0))</f>
        <v/>
      </c>
      <c r="B1895">
        <f>INDEX(resultados!$A$2:$ZZ$3000, 1889, MATCH($B$2, resultados!$A$1:$ZZ$1, 0))</f>
        <v/>
      </c>
      <c r="C1895">
        <f>INDEX(resultados!$A$2:$ZZ$3000, 1889, MATCH($B$3, resultados!$A$1:$ZZ$1, 0))</f>
        <v/>
      </c>
    </row>
    <row r="1896">
      <c r="A1896">
        <f>INDEX(resultados!$A$2:$ZZ$3000, 1890, MATCH($B$1, resultados!$A$1:$ZZ$1, 0))</f>
        <v/>
      </c>
      <c r="B1896">
        <f>INDEX(resultados!$A$2:$ZZ$3000, 1890, MATCH($B$2, resultados!$A$1:$ZZ$1, 0))</f>
        <v/>
      </c>
      <c r="C1896">
        <f>INDEX(resultados!$A$2:$ZZ$3000, 1890, MATCH($B$3, resultados!$A$1:$ZZ$1, 0))</f>
        <v/>
      </c>
    </row>
    <row r="1897">
      <c r="A1897">
        <f>INDEX(resultados!$A$2:$ZZ$3000, 1891, MATCH($B$1, resultados!$A$1:$ZZ$1, 0))</f>
        <v/>
      </c>
      <c r="B1897">
        <f>INDEX(resultados!$A$2:$ZZ$3000, 1891, MATCH($B$2, resultados!$A$1:$ZZ$1, 0))</f>
        <v/>
      </c>
      <c r="C1897">
        <f>INDEX(resultados!$A$2:$ZZ$3000, 1891, MATCH($B$3, resultados!$A$1:$ZZ$1, 0))</f>
        <v/>
      </c>
    </row>
    <row r="1898">
      <c r="A1898">
        <f>INDEX(resultados!$A$2:$ZZ$3000, 1892, MATCH($B$1, resultados!$A$1:$ZZ$1, 0))</f>
        <v/>
      </c>
      <c r="B1898">
        <f>INDEX(resultados!$A$2:$ZZ$3000, 1892, MATCH($B$2, resultados!$A$1:$ZZ$1, 0))</f>
        <v/>
      </c>
      <c r="C1898">
        <f>INDEX(resultados!$A$2:$ZZ$3000, 1892, MATCH($B$3, resultados!$A$1:$ZZ$1, 0))</f>
        <v/>
      </c>
    </row>
    <row r="1899">
      <c r="A1899">
        <f>INDEX(resultados!$A$2:$ZZ$3000, 1893, MATCH($B$1, resultados!$A$1:$ZZ$1, 0))</f>
        <v/>
      </c>
      <c r="B1899">
        <f>INDEX(resultados!$A$2:$ZZ$3000, 1893, MATCH($B$2, resultados!$A$1:$ZZ$1, 0))</f>
        <v/>
      </c>
      <c r="C1899">
        <f>INDEX(resultados!$A$2:$ZZ$3000, 1893, MATCH($B$3, resultados!$A$1:$ZZ$1, 0))</f>
        <v/>
      </c>
    </row>
    <row r="1900">
      <c r="A1900">
        <f>INDEX(resultados!$A$2:$ZZ$3000, 1894, MATCH($B$1, resultados!$A$1:$ZZ$1, 0))</f>
        <v/>
      </c>
      <c r="B1900">
        <f>INDEX(resultados!$A$2:$ZZ$3000, 1894, MATCH($B$2, resultados!$A$1:$ZZ$1, 0))</f>
        <v/>
      </c>
      <c r="C1900">
        <f>INDEX(resultados!$A$2:$ZZ$3000, 1894, MATCH($B$3, resultados!$A$1:$ZZ$1, 0))</f>
        <v/>
      </c>
    </row>
    <row r="1901">
      <c r="A1901">
        <f>INDEX(resultados!$A$2:$ZZ$3000, 1895, MATCH($B$1, resultados!$A$1:$ZZ$1, 0))</f>
        <v/>
      </c>
      <c r="B1901">
        <f>INDEX(resultados!$A$2:$ZZ$3000, 1895, MATCH($B$2, resultados!$A$1:$ZZ$1, 0))</f>
        <v/>
      </c>
      <c r="C1901">
        <f>INDEX(resultados!$A$2:$ZZ$3000, 1895, MATCH($B$3, resultados!$A$1:$ZZ$1, 0))</f>
        <v/>
      </c>
    </row>
    <row r="1902">
      <c r="A1902">
        <f>INDEX(resultados!$A$2:$ZZ$3000, 1896, MATCH($B$1, resultados!$A$1:$ZZ$1, 0))</f>
        <v/>
      </c>
      <c r="B1902">
        <f>INDEX(resultados!$A$2:$ZZ$3000, 1896, MATCH($B$2, resultados!$A$1:$ZZ$1, 0))</f>
        <v/>
      </c>
      <c r="C1902">
        <f>INDEX(resultados!$A$2:$ZZ$3000, 1896, MATCH($B$3, resultados!$A$1:$ZZ$1, 0))</f>
        <v/>
      </c>
    </row>
    <row r="1903">
      <c r="A1903">
        <f>INDEX(resultados!$A$2:$ZZ$3000, 1897, MATCH($B$1, resultados!$A$1:$ZZ$1, 0))</f>
        <v/>
      </c>
      <c r="B1903">
        <f>INDEX(resultados!$A$2:$ZZ$3000, 1897, MATCH($B$2, resultados!$A$1:$ZZ$1, 0))</f>
        <v/>
      </c>
      <c r="C1903">
        <f>INDEX(resultados!$A$2:$ZZ$3000, 1897, MATCH($B$3, resultados!$A$1:$ZZ$1, 0))</f>
        <v/>
      </c>
    </row>
    <row r="1904">
      <c r="A1904">
        <f>INDEX(resultados!$A$2:$ZZ$3000, 1898, MATCH($B$1, resultados!$A$1:$ZZ$1, 0))</f>
        <v/>
      </c>
      <c r="B1904">
        <f>INDEX(resultados!$A$2:$ZZ$3000, 1898, MATCH($B$2, resultados!$A$1:$ZZ$1, 0))</f>
        <v/>
      </c>
      <c r="C1904">
        <f>INDEX(resultados!$A$2:$ZZ$3000, 1898, MATCH($B$3, resultados!$A$1:$ZZ$1, 0))</f>
        <v/>
      </c>
    </row>
    <row r="1905">
      <c r="A1905">
        <f>INDEX(resultados!$A$2:$ZZ$3000, 1899, MATCH($B$1, resultados!$A$1:$ZZ$1, 0))</f>
        <v/>
      </c>
      <c r="B1905">
        <f>INDEX(resultados!$A$2:$ZZ$3000, 1899, MATCH($B$2, resultados!$A$1:$ZZ$1, 0))</f>
        <v/>
      </c>
      <c r="C1905">
        <f>INDEX(resultados!$A$2:$ZZ$3000, 1899, MATCH($B$3, resultados!$A$1:$ZZ$1, 0))</f>
        <v/>
      </c>
    </row>
    <row r="1906">
      <c r="A1906">
        <f>INDEX(resultados!$A$2:$ZZ$3000, 1900, MATCH($B$1, resultados!$A$1:$ZZ$1, 0))</f>
        <v/>
      </c>
      <c r="B1906">
        <f>INDEX(resultados!$A$2:$ZZ$3000, 1900, MATCH($B$2, resultados!$A$1:$ZZ$1, 0))</f>
        <v/>
      </c>
      <c r="C1906">
        <f>INDEX(resultados!$A$2:$ZZ$3000, 1900, MATCH($B$3, resultados!$A$1:$ZZ$1, 0))</f>
        <v/>
      </c>
    </row>
    <row r="1907">
      <c r="A1907">
        <f>INDEX(resultados!$A$2:$ZZ$3000, 1901, MATCH($B$1, resultados!$A$1:$ZZ$1, 0))</f>
        <v/>
      </c>
      <c r="B1907">
        <f>INDEX(resultados!$A$2:$ZZ$3000, 1901, MATCH($B$2, resultados!$A$1:$ZZ$1, 0))</f>
        <v/>
      </c>
      <c r="C1907">
        <f>INDEX(resultados!$A$2:$ZZ$3000, 1901, MATCH($B$3, resultados!$A$1:$ZZ$1, 0))</f>
        <v/>
      </c>
    </row>
    <row r="1908">
      <c r="A1908">
        <f>INDEX(resultados!$A$2:$ZZ$3000, 1902, MATCH($B$1, resultados!$A$1:$ZZ$1, 0))</f>
        <v/>
      </c>
      <c r="B1908">
        <f>INDEX(resultados!$A$2:$ZZ$3000, 1902, MATCH($B$2, resultados!$A$1:$ZZ$1, 0))</f>
        <v/>
      </c>
      <c r="C1908">
        <f>INDEX(resultados!$A$2:$ZZ$3000, 1902, MATCH($B$3, resultados!$A$1:$ZZ$1, 0))</f>
        <v/>
      </c>
    </row>
    <row r="1909">
      <c r="A1909">
        <f>INDEX(resultados!$A$2:$ZZ$3000, 1903, MATCH($B$1, resultados!$A$1:$ZZ$1, 0))</f>
        <v/>
      </c>
      <c r="B1909">
        <f>INDEX(resultados!$A$2:$ZZ$3000, 1903, MATCH($B$2, resultados!$A$1:$ZZ$1, 0))</f>
        <v/>
      </c>
      <c r="C1909">
        <f>INDEX(resultados!$A$2:$ZZ$3000, 1903, MATCH($B$3, resultados!$A$1:$ZZ$1, 0))</f>
        <v/>
      </c>
    </row>
    <row r="1910">
      <c r="A1910">
        <f>INDEX(resultados!$A$2:$ZZ$3000, 1904, MATCH($B$1, resultados!$A$1:$ZZ$1, 0))</f>
        <v/>
      </c>
      <c r="B1910">
        <f>INDEX(resultados!$A$2:$ZZ$3000, 1904, MATCH($B$2, resultados!$A$1:$ZZ$1, 0))</f>
        <v/>
      </c>
      <c r="C1910">
        <f>INDEX(resultados!$A$2:$ZZ$3000, 1904, MATCH($B$3, resultados!$A$1:$ZZ$1, 0))</f>
        <v/>
      </c>
    </row>
    <row r="1911">
      <c r="A1911">
        <f>INDEX(resultados!$A$2:$ZZ$3000, 1905, MATCH($B$1, resultados!$A$1:$ZZ$1, 0))</f>
        <v/>
      </c>
      <c r="B1911">
        <f>INDEX(resultados!$A$2:$ZZ$3000, 1905, MATCH($B$2, resultados!$A$1:$ZZ$1, 0))</f>
        <v/>
      </c>
      <c r="C1911">
        <f>INDEX(resultados!$A$2:$ZZ$3000, 1905, MATCH($B$3, resultados!$A$1:$ZZ$1, 0))</f>
        <v/>
      </c>
    </row>
    <row r="1912">
      <c r="A1912">
        <f>INDEX(resultados!$A$2:$ZZ$3000, 1906, MATCH($B$1, resultados!$A$1:$ZZ$1, 0))</f>
        <v/>
      </c>
      <c r="B1912">
        <f>INDEX(resultados!$A$2:$ZZ$3000, 1906, MATCH($B$2, resultados!$A$1:$ZZ$1, 0))</f>
        <v/>
      </c>
      <c r="C1912">
        <f>INDEX(resultados!$A$2:$ZZ$3000, 1906, MATCH($B$3, resultados!$A$1:$ZZ$1, 0))</f>
        <v/>
      </c>
    </row>
    <row r="1913">
      <c r="A1913">
        <f>INDEX(resultados!$A$2:$ZZ$3000, 1907, MATCH($B$1, resultados!$A$1:$ZZ$1, 0))</f>
        <v/>
      </c>
      <c r="B1913">
        <f>INDEX(resultados!$A$2:$ZZ$3000, 1907, MATCH($B$2, resultados!$A$1:$ZZ$1, 0))</f>
        <v/>
      </c>
      <c r="C1913">
        <f>INDEX(resultados!$A$2:$ZZ$3000, 1907, MATCH($B$3, resultados!$A$1:$ZZ$1, 0))</f>
        <v/>
      </c>
    </row>
    <row r="1914">
      <c r="A1914">
        <f>INDEX(resultados!$A$2:$ZZ$3000, 1908, MATCH($B$1, resultados!$A$1:$ZZ$1, 0))</f>
        <v/>
      </c>
      <c r="B1914">
        <f>INDEX(resultados!$A$2:$ZZ$3000, 1908, MATCH($B$2, resultados!$A$1:$ZZ$1, 0))</f>
        <v/>
      </c>
      <c r="C1914">
        <f>INDEX(resultados!$A$2:$ZZ$3000, 1908, MATCH($B$3, resultados!$A$1:$ZZ$1, 0))</f>
        <v/>
      </c>
    </row>
    <row r="1915">
      <c r="A1915">
        <f>INDEX(resultados!$A$2:$ZZ$3000, 1909, MATCH($B$1, resultados!$A$1:$ZZ$1, 0))</f>
        <v/>
      </c>
      <c r="B1915">
        <f>INDEX(resultados!$A$2:$ZZ$3000, 1909, MATCH($B$2, resultados!$A$1:$ZZ$1, 0))</f>
        <v/>
      </c>
      <c r="C1915">
        <f>INDEX(resultados!$A$2:$ZZ$3000, 1909, MATCH($B$3, resultados!$A$1:$ZZ$1, 0))</f>
        <v/>
      </c>
    </row>
    <row r="1916">
      <c r="A1916">
        <f>INDEX(resultados!$A$2:$ZZ$3000, 1910, MATCH($B$1, resultados!$A$1:$ZZ$1, 0))</f>
        <v/>
      </c>
      <c r="B1916">
        <f>INDEX(resultados!$A$2:$ZZ$3000, 1910, MATCH($B$2, resultados!$A$1:$ZZ$1, 0))</f>
        <v/>
      </c>
      <c r="C1916">
        <f>INDEX(resultados!$A$2:$ZZ$3000, 1910, MATCH($B$3, resultados!$A$1:$ZZ$1, 0))</f>
        <v/>
      </c>
    </row>
    <row r="1917">
      <c r="A1917">
        <f>INDEX(resultados!$A$2:$ZZ$3000, 1911, MATCH($B$1, resultados!$A$1:$ZZ$1, 0))</f>
        <v/>
      </c>
      <c r="B1917">
        <f>INDEX(resultados!$A$2:$ZZ$3000, 1911, MATCH($B$2, resultados!$A$1:$ZZ$1, 0))</f>
        <v/>
      </c>
      <c r="C1917">
        <f>INDEX(resultados!$A$2:$ZZ$3000, 1911, MATCH($B$3, resultados!$A$1:$ZZ$1, 0))</f>
        <v/>
      </c>
    </row>
    <row r="1918">
      <c r="A1918">
        <f>INDEX(resultados!$A$2:$ZZ$3000, 1912, MATCH($B$1, resultados!$A$1:$ZZ$1, 0))</f>
        <v/>
      </c>
      <c r="B1918">
        <f>INDEX(resultados!$A$2:$ZZ$3000, 1912, MATCH($B$2, resultados!$A$1:$ZZ$1, 0))</f>
        <v/>
      </c>
      <c r="C1918">
        <f>INDEX(resultados!$A$2:$ZZ$3000, 1912, MATCH($B$3, resultados!$A$1:$ZZ$1, 0))</f>
        <v/>
      </c>
    </row>
    <row r="1919">
      <c r="A1919">
        <f>INDEX(resultados!$A$2:$ZZ$3000, 1913, MATCH($B$1, resultados!$A$1:$ZZ$1, 0))</f>
        <v/>
      </c>
      <c r="B1919">
        <f>INDEX(resultados!$A$2:$ZZ$3000, 1913, MATCH($B$2, resultados!$A$1:$ZZ$1, 0))</f>
        <v/>
      </c>
      <c r="C1919">
        <f>INDEX(resultados!$A$2:$ZZ$3000, 1913, MATCH($B$3, resultados!$A$1:$ZZ$1, 0))</f>
        <v/>
      </c>
    </row>
    <row r="1920">
      <c r="A1920">
        <f>INDEX(resultados!$A$2:$ZZ$3000, 1914, MATCH($B$1, resultados!$A$1:$ZZ$1, 0))</f>
        <v/>
      </c>
      <c r="B1920">
        <f>INDEX(resultados!$A$2:$ZZ$3000, 1914, MATCH($B$2, resultados!$A$1:$ZZ$1, 0))</f>
        <v/>
      </c>
      <c r="C1920">
        <f>INDEX(resultados!$A$2:$ZZ$3000, 1914, MATCH($B$3, resultados!$A$1:$ZZ$1, 0))</f>
        <v/>
      </c>
    </row>
    <row r="1921">
      <c r="A1921">
        <f>INDEX(resultados!$A$2:$ZZ$3000, 1915, MATCH($B$1, resultados!$A$1:$ZZ$1, 0))</f>
        <v/>
      </c>
      <c r="B1921">
        <f>INDEX(resultados!$A$2:$ZZ$3000, 1915, MATCH($B$2, resultados!$A$1:$ZZ$1, 0))</f>
        <v/>
      </c>
      <c r="C1921">
        <f>INDEX(resultados!$A$2:$ZZ$3000, 1915, MATCH($B$3, resultados!$A$1:$ZZ$1, 0))</f>
        <v/>
      </c>
    </row>
    <row r="1922">
      <c r="A1922">
        <f>INDEX(resultados!$A$2:$ZZ$3000, 1916, MATCH($B$1, resultados!$A$1:$ZZ$1, 0))</f>
        <v/>
      </c>
      <c r="B1922">
        <f>INDEX(resultados!$A$2:$ZZ$3000, 1916, MATCH($B$2, resultados!$A$1:$ZZ$1, 0))</f>
        <v/>
      </c>
      <c r="C1922">
        <f>INDEX(resultados!$A$2:$ZZ$3000, 1916, MATCH($B$3, resultados!$A$1:$ZZ$1, 0))</f>
        <v/>
      </c>
    </row>
    <row r="1923">
      <c r="A1923">
        <f>INDEX(resultados!$A$2:$ZZ$3000, 1917, MATCH($B$1, resultados!$A$1:$ZZ$1, 0))</f>
        <v/>
      </c>
      <c r="B1923">
        <f>INDEX(resultados!$A$2:$ZZ$3000, 1917, MATCH($B$2, resultados!$A$1:$ZZ$1, 0))</f>
        <v/>
      </c>
      <c r="C1923">
        <f>INDEX(resultados!$A$2:$ZZ$3000, 1917, MATCH($B$3, resultados!$A$1:$ZZ$1, 0))</f>
        <v/>
      </c>
    </row>
    <row r="1924">
      <c r="A1924">
        <f>INDEX(resultados!$A$2:$ZZ$3000, 1918, MATCH($B$1, resultados!$A$1:$ZZ$1, 0))</f>
        <v/>
      </c>
      <c r="B1924">
        <f>INDEX(resultados!$A$2:$ZZ$3000, 1918, MATCH($B$2, resultados!$A$1:$ZZ$1, 0))</f>
        <v/>
      </c>
      <c r="C1924">
        <f>INDEX(resultados!$A$2:$ZZ$3000, 1918, MATCH($B$3, resultados!$A$1:$ZZ$1, 0))</f>
        <v/>
      </c>
    </row>
    <row r="1925">
      <c r="A1925">
        <f>INDEX(resultados!$A$2:$ZZ$3000, 1919, MATCH($B$1, resultados!$A$1:$ZZ$1, 0))</f>
        <v/>
      </c>
      <c r="B1925">
        <f>INDEX(resultados!$A$2:$ZZ$3000, 1919, MATCH($B$2, resultados!$A$1:$ZZ$1, 0))</f>
        <v/>
      </c>
      <c r="C1925">
        <f>INDEX(resultados!$A$2:$ZZ$3000, 1919, MATCH($B$3, resultados!$A$1:$ZZ$1, 0))</f>
        <v/>
      </c>
    </row>
    <row r="1926">
      <c r="A1926">
        <f>INDEX(resultados!$A$2:$ZZ$3000, 1920, MATCH($B$1, resultados!$A$1:$ZZ$1, 0))</f>
        <v/>
      </c>
      <c r="B1926">
        <f>INDEX(resultados!$A$2:$ZZ$3000, 1920, MATCH($B$2, resultados!$A$1:$ZZ$1, 0))</f>
        <v/>
      </c>
      <c r="C1926">
        <f>INDEX(resultados!$A$2:$ZZ$3000, 1920, MATCH($B$3, resultados!$A$1:$ZZ$1, 0))</f>
        <v/>
      </c>
    </row>
    <row r="1927">
      <c r="A1927">
        <f>INDEX(resultados!$A$2:$ZZ$3000, 1921, MATCH($B$1, resultados!$A$1:$ZZ$1, 0))</f>
        <v/>
      </c>
      <c r="B1927">
        <f>INDEX(resultados!$A$2:$ZZ$3000, 1921, MATCH($B$2, resultados!$A$1:$ZZ$1, 0))</f>
        <v/>
      </c>
      <c r="C1927">
        <f>INDEX(resultados!$A$2:$ZZ$3000, 1921, MATCH($B$3, resultados!$A$1:$ZZ$1, 0))</f>
        <v/>
      </c>
    </row>
    <row r="1928">
      <c r="A1928">
        <f>INDEX(resultados!$A$2:$ZZ$3000, 1922, MATCH($B$1, resultados!$A$1:$ZZ$1, 0))</f>
        <v/>
      </c>
      <c r="B1928">
        <f>INDEX(resultados!$A$2:$ZZ$3000, 1922, MATCH($B$2, resultados!$A$1:$ZZ$1, 0))</f>
        <v/>
      </c>
      <c r="C1928">
        <f>INDEX(resultados!$A$2:$ZZ$3000, 1922, MATCH($B$3, resultados!$A$1:$ZZ$1, 0))</f>
        <v/>
      </c>
    </row>
    <row r="1929">
      <c r="A1929">
        <f>INDEX(resultados!$A$2:$ZZ$3000, 1923, MATCH($B$1, resultados!$A$1:$ZZ$1, 0))</f>
        <v/>
      </c>
      <c r="B1929">
        <f>INDEX(resultados!$A$2:$ZZ$3000, 1923, MATCH($B$2, resultados!$A$1:$ZZ$1, 0))</f>
        <v/>
      </c>
      <c r="C1929">
        <f>INDEX(resultados!$A$2:$ZZ$3000, 1923, MATCH($B$3, resultados!$A$1:$ZZ$1, 0))</f>
        <v/>
      </c>
    </row>
    <row r="1930">
      <c r="A1930">
        <f>INDEX(resultados!$A$2:$ZZ$3000, 1924, MATCH($B$1, resultados!$A$1:$ZZ$1, 0))</f>
        <v/>
      </c>
      <c r="B1930">
        <f>INDEX(resultados!$A$2:$ZZ$3000, 1924, MATCH($B$2, resultados!$A$1:$ZZ$1, 0))</f>
        <v/>
      </c>
      <c r="C1930">
        <f>INDEX(resultados!$A$2:$ZZ$3000, 1924, MATCH($B$3, resultados!$A$1:$ZZ$1, 0))</f>
        <v/>
      </c>
    </row>
    <row r="1931">
      <c r="A1931">
        <f>INDEX(resultados!$A$2:$ZZ$3000, 1925, MATCH($B$1, resultados!$A$1:$ZZ$1, 0))</f>
        <v/>
      </c>
      <c r="B1931">
        <f>INDEX(resultados!$A$2:$ZZ$3000, 1925, MATCH($B$2, resultados!$A$1:$ZZ$1, 0))</f>
        <v/>
      </c>
      <c r="C1931">
        <f>INDEX(resultados!$A$2:$ZZ$3000, 1925, MATCH($B$3, resultados!$A$1:$ZZ$1, 0))</f>
        <v/>
      </c>
    </row>
    <row r="1932">
      <c r="A1932">
        <f>INDEX(resultados!$A$2:$ZZ$3000, 1926, MATCH($B$1, resultados!$A$1:$ZZ$1, 0))</f>
        <v/>
      </c>
      <c r="B1932">
        <f>INDEX(resultados!$A$2:$ZZ$3000, 1926, MATCH($B$2, resultados!$A$1:$ZZ$1, 0))</f>
        <v/>
      </c>
      <c r="C1932">
        <f>INDEX(resultados!$A$2:$ZZ$3000, 1926, MATCH($B$3, resultados!$A$1:$ZZ$1, 0))</f>
        <v/>
      </c>
    </row>
    <row r="1933">
      <c r="A1933">
        <f>INDEX(resultados!$A$2:$ZZ$3000, 1927, MATCH($B$1, resultados!$A$1:$ZZ$1, 0))</f>
        <v/>
      </c>
      <c r="B1933">
        <f>INDEX(resultados!$A$2:$ZZ$3000, 1927, MATCH($B$2, resultados!$A$1:$ZZ$1, 0))</f>
        <v/>
      </c>
      <c r="C1933">
        <f>INDEX(resultados!$A$2:$ZZ$3000, 1927, MATCH($B$3, resultados!$A$1:$ZZ$1, 0))</f>
        <v/>
      </c>
    </row>
    <row r="1934">
      <c r="A1934">
        <f>INDEX(resultados!$A$2:$ZZ$3000, 1928, MATCH($B$1, resultados!$A$1:$ZZ$1, 0))</f>
        <v/>
      </c>
      <c r="B1934">
        <f>INDEX(resultados!$A$2:$ZZ$3000, 1928, MATCH($B$2, resultados!$A$1:$ZZ$1, 0))</f>
        <v/>
      </c>
      <c r="C1934">
        <f>INDEX(resultados!$A$2:$ZZ$3000, 1928, MATCH($B$3, resultados!$A$1:$ZZ$1, 0))</f>
        <v/>
      </c>
    </row>
    <row r="1935">
      <c r="A1935">
        <f>INDEX(resultados!$A$2:$ZZ$3000, 1929, MATCH($B$1, resultados!$A$1:$ZZ$1, 0))</f>
        <v/>
      </c>
      <c r="B1935">
        <f>INDEX(resultados!$A$2:$ZZ$3000, 1929, MATCH($B$2, resultados!$A$1:$ZZ$1, 0))</f>
        <v/>
      </c>
      <c r="C1935">
        <f>INDEX(resultados!$A$2:$ZZ$3000, 1929, MATCH($B$3, resultados!$A$1:$ZZ$1, 0))</f>
        <v/>
      </c>
    </row>
    <row r="1936">
      <c r="A1936">
        <f>INDEX(resultados!$A$2:$ZZ$3000, 1930, MATCH($B$1, resultados!$A$1:$ZZ$1, 0))</f>
        <v/>
      </c>
      <c r="B1936">
        <f>INDEX(resultados!$A$2:$ZZ$3000, 1930, MATCH($B$2, resultados!$A$1:$ZZ$1, 0))</f>
        <v/>
      </c>
      <c r="C1936">
        <f>INDEX(resultados!$A$2:$ZZ$3000, 1930, MATCH($B$3, resultados!$A$1:$ZZ$1, 0))</f>
        <v/>
      </c>
    </row>
    <row r="1937">
      <c r="A1937">
        <f>INDEX(resultados!$A$2:$ZZ$3000, 1931, MATCH($B$1, resultados!$A$1:$ZZ$1, 0))</f>
        <v/>
      </c>
      <c r="B1937">
        <f>INDEX(resultados!$A$2:$ZZ$3000, 1931, MATCH($B$2, resultados!$A$1:$ZZ$1, 0))</f>
        <v/>
      </c>
      <c r="C1937">
        <f>INDEX(resultados!$A$2:$ZZ$3000, 1931, MATCH($B$3, resultados!$A$1:$ZZ$1, 0))</f>
        <v/>
      </c>
    </row>
    <row r="1938">
      <c r="A1938">
        <f>INDEX(resultados!$A$2:$ZZ$3000, 1932, MATCH($B$1, resultados!$A$1:$ZZ$1, 0))</f>
        <v/>
      </c>
      <c r="B1938">
        <f>INDEX(resultados!$A$2:$ZZ$3000, 1932, MATCH($B$2, resultados!$A$1:$ZZ$1, 0))</f>
        <v/>
      </c>
      <c r="C1938">
        <f>INDEX(resultados!$A$2:$ZZ$3000, 1932, MATCH($B$3, resultados!$A$1:$ZZ$1, 0))</f>
        <v/>
      </c>
    </row>
    <row r="1939">
      <c r="A1939">
        <f>INDEX(resultados!$A$2:$ZZ$3000, 1933, MATCH($B$1, resultados!$A$1:$ZZ$1, 0))</f>
        <v/>
      </c>
      <c r="B1939">
        <f>INDEX(resultados!$A$2:$ZZ$3000, 1933, MATCH($B$2, resultados!$A$1:$ZZ$1, 0))</f>
        <v/>
      </c>
      <c r="C1939">
        <f>INDEX(resultados!$A$2:$ZZ$3000, 1933, MATCH($B$3, resultados!$A$1:$ZZ$1, 0))</f>
        <v/>
      </c>
    </row>
    <row r="1940">
      <c r="A1940">
        <f>INDEX(resultados!$A$2:$ZZ$3000, 1934, MATCH($B$1, resultados!$A$1:$ZZ$1, 0))</f>
        <v/>
      </c>
      <c r="B1940">
        <f>INDEX(resultados!$A$2:$ZZ$3000, 1934, MATCH($B$2, resultados!$A$1:$ZZ$1, 0))</f>
        <v/>
      </c>
      <c r="C1940">
        <f>INDEX(resultados!$A$2:$ZZ$3000, 1934, MATCH($B$3, resultados!$A$1:$ZZ$1, 0))</f>
        <v/>
      </c>
    </row>
    <row r="1941">
      <c r="A1941">
        <f>INDEX(resultados!$A$2:$ZZ$3000, 1935, MATCH($B$1, resultados!$A$1:$ZZ$1, 0))</f>
        <v/>
      </c>
      <c r="B1941">
        <f>INDEX(resultados!$A$2:$ZZ$3000, 1935, MATCH($B$2, resultados!$A$1:$ZZ$1, 0))</f>
        <v/>
      </c>
      <c r="C1941">
        <f>INDEX(resultados!$A$2:$ZZ$3000, 1935, MATCH($B$3, resultados!$A$1:$ZZ$1, 0))</f>
        <v/>
      </c>
    </row>
    <row r="1942">
      <c r="A1942">
        <f>INDEX(resultados!$A$2:$ZZ$3000, 1936, MATCH($B$1, resultados!$A$1:$ZZ$1, 0))</f>
        <v/>
      </c>
      <c r="B1942">
        <f>INDEX(resultados!$A$2:$ZZ$3000, 1936, MATCH($B$2, resultados!$A$1:$ZZ$1, 0))</f>
        <v/>
      </c>
      <c r="C1942">
        <f>INDEX(resultados!$A$2:$ZZ$3000, 1936, MATCH($B$3, resultados!$A$1:$ZZ$1, 0))</f>
        <v/>
      </c>
    </row>
    <row r="1943">
      <c r="A1943">
        <f>INDEX(resultados!$A$2:$ZZ$3000, 1937, MATCH($B$1, resultados!$A$1:$ZZ$1, 0))</f>
        <v/>
      </c>
      <c r="B1943">
        <f>INDEX(resultados!$A$2:$ZZ$3000, 1937, MATCH($B$2, resultados!$A$1:$ZZ$1, 0))</f>
        <v/>
      </c>
      <c r="C1943">
        <f>INDEX(resultados!$A$2:$ZZ$3000, 1937, MATCH($B$3, resultados!$A$1:$ZZ$1, 0))</f>
        <v/>
      </c>
    </row>
    <row r="1944">
      <c r="A1944">
        <f>INDEX(resultados!$A$2:$ZZ$3000, 1938, MATCH($B$1, resultados!$A$1:$ZZ$1, 0))</f>
        <v/>
      </c>
      <c r="B1944">
        <f>INDEX(resultados!$A$2:$ZZ$3000, 1938, MATCH($B$2, resultados!$A$1:$ZZ$1, 0))</f>
        <v/>
      </c>
      <c r="C1944">
        <f>INDEX(resultados!$A$2:$ZZ$3000, 1938, MATCH($B$3, resultados!$A$1:$ZZ$1, 0))</f>
        <v/>
      </c>
    </row>
    <row r="1945">
      <c r="A1945">
        <f>INDEX(resultados!$A$2:$ZZ$3000, 1939, MATCH($B$1, resultados!$A$1:$ZZ$1, 0))</f>
        <v/>
      </c>
      <c r="B1945">
        <f>INDEX(resultados!$A$2:$ZZ$3000, 1939, MATCH($B$2, resultados!$A$1:$ZZ$1, 0))</f>
        <v/>
      </c>
      <c r="C1945">
        <f>INDEX(resultados!$A$2:$ZZ$3000, 1939, MATCH($B$3, resultados!$A$1:$ZZ$1, 0))</f>
        <v/>
      </c>
    </row>
    <row r="1946">
      <c r="A1946">
        <f>INDEX(resultados!$A$2:$ZZ$3000, 1940, MATCH($B$1, resultados!$A$1:$ZZ$1, 0))</f>
        <v/>
      </c>
      <c r="B1946">
        <f>INDEX(resultados!$A$2:$ZZ$3000, 1940, MATCH($B$2, resultados!$A$1:$ZZ$1, 0))</f>
        <v/>
      </c>
      <c r="C1946">
        <f>INDEX(resultados!$A$2:$ZZ$3000, 1940, MATCH($B$3, resultados!$A$1:$ZZ$1, 0))</f>
        <v/>
      </c>
    </row>
    <row r="1947">
      <c r="A1947">
        <f>INDEX(resultados!$A$2:$ZZ$3000, 1941, MATCH($B$1, resultados!$A$1:$ZZ$1, 0))</f>
        <v/>
      </c>
      <c r="B1947">
        <f>INDEX(resultados!$A$2:$ZZ$3000, 1941, MATCH($B$2, resultados!$A$1:$ZZ$1, 0))</f>
        <v/>
      </c>
      <c r="C1947">
        <f>INDEX(resultados!$A$2:$ZZ$3000, 1941, MATCH($B$3, resultados!$A$1:$ZZ$1, 0))</f>
        <v/>
      </c>
    </row>
    <row r="1948">
      <c r="A1948">
        <f>INDEX(resultados!$A$2:$ZZ$3000, 1942, MATCH($B$1, resultados!$A$1:$ZZ$1, 0))</f>
        <v/>
      </c>
      <c r="B1948">
        <f>INDEX(resultados!$A$2:$ZZ$3000, 1942, MATCH($B$2, resultados!$A$1:$ZZ$1, 0))</f>
        <v/>
      </c>
      <c r="C1948">
        <f>INDEX(resultados!$A$2:$ZZ$3000, 1942, MATCH($B$3, resultados!$A$1:$ZZ$1, 0))</f>
        <v/>
      </c>
    </row>
    <row r="1949">
      <c r="A1949">
        <f>INDEX(resultados!$A$2:$ZZ$3000, 1943, MATCH($B$1, resultados!$A$1:$ZZ$1, 0))</f>
        <v/>
      </c>
      <c r="B1949">
        <f>INDEX(resultados!$A$2:$ZZ$3000, 1943, MATCH($B$2, resultados!$A$1:$ZZ$1, 0))</f>
        <v/>
      </c>
      <c r="C1949">
        <f>INDEX(resultados!$A$2:$ZZ$3000, 1943, MATCH($B$3, resultados!$A$1:$ZZ$1, 0))</f>
        <v/>
      </c>
    </row>
    <row r="1950">
      <c r="A1950">
        <f>INDEX(resultados!$A$2:$ZZ$3000, 1944, MATCH($B$1, resultados!$A$1:$ZZ$1, 0))</f>
        <v/>
      </c>
      <c r="B1950">
        <f>INDEX(resultados!$A$2:$ZZ$3000, 1944, MATCH($B$2, resultados!$A$1:$ZZ$1, 0))</f>
        <v/>
      </c>
      <c r="C1950">
        <f>INDEX(resultados!$A$2:$ZZ$3000, 1944, MATCH($B$3, resultados!$A$1:$ZZ$1, 0))</f>
        <v/>
      </c>
    </row>
    <row r="1951">
      <c r="A1951">
        <f>INDEX(resultados!$A$2:$ZZ$3000, 1945, MATCH($B$1, resultados!$A$1:$ZZ$1, 0))</f>
        <v/>
      </c>
      <c r="B1951">
        <f>INDEX(resultados!$A$2:$ZZ$3000, 1945, MATCH($B$2, resultados!$A$1:$ZZ$1, 0))</f>
        <v/>
      </c>
      <c r="C1951">
        <f>INDEX(resultados!$A$2:$ZZ$3000, 1945, MATCH($B$3, resultados!$A$1:$ZZ$1, 0))</f>
        <v/>
      </c>
    </row>
    <row r="1952">
      <c r="A1952">
        <f>INDEX(resultados!$A$2:$ZZ$3000, 1946, MATCH($B$1, resultados!$A$1:$ZZ$1, 0))</f>
        <v/>
      </c>
      <c r="B1952">
        <f>INDEX(resultados!$A$2:$ZZ$3000, 1946, MATCH($B$2, resultados!$A$1:$ZZ$1, 0))</f>
        <v/>
      </c>
      <c r="C1952">
        <f>INDEX(resultados!$A$2:$ZZ$3000, 1946, MATCH($B$3, resultados!$A$1:$ZZ$1, 0))</f>
        <v/>
      </c>
    </row>
    <row r="1953">
      <c r="A1953">
        <f>INDEX(resultados!$A$2:$ZZ$3000, 1947, MATCH($B$1, resultados!$A$1:$ZZ$1, 0))</f>
        <v/>
      </c>
      <c r="B1953">
        <f>INDEX(resultados!$A$2:$ZZ$3000, 1947, MATCH($B$2, resultados!$A$1:$ZZ$1, 0))</f>
        <v/>
      </c>
      <c r="C1953">
        <f>INDEX(resultados!$A$2:$ZZ$3000, 1947, MATCH($B$3, resultados!$A$1:$ZZ$1, 0))</f>
        <v/>
      </c>
    </row>
    <row r="1954">
      <c r="A1954">
        <f>INDEX(resultados!$A$2:$ZZ$3000, 1948, MATCH($B$1, resultados!$A$1:$ZZ$1, 0))</f>
        <v/>
      </c>
      <c r="B1954">
        <f>INDEX(resultados!$A$2:$ZZ$3000, 1948, MATCH($B$2, resultados!$A$1:$ZZ$1, 0))</f>
        <v/>
      </c>
      <c r="C1954">
        <f>INDEX(resultados!$A$2:$ZZ$3000, 1948, MATCH($B$3, resultados!$A$1:$ZZ$1, 0))</f>
        <v/>
      </c>
    </row>
    <row r="1955">
      <c r="A1955">
        <f>INDEX(resultados!$A$2:$ZZ$3000, 1949, MATCH($B$1, resultados!$A$1:$ZZ$1, 0))</f>
        <v/>
      </c>
      <c r="B1955">
        <f>INDEX(resultados!$A$2:$ZZ$3000, 1949, MATCH($B$2, resultados!$A$1:$ZZ$1, 0))</f>
        <v/>
      </c>
      <c r="C1955">
        <f>INDEX(resultados!$A$2:$ZZ$3000, 1949, MATCH($B$3, resultados!$A$1:$ZZ$1, 0))</f>
        <v/>
      </c>
    </row>
    <row r="1956">
      <c r="A1956">
        <f>INDEX(resultados!$A$2:$ZZ$3000, 1950, MATCH($B$1, resultados!$A$1:$ZZ$1, 0))</f>
        <v/>
      </c>
      <c r="B1956">
        <f>INDEX(resultados!$A$2:$ZZ$3000, 1950, MATCH($B$2, resultados!$A$1:$ZZ$1, 0))</f>
        <v/>
      </c>
      <c r="C1956">
        <f>INDEX(resultados!$A$2:$ZZ$3000, 1950, MATCH($B$3, resultados!$A$1:$ZZ$1, 0))</f>
        <v/>
      </c>
    </row>
    <row r="1957">
      <c r="A1957">
        <f>INDEX(resultados!$A$2:$ZZ$3000, 1951, MATCH($B$1, resultados!$A$1:$ZZ$1, 0))</f>
        <v/>
      </c>
      <c r="B1957">
        <f>INDEX(resultados!$A$2:$ZZ$3000, 1951, MATCH($B$2, resultados!$A$1:$ZZ$1, 0))</f>
        <v/>
      </c>
      <c r="C1957">
        <f>INDEX(resultados!$A$2:$ZZ$3000, 1951, MATCH($B$3, resultados!$A$1:$ZZ$1, 0))</f>
        <v/>
      </c>
    </row>
    <row r="1958">
      <c r="A1958">
        <f>INDEX(resultados!$A$2:$ZZ$3000, 1952, MATCH($B$1, resultados!$A$1:$ZZ$1, 0))</f>
        <v/>
      </c>
      <c r="B1958">
        <f>INDEX(resultados!$A$2:$ZZ$3000, 1952, MATCH($B$2, resultados!$A$1:$ZZ$1, 0))</f>
        <v/>
      </c>
      <c r="C1958">
        <f>INDEX(resultados!$A$2:$ZZ$3000, 1952, MATCH($B$3, resultados!$A$1:$ZZ$1, 0))</f>
        <v/>
      </c>
    </row>
    <row r="1959">
      <c r="A1959">
        <f>INDEX(resultados!$A$2:$ZZ$3000, 1953, MATCH($B$1, resultados!$A$1:$ZZ$1, 0))</f>
        <v/>
      </c>
      <c r="B1959">
        <f>INDEX(resultados!$A$2:$ZZ$3000, 1953, MATCH($B$2, resultados!$A$1:$ZZ$1, 0))</f>
        <v/>
      </c>
      <c r="C1959">
        <f>INDEX(resultados!$A$2:$ZZ$3000, 1953, MATCH($B$3, resultados!$A$1:$ZZ$1, 0))</f>
        <v/>
      </c>
    </row>
    <row r="1960">
      <c r="A1960">
        <f>INDEX(resultados!$A$2:$ZZ$3000, 1954, MATCH($B$1, resultados!$A$1:$ZZ$1, 0))</f>
        <v/>
      </c>
      <c r="B1960">
        <f>INDEX(resultados!$A$2:$ZZ$3000, 1954, MATCH($B$2, resultados!$A$1:$ZZ$1, 0))</f>
        <v/>
      </c>
      <c r="C1960">
        <f>INDEX(resultados!$A$2:$ZZ$3000, 1954, MATCH($B$3, resultados!$A$1:$ZZ$1, 0))</f>
        <v/>
      </c>
    </row>
    <row r="1961">
      <c r="A1961">
        <f>INDEX(resultados!$A$2:$ZZ$3000, 1955, MATCH($B$1, resultados!$A$1:$ZZ$1, 0))</f>
        <v/>
      </c>
      <c r="B1961">
        <f>INDEX(resultados!$A$2:$ZZ$3000, 1955, MATCH($B$2, resultados!$A$1:$ZZ$1, 0))</f>
        <v/>
      </c>
      <c r="C1961">
        <f>INDEX(resultados!$A$2:$ZZ$3000, 1955, MATCH($B$3, resultados!$A$1:$ZZ$1, 0))</f>
        <v/>
      </c>
    </row>
    <row r="1962">
      <c r="A1962">
        <f>INDEX(resultados!$A$2:$ZZ$3000, 1956, MATCH($B$1, resultados!$A$1:$ZZ$1, 0))</f>
        <v/>
      </c>
      <c r="B1962">
        <f>INDEX(resultados!$A$2:$ZZ$3000, 1956, MATCH($B$2, resultados!$A$1:$ZZ$1, 0))</f>
        <v/>
      </c>
      <c r="C1962">
        <f>INDEX(resultados!$A$2:$ZZ$3000, 1956, MATCH($B$3, resultados!$A$1:$ZZ$1, 0))</f>
        <v/>
      </c>
    </row>
    <row r="1963">
      <c r="A1963">
        <f>INDEX(resultados!$A$2:$ZZ$3000, 1957, MATCH($B$1, resultados!$A$1:$ZZ$1, 0))</f>
        <v/>
      </c>
      <c r="B1963">
        <f>INDEX(resultados!$A$2:$ZZ$3000, 1957, MATCH($B$2, resultados!$A$1:$ZZ$1, 0))</f>
        <v/>
      </c>
      <c r="C1963">
        <f>INDEX(resultados!$A$2:$ZZ$3000, 1957, MATCH($B$3, resultados!$A$1:$ZZ$1, 0))</f>
        <v/>
      </c>
    </row>
    <row r="1964">
      <c r="A1964">
        <f>INDEX(resultados!$A$2:$ZZ$3000, 1958, MATCH($B$1, resultados!$A$1:$ZZ$1, 0))</f>
        <v/>
      </c>
      <c r="B1964">
        <f>INDEX(resultados!$A$2:$ZZ$3000, 1958, MATCH($B$2, resultados!$A$1:$ZZ$1, 0))</f>
        <v/>
      </c>
      <c r="C1964">
        <f>INDEX(resultados!$A$2:$ZZ$3000, 1958, MATCH($B$3, resultados!$A$1:$ZZ$1, 0))</f>
        <v/>
      </c>
    </row>
    <row r="1965">
      <c r="A1965">
        <f>INDEX(resultados!$A$2:$ZZ$3000, 1959, MATCH($B$1, resultados!$A$1:$ZZ$1, 0))</f>
        <v/>
      </c>
      <c r="B1965">
        <f>INDEX(resultados!$A$2:$ZZ$3000, 1959, MATCH($B$2, resultados!$A$1:$ZZ$1, 0))</f>
        <v/>
      </c>
      <c r="C1965">
        <f>INDEX(resultados!$A$2:$ZZ$3000, 1959, MATCH($B$3, resultados!$A$1:$ZZ$1, 0))</f>
        <v/>
      </c>
    </row>
    <row r="1966">
      <c r="A1966">
        <f>INDEX(resultados!$A$2:$ZZ$3000, 1960, MATCH($B$1, resultados!$A$1:$ZZ$1, 0))</f>
        <v/>
      </c>
      <c r="B1966">
        <f>INDEX(resultados!$A$2:$ZZ$3000, 1960, MATCH($B$2, resultados!$A$1:$ZZ$1, 0))</f>
        <v/>
      </c>
      <c r="C1966">
        <f>INDEX(resultados!$A$2:$ZZ$3000, 1960, MATCH($B$3, resultados!$A$1:$ZZ$1, 0))</f>
        <v/>
      </c>
    </row>
    <row r="1967">
      <c r="A1967">
        <f>INDEX(resultados!$A$2:$ZZ$3000, 1961, MATCH($B$1, resultados!$A$1:$ZZ$1, 0))</f>
        <v/>
      </c>
      <c r="B1967">
        <f>INDEX(resultados!$A$2:$ZZ$3000, 1961, MATCH($B$2, resultados!$A$1:$ZZ$1, 0))</f>
        <v/>
      </c>
      <c r="C1967">
        <f>INDEX(resultados!$A$2:$ZZ$3000, 1961, MATCH($B$3, resultados!$A$1:$ZZ$1, 0))</f>
        <v/>
      </c>
    </row>
    <row r="1968">
      <c r="A1968">
        <f>INDEX(resultados!$A$2:$ZZ$3000, 1962, MATCH($B$1, resultados!$A$1:$ZZ$1, 0))</f>
        <v/>
      </c>
      <c r="B1968">
        <f>INDEX(resultados!$A$2:$ZZ$3000, 1962, MATCH($B$2, resultados!$A$1:$ZZ$1, 0))</f>
        <v/>
      </c>
      <c r="C1968">
        <f>INDEX(resultados!$A$2:$ZZ$3000, 1962, MATCH($B$3, resultados!$A$1:$ZZ$1, 0))</f>
        <v/>
      </c>
    </row>
    <row r="1969">
      <c r="A1969">
        <f>INDEX(resultados!$A$2:$ZZ$3000, 1963, MATCH($B$1, resultados!$A$1:$ZZ$1, 0))</f>
        <v/>
      </c>
      <c r="B1969">
        <f>INDEX(resultados!$A$2:$ZZ$3000, 1963, MATCH($B$2, resultados!$A$1:$ZZ$1, 0))</f>
        <v/>
      </c>
      <c r="C1969">
        <f>INDEX(resultados!$A$2:$ZZ$3000, 1963, MATCH($B$3, resultados!$A$1:$ZZ$1, 0))</f>
        <v/>
      </c>
    </row>
    <row r="1970">
      <c r="A1970">
        <f>INDEX(resultados!$A$2:$ZZ$3000, 1964, MATCH($B$1, resultados!$A$1:$ZZ$1, 0))</f>
        <v/>
      </c>
      <c r="B1970">
        <f>INDEX(resultados!$A$2:$ZZ$3000, 1964, MATCH($B$2, resultados!$A$1:$ZZ$1, 0))</f>
        <v/>
      </c>
      <c r="C1970">
        <f>INDEX(resultados!$A$2:$ZZ$3000, 1964, MATCH($B$3, resultados!$A$1:$ZZ$1, 0))</f>
        <v/>
      </c>
    </row>
    <row r="1971">
      <c r="A1971">
        <f>INDEX(resultados!$A$2:$ZZ$3000, 1965, MATCH($B$1, resultados!$A$1:$ZZ$1, 0))</f>
        <v/>
      </c>
      <c r="B1971">
        <f>INDEX(resultados!$A$2:$ZZ$3000, 1965, MATCH($B$2, resultados!$A$1:$ZZ$1, 0))</f>
        <v/>
      </c>
      <c r="C1971">
        <f>INDEX(resultados!$A$2:$ZZ$3000, 1965, MATCH($B$3, resultados!$A$1:$ZZ$1, 0))</f>
        <v/>
      </c>
    </row>
    <row r="1972">
      <c r="A1972">
        <f>INDEX(resultados!$A$2:$ZZ$3000, 1966, MATCH($B$1, resultados!$A$1:$ZZ$1, 0))</f>
        <v/>
      </c>
      <c r="B1972">
        <f>INDEX(resultados!$A$2:$ZZ$3000, 1966, MATCH($B$2, resultados!$A$1:$ZZ$1, 0))</f>
        <v/>
      </c>
      <c r="C1972">
        <f>INDEX(resultados!$A$2:$ZZ$3000, 1966, MATCH($B$3, resultados!$A$1:$ZZ$1, 0))</f>
        <v/>
      </c>
    </row>
    <row r="1973">
      <c r="A1973">
        <f>INDEX(resultados!$A$2:$ZZ$3000, 1967, MATCH($B$1, resultados!$A$1:$ZZ$1, 0))</f>
        <v/>
      </c>
      <c r="B1973">
        <f>INDEX(resultados!$A$2:$ZZ$3000, 1967, MATCH($B$2, resultados!$A$1:$ZZ$1, 0))</f>
        <v/>
      </c>
      <c r="C1973">
        <f>INDEX(resultados!$A$2:$ZZ$3000, 1967, MATCH($B$3, resultados!$A$1:$ZZ$1, 0))</f>
        <v/>
      </c>
    </row>
    <row r="1974">
      <c r="A1974">
        <f>INDEX(resultados!$A$2:$ZZ$3000, 1968, MATCH($B$1, resultados!$A$1:$ZZ$1, 0))</f>
        <v/>
      </c>
      <c r="B1974">
        <f>INDEX(resultados!$A$2:$ZZ$3000, 1968, MATCH($B$2, resultados!$A$1:$ZZ$1, 0))</f>
        <v/>
      </c>
      <c r="C1974">
        <f>INDEX(resultados!$A$2:$ZZ$3000, 1968, MATCH($B$3, resultados!$A$1:$ZZ$1, 0))</f>
        <v/>
      </c>
    </row>
    <row r="1975">
      <c r="A1975">
        <f>INDEX(resultados!$A$2:$ZZ$3000, 1969, MATCH($B$1, resultados!$A$1:$ZZ$1, 0))</f>
        <v/>
      </c>
      <c r="B1975">
        <f>INDEX(resultados!$A$2:$ZZ$3000, 1969, MATCH($B$2, resultados!$A$1:$ZZ$1, 0))</f>
        <v/>
      </c>
      <c r="C1975">
        <f>INDEX(resultados!$A$2:$ZZ$3000, 1969, MATCH($B$3, resultados!$A$1:$ZZ$1, 0))</f>
        <v/>
      </c>
    </row>
    <row r="1976">
      <c r="A1976">
        <f>INDEX(resultados!$A$2:$ZZ$3000, 1970, MATCH($B$1, resultados!$A$1:$ZZ$1, 0))</f>
        <v/>
      </c>
      <c r="B1976">
        <f>INDEX(resultados!$A$2:$ZZ$3000, 1970, MATCH($B$2, resultados!$A$1:$ZZ$1, 0))</f>
        <v/>
      </c>
      <c r="C1976">
        <f>INDEX(resultados!$A$2:$ZZ$3000, 1970, MATCH($B$3, resultados!$A$1:$ZZ$1, 0))</f>
        <v/>
      </c>
    </row>
    <row r="1977">
      <c r="A1977">
        <f>INDEX(resultados!$A$2:$ZZ$3000, 1971, MATCH($B$1, resultados!$A$1:$ZZ$1, 0))</f>
        <v/>
      </c>
      <c r="B1977">
        <f>INDEX(resultados!$A$2:$ZZ$3000, 1971, MATCH($B$2, resultados!$A$1:$ZZ$1, 0))</f>
        <v/>
      </c>
      <c r="C1977">
        <f>INDEX(resultados!$A$2:$ZZ$3000, 1971, MATCH($B$3, resultados!$A$1:$ZZ$1, 0))</f>
        <v/>
      </c>
    </row>
    <row r="1978">
      <c r="A1978">
        <f>INDEX(resultados!$A$2:$ZZ$3000, 1972, MATCH($B$1, resultados!$A$1:$ZZ$1, 0))</f>
        <v/>
      </c>
      <c r="B1978">
        <f>INDEX(resultados!$A$2:$ZZ$3000, 1972, MATCH($B$2, resultados!$A$1:$ZZ$1, 0))</f>
        <v/>
      </c>
      <c r="C1978">
        <f>INDEX(resultados!$A$2:$ZZ$3000, 1972, MATCH($B$3, resultados!$A$1:$ZZ$1, 0))</f>
        <v/>
      </c>
    </row>
    <row r="1979">
      <c r="A1979">
        <f>INDEX(resultados!$A$2:$ZZ$3000, 1973, MATCH($B$1, resultados!$A$1:$ZZ$1, 0))</f>
        <v/>
      </c>
      <c r="B1979">
        <f>INDEX(resultados!$A$2:$ZZ$3000, 1973, MATCH($B$2, resultados!$A$1:$ZZ$1, 0))</f>
        <v/>
      </c>
      <c r="C1979">
        <f>INDEX(resultados!$A$2:$ZZ$3000, 1973, MATCH($B$3, resultados!$A$1:$ZZ$1, 0))</f>
        <v/>
      </c>
    </row>
    <row r="1980">
      <c r="A1980">
        <f>INDEX(resultados!$A$2:$ZZ$3000, 1974, MATCH($B$1, resultados!$A$1:$ZZ$1, 0))</f>
        <v/>
      </c>
      <c r="B1980">
        <f>INDEX(resultados!$A$2:$ZZ$3000, 1974, MATCH($B$2, resultados!$A$1:$ZZ$1, 0))</f>
        <v/>
      </c>
      <c r="C1980">
        <f>INDEX(resultados!$A$2:$ZZ$3000, 1974, MATCH($B$3, resultados!$A$1:$ZZ$1, 0))</f>
        <v/>
      </c>
    </row>
    <row r="1981">
      <c r="A1981">
        <f>INDEX(resultados!$A$2:$ZZ$3000, 1975, MATCH($B$1, resultados!$A$1:$ZZ$1, 0))</f>
        <v/>
      </c>
      <c r="B1981">
        <f>INDEX(resultados!$A$2:$ZZ$3000, 1975, MATCH($B$2, resultados!$A$1:$ZZ$1, 0))</f>
        <v/>
      </c>
      <c r="C1981">
        <f>INDEX(resultados!$A$2:$ZZ$3000, 1975, MATCH($B$3, resultados!$A$1:$ZZ$1, 0))</f>
        <v/>
      </c>
    </row>
    <row r="1982">
      <c r="A1982">
        <f>INDEX(resultados!$A$2:$ZZ$3000, 1976, MATCH($B$1, resultados!$A$1:$ZZ$1, 0))</f>
        <v/>
      </c>
      <c r="B1982">
        <f>INDEX(resultados!$A$2:$ZZ$3000, 1976, MATCH($B$2, resultados!$A$1:$ZZ$1, 0))</f>
        <v/>
      </c>
      <c r="C1982">
        <f>INDEX(resultados!$A$2:$ZZ$3000, 1976, MATCH($B$3, resultados!$A$1:$ZZ$1, 0))</f>
        <v/>
      </c>
    </row>
    <row r="1983">
      <c r="A1983">
        <f>INDEX(resultados!$A$2:$ZZ$3000, 1977, MATCH($B$1, resultados!$A$1:$ZZ$1, 0))</f>
        <v/>
      </c>
      <c r="B1983">
        <f>INDEX(resultados!$A$2:$ZZ$3000, 1977, MATCH($B$2, resultados!$A$1:$ZZ$1, 0))</f>
        <v/>
      </c>
      <c r="C1983">
        <f>INDEX(resultados!$A$2:$ZZ$3000, 1977, MATCH($B$3, resultados!$A$1:$ZZ$1, 0))</f>
        <v/>
      </c>
    </row>
    <row r="1984">
      <c r="A1984">
        <f>INDEX(resultados!$A$2:$ZZ$3000, 1978, MATCH($B$1, resultados!$A$1:$ZZ$1, 0))</f>
        <v/>
      </c>
      <c r="B1984">
        <f>INDEX(resultados!$A$2:$ZZ$3000, 1978, MATCH($B$2, resultados!$A$1:$ZZ$1, 0))</f>
        <v/>
      </c>
      <c r="C1984">
        <f>INDEX(resultados!$A$2:$ZZ$3000, 1978, MATCH($B$3, resultados!$A$1:$ZZ$1, 0))</f>
        <v/>
      </c>
    </row>
    <row r="1985">
      <c r="A1985">
        <f>INDEX(resultados!$A$2:$ZZ$3000, 1979, MATCH($B$1, resultados!$A$1:$ZZ$1, 0))</f>
        <v/>
      </c>
      <c r="B1985">
        <f>INDEX(resultados!$A$2:$ZZ$3000, 1979, MATCH($B$2, resultados!$A$1:$ZZ$1, 0))</f>
        <v/>
      </c>
      <c r="C1985">
        <f>INDEX(resultados!$A$2:$ZZ$3000, 1979, MATCH($B$3, resultados!$A$1:$ZZ$1, 0))</f>
        <v/>
      </c>
    </row>
    <row r="1986">
      <c r="A1986">
        <f>INDEX(resultados!$A$2:$ZZ$3000, 1980, MATCH($B$1, resultados!$A$1:$ZZ$1, 0))</f>
        <v/>
      </c>
      <c r="B1986">
        <f>INDEX(resultados!$A$2:$ZZ$3000, 1980, MATCH($B$2, resultados!$A$1:$ZZ$1, 0))</f>
        <v/>
      </c>
      <c r="C1986">
        <f>INDEX(resultados!$A$2:$ZZ$3000, 1980, MATCH($B$3, resultados!$A$1:$ZZ$1, 0))</f>
        <v/>
      </c>
    </row>
    <row r="1987">
      <c r="A1987">
        <f>INDEX(resultados!$A$2:$ZZ$3000, 1981, MATCH($B$1, resultados!$A$1:$ZZ$1, 0))</f>
        <v/>
      </c>
      <c r="B1987">
        <f>INDEX(resultados!$A$2:$ZZ$3000, 1981, MATCH($B$2, resultados!$A$1:$ZZ$1, 0))</f>
        <v/>
      </c>
      <c r="C1987">
        <f>INDEX(resultados!$A$2:$ZZ$3000, 1981, MATCH($B$3, resultados!$A$1:$ZZ$1, 0))</f>
        <v/>
      </c>
    </row>
    <row r="1988">
      <c r="A1988">
        <f>INDEX(resultados!$A$2:$ZZ$3000, 1982, MATCH($B$1, resultados!$A$1:$ZZ$1, 0))</f>
        <v/>
      </c>
      <c r="B1988">
        <f>INDEX(resultados!$A$2:$ZZ$3000, 1982, MATCH($B$2, resultados!$A$1:$ZZ$1, 0))</f>
        <v/>
      </c>
      <c r="C1988">
        <f>INDEX(resultados!$A$2:$ZZ$3000, 1982, MATCH($B$3, resultados!$A$1:$ZZ$1, 0))</f>
        <v/>
      </c>
    </row>
    <row r="1989">
      <c r="A1989">
        <f>INDEX(resultados!$A$2:$ZZ$3000, 1983, MATCH($B$1, resultados!$A$1:$ZZ$1, 0))</f>
        <v/>
      </c>
      <c r="B1989">
        <f>INDEX(resultados!$A$2:$ZZ$3000, 1983, MATCH($B$2, resultados!$A$1:$ZZ$1, 0))</f>
        <v/>
      </c>
      <c r="C1989">
        <f>INDEX(resultados!$A$2:$ZZ$3000, 1983, MATCH($B$3, resultados!$A$1:$ZZ$1, 0))</f>
        <v/>
      </c>
    </row>
    <row r="1990">
      <c r="A1990">
        <f>INDEX(resultados!$A$2:$ZZ$3000, 1984, MATCH($B$1, resultados!$A$1:$ZZ$1, 0))</f>
        <v/>
      </c>
      <c r="B1990">
        <f>INDEX(resultados!$A$2:$ZZ$3000, 1984, MATCH($B$2, resultados!$A$1:$ZZ$1, 0))</f>
        <v/>
      </c>
      <c r="C1990">
        <f>INDEX(resultados!$A$2:$ZZ$3000, 1984, MATCH($B$3, resultados!$A$1:$ZZ$1, 0))</f>
        <v/>
      </c>
    </row>
    <row r="1991">
      <c r="A1991">
        <f>INDEX(resultados!$A$2:$ZZ$3000, 1985, MATCH($B$1, resultados!$A$1:$ZZ$1, 0))</f>
        <v/>
      </c>
      <c r="B1991">
        <f>INDEX(resultados!$A$2:$ZZ$3000, 1985, MATCH($B$2, resultados!$A$1:$ZZ$1, 0))</f>
        <v/>
      </c>
      <c r="C1991">
        <f>INDEX(resultados!$A$2:$ZZ$3000, 1985, MATCH($B$3, resultados!$A$1:$ZZ$1, 0))</f>
        <v/>
      </c>
    </row>
    <row r="1992">
      <c r="A1992">
        <f>INDEX(resultados!$A$2:$ZZ$3000, 1986, MATCH($B$1, resultados!$A$1:$ZZ$1, 0))</f>
        <v/>
      </c>
      <c r="B1992">
        <f>INDEX(resultados!$A$2:$ZZ$3000, 1986, MATCH($B$2, resultados!$A$1:$ZZ$1, 0))</f>
        <v/>
      </c>
      <c r="C1992">
        <f>INDEX(resultados!$A$2:$ZZ$3000, 1986, MATCH($B$3, resultados!$A$1:$ZZ$1, 0))</f>
        <v/>
      </c>
    </row>
    <row r="1993">
      <c r="A1993">
        <f>INDEX(resultados!$A$2:$ZZ$3000, 1987, MATCH($B$1, resultados!$A$1:$ZZ$1, 0))</f>
        <v/>
      </c>
      <c r="B1993">
        <f>INDEX(resultados!$A$2:$ZZ$3000, 1987, MATCH($B$2, resultados!$A$1:$ZZ$1, 0))</f>
        <v/>
      </c>
      <c r="C1993">
        <f>INDEX(resultados!$A$2:$ZZ$3000, 1987, MATCH($B$3, resultados!$A$1:$ZZ$1, 0))</f>
        <v/>
      </c>
    </row>
    <row r="1994">
      <c r="A1994">
        <f>INDEX(resultados!$A$2:$ZZ$3000, 1988, MATCH($B$1, resultados!$A$1:$ZZ$1, 0))</f>
        <v/>
      </c>
      <c r="B1994">
        <f>INDEX(resultados!$A$2:$ZZ$3000, 1988, MATCH($B$2, resultados!$A$1:$ZZ$1, 0))</f>
        <v/>
      </c>
      <c r="C1994">
        <f>INDEX(resultados!$A$2:$ZZ$3000, 1988, MATCH($B$3, resultados!$A$1:$ZZ$1, 0))</f>
        <v/>
      </c>
    </row>
    <row r="1995">
      <c r="A1995">
        <f>INDEX(resultados!$A$2:$ZZ$3000, 1989, MATCH($B$1, resultados!$A$1:$ZZ$1, 0))</f>
        <v/>
      </c>
      <c r="B1995">
        <f>INDEX(resultados!$A$2:$ZZ$3000, 1989, MATCH($B$2, resultados!$A$1:$ZZ$1, 0))</f>
        <v/>
      </c>
      <c r="C1995">
        <f>INDEX(resultados!$A$2:$ZZ$3000, 1989, MATCH($B$3, resultados!$A$1:$ZZ$1, 0))</f>
        <v/>
      </c>
    </row>
    <row r="1996">
      <c r="A1996">
        <f>INDEX(resultados!$A$2:$ZZ$3000, 1990, MATCH($B$1, resultados!$A$1:$ZZ$1, 0))</f>
        <v/>
      </c>
      <c r="B1996">
        <f>INDEX(resultados!$A$2:$ZZ$3000, 1990, MATCH($B$2, resultados!$A$1:$ZZ$1, 0))</f>
        <v/>
      </c>
      <c r="C1996">
        <f>INDEX(resultados!$A$2:$ZZ$3000, 1990, MATCH($B$3, resultados!$A$1:$ZZ$1, 0))</f>
        <v/>
      </c>
    </row>
    <row r="1997">
      <c r="A1997">
        <f>INDEX(resultados!$A$2:$ZZ$3000, 1991, MATCH($B$1, resultados!$A$1:$ZZ$1, 0))</f>
        <v/>
      </c>
      <c r="B1997">
        <f>INDEX(resultados!$A$2:$ZZ$3000, 1991, MATCH($B$2, resultados!$A$1:$ZZ$1, 0))</f>
        <v/>
      </c>
      <c r="C1997">
        <f>INDEX(resultados!$A$2:$ZZ$3000, 1991, MATCH($B$3, resultados!$A$1:$ZZ$1, 0))</f>
        <v/>
      </c>
    </row>
    <row r="1998">
      <c r="A1998">
        <f>INDEX(resultados!$A$2:$ZZ$3000, 1992, MATCH($B$1, resultados!$A$1:$ZZ$1, 0))</f>
        <v/>
      </c>
      <c r="B1998">
        <f>INDEX(resultados!$A$2:$ZZ$3000, 1992, MATCH($B$2, resultados!$A$1:$ZZ$1, 0))</f>
        <v/>
      </c>
      <c r="C1998">
        <f>INDEX(resultados!$A$2:$ZZ$3000, 1992, MATCH($B$3, resultados!$A$1:$ZZ$1, 0))</f>
        <v/>
      </c>
    </row>
    <row r="1999">
      <c r="A1999">
        <f>INDEX(resultados!$A$2:$ZZ$3000, 1993, MATCH($B$1, resultados!$A$1:$ZZ$1, 0))</f>
        <v/>
      </c>
      <c r="B1999">
        <f>INDEX(resultados!$A$2:$ZZ$3000, 1993, MATCH($B$2, resultados!$A$1:$ZZ$1, 0))</f>
        <v/>
      </c>
      <c r="C1999">
        <f>INDEX(resultados!$A$2:$ZZ$3000, 1993, MATCH($B$3, resultados!$A$1:$ZZ$1, 0))</f>
        <v/>
      </c>
    </row>
    <row r="2000">
      <c r="A2000">
        <f>INDEX(resultados!$A$2:$ZZ$3000, 1994, MATCH($B$1, resultados!$A$1:$ZZ$1, 0))</f>
        <v/>
      </c>
      <c r="B2000">
        <f>INDEX(resultados!$A$2:$ZZ$3000, 1994, MATCH($B$2, resultados!$A$1:$ZZ$1, 0))</f>
        <v/>
      </c>
      <c r="C2000">
        <f>INDEX(resultados!$A$2:$ZZ$3000, 1994, MATCH($B$3, resultados!$A$1:$ZZ$1, 0))</f>
        <v/>
      </c>
    </row>
    <row r="2001">
      <c r="A2001">
        <f>INDEX(resultados!$A$2:$ZZ$3000, 1995, MATCH($B$1, resultados!$A$1:$ZZ$1, 0))</f>
        <v/>
      </c>
      <c r="B2001">
        <f>INDEX(resultados!$A$2:$ZZ$3000, 1995, MATCH($B$2, resultados!$A$1:$ZZ$1, 0))</f>
        <v/>
      </c>
      <c r="C2001">
        <f>INDEX(resultados!$A$2:$ZZ$3000, 1995, MATCH($B$3, resultados!$A$1:$ZZ$1, 0))</f>
        <v/>
      </c>
    </row>
    <row r="2002">
      <c r="A2002">
        <f>INDEX(resultados!$A$2:$ZZ$3000, 1996, MATCH($B$1, resultados!$A$1:$ZZ$1, 0))</f>
        <v/>
      </c>
      <c r="B2002">
        <f>INDEX(resultados!$A$2:$ZZ$3000, 1996, MATCH($B$2, resultados!$A$1:$ZZ$1, 0))</f>
        <v/>
      </c>
      <c r="C2002">
        <f>INDEX(resultados!$A$2:$ZZ$3000, 1996, MATCH($B$3, resultados!$A$1:$ZZ$1, 0))</f>
        <v/>
      </c>
    </row>
    <row r="2003">
      <c r="A2003">
        <f>INDEX(resultados!$A$2:$ZZ$3000, 1997, MATCH($B$1, resultados!$A$1:$ZZ$1, 0))</f>
        <v/>
      </c>
      <c r="B2003">
        <f>INDEX(resultados!$A$2:$ZZ$3000, 1997, MATCH($B$2, resultados!$A$1:$ZZ$1, 0))</f>
        <v/>
      </c>
      <c r="C2003">
        <f>INDEX(resultados!$A$2:$ZZ$3000, 1997, MATCH($B$3, resultados!$A$1:$ZZ$1, 0))</f>
        <v/>
      </c>
    </row>
    <row r="2004">
      <c r="A2004">
        <f>INDEX(resultados!$A$2:$ZZ$3000, 1998, MATCH($B$1, resultados!$A$1:$ZZ$1, 0))</f>
        <v/>
      </c>
      <c r="B2004">
        <f>INDEX(resultados!$A$2:$ZZ$3000, 1998, MATCH($B$2, resultados!$A$1:$ZZ$1, 0))</f>
        <v/>
      </c>
      <c r="C2004">
        <f>INDEX(resultados!$A$2:$ZZ$3000, 1998, MATCH($B$3, resultados!$A$1:$ZZ$1, 0))</f>
        <v/>
      </c>
    </row>
    <row r="2005">
      <c r="A2005">
        <f>INDEX(resultados!$A$2:$ZZ$3000, 1999, MATCH($B$1, resultados!$A$1:$ZZ$1, 0))</f>
        <v/>
      </c>
      <c r="B2005">
        <f>INDEX(resultados!$A$2:$ZZ$3000, 1999, MATCH($B$2, resultados!$A$1:$ZZ$1, 0))</f>
        <v/>
      </c>
      <c r="C2005">
        <f>INDEX(resultados!$A$2:$ZZ$3000, 1999, MATCH($B$3, resultados!$A$1:$ZZ$1, 0))</f>
        <v/>
      </c>
    </row>
    <row r="2006">
      <c r="A2006">
        <f>INDEX(resultados!$A$2:$ZZ$3000, 2000, MATCH($B$1, resultados!$A$1:$ZZ$1, 0))</f>
        <v/>
      </c>
      <c r="B2006">
        <f>INDEX(resultados!$A$2:$ZZ$3000, 2000, MATCH($B$2, resultados!$A$1:$ZZ$1, 0))</f>
        <v/>
      </c>
      <c r="C2006">
        <f>INDEX(resultados!$A$2:$ZZ$3000, 2000, MATCH($B$3, resultados!$A$1:$ZZ$1, 0))</f>
        <v/>
      </c>
    </row>
    <row r="2007">
      <c r="A2007">
        <f>INDEX(resultados!$A$2:$ZZ$3000, 2001, MATCH($B$1, resultados!$A$1:$ZZ$1, 0))</f>
        <v/>
      </c>
      <c r="B2007">
        <f>INDEX(resultados!$A$2:$ZZ$3000, 2001, MATCH($B$2, resultados!$A$1:$ZZ$1, 0))</f>
        <v/>
      </c>
      <c r="C2007">
        <f>INDEX(resultados!$A$2:$ZZ$3000, 2001, MATCH($B$3, resultados!$A$1:$ZZ$1, 0))</f>
        <v/>
      </c>
    </row>
    <row r="2008">
      <c r="A2008">
        <f>INDEX(resultados!$A$2:$ZZ$3000, 2002, MATCH($B$1, resultados!$A$1:$ZZ$1, 0))</f>
        <v/>
      </c>
      <c r="B2008">
        <f>INDEX(resultados!$A$2:$ZZ$3000, 2002, MATCH($B$2, resultados!$A$1:$ZZ$1, 0))</f>
        <v/>
      </c>
      <c r="C2008">
        <f>INDEX(resultados!$A$2:$ZZ$3000, 2002, MATCH($B$3, resultados!$A$1:$ZZ$1, 0))</f>
        <v/>
      </c>
    </row>
    <row r="2009">
      <c r="A2009">
        <f>INDEX(resultados!$A$2:$ZZ$3000, 2003, MATCH($B$1, resultados!$A$1:$ZZ$1, 0))</f>
        <v/>
      </c>
      <c r="B2009">
        <f>INDEX(resultados!$A$2:$ZZ$3000, 2003, MATCH($B$2, resultados!$A$1:$ZZ$1, 0))</f>
        <v/>
      </c>
      <c r="C2009">
        <f>INDEX(resultados!$A$2:$ZZ$3000, 2003, MATCH($B$3, resultados!$A$1:$ZZ$1, 0))</f>
        <v/>
      </c>
    </row>
    <row r="2010">
      <c r="A2010">
        <f>INDEX(resultados!$A$2:$ZZ$3000, 2004, MATCH($B$1, resultados!$A$1:$ZZ$1, 0))</f>
        <v/>
      </c>
      <c r="B2010">
        <f>INDEX(resultados!$A$2:$ZZ$3000, 2004, MATCH($B$2, resultados!$A$1:$ZZ$1, 0))</f>
        <v/>
      </c>
      <c r="C2010">
        <f>INDEX(resultados!$A$2:$ZZ$3000, 2004, MATCH($B$3, resultados!$A$1:$ZZ$1, 0))</f>
        <v/>
      </c>
    </row>
    <row r="2011">
      <c r="A2011">
        <f>INDEX(resultados!$A$2:$ZZ$3000, 2005, MATCH($B$1, resultados!$A$1:$ZZ$1, 0))</f>
        <v/>
      </c>
      <c r="B2011">
        <f>INDEX(resultados!$A$2:$ZZ$3000, 2005, MATCH($B$2, resultados!$A$1:$ZZ$1, 0))</f>
        <v/>
      </c>
      <c r="C2011">
        <f>INDEX(resultados!$A$2:$ZZ$3000, 2005, MATCH($B$3, resultados!$A$1:$ZZ$1, 0))</f>
        <v/>
      </c>
    </row>
    <row r="2012">
      <c r="A2012">
        <f>INDEX(resultados!$A$2:$ZZ$3000, 2006, MATCH($B$1, resultados!$A$1:$ZZ$1, 0))</f>
        <v/>
      </c>
      <c r="B2012">
        <f>INDEX(resultados!$A$2:$ZZ$3000, 2006, MATCH($B$2, resultados!$A$1:$ZZ$1, 0))</f>
        <v/>
      </c>
      <c r="C2012">
        <f>INDEX(resultados!$A$2:$ZZ$3000, 2006, MATCH($B$3, resultados!$A$1:$ZZ$1, 0))</f>
        <v/>
      </c>
    </row>
    <row r="2013">
      <c r="A2013">
        <f>INDEX(resultados!$A$2:$ZZ$3000, 2007, MATCH($B$1, resultados!$A$1:$ZZ$1, 0))</f>
        <v/>
      </c>
      <c r="B2013">
        <f>INDEX(resultados!$A$2:$ZZ$3000, 2007, MATCH($B$2, resultados!$A$1:$ZZ$1, 0))</f>
        <v/>
      </c>
      <c r="C2013">
        <f>INDEX(resultados!$A$2:$ZZ$3000, 2007, MATCH($B$3, resultados!$A$1:$ZZ$1, 0))</f>
        <v/>
      </c>
    </row>
    <row r="2014">
      <c r="A2014">
        <f>INDEX(resultados!$A$2:$ZZ$3000, 2008, MATCH($B$1, resultados!$A$1:$ZZ$1, 0))</f>
        <v/>
      </c>
      <c r="B2014">
        <f>INDEX(resultados!$A$2:$ZZ$3000, 2008, MATCH($B$2, resultados!$A$1:$ZZ$1, 0))</f>
        <v/>
      </c>
      <c r="C2014">
        <f>INDEX(resultados!$A$2:$ZZ$3000, 2008, MATCH($B$3, resultados!$A$1:$ZZ$1, 0))</f>
        <v/>
      </c>
    </row>
    <row r="2015">
      <c r="A2015">
        <f>INDEX(resultados!$A$2:$ZZ$3000, 2009, MATCH($B$1, resultados!$A$1:$ZZ$1, 0))</f>
        <v/>
      </c>
      <c r="B2015">
        <f>INDEX(resultados!$A$2:$ZZ$3000, 2009, MATCH($B$2, resultados!$A$1:$ZZ$1, 0))</f>
        <v/>
      </c>
      <c r="C2015">
        <f>INDEX(resultados!$A$2:$ZZ$3000, 2009, MATCH($B$3, resultados!$A$1:$ZZ$1, 0))</f>
        <v/>
      </c>
    </row>
    <row r="2016">
      <c r="A2016">
        <f>INDEX(resultados!$A$2:$ZZ$3000, 2010, MATCH($B$1, resultados!$A$1:$ZZ$1, 0))</f>
        <v/>
      </c>
      <c r="B2016">
        <f>INDEX(resultados!$A$2:$ZZ$3000, 2010, MATCH($B$2, resultados!$A$1:$ZZ$1, 0))</f>
        <v/>
      </c>
      <c r="C2016">
        <f>INDEX(resultados!$A$2:$ZZ$3000, 2010, MATCH($B$3, resultados!$A$1:$ZZ$1, 0))</f>
        <v/>
      </c>
    </row>
    <row r="2017">
      <c r="A2017">
        <f>INDEX(resultados!$A$2:$ZZ$3000, 2011, MATCH($B$1, resultados!$A$1:$ZZ$1, 0))</f>
        <v/>
      </c>
      <c r="B2017">
        <f>INDEX(resultados!$A$2:$ZZ$3000, 2011, MATCH($B$2, resultados!$A$1:$ZZ$1, 0))</f>
        <v/>
      </c>
      <c r="C2017">
        <f>INDEX(resultados!$A$2:$ZZ$3000, 2011, MATCH($B$3, resultados!$A$1:$ZZ$1, 0))</f>
        <v/>
      </c>
    </row>
    <row r="2018">
      <c r="A2018">
        <f>INDEX(resultados!$A$2:$ZZ$3000, 2012, MATCH($B$1, resultados!$A$1:$ZZ$1, 0))</f>
        <v/>
      </c>
      <c r="B2018">
        <f>INDEX(resultados!$A$2:$ZZ$3000, 2012, MATCH($B$2, resultados!$A$1:$ZZ$1, 0))</f>
        <v/>
      </c>
      <c r="C2018">
        <f>INDEX(resultados!$A$2:$ZZ$3000, 2012, MATCH($B$3, resultados!$A$1:$ZZ$1, 0))</f>
        <v/>
      </c>
    </row>
    <row r="2019">
      <c r="A2019">
        <f>INDEX(resultados!$A$2:$ZZ$3000, 2013, MATCH($B$1, resultados!$A$1:$ZZ$1, 0))</f>
        <v/>
      </c>
      <c r="B2019">
        <f>INDEX(resultados!$A$2:$ZZ$3000, 2013, MATCH($B$2, resultados!$A$1:$ZZ$1, 0))</f>
        <v/>
      </c>
      <c r="C2019">
        <f>INDEX(resultados!$A$2:$ZZ$3000, 2013, MATCH($B$3, resultados!$A$1:$ZZ$1, 0))</f>
        <v/>
      </c>
    </row>
    <row r="2020">
      <c r="A2020">
        <f>INDEX(resultados!$A$2:$ZZ$3000, 2014, MATCH($B$1, resultados!$A$1:$ZZ$1, 0))</f>
        <v/>
      </c>
      <c r="B2020">
        <f>INDEX(resultados!$A$2:$ZZ$3000, 2014, MATCH($B$2, resultados!$A$1:$ZZ$1, 0))</f>
        <v/>
      </c>
      <c r="C2020">
        <f>INDEX(resultados!$A$2:$ZZ$3000, 2014, MATCH($B$3, resultados!$A$1:$ZZ$1, 0))</f>
        <v/>
      </c>
    </row>
    <row r="2021">
      <c r="A2021">
        <f>INDEX(resultados!$A$2:$ZZ$3000, 2015, MATCH($B$1, resultados!$A$1:$ZZ$1, 0))</f>
        <v/>
      </c>
      <c r="B2021">
        <f>INDEX(resultados!$A$2:$ZZ$3000, 2015, MATCH($B$2, resultados!$A$1:$ZZ$1, 0))</f>
        <v/>
      </c>
      <c r="C2021">
        <f>INDEX(resultados!$A$2:$ZZ$3000, 2015, MATCH($B$3, resultados!$A$1:$ZZ$1, 0))</f>
        <v/>
      </c>
    </row>
    <row r="2022">
      <c r="A2022">
        <f>INDEX(resultados!$A$2:$ZZ$3000, 2016, MATCH($B$1, resultados!$A$1:$ZZ$1, 0))</f>
        <v/>
      </c>
      <c r="B2022">
        <f>INDEX(resultados!$A$2:$ZZ$3000, 2016, MATCH($B$2, resultados!$A$1:$ZZ$1, 0))</f>
        <v/>
      </c>
      <c r="C2022">
        <f>INDEX(resultados!$A$2:$ZZ$3000, 2016, MATCH($B$3, resultados!$A$1:$ZZ$1, 0))</f>
        <v/>
      </c>
    </row>
    <row r="2023">
      <c r="A2023">
        <f>INDEX(resultados!$A$2:$ZZ$3000, 2017, MATCH($B$1, resultados!$A$1:$ZZ$1, 0))</f>
        <v/>
      </c>
      <c r="B2023">
        <f>INDEX(resultados!$A$2:$ZZ$3000, 2017, MATCH($B$2, resultados!$A$1:$ZZ$1, 0))</f>
        <v/>
      </c>
      <c r="C2023">
        <f>INDEX(resultados!$A$2:$ZZ$3000, 2017, MATCH($B$3, resultados!$A$1:$ZZ$1, 0))</f>
        <v/>
      </c>
    </row>
    <row r="2024">
      <c r="A2024">
        <f>INDEX(resultados!$A$2:$ZZ$3000, 2018, MATCH($B$1, resultados!$A$1:$ZZ$1, 0))</f>
        <v/>
      </c>
      <c r="B2024">
        <f>INDEX(resultados!$A$2:$ZZ$3000, 2018, MATCH($B$2, resultados!$A$1:$ZZ$1, 0))</f>
        <v/>
      </c>
      <c r="C2024">
        <f>INDEX(resultados!$A$2:$ZZ$3000, 2018, MATCH($B$3, resultados!$A$1:$ZZ$1, 0))</f>
        <v/>
      </c>
    </row>
    <row r="2025">
      <c r="A2025">
        <f>INDEX(resultados!$A$2:$ZZ$3000, 2019, MATCH($B$1, resultados!$A$1:$ZZ$1, 0))</f>
        <v/>
      </c>
      <c r="B2025">
        <f>INDEX(resultados!$A$2:$ZZ$3000, 2019, MATCH($B$2, resultados!$A$1:$ZZ$1, 0))</f>
        <v/>
      </c>
      <c r="C2025">
        <f>INDEX(resultados!$A$2:$ZZ$3000, 2019, MATCH($B$3, resultados!$A$1:$ZZ$1, 0))</f>
        <v/>
      </c>
    </row>
    <row r="2026">
      <c r="A2026">
        <f>INDEX(resultados!$A$2:$ZZ$3000, 2020, MATCH($B$1, resultados!$A$1:$ZZ$1, 0))</f>
        <v/>
      </c>
      <c r="B2026">
        <f>INDEX(resultados!$A$2:$ZZ$3000, 2020, MATCH($B$2, resultados!$A$1:$ZZ$1, 0))</f>
        <v/>
      </c>
      <c r="C2026">
        <f>INDEX(resultados!$A$2:$ZZ$3000, 2020, MATCH($B$3, resultados!$A$1:$ZZ$1, 0))</f>
        <v/>
      </c>
    </row>
    <row r="2027">
      <c r="A2027">
        <f>INDEX(resultados!$A$2:$ZZ$3000, 2021, MATCH($B$1, resultados!$A$1:$ZZ$1, 0))</f>
        <v/>
      </c>
      <c r="B2027">
        <f>INDEX(resultados!$A$2:$ZZ$3000, 2021, MATCH($B$2, resultados!$A$1:$ZZ$1, 0))</f>
        <v/>
      </c>
      <c r="C2027">
        <f>INDEX(resultados!$A$2:$ZZ$3000, 2021, MATCH($B$3, resultados!$A$1:$ZZ$1, 0))</f>
        <v/>
      </c>
    </row>
    <row r="2028">
      <c r="A2028">
        <f>INDEX(resultados!$A$2:$ZZ$3000, 2022, MATCH($B$1, resultados!$A$1:$ZZ$1, 0))</f>
        <v/>
      </c>
      <c r="B2028">
        <f>INDEX(resultados!$A$2:$ZZ$3000, 2022, MATCH($B$2, resultados!$A$1:$ZZ$1, 0))</f>
        <v/>
      </c>
      <c r="C2028">
        <f>INDEX(resultados!$A$2:$ZZ$3000, 2022, MATCH($B$3, resultados!$A$1:$ZZ$1, 0))</f>
        <v/>
      </c>
    </row>
    <row r="2029">
      <c r="A2029">
        <f>INDEX(resultados!$A$2:$ZZ$3000, 2023, MATCH($B$1, resultados!$A$1:$ZZ$1, 0))</f>
        <v/>
      </c>
      <c r="B2029">
        <f>INDEX(resultados!$A$2:$ZZ$3000, 2023, MATCH($B$2, resultados!$A$1:$ZZ$1, 0))</f>
        <v/>
      </c>
      <c r="C2029">
        <f>INDEX(resultados!$A$2:$ZZ$3000, 2023, MATCH($B$3, resultados!$A$1:$ZZ$1, 0))</f>
        <v/>
      </c>
    </row>
    <row r="2030">
      <c r="A2030">
        <f>INDEX(resultados!$A$2:$ZZ$3000, 2024, MATCH($B$1, resultados!$A$1:$ZZ$1, 0))</f>
        <v/>
      </c>
      <c r="B2030">
        <f>INDEX(resultados!$A$2:$ZZ$3000, 2024, MATCH($B$2, resultados!$A$1:$ZZ$1, 0))</f>
        <v/>
      </c>
      <c r="C2030">
        <f>INDEX(resultados!$A$2:$ZZ$3000, 2024, MATCH($B$3, resultados!$A$1:$ZZ$1, 0))</f>
        <v/>
      </c>
    </row>
    <row r="2031">
      <c r="A2031">
        <f>INDEX(resultados!$A$2:$ZZ$3000, 2025, MATCH($B$1, resultados!$A$1:$ZZ$1, 0))</f>
        <v/>
      </c>
      <c r="B2031">
        <f>INDEX(resultados!$A$2:$ZZ$3000, 2025, MATCH($B$2, resultados!$A$1:$ZZ$1, 0))</f>
        <v/>
      </c>
      <c r="C2031">
        <f>INDEX(resultados!$A$2:$ZZ$3000, 2025, MATCH($B$3, resultados!$A$1:$ZZ$1, 0))</f>
        <v/>
      </c>
    </row>
    <row r="2032">
      <c r="A2032">
        <f>INDEX(resultados!$A$2:$ZZ$3000, 2026, MATCH($B$1, resultados!$A$1:$ZZ$1, 0))</f>
        <v/>
      </c>
      <c r="B2032">
        <f>INDEX(resultados!$A$2:$ZZ$3000, 2026, MATCH($B$2, resultados!$A$1:$ZZ$1, 0))</f>
        <v/>
      </c>
      <c r="C2032">
        <f>INDEX(resultados!$A$2:$ZZ$3000, 2026, MATCH($B$3, resultados!$A$1:$ZZ$1, 0))</f>
        <v/>
      </c>
    </row>
    <row r="2033">
      <c r="A2033">
        <f>INDEX(resultados!$A$2:$ZZ$3000, 2027, MATCH($B$1, resultados!$A$1:$ZZ$1, 0))</f>
        <v/>
      </c>
      <c r="B2033">
        <f>INDEX(resultados!$A$2:$ZZ$3000, 2027, MATCH($B$2, resultados!$A$1:$ZZ$1, 0))</f>
        <v/>
      </c>
      <c r="C2033">
        <f>INDEX(resultados!$A$2:$ZZ$3000, 2027, MATCH($B$3, resultados!$A$1:$ZZ$1, 0))</f>
        <v/>
      </c>
    </row>
    <row r="2034">
      <c r="A2034">
        <f>INDEX(resultados!$A$2:$ZZ$3000, 2028, MATCH($B$1, resultados!$A$1:$ZZ$1, 0))</f>
        <v/>
      </c>
      <c r="B2034">
        <f>INDEX(resultados!$A$2:$ZZ$3000, 2028, MATCH($B$2, resultados!$A$1:$ZZ$1, 0))</f>
        <v/>
      </c>
      <c r="C2034">
        <f>INDEX(resultados!$A$2:$ZZ$3000, 2028, MATCH($B$3, resultados!$A$1:$ZZ$1, 0))</f>
        <v/>
      </c>
    </row>
    <row r="2035">
      <c r="A2035">
        <f>INDEX(resultados!$A$2:$ZZ$3000, 2029, MATCH($B$1, resultados!$A$1:$ZZ$1, 0))</f>
        <v/>
      </c>
      <c r="B2035">
        <f>INDEX(resultados!$A$2:$ZZ$3000, 2029, MATCH($B$2, resultados!$A$1:$ZZ$1, 0))</f>
        <v/>
      </c>
      <c r="C2035">
        <f>INDEX(resultados!$A$2:$ZZ$3000, 2029, MATCH($B$3, resultados!$A$1:$ZZ$1, 0))</f>
        <v/>
      </c>
    </row>
    <row r="2036">
      <c r="A2036">
        <f>INDEX(resultados!$A$2:$ZZ$3000, 2030, MATCH($B$1, resultados!$A$1:$ZZ$1, 0))</f>
        <v/>
      </c>
      <c r="B2036">
        <f>INDEX(resultados!$A$2:$ZZ$3000, 2030, MATCH($B$2, resultados!$A$1:$ZZ$1, 0))</f>
        <v/>
      </c>
      <c r="C2036">
        <f>INDEX(resultados!$A$2:$ZZ$3000, 2030, MATCH($B$3, resultados!$A$1:$ZZ$1, 0))</f>
        <v/>
      </c>
    </row>
    <row r="2037">
      <c r="A2037">
        <f>INDEX(resultados!$A$2:$ZZ$3000, 2031, MATCH($B$1, resultados!$A$1:$ZZ$1, 0))</f>
        <v/>
      </c>
      <c r="B2037">
        <f>INDEX(resultados!$A$2:$ZZ$3000, 2031, MATCH($B$2, resultados!$A$1:$ZZ$1, 0))</f>
        <v/>
      </c>
      <c r="C2037">
        <f>INDEX(resultados!$A$2:$ZZ$3000, 2031, MATCH($B$3, resultados!$A$1:$ZZ$1, 0))</f>
        <v/>
      </c>
    </row>
    <row r="2038">
      <c r="A2038">
        <f>INDEX(resultados!$A$2:$ZZ$3000, 2032, MATCH($B$1, resultados!$A$1:$ZZ$1, 0))</f>
        <v/>
      </c>
      <c r="B2038">
        <f>INDEX(resultados!$A$2:$ZZ$3000, 2032, MATCH($B$2, resultados!$A$1:$ZZ$1, 0))</f>
        <v/>
      </c>
      <c r="C2038">
        <f>INDEX(resultados!$A$2:$ZZ$3000, 2032, MATCH($B$3, resultados!$A$1:$ZZ$1, 0))</f>
        <v/>
      </c>
    </row>
    <row r="2039">
      <c r="A2039">
        <f>INDEX(resultados!$A$2:$ZZ$3000, 2033, MATCH($B$1, resultados!$A$1:$ZZ$1, 0))</f>
        <v/>
      </c>
      <c r="B2039">
        <f>INDEX(resultados!$A$2:$ZZ$3000, 2033, MATCH($B$2, resultados!$A$1:$ZZ$1, 0))</f>
        <v/>
      </c>
      <c r="C2039">
        <f>INDEX(resultados!$A$2:$ZZ$3000, 2033, MATCH($B$3, resultados!$A$1:$ZZ$1, 0))</f>
        <v/>
      </c>
    </row>
    <row r="2040">
      <c r="A2040">
        <f>INDEX(resultados!$A$2:$ZZ$3000, 2034, MATCH($B$1, resultados!$A$1:$ZZ$1, 0))</f>
        <v/>
      </c>
      <c r="B2040">
        <f>INDEX(resultados!$A$2:$ZZ$3000, 2034, MATCH($B$2, resultados!$A$1:$ZZ$1, 0))</f>
        <v/>
      </c>
      <c r="C2040">
        <f>INDEX(resultados!$A$2:$ZZ$3000, 2034, MATCH($B$3, resultados!$A$1:$ZZ$1, 0))</f>
        <v/>
      </c>
    </row>
    <row r="2041">
      <c r="A2041">
        <f>INDEX(resultados!$A$2:$ZZ$3000, 2035, MATCH($B$1, resultados!$A$1:$ZZ$1, 0))</f>
        <v/>
      </c>
      <c r="B2041">
        <f>INDEX(resultados!$A$2:$ZZ$3000, 2035, MATCH($B$2, resultados!$A$1:$ZZ$1, 0))</f>
        <v/>
      </c>
      <c r="C2041">
        <f>INDEX(resultados!$A$2:$ZZ$3000, 2035, MATCH($B$3, resultados!$A$1:$ZZ$1, 0))</f>
        <v/>
      </c>
    </row>
    <row r="2042">
      <c r="A2042">
        <f>INDEX(resultados!$A$2:$ZZ$3000, 2036, MATCH($B$1, resultados!$A$1:$ZZ$1, 0))</f>
        <v/>
      </c>
      <c r="B2042">
        <f>INDEX(resultados!$A$2:$ZZ$3000, 2036, MATCH($B$2, resultados!$A$1:$ZZ$1, 0))</f>
        <v/>
      </c>
      <c r="C2042">
        <f>INDEX(resultados!$A$2:$ZZ$3000, 2036, MATCH($B$3, resultados!$A$1:$ZZ$1, 0))</f>
        <v/>
      </c>
    </row>
    <row r="2043">
      <c r="A2043">
        <f>INDEX(resultados!$A$2:$ZZ$3000, 2037, MATCH($B$1, resultados!$A$1:$ZZ$1, 0))</f>
        <v/>
      </c>
      <c r="B2043">
        <f>INDEX(resultados!$A$2:$ZZ$3000, 2037, MATCH($B$2, resultados!$A$1:$ZZ$1, 0))</f>
        <v/>
      </c>
      <c r="C2043">
        <f>INDEX(resultados!$A$2:$ZZ$3000, 2037, MATCH($B$3, resultados!$A$1:$ZZ$1, 0))</f>
        <v/>
      </c>
    </row>
    <row r="2044">
      <c r="A2044">
        <f>INDEX(resultados!$A$2:$ZZ$3000, 2038, MATCH($B$1, resultados!$A$1:$ZZ$1, 0))</f>
        <v/>
      </c>
      <c r="B2044">
        <f>INDEX(resultados!$A$2:$ZZ$3000, 2038, MATCH($B$2, resultados!$A$1:$ZZ$1, 0))</f>
        <v/>
      </c>
      <c r="C2044">
        <f>INDEX(resultados!$A$2:$ZZ$3000, 2038, MATCH($B$3, resultados!$A$1:$ZZ$1, 0))</f>
        <v/>
      </c>
    </row>
    <row r="2045">
      <c r="A2045">
        <f>INDEX(resultados!$A$2:$ZZ$3000, 2039, MATCH($B$1, resultados!$A$1:$ZZ$1, 0))</f>
        <v/>
      </c>
      <c r="B2045">
        <f>INDEX(resultados!$A$2:$ZZ$3000, 2039, MATCH($B$2, resultados!$A$1:$ZZ$1, 0))</f>
        <v/>
      </c>
      <c r="C2045">
        <f>INDEX(resultados!$A$2:$ZZ$3000, 2039, MATCH($B$3, resultados!$A$1:$ZZ$1, 0))</f>
        <v/>
      </c>
    </row>
    <row r="2046">
      <c r="A2046">
        <f>INDEX(resultados!$A$2:$ZZ$3000, 2040, MATCH($B$1, resultados!$A$1:$ZZ$1, 0))</f>
        <v/>
      </c>
      <c r="B2046">
        <f>INDEX(resultados!$A$2:$ZZ$3000, 2040, MATCH($B$2, resultados!$A$1:$ZZ$1, 0))</f>
        <v/>
      </c>
      <c r="C2046">
        <f>INDEX(resultados!$A$2:$ZZ$3000, 2040, MATCH($B$3, resultados!$A$1:$ZZ$1, 0))</f>
        <v/>
      </c>
    </row>
    <row r="2047">
      <c r="A2047">
        <f>INDEX(resultados!$A$2:$ZZ$3000, 2041, MATCH($B$1, resultados!$A$1:$ZZ$1, 0))</f>
        <v/>
      </c>
      <c r="B2047">
        <f>INDEX(resultados!$A$2:$ZZ$3000, 2041, MATCH($B$2, resultados!$A$1:$ZZ$1, 0))</f>
        <v/>
      </c>
      <c r="C2047">
        <f>INDEX(resultados!$A$2:$ZZ$3000, 2041, MATCH($B$3, resultados!$A$1:$ZZ$1, 0))</f>
        <v/>
      </c>
    </row>
    <row r="2048">
      <c r="A2048">
        <f>INDEX(resultados!$A$2:$ZZ$3000, 2042, MATCH($B$1, resultados!$A$1:$ZZ$1, 0))</f>
        <v/>
      </c>
      <c r="B2048">
        <f>INDEX(resultados!$A$2:$ZZ$3000, 2042, MATCH($B$2, resultados!$A$1:$ZZ$1, 0))</f>
        <v/>
      </c>
      <c r="C2048">
        <f>INDEX(resultados!$A$2:$ZZ$3000, 2042, MATCH($B$3, resultados!$A$1:$ZZ$1, 0))</f>
        <v/>
      </c>
    </row>
    <row r="2049">
      <c r="A2049">
        <f>INDEX(resultados!$A$2:$ZZ$3000, 2043, MATCH($B$1, resultados!$A$1:$ZZ$1, 0))</f>
        <v/>
      </c>
      <c r="B2049">
        <f>INDEX(resultados!$A$2:$ZZ$3000, 2043, MATCH($B$2, resultados!$A$1:$ZZ$1, 0))</f>
        <v/>
      </c>
      <c r="C2049">
        <f>INDEX(resultados!$A$2:$ZZ$3000, 2043, MATCH($B$3, resultados!$A$1:$ZZ$1, 0))</f>
        <v/>
      </c>
    </row>
    <row r="2050">
      <c r="A2050">
        <f>INDEX(resultados!$A$2:$ZZ$3000, 2044, MATCH($B$1, resultados!$A$1:$ZZ$1, 0))</f>
        <v/>
      </c>
      <c r="B2050">
        <f>INDEX(resultados!$A$2:$ZZ$3000, 2044, MATCH($B$2, resultados!$A$1:$ZZ$1, 0))</f>
        <v/>
      </c>
      <c r="C2050">
        <f>INDEX(resultados!$A$2:$ZZ$3000, 2044, MATCH($B$3, resultados!$A$1:$ZZ$1, 0))</f>
        <v/>
      </c>
    </row>
    <row r="2051">
      <c r="A2051">
        <f>INDEX(resultados!$A$2:$ZZ$3000, 2045, MATCH($B$1, resultados!$A$1:$ZZ$1, 0))</f>
        <v/>
      </c>
      <c r="B2051">
        <f>INDEX(resultados!$A$2:$ZZ$3000, 2045, MATCH($B$2, resultados!$A$1:$ZZ$1, 0))</f>
        <v/>
      </c>
      <c r="C2051">
        <f>INDEX(resultados!$A$2:$ZZ$3000, 2045, MATCH($B$3, resultados!$A$1:$ZZ$1, 0))</f>
        <v/>
      </c>
    </row>
    <row r="2052">
      <c r="A2052">
        <f>INDEX(resultados!$A$2:$ZZ$3000, 2046, MATCH($B$1, resultados!$A$1:$ZZ$1, 0))</f>
        <v/>
      </c>
      <c r="B2052">
        <f>INDEX(resultados!$A$2:$ZZ$3000, 2046, MATCH($B$2, resultados!$A$1:$ZZ$1, 0))</f>
        <v/>
      </c>
      <c r="C2052">
        <f>INDEX(resultados!$A$2:$ZZ$3000, 2046, MATCH($B$3, resultados!$A$1:$ZZ$1, 0))</f>
        <v/>
      </c>
    </row>
    <row r="2053">
      <c r="A2053">
        <f>INDEX(resultados!$A$2:$ZZ$3000, 2047, MATCH($B$1, resultados!$A$1:$ZZ$1, 0))</f>
        <v/>
      </c>
      <c r="B2053">
        <f>INDEX(resultados!$A$2:$ZZ$3000, 2047, MATCH($B$2, resultados!$A$1:$ZZ$1, 0))</f>
        <v/>
      </c>
      <c r="C2053">
        <f>INDEX(resultados!$A$2:$ZZ$3000, 2047, MATCH($B$3, resultados!$A$1:$ZZ$1, 0))</f>
        <v/>
      </c>
    </row>
    <row r="2054">
      <c r="A2054">
        <f>INDEX(resultados!$A$2:$ZZ$3000, 2048, MATCH($B$1, resultados!$A$1:$ZZ$1, 0))</f>
        <v/>
      </c>
      <c r="B2054">
        <f>INDEX(resultados!$A$2:$ZZ$3000, 2048, MATCH($B$2, resultados!$A$1:$ZZ$1, 0))</f>
        <v/>
      </c>
      <c r="C2054">
        <f>INDEX(resultados!$A$2:$ZZ$3000, 2048, MATCH($B$3, resultados!$A$1:$ZZ$1, 0))</f>
        <v/>
      </c>
    </row>
    <row r="2055">
      <c r="A2055">
        <f>INDEX(resultados!$A$2:$ZZ$3000, 2049, MATCH($B$1, resultados!$A$1:$ZZ$1, 0))</f>
        <v/>
      </c>
      <c r="B2055">
        <f>INDEX(resultados!$A$2:$ZZ$3000, 2049, MATCH($B$2, resultados!$A$1:$ZZ$1, 0))</f>
        <v/>
      </c>
      <c r="C2055">
        <f>INDEX(resultados!$A$2:$ZZ$3000, 2049, MATCH($B$3, resultados!$A$1:$ZZ$1, 0))</f>
        <v/>
      </c>
    </row>
    <row r="2056">
      <c r="A2056">
        <f>INDEX(resultados!$A$2:$ZZ$3000, 2050, MATCH($B$1, resultados!$A$1:$ZZ$1, 0))</f>
        <v/>
      </c>
      <c r="B2056">
        <f>INDEX(resultados!$A$2:$ZZ$3000, 2050, MATCH($B$2, resultados!$A$1:$ZZ$1, 0))</f>
        <v/>
      </c>
      <c r="C2056">
        <f>INDEX(resultados!$A$2:$ZZ$3000, 2050, MATCH($B$3, resultados!$A$1:$ZZ$1, 0))</f>
        <v/>
      </c>
    </row>
    <row r="2057">
      <c r="A2057">
        <f>INDEX(resultados!$A$2:$ZZ$3000, 2051, MATCH($B$1, resultados!$A$1:$ZZ$1, 0))</f>
        <v/>
      </c>
      <c r="B2057">
        <f>INDEX(resultados!$A$2:$ZZ$3000, 2051, MATCH($B$2, resultados!$A$1:$ZZ$1, 0))</f>
        <v/>
      </c>
      <c r="C2057">
        <f>INDEX(resultados!$A$2:$ZZ$3000, 2051, MATCH($B$3, resultados!$A$1:$ZZ$1, 0))</f>
        <v/>
      </c>
    </row>
    <row r="2058">
      <c r="A2058">
        <f>INDEX(resultados!$A$2:$ZZ$3000, 2052, MATCH($B$1, resultados!$A$1:$ZZ$1, 0))</f>
        <v/>
      </c>
      <c r="B2058">
        <f>INDEX(resultados!$A$2:$ZZ$3000, 2052, MATCH($B$2, resultados!$A$1:$ZZ$1, 0))</f>
        <v/>
      </c>
      <c r="C2058">
        <f>INDEX(resultados!$A$2:$ZZ$3000, 2052, MATCH($B$3, resultados!$A$1:$ZZ$1, 0))</f>
        <v/>
      </c>
    </row>
    <row r="2059">
      <c r="A2059">
        <f>INDEX(resultados!$A$2:$ZZ$3000, 2053, MATCH($B$1, resultados!$A$1:$ZZ$1, 0))</f>
        <v/>
      </c>
      <c r="B2059">
        <f>INDEX(resultados!$A$2:$ZZ$3000, 2053, MATCH($B$2, resultados!$A$1:$ZZ$1, 0))</f>
        <v/>
      </c>
      <c r="C2059">
        <f>INDEX(resultados!$A$2:$ZZ$3000, 2053, MATCH($B$3, resultados!$A$1:$ZZ$1, 0))</f>
        <v/>
      </c>
    </row>
    <row r="2060">
      <c r="A2060">
        <f>INDEX(resultados!$A$2:$ZZ$3000, 2054, MATCH($B$1, resultados!$A$1:$ZZ$1, 0))</f>
        <v/>
      </c>
      <c r="B2060">
        <f>INDEX(resultados!$A$2:$ZZ$3000, 2054, MATCH($B$2, resultados!$A$1:$ZZ$1, 0))</f>
        <v/>
      </c>
      <c r="C2060">
        <f>INDEX(resultados!$A$2:$ZZ$3000, 2054, MATCH($B$3, resultados!$A$1:$ZZ$1, 0))</f>
        <v/>
      </c>
    </row>
    <row r="2061">
      <c r="A2061">
        <f>INDEX(resultados!$A$2:$ZZ$3000, 2055, MATCH($B$1, resultados!$A$1:$ZZ$1, 0))</f>
        <v/>
      </c>
      <c r="B2061">
        <f>INDEX(resultados!$A$2:$ZZ$3000, 2055, MATCH($B$2, resultados!$A$1:$ZZ$1, 0))</f>
        <v/>
      </c>
      <c r="C2061">
        <f>INDEX(resultados!$A$2:$ZZ$3000, 2055, MATCH($B$3, resultados!$A$1:$ZZ$1, 0))</f>
        <v/>
      </c>
    </row>
    <row r="2062">
      <c r="A2062">
        <f>INDEX(resultados!$A$2:$ZZ$3000, 2056, MATCH($B$1, resultados!$A$1:$ZZ$1, 0))</f>
        <v/>
      </c>
      <c r="B2062">
        <f>INDEX(resultados!$A$2:$ZZ$3000, 2056, MATCH($B$2, resultados!$A$1:$ZZ$1, 0))</f>
        <v/>
      </c>
      <c r="C2062">
        <f>INDEX(resultados!$A$2:$ZZ$3000, 2056, MATCH($B$3, resultados!$A$1:$ZZ$1, 0))</f>
        <v/>
      </c>
    </row>
    <row r="2063">
      <c r="A2063">
        <f>INDEX(resultados!$A$2:$ZZ$3000, 2057, MATCH($B$1, resultados!$A$1:$ZZ$1, 0))</f>
        <v/>
      </c>
      <c r="B2063">
        <f>INDEX(resultados!$A$2:$ZZ$3000, 2057, MATCH($B$2, resultados!$A$1:$ZZ$1, 0))</f>
        <v/>
      </c>
      <c r="C2063">
        <f>INDEX(resultados!$A$2:$ZZ$3000, 2057, MATCH($B$3, resultados!$A$1:$ZZ$1, 0))</f>
        <v/>
      </c>
    </row>
    <row r="2064">
      <c r="A2064">
        <f>INDEX(resultados!$A$2:$ZZ$3000, 2058, MATCH($B$1, resultados!$A$1:$ZZ$1, 0))</f>
        <v/>
      </c>
      <c r="B2064">
        <f>INDEX(resultados!$A$2:$ZZ$3000, 2058, MATCH($B$2, resultados!$A$1:$ZZ$1, 0))</f>
        <v/>
      </c>
      <c r="C2064">
        <f>INDEX(resultados!$A$2:$ZZ$3000, 2058, MATCH($B$3, resultados!$A$1:$ZZ$1, 0))</f>
        <v/>
      </c>
    </row>
    <row r="2065">
      <c r="A2065">
        <f>INDEX(resultados!$A$2:$ZZ$3000, 2059, MATCH($B$1, resultados!$A$1:$ZZ$1, 0))</f>
        <v/>
      </c>
      <c r="B2065">
        <f>INDEX(resultados!$A$2:$ZZ$3000, 2059, MATCH($B$2, resultados!$A$1:$ZZ$1, 0))</f>
        <v/>
      </c>
      <c r="C2065">
        <f>INDEX(resultados!$A$2:$ZZ$3000, 2059, MATCH($B$3, resultados!$A$1:$ZZ$1, 0))</f>
        <v/>
      </c>
    </row>
    <row r="2066">
      <c r="A2066">
        <f>INDEX(resultados!$A$2:$ZZ$3000, 2060, MATCH($B$1, resultados!$A$1:$ZZ$1, 0))</f>
        <v/>
      </c>
      <c r="B2066">
        <f>INDEX(resultados!$A$2:$ZZ$3000, 2060, MATCH($B$2, resultados!$A$1:$ZZ$1, 0))</f>
        <v/>
      </c>
      <c r="C2066">
        <f>INDEX(resultados!$A$2:$ZZ$3000, 2060, MATCH($B$3, resultados!$A$1:$ZZ$1, 0))</f>
        <v/>
      </c>
    </row>
    <row r="2067">
      <c r="A2067">
        <f>INDEX(resultados!$A$2:$ZZ$3000, 2061, MATCH($B$1, resultados!$A$1:$ZZ$1, 0))</f>
        <v/>
      </c>
      <c r="B2067">
        <f>INDEX(resultados!$A$2:$ZZ$3000, 2061, MATCH($B$2, resultados!$A$1:$ZZ$1, 0))</f>
        <v/>
      </c>
      <c r="C2067">
        <f>INDEX(resultados!$A$2:$ZZ$3000, 2061, MATCH($B$3, resultados!$A$1:$ZZ$1, 0))</f>
        <v/>
      </c>
    </row>
    <row r="2068">
      <c r="A2068">
        <f>INDEX(resultados!$A$2:$ZZ$3000, 2062, MATCH($B$1, resultados!$A$1:$ZZ$1, 0))</f>
        <v/>
      </c>
      <c r="B2068">
        <f>INDEX(resultados!$A$2:$ZZ$3000, 2062, MATCH($B$2, resultados!$A$1:$ZZ$1, 0))</f>
        <v/>
      </c>
      <c r="C2068">
        <f>INDEX(resultados!$A$2:$ZZ$3000, 2062, MATCH($B$3, resultados!$A$1:$ZZ$1, 0))</f>
        <v/>
      </c>
    </row>
    <row r="2069">
      <c r="A2069">
        <f>INDEX(resultados!$A$2:$ZZ$3000, 2063, MATCH($B$1, resultados!$A$1:$ZZ$1, 0))</f>
        <v/>
      </c>
      <c r="B2069">
        <f>INDEX(resultados!$A$2:$ZZ$3000, 2063, MATCH($B$2, resultados!$A$1:$ZZ$1, 0))</f>
        <v/>
      </c>
      <c r="C2069">
        <f>INDEX(resultados!$A$2:$ZZ$3000, 2063, MATCH($B$3, resultados!$A$1:$ZZ$1, 0))</f>
        <v/>
      </c>
    </row>
    <row r="2070">
      <c r="A2070">
        <f>INDEX(resultados!$A$2:$ZZ$3000, 2064, MATCH($B$1, resultados!$A$1:$ZZ$1, 0))</f>
        <v/>
      </c>
      <c r="B2070">
        <f>INDEX(resultados!$A$2:$ZZ$3000, 2064, MATCH($B$2, resultados!$A$1:$ZZ$1, 0))</f>
        <v/>
      </c>
      <c r="C2070">
        <f>INDEX(resultados!$A$2:$ZZ$3000, 2064, MATCH($B$3, resultados!$A$1:$ZZ$1, 0))</f>
        <v/>
      </c>
    </row>
    <row r="2071">
      <c r="A2071">
        <f>INDEX(resultados!$A$2:$ZZ$3000, 2065, MATCH($B$1, resultados!$A$1:$ZZ$1, 0))</f>
        <v/>
      </c>
      <c r="B2071">
        <f>INDEX(resultados!$A$2:$ZZ$3000, 2065, MATCH($B$2, resultados!$A$1:$ZZ$1, 0))</f>
        <v/>
      </c>
      <c r="C2071">
        <f>INDEX(resultados!$A$2:$ZZ$3000, 2065, MATCH($B$3, resultados!$A$1:$ZZ$1, 0))</f>
        <v/>
      </c>
    </row>
    <row r="2072">
      <c r="A2072">
        <f>INDEX(resultados!$A$2:$ZZ$3000, 2066, MATCH($B$1, resultados!$A$1:$ZZ$1, 0))</f>
        <v/>
      </c>
      <c r="B2072">
        <f>INDEX(resultados!$A$2:$ZZ$3000, 2066, MATCH($B$2, resultados!$A$1:$ZZ$1, 0))</f>
        <v/>
      </c>
      <c r="C2072">
        <f>INDEX(resultados!$A$2:$ZZ$3000, 2066, MATCH($B$3, resultados!$A$1:$ZZ$1, 0))</f>
        <v/>
      </c>
    </row>
    <row r="2073">
      <c r="A2073">
        <f>INDEX(resultados!$A$2:$ZZ$3000, 2067, MATCH($B$1, resultados!$A$1:$ZZ$1, 0))</f>
        <v/>
      </c>
      <c r="B2073">
        <f>INDEX(resultados!$A$2:$ZZ$3000, 2067, MATCH($B$2, resultados!$A$1:$ZZ$1, 0))</f>
        <v/>
      </c>
      <c r="C2073">
        <f>INDEX(resultados!$A$2:$ZZ$3000, 2067, MATCH($B$3, resultados!$A$1:$ZZ$1, 0))</f>
        <v/>
      </c>
    </row>
    <row r="2074">
      <c r="A2074">
        <f>INDEX(resultados!$A$2:$ZZ$3000, 2068, MATCH($B$1, resultados!$A$1:$ZZ$1, 0))</f>
        <v/>
      </c>
      <c r="B2074">
        <f>INDEX(resultados!$A$2:$ZZ$3000, 2068, MATCH($B$2, resultados!$A$1:$ZZ$1, 0))</f>
        <v/>
      </c>
      <c r="C2074">
        <f>INDEX(resultados!$A$2:$ZZ$3000, 2068, MATCH($B$3, resultados!$A$1:$ZZ$1, 0))</f>
        <v/>
      </c>
    </row>
    <row r="2075">
      <c r="A2075">
        <f>INDEX(resultados!$A$2:$ZZ$3000, 2069, MATCH($B$1, resultados!$A$1:$ZZ$1, 0))</f>
        <v/>
      </c>
      <c r="B2075">
        <f>INDEX(resultados!$A$2:$ZZ$3000, 2069, MATCH($B$2, resultados!$A$1:$ZZ$1, 0))</f>
        <v/>
      </c>
      <c r="C2075">
        <f>INDEX(resultados!$A$2:$ZZ$3000, 2069, MATCH($B$3, resultados!$A$1:$ZZ$1, 0))</f>
        <v/>
      </c>
    </row>
    <row r="2076">
      <c r="A2076">
        <f>INDEX(resultados!$A$2:$ZZ$3000, 2070, MATCH($B$1, resultados!$A$1:$ZZ$1, 0))</f>
        <v/>
      </c>
      <c r="B2076">
        <f>INDEX(resultados!$A$2:$ZZ$3000, 2070, MATCH($B$2, resultados!$A$1:$ZZ$1, 0))</f>
        <v/>
      </c>
      <c r="C2076">
        <f>INDEX(resultados!$A$2:$ZZ$3000, 2070, MATCH($B$3, resultados!$A$1:$ZZ$1, 0))</f>
        <v/>
      </c>
    </row>
    <row r="2077">
      <c r="A2077">
        <f>INDEX(resultados!$A$2:$ZZ$3000, 2071, MATCH($B$1, resultados!$A$1:$ZZ$1, 0))</f>
        <v/>
      </c>
      <c r="B2077">
        <f>INDEX(resultados!$A$2:$ZZ$3000, 2071, MATCH($B$2, resultados!$A$1:$ZZ$1, 0))</f>
        <v/>
      </c>
      <c r="C2077">
        <f>INDEX(resultados!$A$2:$ZZ$3000, 2071, MATCH($B$3, resultados!$A$1:$ZZ$1, 0))</f>
        <v/>
      </c>
    </row>
    <row r="2078">
      <c r="A2078">
        <f>INDEX(resultados!$A$2:$ZZ$3000, 2072, MATCH($B$1, resultados!$A$1:$ZZ$1, 0))</f>
        <v/>
      </c>
      <c r="B2078">
        <f>INDEX(resultados!$A$2:$ZZ$3000, 2072, MATCH($B$2, resultados!$A$1:$ZZ$1, 0))</f>
        <v/>
      </c>
      <c r="C2078">
        <f>INDEX(resultados!$A$2:$ZZ$3000, 2072, MATCH($B$3, resultados!$A$1:$ZZ$1, 0))</f>
        <v/>
      </c>
    </row>
    <row r="2079">
      <c r="A2079">
        <f>INDEX(resultados!$A$2:$ZZ$3000, 2073, MATCH($B$1, resultados!$A$1:$ZZ$1, 0))</f>
        <v/>
      </c>
      <c r="B2079">
        <f>INDEX(resultados!$A$2:$ZZ$3000, 2073, MATCH($B$2, resultados!$A$1:$ZZ$1, 0))</f>
        <v/>
      </c>
      <c r="C2079">
        <f>INDEX(resultados!$A$2:$ZZ$3000, 2073, MATCH($B$3, resultados!$A$1:$ZZ$1, 0))</f>
        <v/>
      </c>
    </row>
    <row r="2080">
      <c r="A2080">
        <f>INDEX(resultados!$A$2:$ZZ$3000, 2074, MATCH($B$1, resultados!$A$1:$ZZ$1, 0))</f>
        <v/>
      </c>
      <c r="B2080">
        <f>INDEX(resultados!$A$2:$ZZ$3000, 2074, MATCH($B$2, resultados!$A$1:$ZZ$1, 0))</f>
        <v/>
      </c>
      <c r="C2080">
        <f>INDEX(resultados!$A$2:$ZZ$3000, 2074, MATCH($B$3, resultados!$A$1:$ZZ$1, 0))</f>
        <v/>
      </c>
    </row>
    <row r="2081">
      <c r="A2081">
        <f>INDEX(resultados!$A$2:$ZZ$3000, 2075, MATCH($B$1, resultados!$A$1:$ZZ$1, 0))</f>
        <v/>
      </c>
      <c r="B2081">
        <f>INDEX(resultados!$A$2:$ZZ$3000, 2075, MATCH($B$2, resultados!$A$1:$ZZ$1, 0))</f>
        <v/>
      </c>
      <c r="C2081">
        <f>INDEX(resultados!$A$2:$ZZ$3000, 2075, MATCH($B$3, resultados!$A$1:$ZZ$1, 0))</f>
        <v/>
      </c>
    </row>
    <row r="2082">
      <c r="A2082">
        <f>INDEX(resultados!$A$2:$ZZ$3000, 2076, MATCH($B$1, resultados!$A$1:$ZZ$1, 0))</f>
        <v/>
      </c>
      <c r="B2082">
        <f>INDEX(resultados!$A$2:$ZZ$3000, 2076, MATCH($B$2, resultados!$A$1:$ZZ$1, 0))</f>
        <v/>
      </c>
      <c r="C2082">
        <f>INDEX(resultados!$A$2:$ZZ$3000, 2076, MATCH($B$3, resultados!$A$1:$ZZ$1, 0))</f>
        <v/>
      </c>
    </row>
    <row r="2083">
      <c r="A2083">
        <f>INDEX(resultados!$A$2:$ZZ$3000, 2077, MATCH($B$1, resultados!$A$1:$ZZ$1, 0))</f>
        <v/>
      </c>
      <c r="B2083">
        <f>INDEX(resultados!$A$2:$ZZ$3000, 2077, MATCH($B$2, resultados!$A$1:$ZZ$1, 0))</f>
        <v/>
      </c>
      <c r="C2083">
        <f>INDEX(resultados!$A$2:$ZZ$3000, 2077, MATCH($B$3, resultados!$A$1:$ZZ$1, 0))</f>
        <v/>
      </c>
    </row>
    <row r="2084">
      <c r="A2084">
        <f>INDEX(resultados!$A$2:$ZZ$3000, 2078, MATCH($B$1, resultados!$A$1:$ZZ$1, 0))</f>
        <v/>
      </c>
      <c r="B2084">
        <f>INDEX(resultados!$A$2:$ZZ$3000, 2078, MATCH($B$2, resultados!$A$1:$ZZ$1, 0))</f>
        <v/>
      </c>
      <c r="C2084">
        <f>INDEX(resultados!$A$2:$ZZ$3000, 2078, MATCH($B$3, resultados!$A$1:$ZZ$1, 0))</f>
        <v/>
      </c>
    </row>
    <row r="2085">
      <c r="A2085">
        <f>INDEX(resultados!$A$2:$ZZ$3000, 2079, MATCH($B$1, resultados!$A$1:$ZZ$1, 0))</f>
        <v/>
      </c>
      <c r="B2085">
        <f>INDEX(resultados!$A$2:$ZZ$3000, 2079, MATCH($B$2, resultados!$A$1:$ZZ$1, 0))</f>
        <v/>
      </c>
      <c r="C2085">
        <f>INDEX(resultados!$A$2:$ZZ$3000, 2079, MATCH($B$3, resultados!$A$1:$ZZ$1, 0))</f>
        <v/>
      </c>
    </row>
    <row r="2086">
      <c r="A2086">
        <f>INDEX(resultados!$A$2:$ZZ$3000, 2080, MATCH($B$1, resultados!$A$1:$ZZ$1, 0))</f>
        <v/>
      </c>
      <c r="B2086">
        <f>INDEX(resultados!$A$2:$ZZ$3000, 2080, MATCH($B$2, resultados!$A$1:$ZZ$1, 0))</f>
        <v/>
      </c>
      <c r="C2086">
        <f>INDEX(resultados!$A$2:$ZZ$3000, 2080, MATCH($B$3, resultados!$A$1:$ZZ$1, 0))</f>
        <v/>
      </c>
    </row>
    <row r="2087">
      <c r="A2087">
        <f>INDEX(resultados!$A$2:$ZZ$3000, 2081, MATCH($B$1, resultados!$A$1:$ZZ$1, 0))</f>
        <v/>
      </c>
      <c r="B2087">
        <f>INDEX(resultados!$A$2:$ZZ$3000, 2081, MATCH($B$2, resultados!$A$1:$ZZ$1, 0))</f>
        <v/>
      </c>
      <c r="C2087">
        <f>INDEX(resultados!$A$2:$ZZ$3000, 2081, MATCH($B$3, resultados!$A$1:$ZZ$1, 0))</f>
        <v/>
      </c>
    </row>
    <row r="2088">
      <c r="A2088">
        <f>INDEX(resultados!$A$2:$ZZ$3000, 2082, MATCH($B$1, resultados!$A$1:$ZZ$1, 0))</f>
        <v/>
      </c>
      <c r="B2088">
        <f>INDEX(resultados!$A$2:$ZZ$3000, 2082, MATCH($B$2, resultados!$A$1:$ZZ$1, 0))</f>
        <v/>
      </c>
      <c r="C2088">
        <f>INDEX(resultados!$A$2:$ZZ$3000, 2082, MATCH($B$3, resultados!$A$1:$ZZ$1, 0))</f>
        <v/>
      </c>
    </row>
    <row r="2089">
      <c r="A2089">
        <f>INDEX(resultados!$A$2:$ZZ$3000, 2083, MATCH($B$1, resultados!$A$1:$ZZ$1, 0))</f>
        <v/>
      </c>
      <c r="B2089">
        <f>INDEX(resultados!$A$2:$ZZ$3000, 2083, MATCH($B$2, resultados!$A$1:$ZZ$1, 0))</f>
        <v/>
      </c>
      <c r="C2089">
        <f>INDEX(resultados!$A$2:$ZZ$3000, 2083, MATCH($B$3, resultados!$A$1:$ZZ$1, 0))</f>
        <v/>
      </c>
    </row>
    <row r="2090">
      <c r="A2090">
        <f>INDEX(resultados!$A$2:$ZZ$3000, 2084, MATCH($B$1, resultados!$A$1:$ZZ$1, 0))</f>
        <v/>
      </c>
      <c r="B2090">
        <f>INDEX(resultados!$A$2:$ZZ$3000, 2084, MATCH($B$2, resultados!$A$1:$ZZ$1, 0))</f>
        <v/>
      </c>
      <c r="C2090">
        <f>INDEX(resultados!$A$2:$ZZ$3000, 2084, MATCH($B$3, resultados!$A$1:$ZZ$1, 0))</f>
        <v/>
      </c>
    </row>
    <row r="2091">
      <c r="A2091">
        <f>INDEX(resultados!$A$2:$ZZ$3000, 2085, MATCH($B$1, resultados!$A$1:$ZZ$1, 0))</f>
        <v/>
      </c>
      <c r="B2091">
        <f>INDEX(resultados!$A$2:$ZZ$3000, 2085, MATCH($B$2, resultados!$A$1:$ZZ$1, 0))</f>
        <v/>
      </c>
      <c r="C2091">
        <f>INDEX(resultados!$A$2:$ZZ$3000, 2085, MATCH($B$3, resultados!$A$1:$ZZ$1, 0))</f>
        <v/>
      </c>
    </row>
    <row r="2092">
      <c r="A2092">
        <f>INDEX(resultados!$A$2:$ZZ$3000, 2086, MATCH($B$1, resultados!$A$1:$ZZ$1, 0))</f>
        <v/>
      </c>
      <c r="B2092">
        <f>INDEX(resultados!$A$2:$ZZ$3000, 2086, MATCH($B$2, resultados!$A$1:$ZZ$1, 0))</f>
        <v/>
      </c>
      <c r="C2092">
        <f>INDEX(resultados!$A$2:$ZZ$3000, 2086, MATCH($B$3, resultados!$A$1:$ZZ$1, 0))</f>
        <v/>
      </c>
    </row>
    <row r="2093">
      <c r="A2093">
        <f>INDEX(resultados!$A$2:$ZZ$3000, 2087, MATCH($B$1, resultados!$A$1:$ZZ$1, 0))</f>
        <v/>
      </c>
      <c r="B2093">
        <f>INDEX(resultados!$A$2:$ZZ$3000, 2087, MATCH($B$2, resultados!$A$1:$ZZ$1, 0))</f>
        <v/>
      </c>
      <c r="C2093">
        <f>INDEX(resultados!$A$2:$ZZ$3000, 2087, MATCH($B$3, resultados!$A$1:$ZZ$1, 0))</f>
        <v/>
      </c>
    </row>
    <row r="2094">
      <c r="A2094">
        <f>INDEX(resultados!$A$2:$ZZ$3000, 2088, MATCH($B$1, resultados!$A$1:$ZZ$1, 0))</f>
        <v/>
      </c>
      <c r="B2094">
        <f>INDEX(resultados!$A$2:$ZZ$3000, 2088, MATCH($B$2, resultados!$A$1:$ZZ$1, 0))</f>
        <v/>
      </c>
      <c r="C2094">
        <f>INDEX(resultados!$A$2:$ZZ$3000, 2088, MATCH($B$3, resultados!$A$1:$ZZ$1, 0))</f>
        <v/>
      </c>
    </row>
    <row r="2095">
      <c r="A2095">
        <f>INDEX(resultados!$A$2:$ZZ$3000, 2089, MATCH($B$1, resultados!$A$1:$ZZ$1, 0))</f>
        <v/>
      </c>
      <c r="B2095">
        <f>INDEX(resultados!$A$2:$ZZ$3000, 2089, MATCH($B$2, resultados!$A$1:$ZZ$1, 0))</f>
        <v/>
      </c>
      <c r="C2095">
        <f>INDEX(resultados!$A$2:$ZZ$3000, 2089, MATCH($B$3, resultados!$A$1:$ZZ$1, 0))</f>
        <v/>
      </c>
    </row>
    <row r="2096">
      <c r="A2096">
        <f>INDEX(resultados!$A$2:$ZZ$3000, 2090, MATCH($B$1, resultados!$A$1:$ZZ$1, 0))</f>
        <v/>
      </c>
      <c r="B2096">
        <f>INDEX(resultados!$A$2:$ZZ$3000, 2090, MATCH($B$2, resultados!$A$1:$ZZ$1, 0))</f>
        <v/>
      </c>
      <c r="C2096">
        <f>INDEX(resultados!$A$2:$ZZ$3000, 2090, MATCH($B$3, resultados!$A$1:$ZZ$1, 0))</f>
        <v/>
      </c>
    </row>
    <row r="2097">
      <c r="A2097">
        <f>INDEX(resultados!$A$2:$ZZ$3000, 2091, MATCH($B$1, resultados!$A$1:$ZZ$1, 0))</f>
        <v/>
      </c>
      <c r="B2097">
        <f>INDEX(resultados!$A$2:$ZZ$3000, 2091, MATCH($B$2, resultados!$A$1:$ZZ$1, 0))</f>
        <v/>
      </c>
      <c r="C2097">
        <f>INDEX(resultados!$A$2:$ZZ$3000, 2091, MATCH($B$3, resultados!$A$1:$ZZ$1, 0))</f>
        <v/>
      </c>
    </row>
    <row r="2098">
      <c r="A2098">
        <f>INDEX(resultados!$A$2:$ZZ$3000, 2092, MATCH($B$1, resultados!$A$1:$ZZ$1, 0))</f>
        <v/>
      </c>
      <c r="B2098">
        <f>INDEX(resultados!$A$2:$ZZ$3000, 2092, MATCH($B$2, resultados!$A$1:$ZZ$1, 0))</f>
        <v/>
      </c>
      <c r="C2098">
        <f>INDEX(resultados!$A$2:$ZZ$3000, 2092, MATCH($B$3, resultados!$A$1:$ZZ$1, 0))</f>
        <v/>
      </c>
    </row>
    <row r="2099">
      <c r="A2099">
        <f>INDEX(resultados!$A$2:$ZZ$3000, 2093, MATCH($B$1, resultados!$A$1:$ZZ$1, 0))</f>
        <v/>
      </c>
      <c r="B2099">
        <f>INDEX(resultados!$A$2:$ZZ$3000, 2093, MATCH($B$2, resultados!$A$1:$ZZ$1, 0))</f>
        <v/>
      </c>
      <c r="C2099">
        <f>INDEX(resultados!$A$2:$ZZ$3000, 2093, MATCH($B$3, resultados!$A$1:$ZZ$1, 0))</f>
        <v/>
      </c>
    </row>
    <row r="2100">
      <c r="A2100">
        <f>INDEX(resultados!$A$2:$ZZ$3000, 2094, MATCH($B$1, resultados!$A$1:$ZZ$1, 0))</f>
        <v/>
      </c>
      <c r="B2100">
        <f>INDEX(resultados!$A$2:$ZZ$3000, 2094, MATCH($B$2, resultados!$A$1:$ZZ$1, 0))</f>
        <v/>
      </c>
      <c r="C2100">
        <f>INDEX(resultados!$A$2:$ZZ$3000, 2094, MATCH($B$3, resultados!$A$1:$ZZ$1, 0))</f>
        <v/>
      </c>
    </row>
    <row r="2101">
      <c r="A2101">
        <f>INDEX(resultados!$A$2:$ZZ$3000, 2095, MATCH($B$1, resultados!$A$1:$ZZ$1, 0))</f>
        <v/>
      </c>
      <c r="B2101">
        <f>INDEX(resultados!$A$2:$ZZ$3000, 2095, MATCH($B$2, resultados!$A$1:$ZZ$1, 0))</f>
        <v/>
      </c>
      <c r="C2101">
        <f>INDEX(resultados!$A$2:$ZZ$3000, 2095, MATCH($B$3, resultados!$A$1:$ZZ$1, 0))</f>
        <v/>
      </c>
    </row>
    <row r="2102">
      <c r="A2102">
        <f>INDEX(resultados!$A$2:$ZZ$3000, 2096, MATCH($B$1, resultados!$A$1:$ZZ$1, 0))</f>
        <v/>
      </c>
      <c r="B2102">
        <f>INDEX(resultados!$A$2:$ZZ$3000, 2096, MATCH($B$2, resultados!$A$1:$ZZ$1, 0))</f>
        <v/>
      </c>
      <c r="C2102">
        <f>INDEX(resultados!$A$2:$ZZ$3000, 2096, MATCH($B$3, resultados!$A$1:$ZZ$1, 0))</f>
        <v/>
      </c>
    </row>
    <row r="2103">
      <c r="A2103">
        <f>INDEX(resultados!$A$2:$ZZ$3000, 2097, MATCH($B$1, resultados!$A$1:$ZZ$1, 0))</f>
        <v/>
      </c>
      <c r="B2103">
        <f>INDEX(resultados!$A$2:$ZZ$3000, 2097, MATCH($B$2, resultados!$A$1:$ZZ$1, 0))</f>
        <v/>
      </c>
      <c r="C2103">
        <f>INDEX(resultados!$A$2:$ZZ$3000, 2097, MATCH($B$3, resultados!$A$1:$ZZ$1, 0))</f>
        <v/>
      </c>
    </row>
    <row r="2104">
      <c r="A2104">
        <f>INDEX(resultados!$A$2:$ZZ$3000, 2098, MATCH($B$1, resultados!$A$1:$ZZ$1, 0))</f>
        <v/>
      </c>
      <c r="B2104">
        <f>INDEX(resultados!$A$2:$ZZ$3000, 2098, MATCH($B$2, resultados!$A$1:$ZZ$1, 0))</f>
        <v/>
      </c>
      <c r="C2104">
        <f>INDEX(resultados!$A$2:$ZZ$3000, 2098, MATCH($B$3, resultados!$A$1:$ZZ$1, 0))</f>
        <v/>
      </c>
    </row>
    <row r="2105">
      <c r="A2105">
        <f>INDEX(resultados!$A$2:$ZZ$3000, 2099, MATCH($B$1, resultados!$A$1:$ZZ$1, 0))</f>
        <v/>
      </c>
      <c r="B2105">
        <f>INDEX(resultados!$A$2:$ZZ$3000, 2099, MATCH($B$2, resultados!$A$1:$ZZ$1, 0))</f>
        <v/>
      </c>
      <c r="C2105">
        <f>INDEX(resultados!$A$2:$ZZ$3000, 2099, MATCH($B$3, resultados!$A$1:$ZZ$1, 0))</f>
        <v/>
      </c>
    </row>
    <row r="2106">
      <c r="A2106">
        <f>INDEX(resultados!$A$2:$ZZ$3000, 2100, MATCH($B$1, resultados!$A$1:$ZZ$1, 0))</f>
        <v/>
      </c>
      <c r="B2106">
        <f>INDEX(resultados!$A$2:$ZZ$3000, 2100, MATCH($B$2, resultados!$A$1:$ZZ$1, 0))</f>
        <v/>
      </c>
      <c r="C2106">
        <f>INDEX(resultados!$A$2:$ZZ$3000, 2100, MATCH($B$3, resultados!$A$1:$ZZ$1, 0))</f>
        <v/>
      </c>
    </row>
    <row r="2107">
      <c r="A2107">
        <f>INDEX(resultados!$A$2:$ZZ$3000, 2101, MATCH($B$1, resultados!$A$1:$ZZ$1, 0))</f>
        <v/>
      </c>
      <c r="B2107">
        <f>INDEX(resultados!$A$2:$ZZ$3000, 2101, MATCH($B$2, resultados!$A$1:$ZZ$1, 0))</f>
        <v/>
      </c>
      <c r="C2107">
        <f>INDEX(resultados!$A$2:$ZZ$3000, 2101, MATCH($B$3, resultados!$A$1:$ZZ$1, 0))</f>
        <v/>
      </c>
    </row>
    <row r="2108">
      <c r="A2108">
        <f>INDEX(resultados!$A$2:$ZZ$3000, 2102, MATCH($B$1, resultados!$A$1:$ZZ$1, 0))</f>
        <v/>
      </c>
      <c r="B2108">
        <f>INDEX(resultados!$A$2:$ZZ$3000, 2102, MATCH($B$2, resultados!$A$1:$ZZ$1, 0))</f>
        <v/>
      </c>
      <c r="C2108">
        <f>INDEX(resultados!$A$2:$ZZ$3000, 2102, MATCH($B$3, resultados!$A$1:$ZZ$1, 0))</f>
        <v/>
      </c>
    </row>
    <row r="2109">
      <c r="A2109">
        <f>INDEX(resultados!$A$2:$ZZ$3000, 2103, MATCH($B$1, resultados!$A$1:$ZZ$1, 0))</f>
        <v/>
      </c>
      <c r="B2109">
        <f>INDEX(resultados!$A$2:$ZZ$3000, 2103, MATCH($B$2, resultados!$A$1:$ZZ$1, 0))</f>
        <v/>
      </c>
      <c r="C2109">
        <f>INDEX(resultados!$A$2:$ZZ$3000, 2103, MATCH($B$3, resultados!$A$1:$ZZ$1, 0))</f>
        <v/>
      </c>
    </row>
    <row r="2110">
      <c r="A2110">
        <f>INDEX(resultados!$A$2:$ZZ$3000, 2104, MATCH($B$1, resultados!$A$1:$ZZ$1, 0))</f>
        <v/>
      </c>
      <c r="B2110">
        <f>INDEX(resultados!$A$2:$ZZ$3000, 2104, MATCH($B$2, resultados!$A$1:$ZZ$1, 0))</f>
        <v/>
      </c>
      <c r="C2110">
        <f>INDEX(resultados!$A$2:$ZZ$3000, 2104, MATCH($B$3, resultados!$A$1:$ZZ$1, 0))</f>
        <v/>
      </c>
    </row>
    <row r="2111">
      <c r="A2111">
        <f>INDEX(resultados!$A$2:$ZZ$3000, 2105, MATCH($B$1, resultados!$A$1:$ZZ$1, 0))</f>
        <v/>
      </c>
      <c r="B2111">
        <f>INDEX(resultados!$A$2:$ZZ$3000, 2105, MATCH($B$2, resultados!$A$1:$ZZ$1, 0))</f>
        <v/>
      </c>
      <c r="C2111">
        <f>INDEX(resultados!$A$2:$ZZ$3000, 2105, MATCH($B$3, resultados!$A$1:$ZZ$1, 0))</f>
        <v/>
      </c>
    </row>
    <row r="2112">
      <c r="A2112">
        <f>INDEX(resultados!$A$2:$ZZ$3000, 2106, MATCH($B$1, resultados!$A$1:$ZZ$1, 0))</f>
        <v/>
      </c>
      <c r="B2112">
        <f>INDEX(resultados!$A$2:$ZZ$3000, 2106, MATCH($B$2, resultados!$A$1:$ZZ$1, 0))</f>
        <v/>
      </c>
      <c r="C2112">
        <f>INDEX(resultados!$A$2:$ZZ$3000, 2106, MATCH($B$3, resultados!$A$1:$ZZ$1, 0))</f>
        <v/>
      </c>
    </row>
    <row r="2113">
      <c r="A2113">
        <f>INDEX(resultados!$A$2:$ZZ$3000, 2107, MATCH($B$1, resultados!$A$1:$ZZ$1, 0))</f>
        <v/>
      </c>
      <c r="B2113">
        <f>INDEX(resultados!$A$2:$ZZ$3000, 2107, MATCH($B$2, resultados!$A$1:$ZZ$1, 0))</f>
        <v/>
      </c>
      <c r="C2113">
        <f>INDEX(resultados!$A$2:$ZZ$3000, 2107, MATCH($B$3, resultados!$A$1:$ZZ$1, 0))</f>
        <v/>
      </c>
    </row>
    <row r="2114">
      <c r="A2114">
        <f>INDEX(resultados!$A$2:$ZZ$3000, 2108, MATCH($B$1, resultados!$A$1:$ZZ$1, 0))</f>
        <v/>
      </c>
      <c r="B2114">
        <f>INDEX(resultados!$A$2:$ZZ$3000, 2108, MATCH($B$2, resultados!$A$1:$ZZ$1, 0))</f>
        <v/>
      </c>
      <c r="C2114">
        <f>INDEX(resultados!$A$2:$ZZ$3000, 2108, MATCH($B$3, resultados!$A$1:$ZZ$1, 0))</f>
        <v/>
      </c>
    </row>
    <row r="2115">
      <c r="A2115">
        <f>INDEX(resultados!$A$2:$ZZ$3000, 2109, MATCH($B$1, resultados!$A$1:$ZZ$1, 0))</f>
        <v/>
      </c>
      <c r="B2115">
        <f>INDEX(resultados!$A$2:$ZZ$3000, 2109, MATCH($B$2, resultados!$A$1:$ZZ$1, 0))</f>
        <v/>
      </c>
      <c r="C2115">
        <f>INDEX(resultados!$A$2:$ZZ$3000, 2109, MATCH($B$3, resultados!$A$1:$ZZ$1, 0))</f>
        <v/>
      </c>
    </row>
    <row r="2116">
      <c r="A2116">
        <f>INDEX(resultados!$A$2:$ZZ$3000, 2110, MATCH($B$1, resultados!$A$1:$ZZ$1, 0))</f>
        <v/>
      </c>
      <c r="B2116">
        <f>INDEX(resultados!$A$2:$ZZ$3000, 2110, MATCH($B$2, resultados!$A$1:$ZZ$1, 0))</f>
        <v/>
      </c>
      <c r="C2116">
        <f>INDEX(resultados!$A$2:$ZZ$3000, 2110, MATCH($B$3, resultados!$A$1:$ZZ$1, 0))</f>
        <v/>
      </c>
    </row>
    <row r="2117">
      <c r="A2117">
        <f>INDEX(resultados!$A$2:$ZZ$3000, 2111, MATCH($B$1, resultados!$A$1:$ZZ$1, 0))</f>
        <v/>
      </c>
      <c r="B2117">
        <f>INDEX(resultados!$A$2:$ZZ$3000, 2111, MATCH($B$2, resultados!$A$1:$ZZ$1, 0))</f>
        <v/>
      </c>
      <c r="C2117">
        <f>INDEX(resultados!$A$2:$ZZ$3000, 2111, MATCH($B$3, resultados!$A$1:$ZZ$1, 0))</f>
        <v/>
      </c>
    </row>
    <row r="2118">
      <c r="A2118">
        <f>INDEX(resultados!$A$2:$ZZ$3000, 2112, MATCH($B$1, resultados!$A$1:$ZZ$1, 0))</f>
        <v/>
      </c>
      <c r="B2118">
        <f>INDEX(resultados!$A$2:$ZZ$3000, 2112, MATCH($B$2, resultados!$A$1:$ZZ$1, 0))</f>
        <v/>
      </c>
      <c r="C2118">
        <f>INDEX(resultados!$A$2:$ZZ$3000, 2112, MATCH($B$3, resultados!$A$1:$ZZ$1, 0))</f>
        <v/>
      </c>
    </row>
    <row r="2119">
      <c r="A2119">
        <f>INDEX(resultados!$A$2:$ZZ$3000, 2113, MATCH($B$1, resultados!$A$1:$ZZ$1, 0))</f>
        <v/>
      </c>
      <c r="B2119">
        <f>INDEX(resultados!$A$2:$ZZ$3000, 2113, MATCH($B$2, resultados!$A$1:$ZZ$1, 0))</f>
        <v/>
      </c>
      <c r="C2119">
        <f>INDEX(resultados!$A$2:$ZZ$3000, 2113, MATCH($B$3, resultados!$A$1:$ZZ$1, 0))</f>
        <v/>
      </c>
    </row>
    <row r="2120">
      <c r="A2120">
        <f>INDEX(resultados!$A$2:$ZZ$3000, 2114, MATCH($B$1, resultados!$A$1:$ZZ$1, 0))</f>
        <v/>
      </c>
      <c r="B2120">
        <f>INDEX(resultados!$A$2:$ZZ$3000, 2114, MATCH($B$2, resultados!$A$1:$ZZ$1, 0))</f>
        <v/>
      </c>
      <c r="C2120">
        <f>INDEX(resultados!$A$2:$ZZ$3000, 2114, MATCH($B$3, resultados!$A$1:$ZZ$1, 0))</f>
        <v/>
      </c>
    </row>
    <row r="2121">
      <c r="A2121">
        <f>INDEX(resultados!$A$2:$ZZ$3000, 2115, MATCH($B$1, resultados!$A$1:$ZZ$1, 0))</f>
        <v/>
      </c>
      <c r="B2121">
        <f>INDEX(resultados!$A$2:$ZZ$3000, 2115, MATCH($B$2, resultados!$A$1:$ZZ$1, 0))</f>
        <v/>
      </c>
      <c r="C2121">
        <f>INDEX(resultados!$A$2:$ZZ$3000, 2115, MATCH($B$3, resultados!$A$1:$ZZ$1, 0))</f>
        <v/>
      </c>
    </row>
    <row r="2122">
      <c r="A2122">
        <f>INDEX(resultados!$A$2:$ZZ$3000, 2116, MATCH($B$1, resultados!$A$1:$ZZ$1, 0))</f>
        <v/>
      </c>
      <c r="B2122">
        <f>INDEX(resultados!$A$2:$ZZ$3000, 2116, MATCH($B$2, resultados!$A$1:$ZZ$1, 0))</f>
        <v/>
      </c>
      <c r="C2122">
        <f>INDEX(resultados!$A$2:$ZZ$3000, 2116, MATCH($B$3, resultados!$A$1:$ZZ$1, 0))</f>
        <v/>
      </c>
    </row>
    <row r="2123">
      <c r="A2123">
        <f>INDEX(resultados!$A$2:$ZZ$3000, 2117, MATCH($B$1, resultados!$A$1:$ZZ$1, 0))</f>
        <v/>
      </c>
      <c r="B2123">
        <f>INDEX(resultados!$A$2:$ZZ$3000, 2117, MATCH($B$2, resultados!$A$1:$ZZ$1, 0))</f>
        <v/>
      </c>
      <c r="C2123">
        <f>INDEX(resultados!$A$2:$ZZ$3000, 2117, MATCH($B$3, resultados!$A$1:$ZZ$1, 0))</f>
        <v/>
      </c>
    </row>
    <row r="2124">
      <c r="A2124">
        <f>INDEX(resultados!$A$2:$ZZ$3000, 2118, MATCH($B$1, resultados!$A$1:$ZZ$1, 0))</f>
        <v/>
      </c>
      <c r="B2124">
        <f>INDEX(resultados!$A$2:$ZZ$3000, 2118, MATCH($B$2, resultados!$A$1:$ZZ$1, 0))</f>
        <v/>
      </c>
      <c r="C2124">
        <f>INDEX(resultados!$A$2:$ZZ$3000, 2118, MATCH($B$3, resultados!$A$1:$ZZ$1, 0))</f>
        <v/>
      </c>
    </row>
    <row r="2125">
      <c r="A2125">
        <f>INDEX(resultados!$A$2:$ZZ$3000, 2119, MATCH($B$1, resultados!$A$1:$ZZ$1, 0))</f>
        <v/>
      </c>
      <c r="B2125">
        <f>INDEX(resultados!$A$2:$ZZ$3000, 2119, MATCH($B$2, resultados!$A$1:$ZZ$1, 0))</f>
        <v/>
      </c>
      <c r="C2125">
        <f>INDEX(resultados!$A$2:$ZZ$3000, 2119, MATCH($B$3, resultados!$A$1:$ZZ$1, 0))</f>
        <v/>
      </c>
    </row>
    <row r="2126">
      <c r="A2126">
        <f>INDEX(resultados!$A$2:$ZZ$3000, 2120, MATCH($B$1, resultados!$A$1:$ZZ$1, 0))</f>
        <v/>
      </c>
      <c r="B2126">
        <f>INDEX(resultados!$A$2:$ZZ$3000, 2120, MATCH($B$2, resultados!$A$1:$ZZ$1, 0))</f>
        <v/>
      </c>
      <c r="C2126">
        <f>INDEX(resultados!$A$2:$ZZ$3000, 2120, MATCH($B$3, resultados!$A$1:$ZZ$1, 0))</f>
        <v/>
      </c>
    </row>
    <row r="2127">
      <c r="A2127">
        <f>INDEX(resultados!$A$2:$ZZ$3000, 2121, MATCH($B$1, resultados!$A$1:$ZZ$1, 0))</f>
        <v/>
      </c>
      <c r="B2127">
        <f>INDEX(resultados!$A$2:$ZZ$3000, 2121, MATCH($B$2, resultados!$A$1:$ZZ$1, 0))</f>
        <v/>
      </c>
      <c r="C2127">
        <f>INDEX(resultados!$A$2:$ZZ$3000, 2121, MATCH($B$3, resultados!$A$1:$ZZ$1, 0))</f>
        <v/>
      </c>
    </row>
    <row r="2128">
      <c r="A2128">
        <f>INDEX(resultados!$A$2:$ZZ$3000, 2122, MATCH($B$1, resultados!$A$1:$ZZ$1, 0))</f>
        <v/>
      </c>
      <c r="B2128">
        <f>INDEX(resultados!$A$2:$ZZ$3000, 2122, MATCH($B$2, resultados!$A$1:$ZZ$1, 0))</f>
        <v/>
      </c>
      <c r="C2128">
        <f>INDEX(resultados!$A$2:$ZZ$3000, 2122, MATCH($B$3, resultados!$A$1:$ZZ$1, 0))</f>
        <v/>
      </c>
    </row>
    <row r="2129">
      <c r="A2129">
        <f>INDEX(resultados!$A$2:$ZZ$3000, 2123, MATCH($B$1, resultados!$A$1:$ZZ$1, 0))</f>
        <v/>
      </c>
      <c r="B2129">
        <f>INDEX(resultados!$A$2:$ZZ$3000, 2123, MATCH($B$2, resultados!$A$1:$ZZ$1, 0))</f>
        <v/>
      </c>
      <c r="C2129">
        <f>INDEX(resultados!$A$2:$ZZ$3000, 2123, MATCH($B$3, resultados!$A$1:$ZZ$1, 0))</f>
        <v/>
      </c>
    </row>
    <row r="2130">
      <c r="A2130">
        <f>INDEX(resultados!$A$2:$ZZ$3000, 2124, MATCH($B$1, resultados!$A$1:$ZZ$1, 0))</f>
        <v/>
      </c>
      <c r="B2130">
        <f>INDEX(resultados!$A$2:$ZZ$3000, 2124, MATCH($B$2, resultados!$A$1:$ZZ$1, 0))</f>
        <v/>
      </c>
      <c r="C2130">
        <f>INDEX(resultados!$A$2:$ZZ$3000, 2124, MATCH($B$3, resultados!$A$1:$ZZ$1, 0))</f>
        <v/>
      </c>
    </row>
    <row r="2131">
      <c r="A2131">
        <f>INDEX(resultados!$A$2:$ZZ$3000, 2125, MATCH($B$1, resultados!$A$1:$ZZ$1, 0))</f>
        <v/>
      </c>
      <c r="B2131">
        <f>INDEX(resultados!$A$2:$ZZ$3000, 2125, MATCH($B$2, resultados!$A$1:$ZZ$1, 0))</f>
        <v/>
      </c>
      <c r="C2131">
        <f>INDEX(resultados!$A$2:$ZZ$3000, 2125, MATCH($B$3, resultados!$A$1:$ZZ$1, 0))</f>
        <v/>
      </c>
    </row>
    <row r="2132">
      <c r="A2132">
        <f>INDEX(resultados!$A$2:$ZZ$3000, 2126, MATCH($B$1, resultados!$A$1:$ZZ$1, 0))</f>
        <v/>
      </c>
      <c r="B2132">
        <f>INDEX(resultados!$A$2:$ZZ$3000, 2126, MATCH($B$2, resultados!$A$1:$ZZ$1, 0))</f>
        <v/>
      </c>
      <c r="C2132">
        <f>INDEX(resultados!$A$2:$ZZ$3000, 2126, MATCH($B$3, resultados!$A$1:$ZZ$1, 0))</f>
        <v/>
      </c>
    </row>
    <row r="2133">
      <c r="A2133">
        <f>INDEX(resultados!$A$2:$ZZ$3000, 2127, MATCH($B$1, resultados!$A$1:$ZZ$1, 0))</f>
        <v/>
      </c>
      <c r="B2133">
        <f>INDEX(resultados!$A$2:$ZZ$3000, 2127, MATCH($B$2, resultados!$A$1:$ZZ$1, 0))</f>
        <v/>
      </c>
      <c r="C2133">
        <f>INDEX(resultados!$A$2:$ZZ$3000, 2127, MATCH($B$3, resultados!$A$1:$ZZ$1, 0))</f>
        <v/>
      </c>
    </row>
    <row r="2134">
      <c r="A2134">
        <f>INDEX(resultados!$A$2:$ZZ$3000, 2128, MATCH($B$1, resultados!$A$1:$ZZ$1, 0))</f>
        <v/>
      </c>
      <c r="B2134">
        <f>INDEX(resultados!$A$2:$ZZ$3000, 2128, MATCH($B$2, resultados!$A$1:$ZZ$1, 0))</f>
        <v/>
      </c>
      <c r="C2134">
        <f>INDEX(resultados!$A$2:$ZZ$3000, 2128, MATCH($B$3, resultados!$A$1:$ZZ$1, 0))</f>
        <v/>
      </c>
    </row>
    <row r="2135">
      <c r="A2135">
        <f>INDEX(resultados!$A$2:$ZZ$3000, 2129, MATCH($B$1, resultados!$A$1:$ZZ$1, 0))</f>
        <v/>
      </c>
      <c r="B2135">
        <f>INDEX(resultados!$A$2:$ZZ$3000, 2129, MATCH($B$2, resultados!$A$1:$ZZ$1, 0))</f>
        <v/>
      </c>
      <c r="C2135">
        <f>INDEX(resultados!$A$2:$ZZ$3000, 2129, MATCH($B$3, resultados!$A$1:$ZZ$1, 0))</f>
        <v/>
      </c>
    </row>
    <row r="2136">
      <c r="A2136">
        <f>INDEX(resultados!$A$2:$ZZ$3000, 2130, MATCH($B$1, resultados!$A$1:$ZZ$1, 0))</f>
        <v/>
      </c>
      <c r="B2136">
        <f>INDEX(resultados!$A$2:$ZZ$3000, 2130, MATCH($B$2, resultados!$A$1:$ZZ$1, 0))</f>
        <v/>
      </c>
      <c r="C2136">
        <f>INDEX(resultados!$A$2:$ZZ$3000, 2130, MATCH($B$3, resultados!$A$1:$ZZ$1, 0))</f>
        <v/>
      </c>
    </row>
    <row r="2137">
      <c r="A2137">
        <f>INDEX(resultados!$A$2:$ZZ$3000, 2131, MATCH($B$1, resultados!$A$1:$ZZ$1, 0))</f>
        <v/>
      </c>
      <c r="B2137">
        <f>INDEX(resultados!$A$2:$ZZ$3000, 2131, MATCH($B$2, resultados!$A$1:$ZZ$1, 0))</f>
        <v/>
      </c>
      <c r="C2137">
        <f>INDEX(resultados!$A$2:$ZZ$3000, 2131, MATCH($B$3, resultados!$A$1:$ZZ$1, 0))</f>
        <v/>
      </c>
    </row>
    <row r="2138">
      <c r="A2138">
        <f>INDEX(resultados!$A$2:$ZZ$3000, 2132, MATCH($B$1, resultados!$A$1:$ZZ$1, 0))</f>
        <v/>
      </c>
      <c r="B2138">
        <f>INDEX(resultados!$A$2:$ZZ$3000, 2132, MATCH($B$2, resultados!$A$1:$ZZ$1, 0))</f>
        <v/>
      </c>
      <c r="C2138">
        <f>INDEX(resultados!$A$2:$ZZ$3000, 2132, MATCH($B$3, resultados!$A$1:$ZZ$1, 0))</f>
        <v/>
      </c>
    </row>
    <row r="2139">
      <c r="A2139">
        <f>INDEX(resultados!$A$2:$ZZ$3000, 2133, MATCH($B$1, resultados!$A$1:$ZZ$1, 0))</f>
        <v/>
      </c>
      <c r="B2139">
        <f>INDEX(resultados!$A$2:$ZZ$3000, 2133, MATCH($B$2, resultados!$A$1:$ZZ$1, 0))</f>
        <v/>
      </c>
      <c r="C2139">
        <f>INDEX(resultados!$A$2:$ZZ$3000, 2133, MATCH($B$3, resultados!$A$1:$ZZ$1, 0))</f>
        <v/>
      </c>
    </row>
    <row r="2140">
      <c r="A2140">
        <f>INDEX(resultados!$A$2:$ZZ$3000, 2134, MATCH($B$1, resultados!$A$1:$ZZ$1, 0))</f>
        <v/>
      </c>
      <c r="B2140">
        <f>INDEX(resultados!$A$2:$ZZ$3000, 2134, MATCH($B$2, resultados!$A$1:$ZZ$1, 0))</f>
        <v/>
      </c>
      <c r="C2140">
        <f>INDEX(resultados!$A$2:$ZZ$3000, 2134, MATCH($B$3, resultados!$A$1:$ZZ$1, 0))</f>
        <v/>
      </c>
    </row>
    <row r="2141">
      <c r="A2141">
        <f>INDEX(resultados!$A$2:$ZZ$3000, 2135, MATCH($B$1, resultados!$A$1:$ZZ$1, 0))</f>
        <v/>
      </c>
      <c r="B2141">
        <f>INDEX(resultados!$A$2:$ZZ$3000, 2135, MATCH($B$2, resultados!$A$1:$ZZ$1, 0))</f>
        <v/>
      </c>
      <c r="C2141">
        <f>INDEX(resultados!$A$2:$ZZ$3000, 2135, MATCH($B$3, resultados!$A$1:$ZZ$1, 0))</f>
        <v/>
      </c>
    </row>
    <row r="2142">
      <c r="A2142">
        <f>INDEX(resultados!$A$2:$ZZ$3000, 2136, MATCH($B$1, resultados!$A$1:$ZZ$1, 0))</f>
        <v/>
      </c>
      <c r="B2142">
        <f>INDEX(resultados!$A$2:$ZZ$3000, 2136, MATCH($B$2, resultados!$A$1:$ZZ$1, 0))</f>
        <v/>
      </c>
      <c r="C2142">
        <f>INDEX(resultados!$A$2:$ZZ$3000, 2136, MATCH($B$3, resultados!$A$1:$ZZ$1, 0))</f>
        <v/>
      </c>
    </row>
    <row r="2143">
      <c r="A2143">
        <f>INDEX(resultados!$A$2:$ZZ$3000, 2137, MATCH($B$1, resultados!$A$1:$ZZ$1, 0))</f>
        <v/>
      </c>
      <c r="B2143">
        <f>INDEX(resultados!$A$2:$ZZ$3000, 2137, MATCH($B$2, resultados!$A$1:$ZZ$1, 0))</f>
        <v/>
      </c>
      <c r="C2143">
        <f>INDEX(resultados!$A$2:$ZZ$3000, 2137, MATCH($B$3, resultados!$A$1:$ZZ$1, 0))</f>
        <v/>
      </c>
    </row>
    <row r="2144">
      <c r="A2144">
        <f>INDEX(resultados!$A$2:$ZZ$3000, 2138, MATCH($B$1, resultados!$A$1:$ZZ$1, 0))</f>
        <v/>
      </c>
      <c r="B2144">
        <f>INDEX(resultados!$A$2:$ZZ$3000, 2138, MATCH($B$2, resultados!$A$1:$ZZ$1, 0))</f>
        <v/>
      </c>
      <c r="C2144">
        <f>INDEX(resultados!$A$2:$ZZ$3000, 2138, MATCH($B$3, resultados!$A$1:$ZZ$1, 0))</f>
        <v/>
      </c>
    </row>
    <row r="2145">
      <c r="A2145">
        <f>INDEX(resultados!$A$2:$ZZ$3000, 2139, MATCH($B$1, resultados!$A$1:$ZZ$1, 0))</f>
        <v/>
      </c>
      <c r="B2145">
        <f>INDEX(resultados!$A$2:$ZZ$3000, 2139, MATCH($B$2, resultados!$A$1:$ZZ$1, 0))</f>
        <v/>
      </c>
      <c r="C2145">
        <f>INDEX(resultados!$A$2:$ZZ$3000, 2139, MATCH($B$3, resultados!$A$1:$ZZ$1, 0))</f>
        <v/>
      </c>
    </row>
    <row r="2146">
      <c r="A2146">
        <f>INDEX(resultados!$A$2:$ZZ$3000, 2140, MATCH($B$1, resultados!$A$1:$ZZ$1, 0))</f>
        <v/>
      </c>
      <c r="B2146">
        <f>INDEX(resultados!$A$2:$ZZ$3000, 2140, MATCH($B$2, resultados!$A$1:$ZZ$1, 0))</f>
        <v/>
      </c>
      <c r="C2146">
        <f>INDEX(resultados!$A$2:$ZZ$3000, 2140, MATCH($B$3, resultados!$A$1:$ZZ$1, 0))</f>
        <v/>
      </c>
    </row>
    <row r="2147">
      <c r="A2147">
        <f>INDEX(resultados!$A$2:$ZZ$3000, 2141, MATCH($B$1, resultados!$A$1:$ZZ$1, 0))</f>
        <v/>
      </c>
      <c r="B2147">
        <f>INDEX(resultados!$A$2:$ZZ$3000, 2141, MATCH($B$2, resultados!$A$1:$ZZ$1, 0))</f>
        <v/>
      </c>
      <c r="C2147">
        <f>INDEX(resultados!$A$2:$ZZ$3000, 2141, MATCH($B$3, resultados!$A$1:$ZZ$1, 0))</f>
        <v/>
      </c>
    </row>
    <row r="2148">
      <c r="A2148">
        <f>INDEX(resultados!$A$2:$ZZ$3000, 2142, MATCH($B$1, resultados!$A$1:$ZZ$1, 0))</f>
        <v/>
      </c>
      <c r="B2148">
        <f>INDEX(resultados!$A$2:$ZZ$3000, 2142, MATCH($B$2, resultados!$A$1:$ZZ$1, 0))</f>
        <v/>
      </c>
      <c r="C2148">
        <f>INDEX(resultados!$A$2:$ZZ$3000, 2142, MATCH($B$3, resultados!$A$1:$ZZ$1, 0))</f>
        <v/>
      </c>
    </row>
    <row r="2149">
      <c r="A2149">
        <f>INDEX(resultados!$A$2:$ZZ$3000, 2143, MATCH($B$1, resultados!$A$1:$ZZ$1, 0))</f>
        <v/>
      </c>
      <c r="B2149">
        <f>INDEX(resultados!$A$2:$ZZ$3000, 2143, MATCH($B$2, resultados!$A$1:$ZZ$1, 0))</f>
        <v/>
      </c>
      <c r="C2149">
        <f>INDEX(resultados!$A$2:$ZZ$3000, 2143, MATCH($B$3, resultados!$A$1:$ZZ$1, 0))</f>
        <v/>
      </c>
    </row>
    <row r="2150">
      <c r="A2150">
        <f>INDEX(resultados!$A$2:$ZZ$3000, 2144, MATCH($B$1, resultados!$A$1:$ZZ$1, 0))</f>
        <v/>
      </c>
      <c r="B2150">
        <f>INDEX(resultados!$A$2:$ZZ$3000, 2144, MATCH($B$2, resultados!$A$1:$ZZ$1, 0))</f>
        <v/>
      </c>
      <c r="C2150">
        <f>INDEX(resultados!$A$2:$ZZ$3000, 2144, MATCH($B$3, resultados!$A$1:$ZZ$1, 0))</f>
        <v/>
      </c>
    </row>
    <row r="2151">
      <c r="A2151">
        <f>INDEX(resultados!$A$2:$ZZ$3000, 2145, MATCH($B$1, resultados!$A$1:$ZZ$1, 0))</f>
        <v/>
      </c>
      <c r="B2151">
        <f>INDEX(resultados!$A$2:$ZZ$3000, 2145, MATCH($B$2, resultados!$A$1:$ZZ$1, 0))</f>
        <v/>
      </c>
      <c r="C2151">
        <f>INDEX(resultados!$A$2:$ZZ$3000, 2145, MATCH($B$3, resultados!$A$1:$ZZ$1, 0))</f>
        <v/>
      </c>
    </row>
    <row r="2152">
      <c r="A2152">
        <f>INDEX(resultados!$A$2:$ZZ$3000, 2146, MATCH($B$1, resultados!$A$1:$ZZ$1, 0))</f>
        <v/>
      </c>
      <c r="B2152">
        <f>INDEX(resultados!$A$2:$ZZ$3000, 2146, MATCH($B$2, resultados!$A$1:$ZZ$1, 0))</f>
        <v/>
      </c>
      <c r="C2152">
        <f>INDEX(resultados!$A$2:$ZZ$3000, 2146, MATCH($B$3, resultados!$A$1:$ZZ$1, 0))</f>
        <v/>
      </c>
    </row>
    <row r="2153">
      <c r="A2153">
        <f>INDEX(resultados!$A$2:$ZZ$3000, 2147, MATCH($B$1, resultados!$A$1:$ZZ$1, 0))</f>
        <v/>
      </c>
      <c r="B2153">
        <f>INDEX(resultados!$A$2:$ZZ$3000, 2147, MATCH($B$2, resultados!$A$1:$ZZ$1, 0))</f>
        <v/>
      </c>
      <c r="C2153">
        <f>INDEX(resultados!$A$2:$ZZ$3000, 2147, MATCH($B$3, resultados!$A$1:$ZZ$1, 0))</f>
        <v/>
      </c>
    </row>
    <row r="2154">
      <c r="A2154">
        <f>INDEX(resultados!$A$2:$ZZ$3000, 2148, MATCH($B$1, resultados!$A$1:$ZZ$1, 0))</f>
        <v/>
      </c>
      <c r="B2154">
        <f>INDEX(resultados!$A$2:$ZZ$3000, 2148, MATCH($B$2, resultados!$A$1:$ZZ$1, 0))</f>
        <v/>
      </c>
      <c r="C2154">
        <f>INDEX(resultados!$A$2:$ZZ$3000, 2148, MATCH($B$3, resultados!$A$1:$ZZ$1, 0))</f>
        <v/>
      </c>
    </row>
    <row r="2155">
      <c r="A2155">
        <f>INDEX(resultados!$A$2:$ZZ$3000, 2149, MATCH($B$1, resultados!$A$1:$ZZ$1, 0))</f>
        <v/>
      </c>
      <c r="B2155">
        <f>INDEX(resultados!$A$2:$ZZ$3000, 2149, MATCH($B$2, resultados!$A$1:$ZZ$1, 0))</f>
        <v/>
      </c>
      <c r="C2155">
        <f>INDEX(resultados!$A$2:$ZZ$3000, 2149, MATCH($B$3, resultados!$A$1:$ZZ$1, 0))</f>
        <v/>
      </c>
    </row>
    <row r="2156">
      <c r="A2156">
        <f>INDEX(resultados!$A$2:$ZZ$3000, 2150, MATCH($B$1, resultados!$A$1:$ZZ$1, 0))</f>
        <v/>
      </c>
      <c r="B2156">
        <f>INDEX(resultados!$A$2:$ZZ$3000, 2150, MATCH($B$2, resultados!$A$1:$ZZ$1, 0))</f>
        <v/>
      </c>
      <c r="C2156">
        <f>INDEX(resultados!$A$2:$ZZ$3000, 2150, MATCH($B$3, resultados!$A$1:$ZZ$1, 0))</f>
        <v/>
      </c>
    </row>
    <row r="2157">
      <c r="A2157">
        <f>INDEX(resultados!$A$2:$ZZ$3000, 2151, MATCH($B$1, resultados!$A$1:$ZZ$1, 0))</f>
        <v/>
      </c>
      <c r="B2157">
        <f>INDEX(resultados!$A$2:$ZZ$3000, 2151, MATCH($B$2, resultados!$A$1:$ZZ$1, 0))</f>
        <v/>
      </c>
      <c r="C2157">
        <f>INDEX(resultados!$A$2:$ZZ$3000, 2151, MATCH($B$3, resultados!$A$1:$ZZ$1, 0))</f>
        <v/>
      </c>
    </row>
    <row r="2158">
      <c r="A2158">
        <f>INDEX(resultados!$A$2:$ZZ$3000, 2152, MATCH($B$1, resultados!$A$1:$ZZ$1, 0))</f>
        <v/>
      </c>
      <c r="B2158">
        <f>INDEX(resultados!$A$2:$ZZ$3000, 2152, MATCH($B$2, resultados!$A$1:$ZZ$1, 0))</f>
        <v/>
      </c>
      <c r="C2158">
        <f>INDEX(resultados!$A$2:$ZZ$3000, 2152, MATCH($B$3, resultados!$A$1:$ZZ$1, 0))</f>
        <v/>
      </c>
    </row>
    <row r="2159">
      <c r="A2159">
        <f>INDEX(resultados!$A$2:$ZZ$3000, 2153, MATCH($B$1, resultados!$A$1:$ZZ$1, 0))</f>
        <v/>
      </c>
      <c r="B2159">
        <f>INDEX(resultados!$A$2:$ZZ$3000, 2153, MATCH($B$2, resultados!$A$1:$ZZ$1, 0))</f>
        <v/>
      </c>
      <c r="C2159">
        <f>INDEX(resultados!$A$2:$ZZ$3000, 2153, MATCH($B$3, resultados!$A$1:$ZZ$1, 0))</f>
        <v/>
      </c>
    </row>
    <row r="2160">
      <c r="A2160">
        <f>INDEX(resultados!$A$2:$ZZ$3000, 2154, MATCH($B$1, resultados!$A$1:$ZZ$1, 0))</f>
        <v/>
      </c>
      <c r="B2160">
        <f>INDEX(resultados!$A$2:$ZZ$3000, 2154, MATCH($B$2, resultados!$A$1:$ZZ$1, 0))</f>
        <v/>
      </c>
      <c r="C2160">
        <f>INDEX(resultados!$A$2:$ZZ$3000, 2154, MATCH($B$3, resultados!$A$1:$ZZ$1, 0))</f>
        <v/>
      </c>
    </row>
    <row r="2161">
      <c r="A2161">
        <f>INDEX(resultados!$A$2:$ZZ$3000, 2155, MATCH($B$1, resultados!$A$1:$ZZ$1, 0))</f>
        <v/>
      </c>
      <c r="B2161">
        <f>INDEX(resultados!$A$2:$ZZ$3000, 2155, MATCH($B$2, resultados!$A$1:$ZZ$1, 0))</f>
        <v/>
      </c>
      <c r="C2161">
        <f>INDEX(resultados!$A$2:$ZZ$3000, 2155, MATCH($B$3, resultados!$A$1:$ZZ$1, 0))</f>
        <v/>
      </c>
    </row>
    <row r="2162">
      <c r="A2162">
        <f>INDEX(resultados!$A$2:$ZZ$3000, 2156, MATCH($B$1, resultados!$A$1:$ZZ$1, 0))</f>
        <v/>
      </c>
      <c r="B2162">
        <f>INDEX(resultados!$A$2:$ZZ$3000, 2156, MATCH($B$2, resultados!$A$1:$ZZ$1, 0))</f>
        <v/>
      </c>
      <c r="C2162">
        <f>INDEX(resultados!$A$2:$ZZ$3000, 2156, MATCH($B$3, resultados!$A$1:$ZZ$1, 0))</f>
        <v/>
      </c>
    </row>
    <row r="2163">
      <c r="A2163">
        <f>INDEX(resultados!$A$2:$ZZ$3000, 2157, MATCH($B$1, resultados!$A$1:$ZZ$1, 0))</f>
        <v/>
      </c>
      <c r="B2163">
        <f>INDEX(resultados!$A$2:$ZZ$3000, 2157, MATCH($B$2, resultados!$A$1:$ZZ$1, 0))</f>
        <v/>
      </c>
      <c r="C2163">
        <f>INDEX(resultados!$A$2:$ZZ$3000, 2157, MATCH($B$3, resultados!$A$1:$ZZ$1, 0))</f>
        <v/>
      </c>
    </row>
    <row r="2164">
      <c r="A2164">
        <f>INDEX(resultados!$A$2:$ZZ$3000, 2158, MATCH($B$1, resultados!$A$1:$ZZ$1, 0))</f>
        <v/>
      </c>
      <c r="B2164">
        <f>INDEX(resultados!$A$2:$ZZ$3000, 2158, MATCH($B$2, resultados!$A$1:$ZZ$1, 0))</f>
        <v/>
      </c>
      <c r="C2164">
        <f>INDEX(resultados!$A$2:$ZZ$3000, 2158, MATCH($B$3, resultados!$A$1:$ZZ$1, 0))</f>
        <v/>
      </c>
    </row>
    <row r="2165">
      <c r="A2165">
        <f>INDEX(resultados!$A$2:$ZZ$3000, 2159, MATCH($B$1, resultados!$A$1:$ZZ$1, 0))</f>
        <v/>
      </c>
      <c r="B2165">
        <f>INDEX(resultados!$A$2:$ZZ$3000, 2159, MATCH($B$2, resultados!$A$1:$ZZ$1, 0))</f>
        <v/>
      </c>
      <c r="C2165">
        <f>INDEX(resultados!$A$2:$ZZ$3000, 2159, MATCH($B$3, resultados!$A$1:$ZZ$1, 0))</f>
        <v/>
      </c>
    </row>
    <row r="2166">
      <c r="A2166">
        <f>INDEX(resultados!$A$2:$ZZ$3000, 2160, MATCH($B$1, resultados!$A$1:$ZZ$1, 0))</f>
        <v/>
      </c>
      <c r="B2166">
        <f>INDEX(resultados!$A$2:$ZZ$3000, 2160, MATCH($B$2, resultados!$A$1:$ZZ$1, 0))</f>
        <v/>
      </c>
      <c r="C2166">
        <f>INDEX(resultados!$A$2:$ZZ$3000, 2160, MATCH($B$3, resultados!$A$1:$ZZ$1, 0))</f>
        <v/>
      </c>
    </row>
    <row r="2167">
      <c r="A2167">
        <f>INDEX(resultados!$A$2:$ZZ$3000, 2161, MATCH($B$1, resultados!$A$1:$ZZ$1, 0))</f>
        <v/>
      </c>
      <c r="B2167">
        <f>INDEX(resultados!$A$2:$ZZ$3000, 2161, MATCH($B$2, resultados!$A$1:$ZZ$1, 0))</f>
        <v/>
      </c>
      <c r="C2167">
        <f>INDEX(resultados!$A$2:$ZZ$3000, 2161, MATCH($B$3, resultados!$A$1:$ZZ$1, 0))</f>
        <v/>
      </c>
    </row>
    <row r="2168">
      <c r="A2168">
        <f>INDEX(resultados!$A$2:$ZZ$3000, 2162, MATCH($B$1, resultados!$A$1:$ZZ$1, 0))</f>
        <v/>
      </c>
      <c r="B2168">
        <f>INDEX(resultados!$A$2:$ZZ$3000, 2162, MATCH($B$2, resultados!$A$1:$ZZ$1, 0))</f>
        <v/>
      </c>
      <c r="C2168">
        <f>INDEX(resultados!$A$2:$ZZ$3000, 2162, MATCH($B$3, resultados!$A$1:$ZZ$1, 0))</f>
        <v/>
      </c>
    </row>
    <row r="2169">
      <c r="A2169">
        <f>INDEX(resultados!$A$2:$ZZ$3000, 2163, MATCH($B$1, resultados!$A$1:$ZZ$1, 0))</f>
        <v/>
      </c>
      <c r="B2169">
        <f>INDEX(resultados!$A$2:$ZZ$3000, 2163, MATCH($B$2, resultados!$A$1:$ZZ$1, 0))</f>
        <v/>
      </c>
      <c r="C2169">
        <f>INDEX(resultados!$A$2:$ZZ$3000, 2163, MATCH($B$3, resultados!$A$1:$ZZ$1, 0))</f>
        <v/>
      </c>
    </row>
    <row r="2170">
      <c r="A2170">
        <f>INDEX(resultados!$A$2:$ZZ$3000, 2164, MATCH($B$1, resultados!$A$1:$ZZ$1, 0))</f>
        <v/>
      </c>
      <c r="B2170">
        <f>INDEX(resultados!$A$2:$ZZ$3000, 2164, MATCH($B$2, resultados!$A$1:$ZZ$1, 0))</f>
        <v/>
      </c>
      <c r="C2170">
        <f>INDEX(resultados!$A$2:$ZZ$3000, 2164, MATCH($B$3, resultados!$A$1:$ZZ$1, 0))</f>
        <v/>
      </c>
    </row>
    <row r="2171">
      <c r="A2171">
        <f>INDEX(resultados!$A$2:$ZZ$3000, 2165, MATCH($B$1, resultados!$A$1:$ZZ$1, 0))</f>
        <v/>
      </c>
      <c r="B2171">
        <f>INDEX(resultados!$A$2:$ZZ$3000, 2165, MATCH($B$2, resultados!$A$1:$ZZ$1, 0))</f>
        <v/>
      </c>
      <c r="C2171">
        <f>INDEX(resultados!$A$2:$ZZ$3000, 2165, MATCH($B$3, resultados!$A$1:$ZZ$1, 0))</f>
        <v/>
      </c>
    </row>
    <row r="2172">
      <c r="A2172">
        <f>INDEX(resultados!$A$2:$ZZ$3000, 2166, MATCH($B$1, resultados!$A$1:$ZZ$1, 0))</f>
        <v/>
      </c>
      <c r="B2172">
        <f>INDEX(resultados!$A$2:$ZZ$3000, 2166, MATCH($B$2, resultados!$A$1:$ZZ$1, 0))</f>
        <v/>
      </c>
      <c r="C2172">
        <f>INDEX(resultados!$A$2:$ZZ$3000, 2166, MATCH($B$3, resultados!$A$1:$ZZ$1, 0))</f>
        <v/>
      </c>
    </row>
    <row r="2173">
      <c r="A2173">
        <f>INDEX(resultados!$A$2:$ZZ$3000, 2167, MATCH($B$1, resultados!$A$1:$ZZ$1, 0))</f>
        <v/>
      </c>
      <c r="B2173">
        <f>INDEX(resultados!$A$2:$ZZ$3000, 2167, MATCH($B$2, resultados!$A$1:$ZZ$1, 0))</f>
        <v/>
      </c>
      <c r="C2173">
        <f>INDEX(resultados!$A$2:$ZZ$3000, 2167, MATCH($B$3, resultados!$A$1:$ZZ$1, 0))</f>
        <v/>
      </c>
    </row>
    <row r="2174">
      <c r="A2174">
        <f>INDEX(resultados!$A$2:$ZZ$3000, 2168, MATCH($B$1, resultados!$A$1:$ZZ$1, 0))</f>
        <v/>
      </c>
      <c r="B2174">
        <f>INDEX(resultados!$A$2:$ZZ$3000, 2168, MATCH($B$2, resultados!$A$1:$ZZ$1, 0))</f>
        <v/>
      </c>
      <c r="C2174">
        <f>INDEX(resultados!$A$2:$ZZ$3000, 2168, MATCH($B$3, resultados!$A$1:$ZZ$1, 0))</f>
        <v/>
      </c>
    </row>
    <row r="2175">
      <c r="A2175">
        <f>INDEX(resultados!$A$2:$ZZ$3000, 2169, MATCH($B$1, resultados!$A$1:$ZZ$1, 0))</f>
        <v/>
      </c>
      <c r="B2175">
        <f>INDEX(resultados!$A$2:$ZZ$3000, 2169, MATCH($B$2, resultados!$A$1:$ZZ$1, 0))</f>
        <v/>
      </c>
      <c r="C2175">
        <f>INDEX(resultados!$A$2:$ZZ$3000, 2169, MATCH($B$3, resultados!$A$1:$ZZ$1, 0))</f>
        <v/>
      </c>
    </row>
    <row r="2176">
      <c r="A2176">
        <f>INDEX(resultados!$A$2:$ZZ$3000, 2170, MATCH($B$1, resultados!$A$1:$ZZ$1, 0))</f>
        <v/>
      </c>
      <c r="B2176">
        <f>INDEX(resultados!$A$2:$ZZ$3000, 2170, MATCH($B$2, resultados!$A$1:$ZZ$1, 0))</f>
        <v/>
      </c>
      <c r="C2176">
        <f>INDEX(resultados!$A$2:$ZZ$3000, 2170, MATCH($B$3, resultados!$A$1:$ZZ$1, 0))</f>
        <v/>
      </c>
    </row>
    <row r="2177">
      <c r="A2177">
        <f>INDEX(resultados!$A$2:$ZZ$3000, 2171, MATCH($B$1, resultados!$A$1:$ZZ$1, 0))</f>
        <v/>
      </c>
      <c r="B2177">
        <f>INDEX(resultados!$A$2:$ZZ$3000, 2171, MATCH($B$2, resultados!$A$1:$ZZ$1, 0))</f>
        <v/>
      </c>
      <c r="C2177">
        <f>INDEX(resultados!$A$2:$ZZ$3000, 2171, MATCH($B$3, resultados!$A$1:$ZZ$1, 0))</f>
        <v/>
      </c>
    </row>
    <row r="2178">
      <c r="A2178">
        <f>INDEX(resultados!$A$2:$ZZ$3000, 2172, MATCH($B$1, resultados!$A$1:$ZZ$1, 0))</f>
        <v/>
      </c>
      <c r="B2178">
        <f>INDEX(resultados!$A$2:$ZZ$3000, 2172, MATCH($B$2, resultados!$A$1:$ZZ$1, 0))</f>
        <v/>
      </c>
      <c r="C2178">
        <f>INDEX(resultados!$A$2:$ZZ$3000, 2172, MATCH($B$3, resultados!$A$1:$ZZ$1, 0))</f>
        <v/>
      </c>
    </row>
    <row r="2179">
      <c r="A2179">
        <f>INDEX(resultados!$A$2:$ZZ$3000, 2173, MATCH($B$1, resultados!$A$1:$ZZ$1, 0))</f>
        <v/>
      </c>
      <c r="B2179">
        <f>INDEX(resultados!$A$2:$ZZ$3000, 2173, MATCH($B$2, resultados!$A$1:$ZZ$1, 0))</f>
        <v/>
      </c>
      <c r="C2179">
        <f>INDEX(resultados!$A$2:$ZZ$3000, 2173, MATCH($B$3, resultados!$A$1:$ZZ$1, 0))</f>
        <v/>
      </c>
    </row>
    <row r="2180">
      <c r="A2180">
        <f>INDEX(resultados!$A$2:$ZZ$3000, 2174, MATCH($B$1, resultados!$A$1:$ZZ$1, 0))</f>
        <v/>
      </c>
      <c r="B2180">
        <f>INDEX(resultados!$A$2:$ZZ$3000, 2174, MATCH($B$2, resultados!$A$1:$ZZ$1, 0))</f>
        <v/>
      </c>
      <c r="C2180">
        <f>INDEX(resultados!$A$2:$ZZ$3000, 2174, MATCH($B$3, resultados!$A$1:$ZZ$1, 0))</f>
        <v/>
      </c>
    </row>
    <row r="2181">
      <c r="A2181">
        <f>INDEX(resultados!$A$2:$ZZ$3000, 2175, MATCH($B$1, resultados!$A$1:$ZZ$1, 0))</f>
        <v/>
      </c>
      <c r="B2181">
        <f>INDEX(resultados!$A$2:$ZZ$3000, 2175, MATCH($B$2, resultados!$A$1:$ZZ$1, 0))</f>
        <v/>
      </c>
      <c r="C2181">
        <f>INDEX(resultados!$A$2:$ZZ$3000, 2175, MATCH($B$3, resultados!$A$1:$ZZ$1, 0))</f>
        <v/>
      </c>
    </row>
    <row r="2182">
      <c r="A2182">
        <f>INDEX(resultados!$A$2:$ZZ$3000, 2176, MATCH($B$1, resultados!$A$1:$ZZ$1, 0))</f>
        <v/>
      </c>
      <c r="B2182">
        <f>INDEX(resultados!$A$2:$ZZ$3000, 2176, MATCH($B$2, resultados!$A$1:$ZZ$1, 0))</f>
        <v/>
      </c>
      <c r="C2182">
        <f>INDEX(resultados!$A$2:$ZZ$3000, 2176, MATCH($B$3, resultados!$A$1:$ZZ$1, 0))</f>
        <v/>
      </c>
    </row>
    <row r="2183">
      <c r="A2183">
        <f>INDEX(resultados!$A$2:$ZZ$3000, 2177, MATCH($B$1, resultados!$A$1:$ZZ$1, 0))</f>
        <v/>
      </c>
      <c r="B2183">
        <f>INDEX(resultados!$A$2:$ZZ$3000, 2177, MATCH($B$2, resultados!$A$1:$ZZ$1, 0))</f>
        <v/>
      </c>
      <c r="C2183">
        <f>INDEX(resultados!$A$2:$ZZ$3000, 2177, MATCH($B$3, resultados!$A$1:$ZZ$1, 0))</f>
        <v/>
      </c>
    </row>
    <row r="2184">
      <c r="A2184">
        <f>INDEX(resultados!$A$2:$ZZ$3000, 2178, MATCH($B$1, resultados!$A$1:$ZZ$1, 0))</f>
        <v/>
      </c>
      <c r="B2184">
        <f>INDEX(resultados!$A$2:$ZZ$3000, 2178, MATCH($B$2, resultados!$A$1:$ZZ$1, 0))</f>
        <v/>
      </c>
      <c r="C2184">
        <f>INDEX(resultados!$A$2:$ZZ$3000, 2178, MATCH($B$3, resultados!$A$1:$ZZ$1, 0))</f>
        <v/>
      </c>
    </row>
    <row r="2185">
      <c r="A2185">
        <f>INDEX(resultados!$A$2:$ZZ$3000, 2179, MATCH($B$1, resultados!$A$1:$ZZ$1, 0))</f>
        <v/>
      </c>
      <c r="B2185">
        <f>INDEX(resultados!$A$2:$ZZ$3000, 2179, MATCH($B$2, resultados!$A$1:$ZZ$1, 0))</f>
        <v/>
      </c>
      <c r="C2185">
        <f>INDEX(resultados!$A$2:$ZZ$3000, 2179, MATCH($B$3, resultados!$A$1:$ZZ$1, 0))</f>
        <v/>
      </c>
    </row>
    <row r="2186">
      <c r="A2186">
        <f>INDEX(resultados!$A$2:$ZZ$3000, 2180, MATCH($B$1, resultados!$A$1:$ZZ$1, 0))</f>
        <v/>
      </c>
      <c r="B2186">
        <f>INDEX(resultados!$A$2:$ZZ$3000, 2180, MATCH($B$2, resultados!$A$1:$ZZ$1, 0))</f>
        <v/>
      </c>
      <c r="C2186">
        <f>INDEX(resultados!$A$2:$ZZ$3000, 2180, MATCH($B$3, resultados!$A$1:$ZZ$1, 0))</f>
        <v/>
      </c>
    </row>
    <row r="2187">
      <c r="A2187">
        <f>INDEX(resultados!$A$2:$ZZ$3000, 2181, MATCH($B$1, resultados!$A$1:$ZZ$1, 0))</f>
        <v/>
      </c>
      <c r="B2187">
        <f>INDEX(resultados!$A$2:$ZZ$3000, 2181, MATCH($B$2, resultados!$A$1:$ZZ$1, 0))</f>
        <v/>
      </c>
      <c r="C2187">
        <f>INDEX(resultados!$A$2:$ZZ$3000, 2181, MATCH($B$3, resultados!$A$1:$ZZ$1, 0))</f>
        <v/>
      </c>
    </row>
    <row r="2188">
      <c r="A2188">
        <f>INDEX(resultados!$A$2:$ZZ$3000, 2182, MATCH($B$1, resultados!$A$1:$ZZ$1, 0))</f>
        <v/>
      </c>
      <c r="B2188">
        <f>INDEX(resultados!$A$2:$ZZ$3000, 2182, MATCH($B$2, resultados!$A$1:$ZZ$1, 0))</f>
        <v/>
      </c>
      <c r="C2188">
        <f>INDEX(resultados!$A$2:$ZZ$3000, 2182, MATCH($B$3, resultados!$A$1:$ZZ$1, 0))</f>
        <v/>
      </c>
    </row>
    <row r="2189">
      <c r="A2189">
        <f>INDEX(resultados!$A$2:$ZZ$3000, 2183, MATCH($B$1, resultados!$A$1:$ZZ$1, 0))</f>
        <v/>
      </c>
      <c r="B2189">
        <f>INDEX(resultados!$A$2:$ZZ$3000, 2183, MATCH($B$2, resultados!$A$1:$ZZ$1, 0))</f>
        <v/>
      </c>
      <c r="C2189">
        <f>INDEX(resultados!$A$2:$ZZ$3000, 2183, MATCH($B$3, resultados!$A$1:$ZZ$1, 0))</f>
        <v/>
      </c>
    </row>
    <row r="2190">
      <c r="A2190">
        <f>INDEX(resultados!$A$2:$ZZ$3000, 2184, MATCH($B$1, resultados!$A$1:$ZZ$1, 0))</f>
        <v/>
      </c>
      <c r="B2190">
        <f>INDEX(resultados!$A$2:$ZZ$3000, 2184, MATCH($B$2, resultados!$A$1:$ZZ$1, 0))</f>
        <v/>
      </c>
      <c r="C2190">
        <f>INDEX(resultados!$A$2:$ZZ$3000, 2184, MATCH($B$3, resultados!$A$1:$ZZ$1, 0))</f>
        <v/>
      </c>
    </row>
    <row r="2191">
      <c r="A2191">
        <f>INDEX(resultados!$A$2:$ZZ$3000, 2185, MATCH($B$1, resultados!$A$1:$ZZ$1, 0))</f>
        <v/>
      </c>
      <c r="B2191">
        <f>INDEX(resultados!$A$2:$ZZ$3000, 2185, MATCH($B$2, resultados!$A$1:$ZZ$1, 0))</f>
        <v/>
      </c>
      <c r="C2191">
        <f>INDEX(resultados!$A$2:$ZZ$3000, 2185, MATCH($B$3, resultados!$A$1:$ZZ$1, 0))</f>
        <v/>
      </c>
    </row>
    <row r="2192">
      <c r="A2192">
        <f>INDEX(resultados!$A$2:$ZZ$3000, 2186, MATCH($B$1, resultados!$A$1:$ZZ$1, 0))</f>
        <v/>
      </c>
      <c r="B2192">
        <f>INDEX(resultados!$A$2:$ZZ$3000, 2186, MATCH($B$2, resultados!$A$1:$ZZ$1, 0))</f>
        <v/>
      </c>
      <c r="C2192">
        <f>INDEX(resultados!$A$2:$ZZ$3000, 2186, MATCH($B$3, resultados!$A$1:$ZZ$1, 0))</f>
        <v/>
      </c>
    </row>
    <row r="2193">
      <c r="A2193">
        <f>INDEX(resultados!$A$2:$ZZ$3000, 2187, MATCH($B$1, resultados!$A$1:$ZZ$1, 0))</f>
        <v/>
      </c>
      <c r="B2193">
        <f>INDEX(resultados!$A$2:$ZZ$3000, 2187, MATCH($B$2, resultados!$A$1:$ZZ$1, 0))</f>
        <v/>
      </c>
      <c r="C2193">
        <f>INDEX(resultados!$A$2:$ZZ$3000, 2187, MATCH($B$3, resultados!$A$1:$ZZ$1, 0))</f>
        <v/>
      </c>
    </row>
    <row r="2194">
      <c r="A2194">
        <f>INDEX(resultados!$A$2:$ZZ$3000, 2188, MATCH($B$1, resultados!$A$1:$ZZ$1, 0))</f>
        <v/>
      </c>
      <c r="B2194">
        <f>INDEX(resultados!$A$2:$ZZ$3000, 2188, MATCH($B$2, resultados!$A$1:$ZZ$1, 0))</f>
        <v/>
      </c>
      <c r="C2194">
        <f>INDEX(resultados!$A$2:$ZZ$3000, 2188, MATCH($B$3, resultados!$A$1:$ZZ$1, 0))</f>
        <v/>
      </c>
    </row>
    <row r="2195">
      <c r="A2195">
        <f>INDEX(resultados!$A$2:$ZZ$3000, 2189, MATCH($B$1, resultados!$A$1:$ZZ$1, 0))</f>
        <v/>
      </c>
      <c r="B2195">
        <f>INDEX(resultados!$A$2:$ZZ$3000, 2189, MATCH($B$2, resultados!$A$1:$ZZ$1, 0))</f>
        <v/>
      </c>
      <c r="C2195">
        <f>INDEX(resultados!$A$2:$ZZ$3000, 2189, MATCH($B$3, resultados!$A$1:$ZZ$1, 0))</f>
        <v/>
      </c>
    </row>
    <row r="2196">
      <c r="A2196">
        <f>INDEX(resultados!$A$2:$ZZ$3000, 2190, MATCH($B$1, resultados!$A$1:$ZZ$1, 0))</f>
        <v/>
      </c>
      <c r="B2196">
        <f>INDEX(resultados!$A$2:$ZZ$3000, 2190, MATCH($B$2, resultados!$A$1:$ZZ$1, 0))</f>
        <v/>
      </c>
      <c r="C2196">
        <f>INDEX(resultados!$A$2:$ZZ$3000, 2190, MATCH($B$3, resultados!$A$1:$ZZ$1, 0))</f>
        <v/>
      </c>
    </row>
    <row r="2197">
      <c r="A2197">
        <f>INDEX(resultados!$A$2:$ZZ$3000, 2191, MATCH($B$1, resultados!$A$1:$ZZ$1, 0))</f>
        <v/>
      </c>
      <c r="B2197">
        <f>INDEX(resultados!$A$2:$ZZ$3000, 2191, MATCH($B$2, resultados!$A$1:$ZZ$1, 0))</f>
        <v/>
      </c>
      <c r="C2197">
        <f>INDEX(resultados!$A$2:$ZZ$3000, 2191, MATCH($B$3, resultados!$A$1:$ZZ$1, 0))</f>
        <v/>
      </c>
    </row>
    <row r="2198">
      <c r="A2198">
        <f>INDEX(resultados!$A$2:$ZZ$3000, 2192, MATCH($B$1, resultados!$A$1:$ZZ$1, 0))</f>
        <v/>
      </c>
      <c r="B2198">
        <f>INDEX(resultados!$A$2:$ZZ$3000, 2192, MATCH($B$2, resultados!$A$1:$ZZ$1, 0))</f>
        <v/>
      </c>
      <c r="C2198">
        <f>INDEX(resultados!$A$2:$ZZ$3000, 2192, MATCH($B$3, resultados!$A$1:$ZZ$1, 0))</f>
        <v/>
      </c>
    </row>
    <row r="2199">
      <c r="A2199">
        <f>INDEX(resultados!$A$2:$ZZ$3000, 2193, MATCH($B$1, resultados!$A$1:$ZZ$1, 0))</f>
        <v/>
      </c>
      <c r="B2199">
        <f>INDEX(resultados!$A$2:$ZZ$3000, 2193, MATCH($B$2, resultados!$A$1:$ZZ$1, 0))</f>
        <v/>
      </c>
      <c r="C2199">
        <f>INDEX(resultados!$A$2:$ZZ$3000, 2193, MATCH($B$3, resultados!$A$1:$ZZ$1, 0))</f>
        <v/>
      </c>
    </row>
    <row r="2200">
      <c r="A2200">
        <f>INDEX(resultados!$A$2:$ZZ$3000, 2194, MATCH($B$1, resultados!$A$1:$ZZ$1, 0))</f>
        <v/>
      </c>
      <c r="B2200">
        <f>INDEX(resultados!$A$2:$ZZ$3000, 2194, MATCH($B$2, resultados!$A$1:$ZZ$1, 0))</f>
        <v/>
      </c>
      <c r="C2200">
        <f>INDEX(resultados!$A$2:$ZZ$3000, 2194, MATCH($B$3, resultados!$A$1:$ZZ$1, 0))</f>
        <v/>
      </c>
    </row>
    <row r="2201">
      <c r="A2201">
        <f>INDEX(resultados!$A$2:$ZZ$3000, 2195, MATCH($B$1, resultados!$A$1:$ZZ$1, 0))</f>
        <v/>
      </c>
      <c r="B2201">
        <f>INDEX(resultados!$A$2:$ZZ$3000, 2195, MATCH($B$2, resultados!$A$1:$ZZ$1, 0))</f>
        <v/>
      </c>
      <c r="C2201">
        <f>INDEX(resultados!$A$2:$ZZ$3000, 2195, MATCH($B$3, resultados!$A$1:$ZZ$1, 0))</f>
        <v/>
      </c>
    </row>
    <row r="2202">
      <c r="A2202">
        <f>INDEX(resultados!$A$2:$ZZ$3000, 2196, MATCH($B$1, resultados!$A$1:$ZZ$1, 0))</f>
        <v/>
      </c>
      <c r="B2202">
        <f>INDEX(resultados!$A$2:$ZZ$3000, 2196, MATCH($B$2, resultados!$A$1:$ZZ$1, 0))</f>
        <v/>
      </c>
      <c r="C2202">
        <f>INDEX(resultados!$A$2:$ZZ$3000, 2196, MATCH($B$3, resultados!$A$1:$ZZ$1, 0))</f>
        <v/>
      </c>
    </row>
    <row r="2203">
      <c r="A2203">
        <f>INDEX(resultados!$A$2:$ZZ$3000, 2197, MATCH($B$1, resultados!$A$1:$ZZ$1, 0))</f>
        <v/>
      </c>
      <c r="B2203">
        <f>INDEX(resultados!$A$2:$ZZ$3000, 2197, MATCH($B$2, resultados!$A$1:$ZZ$1, 0))</f>
        <v/>
      </c>
      <c r="C2203">
        <f>INDEX(resultados!$A$2:$ZZ$3000, 2197, MATCH($B$3, resultados!$A$1:$ZZ$1, 0))</f>
        <v/>
      </c>
    </row>
    <row r="2204">
      <c r="A2204">
        <f>INDEX(resultados!$A$2:$ZZ$3000, 2198, MATCH($B$1, resultados!$A$1:$ZZ$1, 0))</f>
        <v/>
      </c>
      <c r="B2204">
        <f>INDEX(resultados!$A$2:$ZZ$3000, 2198, MATCH($B$2, resultados!$A$1:$ZZ$1, 0))</f>
        <v/>
      </c>
      <c r="C2204">
        <f>INDEX(resultados!$A$2:$ZZ$3000, 2198, MATCH($B$3, resultados!$A$1:$ZZ$1, 0))</f>
        <v/>
      </c>
    </row>
    <row r="2205">
      <c r="A2205">
        <f>INDEX(resultados!$A$2:$ZZ$3000, 2199, MATCH($B$1, resultados!$A$1:$ZZ$1, 0))</f>
        <v/>
      </c>
      <c r="B2205">
        <f>INDEX(resultados!$A$2:$ZZ$3000, 2199, MATCH($B$2, resultados!$A$1:$ZZ$1, 0))</f>
        <v/>
      </c>
      <c r="C2205">
        <f>INDEX(resultados!$A$2:$ZZ$3000, 2199, MATCH($B$3, resultados!$A$1:$ZZ$1, 0))</f>
        <v/>
      </c>
    </row>
    <row r="2206">
      <c r="A2206">
        <f>INDEX(resultados!$A$2:$ZZ$3000, 2200, MATCH($B$1, resultados!$A$1:$ZZ$1, 0))</f>
        <v/>
      </c>
      <c r="B2206">
        <f>INDEX(resultados!$A$2:$ZZ$3000, 2200, MATCH($B$2, resultados!$A$1:$ZZ$1, 0))</f>
        <v/>
      </c>
      <c r="C2206">
        <f>INDEX(resultados!$A$2:$ZZ$3000, 2200, MATCH($B$3, resultados!$A$1:$ZZ$1, 0))</f>
        <v/>
      </c>
    </row>
    <row r="2207">
      <c r="A2207">
        <f>INDEX(resultados!$A$2:$ZZ$3000, 2201, MATCH($B$1, resultados!$A$1:$ZZ$1, 0))</f>
        <v/>
      </c>
      <c r="B2207">
        <f>INDEX(resultados!$A$2:$ZZ$3000, 2201, MATCH($B$2, resultados!$A$1:$ZZ$1, 0))</f>
        <v/>
      </c>
      <c r="C2207">
        <f>INDEX(resultados!$A$2:$ZZ$3000, 2201, MATCH($B$3, resultados!$A$1:$ZZ$1, 0))</f>
        <v/>
      </c>
    </row>
    <row r="2208">
      <c r="A2208">
        <f>INDEX(resultados!$A$2:$ZZ$3000, 2202, MATCH($B$1, resultados!$A$1:$ZZ$1, 0))</f>
        <v/>
      </c>
      <c r="B2208">
        <f>INDEX(resultados!$A$2:$ZZ$3000, 2202, MATCH($B$2, resultados!$A$1:$ZZ$1, 0))</f>
        <v/>
      </c>
      <c r="C2208">
        <f>INDEX(resultados!$A$2:$ZZ$3000, 2202, MATCH($B$3, resultados!$A$1:$ZZ$1, 0))</f>
        <v/>
      </c>
    </row>
    <row r="2209">
      <c r="A2209">
        <f>INDEX(resultados!$A$2:$ZZ$3000, 2203, MATCH($B$1, resultados!$A$1:$ZZ$1, 0))</f>
        <v/>
      </c>
      <c r="B2209">
        <f>INDEX(resultados!$A$2:$ZZ$3000, 2203, MATCH($B$2, resultados!$A$1:$ZZ$1, 0))</f>
        <v/>
      </c>
      <c r="C2209">
        <f>INDEX(resultados!$A$2:$ZZ$3000, 2203, MATCH($B$3, resultados!$A$1:$ZZ$1, 0))</f>
        <v/>
      </c>
    </row>
    <row r="2210">
      <c r="A2210">
        <f>INDEX(resultados!$A$2:$ZZ$3000, 2204, MATCH($B$1, resultados!$A$1:$ZZ$1, 0))</f>
        <v/>
      </c>
      <c r="B2210">
        <f>INDEX(resultados!$A$2:$ZZ$3000, 2204, MATCH($B$2, resultados!$A$1:$ZZ$1, 0))</f>
        <v/>
      </c>
      <c r="C2210">
        <f>INDEX(resultados!$A$2:$ZZ$3000, 2204, MATCH($B$3, resultados!$A$1:$ZZ$1, 0))</f>
        <v/>
      </c>
    </row>
    <row r="2211">
      <c r="A2211">
        <f>INDEX(resultados!$A$2:$ZZ$3000, 2205, MATCH($B$1, resultados!$A$1:$ZZ$1, 0))</f>
        <v/>
      </c>
      <c r="B2211">
        <f>INDEX(resultados!$A$2:$ZZ$3000, 2205, MATCH($B$2, resultados!$A$1:$ZZ$1, 0))</f>
        <v/>
      </c>
      <c r="C2211">
        <f>INDEX(resultados!$A$2:$ZZ$3000, 2205, MATCH($B$3, resultados!$A$1:$ZZ$1, 0))</f>
        <v/>
      </c>
    </row>
    <row r="2212">
      <c r="A2212">
        <f>INDEX(resultados!$A$2:$ZZ$3000, 2206, MATCH($B$1, resultados!$A$1:$ZZ$1, 0))</f>
        <v/>
      </c>
      <c r="B2212">
        <f>INDEX(resultados!$A$2:$ZZ$3000, 2206, MATCH($B$2, resultados!$A$1:$ZZ$1, 0))</f>
        <v/>
      </c>
      <c r="C2212">
        <f>INDEX(resultados!$A$2:$ZZ$3000, 2206, MATCH($B$3, resultados!$A$1:$ZZ$1, 0))</f>
        <v/>
      </c>
    </row>
    <row r="2213">
      <c r="A2213">
        <f>INDEX(resultados!$A$2:$ZZ$3000, 2207, MATCH($B$1, resultados!$A$1:$ZZ$1, 0))</f>
        <v/>
      </c>
      <c r="B2213">
        <f>INDEX(resultados!$A$2:$ZZ$3000, 2207, MATCH($B$2, resultados!$A$1:$ZZ$1, 0))</f>
        <v/>
      </c>
      <c r="C2213">
        <f>INDEX(resultados!$A$2:$ZZ$3000, 2207, MATCH($B$3, resultados!$A$1:$ZZ$1, 0))</f>
        <v/>
      </c>
    </row>
    <row r="2214">
      <c r="A2214">
        <f>INDEX(resultados!$A$2:$ZZ$3000, 2208, MATCH($B$1, resultados!$A$1:$ZZ$1, 0))</f>
        <v/>
      </c>
      <c r="B2214">
        <f>INDEX(resultados!$A$2:$ZZ$3000, 2208, MATCH($B$2, resultados!$A$1:$ZZ$1, 0))</f>
        <v/>
      </c>
      <c r="C2214">
        <f>INDEX(resultados!$A$2:$ZZ$3000, 2208, MATCH($B$3, resultados!$A$1:$ZZ$1, 0))</f>
        <v/>
      </c>
    </row>
    <row r="2215">
      <c r="A2215">
        <f>INDEX(resultados!$A$2:$ZZ$3000, 2209, MATCH($B$1, resultados!$A$1:$ZZ$1, 0))</f>
        <v/>
      </c>
      <c r="B2215">
        <f>INDEX(resultados!$A$2:$ZZ$3000, 2209, MATCH($B$2, resultados!$A$1:$ZZ$1, 0))</f>
        <v/>
      </c>
      <c r="C2215">
        <f>INDEX(resultados!$A$2:$ZZ$3000, 2209, MATCH($B$3, resultados!$A$1:$ZZ$1, 0))</f>
        <v/>
      </c>
    </row>
    <row r="2216">
      <c r="A2216">
        <f>INDEX(resultados!$A$2:$ZZ$3000, 2210, MATCH($B$1, resultados!$A$1:$ZZ$1, 0))</f>
        <v/>
      </c>
      <c r="B2216">
        <f>INDEX(resultados!$A$2:$ZZ$3000, 2210, MATCH($B$2, resultados!$A$1:$ZZ$1, 0))</f>
        <v/>
      </c>
      <c r="C2216">
        <f>INDEX(resultados!$A$2:$ZZ$3000, 2210, MATCH($B$3, resultados!$A$1:$ZZ$1, 0))</f>
        <v/>
      </c>
    </row>
    <row r="2217">
      <c r="A2217">
        <f>INDEX(resultados!$A$2:$ZZ$3000, 2211, MATCH($B$1, resultados!$A$1:$ZZ$1, 0))</f>
        <v/>
      </c>
      <c r="B2217">
        <f>INDEX(resultados!$A$2:$ZZ$3000, 2211, MATCH($B$2, resultados!$A$1:$ZZ$1, 0))</f>
        <v/>
      </c>
      <c r="C2217">
        <f>INDEX(resultados!$A$2:$ZZ$3000, 2211, MATCH($B$3, resultados!$A$1:$ZZ$1, 0))</f>
        <v/>
      </c>
    </row>
    <row r="2218">
      <c r="A2218">
        <f>INDEX(resultados!$A$2:$ZZ$3000, 2212, MATCH($B$1, resultados!$A$1:$ZZ$1, 0))</f>
        <v/>
      </c>
      <c r="B2218">
        <f>INDEX(resultados!$A$2:$ZZ$3000, 2212, MATCH($B$2, resultados!$A$1:$ZZ$1, 0))</f>
        <v/>
      </c>
      <c r="C2218">
        <f>INDEX(resultados!$A$2:$ZZ$3000, 2212, MATCH($B$3, resultados!$A$1:$ZZ$1, 0))</f>
        <v/>
      </c>
    </row>
    <row r="2219">
      <c r="A2219">
        <f>INDEX(resultados!$A$2:$ZZ$3000, 2213, MATCH($B$1, resultados!$A$1:$ZZ$1, 0))</f>
        <v/>
      </c>
      <c r="B2219">
        <f>INDEX(resultados!$A$2:$ZZ$3000, 2213, MATCH($B$2, resultados!$A$1:$ZZ$1, 0))</f>
        <v/>
      </c>
      <c r="C2219">
        <f>INDEX(resultados!$A$2:$ZZ$3000, 2213, MATCH($B$3, resultados!$A$1:$ZZ$1, 0))</f>
        <v/>
      </c>
    </row>
    <row r="2220">
      <c r="A2220">
        <f>INDEX(resultados!$A$2:$ZZ$3000, 2214, MATCH($B$1, resultados!$A$1:$ZZ$1, 0))</f>
        <v/>
      </c>
      <c r="B2220">
        <f>INDEX(resultados!$A$2:$ZZ$3000, 2214, MATCH($B$2, resultados!$A$1:$ZZ$1, 0))</f>
        <v/>
      </c>
      <c r="C2220">
        <f>INDEX(resultados!$A$2:$ZZ$3000, 2214, MATCH($B$3, resultados!$A$1:$ZZ$1, 0))</f>
        <v/>
      </c>
    </row>
    <row r="2221">
      <c r="A2221">
        <f>INDEX(resultados!$A$2:$ZZ$3000, 2215, MATCH($B$1, resultados!$A$1:$ZZ$1, 0))</f>
        <v/>
      </c>
      <c r="B2221">
        <f>INDEX(resultados!$A$2:$ZZ$3000, 2215, MATCH($B$2, resultados!$A$1:$ZZ$1, 0))</f>
        <v/>
      </c>
      <c r="C2221">
        <f>INDEX(resultados!$A$2:$ZZ$3000, 2215, MATCH($B$3, resultados!$A$1:$ZZ$1, 0))</f>
        <v/>
      </c>
    </row>
    <row r="2222">
      <c r="A2222">
        <f>INDEX(resultados!$A$2:$ZZ$3000, 2216, MATCH($B$1, resultados!$A$1:$ZZ$1, 0))</f>
        <v/>
      </c>
      <c r="B2222">
        <f>INDEX(resultados!$A$2:$ZZ$3000, 2216, MATCH($B$2, resultados!$A$1:$ZZ$1, 0))</f>
        <v/>
      </c>
      <c r="C2222">
        <f>INDEX(resultados!$A$2:$ZZ$3000, 2216, MATCH($B$3, resultados!$A$1:$ZZ$1, 0))</f>
        <v/>
      </c>
    </row>
    <row r="2223">
      <c r="A2223">
        <f>INDEX(resultados!$A$2:$ZZ$3000, 2217, MATCH($B$1, resultados!$A$1:$ZZ$1, 0))</f>
        <v/>
      </c>
      <c r="B2223">
        <f>INDEX(resultados!$A$2:$ZZ$3000, 2217, MATCH($B$2, resultados!$A$1:$ZZ$1, 0))</f>
        <v/>
      </c>
      <c r="C2223">
        <f>INDEX(resultados!$A$2:$ZZ$3000, 2217, MATCH($B$3, resultados!$A$1:$ZZ$1, 0))</f>
        <v/>
      </c>
    </row>
    <row r="2224">
      <c r="A2224">
        <f>INDEX(resultados!$A$2:$ZZ$3000, 2218, MATCH($B$1, resultados!$A$1:$ZZ$1, 0))</f>
        <v/>
      </c>
      <c r="B2224">
        <f>INDEX(resultados!$A$2:$ZZ$3000, 2218, MATCH($B$2, resultados!$A$1:$ZZ$1, 0))</f>
        <v/>
      </c>
      <c r="C2224">
        <f>INDEX(resultados!$A$2:$ZZ$3000, 2218, MATCH($B$3, resultados!$A$1:$ZZ$1, 0))</f>
        <v/>
      </c>
    </row>
    <row r="2225">
      <c r="A2225">
        <f>INDEX(resultados!$A$2:$ZZ$3000, 2219, MATCH($B$1, resultados!$A$1:$ZZ$1, 0))</f>
        <v/>
      </c>
      <c r="B2225">
        <f>INDEX(resultados!$A$2:$ZZ$3000, 2219, MATCH($B$2, resultados!$A$1:$ZZ$1, 0))</f>
        <v/>
      </c>
      <c r="C2225">
        <f>INDEX(resultados!$A$2:$ZZ$3000, 2219, MATCH($B$3, resultados!$A$1:$ZZ$1, 0))</f>
        <v/>
      </c>
    </row>
    <row r="2226">
      <c r="A2226">
        <f>INDEX(resultados!$A$2:$ZZ$3000, 2220, MATCH($B$1, resultados!$A$1:$ZZ$1, 0))</f>
        <v/>
      </c>
      <c r="B2226">
        <f>INDEX(resultados!$A$2:$ZZ$3000, 2220, MATCH($B$2, resultados!$A$1:$ZZ$1, 0))</f>
        <v/>
      </c>
      <c r="C2226">
        <f>INDEX(resultados!$A$2:$ZZ$3000, 2220, MATCH($B$3, resultados!$A$1:$ZZ$1, 0))</f>
        <v/>
      </c>
    </row>
    <row r="2227">
      <c r="A2227">
        <f>INDEX(resultados!$A$2:$ZZ$3000, 2221, MATCH($B$1, resultados!$A$1:$ZZ$1, 0))</f>
        <v/>
      </c>
      <c r="B2227">
        <f>INDEX(resultados!$A$2:$ZZ$3000, 2221, MATCH($B$2, resultados!$A$1:$ZZ$1, 0))</f>
        <v/>
      </c>
      <c r="C2227">
        <f>INDEX(resultados!$A$2:$ZZ$3000, 2221, MATCH($B$3, resultados!$A$1:$ZZ$1, 0))</f>
        <v/>
      </c>
    </row>
    <row r="2228">
      <c r="A2228">
        <f>INDEX(resultados!$A$2:$ZZ$3000, 2222, MATCH($B$1, resultados!$A$1:$ZZ$1, 0))</f>
        <v/>
      </c>
      <c r="B2228">
        <f>INDEX(resultados!$A$2:$ZZ$3000, 2222, MATCH($B$2, resultados!$A$1:$ZZ$1, 0))</f>
        <v/>
      </c>
      <c r="C2228">
        <f>INDEX(resultados!$A$2:$ZZ$3000, 2222, MATCH($B$3, resultados!$A$1:$ZZ$1, 0))</f>
        <v/>
      </c>
    </row>
    <row r="2229">
      <c r="A2229">
        <f>INDEX(resultados!$A$2:$ZZ$3000, 2223, MATCH($B$1, resultados!$A$1:$ZZ$1, 0))</f>
        <v/>
      </c>
      <c r="B2229">
        <f>INDEX(resultados!$A$2:$ZZ$3000, 2223, MATCH($B$2, resultados!$A$1:$ZZ$1, 0))</f>
        <v/>
      </c>
      <c r="C2229">
        <f>INDEX(resultados!$A$2:$ZZ$3000, 2223, MATCH($B$3, resultados!$A$1:$ZZ$1, 0))</f>
        <v/>
      </c>
    </row>
    <row r="2230">
      <c r="A2230">
        <f>INDEX(resultados!$A$2:$ZZ$3000, 2224, MATCH($B$1, resultados!$A$1:$ZZ$1, 0))</f>
        <v/>
      </c>
      <c r="B2230">
        <f>INDEX(resultados!$A$2:$ZZ$3000, 2224, MATCH($B$2, resultados!$A$1:$ZZ$1, 0))</f>
        <v/>
      </c>
      <c r="C2230">
        <f>INDEX(resultados!$A$2:$ZZ$3000, 2224, MATCH($B$3, resultados!$A$1:$ZZ$1, 0))</f>
        <v/>
      </c>
    </row>
    <row r="2231">
      <c r="A2231">
        <f>INDEX(resultados!$A$2:$ZZ$3000, 2225, MATCH($B$1, resultados!$A$1:$ZZ$1, 0))</f>
        <v/>
      </c>
      <c r="B2231">
        <f>INDEX(resultados!$A$2:$ZZ$3000, 2225, MATCH($B$2, resultados!$A$1:$ZZ$1, 0))</f>
        <v/>
      </c>
      <c r="C2231">
        <f>INDEX(resultados!$A$2:$ZZ$3000, 2225, MATCH($B$3, resultados!$A$1:$ZZ$1, 0))</f>
        <v/>
      </c>
    </row>
    <row r="2232">
      <c r="A2232">
        <f>INDEX(resultados!$A$2:$ZZ$3000, 2226, MATCH($B$1, resultados!$A$1:$ZZ$1, 0))</f>
        <v/>
      </c>
      <c r="B2232">
        <f>INDEX(resultados!$A$2:$ZZ$3000, 2226, MATCH($B$2, resultados!$A$1:$ZZ$1, 0))</f>
        <v/>
      </c>
      <c r="C2232">
        <f>INDEX(resultados!$A$2:$ZZ$3000, 2226, MATCH($B$3, resultados!$A$1:$ZZ$1, 0))</f>
        <v/>
      </c>
    </row>
    <row r="2233">
      <c r="A2233">
        <f>INDEX(resultados!$A$2:$ZZ$3000, 2227, MATCH($B$1, resultados!$A$1:$ZZ$1, 0))</f>
        <v/>
      </c>
      <c r="B2233">
        <f>INDEX(resultados!$A$2:$ZZ$3000, 2227, MATCH($B$2, resultados!$A$1:$ZZ$1, 0))</f>
        <v/>
      </c>
      <c r="C2233">
        <f>INDEX(resultados!$A$2:$ZZ$3000, 2227, MATCH($B$3, resultados!$A$1:$ZZ$1, 0))</f>
        <v/>
      </c>
    </row>
    <row r="2234">
      <c r="A2234">
        <f>INDEX(resultados!$A$2:$ZZ$3000, 2228, MATCH($B$1, resultados!$A$1:$ZZ$1, 0))</f>
        <v/>
      </c>
      <c r="B2234">
        <f>INDEX(resultados!$A$2:$ZZ$3000, 2228, MATCH($B$2, resultados!$A$1:$ZZ$1, 0))</f>
        <v/>
      </c>
      <c r="C2234">
        <f>INDEX(resultados!$A$2:$ZZ$3000, 2228, MATCH($B$3, resultados!$A$1:$ZZ$1, 0))</f>
        <v/>
      </c>
    </row>
    <row r="2235">
      <c r="A2235">
        <f>INDEX(resultados!$A$2:$ZZ$3000, 2229, MATCH($B$1, resultados!$A$1:$ZZ$1, 0))</f>
        <v/>
      </c>
      <c r="B2235">
        <f>INDEX(resultados!$A$2:$ZZ$3000, 2229, MATCH($B$2, resultados!$A$1:$ZZ$1, 0))</f>
        <v/>
      </c>
      <c r="C2235">
        <f>INDEX(resultados!$A$2:$ZZ$3000, 2229, MATCH($B$3, resultados!$A$1:$ZZ$1, 0))</f>
        <v/>
      </c>
    </row>
    <row r="2236">
      <c r="A2236">
        <f>INDEX(resultados!$A$2:$ZZ$3000, 2230, MATCH($B$1, resultados!$A$1:$ZZ$1, 0))</f>
        <v/>
      </c>
      <c r="B2236">
        <f>INDEX(resultados!$A$2:$ZZ$3000, 2230, MATCH($B$2, resultados!$A$1:$ZZ$1, 0))</f>
        <v/>
      </c>
      <c r="C2236">
        <f>INDEX(resultados!$A$2:$ZZ$3000, 2230, MATCH($B$3, resultados!$A$1:$ZZ$1, 0))</f>
        <v/>
      </c>
    </row>
    <row r="2237">
      <c r="A2237">
        <f>INDEX(resultados!$A$2:$ZZ$3000, 2231, MATCH($B$1, resultados!$A$1:$ZZ$1, 0))</f>
        <v/>
      </c>
      <c r="B2237">
        <f>INDEX(resultados!$A$2:$ZZ$3000, 2231, MATCH($B$2, resultados!$A$1:$ZZ$1, 0))</f>
        <v/>
      </c>
      <c r="C2237">
        <f>INDEX(resultados!$A$2:$ZZ$3000, 2231, MATCH($B$3, resultados!$A$1:$ZZ$1, 0))</f>
        <v/>
      </c>
    </row>
    <row r="2238">
      <c r="A2238">
        <f>INDEX(resultados!$A$2:$ZZ$3000, 2232, MATCH($B$1, resultados!$A$1:$ZZ$1, 0))</f>
        <v/>
      </c>
      <c r="B2238">
        <f>INDEX(resultados!$A$2:$ZZ$3000, 2232, MATCH($B$2, resultados!$A$1:$ZZ$1, 0))</f>
        <v/>
      </c>
      <c r="C2238">
        <f>INDEX(resultados!$A$2:$ZZ$3000, 2232, MATCH($B$3, resultados!$A$1:$ZZ$1, 0))</f>
        <v/>
      </c>
    </row>
    <row r="2239">
      <c r="A2239">
        <f>INDEX(resultados!$A$2:$ZZ$3000, 2233, MATCH($B$1, resultados!$A$1:$ZZ$1, 0))</f>
        <v/>
      </c>
      <c r="B2239">
        <f>INDEX(resultados!$A$2:$ZZ$3000, 2233, MATCH($B$2, resultados!$A$1:$ZZ$1, 0))</f>
        <v/>
      </c>
      <c r="C2239">
        <f>INDEX(resultados!$A$2:$ZZ$3000, 2233, MATCH($B$3, resultados!$A$1:$ZZ$1, 0))</f>
        <v/>
      </c>
    </row>
    <row r="2240">
      <c r="A2240">
        <f>INDEX(resultados!$A$2:$ZZ$3000, 2234, MATCH($B$1, resultados!$A$1:$ZZ$1, 0))</f>
        <v/>
      </c>
      <c r="B2240">
        <f>INDEX(resultados!$A$2:$ZZ$3000, 2234, MATCH($B$2, resultados!$A$1:$ZZ$1, 0))</f>
        <v/>
      </c>
      <c r="C2240">
        <f>INDEX(resultados!$A$2:$ZZ$3000, 2234, MATCH($B$3, resultados!$A$1:$ZZ$1, 0))</f>
        <v/>
      </c>
    </row>
    <row r="2241">
      <c r="A2241">
        <f>INDEX(resultados!$A$2:$ZZ$3000, 2235, MATCH($B$1, resultados!$A$1:$ZZ$1, 0))</f>
        <v/>
      </c>
      <c r="B2241">
        <f>INDEX(resultados!$A$2:$ZZ$3000, 2235, MATCH($B$2, resultados!$A$1:$ZZ$1, 0))</f>
        <v/>
      </c>
      <c r="C2241">
        <f>INDEX(resultados!$A$2:$ZZ$3000, 2235, MATCH($B$3, resultados!$A$1:$ZZ$1, 0))</f>
        <v/>
      </c>
    </row>
    <row r="2242">
      <c r="A2242">
        <f>INDEX(resultados!$A$2:$ZZ$3000, 2236, MATCH($B$1, resultados!$A$1:$ZZ$1, 0))</f>
        <v/>
      </c>
      <c r="B2242">
        <f>INDEX(resultados!$A$2:$ZZ$3000, 2236, MATCH($B$2, resultados!$A$1:$ZZ$1, 0))</f>
        <v/>
      </c>
      <c r="C2242">
        <f>INDEX(resultados!$A$2:$ZZ$3000, 2236, MATCH($B$3, resultados!$A$1:$ZZ$1, 0))</f>
        <v/>
      </c>
    </row>
    <row r="2243">
      <c r="A2243">
        <f>INDEX(resultados!$A$2:$ZZ$3000, 2237, MATCH($B$1, resultados!$A$1:$ZZ$1, 0))</f>
        <v/>
      </c>
      <c r="B2243">
        <f>INDEX(resultados!$A$2:$ZZ$3000, 2237, MATCH($B$2, resultados!$A$1:$ZZ$1, 0))</f>
        <v/>
      </c>
      <c r="C2243">
        <f>INDEX(resultados!$A$2:$ZZ$3000, 2237, MATCH($B$3, resultados!$A$1:$ZZ$1, 0))</f>
        <v/>
      </c>
    </row>
    <row r="2244">
      <c r="A2244">
        <f>INDEX(resultados!$A$2:$ZZ$3000, 2238, MATCH($B$1, resultados!$A$1:$ZZ$1, 0))</f>
        <v/>
      </c>
      <c r="B2244">
        <f>INDEX(resultados!$A$2:$ZZ$3000, 2238, MATCH($B$2, resultados!$A$1:$ZZ$1, 0))</f>
        <v/>
      </c>
      <c r="C2244">
        <f>INDEX(resultados!$A$2:$ZZ$3000, 2238, MATCH($B$3, resultados!$A$1:$ZZ$1, 0))</f>
        <v/>
      </c>
    </row>
    <row r="2245">
      <c r="A2245">
        <f>INDEX(resultados!$A$2:$ZZ$3000, 2239, MATCH($B$1, resultados!$A$1:$ZZ$1, 0))</f>
        <v/>
      </c>
      <c r="B2245">
        <f>INDEX(resultados!$A$2:$ZZ$3000, 2239, MATCH($B$2, resultados!$A$1:$ZZ$1, 0))</f>
        <v/>
      </c>
      <c r="C2245">
        <f>INDEX(resultados!$A$2:$ZZ$3000, 2239, MATCH($B$3, resultados!$A$1:$ZZ$1, 0))</f>
        <v/>
      </c>
    </row>
    <row r="2246">
      <c r="A2246">
        <f>INDEX(resultados!$A$2:$ZZ$3000, 2240, MATCH($B$1, resultados!$A$1:$ZZ$1, 0))</f>
        <v/>
      </c>
      <c r="B2246">
        <f>INDEX(resultados!$A$2:$ZZ$3000, 2240, MATCH($B$2, resultados!$A$1:$ZZ$1, 0))</f>
        <v/>
      </c>
      <c r="C2246">
        <f>INDEX(resultados!$A$2:$ZZ$3000, 2240, MATCH($B$3, resultados!$A$1:$ZZ$1, 0))</f>
        <v/>
      </c>
    </row>
    <row r="2247">
      <c r="A2247">
        <f>INDEX(resultados!$A$2:$ZZ$3000, 2241, MATCH($B$1, resultados!$A$1:$ZZ$1, 0))</f>
        <v/>
      </c>
      <c r="B2247">
        <f>INDEX(resultados!$A$2:$ZZ$3000, 2241, MATCH($B$2, resultados!$A$1:$ZZ$1, 0))</f>
        <v/>
      </c>
      <c r="C2247">
        <f>INDEX(resultados!$A$2:$ZZ$3000, 2241, MATCH($B$3, resultados!$A$1:$ZZ$1, 0))</f>
        <v/>
      </c>
    </row>
    <row r="2248">
      <c r="A2248">
        <f>INDEX(resultados!$A$2:$ZZ$3000, 2242, MATCH($B$1, resultados!$A$1:$ZZ$1, 0))</f>
        <v/>
      </c>
      <c r="B2248">
        <f>INDEX(resultados!$A$2:$ZZ$3000, 2242, MATCH($B$2, resultados!$A$1:$ZZ$1, 0))</f>
        <v/>
      </c>
      <c r="C2248">
        <f>INDEX(resultados!$A$2:$ZZ$3000, 2242, MATCH($B$3, resultados!$A$1:$ZZ$1, 0))</f>
        <v/>
      </c>
    </row>
    <row r="2249">
      <c r="A2249">
        <f>INDEX(resultados!$A$2:$ZZ$3000, 2243, MATCH($B$1, resultados!$A$1:$ZZ$1, 0))</f>
        <v/>
      </c>
      <c r="B2249">
        <f>INDEX(resultados!$A$2:$ZZ$3000, 2243, MATCH($B$2, resultados!$A$1:$ZZ$1, 0))</f>
        <v/>
      </c>
      <c r="C2249">
        <f>INDEX(resultados!$A$2:$ZZ$3000, 2243, MATCH($B$3, resultados!$A$1:$ZZ$1, 0))</f>
        <v/>
      </c>
    </row>
    <row r="2250">
      <c r="A2250">
        <f>INDEX(resultados!$A$2:$ZZ$3000, 2244, MATCH($B$1, resultados!$A$1:$ZZ$1, 0))</f>
        <v/>
      </c>
      <c r="B2250">
        <f>INDEX(resultados!$A$2:$ZZ$3000, 2244, MATCH($B$2, resultados!$A$1:$ZZ$1, 0))</f>
        <v/>
      </c>
      <c r="C2250">
        <f>INDEX(resultados!$A$2:$ZZ$3000, 2244, MATCH($B$3, resultados!$A$1:$ZZ$1, 0))</f>
        <v/>
      </c>
    </row>
    <row r="2251">
      <c r="A2251">
        <f>INDEX(resultados!$A$2:$ZZ$3000, 2245, MATCH($B$1, resultados!$A$1:$ZZ$1, 0))</f>
        <v/>
      </c>
      <c r="B2251">
        <f>INDEX(resultados!$A$2:$ZZ$3000, 2245, MATCH($B$2, resultados!$A$1:$ZZ$1, 0))</f>
        <v/>
      </c>
      <c r="C2251">
        <f>INDEX(resultados!$A$2:$ZZ$3000, 2245, MATCH($B$3, resultados!$A$1:$ZZ$1, 0))</f>
        <v/>
      </c>
    </row>
    <row r="2252">
      <c r="A2252">
        <f>INDEX(resultados!$A$2:$ZZ$3000, 2246, MATCH($B$1, resultados!$A$1:$ZZ$1, 0))</f>
        <v/>
      </c>
      <c r="B2252">
        <f>INDEX(resultados!$A$2:$ZZ$3000, 2246, MATCH($B$2, resultados!$A$1:$ZZ$1, 0))</f>
        <v/>
      </c>
      <c r="C2252">
        <f>INDEX(resultados!$A$2:$ZZ$3000, 2246, MATCH($B$3, resultados!$A$1:$ZZ$1, 0))</f>
        <v/>
      </c>
    </row>
    <row r="2253">
      <c r="A2253">
        <f>INDEX(resultados!$A$2:$ZZ$3000, 2247, MATCH($B$1, resultados!$A$1:$ZZ$1, 0))</f>
        <v/>
      </c>
      <c r="B2253">
        <f>INDEX(resultados!$A$2:$ZZ$3000, 2247, MATCH($B$2, resultados!$A$1:$ZZ$1, 0))</f>
        <v/>
      </c>
      <c r="C2253">
        <f>INDEX(resultados!$A$2:$ZZ$3000, 2247, MATCH($B$3, resultados!$A$1:$ZZ$1, 0))</f>
        <v/>
      </c>
    </row>
    <row r="2254">
      <c r="A2254">
        <f>INDEX(resultados!$A$2:$ZZ$3000, 2248, MATCH($B$1, resultados!$A$1:$ZZ$1, 0))</f>
        <v/>
      </c>
      <c r="B2254">
        <f>INDEX(resultados!$A$2:$ZZ$3000, 2248, MATCH($B$2, resultados!$A$1:$ZZ$1, 0))</f>
        <v/>
      </c>
      <c r="C2254">
        <f>INDEX(resultados!$A$2:$ZZ$3000, 2248, MATCH($B$3, resultados!$A$1:$ZZ$1, 0))</f>
        <v/>
      </c>
    </row>
    <row r="2255">
      <c r="A2255">
        <f>INDEX(resultados!$A$2:$ZZ$3000, 2249, MATCH($B$1, resultados!$A$1:$ZZ$1, 0))</f>
        <v/>
      </c>
      <c r="B2255">
        <f>INDEX(resultados!$A$2:$ZZ$3000, 2249, MATCH($B$2, resultados!$A$1:$ZZ$1, 0))</f>
        <v/>
      </c>
      <c r="C2255">
        <f>INDEX(resultados!$A$2:$ZZ$3000, 2249, MATCH($B$3, resultados!$A$1:$ZZ$1, 0))</f>
        <v/>
      </c>
    </row>
    <row r="2256">
      <c r="A2256">
        <f>INDEX(resultados!$A$2:$ZZ$3000, 2250, MATCH($B$1, resultados!$A$1:$ZZ$1, 0))</f>
        <v/>
      </c>
      <c r="B2256">
        <f>INDEX(resultados!$A$2:$ZZ$3000, 2250, MATCH($B$2, resultados!$A$1:$ZZ$1, 0))</f>
        <v/>
      </c>
      <c r="C2256">
        <f>INDEX(resultados!$A$2:$ZZ$3000, 2250, MATCH($B$3, resultados!$A$1:$ZZ$1, 0))</f>
        <v/>
      </c>
    </row>
    <row r="2257">
      <c r="A2257">
        <f>INDEX(resultados!$A$2:$ZZ$3000, 2251, MATCH($B$1, resultados!$A$1:$ZZ$1, 0))</f>
        <v/>
      </c>
      <c r="B2257">
        <f>INDEX(resultados!$A$2:$ZZ$3000, 2251, MATCH($B$2, resultados!$A$1:$ZZ$1, 0))</f>
        <v/>
      </c>
      <c r="C2257">
        <f>INDEX(resultados!$A$2:$ZZ$3000, 2251, MATCH($B$3, resultados!$A$1:$ZZ$1, 0))</f>
        <v/>
      </c>
    </row>
    <row r="2258">
      <c r="A2258">
        <f>INDEX(resultados!$A$2:$ZZ$3000, 2252, MATCH($B$1, resultados!$A$1:$ZZ$1, 0))</f>
        <v/>
      </c>
      <c r="B2258">
        <f>INDEX(resultados!$A$2:$ZZ$3000, 2252, MATCH($B$2, resultados!$A$1:$ZZ$1, 0))</f>
        <v/>
      </c>
      <c r="C2258">
        <f>INDEX(resultados!$A$2:$ZZ$3000, 2252, MATCH($B$3, resultados!$A$1:$ZZ$1, 0))</f>
        <v/>
      </c>
    </row>
    <row r="2259">
      <c r="A2259">
        <f>INDEX(resultados!$A$2:$ZZ$3000, 2253, MATCH($B$1, resultados!$A$1:$ZZ$1, 0))</f>
        <v/>
      </c>
      <c r="B2259">
        <f>INDEX(resultados!$A$2:$ZZ$3000, 2253, MATCH($B$2, resultados!$A$1:$ZZ$1, 0))</f>
        <v/>
      </c>
      <c r="C2259">
        <f>INDEX(resultados!$A$2:$ZZ$3000, 2253, MATCH($B$3, resultados!$A$1:$ZZ$1, 0))</f>
        <v/>
      </c>
    </row>
    <row r="2260">
      <c r="A2260">
        <f>INDEX(resultados!$A$2:$ZZ$3000, 2254, MATCH($B$1, resultados!$A$1:$ZZ$1, 0))</f>
        <v/>
      </c>
      <c r="B2260">
        <f>INDEX(resultados!$A$2:$ZZ$3000, 2254, MATCH($B$2, resultados!$A$1:$ZZ$1, 0))</f>
        <v/>
      </c>
      <c r="C2260">
        <f>INDEX(resultados!$A$2:$ZZ$3000, 2254, MATCH($B$3, resultados!$A$1:$ZZ$1, 0))</f>
        <v/>
      </c>
    </row>
    <row r="2261">
      <c r="A2261">
        <f>INDEX(resultados!$A$2:$ZZ$3000, 2255, MATCH($B$1, resultados!$A$1:$ZZ$1, 0))</f>
        <v/>
      </c>
      <c r="B2261">
        <f>INDEX(resultados!$A$2:$ZZ$3000, 2255, MATCH($B$2, resultados!$A$1:$ZZ$1, 0))</f>
        <v/>
      </c>
      <c r="C2261">
        <f>INDEX(resultados!$A$2:$ZZ$3000, 2255, MATCH($B$3, resultados!$A$1:$ZZ$1, 0))</f>
        <v/>
      </c>
    </row>
    <row r="2262">
      <c r="A2262">
        <f>INDEX(resultados!$A$2:$ZZ$3000, 2256, MATCH($B$1, resultados!$A$1:$ZZ$1, 0))</f>
        <v/>
      </c>
      <c r="B2262">
        <f>INDEX(resultados!$A$2:$ZZ$3000, 2256, MATCH($B$2, resultados!$A$1:$ZZ$1, 0))</f>
        <v/>
      </c>
      <c r="C2262">
        <f>INDEX(resultados!$A$2:$ZZ$3000, 2256, MATCH($B$3, resultados!$A$1:$ZZ$1, 0))</f>
        <v/>
      </c>
    </row>
    <row r="2263">
      <c r="A2263">
        <f>INDEX(resultados!$A$2:$ZZ$3000, 2257, MATCH($B$1, resultados!$A$1:$ZZ$1, 0))</f>
        <v/>
      </c>
      <c r="B2263">
        <f>INDEX(resultados!$A$2:$ZZ$3000, 2257, MATCH($B$2, resultados!$A$1:$ZZ$1, 0))</f>
        <v/>
      </c>
      <c r="C2263">
        <f>INDEX(resultados!$A$2:$ZZ$3000, 2257, MATCH($B$3, resultados!$A$1:$ZZ$1, 0))</f>
        <v/>
      </c>
    </row>
    <row r="2264">
      <c r="A2264">
        <f>INDEX(resultados!$A$2:$ZZ$3000, 2258, MATCH($B$1, resultados!$A$1:$ZZ$1, 0))</f>
        <v/>
      </c>
      <c r="B2264">
        <f>INDEX(resultados!$A$2:$ZZ$3000, 2258, MATCH($B$2, resultados!$A$1:$ZZ$1, 0))</f>
        <v/>
      </c>
      <c r="C2264">
        <f>INDEX(resultados!$A$2:$ZZ$3000, 2258, MATCH($B$3, resultados!$A$1:$ZZ$1, 0))</f>
        <v/>
      </c>
    </row>
    <row r="2265">
      <c r="A2265">
        <f>INDEX(resultados!$A$2:$ZZ$3000, 2259, MATCH($B$1, resultados!$A$1:$ZZ$1, 0))</f>
        <v/>
      </c>
      <c r="B2265">
        <f>INDEX(resultados!$A$2:$ZZ$3000, 2259, MATCH($B$2, resultados!$A$1:$ZZ$1, 0))</f>
        <v/>
      </c>
      <c r="C2265">
        <f>INDEX(resultados!$A$2:$ZZ$3000, 2259, MATCH($B$3, resultados!$A$1:$ZZ$1, 0))</f>
        <v/>
      </c>
    </row>
    <row r="2266">
      <c r="A2266">
        <f>INDEX(resultados!$A$2:$ZZ$3000, 2260, MATCH($B$1, resultados!$A$1:$ZZ$1, 0))</f>
        <v/>
      </c>
      <c r="B2266">
        <f>INDEX(resultados!$A$2:$ZZ$3000, 2260, MATCH($B$2, resultados!$A$1:$ZZ$1, 0))</f>
        <v/>
      </c>
      <c r="C2266">
        <f>INDEX(resultados!$A$2:$ZZ$3000, 2260, MATCH($B$3, resultados!$A$1:$ZZ$1, 0))</f>
        <v/>
      </c>
    </row>
    <row r="2267">
      <c r="A2267">
        <f>INDEX(resultados!$A$2:$ZZ$3000, 2261, MATCH($B$1, resultados!$A$1:$ZZ$1, 0))</f>
        <v/>
      </c>
      <c r="B2267">
        <f>INDEX(resultados!$A$2:$ZZ$3000, 2261, MATCH($B$2, resultados!$A$1:$ZZ$1, 0))</f>
        <v/>
      </c>
      <c r="C2267">
        <f>INDEX(resultados!$A$2:$ZZ$3000, 2261, MATCH($B$3, resultados!$A$1:$ZZ$1, 0))</f>
        <v/>
      </c>
    </row>
    <row r="2268">
      <c r="A2268">
        <f>INDEX(resultados!$A$2:$ZZ$3000, 2262, MATCH($B$1, resultados!$A$1:$ZZ$1, 0))</f>
        <v/>
      </c>
      <c r="B2268">
        <f>INDEX(resultados!$A$2:$ZZ$3000, 2262, MATCH($B$2, resultados!$A$1:$ZZ$1, 0))</f>
        <v/>
      </c>
      <c r="C2268">
        <f>INDEX(resultados!$A$2:$ZZ$3000, 2262, MATCH($B$3, resultados!$A$1:$ZZ$1, 0))</f>
        <v/>
      </c>
    </row>
    <row r="2269">
      <c r="A2269">
        <f>INDEX(resultados!$A$2:$ZZ$3000, 2263, MATCH($B$1, resultados!$A$1:$ZZ$1, 0))</f>
        <v/>
      </c>
      <c r="B2269">
        <f>INDEX(resultados!$A$2:$ZZ$3000, 2263, MATCH($B$2, resultados!$A$1:$ZZ$1, 0))</f>
        <v/>
      </c>
      <c r="C2269">
        <f>INDEX(resultados!$A$2:$ZZ$3000, 2263, MATCH($B$3, resultados!$A$1:$ZZ$1, 0))</f>
        <v/>
      </c>
    </row>
    <row r="2270">
      <c r="A2270">
        <f>INDEX(resultados!$A$2:$ZZ$3000, 2264, MATCH($B$1, resultados!$A$1:$ZZ$1, 0))</f>
        <v/>
      </c>
      <c r="B2270">
        <f>INDEX(resultados!$A$2:$ZZ$3000, 2264, MATCH($B$2, resultados!$A$1:$ZZ$1, 0))</f>
        <v/>
      </c>
      <c r="C2270">
        <f>INDEX(resultados!$A$2:$ZZ$3000, 2264, MATCH($B$3, resultados!$A$1:$ZZ$1, 0))</f>
        <v/>
      </c>
    </row>
    <row r="2271">
      <c r="A2271">
        <f>INDEX(resultados!$A$2:$ZZ$3000, 2265, MATCH($B$1, resultados!$A$1:$ZZ$1, 0))</f>
        <v/>
      </c>
      <c r="B2271">
        <f>INDEX(resultados!$A$2:$ZZ$3000, 2265, MATCH($B$2, resultados!$A$1:$ZZ$1, 0))</f>
        <v/>
      </c>
      <c r="C2271">
        <f>INDEX(resultados!$A$2:$ZZ$3000, 2265, MATCH($B$3, resultados!$A$1:$ZZ$1, 0))</f>
        <v/>
      </c>
    </row>
    <row r="2272">
      <c r="A2272">
        <f>INDEX(resultados!$A$2:$ZZ$3000, 2266, MATCH($B$1, resultados!$A$1:$ZZ$1, 0))</f>
        <v/>
      </c>
      <c r="B2272">
        <f>INDEX(resultados!$A$2:$ZZ$3000, 2266, MATCH($B$2, resultados!$A$1:$ZZ$1, 0))</f>
        <v/>
      </c>
      <c r="C2272">
        <f>INDEX(resultados!$A$2:$ZZ$3000, 2266, MATCH($B$3, resultados!$A$1:$ZZ$1, 0))</f>
        <v/>
      </c>
    </row>
    <row r="2273">
      <c r="A2273">
        <f>INDEX(resultados!$A$2:$ZZ$3000, 2267, MATCH($B$1, resultados!$A$1:$ZZ$1, 0))</f>
        <v/>
      </c>
      <c r="B2273">
        <f>INDEX(resultados!$A$2:$ZZ$3000, 2267, MATCH($B$2, resultados!$A$1:$ZZ$1, 0))</f>
        <v/>
      </c>
      <c r="C2273">
        <f>INDEX(resultados!$A$2:$ZZ$3000, 2267, MATCH($B$3, resultados!$A$1:$ZZ$1, 0))</f>
        <v/>
      </c>
    </row>
    <row r="2274">
      <c r="A2274">
        <f>INDEX(resultados!$A$2:$ZZ$3000, 2268, MATCH($B$1, resultados!$A$1:$ZZ$1, 0))</f>
        <v/>
      </c>
      <c r="B2274">
        <f>INDEX(resultados!$A$2:$ZZ$3000, 2268, MATCH($B$2, resultados!$A$1:$ZZ$1, 0))</f>
        <v/>
      </c>
      <c r="C2274">
        <f>INDEX(resultados!$A$2:$ZZ$3000, 2268, MATCH($B$3, resultados!$A$1:$ZZ$1, 0))</f>
        <v/>
      </c>
    </row>
    <row r="2275">
      <c r="A2275">
        <f>INDEX(resultados!$A$2:$ZZ$3000, 2269, MATCH($B$1, resultados!$A$1:$ZZ$1, 0))</f>
        <v/>
      </c>
      <c r="B2275">
        <f>INDEX(resultados!$A$2:$ZZ$3000, 2269, MATCH($B$2, resultados!$A$1:$ZZ$1, 0))</f>
        <v/>
      </c>
      <c r="C2275">
        <f>INDEX(resultados!$A$2:$ZZ$3000, 2269, MATCH($B$3, resultados!$A$1:$ZZ$1, 0))</f>
        <v/>
      </c>
    </row>
    <row r="2276">
      <c r="A2276">
        <f>INDEX(resultados!$A$2:$ZZ$3000, 2270, MATCH($B$1, resultados!$A$1:$ZZ$1, 0))</f>
        <v/>
      </c>
      <c r="B2276">
        <f>INDEX(resultados!$A$2:$ZZ$3000, 2270, MATCH($B$2, resultados!$A$1:$ZZ$1, 0))</f>
        <v/>
      </c>
      <c r="C2276">
        <f>INDEX(resultados!$A$2:$ZZ$3000, 2270, MATCH($B$3, resultados!$A$1:$ZZ$1, 0))</f>
        <v/>
      </c>
    </row>
    <row r="2277">
      <c r="A2277">
        <f>INDEX(resultados!$A$2:$ZZ$3000, 2271, MATCH($B$1, resultados!$A$1:$ZZ$1, 0))</f>
        <v/>
      </c>
      <c r="B2277">
        <f>INDEX(resultados!$A$2:$ZZ$3000, 2271, MATCH($B$2, resultados!$A$1:$ZZ$1, 0))</f>
        <v/>
      </c>
      <c r="C2277">
        <f>INDEX(resultados!$A$2:$ZZ$3000, 2271, MATCH($B$3, resultados!$A$1:$ZZ$1, 0))</f>
        <v/>
      </c>
    </row>
    <row r="2278">
      <c r="A2278">
        <f>INDEX(resultados!$A$2:$ZZ$3000, 2272, MATCH($B$1, resultados!$A$1:$ZZ$1, 0))</f>
        <v/>
      </c>
      <c r="B2278">
        <f>INDEX(resultados!$A$2:$ZZ$3000, 2272, MATCH($B$2, resultados!$A$1:$ZZ$1, 0))</f>
        <v/>
      </c>
      <c r="C2278">
        <f>INDEX(resultados!$A$2:$ZZ$3000, 2272, MATCH($B$3, resultados!$A$1:$ZZ$1, 0))</f>
        <v/>
      </c>
    </row>
    <row r="2279">
      <c r="A2279">
        <f>INDEX(resultados!$A$2:$ZZ$3000, 2273, MATCH($B$1, resultados!$A$1:$ZZ$1, 0))</f>
        <v/>
      </c>
      <c r="B2279">
        <f>INDEX(resultados!$A$2:$ZZ$3000, 2273, MATCH($B$2, resultados!$A$1:$ZZ$1, 0))</f>
        <v/>
      </c>
      <c r="C2279">
        <f>INDEX(resultados!$A$2:$ZZ$3000, 2273, MATCH($B$3, resultados!$A$1:$ZZ$1, 0))</f>
        <v/>
      </c>
    </row>
    <row r="2280">
      <c r="A2280">
        <f>INDEX(resultados!$A$2:$ZZ$3000, 2274, MATCH($B$1, resultados!$A$1:$ZZ$1, 0))</f>
        <v/>
      </c>
      <c r="B2280">
        <f>INDEX(resultados!$A$2:$ZZ$3000, 2274, MATCH($B$2, resultados!$A$1:$ZZ$1, 0))</f>
        <v/>
      </c>
      <c r="C2280">
        <f>INDEX(resultados!$A$2:$ZZ$3000, 2274, MATCH($B$3, resultados!$A$1:$ZZ$1, 0))</f>
        <v/>
      </c>
    </row>
    <row r="2281">
      <c r="A2281">
        <f>INDEX(resultados!$A$2:$ZZ$3000, 2275, MATCH($B$1, resultados!$A$1:$ZZ$1, 0))</f>
        <v/>
      </c>
      <c r="B2281">
        <f>INDEX(resultados!$A$2:$ZZ$3000, 2275, MATCH($B$2, resultados!$A$1:$ZZ$1, 0))</f>
        <v/>
      </c>
      <c r="C2281">
        <f>INDEX(resultados!$A$2:$ZZ$3000, 2275, MATCH($B$3, resultados!$A$1:$ZZ$1, 0))</f>
        <v/>
      </c>
    </row>
    <row r="2282">
      <c r="A2282">
        <f>INDEX(resultados!$A$2:$ZZ$3000, 2276, MATCH($B$1, resultados!$A$1:$ZZ$1, 0))</f>
        <v/>
      </c>
      <c r="B2282">
        <f>INDEX(resultados!$A$2:$ZZ$3000, 2276, MATCH($B$2, resultados!$A$1:$ZZ$1, 0))</f>
        <v/>
      </c>
      <c r="C2282">
        <f>INDEX(resultados!$A$2:$ZZ$3000, 2276, MATCH($B$3, resultados!$A$1:$ZZ$1, 0))</f>
        <v/>
      </c>
    </row>
    <row r="2283">
      <c r="A2283">
        <f>INDEX(resultados!$A$2:$ZZ$3000, 2277, MATCH($B$1, resultados!$A$1:$ZZ$1, 0))</f>
        <v/>
      </c>
      <c r="B2283">
        <f>INDEX(resultados!$A$2:$ZZ$3000, 2277, MATCH($B$2, resultados!$A$1:$ZZ$1, 0))</f>
        <v/>
      </c>
      <c r="C2283">
        <f>INDEX(resultados!$A$2:$ZZ$3000, 2277, MATCH($B$3, resultados!$A$1:$ZZ$1, 0))</f>
        <v/>
      </c>
    </row>
    <row r="2284">
      <c r="A2284">
        <f>INDEX(resultados!$A$2:$ZZ$3000, 2278, MATCH($B$1, resultados!$A$1:$ZZ$1, 0))</f>
        <v/>
      </c>
      <c r="B2284">
        <f>INDEX(resultados!$A$2:$ZZ$3000, 2278, MATCH($B$2, resultados!$A$1:$ZZ$1, 0))</f>
        <v/>
      </c>
      <c r="C2284">
        <f>INDEX(resultados!$A$2:$ZZ$3000, 2278, MATCH($B$3, resultados!$A$1:$ZZ$1, 0))</f>
        <v/>
      </c>
    </row>
    <row r="2285">
      <c r="A2285">
        <f>INDEX(resultados!$A$2:$ZZ$3000, 2279, MATCH($B$1, resultados!$A$1:$ZZ$1, 0))</f>
        <v/>
      </c>
      <c r="B2285">
        <f>INDEX(resultados!$A$2:$ZZ$3000, 2279, MATCH($B$2, resultados!$A$1:$ZZ$1, 0))</f>
        <v/>
      </c>
      <c r="C2285">
        <f>INDEX(resultados!$A$2:$ZZ$3000, 2279, MATCH($B$3, resultados!$A$1:$ZZ$1, 0))</f>
        <v/>
      </c>
    </row>
    <row r="2286">
      <c r="A2286">
        <f>INDEX(resultados!$A$2:$ZZ$3000, 2280, MATCH($B$1, resultados!$A$1:$ZZ$1, 0))</f>
        <v/>
      </c>
      <c r="B2286">
        <f>INDEX(resultados!$A$2:$ZZ$3000, 2280, MATCH($B$2, resultados!$A$1:$ZZ$1, 0))</f>
        <v/>
      </c>
      <c r="C2286">
        <f>INDEX(resultados!$A$2:$ZZ$3000, 2280, MATCH($B$3, resultados!$A$1:$ZZ$1, 0))</f>
        <v/>
      </c>
    </row>
    <row r="2287">
      <c r="A2287">
        <f>INDEX(resultados!$A$2:$ZZ$3000, 2281, MATCH($B$1, resultados!$A$1:$ZZ$1, 0))</f>
        <v/>
      </c>
      <c r="B2287">
        <f>INDEX(resultados!$A$2:$ZZ$3000, 2281, MATCH($B$2, resultados!$A$1:$ZZ$1, 0))</f>
        <v/>
      </c>
      <c r="C2287">
        <f>INDEX(resultados!$A$2:$ZZ$3000, 2281, MATCH($B$3, resultados!$A$1:$ZZ$1, 0))</f>
        <v/>
      </c>
    </row>
    <row r="2288">
      <c r="A2288">
        <f>INDEX(resultados!$A$2:$ZZ$3000, 2282, MATCH($B$1, resultados!$A$1:$ZZ$1, 0))</f>
        <v/>
      </c>
      <c r="B2288">
        <f>INDEX(resultados!$A$2:$ZZ$3000, 2282, MATCH($B$2, resultados!$A$1:$ZZ$1, 0))</f>
        <v/>
      </c>
      <c r="C2288">
        <f>INDEX(resultados!$A$2:$ZZ$3000, 2282, MATCH($B$3, resultados!$A$1:$ZZ$1, 0))</f>
        <v/>
      </c>
    </row>
    <row r="2289">
      <c r="A2289">
        <f>INDEX(resultados!$A$2:$ZZ$3000, 2283, MATCH($B$1, resultados!$A$1:$ZZ$1, 0))</f>
        <v/>
      </c>
      <c r="B2289">
        <f>INDEX(resultados!$A$2:$ZZ$3000, 2283, MATCH($B$2, resultados!$A$1:$ZZ$1, 0))</f>
        <v/>
      </c>
      <c r="C2289">
        <f>INDEX(resultados!$A$2:$ZZ$3000, 2283, MATCH($B$3, resultados!$A$1:$ZZ$1, 0))</f>
        <v/>
      </c>
    </row>
    <row r="2290">
      <c r="A2290">
        <f>INDEX(resultados!$A$2:$ZZ$3000, 2284, MATCH($B$1, resultados!$A$1:$ZZ$1, 0))</f>
        <v/>
      </c>
      <c r="B2290">
        <f>INDEX(resultados!$A$2:$ZZ$3000, 2284, MATCH($B$2, resultados!$A$1:$ZZ$1, 0))</f>
        <v/>
      </c>
      <c r="C2290">
        <f>INDEX(resultados!$A$2:$ZZ$3000, 2284, MATCH($B$3, resultados!$A$1:$ZZ$1, 0))</f>
        <v/>
      </c>
    </row>
    <row r="2291">
      <c r="A2291">
        <f>INDEX(resultados!$A$2:$ZZ$3000, 2285, MATCH($B$1, resultados!$A$1:$ZZ$1, 0))</f>
        <v/>
      </c>
      <c r="B2291">
        <f>INDEX(resultados!$A$2:$ZZ$3000, 2285, MATCH($B$2, resultados!$A$1:$ZZ$1, 0))</f>
        <v/>
      </c>
      <c r="C2291">
        <f>INDEX(resultados!$A$2:$ZZ$3000, 2285, MATCH($B$3, resultados!$A$1:$ZZ$1, 0))</f>
        <v/>
      </c>
    </row>
    <row r="2292">
      <c r="A2292">
        <f>INDEX(resultados!$A$2:$ZZ$3000, 2286, MATCH($B$1, resultados!$A$1:$ZZ$1, 0))</f>
        <v/>
      </c>
      <c r="B2292">
        <f>INDEX(resultados!$A$2:$ZZ$3000, 2286, MATCH($B$2, resultados!$A$1:$ZZ$1, 0))</f>
        <v/>
      </c>
      <c r="C2292">
        <f>INDEX(resultados!$A$2:$ZZ$3000, 2286, MATCH($B$3, resultados!$A$1:$ZZ$1, 0))</f>
        <v/>
      </c>
    </row>
    <row r="2293">
      <c r="A2293">
        <f>INDEX(resultados!$A$2:$ZZ$3000, 2287, MATCH($B$1, resultados!$A$1:$ZZ$1, 0))</f>
        <v/>
      </c>
      <c r="B2293">
        <f>INDEX(resultados!$A$2:$ZZ$3000, 2287, MATCH($B$2, resultados!$A$1:$ZZ$1, 0))</f>
        <v/>
      </c>
      <c r="C2293">
        <f>INDEX(resultados!$A$2:$ZZ$3000, 2287, MATCH($B$3, resultados!$A$1:$ZZ$1, 0))</f>
        <v/>
      </c>
    </row>
    <row r="2294">
      <c r="A2294">
        <f>INDEX(resultados!$A$2:$ZZ$3000, 2288, MATCH($B$1, resultados!$A$1:$ZZ$1, 0))</f>
        <v/>
      </c>
      <c r="B2294">
        <f>INDEX(resultados!$A$2:$ZZ$3000, 2288, MATCH($B$2, resultados!$A$1:$ZZ$1, 0))</f>
        <v/>
      </c>
      <c r="C2294">
        <f>INDEX(resultados!$A$2:$ZZ$3000, 2288, MATCH($B$3, resultados!$A$1:$ZZ$1, 0))</f>
        <v/>
      </c>
    </row>
    <row r="2295">
      <c r="A2295">
        <f>INDEX(resultados!$A$2:$ZZ$3000, 2289, MATCH($B$1, resultados!$A$1:$ZZ$1, 0))</f>
        <v/>
      </c>
      <c r="B2295">
        <f>INDEX(resultados!$A$2:$ZZ$3000, 2289, MATCH($B$2, resultados!$A$1:$ZZ$1, 0))</f>
        <v/>
      </c>
      <c r="C2295">
        <f>INDEX(resultados!$A$2:$ZZ$3000, 2289, MATCH($B$3, resultados!$A$1:$ZZ$1, 0))</f>
        <v/>
      </c>
    </row>
    <row r="2296">
      <c r="A2296">
        <f>INDEX(resultados!$A$2:$ZZ$3000, 2290, MATCH($B$1, resultados!$A$1:$ZZ$1, 0))</f>
        <v/>
      </c>
      <c r="B2296">
        <f>INDEX(resultados!$A$2:$ZZ$3000, 2290, MATCH($B$2, resultados!$A$1:$ZZ$1, 0))</f>
        <v/>
      </c>
      <c r="C2296">
        <f>INDEX(resultados!$A$2:$ZZ$3000, 2290, MATCH($B$3, resultados!$A$1:$ZZ$1, 0))</f>
        <v/>
      </c>
    </row>
    <row r="2297">
      <c r="A2297">
        <f>INDEX(resultados!$A$2:$ZZ$3000, 2291, MATCH($B$1, resultados!$A$1:$ZZ$1, 0))</f>
        <v/>
      </c>
      <c r="B2297">
        <f>INDEX(resultados!$A$2:$ZZ$3000, 2291, MATCH($B$2, resultados!$A$1:$ZZ$1, 0))</f>
        <v/>
      </c>
      <c r="C2297">
        <f>INDEX(resultados!$A$2:$ZZ$3000, 2291, MATCH($B$3, resultados!$A$1:$ZZ$1, 0))</f>
        <v/>
      </c>
    </row>
    <row r="2298">
      <c r="A2298">
        <f>INDEX(resultados!$A$2:$ZZ$3000, 2292, MATCH($B$1, resultados!$A$1:$ZZ$1, 0))</f>
        <v/>
      </c>
      <c r="B2298">
        <f>INDEX(resultados!$A$2:$ZZ$3000, 2292, MATCH($B$2, resultados!$A$1:$ZZ$1, 0))</f>
        <v/>
      </c>
      <c r="C2298">
        <f>INDEX(resultados!$A$2:$ZZ$3000, 2292, MATCH($B$3, resultados!$A$1:$ZZ$1, 0))</f>
        <v/>
      </c>
    </row>
    <row r="2299">
      <c r="A2299">
        <f>INDEX(resultados!$A$2:$ZZ$3000, 2293, MATCH($B$1, resultados!$A$1:$ZZ$1, 0))</f>
        <v/>
      </c>
      <c r="B2299">
        <f>INDEX(resultados!$A$2:$ZZ$3000, 2293, MATCH($B$2, resultados!$A$1:$ZZ$1, 0))</f>
        <v/>
      </c>
      <c r="C2299">
        <f>INDEX(resultados!$A$2:$ZZ$3000, 2293, MATCH($B$3, resultados!$A$1:$ZZ$1, 0))</f>
        <v/>
      </c>
    </row>
    <row r="2300">
      <c r="A2300">
        <f>INDEX(resultados!$A$2:$ZZ$3000, 2294, MATCH($B$1, resultados!$A$1:$ZZ$1, 0))</f>
        <v/>
      </c>
      <c r="B2300">
        <f>INDEX(resultados!$A$2:$ZZ$3000, 2294, MATCH($B$2, resultados!$A$1:$ZZ$1, 0))</f>
        <v/>
      </c>
      <c r="C2300">
        <f>INDEX(resultados!$A$2:$ZZ$3000, 2294, MATCH($B$3, resultados!$A$1:$ZZ$1, 0))</f>
        <v/>
      </c>
    </row>
    <row r="2301">
      <c r="A2301">
        <f>INDEX(resultados!$A$2:$ZZ$3000, 2295, MATCH($B$1, resultados!$A$1:$ZZ$1, 0))</f>
        <v/>
      </c>
      <c r="B2301">
        <f>INDEX(resultados!$A$2:$ZZ$3000, 2295, MATCH($B$2, resultados!$A$1:$ZZ$1, 0))</f>
        <v/>
      </c>
      <c r="C2301">
        <f>INDEX(resultados!$A$2:$ZZ$3000, 2295, MATCH($B$3, resultados!$A$1:$ZZ$1, 0))</f>
        <v/>
      </c>
    </row>
    <row r="2302">
      <c r="A2302">
        <f>INDEX(resultados!$A$2:$ZZ$3000, 2296, MATCH($B$1, resultados!$A$1:$ZZ$1, 0))</f>
        <v/>
      </c>
      <c r="B2302">
        <f>INDEX(resultados!$A$2:$ZZ$3000, 2296, MATCH($B$2, resultados!$A$1:$ZZ$1, 0))</f>
        <v/>
      </c>
      <c r="C2302">
        <f>INDEX(resultados!$A$2:$ZZ$3000, 2296, MATCH($B$3, resultados!$A$1:$ZZ$1, 0))</f>
        <v/>
      </c>
    </row>
    <row r="2303">
      <c r="A2303">
        <f>INDEX(resultados!$A$2:$ZZ$3000, 2297, MATCH($B$1, resultados!$A$1:$ZZ$1, 0))</f>
        <v/>
      </c>
      <c r="B2303">
        <f>INDEX(resultados!$A$2:$ZZ$3000, 2297, MATCH($B$2, resultados!$A$1:$ZZ$1, 0))</f>
        <v/>
      </c>
      <c r="C2303">
        <f>INDEX(resultados!$A$2:$ZZ$3000, 2297, MATCH($B$3, resultados!$A$1:$ZZ$1, 0))</f>
        <v/>
      </c>
    </row>
    <row r="2304">
      <c r="A2304">
        <f>INDEX(resultados!$A$2:$ZZ$3000, 2298, MATCH($B$1, resultados!$A$1:$ZZ$1, 0))</f>
        <v/>
      </c>
      <c r="B2304">
        <f>INDEX(resultados!$A$2:$ZZ$3000, 2298, MATCH($B$2, resultados!$A$1:$ZZ$1, 0))</f>
        <v/>
      </c>
      <c r="C2304">
        <f>INDEX(resultados!$A$2:$ZZ$3000, 2298, MATCH($B$3, resultados!$A$1:$ZZ$1, 0))</f>
        <v/>
      </c>
    </row>
    <row r="2305">
      <c r="A2305">
        <f>INDEX(resultados!$A$2:$ZZ$3000, 2299, MATCH($B$1, resultados!$A$1:$ZZ$1, 0))</f>
        <v/>
      </c>
      <c r="B2305">
        <f>INDEX(resultados!$A$2:$ZZ$3000, 2299, MATCH($B$2, resultados!$A$1:$ZZ$1, 0))</f>
        <v/>
      </c>
      <c r="C2305">
        <f>INDEX(resultados!$A$2:$ZZ$3000, 2299, MATCH($B$3, resultados!$A$1:$ZZ$1, 0))</f>
        <v/>
      </c>
    </row>
    <row r="2306">
      <c r="A2306">
        <f>INDEX(resultados!$A$2:$ZZ$3000, 2300, MATCH($B$1, resultados!$A$1:$ZZ$1, 0))</f>
        <v/>
      </c>
      <c r="B2306">
        <f>INDEX(resultados!$A$2:$ZZ$3000, 2300, MATCH($B$2, resultados!$A$1:$ZZ$1, 0))</f>
        <v/>
      </c>
      <c r="C2306">
        <f>INDEX(resultados!$A$2:$ZZ$3000, 2300, MATCH($B$3, resultados!$A$1:$ZZ$1, 0))</f>
        <v/>
      </c>
    </row>
    <row r="2307">
      <c r="A2307">
        <f>INDEX(resultados!$A$2:$ZZ$3000, 2301, MATCH($B$1, resultados!$A$1:$ZZ$1, 0))</f>
        <v/>
      </c>
      <c r="B2307">
        <f>INDEX(resultados!$A$2:$ZZ$3000, 2301, MATCH($B$2, resultados!$A$1:$ZZ$1, 0))</f>
        <v/>
      </c>
      <c r="C2307">
        <f>INDEX(resultados!$A$2:$ZZ$3000, 2301, MATCH($B$3, resultados!$A$1:$ZZ$1, 0))</f>
        <v/>
      </c>
    </row>
    <row r="2308">
      <c r="A2308">
        <f>INDEX(resultados!$A$2:$ZZ$3000, 2302, MATCH($B$1, resultados!$A$1:$ZZ$1, 0))</f>
        <v/>
      </c>
      <c r="B2308">
        <f>INDEX(resultados!$A$2:$ZZ$3000, 2302, MATCH($B$2, resultados!$A$1:$ZZ$1, 0))</f>
        <v/>
      </c>
      <c r="C2308">
        <f>INDEX(resultados!$A$2:$ZZ$3000, 2302, MATCH($B$3, resultados!$A$1:$ZZ$1, 0))</f>
        <v/>
      </c>
    </row>
    <row r="2309">
      <c r="A2309">
        <f>INDEX(resultados!$A$2:$ZZ$3000, 2303, MATCH($B$1, resultados!$A$1:$ZZ$1, 0))</f>
        <v/>
      </c>
      <c r="B2309">
        <f>INDEX(resultados!$A$2:$ZZ$3000, 2303, MATCH($B$2, resultados!$A$1:$ZZ$1, 0))</f>
        <v/>
      </c>
      <c r="C2309">
        <f>INDEX(resultados!$A$2:$ZZ$3000, 2303, MATCH($B$3, resultados!$A$1:$ZZ$1, 0))</f>
        <v/>
      </c>
    </row>
    <row r="2310">
      <c r="A2310">
        <f>INDEX(resultados!$A$2:$ZZ$3000, 2304, MATCH($B$1, resultados!$A$1:$ZZ$1, 0))</f>
        <v/>
      </c>
      <c r="B2310">
        <f>INDEX(resultados!$A$2:$ZZ$3000, 2304, MATCH($B$2, resultados!$A$1:$ZZ$1, 0))</f>
        <v/>
      </c>
      <c r="C2310">
        <f>INDEX(resultados!$A$2:$ZZ$3000, 2304, MATCH($B$3, resultados!$A$1:$ZZ$1, 0))</f>
        <v/>
      </c>
    </row>
    <row r="2311">
      <c r="A2311">
        <f>INDEX(resultados!$A$2:$ZZ$3000, 2305, MATCH($B$1, resultados!$A$1:$ZZ$1, 0))</f>
        <v/>
      </c>
      <c r="B2311">
        <f>INDEX(resultados!$A$2:$ZZ$3000, 2305, MATCH($B$2, resultados!$A$1:$ZZ$1, 0))</f>
        <v/>
      </c>
      <c r="C2311">
        <f>INDEX(resultados!$A$2:$ZZ$3000, 2305, MATCH($B$3, resultados!$A$1:$ZZ$1, 0))</f>
        <v/>
      </c>
    </row>
    <row r="2312">
      <c r="A2312">
        <f>INDEX(resultados!$A$2:$ZZ$3000, 2306, MATCH($B$1, resultados!$A$1:$ZZ$1, 0))</f>
        <v/>
      </c>
      <c r="B2312">
        <f>INDEX(resultados!$A$2:$ZZ$3000, 2306, MATCH($B$2, resultados!$A$1:$ZZ$1, 0))</f>
        <v/>
      </c>
      <c r="C2312">
        <f>INDEX(resultados!$A$2:$ZZ$3000, 2306, MATCH($B$3, resultados!$A$1:$ZZ$1, 0))</f>
        <v/>
      </c>
    </row>
    <row r="2313">
      <c r="A2313">
        <f>INDEX(resultados!$A$2:$ZZ$3000, 2307, MATCH($B$1, resultados!$A$1:$ZZ$1, 0))</f>
        <v/>
      </c>
      <c r="B2313">
        <f>INDEX(resultados!$A$2:$ZZ$3000, 2307, MATCH($B$2, resultados!$A$1:$ZZ$1, 0))</f>
        <v/>
      </c>
      <c r="C2313">
        <f>INDEX(resultados!$A$2:$ZZ$3000, 2307, MATCH($B$3, resultados!$A$1:$ZZ$1, 0))</f>
        <v/>
      </c>
    </row>
    <row r="2314">
      <c r="A2314">
        <f>INDEX(resultados!$A$2:$ZZ$3000, 2308, MATCH($B$1, resultados!$A$1:$ZZ$1, 0))</f>
        <v/>
      </c>
      <c r="B2314">
        <f>INDEX(resultados!$A$2:$ZZ$3000, 2308, MATCH($B$2, resultados!$A$1:$ZZ$1, 0))</f>
        <v/>
      </c>
      <c r="C2314">
        <f>INDEX(resultados!$A$2:$ZZ$3000, 2308, MATCH($B$3, resultados!$A$1:$ZZ$1, 0))</f>
        <v/>
      </c>
    </row>
    <row r="2315">
      <c r="A2315">
        <f>INDEX(resultados!$A$2:$ZZ$3000, 2309, MATCH($B$1, resultados!$A$1:$ZZ$1, 0))</f>
        <v/>
      </c>
      <c r="B2315">
        <f>INDEX(resultados!$A$2:$ZZ$3000, 2309, MATCH($B$2, resultados!$A$1:$ZZ$1, 0))</f>
        <v/>
      </c>
      <c r="C2315">
        <f>INDEX(resultados!$A$2:$ZZ$3000, 2309, MATCH($B$3, resultados!$A$1:$ZZ$1, 0))</f>
        <v/>
      </c>
    </row>
    <row r="2316">
      <c r="A2316">
        <f>INDEX(resultados!$A$2:$ZZ$3000, 2310, MATCH($B$1, resultados!$A$1:$ZZ$1, 0))</f>
        <v/>
      </c>
      <c r="B2316">
        <f>INDEX(resultados!$A$2:$ZZ$3000, 2310, MATCH($B$2, resultados!$A$1:$ZZ$1, 0))</f>
        <v/>
      </c>
      <c r="C2316">
        <f>INDEX(resultados!$A$2:$ZZ$3000, 2310, MATCH($B$3, resultados!$A$1:$ZZ$1, 0))</f>
        <v/>
      </c>
    </row>
    <row r="2317">
      <c r="A2317">
        <f>INDEX(resultados!$A$2:$ZZ$3000, 2311, MATCH($B$1, resultados!$A$1:$ZZ$1, 0))</f>
        <v/>
      </c>
      <c r="B2317">
        <f>INDEX(resultados!$A$2:$ZZ$3000, 2311, MATCH($B$2, resultados!$A$1:$ZZ$1, 0))</f>
        <v/>
      </c>
      <c r="C2317">
        <f>INDEX(resultados!$A$2:$ZZ$3000, 2311, MATCH($B$3, resultados!$A$1:$ZZ$1, 0))</f>
        <v/>
      </c>
    </row>
    <row r="2318">
      <c r="A2318">
        <f>INDEX(resultados!$A$2:$ZZ$3000, 2312, MATCH($B$1, resultados!$A$1:$ZZ$1, 0))</f>
        <v/>
      </c>
      <c r="B2318">
        <f>INDEX(resultados!$A$2:$ZZ$3000, 2312, MATCH($B$2, resultados!$A$1:$ZZ$1, 0))</f>
        <v/>
      </c>
      <c r="C2318">
        <f>INDEX(resultados!$A$2:$ZZ$3000, 2312, MATCH($B$3, resultados!$A$1:$ZZ$1, 0))</f>
        <v/>
      </c>
    </row>
    <row r="2319">
      <c r="A2319">
        <f>INDEX(resultados!$A$2:$ZZ$3000, 2313, MATCH($B$1, resultados!$A$1:$ZZ$1, 0))</f>
        <v/>
      </c>
      <c r="B2319">
        <f>INDEX(resultados!$A$2:$ZZ$3000, 2313, MATCH($B$2, resultados!$A$1:$ZZ$1, 0))</f>
        <v/>
      </c>
      <c r="C2319">
        <f>INDEX(resultados!$A$2:$ZZ$3000, 2313, MATCH($B$3, resultados!$A$1:$ZZ$1, 0))</f>
        <v/>
      </c>
    </row>
    <row r="2320">
      <c r="A2320">
        <f>INDEX(resultados!$A$2:$ZZ$3000, 2314, MATCH($B$1, resultados!$A$1:$ZZ$1, 0))</f>
        <v/>
      </c>
      <c r="B2320">
        <f>INDEX(resultados!$A$2:$ZZ$3000, 2314, MATCH($B$2, resultados!$A$1:$ZZ$1, 0))</f>
        <v/>
      </c>
      <c r="C2320">
        <f>INDEX(resultados!$A$2:$ZZ$3000, 2314, MATCH($B$3, resultados!$A$1:$ZZ$1, 0))</f>
        <v/>
      </c>
    </row>
    <row r="2321">
      <c r="A2321">
        <f>INDEX(resultados!$A$2:$ZZ$3000, 2315, MATCH($B$1, resultados!$A$1:$ZZ$1, 0))</f>
        <v/>
      </c>
      <c r="B2321">
        <f>INDEX(resultados!$A$2:$ZZ$3000, 2315, MATCH($B$2, resultados!$A$1:$ZZ$1, 0))</f>
        <v/>
      </c>
      <c r="C2321">
        <f>INDEX(resultados!$A$2:$ZZ$3000, 2315, MATCH($B$3, resultados!$A$1:$ZZ$1, 0))</f>
        <v/>
      </c>
    </row>
    <row r="2322">
      <c r="A2322">
        <f>INDEX(resultados!$A$2:$ZZ$3000, 2316, MATCH($B$1, resultados!$A$1:$ZZ$1, 0))</f>
        <v/>
      </c>
      <c r="B2322">
        <f>INDEX(resultados!$A$2:$ZZ$3000, 2316, MATCH($B$2, resultados!$A$1:$ZZ$1, 0))</f>
        <v/>
      </c>
      <c r="C2322">
        <f>INDEX(resultados!$A$2:$ZZ$3000, 2316, MATCH($B$3, resultados!$A$1:$ZZ$1, 0))</f>
        <v/>
      </c>
    </row>
    <row r="2323">
      <c r="A2323">
        <f>INDEX(resultados!$A$2:$ZZ$3000, 2317, MATCH($B$1, resultados!$A$1:$ZZ$1, 0))</f>
        <v/>
      </c>
      <c r="B2323">
        <f>INDEX(resultados!$A$2:$ZZ$3000, 2317, MATCH($B$2, resultados!$A$1:$ZZ$1, 0))</f>
        <v/>
      </c>
      <c r="C2323">
        <f>INDEX(resultados!$A$2:$ZZ$3000, 2317, MATCH($B$3, resultados!$A$1:$ZZ$1, 0))</f>
        <v/>
      </c>
    </row>
    <row r="2324">
      <c r="A2324">
        <f>INDEX(resultados!$A$2:$ZZ$3000, 2318, MATCH($B$1, resultados!$A$1:$ZZ$1, 0))</f>
        <v/>
      </c>
      <c r="B2324">
        <f>INDEX(resultados!$A$2:$ZZ$3000, 2318, MATCH($B$2, resultados!$A$1:$ZZ$1, 0))</f>
        <v/>
      </c>
      <c r="C2324">
        <f>INDEX(resultados!$A$2:$ZZ$3000, 2318, MATCH($B$3, resultados!$A$1:$ZZ$1, 0))</f>
        <v/>
      </c>
    </row>
    <row r="2325">
      <c r="A2325">
        <f>INDEX(resultados!$A$2:$ZZ$3000, 2319, MATCH($B$1, resultados!$A$1:$ZZ$1, 0))</f>
        <v/>
      </c>
      <c r="B2325">
        <f>INDEX(resultados!$A$2:$ZZ$3000, 2319, MATCH($B$2, resultados!$A$1:$ZZ$1, 0))</f>
        <v/>
      </c>
      <c r="C2325">
        <f>INDEX(resultados!$A$2:$ZZ$3000, 2319, MATCH($B$3, resultados!$A$1:$ZZ$1, 0))</f>
        <v/>
      </c>
    </row>
    <row r="2326">
      <c r="A2326">
        <f>INDEX(resultados!$A$2:$ZZ$3000, 2320, MATCH($B$1, resultados!$A$1:$ZZ$1, 0))</f>
        <v/>
      </c>
      <c r="B2326">
        <f>INDEX(resultados!$A$2:$ZZ$3000, 2320, MATCH($B$2, resultados!$A$1:$ZZ$1, 0))</f>
        <v/>
      </c>
      <c r="C2326">
        <f>INDEX(resultados!$A$2:$ZZ$3000, 2320, MATCH($B$3, resultados!$A$1:$ZZ$1, 0))</f>
        <v/>
      </c>
    </row>
    <row r="2327">
      <c r="A2327">
        <f>INDEX(resultados!$A$2:$ZZ$3000, 2321, MATCH($B$1, resultados!$A$1:$ZZ$1, 0))</f>
        <v/>
      </c>
      <c r="B2327">
        <f>INDEX(resultados!$A$2:$ZZ$3000, 2321, MATCH($B$2, resultados!$A$1:$ZZ$1, 0))</f>
        <v/>
      </c>
      <c r="C2327">
        <f>INDEX(resultados!$A$2:$ZZ$3000, 2321, MATCH($B$3, resultados!$A$1:$ZZ$1, 0))</f>
        <v/>
      </c>
    </row>
    <row r="2328">
      <c r="A2328">
        <f>INDEX(resultados!$A$2:$ZZ$3000, 2322, MATCH($B$1, resultados!$A$1:$ZZ$1, 0))</f>
        <v/>
      </c>
      <c r="B2328">
        <f>INDEX(resultados!$A$2:$ZZ$3000, 2322, MATCH($B$2, resultados!$A$1:$ZZ$1, 0))</f>
        <v/>
      </c>
      <c r="C2328">
        <f>INDEX(resultados!$A$2:$ZZ$3000, 2322, MATCH($B$3, resultados!$A$1:$ZZ$1, 0))</f>
        <v/>
      </c>
    </row>
    <row r="2329">
      <c r="A2329">
        <f>INDEX(resultados!$A$2:$ZZ$3000, 2323, MATCH($B$1, resultados!$A$1:$ZZ$1, 0))</f>
        <v/>
      </c>
      <c r="B2329">
        <f>INDEX(resultados!$A$2:$ZZ$3000, 2323, MATCH($B$2, resultados!$A$1:$ZZ$1, 0))</f>
        <v/>
      </c>
      <c r="C2329">
        <f>INDEX(resultados!$A$2:$ZZ$3000, 2323, MATCH($B$3, resultados!$A$1:$ZZ$1, 0))</f>
        <v/>
      </c>
    </row>
    <row r="2330">
      <c r="A2330">
        <f>INDEX(resultados!$A$2:$ZZ$3000, 2324, MATCH($B$1, resultados!$A$1:$ZZ$1, 0))</f>
        <v/>
      </c>
      <c r="B2330">
        <f>INDEX(resultados!$A$2:$ZZ$3000, 2324, MATCH($B$2, resultados!$A$1:$ZZ$1, 0))</f>
        <v/>
      </c>
      <c r="C2330">
        <f>INDEX(resultados!$A$2:$ZZ$3000, 2324, MATCH($B$3, resultados!$A$1:$ZZ$1, 0))</f>
        <v/>
      </c>
    </row>
    <row r="2331">
      <c r="A2331">
        <f>INDEX(resultados!$A$2:$ZZ$3000, 2325, MATCH($B$1, resultados!$A$1:$ZZ$1, 0))</f>
        <v/>
      </c>
      <c r="B2331">
        <f>INDEX(resultados!$A$2:$ZZ$3000, 2325, MATCH($B$2, resultados!$A$1:$ZZ$1, 0))</f>
        <v/>
      </c>
      <c r="C2331">
        <f>INDEX(resultados!$A$2:$ZZ$3000, 2325, MATCH($B$3, resultados!$A$1:$ZZ$1, 0))</f>
        <v/>
      </c>
    </row>
    <row r="2332">
      <c r="A2332">
        <f>INDEX(resultados!$A$2:$ZZ$3000, 2326, MATCH($B$1, resultados!$A$1:$ZZ$1, 0))</f>
        <v/>
      </c>
      <c r="B2332">
        <f>INDEX(resultados!$A$2:$ZZ$3000, 2326, MATCH($B$2, resultados!$A$1:$ZZ$1, 0))</f>
        <v/>
      </c>
      <c r="C2332">
        <f>INDEX(resultados!$A$2:$ZZ$3000, 2326, MATCH($B$3, resultados!$A$1:$ZZ$1, 0))</f>
        <v/>
      </c>
    </row>
    <row r="2333">
      <c r="A2333">
        <f>INDEX(resultados!$A$2:$ZZ$3000, 2327, MATCH($B$1, resultados!$A$1:$ZZ$1, 0))</f>
        <v/>
      </c>
      <c r="B2333">
        <f>INDEX(resultados!$A$2:$ZZ$3000, 2327, MATCH($B$2, resultados!$A$1:$ZZ$1, 0))</f>
        <v/>
      </c>
      <c r="C2333">
        <f>INDEX(resultados!$A$2:$ZZ$3000, 2327, MATCH($B$3, resultados!$A$1:$ZZ$1, 0))</f>
        <v/>
      </c>
    </row>
    <row r="2334">
      <c r="A2334">
        <f>INDEX(resultados!$A$2:$ZZ$3000, 2328, MATCH($B$1, resultados!$A$1:$ZZ$1, 0))</f>
        <v/>
      </c>
      <c r="B2334">
        <f>INDEX(resultados!$A$2:$ZZ$3000, 2328, MATCH($B$2, resultados!$A$1:$ZZ$1, 0))</f>
        <v/>
      </c>
      <c r="C2334">
        <f>INDEX(resultados!$A$2:$ZZ$3000, 2328, MATCH($B$3, resultados!$A$1:$ZZ$1, 0))</f>
        <v/>
      </c>
    </row>
    <row r="2335">
      <c r="A2335">
        <f>INDEX(resultados!$A$2:$ZZ$3000, 2329, MATCH($B$1, resultados!$A$1:$ZZ$1, 0))</f>
        <v/>
      </c>
      <c r="B2335">
        <f>INDEX(resultados!$A$2:$ZZ$3000, 2329, MATCH($B$2, resultados!$A$1:$ZZ$1, 0))</f>
        <v/>
      </c>
      <c r="C2335">
        <f>INDEX(resultados!$A$2:$ZZ$3000, 2329, MATCH($B$3, resultados!$A$1:$ZZ$1, 0))</f>
        <v/>
      </c>
    </row>
    <row r="2336">
      <c r="A2336">
        <f>INDEX(resultados!$A$2:$ZZ$3000, 2330, MATCH($B$1, resultados!$A$1:$ZZ$1, 0))</f>
        <v/>
      </c>
      <c r="B2336">
        <f>INDEX(resultados!$A$2:$ZZ$3000, 2330, MATCH($B$2, resultados!$A$1:$ZZ$1, 0))</f>
        <v/>
      </c>
      <c r="C2336">
        <f>INDEX(resultados!$A$2:$ZZ$3000, 2330, MATCH($B$3, resultados!$A$1:$ZZ$1, 0))</f>
        <v/>
      </c>
    </row>
    <row r="2337">
      <c r="A2337">
        <f>INDEX(resultados!$A$2:$ZZ$3000, 2331, MATCH($B$1, resultados!$A$1:$ZZ$1, 0))</f>
        <v/>
      </c>
      <c r="B2337">
        <f>INDEX(resultados!$A$2:$ZZ$3000, 2331, MATCH($B$2, resultados!$A$1:$ZZ$1, 0))</f>
        <v/>
      </c>
      <c r="C2337">
        <f>INDEX(resultados!$A$2:$ZZ$3000, 2331, MATCH($B$3, resultados!$A$1:$ZZ$1, 0))</f>
        <v/>
      </c>
    </row>
    <row r="2338">
      <c r="A2338">
        <f>INDEX(resultados!$A$2:$ZZ$3000, 2332, MATCH($B$1, resultados!$A$1:$ZZ$1, 0))</f>
        <v/>
      </c>
      <c r="B2338">
        <f>INDEX(resultados!$A$2:$ZZ$3000, 2332, MATCH($B$2, resultados!$A$1:$ZZ$1, 0))</f>
        <v/>
      </c>
      <c r="C2338">
        <f>INDEX(resultados!$A$2:$ZZ$3000, 2332, MATCH($B$3, resultados!$A$1:$ZZ$1, 0))</f>
        <v/>
      </c>
    </row>
    <row r="2339">
      <c r="A2339">
        <f>INDEX(resultados!$A$2:$ZZ$3000, 2333, MATCH($B$1, resultados!$A$1:$ZZ$1, 0))</f>
        <v/>
      </c>
      <c r="B2339">
        <f>INDEX(resultados!$A$2:$ZZ$3000, 2333, MATCH($B$2, resultados!$A$1:$ZZ$1, 0))</f>
        <v/>
      </c>
      <c r="C2339">
        <f>INDEX(resultados!$A$2:$ZZ$3000, 2333, MATCH($B$3, resultados!$A$1:$ZZ$1, 0))</f>
        <v/>
      </c>
    </row>
    <row r="2340">
      <c r="A2340">
        <f>INDEX(resultados!$A$2:$ZZ$3000, 2334, MATCH($B$1, resultados!$A$1:$ZZ$1, 0))</f>
        <v/>
      </c>
      <c r="B2340">
        <f>INDEX(resultados!$A$2:$ZZ$3000, 2334, MATCH($B$2, resultados!$A$1:$ZZ$1, 0))</f>
        <v/>
      </c>
      <c r="C2340">
        <f>INDEX(resultados!$A$2:$ZZ$3000, 2334, MATCH($B$3, resultados!$A$1:$ZZ$1, 0))</f>
        <v/>
      </c>
    </row>
    <row r="2341">
      <c r="A2341">
        <f>INDEX(resultados!$A$2:$ZZ$3000, 2335, MATCH($B$1, resultados!$A$1:$ZZ$1, 0))</f>
        <v/>
      </c>
      <c r="B2341">
        <f>INDEX(resultados!$A$2:$ZZ$3000, 2335, MATCH($B$2, resultados!$A$1:$ZZ$1, 0))</f>
        <v/>
      </c>
      <c r="C2341">
        <f>INDEX(resultados!$A$2:$ZZ$3000, 2335, MATCH($B$3, resultados!$A$1:$ZZ$1, 0))</f>
        <v/>
      </c>
    </row>
    <row r="2342">
      <c r="A2342">
        <f>INDEX(resultados!$A$2:$ZZ$3000, 2336, MATCH($B$1, resultados!$A$1:$ZZ$1, 0))</f>
        <v/>
      </c>
      <c r="B2342">
        <f>INDEX(resultados!$A$2:$ZZ$3000, 2336, MATCH($B$2, resultados!$A$1:$ZZ$1, 0))</f>
        <v/>
      </c>
      <c r="C2342">
        <f>INDEX(resultados!$A$2:$ZZ$3000, 2336, MATCH($B$3, resultados!$A$1:$ZZ$1, 0))</f>
        <v/>
      </c>
    </row>
    <row r="2343">
      <c r="A2343">
        <f>INDEX(resultados!$A$2:$ZZ$3000, 2337, MATCH($B$1, resultados!$A$1:$ZZ$1, 0))</f>
        <v/>
      </c>
      <c r="B2343">
        <f>INDEX(resultados!$A$2:$ZZ$3000, 2337, MATCH($B$2, resultados!$A$1:$ZZ$1, 0))</f>
        <v/>
      </c>
      <c r="C2343">
        <f>INDEX(resultados!$A$2:$ZZ$3000, 2337, MATCH($B$3, resultados!$A$1:$ZZ$1, 0))</f>
        <v/>
      </c>
    </row>
    <row r="2344">
      <c r="A2344">
        <f>INDEX(resultados!$A$2:$ZZ$3000, 2338, MATCH($B$1, resultados!$A$1:$ZZ$1, 0))</f>
        <v/>
      </c>
      <c r="B2344">
        <f>INDEX(resultados!$A$2:$ZZ$3000, 2338, MATCH($B$2, resultados!$A$1:$ZZ$1, 0))</f>
        <v/>
      </c>
      <c r="C2344">
        <f>INDEX(resultados!$A$2:$ZZ$3000, 2338, MATCH($B$3, resultados!$A$1:$ZZ$1, 0))</f>
        <v/>
      </c>
    </row>
    <row r="2345">
      <c r="A2345">
        <f>INDEX(resultados!$A$2:$ZZ$3000, 2339, MATCH($B$1, resultados!$A$1:$ZZ$1, 0))</f>
        <v/>
      </c>
      <c r="B2345">
        <f>INDEX(resultados!$A$2:$ZZ$3000, 2339, MATCH($B$2, resultados!$A$1:$ZZ$1, 0))</f>
        <v/>
      </c>
      <c r="C2345">
        <f>INDEX(resultados!$A$2:$ZZ$3000, 2339, MATCH($B$3, resultados!$A$1:$ZZ$1, 0))</f>
        <v/>
      </c>
    </row>
    <row r="2346">
      <c r="A2346">
        <f>INDEX(resultados!$A$2:$ZZ$3000, 2340, MATCH($B$1, resultados!$A$1:$ZZ$1, 0))</f>
        <v/>
      </c>
      <c r="B2346">
        <f>INDEX(resultados!$A$2:$ZZ$3000, 2340, MATCH($B$2, resultados!$A$1:$ZZ$1, 0))</f>
        <v/>
      </c>
      <c r="C2346">
        <f>INDEX(resultados!$A$2:$ZZ$3000, 2340, MATCH($B$3, resultados!$A$1:$ZZ$1, 0))</f>
        <v/>
      </c>
    </row>
    <row r="2347">
      <c r="A2347">
        <f>INDEX(resultados!$A$2:$ZZ$3000, 2341, MATCH($B$1, resultados!$A$1:$ZZ$1, 0))</f>
        <v/>
      </c>
      <c r="B2347">
        <f>INDEX(resultados!$A$2:$ZZ$3000, 2341, MATCH($B$2, resultados!$A$1:$ZZ$1, 0))</f>
        <v/>
      </c>
      <c r="C2347">
        <f>INDEX(resultados!$A$2:$ZZ$3000, 2341, MATCH($B$3, resultados!$A$1:$ZZ$1, 0))</f>
        <v/>
      </c>
    </row>
    <row r="2348">
      <c r="A2348">
        <f>INDEX(resultados!$A$2:$ZZ$3000, 2342, MATCH($B$1, resultados!$A$1:$ZZ$1, 0))</f>
        <v/>
      </c>
      <c r="B2348">
        <f>INDEX(resultados!$A$2:$ZZ$3000, 2342, MATCH($B$2, resultados!$A$1:$ZZ$1, 0))</f>
        <v/>
      </c>
      <c r="C2348">
        <f>INDEX(resultados!$A$2:$ZZ$3000, 2342, MATCH($B$3, resultados!$A$1:$ZZ$1, 0))</f>
        <v/>
      </c>
    </row>
    <row r="2349">
      <c r="A2349">
        <f>INDEX(resultados!$A$2:$ZZ$3000, 2343, MATCH($B$1, resultados!$A$1:$ZZ$1, 0))</f>
        <v/>
      </c>
      <c r="B2349">
        <f>INDEX(resultados!$A$2:$ZZ$3000, 2343, MATCH($B$2, resultados!$A$1:$ZZ$1, 0))</f>
        <v/>
      </c>
      <c r="C2349">
        <f>INDEX(resultados!$A$2:$ZZ$3000, 2343, MATCH($B$3, resultados!$A$1:$ZZ$1, 0))</f>
        <v/>
      </c>
    </row>
    <row r="2350">
      <c r="A2350">
        <f>INDEX(resultados!$A$2:$ZZ$3000, 2344, MATCH($B$1, resultados!$A$1:$ZZ$1, 0))</f>
        <v/>
      </c>
      <c r="B2350">
        <f>INDEX(resultados!$A$2:$ZZ$3000, 2344, MATCH($B$2, resultados!$A$1:$ZZ$1, 0))</f>
        <v/>
      </c>
      <c r="C2350">
        <f>INDEX(resultados!$A$2:$ZZ$3000, 2344, MATCH($B$3, resultados!$A$1:$ZZ$1, 0))</f>
        <v/>
      </c>
    </row>
    <row r="2351">
      <c r="A2351">
        <f>INDEX(resultados!$A$2:$ZZ$3000, 2345, MATCH($B$1, resultados!$A$1:$ZZ$1, 0))</f>
        <v/>
      </c>
      <c r="B2351">
        <f>INDEX(resultados!$A$2:$ZZ$3000, 2345, MATCH($B$2, resultados!$A$1:$ZZ$1, 0))</f>
        <v/>
      </c>
      <c r="C2351">
        <f>INDEX(resultados!$A$2:$ZZ$3000, 2345, MATCH($B$3, resultados!$A$1:$ZZ$1, 0))</f>
        <v/>
      </c>
    </row>
    <row r="2352">
      <c r="A2352">
        <f>INDEX(resultados!$A$2:$ZZ$3000, 2346, MATCH($B$1, resultados!$A$1:$ZZ$1, 0))</f>
        <v/>
      </c>
      <c r="B2352">
        <f>INDEX(resultados!$A$2:$ZZ$3000, 2346, MATCH($B$2, resultados!$A$1:$ZZ$1, 0))</f>
        <v/>
      </c>
      <c r="C2352">
        <f>INDEX(resultados!$A$2:$ZZ$3000, 2346, MATCH($B$3, resultados!$A$1:$ZZ$1, 0))</f>
        <v/>
      </c>
    </row>
    <row r="2353">
      <c r="A2353">
        <f>INDEX(resultados!$A$2:$ZZ$3000, 2347, MATCH($B$1, resultados!$A$1:$ZZ$1, 0))</f>
        <v/>
      </c>
      <c r="B2353">
        <f>INDEX(resultados!$A$2:$ZZ$3000, 2347, MATCH($B$2, resultados!$A$1:$ZZ$1, 0))</f>
        <v/>
      </c>
      <c r="C2353">
        <f>INDEX(resultados!$A$2:$ZZ$3000, 2347, MATCH($B$3, resultados!$A$1:$ZZ$1, 0))</f>
        <v/>
      </c>
    </row>
    <row r="2354">
      <c r="A2354">
        <f>INDEX(resultados!$A$2:$ZZ$3000, 2348, MATCH($B$1, resultados!$A$1:$ZZ$1, 0))</f>
        <v/>
      </c>
      <c r="B2354">
        <f>INDEX(resultados!$A$2:$ZZ$3000, 2348, MATCH($B$2, resultados!$A$1:$ZZ$1, 0))</f>
        <v/>
      </c>
      <c r="C2354">
        <f>INDEX(resultados!$A$2:$ZZ$3000, 2348, MATCH($B$3, resultados!$A$1:$ZZ$1, 0))</f>
        <v/>
      </c>
    </row>
    <row r="2355">
      <c r="A2355">
        <f>INDEX(resultados!$A$2:$ZZ$3000, 2349, MATCH($B$1, resultados!$A$1:$ZZ$1, 0))</f>
        <v/>
      </c>
      <c r="B2355">
        <f>INDEX(resultados!$A$2:$ZZ$3000, 2349, MATCH($B$2, resultados!$A$1:$ZZ$1, 0))</f>
        <v/>
      </c>
      <c r="C2355">
        <f>INDEX(resultados!$A$2:$ZZ$3000, 2349, MATCH($B$3, resultados!$A$1:$ZZ$1, 0))</f>
        <v/>
      </c>
    </row>
    <row r="2356">
      <c r="A2356">
        <f>INDEX(resultados!$A$2:$ZZ$3000, 2350, MATCH($B$1, resultados!$A$1:$ZZ$1, 0))</f>
        <v/>
      </c>
      <c r="B2356">
        <f>INDEX(resultados!$A$2:$ZZ$3000, 2350, MATCH($B$2, resultados!$A$1:$ZZ$1, 0))</f>
        <v/>
      </c>
      <c r="C2356">
        <f>INDEX(resultados!$A$2:$ZZ$3000, 2350, MATCH($B$3, resultados!$A$1:$ZZ$1, 0))</f>
        <v/>
      </c>
    </row>
    <row r="2357">
      <c r="A2357">
        <f>INDEX(resultados!$A$2:$ZZ$3000, 2351, MATCH($B$1, resultados!$A$1:$ZZ$1, 0))</f>
        <v/>
      </c>
      <c r="B2357">
        <f>INDEX(resultados!$A$2:$ZZ$3000, 2351, MATCH($B$2, resultados!$A$1:$ZZ$1, 0))</f>
        <v/>
      </c>
      <c r="C2357">
        <f>INDEX(resultados!$A$2:$ZZ$3000, 2351, MATCH($B$3, resultados!$A$1:$ZZ$1, 0))</f>
        <v/>
      </c>
    </row>
    <row r="2358">
      <c r="A2358">
        <f>INDEX(resultados!$A$2:$ZZ$3000, 2352, MATCH($B$1, resultados!$A$1:$ZZ$1, 0))</f>
        <v/>
      </c>
      <c r="B2358">
        <f>INDEX(resultados!$A$2:$ZZ$3000, 2352, MATCH($B$2, resultados!$A$1:$ZZ$1, 0))</f>
        <v/>
      </c>
      <c r="C2358">
        <f>INDEX(resultados!$A$2:$ZZ$3000, 2352, MATCH($B$3, resultados!$A$1:$ZZ$1, 0))</f>
        <v/>
      </c>
    </row>
    <row r="2359">
      <c r="A2359">
        <f>INDEX(resultados!$A$2:$ZZ$3000, 2353, MATCH($B$1, resultados!$A$1:$ZZ$1, 0))</f>
        <v/>
      </c>
      <c r="B2359">
        <f>INDEX(resultados!$A$2:$ZZ$3000, 2353, MATCH($B$2, resultados!$A$1:$ZZ$1, 0))</f>
        <v/>
      </c>
      <c r="C2359">
        <f>INDEX(resultados!$A$2:$ZZ$3000, 2353, MATCH($B$3, resultados!$A$1:$ZZ$1, 0))</f>
        <v/>
      </c>
    </row>
    <row r="2360">
      <c r="A2360">
        <f>INDEX(resultados!$A$2:$ZZ$3000, 2354, MATCH($B$1, resultados!$A$1:$ZZ$1, 0))</f>
        <v/>
      </c>
      <c r="B2360">
        <f>INDEX(resultados!$A$2:$ZZ$3000, 2354, MATCH($B$2, resultados!$A$1:$ZZ$1, 0))</f>
        <v/>
      </c>
      <c r="C2360">
        <f>INDEX(resultados!$A$2:$ZZ$3000, 2354, MATCH($B$3, resultados!$A$1:$ZZ$1, 0))</f>
        <v/>
      </c>
    </row>
    <row r="2361">
      <c r="A2361">
        <f>INDEX(resultados!$A$2:$ZZ$3000, 2355, MATCH($B$1, resultados!$A$1:$ZZ$1, 0))</f>
        <v/>
      </c>
      <c r="B2361">
        <f>INDEX(resultados!$A$2:$ZZ$3000, 2355, MATCH($B$2, resultados!$A$1:$ZZ$1, 0))</f>
        <v/>
      </c>
      <c r="C2361">
        <f>INDEX(resultados!$A$2:$ZZ$3000, 2355, MATCH($B$3, resultados!$A$1:$ZZ$1, 0))</f>
        <v/>
      </c>
    </row>
    <row r="2362">
      <c r="A2362">
        <f>INDEX(resultados!$A$2:$ZZ$3000, 2356, MATCH($B$1, resultados!$A$1:$ZZ$1, 0))</f>
        <v/>
      </c>
      <c r="B2362">
        <f>INDEX(resultados!$A$2:$ZZ$3000, 2356, MATCH($B$2, resultados!$A$1:$ZZ$1, 0))</f>
        <v/>
      </c>
      <c r="C2362">
        <f>INDEX(resultados!$A$2:$ZZ$3000, 2356, MATCH($B$3, resultados!$A$1:$ZZ$1, 0))</f>
        <v/>
      </c>
    </row>
    <row r="2363">
      <c r="A2363">
        <f>INDEX(resultados!$A$2:$ZZ$3000, 2357, MATCH($B$1, resultados!$A$1:$ZZ$1, 0))</f>
        <v/>
      </c>
      <c r="B2363">
        <f>INDEX(resultados!$A$2:$ZZ$3000, 2357, MATCH($B$2, resultados!$A$1:$ZZ$1, 0))</f>
        <v/>
      </c>
      <c r="C2363">
        <f>INDEX(resultados!$A$2:$ZZ$3000, 2357, MATCH($B$3, resultados!$A$1:$ZZ$1, 0))</f>
        <v/>
      </c>
    </row>
    <row r="2364">
      <c r="A2364">
        <f>INDEX(resultados!$A$2:$ZZ$3000, 2358, MATCH($B$1, resultados!$A$1:$ZZ$1, 0))</f>
        <v/>
      </c>
      <c r="B2364">
        <f>INDEX(resultados!$A$2:$ZZ$3000, 2358, MATCH($B$2, resultados!$A$1:$ZZ$1, 0))</f>
        <v/>
      </c>
      <c r="C2364">
        <f>INDEX(resultados!$A$2:$ZZ$3000, 2358, MATCH($B$3, resultados!$A$1:$ZZ$1, 0))</f>
        <v/>
      </c>
    </row>
    <row r="2365">
      <c r="A2365">
        <f>INDEX(resultados!$A$2:$ZZ$3000, 2359, MATCH($B$1, resultados!$A$1:$ZZ$1, 0))</f>
        <v/>
      </c>
      <c r="B2365">
        <f>INDEX(resultados!$A$2:$ZZ$3000, 2359, MATCH($B$2, resultados!$A$1:$ZZ$1, 0))</f>
        <v/>
      </c>
      <c r="C2365">
        <f>INDEX(resultados!$A$2:$ZZ$3000, 2359, MATCH($B$3, resultados!$A$1:$ZZ$1, 0))</f>
        <v/>
      </c>
    </row>
    <row r="2366">
      <c r="A2366">
        <f>INDEX(resultados!$A$2:$ZZ$3000, 2360, MATCH($B$1, resultados!$A$1:$ZZ$1, 0))</f>
        <v/>
      </c>
      <c r="B2366">
        <f>INDEX(resultados!$A$2:$ZZ$3000, 2360, MATCH($B$2, resultados!$A$1:$ZZ$1, 0))</f>
        <v/>
      </c>
      <c r="C2366">
        <f>INDEX(resultados!$A$2:$ZZ$3000, 2360, MATCH($B$3, resultados!$A$1:$ZZ$1, 0))</f>
        <v/>
      </c>
    </row>
    <row r="2367">
      <c r="A2367">
        <f>INDEX(resultados!$A$2:$ZZ$3000, 2361, MATCH($B$1, resultados!$A$1:$ZZ$1, 0))</f>
        <v/>
      </c>
      <c r="B2367">
        <f>INDEX(resultados!$A$2:$ZZ$3000, 2361, MATCH($B$2, resultados!$A$1:$ZZ$1, 0))</f>
        <v/>
      </c>
      <c r="C2367">
        <f>INDEX(resultados!$A$2:$ZZ$3000, 2361, MATCH($B$3, resultados!$A$1:$ZZ$1, 0))</f>
        <v/>
      </c>
    </row>
    <row r="2368">
      <c r="A2368">
        <f>INDEX(resultados!$A$2:$ZZ$3000, 2362, MATCH($B$1, resultados!$A$1:$ZZ$1, 0))</f>
        <v/>
      </c>
      <c r="B2368">
        <f>INDEX(resultados!$A$2:$ZZ$3000, 2362, MATCH($B$2, resultados!$A$1:$ZZ$1, 0))</f>
        <v/>
      </c>
      <c r="C2368">
        <f>INDEX(resultados!$A$2:$ZZ$3000, 2362, MATCH($B$3, resultados!$A$1:$ZZ$1, 0))</f>
        <v/>
      </c>
    </row>
    <row r="2369">
      <c r="A2369">
        <f>INDEX(resultados!$A$2:$ZZ$3000, 2363, MATCH($B$1, resultados!$A$1:$ZZ$1, 0))</f>
        <v/>
      </c>
      <c r="B2369">
        <f>INDEX(resultados!$A$2:$ZZ$3000, 2363, MATCH($B$2, resultados!$A$1:$ZZ$1, 0))</f>
        <v/>
      </c>
      <c r="C2369">
        <f>INDEX(resultados!$A$2:$ZZ$3000, 2363, MATCH($B$3, resultados!$A$1:$ZZ$1, 0))</f>
        <v/>
      </c>
    </row>
    <row r="2370">
      <c r="A2370">
        <f>INDEX(resultados!$A$2:$ZZ$3000, 2364, MATCH($B$1, resultados!$A$1:$ZZ$1, 0))</f>
        <v/>
      </c>
      <c r="B2370">
        <f>INDEX(resultados!$A$2:$ZZ$3000, 2364, MATCH($B$2, resultados!$A$1:$ZZ$1, 0))</f>
        <v/>
      </c>
      <c r="C2370">
        <f>INDEX(resultados!$A$2:$ZZ$3000, 2364, MATCH($B$3, resultados!$A$1:$ZZ$1, 0))</f>
        <v/>
      </c>
    </row>
    <row r="2371">
      <c r="A2371">
        <f>INDEX(resultados!$A$2:$ZZ$3000, 2365, MATCH($B$1, resultados!$A$1:$ZZ$1, 0))</f>
        <v/>
      </c>
      <c r="B2371">
        <f>INDEX(resultados!$A$2:$ZZ$3000, 2365, MATCH($B$2, resultados!$A$1:$ZZ$1, 0))</f>
        <v/>
      </c>
      <c r="C2371">
        <f>INDEX(resultados!$A$2:$ZZ$3000, 2365, MATCH($B$3, resultados!$A$1:$ZZ$1, 0))</f>
        <v/>
      </c>
    </row>
    <row r="2372">
      <c r="A2372">
        <f>INDEX(resultados!$A$2:$ZZ$3000, 2366, MATCH($B$1, resultados!$A$1:$ZZ$1, 0))</f>
        <v/>
      </c>
      <c r="B2372">
        <f>INDEX(resultados!$A$2:$ZZ$3000, 2366, MATCH($B$2, resultados!$A$1:$ZZ$1, 0))</f>
        <v/>
      </c>
      <c r="C2372">
        <f>INDEX(resultados!$A$2:$ZZ$3000, 2366, MATCH($B$3, resultados!$A$1:$ZZ$1, 0))</f>
        <v/>
      </c>
    </row>
    <row r="2373">
      <c r="A2373">
        <f>INDEX(resultados!$A$2:$ZZ$3000, 2367, MATCH($B$1, resultados!$A$1:$ZZ$1, 0))</f>
        <v/>
      </c>
      <c r="B2373">
        <f>INDEX(resultados!$A$2:$ZZ$3000, 2367, MATCH($B$2, resultados!$A$1:$ZZ$1, 0))</f>
        <v/>
      </c>
      <c r="C2373">
        <f>INDEX(resultados!$A$2:$ZZ$3000, 2367, MATCH($B$3, resultados!$A$1:$ZZ$1, 0))</f>
        <v/>
      </c>
    </row>
    <row r="2374">
      <c r="A2374">
        <f>INDEX(resultados!$A$2:$ZZ$3000, 2368, MATCH($B$1, resultados!$A$1:$ZZ$1, 0))</f>
        <v/>
      </c>
      <c r="B2374">
        <f>INDEX(resultados!$A$2:$ZZ$3000, 2368, MATCH($B$2, resultados!$A$1:$ZZ$1, 0))</f>
        <v/>
      </c>
      <c r="C2374">
        <f>INDEX(resultados!$A$2:$ZZ$3000, 2368, MATCH($B$3, resultados!$A$1:$ZZ$1, 0))</f>
        <v/>
      </c>
    </row>
    <row r="2375">
      <c r="A2375">
        <f>INDEX(resultados!$A$2:$ZZ$3000, 2369, MATCH($B$1, resultados!$A$1:$ZZ$1, 0))</f>
        <v/>
      </c>
      <c r="B2375">
        <f>INDEX(resultados!$A$2:$ZZ$3000, 2369, MATCH($B$2, resultados!$A$1:$ZZ$1, 0))</f>
        <v/>
      </c>
      <c r="C2375">
        <f>INDEX(resultados!$A$2:$ZZ$3000, 2369, MATCH($B$3, resultados!$A$1:$ZZ$1, 0))</f>
        <v/>
      </c>
    </row>
    <row r="2376">
      <c r="A2376">
        <f>INDEX(resultados!$A$2:$ZZ$3000, 2370, MATCH($B$1, resultados!$A$1:$ZZ$1, 0))</f>
        <v/>
      </c>
      <c r="B2376">
        <f>INDEX(resultados!$A$2:$ZZ$3000, 2370, MATCH($B$2, resultados!$A$1:$ZZ$1, 0))</f>
        <v/>
      </c>
      <c r="C2376">
        <f>INDEX(resultados!$A$2:$ZZ$3000, 2370, MATCH($B$3, resultados!$A$1:$ZZ$1, 0))</f>
        <v/>
      </c>
    </row>
    <row r="2377">
      <c r="A2377">
        <f>INDEX(resultados!$A$2:$ZZ$3000, 2371, MATCH($B$1, resultados!$A$1:$ZZ$1, 0))</f>
        <v/>
      </c>
      <c r="B2377">
        <f>INDEX(resultados!$A$2:$ZZ$3000, 2371, MATCH($B$2, resultados!$A$1:$ZZ$1, 0))</f>
        <v/>
      </c>
      <c r="C2377">
        <f>INDEX(resultados!$A$2:$ZZ$3000, 2371, MATCH($B$3, resultados!$A$1:$ZZ$1, 0))</f>
        <v/>
      </c>
    </row>
    <row r="2378">
      <c r="A2378">
        <f>INDEX(resultados!$A$2:$ZZ$3000, 2372, MATCH($B$1, resultados!$A$1:$ZZ$1, 0))</f>
        <v/>
      </c>
      <c r="B2378">
        <f>INDEX(resultados!$A$2:$ZZ$3000, 2372, MATCH($B$2, resultados!$A$1:$ZZ$1, 0))</f>
        <v/>
      </c>
      <c r="C2378">
        <f>INDEX(resultados!$A$2:$ZZ$3000, 2372, MATCH($B$3, resultados!$A$1:$ZZ$1, 0))</f>
        <v/>
      </c>
    </row>
    <row r="2379">
      <c r="A2379">
        <f>INDEX(resultados!$A$2:$ZZ$3000, 2373, MATCH($B$1, resultados!$A$1:$ZZ$1, 0))</f>
        <v/>
      </c>
      <c r="B2379">
        <f>INDEX(resultados!$A$2:$ZZ$3000, 2373, MATCH($B$2, resultados!$A$1:$ZZ$1, 0))</f>
        <v/>
      </c>
      <c r="C2379">
        <f>INDEX(resultados!$A$2:$ZZ$3000, 2373, MATCH($B$3, resultados!$A$1:$ZZ$1, 0))</f>
        <v/>
      </c>
    </row>
    <row r="2380">
      <c r="A2380">
        <f>INDEX(resultados!$A$2:$ZZ$3000, 2374, MATCH($B$1, resultados!$A$1:$ZZ$1, 0))</f>
        <v/>
      </c>
      <c r="B2380">
        <f>INDEX(resultados!$A$2:$ZZ$3000, 2374, MATCH($B$2, resultados!$A$1:$ZZ$1, 0))</f>
        <v/>
      </c>
      <c r="C2380">
        <f>INDEX(resultados!$A$2:$ZZ$3000, 2374, MATCH($B$3, resultados!$A$1:$ZZ$1, 0))</f>
        <v/>
      </c>
    </row>
    <row r="2381">
      <c r="A2381">
        <f>INDEX(resultados!$A$2:$ZZ$3000, 2375, MATCH($B$1, resultados!$A$1:$ZZ$1, 0))</f>
        <v/>
      </c>
      <c r="B2381">
        <f>INDEX(resultados!$A$2:$ZZ$3000, 2375, MATCH($B$2, resultados!$A$1:$ZZ$1, 0))</f>
        <v/>
      </c>
      <c r="C2381">
        <f>INDEX(resultados!$A$2:$ZZ$3000, 2375, MATCH($B$3, resultados!$A$1:$ZZ$1, 0))</f>
        <v/>
      </c>
    </row>
    <row r="2382">
      <c r="A2382">
        <f>INDEX(resultados!$A$2:$ZZ$3000, 2376, MATCH($B$1, resultados!$A$1:$ZZ$1, 0))</f>
        <v/>
      </c>
      <c r="B2382">
        <f>INDEX(resultados!$A$2:$ZZ$3000, 2376, MATCH($B$2, resultados!$A$1:$ZZ$1, 0))</f>
        <v/>
      </c>
      <c r="C2382">
        <f>INDEX(resultados!$A$2:$ZZ$3000, 2376, MATCH($B$3, resultados!$A$1:$ZZ$1, 0))</f>
        <v/>
      </c>
    </row>
    <row r="2383">
      <c r="A2383">
        <f>INDEX(resultados!$A$2:$ZZ$3000, 2377, MATCH($B$1, resultados!$A$1:$ZZ$1, 0))</f>
        <v/>
      </c>
      <c r="B2383">
        <f>INDEX(resultados!$A$2:$ZZ$3000, 2377, MATCH($B$2, resultados!$A$1:$ZZ$1, 0))</f>
        <v/>
      </c>
      <c r="C2383">
        <f>INDEX(resultados!$A$2:$ZZ$3000, 2377, MATCH($B$3, resultados!$A$1:$ZZ$1, 0))</f>
        <v/>
      </c>
    </row>
    <row r="2384">
      <c r="A2384">
        <f>INDEX(resultados!$A$2:$ZZ$3000, 2378, MATCH($B$1, resultados!$A$1:$ZZ$1, 0))</f>
        <v/>
      </c>
      <c r="B2384">
        <f>INDEX(resultados!$A$2:$ZZ$3000, 2378, MATCH($B$2, resultados!$A$1:$ZZ$1, 0))</f>
        <v/>
      </c>
      <c r="C2384">
        <f>INDEX(resultados!$A$2:$ZZ$3000, 2378, MATCH($B$3, resultados!$A$1:$ZZ$1, 0))</f>
        <v/>
      </c>
    </row>
    <row r="2385">
      <c r="A2385">
        <f>INDEX(resultados!$A$2:$ZZ$3000, 2379, MATCH($B$1, resultados!$A$1:$ZZ$1, 0))</f>
        <v/>
      </c>
      <c r="B2385">
        <f>INDEX(resultados!$A$2:$ZZ$3000, 2379, MATCH($B$2, resultados!$A$1:$ZZ$1, 0))</f>
        <v/>
      </c>
      <c r="C2385">
        <f>INDEX(resultados!$A$2:$ZZ$3000, 2379, MATCH($B$3, resultados!$A$1:$ZZ$1, 0))</f>
        <v/>
      </c>
    </row>
    <row r="2386">
      <c r="A2386">
        <f>INDEX(resultados!$A$2:$ZZ$3000, 2380, MATCH($B$1, resultados!$A$1:$ZZ$1, 0))</f>
        <v/>
      </c>
      <c r="B2386">
        <f>INDEX(resultados!$A$2:$ZZ$3000, 2380, MATCH($B$2, resultados!$A$1:$ZZ$1, 0))</f>
        <v/>
      </c>
      <c r="C2386">
        <f>INDEX(resultados!$A$2:$ZZ$3000, 2380, MATCH($B$3, resultados!$A$1:$ZZ$1, 0))</f>
        <v/>
      </c>
    </row>
    <row r="2387">
      <c r="A2387">
        <f>INDEX(resultados!$A$2:$ZZ$3000, 2381, MATCH($B$1, resultados!$A$1:$ZZ$1, 0))</f>
        <v/>
      </c>
      <c r="B2387">
        <f>INDEX(resultados!$A$2:$ZZ$3000, 2381, MATCH($B$2, resultados!$A$1:$ZZ$1, 0))</f>
        <v/>
      </c>
      <c r="C2387">
        <f>INDEX(resultados!$A$2:$ZZ$3000, 2381, MATCH($B$3, resultados!$A$1:$ZZ$1, 0))</f>
        <v/>
      </c>
    </row>
    <row r="2388">
      <c r="A2388">
        <f>INDEX(resultados!$A$2:$ZZ$3000, 2382, MATCH($B$1, resultados!$A$1:$ZZ$1, 0))</f>
        <v/>
      </c>
      <c r="B2388">
        <f>INDEX(resultados!$A$2:$ZZ$3000, 2382, MATCH($B$2, resultados!$A$1:$ZZ$1, 0))</f>
        <v/>
      </c>
      <c r="C2388">
        <f>INDEX(resultados!$A$2:$ZZ$3000, 2382, MATCH($B$3, resultados!$A$1:$ZZ$1, 0))</f>
        <v/>
      </c>
    </row>
    <row r="2389">
      <c r="A2389">
        <f>INDEX(resultados!$A$2:$ZZ$3000, 2383, MATCH($B$1, resultados!$A$1:$ZZ$1, 0))</f>
        <v/>
      </c>
      <c r="B2389">
        <f>INDEX(resultados!$A$2:$ZZ$3000, 2383, MATCH($B$2, resultados!$A$1:$ZZ$1, 0))</f>
        <v/>
      </c>
      <c r="C2389">
        <f>INDEX(resultados!$A$2:$ZZ$3000, 2383, MATCH($B$3, resultados!$A$1:$ZZ$1, 0))</f>
        <v/>
      </c>
    </row>
    <row r="2390">
      <c r="A2390">
        <f>INDEX(resultados!$A$2:$ZZ$3000, 2384, MATCH($B$1, resultados!$A$1:$ZZ$1, 0))</f>
        <v/>
      </c>
      <c r="B2390">
        <f>INDEX(resultados!$A$2:$ZZ$3000, 2384, MATCH($B$2, resultados!$A$1:$ZZ$1, 0))</f>
        <v/>
      </c>
      <c r="C2390">
        <f>INDEX(resultados!$A$2:$ZZ$3000, 2384, MATCH($B$3, resultados!$A$1:$ZZ$1, 0))</f>
        <v/>
      </c>
    </row>
    <row r="2391">
      <c r="A2391">
        <f>INDEX(resultados!$A$2:$ZZ$3000, 2385, MATCH($B$1, resultados!$A$1:$ZZ$1, 0))</f>
        <v/>
      </c>
      <c r="B2391">
        <f>INDEX(resultados!$A$2:$ZZ$3000, 2385, MATCH($B$2, resultados!$A$1:$ZZ$1, 0))</f>
        <v/>
      </c>
      <c r="C2391">
        <f>INDEX(resultados!$A$2:$ZZ$3000, 2385, MATCH($B$3, resultados!$A$1:$ZZ$1, 0))</f>
        <v/>
      </c>
    </row>
    <row r="2392">
      <c r="A2392">
        <f>INDEX(resultados!$A$2:$ZZ$3000, 2386, MATCH($B$1, resultados!$A$1:$ZZ$1, 0))</f>
        <v/>
      </c>
      <c r="B2392">
        <f>INDEX(resultados!$A$2:$ZZ$3000, 2386, MATCH($B$2, resultados!$A$1:$ZZ$1, 0))</f>
        <v/>
      </c>
      <c r="C2392">
        <f>INDEX(resultados!$A$2:$ZZ$3000, 2386, MATCH($B$3, resultados!$A$1:$ZZ$1, 0))</f>
        <v/>
      </c>
    </row>
    <row r="2393">
      <c r="A2393">
        <f>INDEX(resultados!$A$2:$ZZ$3000, 2387, MATCH($B$1, resultados!$A$1:$ZZ$1, 0))</f>
        <v/>
      </c>
      <c r="B2393">
        <f>INDEX(resultados!$A$2:$ZZ$3000, 2387, MATCH($B$2, resultados!$A$1:$ZZ$1, 0))</f>
        <v/>
      </c>
      <c r="C2393">
        <f>INDEX(resultados!$A$2:$ZZ$3000, 2387, MATCH($B$3, resultados!$A$1:$ZZ$1, 0))</f>
        <v/>
      </c>
    </row>
    <row r="2394">
      <c r="A2394">
        <f>INDEX(resultados!$A$2:$ZZ$3000, 2388, MATCH($B$1, resultados!$A$1:$ZZ$1, 0))</f>
        <v/>
      </c>
      <c r="B2394">
        <f>INDEX(resultados!$A$2:$ZZ$3000, 2388, MATCH($B$2, resultados!$A$1:$ZZ$1, 0))</f>
        <v/>
      </c>
      <c r="C2394">
        <f>INDEX(resultados!$A$2:$ZZ$3000, 2388, MATCH($B$3, resultados!$A$1:$ZZ$1, 0))</f>
        <v/>
      </c>
    </row>
    <row r="2395">
      <c r="A2395">
        <f>INDEX(resultados!$A$2:$ZZ$3000, 2389, MATCH($B$1, resultados!$A$1:$ZZ$1, 0))</f>
        <v/>
      </c>
      <c r="B2395">
        <f>INDEX(resultados!$A$2:$ZZ$3000, 2389, MATCH($B$2, resultados!$A$1:$ZZ$1, 0))</f>
        <v/>
      </c>
      <c r="C2395">
        <f>INDEX(resultados!$A$2:$ZZ$3000, 2389, MATCH($B$3, resultados!$A$1:$ZZ$1, 0))</f>
        <v/>
      </c>
    </row>
    <row r="2396">
      <c r="A2396">
        <f>INDEX(resultados!$A$2:$ZZ$3000, 2390, MATCH($B$1, resultados!$A$1:$ZZ$1, 0))</f>
        <v/>
      </c>
      <c r="B2396">
        <f>INDEX(resultados!$A$2:$ZZ$3000, 2390, MATCH($B$2, resultados!$A$1:$ZZ$1, 0))</f>
        <v/>
      </c>
      <c r="C2396">
        <f>INDEX(resultados!$A$2:$ZZ$3000, 2390, MATCH($B$3, resultados!$A$1:$ZZ$1, 0))</f>
        <v/>
      </c>
    </row>
    <row r="2397">
      <c r="A2397">
        <f>INDEX(resultados!$A$2:$ZZ$3000, 2391, MATCH($B$1, resultados!$A$1:$ZZ$1, 0))</f>
        <v/>
      </c>
      <c r="B2397">
        <f>INDEX(resultados!$A$2:$ZZ$3000, 2391, MATCH($B$2, resultados!$A$1:$ZZ$1, 0))</f>
        <v/>
      </c>
      <c r="C2397">
        <f>INDEX(resultados!$A$2:$ZZ$3000, 2391, MATCH($B$3, resultados!$A$1:$ZZ$1, 0))</f>
        <v/>
      </c>
    </row>
    <row r="2398">
      <c r="A2398">
        <f>INDEX(resultados!$A$2:$ZZ$3000, 2392, MATCH($B$1, resultados!$A$1:$ZZ$1, 0))</f>
        <v/>
      </c>
      <c r="B2398">
        <f>INDEX(resultados!$A$2:$ZZ$3000, 2392, MATCH($B$2, resultados!$A$1:$ZZ$1, 0))</f>
        <v/>
      </c>
      <c r="C2398">
        <f>INDEX(resultados!$A$2:$ZZ$3000, 2392, MATCH($B$3, resultados!$A$1:$ZZ$1, 0))</f>
        <v/>
      </c>
    </row>
    <row r="2399">
      <c r="A2399">
        <f>INDEX(resultados!$A$2:$ZZ$3000, 2393, MATCH($B$1, resultados!$A$1:$ZZ$1, 0))</f>
        <v/>
      </c>
      <c r="B2399">
        <f>INDEX(resultados!$A$2:$ZZ$3000, 2393, MATCH($B$2, resultados!$A$1:$ZZ$1, 0))</f>
        <v/>
      </c>
      <c r="C2399">
        <f>INDEX(resultados!$A$2:$ZZ$3000, 2393, MATCH($B$3, resultados!$A$1:$ZZ$1, 0))</f>
        <v/>
      </c>
    </row>
    <row r="2400">
      <c r="A2400">
        <f>INDEX(resultados!$A$2:$ZZ$3000, 2394, MATCH($B$1, resultados!$A$1:$ZZ$1, 0))</f>
        <v/>
      </c>
      <c r="B2400">
        <f>INDEX(resultados!$A$2:$ZZ$3000, 2394, MATCH($B$2, resultados!$A$1:$ZZ$1, 0))</f>
        <v/>
      </c>
      <c r="C2400">
        <f>INDEX(resultados!$A$2:$ZZ$3000, 2394, MATCH($B$3, resultados!$A$1:$ZZ$1, 0))</f>
        <v/>
      </c>
    </row>
    <row r="2401">
      <c r="A2401">
        <f>INDEX(resultados!$A$2:$ZZ$3000, 2395, MATCH($B$1, resultados!$A$1:$ZZ$1, 0))</f>
        <v/>
      </c>
      <c r="B2401">
        <f>INDEX(resultados!$A$2:$ZZ$3000, 2395, MATCH($B$2, resultados!$A$1:$ZZ$1, 0))</f>
        <v/>
      </c>
      <c r="C2401">
        <f>INDEX(resultados!$A$2:$ZZ$3000, 2395, MATCH($B$3, resultados!$A$1:$ZZ$1, 0))</f>
        <v/>
      </c>
    </row>
    <row r="2402">
      <c r="A2402">
        <f>INDEX(resultados!$A$2:$ZZ$3000, 2396, MATCH($B$1, resultados!$A$1:$ZZ$1, 0))</f>
        <v/>
      </c>
      <c r="B2402">
        <f>INDEX(resultados!$A$2:$ZZ$3000, 2396, MATCH($B$2, resultados!$A$1:$ZZ$1, 0))</f>
        <v/>
      </c>
      <c r="C2402">
        <f>INDEX(resultados!$A$2:$ZZ$3000, 2396, MATCH($B$3, resultados!$A$1:$ZZ$1, 0))</f>
        <v/>
      </c>
    </row>
    <row r="2403">
      <c r="A2403">
        <f>INDEX(resultados!$A$2:$ZZ$3000, 2397, MATCH($B$1, resultados!$A$1:$ZZ$1, 0))</f>
        <v/>
      </c>
      <c r="B2403">
        <f>INDEX(resultados!$A$2:$ZZ$3000, 2397, MATCH($B$2, resultados!$A$1:$ZZ$1, 0))</f>
        <v/>
      </c>
      <c r="C2403">
        <f>INDEX(resultados!$A$2:$ZZ$3000, 2397, MATCH($B$3, resultados!$A$1:$ZZ$1, 0))</f>
        <v/>
      </c>
    </row>
    <row r="2404">
      <c r="A2404">
        <f>INDEX(resultados!$A$2:$ZZ$3000, 2398, MATCH($B$1, resultados!$A$1:$ZZ$1, 0))</f>
        <v/>
      </c>
      <c r="B2404">
        <f>INDEX(resultados!$A$2:$ZZ$3000, 2398, MATCH($B$2, resultados!$A$1:$ZZ$1, 0))</f>
        <v/>
      </c>
      <c r="C2404">
        <f>INDEX(resultados!$A$2:$ZZ$3000, 2398, MATCH($B$3, resultados!$A$1:$ZZ$1, 0))</f>
        <v/>
      </c>
    </row>
    <row r="2405">
      <c r="A2405">
        <f>INDEX(resultados!$A$2:$ZZ$3000, 2399, MATCH($B$1, resultados!$A$1:$ZZ$1, 0))</f>
        <v/>
      </c>
      <c r="B2405">
        <f>INDEX(resultados!$A$2:$ZZ$3000, 2399, MATCH($B$2, resultados!$A$1:$ZZ$1, 0))</f>
        <v/>
      </c>
      <c r="C2405">
        <f>INDEX(resultados!$A$2:$ZZ$3000, 2399, MATCH($B$3, resultados!$A$1:$ZZ$1, 0))</f>
        <v/>
      </c>
    </row>
    <row r="2406">
      <c r="A2406">
        <f>INDEX(resultados!$A$2:$ZZ$3000, 2400, MATCH($B$1, resultados!$A$1:$ZZ$1, 0))</f>
        <v/>
      </c>
      <c r="B2406">
        <f>INDEX(resultados!$A$2:$ZZ$3000, 2400, MATCH($B$2, resultados!$A$1:$ZZ$1, 0))</f>
        <v/>
      </c>
      <c r="C2406">
        <f>INDEX(resultados!$A$2:$ZZ$3000, 2400, MATCH($B$3, resultados!$A$1:$ZZ$1, 0))</f>
        <v/>
      </c>
    </row>
    <row r="2407">
      <c r="A2407">
        <f>INDEX(resultados!$A$2:$ZZ$3000, 2401, MATCH($B$1, resultados!$A$1:$ZZ$1, 0))</f>
        <v/>
      </c>
      <c r="B2407">
        <f>INDEX(resultados!$A$2:$ZZ$3000, 2401, MATCH($B$2, resultados!$A$1:$ZZ$1, 0))</f>
        <v/>
      </c>
      <c r="C2407">
        <f>INDEX(resultados!$A$2:$ZZ$3000, 2401, MATCH($B$3, resultados!$A$1:$ZZ$1, 0))</f>
        <v/>
      </c>
    </row>
    <row r="2408">
      <c r="A2408">
        <f>INDEX(resultados!$A$2:$ZZ$3000, 2402, MATCH($B$1, resultados!$A$1:$ZZ$1, 0))</f>
        <v/>
      </c>
      <c r="B2408">
        <f>INDEX(resultados!$A$2:$ZZ$3000, 2402, MATCH($B$2, resultados!$A$1:$ZZ$1, 0))</f>
        <v/>
      </c>
      <c r="C2408">
        <f>INDEX(resultados!$A$2:$ZZ$3000, 2402, MATCH($B$3, resultados!$A$1:$ZZ$1, 0))</f>
        <v/>
      </c>
    </row>
    <row r="2409">
      <c r="A2409">
        <f>INDEX(resultados!$A$2:$ZZ$3000, 2403, MATCH($B$1, resultados!$A$1:$ZZ$1, 0))</f>
        <v/>
      </c>
      <c r="B2409">
        <f>INDEX(resultados!$A$2:$ZZ$3000, 2403, MATCH($B$2, resultados!$A$1:$ZZ$1, 0))</f>
        <v/>
      </c>
      <c r="C2409">
        <f>INDEX(resultados!$A$2:$ZZ$3000, 2403, MATCH($B$3, resultados!$A$1:$ZZ$1, 0))</f>
        <v/>
      </c>
    </row>
    <row r="2410">
      <c r="A2410">
        <f>INDEX(resultados!$A$2:$ZZ$3000, 2404, MATCH($B$1, resultados!$A$1:$ZZ$1, 0))</f>
        <v/>
      </c>
      <c r="B2410">
        <f>INDEX(resultados!$A$2:$ZZ$3000, 2404, MATCH($B$2, resultados!$A$1:$ZZ$1, 0))</f>
        <v/>
      </c>
      <c r="C2410">
        <f>INDEX(resultados!$A$2:$ZZ$3000, 2404, MATCH($B$3, resultados!$A$1:$ZZ$1, 0))</f>
        <v/>
      </c>
    </row>
    <row r="2411">
      <c r="A2411">
        <f>INDEX(resultados!$A$2:$ZZ$3000, 2405, MATCH($B$1, resultados!$A$1:$ZZ$1, 0))</f>
        <v/>
      </c>
      <c r="B2411">
        <f>INDEX(resultados!$A$2:$ZZ$3000, 2405, MATCH($B$2, resultados!$A$1:$ZZ$1, 0))</f>
        <v/>
      </c>
      <c r="C2411">
        <f>INDEX(resultados!$A$2:$ZZ$3000, 2405, MATCH($B$3, resultados!$A$1:$ZZ$1, 0))</f>
        <v/>
      </c>
    </row>
    <row r="2412">
      <c r="A2412">
        <f>INDEX(resultados!$A$2:$ZZ$3000, 2406, MATCH($B$1, resultados!$A$1:$ZZ$1, 0))</f>
        <v/>
      </c>
      <c r="B2412">
        <f>INDEX(resultados!$A$2:$ZZ$3000, 2406, MATCH($B$2, resultados!$A$1:$ZZ$1, 0))</f>
        <v/>
      </c>
      <c r="C2412">
        <f>INDEX(resultados!$A$2:$ZZ$3000, 2406, MATCH($B$3, resultados!$A$1:$ZZ$1, 0))</f>
        <v/>
      </c>
    </row>
    <row r="2413">
      <c r="A2413">
        <f>INDEX(resultados!$A$2:$ZZ$3000, 2407, MATCH($B$1, resultados!$A$1:$ZZ$1, 0))</f>
        <v/>
      </c>
      <c r="B2413">
        <f>INDEX(resultados!$A$2:$ZZ$3000, 2407, MATCH($B$2, resultados!$A$1:$ZZ$1, 0))</f>
        <v/>
      </c>
      <c r="C2413">
        <f>INDEX(resultados!$A$2:$ZZ$3000, 2407, MATCH($B$3, resultados!$A$1:$ZZ$1, 0))</f>
        <v/>
      </c>
    </row>
    <row r="2414">
      <c r="A2414">
        <f>INDEX(resultados!$A$2:$ZZ$3000, 2408, MATCH($B$1, resultados!$A$1:$ZZ$1, 0))</f>
        <v/>
      </c>
      <c r="B2414">
        <f>INDEX(resultados!$A$2:$ZZ$3000, 2408, MATCH($B$2, resultados!$A$1:$ZZ$1, 0))</f>
        <v/>
      </c>
      <c r="C2414">
        <f>INDEX(resultados!$A$2:$ZZ$3000, 2408, MATCH($B$3, resultados!$A$1:$ZZ$1, 0))</f>
        <v/>
      </c>
    </row>
    <row r="2415">
      <c r="A2415">
        <f>INDEX(resultados!$A$2:$ZZ$3000, 2409, MATCH($B$1, resultados!$A$1:$ZZ$1, 0))</f>
        <v/>
      </c>
      <c r="B2415">
        <f>INDEX(resultados!$A$2:$ZZ$3000, 2409, MATCH($B$2, resultados!$A$1:$ZZ$1, 0))</f>
        <v/>
      </c>
      <c r="C2415">
        <f>INDEX(resultados!$A$2:$ZZ$3000, 2409, MATCH($B$3, resultados!$A$1:$ZZ$1, 0))</f>
        <v/>
      </c>
    </row>
    <row r="2416">
      <c r="A2416">
        <f>INDEX(resultados!$A$2:$ZZ$3000, 2410, MATCH($B$1, resultados!$A$1:$ZZ$1, 0))</f>
        <v/>
      </c>
      <c r="B2416">
        <f>INDEX(resultados!$A$2:$ZZ$3000, 2410, MATCH($B$2, resultados!$A$1:$ZZ$1, 0))</f>
        <v/>
      </c>
      <c r="C2416">
        <f>INDEX(resultados!$A$2:$ZZ$3000, 2410, MATCH($B$3, resultados!$A$1:$ZZ$1, 0))</f>
        <v/>
      </c>
    </row>
    <row r="2417">
      <c r="A2417">
        <f>INDEX(resultados!$A$2:$ZZ$3000, 2411, MATCH($B$1, resultados!$A$1:$ZZ$1, 0))</f>
        <v/>
      </c>
      <c r="B2417">
        <f>INDEX(resultados!$A$2:$ZZ$3000, 2411, MATCH($B$2, resultados!$A$1:$ZZ$1, 0))</f>
        <v/>
      </c>
      <c r="C2417">
        <f>INDEX(resultados!$A$2:$ZZ$3000, 2411, MATCH($B$3, resultados!$A$1:$ZZ$1, 0))</f>
        <v/>
      </c>
    </row>
    <row r="2418">
      <c r="A2418">
        <f>INDEX(resultados!$A$2:$ZZ$3000, 2412, MATCH($B$1, resultados!$A$1:$ZZ$1, 0))</f>
        <v/>
      </c>
      <c r="B2418">
        <f>INDEX(resultados!$A$2:$ZZ$3000, 2412, MATCH($B$2, resultados!$A$1:$ZZ$1, 0))</f>
        <v/>
      </c>
      <c r="C2418">
        <f>INDEX(resultados!$A$2:$ZZ$3000, 2412, MATCH($B$3, resultados!$A$1:$ZZ$1, 0))</f>
        <v/>
      </c>
    </row>
    <row r="2419">
      <c r="A2419">
        <f>INDEX(resultados!$A$2:$ZZ$3000, 2413, MATCH($B$1, resultados!$A$1:$ZZ$1, 0))</f>
        <v/>
      </c>
      <c r="B2419">
        <f>INDEX(resultados!$A$2:$ZZ$3000, 2413, MATCH($B$2, resultados!$A$1:$ZZ$1, 0))</f>
        <v/>
      </c>
      <c r="C2419">
        <f>INDEX(resultados!$A$2:$ZZ$3000, 2413, MATCH($B$3, resultados!$A$1:$ZZ$1, 0))</f>
        <v/>
      </c>
    </row>
    <row r="2420">
      <c r="A2420">
        <f>INDEX(resultados!$A$2:$ZZ$3000, 2414, MATCH($B$1, resultados!$A$1:$ZZ$1, 0))</f>
        <v/>
      </c>
      <c r="B2420">
        <f>INDEX(resultados!$A$2:$ZZ$3000, 2414, MATCH($B$2, resultados!$A$1:$ZZ$1, 0))</f>
        <v/>
      </c>
      <c r="C2420">
        <f>INDEX(resultados!$A$2:$ZZ$3000, 2414, MATCH($B$3, resultados!$A$1:$ZZ$1, 0))</f>
        <v/>
      </c>
    </row>
    <row r="2421">
      <c r="A2421">
        <f>INDEX(resultados!$A$2:$ZZ$3000, 2415, MATCH($B$1, resultados!$A$1:$ZZ$1, 0))</f>
        <v/>
      </c>
      <c r="B2421">
        <f>INDEX(resultados!$A$2:$ZZ$3000, 2415, MATCH($B$2, resultados!$A$1:$ZZ$1, 0))</f>
        <v/>
      </c>
      <c r="C2421">
        <f>INDEX(resultados!$A$2:$ZZ$3000, 2415, MATCH($B$3, resultados!$A$1:$ZZ$1, 0))</f>
        <v/>
      </c>
    </row>
    <row r="2422">
      <c r="A2422">
        <f>INDEX(resultados!$A$2:$ZZ$3000, 2416, MATCH($B$1, resultados!$A$1:$ZZ$1, 0))</f>
        <v/>
      </c>
      <c r="B2422">
        <f>INDEX(resultados!$A$2:$ZZ$3000, 2416, MATCH($B$2, resultados!$A$1:$ZZ$1, 0))</f>
        <v/>
      </c>
      <c r="C2422">
        <f>INDEX(resultados!$A$2:$ZZ$3000, 2416, MATCH($B$3, resultados!$A$1:$ZZ$1, 0))</f>
        <v/>
      </c>
    </row>
    <row r="2423">
      <c r="A2423">
        <f>INDEX(resultados!$A$2:$ZZ$3000, 2417, MATCH($B$1, resultados!$A$1:$ZZ$1, 0))</f>
        <v/>
      </c>
      <c r="B2423">
        <f>INDEX(resultados!$A$2:$ZZ$3000, 2417, MATCH($B$2, resultados!$A$1:$ZZ$1, 0))</f>
        <v/>
      </c>
      <c r="C2423">
        <f>INDEX(resultados!$A$2:$ZZ$3000, 2417, MATCH($B$3, resultados!$A$1:$ZZ$1, 0))</f>
        <v/>
      </c>
    </row>
    <row r="2424">
      <c r="A2424">
        <f>INDEX(resultados!$A$2:$ZZ$3000, 2418, MATCH($B$1, resultados!$A$1:$ZZ$1, 0))</f>
        <v/>
      </c>
      <c r="B2424">
        <f>INDEX(resultados!$A$2:$ZZ$3000, 2418, MATCH($B$2, resultados!$A$1:$ZZ$1, 0))</f>
        <v/>
      </c>
      <c r="C2424">
        <f>INDEX(resultados!$A$2:$ZZ$3000, 2418, MATCH($B$3, resultados!$A$1:$ZZ$1, 0))</f>
        <v/>
      </c>
    </row>
    <row r="2425">
      <c r="A2425">
        <f>INDEX(resultados!$A$2:$ZZ$3000, 2419, MATCH($B$1, resultados!$A$1:$ZZ$1, 0))</f>
        <v/>
      </c>
      <c r="B2425">
        <f>INDEX(resultados!$A$2:$ZZ$3000, 2419, MATCH($B$2, resultados!$A$1:$ZZ$1, 0))</f>
        <v/>
      </c>
      <c r="C2425">
        <f>INDEX(resultados!$A$2:$ZZ$3000, 2419, MATCH($B$3, resultados!$A$1:$ZZ$1, 0))</f>
        <v/>
      </c>
    </row>
    <row r="2426">
      <c r="A2426">
        <f>INDEX(resultados!$A$2:$ZZ$3000, 2420, MATCH($B$1, resultados!$A$1:$ZZ$1, 0))</f>
        <v/>
      </c>
      <c r="B2426">
        <f>INDEX(resultados!$A$2:$ZZ$3000, 2420, MATCH($B$2, resultados!$A$1:$ZZ$1, 0))</f>
        <v/>
      </c>
      <c r="C2426">
        <f>INDEX(resultados!$A$2:$ZZ$3000, 2420, MATCH($B$3, resultados!$A$1:$ZZ$1, 0))</f>
        <v/>
      </c>
    </row>
    <row r="2427">
      <c r="A2427">
        <f>INDEX(resultados!$A$2:$ZZ$3000, 2421, MATCH($B$1, resultados!$A$1:$ZZ$1, 0))</f>
        <v/>
      </c>
      <c r="B2427">
        <f>INDEX(resultados!$A$2:$ZZ$3000, 2421, MATCH($B$2, resultados!$A$1:$ZZ$1, 0))</f>
        <v/>
      </c>
      <c r="C2427">
        <f>INDEX(resultados!$A$2:$ZZ$3000, 2421, MATCH($B$3, resultados!$A$1:$ZZ$1, 0))</f>
        <v/>
      </c>
    </row>
    <row r="2428">
      <c r="A2428">
        <f>INDEX(resultados!$A$2:$ZZ$3000, 2422, MATCH($B$1, resultados!$A$1:$ZZ$1, 0))</f>
        <v/>
      </c>
      <c r="B2428">
        <f>INDEX(resultados!$A$2:$ZZ$3000, 2422, MATCH($B$2, resultados!$A$1:$ZZ$1, 0))</f>
        <v/>
      </c>
      <c r="C2428">
        <f>INDEX(resultados!$A$2:$ZZ$3000, 2422, MATCH($B$3, resultados!$A$1:$ZZ$1, 0))</f>
        <v/>
      </c>
    </row>
    <row r="2429">
      <c r="A2429">
        <f>INDEX(resultados!$A$2:$ZZ$3000, 2423, MATCH($B$1, resultados!$A$1:$ZZ$1, 0))</f>
        <v/>
      </c>
      <c r="B2429">
        <f>INDEX(resultados!$A$2:$ZZ$3000, 2423, MATCH($B$2, resultados!$A$1:$ZZ$1, 0))</f>
        <v/>
      </c>
      <c r="C2429">
        <f>INDEX(resultados!$A$2:$ZZ$3000, 2423, MATCH($B$3, resultados!$A$1:$ZZ$1, 0))</f>
        <v/>
      </c>
    </row>
    <row r="2430">
      <c r="A2430">
        <f>INDEX(resultados!$A$2:$ZZ$3000, 2424, MATCH($B$1, resultados!$A$1:$ZZ$1, 0))</f>
        <v/>
      </c>
      <c r="B2430">
        <f>INDEX(resultados!$A$2:$ZZ$3000, 2424, MATCH($B$2, resultados!$A$1:$ZZ$1, 0))</f>
        <v/>
      </c>
      <c r="C2430">
        <f>INDEX(resultados!$A$2:$ZZ$3000, 2424, MATCH($B$3, resultados!$A$1:$ZZ$1, 0))</f>
        <v/>
      </c>
    </row>
    <row r="2431">
      <c r="A2431">
        <f>INDEX(resultados!$A$2:$ZZ$3000, 2425, MATCH($B$1, resultados!$A$1:$ZZ$1, 0))</f>
        <v/>
      </c>
      <c r="B2431">
        <f>INDEX(resultados!$A$2:$ZZ$3000, 2425, MATCH($B$2, resultados!$A$1:$ZZ$1, 0))</f>
        <v/>
      </c>
      <c r="C2431">
        <f>INDEX(resultados!$A$2:$ZZ$3000, 2425, MATCH($B$3, resultados!$A$1:$ZZ$1, 0))</f>
        <v/>
      </c>
    </row>
    <row r="2432">
      <c r="A2432">
        <f>INDEX(resultados!$A$2:$ZZ$3000, 2426, MATCH($B$1, resultados!$A$1:$ZZ$1, 0))</f>
        <v/>
      </c>
      <c r="B2432">
        <f>INDEX(resultados!$A$2:$ZZ$3000, 2426, MATCH($B$2, resultados!$A$1:$ZZ$1, 0))</f>
        <v/>
      </c>
      <c r="C2432">
        <f>INDEX(resultados!$A$2:$ZZ$3000, 2426, MATCH($B$3, resultados!$A$1:$ZZ$1, 0))</f>
        <v/>
      </c>
    </row>
    <row r="2433">
      <c r="A2433">
        <f>INDEX(resultados!$A$2:$ZZ$3000, 2427, MATCH($B$1, resultados!$A$1:$ZZ$1, 0))</f>
        <v/>
      </c>
      <c r="B2433">
        <f>INDEX(resultados!$A$2:$ZZ$3000, 2427, MATCH($B$2, resultados!$A$1:$ZZ$1, 0))</f>
        <v/>
      </c>
      <c r="C2433">
        <f>INDEX(resultados!$A$2:$ZZ$3000, 2427, MATCH($B$3, resultados!$A$1:$ZZ$1, 0))</f>
        <v/>
      </c>
    </row>
    <row r="2434">
      <c r="A2434">
        <f>INDEX(resultados!$A$2:$ZZ$3000, 2428, MATCH($B$1, resultados!$A$1:$ZZ$1, 0))</f>
        <v/>
      </c>
      <c r="B2434">
        <f>INDEX(resultados!$A$2:$ZZ$3000, 2428, MATCH($B$2, resultados!$A$1:$ZZ$1, 0))</f>
        <v/>
      </c>
      <c r="C2434">
        <f>INDEX(resultados!$A$2:$ZZ$3000, 2428, MATCH($B$3, resultados!$A$1:$ZZ$1, 0))</f>
        <v/>
      </c>
    </row>
    <row r="2435">
      <c r="A2435">
        <f>INDEX(resultados!$A$2:$ZZ$3000, 2429, MATCH($B$1, resultados!$A$1:$ZZ$1, 0))</f>
        <v/>
      </c>
      <c r="B2435">
        <f>INDEX(resultados!$A$2:$ZZ$3000, 2429, MATCH($B$2, resultados!$A$1:$ZZ$1, 0))</f>
        <v/>
      </c>
      <c r="C2435">
        <f>INDEX(resultados!$A$2:$ZZ$3000, 2429, MATCH($B$3, resultados!$A$1:$ZZ$1, 0))</f>
        <v/>
      </c>
    </row>
    <row r="2436">
      <c r="A2436">
        <f>INDEX(resultados!$A$2:$ZZ$3000, 2430, MATCH($B$1, resultados!$A$1:$ZZ$1, 0))</f>
        <v/>
      </c>
      <c r="B2436">
        <f>INDEX(resultados!$A$2:$ZZ$3000, 2430, MATCH($B$2, resultados!$A$1:$ZZ$1, 0))</f>
        <v/>
      </c>
      <c r="C2436">
        <f>INDEX(resultados!$A$2:$ZZ$3000, 2430, MATCH($B$3, resultados!$A$1:$ZZ$1, 0))</f>
        <v/>
      </c>
    </row>
    <row r="2437">
      <c r="A2437">
        <f>INDEX(resultados!$A$2:$ZZ$3000, 2431, MATCH($B$1, resultados!$A$1:$ZZ$1, 0))</f>
        <v/>
      </c>
      <c r="B2437">
        <f>INDEX(resultados!$A$2:$ZZ$3000, 2431, MATCH($B$2, resultados!$A$1:$ZZ$1, 0))</f>
        <v/>
      </c>
      <c r="C2437">
        <f>INDEX(resultados!$A$2:$ZZ$3000, 2431, MATCH($B$3, resultados!$A$1:$ZZ$1, 0))</f>
        <v/>
      </c>
    </row>
    <row r="2438">
      <c r="A2438">
        <f>INDEX(resultados!$A$2:$ZZ$3000, 2432, MATCH($B$1, resultados!$A$1:$ZZ$1, 0))</f>
        <v/>
      </c>
      <c r="B2438">
        <f>INDEX(resultados!$A$2:$ZZ$3000, 2432, MATCH($B$2, resultados!$A$1:$ZZ$1, 0))</f>
        <v/>
      </c>
      <c r="C2438">
        <f>INDEX(resultados!$A$2:$ZZ$3000, 2432, MATCH($B$3, resultados!$A$1:$ZZ$1, 0))</f>
        <v/>
      </c>
    </row>
    <row r="2439">
      <c r="A2439">
        <f>INDEX(resultados!$A$2:$ZZ$3000, 2433, MATCH($B$1, resultados!$A$1:$ZZ$1, 0))</f>
        <v/>
      </c>
      <c r="B2439">
        <f>INDEX(resultados!$A$2:$ZZ$3000, 2433, MATCH($B$2, resultados!$A$1:$ZZ$1, 0))</f>
        <v/>
      </c>
      <c r="C2439">
        <f>INDEX(resultados!$A$2:$ZZ$3000, 2433, MATCH($B$3, resultados!$A$1:$ZZ$1, 0))</f>
        <v/>
      </c>
    </row>
    <row r="2440">
      <c r="A2440">
        <f>INDEX(resultados!$A$2:$ZZ$3000, 2434, MATCH($B$1, resultados!$A$1:$ZZ$1, 0))</f>
        <v/>
      </c>
      <c r="B2440">
        <f>INDEX(resultados!$A$2:$ZZ$3000, 2434, MATCH($B$2, resultados!$A$1:$ZZ$1, 0))</f>
        <v/>
      </c>
      <c r="C2440">
        <f>INDEX(resultados!$A$2:$ZZ$3000, 2434, MATCH($B$3, resultados!$A$1:$ZZ$1, 0))</f>
        <v/>
      </c>
    </row>
    <row r="2441">
      <c r="A2441">
        <f>INDEX(resultados!$A$2:$ZZ$3000, 2435, MATCH($B$1, resultados!$A$1:$ZZ$1, 0))</f>
        <v/>
      </c>
      <c r="B2441">
        <f>INDEX(resultados!$A$2:$ZZ$3000, 2435, MATCH($B$2, resultados!$A$1:$ZZ$1, 0))</f>
        <v/>
      </c>
      <c r="C2441">
        <f>INDEX(resultados!$A$2:$ZZ$3000, 2435, MATCH($B$3, resultados!$A$1:$ZZ$1, 0))</f>
        <v/>
      </c>
    </row>
    <row r="2442">
      <c r="A2442">
        <f>INDEX(resultados!$A$2:$ZZ$3000, 2436, MATCH($B$1, resultados!$A$1:$ZZ$1, 0))</f>
        <v/>
      </c>
      <c r="B2442">
        <f>INDEX(resultados!$A$2:$ZZ$3000, 2436, MATCH($B$2, resultados!$A$1:$ZZ$1, 0))</f>
        <v/>
      </c>
      <c r="C2442">
        <f>INDEX(resultados!$A$2:$ZZ$3000, 2436, MATCH($B$3, resultados!$A$1:$ZZ$1, 0))</f>
        <v/>
      </c>
    </row>
    <row r="2443">
      <c r="A2443">
        <f>INDEX(resultados!$A$2:$ZZ$3000, 2437, MATCH($B$1, resultados!$A$1:$ZZ$1, 0))</f>
        <v/>
      </c>
      <c r="B2443">
        <f>INDEX(resultados!$A$2:$ZZ$3000, 2437, MATCH($B$2, resultados!$A$1:$ZZ$1, 0))</f>
        <v/>
      </c>
      <c r="C2443">
        <f>INDEX(resultados!$A$2:$ZZ$3000, 2437, MATCH($B$3, resultados!$A$1:$ZZ$1, 0))</f>
        <v/>
      </c>
    </row>
    <row r="2444">
      <c r="A2444">
        <f>INDEX(resultados!$A$2:$ZZ$3000, 2438, MATCH($B$1, resultados!$A$1:$ZZ$1, 0))</f>
        <v/>
      </c>
      <c r="B2444">
        <f>INDEX(resultados!$A$2:$ZZ$3000, 2438, MATCH($B$2, resultados!$A$1:$ZZ$1, 0))</f>
        <v/>
      </c>
      <c r="C2444">
        <f>INDEX(resultados!$A$2:$ZZ$3000, 2438, MATCH($B$3, resultados!$A$1:$ZZ$1, 0))</f>
        <v/>
      </c>
    </row>
    <row r="2445">
      <c r="A2445">
        <f>INDEX(resultados!$A$2:$ZZ$3000, 2439, MATCH($B$1, resultados!$A$1:$ZZ$1, 0))</f>
        <v/>
      </c>
      <c r="B2445">
        <f>INDEX(resultados!$A$2:$ZZ$3000, 2439, MATCH($B$2, resultados!$A$1:$ZZ$1, 0))</f>
        <v/>
      </c>
      <c r="C2445">
        <f>INDEX(resultados!$A$2:$ZZ$3000, 2439, MATCH($B$3, resultados!$A$1:$ZZ$1, 0))</f>
        <v/>
      </c>
    </row>
    <row r="2446">
      <c r="A2446">
        <f>INDEX(resultados!$A$2:$ZZ$3000, 2440, MATCH($B$1, resultados!$A$1:$ZZ$1, 0))</f>
        <v/>
      </c>
      <c r="B2446">
        <f>INDEX(resultados!$A$2:$ZZ$3000, 2440, MATCH($B$2, resultados!$A$1:$ZZ$1, 0))</f>
        <v/>
      </c>
      <c r="C2446">
        <f>INDEX(resultados!$A$2:$ZZ$3000, 2440, MATCH($B$3, resultados!$A$1:$ZZ$1, 0))</f>
        <v/>
      </c>
    </row>
    <row r="2447">
      <c r="A2447">
        <f>INDEX(resultados!$A$2:$ZZ$3000, 2441, MATCH($B$1, resultados!$A$1:$ZZ$1, 0))</f>
        <v/>
      </c>
      <c r="B2447">
        <f>INDEX(resultados!$A$2:$ZZ$3000, 2441, MATCH($B$2, resultados!$A$1:$ZZ$1, 0))</f>
        <v/>
      </c>
      <c r="C2447">
        <f>INDEX(resultados!$A$2:$ZZ$3000, 2441, MATCH($B$3, resultados!$A$1:$ZZ$1, 0))</f>
        <v/>
      </c>
    </row>
    <row r="2448">
      <c r="A2448">
        <f>INDEX(resultados!$A$2:$ZZ$3000, 2442, MATCH($B$1, resultados!$A$1:$ZZ$1, 0))</f>
        <v/>
      </c>
      <c r="B2448">
        <f>INDEX(resultados!$A$2:$ZZ$3000, 2442, MATCH($B$2, resultados!$A$1:$ZZ$1, 0))</f>
        <v/>
      </c>
      <c r="C2448">
        <f>INDEX(resultados!$A$2:$ZZ$3000, 2442, MATCH($B$3, resultados!$A$1:$ZZ$1, 0))</f>
        <v/>
      </c>
    </row>
    <row r="2449">
      <c r="A2449">
        <f>INDEX(resultados!$A$2:$ZZ$3000, 2443, MATCH($B$1, resultados!$A$1:$ZZ$1, 0))</f>
        <v/>
      </c>
      <c r="B2449">
        <f>INDEX(resultados!$A$2:$ZZ$3000, 2443, MATCH($B$2, resultados!$A$1:$ZZ$1, 0))</f>
        <v/>
      </c>
      <c r="C2449">
        <f>INDEX(resultados!$A$2:$ZZ$3000, 2443, MATCH($B$3, resultados!$A$1:$ZZ$1, 0))</f>
        <v/>
      </c>
    </row>
    <row r="2450">
      <c r="A2450">
        <f>INDEX(resultados!$A$2:$ZZ$3000, 2444, MATCH($B$1, resultados!$A$1:$ZZ$1, 0))</f>
        <v/>
      </c>
      <c r="B2450">
        <f>INDEX(resultados!$A$2:$ZZ$3000, 2444, MATCH($B$2, resultados!$A$1:$ZZ$1, 0))</f>
        <v/>
      </c>
      <c r="C2450">
        <f>INDEX(resultados!$A$2:$ZZ$3000, 2444, MATCH($B$3, resultados!$A$1:$ZZ$1, 0))</f>
        <v/>
      </c>
    </row>
    <row r="2451">
      <c r="A2451">
        <f>INDEX(resultados!$A$2:$ZZ$3000, 2445, MATCH($B$1, resultados!$A$1:$ZZ$1, 0))</f>
        <v/>
      </c>
      <c r="B2451">
        <f>INDEX(resultados!$A$2:$ZZ$3000, 2445, MATCH($B$2, resultados!$A$1:$ZZ$1, 0))</f>
        <v/>
      </c>
      <c r="C2451">
        <f>INDEX(resultados!$A$2:$ZZ$3000, 2445, MATCH($B$3, resultados!$A$1:$ZZ$1, 0))</f>
        <v/>
      </c>
    </row>
    <row r="2452">
      <c r="A2452">
        <f>INDEX(resultados!$A$2:$ZZ$3000, 2446, MATCH($B$1, resultados!$A$1:$ZZ$1, 0))</f>
        <v/>
      </c>
      <c r="B2452">
        <f>INDEX(resultados!$A$2:$ZZ$3000, 2446, MATCH($B$2, resultados!$A$1:$ZZ$1, 0))</f>
        <v/>
      </c>
      <c r="C2452">
        <f>INDEX(resultados!$A$2:$ZZ$3000, 2446, MATCH($B$3, resultados!$A$1:$ZZ$1, 0))</f>
        <v/>
      </c>
    </row>
    <row r="2453">
      <c r="A2453">
        <f>INDEX(resultados!$A$2:$ZZ$3000, 2447, MATCH($B$1, resultados!$A$1:$ZZ$1, 0))</f>
        <v/>
      </c>
      <c r="B2453">
        <f>INDEX(resultados!$A$2:$ZZ$3000, 2447, MATCH($B$2, resultados!$A$1:$ZZ$1, 0))</f>
        <v/>
      </c>
      <c r="C2453">
        <f>INDEX(resultados!$A$2:$ZZ$3000, 2447, MATCH($B$3, resultados!$A$1:$ZZ$1, 0))</f>
        <v/>
      </c>
    </row>
    <row r="2454">
      <c r="A2454">
        <f>INDEX(resultados!$A$2:$ZZ$3000, 2448, MATCH($B$1, resultados!$A$1:$ZZ$1, 0))</f>
        <v/>
      </c>
      <c r="B2454">
        <f>INDEX(resultados!$A$2:$ZZ$3000, 2448, MATCH($B$2, resultados!$A$1:$ZZ$1, 0))</f>
        <v/>
      </c>
      <c r="C2454">
        <f>INDEX(resultados!$A$2:$ZZ$3000, 2448, MATCH($B$3, resultados!$A$1:$ZZ$1, 0))</f>
        <v/>
      </c>
    </row>
    <row r="2455">
      <c r="A2455">
        <f>INDEX(resultados!$A$2:$ZZ$3000, 2449, MATCH($B$1, resultados!$A$1:$ZZ$1, 0))</f>
        <v/>
      </c>
      <c r="B2455">
        <f>INDEX(resultados!$A$2:$ZZ$3000, 2449, MATCH($B$2, resultados!$A$1:$ZZ$1, 0))</f>
        <v/>
      </c>
      <c r="C2455">
        <f>INDEX(resultados!$A$2:$ZZ$3000, 2449, MATCH($B$3, resultados!$A$1:$ZZ$1, 0))</f>
        <v/>
      </c>
    </row>
    <row r="2456">
      <c r="A2456">
        <f>INDEX(resultados!$A$2:$ZZ$3000, 2450, MATCH($B$1, resultados!$A$1:$ZZ$1, 0))</f>
        <v/>
      </c>
      <c r="B2456">
        <f>INDEX(resultados!$A$2:$ZZ$3000, 2450, MATCH($B$2, resultados!$A$1:$ZZ$1, 0))</f>
        <v/>
      </c>
      <c r="C2456">
        <f>INDEX(resultados!$A$2:$ZZ$3000, 2450, MATCH($B$3, resultados!$A$1:$ZZ$1, 0))</f>
        <v/>
      </c>
    </row>
    <row r="2457">
      <c r="A2457">
        <f>INDEX(resultados!$A$2:$ZZ$3000, 2451, MATCH($B$1, resultados!$A$1:$ZZ$1, 0))</f>
        <v/>
      </c>
      <c r="B2457">
        <f>INDEX(resultados!$A$2:$ZZ$3000, 2451, MATCH($B$2, resultados!$A$1:$ZZ$1, 0))</f>
        <v/>
      </c>
      <c r="C2457">
        <f>INDEX(resultados!$A$2:$ZZ$3000, 2451, MATCH($B$3, resultados!$A$1:$ZZ$1, 0))</f>
        <v/>
      </c>
    </row>
    <row r="2458">
      <c r="A2458">
        <f>INDEX(resultados!$A$2:$ZZ$3000, 2452, MATCH($B$1, resultados!$A$1:$ZZ$1, 0))</f>
        <v/>
      </c>
      <c r="B2458">
        <f>INDEX(resultados!$A$2:$ZZ$3000, 2452, MATCH($B$2, resultados!$A$1:$ZZ$1, 0))</f>
        <v/>
      </c>
      <c r="C2458">
        <f>INDEX(resultados!$A$2:$ZZ$3000, 2452, MATCH($B$3, resultados!$A$1:$ZZ$1, 0))</f>
        <v/>
      </c>
    </row>
    <row r="2459">
      <c r="A2459">
        <f>INDEX(resultados!$A$2:$ZZ$3000, 2453, MATCH($B$1, resultados!$A$1:$ZZ$1, 0))</f>
        <v/>
      </c>
      <c r="B2459">
        <f>INDEX(resultados!$A$2:$ZZ$3000, 2453, MATCH($B$2, resultados!$A$1:$ZZ$1, 0))</f>
        <v/>
      </c>
      <c r="C2459">
        <f>INDEX(resultados!$A$2:$ZZ$3000, 2453, MATCH($B$3, resultados!$A$1:$ZZ$1, 0))</f>
        <v/>
      </c>
    </row>
    <row r="2460">
      <c r="A2460">
        <f>INDEX(resultados!$A$2:$ZZ$3000, 2454, MATCH($B$1, resultados!$A$1:$ZZ$1, 0))</f>
        <v/>
      </c>
      <c r="B2460">
        <f>INDEX(resultados!$A$2:$ZZ$3000, 2454, MATCH($B$2, resultados!$A$1:$ZZ$1, 0))</f>
        <v/>
      </c>
      <c r="C2460">
        <f>INDEX(resultados!$A$2:$ZZ$3000, 2454, MATCH($B$3, resultados!$A$1:$ZZ$1, 0))</f>
        <v/>
      </c>
    </row>
    <row r="2461">
      <c r="A2461">
        <f>INDEX(resultados!$A$2:$ZZ$3000, 2455, MATCH($B$1, resultados!$A$1:$ZZ$1, 0))</f>
        <v/>
      </c>
      <c r="B2461">
        <f>INDEX(resultados!$A$2:$ZZ$3000, 2455, MATCH($B$2, resultados!$A$1:$ZZ$1, 0))</f>
        <v/>
      </c>
      <c r="C2461">
        <f>INDEX(resultados!$A$2:$ZZ$3000, 2455, MATCH($B$3, resultados!$A$1:$ZZ$1, 0))</f>
        <v/>
      </c>
    </row>
    <row r="2462">
      <c r="A2462">
        <f>INDEX(resultados!$A$2:$ZZ$3000, 2456, MATCH($B$1, resultados!$A$1:$ZZ$1, 0))</f>
        <v/>
      </c>
      <c r="B2462">
        <f>INDEX(resultados!$A$2:$ZZ$3000, 2456, MATCH($B$2, resultados!$A$1:$ZZ$1, 0))</f>
        <v/>
      </c>
      <c r="C2462">
        <f>INDEX(resultados!$A$2:$ZZ$3000, 2456, MATCH($B$3, resultados!$A$1:$ZZ$1, 0))</f>
        <v/>
      </c>
    </row>
    <row r="2463">
      <c r="A2463">
        <f>INDEX(resultados!$A$2:$ZZ$3000, 2457, MATCH($B$1, resultados!$A$1:$ZZ$1, 0))</f>
        <v/>
      </c>
      <c r="B2463">
        <f>INDEX(resultados!$A$2:$ZZ$3000, 2457, MATCH($B$2, resultados!$A$1:$ZZ$1, 0))</f>
        <v/>
      </c>
      <c r="C2463">
        <f>INDEX(resultados!$A$2:$ZZ$3000, 2457, MATCH($B$3, resultados!$A$1:$ZZ$1, 0))</f>
        <v/>
      </c>
    </row>
    <row r="2464">
      <c r="A2464">
        <f>INDEX(resultados!$A$2:$ZZ$3000, 2458, MATCH($B$1, resultados!$A$1:$ZZ$1, 0))</f>
        <v/>
      </c>
      <c r="B2464">
        <f>INDEX(resultados!$A$2:$ZZ$3000, 2458, MATCH($B$2, resultados!$A$1:$ZZ$1, 0))</f>
        <v/>
      </c>
      <c r="C2464">
        <f>INDEX(resultados!$A$2:$ZZ$3000, 2458, MATCH($B$3, resultados!$A$1:$ZZ$1, 0))</f>
        <v/>
      </c>
    </row>
    <row r="2465">
      <c r="A2465">
        <f>INDEX(resultados!$A$2:$ZZ$3000, 2459, MATCH($B$1, resultados!$A$1:$ZZ$1, 0))</f>
        <v/>
      </c>
      <c r="B2465">
        <f>INDEX(resultados!$A$2:$ZZ$3000, 2459, MATCH($B$2, resultados!$A$1:$ZZ$1, 0))</f>
        <v/>
      </c>
      <c r="C2465">
        <f>INDEX(resultados!$A$2:$ZZ$3000, 2459, MATCH($B$3, resultados!$A$1:$ZZ$1, 0))</f>
        <v/>
      </c>
    </row>
    <row r="2466">
      <c r="A2466">
        <f>INDEX(resultados!$A$2:$ZZ$3000, 2460, MATCH($B$1, resultados!$A$1:$ZZ$1, 0))</f>
        <v/>
      </c>
      <c r="B2466">
        <f>INDEX(resultados!$A$2:$ZZ$3000, 2460, MATCH($B$2, resultados!$A$1:$ZZ$1, 0))</f>
        <v/>
      </c>
      <c r="C2466">
        <f>INDEX(resultados!$A$2:$ZZ$3000, 2460, MATCH($B$3, resultados!$A$1:$ZZ$1, 0))</f>
        <v/>
      </c>
    </row>
    <row r="2467">
      <c r="A2467">
        <f>INDEX(resultados!$A$2:$ZZ$3000, 2461, MATCH($B$1, resultados!$A$1:$ZZ$1, 0))</f>
        <v/>
      </c>
      <c r="B2467">
        <f>INDEX(resultados!$A$2:$ZZ$3000, 2461, MATCH($B$2, resultados!$A$1:$ZZ$1, 0))</f>
        <v/>
      </c>
      <c r="C2467">
        <f>INDEX(resultados!$A$2:$ZZ$3000, 2461, MATCH($B$3, resultados!$A$1:$ZZ$1, 0))</f>
        <v/>
      </c>
    </row>
    <row r="2468">
      <c r="A2468">
        <f>INDEX(resultados!$A$2:$ZZ$3000, 2462, MATCH($B$1, resultados!$A$1:$ZZ$1, 0))</f>
        <v/>
      </c>
      <c r="B2468">
        <f>INDEX(resultados!$A$2:$ZZ$3000, 2462, MATCH($B$2, resultados!$A$1:$ZZ$1, 0))</f>
        <v/>
      </c>
      <c r="C2468">
        <f>INDEX(resultados!$A$2:$ZZ$3000, 2462, MATCH($B$3, resultados!$A$1:$ZZ$1, 0))</f>
        <v/>
      </c>
    </row>
    <row r="2469">
      <c r="A2469">
        <f>INDEX(resultados!$A$2:$ZZ$3000, 2463, MATCH($B$1, resultados!$A$1:$ZZ$1, 0))</f>
        <v/>
      </c>
      <c r="B2469">
        <f>INDEX(resultados!$A$2:$ZZ$3000, 2463, MATCH($B$2, resultados!$A$1:$ZZ$1, 0))</f>
        <v/>
      </c>
      <c r="C2469">
        <f>INDEX(resultados!$A$2:$ZZ$3000, 2463, MATCH($B$3, resultados!$A$1:$ZZ$1, 0))</f>
        <v/>
      </c>
    </row>
    <row r="2470">
      <c r="A2470">
        <f>INDEX(resultados!$A$2:$ZZ$3000, 2464, MATCH($B$1, resultados!$A$1:$ZZ$1, 0))</f>
        <v/>
      </c>
      <c r="B2470">
        <f>INDEX(resultados!$A$2:$ZZ$3000, 2464, MATCH($B$2, resultados!$A$1:$ZZ$1, 0))</f>
        <v/>
      </c>
      <c r="C2470">
        <f>INDEX(resultados!$A$2:$ZZ$3000, 2464, MATCH($B$3, resultados!$A$1:$ZZ$1, 0))</f>
        <v/>
      </c>
    </row>
    <row r="2471">
      <c r="A2471">
        <f>INDEX(resultados!$A$2:$ZZ$3000, 2465, MATCH($B$1, resultados!$A$1:$ZZ$1, 0))</f>
        <v/>
      </c>
      <c r="B2471">
        <f>INDEX(resultados!$A$2:$ZZ$3000, 2465, MATCH($B$2, resultados!$A$1:$ZZ$1, 0))</f>
        <v/>
      </c>
      <c r="C2471">
        <f>INDEX(resultados!$A$2:$ZZ$3000, 2465, MATCH($B$3, resultados!$A$1:$ZZ$1, 0))</f>
        <v/>
      </c>
    </row>
    <row r="2472">
      <c r="A2472">
        <f>INDEX(resultados!$A$2:$ZZ$3000, 2466, MATCH($B$1, resultados!$A$1:$ZZ$1, 0))</f>
        <v/>
      </c>
      <c r="B2472">
        <f>INDEX(resultados!$A$2:$ZZ$3000, 2466, MATCH($B$2, resultados!$A$1:$ZZ$1, 0))</f>
        <v/>
      </c>
      <c r="C2472">
        <f>INDEX(resultados!$A$2:$ZZ$3000, 2466, MATCH($B$3, resultados!$A$1:$ZZ$1, 0))</f>
        <v/>
      </c>
    </row>
    <row r="2473">
      <c r="A2473">
        <f>INDEX(resultados!$A$2:$ZZ$3000, 2467, MATCH($B$1, resultados!$A$1:$ZZ$1, 0))</f>
        <v/>
      </c>
      <c r="B2473">
        <f>INDEX(resultados!$A$2:$ZZ$3000, 2467, MATCH($B$2, resultados!$A$1:$ZZ$1, 0))</f>
        <v/>
      </c>
      <c r="C2473">
        <f>INDEX(resultados!$A$2:$ZZ$3000, 2467, MATCH($B$3, resultados!$A$1:$ZZ$1, 0))</f>
        <v/>
      </c>
    </row>
    <row r="2474">
      <c r="A2474">
        <f>INDEX(resultados!$A$2:$ZZ$3000, 2468, MATCH($B$1, resultados!$A$1:$ZZ$1, 0))</f>
        <v/>
      </c>
      <c r="B2474">
        <f>INDEX(resultados!$A$2:$ZZ$3000, 2468, MATCH($B$2, resultados!$A$1:$ZZ$1, 0))</f>
        <v/>
      </c>
      <c r="C2474">
        <f>INDEX(resultados!$A$2:$ZZ$3000, 2468, MATCH($B$3, resultados!$A$1:$ZZ$1, 0))</f>
        <v/>
      </c>
    </row>
    <row r="2475">
      <c r="A2475">
        <f>INDEX(resultados!$A$2:$ZZ$3000, 2469, MATCH($B$1, resultados!$A$1:$ZZ$1, 0))</f>
        <v/>
      </c>
      <c r="B2475">
        <f>INDEX(resultados!$A$2:$ZZ$3000, 2469, MATCH($B$2, resultados!$A$1:$ZZ$1, 0))</f>
        <v/>
      </c>
      <c r="C2475">
        <f>INDEX(resultados!$A$2:$ZZ$3000, 2469, MATCH($B$3, resultados!$A$1:$ZZ$1, 0))</f>
        <v/>
      </c>
    </row>
    <row r="2476">
      <c r="A2476">
        <f>INDEX(resultados!$A$2:$ZZ$3000, 2470, MATCH($B$1, resultados!$A$1:$ZZ$1, 0))</f>
        <v/>
      </c>
      <c r="B2476">
        <f>INDEX(resultados!$A$2:$ZZ$3000, 2470, MATCH($B$2, resultados!$A$1:$ZZ$1, 0))</f>
        <v/>
      </c>
      <c r="C2476">
        <f>INDEX(resultados!$A$2:$ZZ$3000, 2470, MATCH($B$3, resultados!$A$1:$ZZ$1, 0))</f>
        <v/>
      </c>
    </row>
    <row r="2477">
      <c r="A2477">
        <f>INDEX(resultados!$A$2:$ZZ$3000, 2471, MATCH($B$1, resultados!$A$1:$ZZ$1, 0))</f>
        <v/>
      </c>
      <c r="B2477">
        <f>INDEX(resultados!$A$2:$ZZ$3000, 2471, MATCH($B$2, resultados!$A$1:$ZZ$1, 0))</f>
        <v/>
      </c>
      <c r="C2477">
        <f>INDEX(resultados!$A$2:$ZZ$3000, 2471, MATCH($B$3, resultados!$A$1:$ZZ$1, 0))</f>
        <v/>
      </c>
    </row>
    <row r="2478">
      <c r="A2478">
        <f>INDEX(resultados!$A$2:$ZZ$3000, 2472, MATCH($B$1, resultados!$A$1:$ZZ$1, 0))</f>
        <v/>
      </c>
      <c r="B2478">
        <f>INDEX(resultados!$A$2:$ZZ$3000, 2472, MATCH($B$2, resultados!$A$1:$ZZ$1, 0))</f>
        <v/>
      </c>
      <c r="C2478">
        <f>INDEX(resultados!$A$2:$ZZ$3000, 2472, MATCH($B$3, resultados!$A$1:$ZZ$1, 0))</f>
        <v/>
      </c>
    </row>
    <row r="2479">
      <c r="A2479">
        <f>INDEX(resultados!$A$2:$ZZ$3000, 2473, MATCH($B$1, resultados!$A$1:$ZZ$1, 0))</f>
        <v/>
      </c>
      <c r="B2479">
        <f>INDEX(resultados!$A$2:$ZZ$3000, 2473, MATCH($B$2, resultados!$A$1:$ZZ$1, 0))</f>
        <v/>
      </c>
      <c r="C2479">
        <f>INDEX(resultados!$A$2:$ZZ$3000, 2473, MATCH($B$3, resultados!$A$1:$ZZ$1, 0))</f>
        <v/>
      </c>
    </row>
    <row r="2480">
      <c r="A2480">
        <f>INDEX(resultados!$A$2:$ZZ$3000, 2474, MATCH($B$1, resultados!$A$1:$ZZ$1, 0))</f>
        <v/>
      </c>
      <c r="B2480">
        <f>INDEX(resultados!$A$2:$ZZ$3000, 2474, MATCH($B$2, resultados!$A$1:$ZZ$1, 0))</f>
        <v/>
      </c>
      <c r="C2480">
        <f>INDEX(resultados!$A$2:$ZZ$3000, 2474, MATCH($B$3, resultados!$A$1:$ZZ$1, 0))</f>
        <v/>
      </c>
    </row>
    <row r="2481">
      <c r="A2481">
        <f>INDEX(resultados!$A$2:$ZZ$3000, 2475, MATCH($B$1, resultados!$A$1:$ZZ$1, 0))</f>
        <v/>
      </c>
      <c r="B2481">
        <f>INDEX(resultados!$A$2:$ZZ$3000, 2475, MATCH($B$2, resultados!$A$1:$ZZ$1, 0))</f>
        <v/>
      </c>
      <c r="C2481">
        <f>INDEX(resultados!$A$2:$ZZ$3000, 2475, MATCH($B$3, resultados!$A$1:$ZZ$1, 0))</f>
        <v/>
      </c>
    </row>
    <row r="2482">
      <c r="A2482">
        <f>INDEX(resultados!$A$2:$ZZ$3000, 2476, MATCH($B$1, resultados!$A$1:$ZZ$1, 0))</f>
        <v/>
      </c>
      <c r="B2482">
        <f>INDEX(resultados!$A$2:$ZZ$3000, 2476, MATCH($B$2, resultados!$A$1:$ZZ$1, 0))</f>
        <v/>
      </c>
      <c r="C2482">
        <f>INDEX(resultados!$A$2:$ZZ$3000, 2476, MATCH($B$3, resultados!$A$1:$ZZ$1, 0))</f>
        <v/>
      </c>
    </row>
    <row r="2483">
      <c r="A2483">
        <f>INDEX(resultados!$A$2:$ZZ$3000, 2477, MATCH($B$1, resultados!$A$1:$ZZ$1, 0))</f>
        <v/>
      </c>
      <c r="B2483">
        <f>INDEX(resultados!$A$2:$ZZ$3000, 2477, MATCH($B$2, resultados!$A$1:$ZZ$1, 0))</f>
        <v/>
      </c>
      <c r="C2483">
        <f>INDEX(resultados!$A$2:$ZZ$3000, 2477, MATCH($B$3, resultados!$A$1:$ZZ$1, 0))</f>
        <v/>
      </c>
    </row>
    <row r="2484">
      <c r="A2484">
        <f>INDEX(resultados!$A$2:$ZZ$3000, 2478, MATCH($B$1, resultados!$A$1:$ZZ$1, 0))</f>
        <v/>
      </c>
      <c r="B2484">
        <f>INDEX(resultados!$A$2:$ZZ$3000, 2478, MATCH($B$2, resultados!$A$1:$ZZ$1, 0))</f>
        <v/>
      </c>
      <c r="C2484">
        <f>INDEX(resultados!$A$2:$ZZ$3000, 2478, MATCH($B$3, resultados!$A$1:$ZZ$1, 0))</f>
        <v/>
      </c>
    </row>
    <row r="2485">
      <c r="A2485">
        <f>INDEX(resultados!$A$2:$ZZ$3000, 2479, MATCH($B$1, resultados!$A$1:$ZZ$1, 0))</f>
        <v/>
      </c>
      <c r="B2485">
        <f>INDEX(resultados!$A$2:$ZZ$3000, 2479, MATCH($B$2, resultados!$A$1:$ZZ$1, 0))</f>
        <v/>
      </c>
      <c r="C2485">
        <f>INDEX(resultados!$A$2:$ZZ$3000, 2479, MATCH($B$3, resultados!$A$1:$ZZ$1, 0))</f>
        <v/>
      </c>
    </row>
    <row r="2486">
      <c r="A2486">
        <f>INDEX(resultados!$A$2:$ZZ$3000, 2480, MATCH($B$1, resultados!$A$1:$ZZ$1, 0))</f>
        <v/>
      </c>
      <c r="B2486">
        <f>INDEX(resultados!$A$2:$ZZ$3000, 2480, MATCH($B$2, resultados!$A$1:$ZZ$1, 0))</f>
        <v/>
      </c>
      <c r="C2486">
        <f>INDEX(resultados!$A$2:$ZZ$3000, 2480, MATCH($B$3, resultados!$A$1:$ZZ$1, 0))</f>
        <v/>
      </c>
    </row>
    <row r="2487">
      <c r="A2487">
        <f>INDEX(resultados!$A$2:$ZZ$3000, 2481, MATCH($B$1, resultados!$A$1:$ZZ$1, 0))</f>
        <v/>
      </c>
      <c r="B2487">
        <f>INDEX(resultados!$A$2:$ZZ$3000, 2481, MATCH($B$2, resultados!$A$1:$ZZ$1, 0))</f>
        <v/>
      </c>
      <c r="C2487">
        <f>INDEX(resultados!$A$2:$ZZ$3000, 2481, MATCH($B$3, resultados!$A$1:$ZZ$1, 0))</f>
        <v/>
      </c>
    </row>
    <row r="2488">
      <c r="A2488">
        <f>INDEX(resultados!$A$2:$ZZ$3000, 2482, MATCH($B$1, resultados!$A$1:$ZZ$1, 0))</f>
        <v/>
      </c>
      <c r="B2488">
        <f>INDEX(resultados!$A$2:$ZZ$3000, 2482, MATCH($B$2, resultados!$A$1:$ZZ$1, 0))</f>
        <v/>
      </c>
      <c r="C2488">
        <f>INDEX(resultados!$A$2:$ZZ$3000, 2482, MATCH($B$3, resultados!$A$1:$ZZ$1, 0))</f>
        <v/>
      </c>
    </row>
    <row r="2489">
      <c r="A2489">
        <f>INDEX(resultados!$A$2:$ZZ$3000, 2483, MATCH($B$1, resultados!$A$1:$ZZ$1, 0))</f>
        <v/>
      </c>
      <c r="B2489">
        <f>INDEX(resultados!$A$2:$ZZ$3000, 2483, MATCH($B$2, resultados!$A$1:$ZZ$1, 0))</f>
        <v/>
      </c>
      <c r="C2489">
        <f>INDEX(resultados!$A$2:$ZZ$3000, 2483, MATCH($B$3, resultados!$A$1:$ZZ$1, 0))</f>
        <v/>
      </c>
    </row>
    <row r="2490">
      <c r="A2490">
        <f>INDEX(resultados!$A$2:$ZZ$3000, 2484, MATCH($B$1, resultados!$A$1:$ZZ$1, 0))</f>
        <v/>
      </c>
      <c r="B2490">
        <f>INDEX(resultados!$A$2:$ZZ$3000, 2484, MATCH($B$2, resultados!$A$1:$ZZ$1, 0))</f>
        <v/>
      </c>
      <c r="C2490">
        <f>INDEX(resultados!$A$2:$ZZ$3000, 2484, MATCH($B$3, resultados!$A$1:$ZZ$1, 0))</f>
        <v/>
      </c>
    </row>
    <row r="2491">
      <c r="A2491">
        <f>INDEX(resultados!$A$2:$ZZ$3000, 2485, MATCH($B$1, resultados!$A$1:$ZZ$1, 0))</f>
        <v/>
      </c>
      <c r="B2491">
        <f>INDEX(resultados!$A$2:$ZZ$3000, 2485, MATCH($B$2, resultados!$A$1:$ZZ$1, 0))</f>
        <v/>
      </c>
      <c r="C2491">
        <f>INDEX(resultados!$A$2:$ZZ$3000, 2485, MATCH($B$3, resultados!$A$1:$ZZ$1, 0))</f>
        <v/>
      </c>
    </row>
    <row r="2492">
      <c r="A2492">
        <f>INDEX(resultados!$A$2:$ZZ$3000, 2486, MATCH($B$1, resultados!$A$1:$ZZ$1, 0))</f>
        <v/>
      </c>
      <c r="B2492">
        <f>INDEX(resultados!$A$2:$ZZ$3000, 2486, MATCH($B$2, resultados!$A$1:$ZZ$1, 0))</f>
        <v/>
      </c>
      <c r="C2492">
        <f>INDEX(resultados!$A$2:$ZZ$3000, 2486, MATCH($B$3, resultados!$A$1:$ZZ$1, 0))</f>
        <v/>
      </c>
    </row>
    <row r="2493">
      <c r="A2493">
        <f>INDEX(resultados!$A$2:$ZZ$3000, 2487, MATCH($B$1, resultados!$A$1:$ZZ$1, 0))</f>
        <v/>
      </c>
      <c r="B2493">
        <f>INDEX(resultados!$A$2:$ZZ$3000, 2487, MATCH($B$2, resultados!$A$1:$ZZ$1, 0))</f>
        <v/>
      </c>
      <c r="C2493">
        <f>INDEX(resultados!$A$2:$ZZ$3000, 2487, MATCH($B$3, resultados!$A$1:$ZZ$1, 0))</f>
        <v/>
      </c>
    </row>
    <row r="2494">
      <c r="A2494">
        <f>INDEX(resultados!$A$2:$ZZ$3000, 2488, MATCH($B$1, resultados!$A$1:$ZZ$1, 0))</f>
        <v/>
      </c>
      <c r="B2494">
        <f>INDEX(resultados!$A$2:$ZZ$3000, 2488, MATCH($B$2, resultados!$A$1:$ZZ$1, 0))</f>
        <v/>
      </c>
      <c r="C2494">
        <f>INDEX(resultados!$A$2:$ZZ$3000, 2488, MATCH($B$3, resultados!$A$1:$ZZ$1, 0))</f>
        <v/>
      </c>
    </row>
    <row r="2495">
      <c r="A2495">
        <f>INDEX(resultados!$A$2:$ZZ$3000, 2489, MATCH($B$1, resultados!$A$1:$ZZ$1, 0))</f>
        <v/>
      </c>
      <c r="B2495">
        <f>INDEX(resultados!$A$2:$ZZ$3000, 2489, MATCH($B$2, resultados!$A$1:$ZZ$1, 0))</f>
        <v/>
      </c>
      <c r="C2495">
        <f>INDEX(resultados!$A$2:$ZZ$3000, 2489, MATCH($B$3, resultados!$A$1:$ZZ$1, 0))</f>
        <v/>
      </c>
    </row>
    <row r="2496">
      <c r="A2496">
        <f>INDEX(resultados!$A$2:$ZZ$3000, 2490, MATCH($B$1, resultados!$A$1:$ZZ$1, 0))</f>
        <v/>
      </c>
      <c r="B2496">
        <f>INDEX(resultados!$A$2:$ZZ$3000, 2490, MATCH($B$2, resultados!$A$1:$ZZ$1, 0))</f>
        <v/>
      </c>
      <c r="C2496">
        <f>INDEX(resultados!$A$2:$ZZ$3000, 2490, MATCH($B$3, resultados!$A$1:$ZZ$1, 0))</f>
        <v/>
      </c>
    </row>
    <row r="2497">
      <c r="A2497">
        <f>INDEX(resultados!$A$2:$ZZ$3000, 2491, MATCH($B$1, resultados!$A$1:$ZZ$1, 0))</f>
        <v/>
      </c>
      <c r="B2497">
        <f>INDEX(resultados!$A$2:$ZZ$3000, 2491, MATCH($B$2, resultados!$A$1:$ZZ$1, 0))</f>
        <v/>
      </c>
      <c r="C2497">
        <f>INDEX(resultados!$A$2:$ZZ$3000, 2491, MATCH($B$3, resultados!$A$1:$ZZ$1, 0))</f>
        <v/>
      </c>
    </row>
    <row r="2498">
      <c r="A2498">
        <f>INDEX(resultados!$A$2:$ZZ$3000, 2492, MATCH($B$1, resultados!$A$1:$ZZ$1, 0))</f>
        <v/>
      </c>
      <c r="B2498">
        <f>INDEX(resultados!$A$2:$ZZ$3000, 2492, MATCH($B$2, resultados!$A$1:$ZZ$1, 0))</f>
        <v/>
      </c>
      <c r="C2498">
        <f>INDEX(resultados!$A$2:$ZZ$3000, 2492, MATCH($B$3, resultados!$A$1:$ZZ$1, 0))</f>
        <v/>
      </c>
    </row>
    <row r="2499">
      <c r="A2499">
        <f>INDEX(resultados!$A$2:$ZZ$3000, 2493, MATCH($B$1, resultados!$A$1:$ZZ$1, 0))</f>
        <v/>
      </c>
      <c r="B2499">
        <f>INDEX(resultados!$A$2:$ZZ$3000, 2493, MATCH($B$2, resultados!$A$1:$ZZ$1, 0))</f>
        <v/>
      </c>
      <c r="C2499">
        <f>INDEX(resultados!$A$2:$ZZ$3000, 2493, MATCH($B$3, resultados!$A$1:$ZZ$1, 0))</f>
        <v/>
      </c>
    </row>
    <row r="2500">
      <c r="A2500">
        <f>INDEX(resultados!$A$2:$ZZ$3000, 2494, MATCH($B$1, resultados!$A$1:$ZZ$1, 0))</f>
        <v/>
      </c>
      <c r="B2500">
        <f>INDEX(resultados!$A$2:$ZZ$3000, 2494, MATCH($B$2, resultados!$A$1:$ZZ$1, 0))</f>
        <v/>
      </c>
      <c r="C2500">
        <f>INDEX(resultados!$A$2:$ZZ$3000, 2494, MATCH($B$3, resultados!$A$1:$ZZ$1, 0))</f>
        <v/>
      </c>
    </row>
    <row r="2501">
      <c r="A2501">
        <f>INDEX(resultados!$A$2:$ZZ$3000, 2495, MATCH($B$1, resultados!$A$1:$ZZ$1, 0))</f>
        <v/>
      </c>
      <c r="B2501">
        <f>INDEX(resultados!$A$2:$ZZ$3000, 2495, MATCH($B$2, resultados!$A$1:$ZZ$1, 0))</f>
        <v/>
      </c>
      <c r="C2501">
        <f>INDEX(resultados!$A$2:$ZZ$3000, 2495, MATCH($B$3, resultados!$A$1:$ZZ$1, 0))</f>
        <v/>
      </c>
    </row>
    <row r="2502">
      <c r="A2502">
        <f>INDEX(resultados!$A$2:$ZZ$3000, 2496, MATCH($B$1, resultados!$A$1:$ZZ$1, 0))</f>
        <v/>
      </c>
      <c r="B2502">
        <f>INDEX(resultados!$A$2:$ZZ$3000, 2496, MATCH($B$2, resultados!$A$1:$ZZ$1, 0))</f>
        <v/>
      </c>
      <c r="C2502">
        <f>INDEX(resultados!$A$2:$ZZ$3000, 2496, MATCH($B$3, resultados!$A$1:$ZZ$1, 0))</f>
        <v/>
      </c>
    </row>
    <row r="2503">
      <c r="A2503">
        <f>INDEX(resultados!$A$2:$ZZ$3000, 2497, MATCH($B$1, resultados!$A$1:$ZZ$1, 0))</f>
        <v/>
      </c>
      <c r="B2503">
        <f>INDEX(resultados!$A$2:$ZZ$3000, 2497, MATCH($B$2, resultados!$A$1:$ZZ$1, 0))</f>
        <v/>
      </c>
      <c r="C2503">
        <f>INDEX(resultados!$A$2:$ZZ$3000, 2497, MATCH($B$3, resultados!$A$1:$ZZ$1, 0))</f>
        <v/>
      </c>
    </row>
    <row r="2504">
      <c r="A2504">
        <f>INDEX(resultados!$A$2:$ZZ$3000, 2498, MATCH($B$1, resultados!$A$1:$ZZ$1, 0))</f>
        <v/>
      </c>
      <c r="B2504">
        <f>INDEX(resultados!$A$2:$ZZ$3000, 2498, MATCH($B$2, resultados!$A$1:$ZZ$1, 0))</f>
        <v/>
      </c>
      <c r="C2504">
        <f>INDEX(resultados!$A$2:$ZZ$3000, 2498, MATCH($B$3, resultados!$A$1:$ZZ$1, 0))</f>
        <v/>
      </c>
    </row>
    <row r="2505">
      <c r="A2505">
        <f>INDEX(resultados!$A$2:$ZZ$3000, 2499, MATCH($B$1, resultados!$A$1:$ZZ$1, 0))</f>
        <v/>
      </c>
      <c r="B2505">
        <f>INDEX(resultados!$A$2:$ZZ$3000, 2499, MATCH($B$2, resultados!$A$1:$ZZ$1, 0))</f>
        <v/>
      </c>
      <c r="C2505">
        <f>INDEX(resultados!$A$2:$ZZ$3000, 2499, MATCH($B$3, resultados!$A$1:$ZZ$1, 0))</f>
        <v/>
      </c>
    </row>
    <row r="2506">
      <c r="A2506">
        <f>INDEX(resultados!$A$2:$ZZ$3000, 2500, MATCH($B$1, resultados!$A$1:$ZZ$1, 0))</f>
        <v/>
      </c>
      <c r="B2506">
        <f>INDEX(resultados!$A$2:$ZZ$3000, 2500, MATCH($B$2, resultados!$A$1:$ZZ$1, 0))</f>
        <v/>
      </c>
      <c r="C2506">
        <f>INDEX(resultados!$A$2:$ZZ$3000, 2500, MATCH($B$3, resultados!$A$1:$ZZ$1, 0))</f>
        <v/>
      </c>
    </row>
    <row r="2507">
      <c r="A2507">
        <f>INDEX(resultados!$A$2:$ZZ$3000, 2501, MATCH($B$1, resultados!$A$1:$ZZ$1, 0))</f>
        <v/>
      </c>
      <c r="B2507">
        <f>INDEX(resultados!$A$2:$ZZ$3000, 2501, MATCH($B$2, resultados!$A$1:$ZZ$1, 0))</f>
        <v/>
      </c>
      <c r="C2507">
        <f>INDEX(resultados!$A$2:$ZZ$3000, 2501, MATCH($B$3, resultados!$A$1:$ZZ$1, 0))</f>
        <v/>
      </c>
    </row>
    <row r="2508">
      <c r="A2508">
        <f>INDEX(resultados!$A$2:$ZZ$3000, 2502, MATCH($B$1, resultados!$A$1:$ZZ$1, 0))</f>
        <v/>
      </c>
      <c r="B2508">
        <f>INDEX(resultados!$A$2:$ZZ$3000, 2502, MATCH($B$2, resultados!$A$1:$ZZ$1, 0))</f>
        <v/>
      </c>
      <c r="C2508">
        <f>INDEX(resultados!$A$2:$ZZ$3000, 2502, MATCH($B$3, resultados!$A$1:$ZZ$1, 0))</f>
        <v/>
      </c>
    </row>
    <row r="2509">
      <c r="A2509">
        <f>INDEX(resultados!$A$2:$ZZ$3000, 2503, MATCH($B$1, resultados!$A$1:$ZZ$1, 0))</f>
        <v/>
      </c>
      <c r="B2509">
        <f>INDEX(resultados!$A$2:$ZZ$3000, 2503, MATCH($B$2, resultados!$A$1:$ZZ$1, 0))</f>
        <v/>
      </c>
      <c r="C2509">
        <f>INDEX(resultados!$A$2:$ZZ$3000, 2503, MATCH($B$3, resultados!$A$1:$ZZ$1, 0))</f>
        <v/>
      </c>
    </row>
    <row r="2510">
      <c r="A2510">
        <f>INDEX(resultados!$A$2:$ZZ$3000, 2504, MATCH($B$1, resultados!$A$1:$ZZ$1, 0))</f>
        <v/>
      </c>
      <c r="B2510">
        <f>INDEX(resultados!$A$2:$ZZ$3000, 2504, MATCH($B$2, resultados!$A$1:$ZZ$1, 0))</f>
        <v/>
      </c>
      <c r="C2510">
        <f>INDEX(resultados!$A$2:$ZZ$3000, 2504, MATCH($B$3, resultados!$A$1:$ZZ$1, 0))</f>
        <v/>
      </c>
    </row>
    <row r="2511">
      <c r="A2511">
        <f>INDEX(resultados!$A$2:$ZZ$3000, 2505, MATCH($B$1, resultados!$A$1:$ZZ$1, 0))</f>
        <v/>
      </c>
      <c r="B2511">
        <f>INDEX(resultados!$A$2:$ZZ$3000, 2505, MATCH($B$2, resultados!$A$1:$ZZ$1, 0))</f>
        <v/>
      </c>
      <c r="C2511">
        <f>INDEX(resultados!$A$2:$ZZ$3000, 2505, MATCH($B$3, resultados!$A$1:$ZZ$1, 0))</f>
        <v/>
      </c>
    </row>
    <row r="2512">
      <c r="A2512">
        <f>INDEX(resultados!$A$2:$ZZ$3000, 2506, MATCH($B$1, resultados!$A$1:$ZZ$1, 0))</f>
        <v/>
      </c>
      <c r="B2512">
        <f>INDEX(resultados!$A$2:$ZZ$3000, 2506, MATCH($B$2, resultados!$A$1:$ZZ$1, 0))</f>
        <v/>
      </c>
      <c r="C2512">
        <f>INDEX(resultados!$A$2:$ZZ$3000, 2506, MATCH($B$3, resultados!$A$1:$ZZ$1, 0))</f>
        <v/>
      </c>
    </row>
    <row r="2513">
      <c r="A2513">
        <f>INDEX(resultados!$A$2:$ZZ$3000, 2507, MATCH($B$1, resultados!$A$1:$ZZ$1, 0))</f>
        <v/>
      </c>
      <c r="B2513">
        <f>INDEX(resultados!$A$2:$ZZ$3000, 2507, MATCH($B$2, resultados!$A$1:$ZZ$1, 0))</f>
        <v/>
      </c>
      <c r="C2513">
        <f>INDEX(resultados!$A$2:$ZZ$3000, 2507, MATCH($B$3, resultados!$A$1:$ZZ$1, 0))</f>
        <v/>
      </c>
    </row>
    <row r="2514">
      <c r="A2514">
        <f>INDEX(resultados!$A$2:$ZZ$3000, 2508, MATCH($B$1, resultados!$A$1:$ZZ$1, 0))</f>
        <v/>
      </c>
      <c r="B2514">
        <f>INDEX(resultados!$A$2:$ZZ$3000, 2508, MATCH($B$2, resultados!$A$1:$ZZ$1, 0))</f>
        <v/>
      </c>
      <c r="C2514">
        <f>INDEX(resultados!$A$2:$ZZ$3000, 2508, MATCH($B$3, resultados!$A$1:$ZZ$1, 0))</f>
        <v/>
      </c>
    </row>
    <row r="2515">
      <c r="A2515">
        <f>INDEX(resultados!$A$2:$ZZ$3000, 2509, MATCH($B$1, resultados!$A$1:$ZZ$1, 0))</f>
        <v/>
      </c>
      <c r="B2515">
        <f>INDEX(resultados!$A$2:$ZZ$3000, 2509, MATCH($B$2, resultados!$A$1:$ZZ$1, 0))</f>
        <v/>
      </c>
      <c r="C2515">
        <f>INDEX(resultados!$A$2:$ZZ$3000, 2509, MATCH($B$3, resultados!$A$1:$ZZ$1, 0))</f>
        <v/>
      </c>
    </row>
    <row r="2516">
      <c r="A2516">
        <f>INDEX(resultados!$A$2:$ZZ$3000, 2510, MATCH($B$1, resultados!$A$1:$ZZ$1, 0))</f>
        <v/>
      </c>
      <c r="B2516">
        <f>INDEX(resultados!$A$2:$ZZ$3000, 2510, MATCH($B$2, resultados!$A$1:$ZZ$1, 0))</f>
        <v/>
      </c>
      <c r="C2516">
        <f>INDEX(resultados!$A$2:$ZZ$3000, 2510, MATCH($B$3, resultados!$A$1:$ZZ$1, 0))</f>
        <v/>
      </c>
    </row>
    <row r="2517">
      <c r="A2517">
        <f>INDEX(resultados!$A$2:$ZZ$3000, 2511, MATCH($B$1, resultados!$A$1:$ZZ$1, 0))</f>
        <v/>
      </c>
      <c r="B2517">
        <f>INDEX(resultados!$A$2:$ZZ$3000, 2511, MATCH($B$2, resultados!$A$1:$ZZ$1, 0))</f>
        <v/>
      </c>
      <c r="C2517">
        <f>INDEX(resultados!$A$2:$ZZ$3000, 2511, MATCH($B$3, resultados!$A$1:$ZZ$1, 0))</f>
        <v/>
      </c>
    </row>
    <row r="2518">
      <c r="A2518">
        <f>INDEX(resultados!$A$2:$ZZ$3000, 2512, MATCH($B$1, resultados!$A$1:$ZZ$1, 0))</f>
        <v/>
      </c>
      <c r="B2518">
        <f>INDEX(resultados!$A$2:$ZZ$3000, 2512, MATCH($B$2, resultados!$A$1:$ZZ$1, 0))</f>
        <v/>
      </c>
      <c r="C2518">
        <f>INDEX(resultados!$A$2:$ZZ$3000, 2512, MATCH($B$3, resultados!$A$1:$ZZ$1, 0))</f>
        <v/>
      </c>
    </row>
    <row r="2519">
      <c r="A2519">
        <f>INDEX(resultados!$A$2:$ZZ$3000, 2513, MATCH($B$1, resultados!$A$1:$ZZ$1, 0))</f>
        <v/>
      </c>
      <c r="B2519">
        <f>INDEX(resultados!$A$2:$ZZ$3000, 2513, MATCH($B$2, resultados!$A$1:$ZZ$1, 0))</f>
        <v/>
      </c>
      <c r="C2519">
        <f>INDEX(resultados!$A$2:$ZZ$3000, 2513, MATCH($B$3, resultados!$A$1:$ZZ$1, 0))</f>
        <v/>
      </c>
    </row>
    <row r="2520">
      <c r="A2520">
        <f>INDEX(resultados!$A$2:$ZZ$3000, 2514, MATCH($B$1, resultados!$A$1:$ZZ$1, 0))</f>
        <v/>
      </c>
      <c r="B2520">
        <f>INDEX(resultados!$A$2:$ZZ$3000, 2514, MATCH($B$2, resultados!$A$1:$ZZ$1, 0))</f>
        <v/>
      </c>
      <c r="C2520">
        <f>INDEX(resultados!$A$2:$ZZ$3000, 2514, MATCH($B$3, resultados!$A$1:$ZZ$1, 0))</f>
        <v/>
      </c>
    </row>
    <row r="2521">
      <c r="A2521">
        <f>INDEX(resultados!$A$2:$ZZ$3000, 2515, MATCH($B$1, resultados!$A$1:$ZZ$1, 0))</f>
        <v/>
      </c>
      <c r="B2521">
        <f>INDEX(resultados!$A$2:$ZZ$3000, 2515, MATCH($B$2, resultados!$A$1:$ZZ$1, 0))</f>
        <v/>
      </c>
      <c r="C2521">
        <f>INDEX(resultados!$A$2:$ZZ$3000, 2515, MATCH($B$3, resultados!$A$1:$ZZ$1, 0))</f>
        <v/>
      </c>
    </row>
    <row r="2522">
      <c r="A2522">
        <f>INDEX(resultados!$A$2:$ZZ$3000, 2516, MATCH($B$1, resultados!$A$1:$ZZ$1, 0))</f>
        <v/>
      </c>
      <c r="B2522">
        <f>INDEX(resultados!$A$2:$ZZ$3000, 2516, MATCH($B$2, resultados!$A$1:$ZZ$1, 0))</f>
        <v/>
      </c>
      <c r="C2522">
        <f>INDEX(resultados!$A$2:$ZZ$3000, 2516, MATCH($B$3, resultados!$A$1:$ZZ$1, 0))</f>
        <v/>
      </c>
    </row>
    <row r="2523">
      <c r="A2523">
        <f>INDEX(resultados!$A$2:$ZZ$3000, 2517, MATCH($B$1, resultados!$A$1:$ZZ$1, 0))</f>
        <v/>
      </c>
      <c r="B2523">
        <f>INDEX(resultados!$A$2:$ZZ$3000, 2517, MATCH($B$2, resultados!$A$1:$ZZ$1, 0))</f>
        <v/>
      </c>
      <c r="C2523">
        <f>INDEX(resultados!$A$2:$ZZ$3000, 2517, MATCH($B$3, resultados!$A$1:$ZZ$1, 0))</f>
        <v/>
      </c>
    </row>
    <row r="2524">
      <c r="A2524">
        <f>INDEX(resultados!$A$2:$ZZ$3000, 2518, MATCH($B$1, resultados!$A$1:$ZZ$1, 0))</f>
        <v/>
      </c>
      <c r="B2524">
        <f>INDEX(resultados!$A$2:$ZZ$3000, 2518, MATCH($B$2, resultados!$A$1:$ZZ$1, 0))</f>
        <v/>
      </c>
      <c r="C2524">
        <f>INDEX(resultados!$A$2:$ZZ$3000, 2518, MATCH($B$3, resultados!$A$1:$ZZ$1, 0))</f>
        <v/>
      </c>
    </row>
    <row r="2525">
      <c r="A2525">
        <f>INDEX(resultados!$A$2:$ZZ$3000, 2519, MATCH($B$1, resultados!$A$1:$ZZ$1, 0))</f>
        <v/>
      </c>
      <c r="B2525">
        <f>INDEX(resultados!$A$2:$ZZ$3000, 2519, MATCH($B$2, resultados!$A$1:$ZZ$1, 0))</f>
        <v/>
      </c>
      <c r="C2525">
        <f>INDEX(resultados!$A$2:$ZZ$3000, 2519, MATCH($B$3, resultados!$A$1:$ZZ$1, 0))</f>
        <v/>
      </c>
    </row>
    <row r="2526">
      <c r="A2526">
        <f>INDEX(resultados!$A$2:$ZZ$3000, 2520, MATCH($B$1, resultados!$A$1:$ZZ$1, 0))</f>
        <v/>
      </c>
      <c r="B2526">
        <f>INDEX(resultados!$A$2:$ZZ$3000, 2520, MATCH($B$2, resultados!$A$1:$ZZ$1, 0))</f>
        <v/>
      </c>
      <c r="C2526">
        <f>INDEX(resultados!$A$2:$ZZ$3000, 2520, MATCH($B$3, resultados!$A$1:$ZZ$1, 0))</f>
        <v/>
      </c>
    </row>
    <row r="2527">
      <c r="A2527">
        <f>INDEX(resultados!$A$2:$ZZ$3000, 2521, MATCH($B$1, resultados!$A$1:$ZZ$1, 0))</f>
        <v/>
      </c>
      <c r="B2527">
        <f>INDEX(resultados!$A$2:$ZZ$3000, 2521, MATCH($B$2, resultados!$A$1:$ZZ$1, 0))</f>
        <v/>
      </c>
      <c r="C2527">
        <f>INDEX(resultados!$A$2:$ZZ$3000, 2521, MATCH($B$3, resultados!$A$1:$ZZ$1, 0))</f>
        <v/>
      </c>
    </row>
    <row r="2528">
      <c r="A2528">
        <f>INDEX(resultados!$A$2:$ZZ$3000, 2522, MATCH($B$1, resultados!$A$1:$ZZ$1, 0))</f>
        <v/>
      </c>
      <c r="B2528">
        <f>INDEX(resultados!$A$2:$ZZ$3000, 2522, MATCH($B$2, resultados!$A$1:$ZZ$1, 0))</f>
        <v/>
      </c>
      <c r="C2528">
        <f>INDEX(resultados!$A$2:$ZZ$3000, 2522, MATCH($B$3, resultados!$A$1:$ZZ$1, 0))</f>
        <v/>
      </c>
    </row>
    <row r="2529">
      <c r="A2529">
        <f>INDEX(resultados!$A$2:$ZZ$3000, 2523, MATCH($B$1, resultados!$A$1:$ZZ$1, 0))</f>
        <v/>
      </c>
      <c r="B2529">
        <f>INDEX(resultados!$A$2:$ZZ$3000, 2523, MATCH($B$2, resultados!$A$1:$ZZ$1, 0))</f>
        <v/>
      </c>
      <c r="C2529">
        <f>INDEX(resultados!$A$2:$ZZ$3000, 2523, MATCH($B$3, resultados!$A$1:$ZZ$1, 0))</f>
        <v/>
      </c>
    </row>
    <row r="2530">
      <c r="A2530">
        <f>INDEX(resultados!$A$2:$ZZ$3000, 2524, MATCH($B$1, resultados!$A$1:$ZZ$1, 0))</f>
        <v/>
      </c>
      <c r="B2530">
        <f>INDEX(resultados!$A$2:$ZZ$3000, 2524, MATCH($B$2, resultados!$A$1:$ZZ$1, 0))</f>
        <v/>
      </c>
      <c r="C2530">
        <f>INDEX(resultados!$A$2:$ZZ$3000, 2524, MATCH($B$3, resultados!$A$1:$ZZ$1, 0))</f>
        <v/>
      </c>
    </row>
    <row r="2531">
      <c r="A2531">
        <f>INDEX(resultados!$A$2:$ZZ$3000, 2525, MATCH($B$1, resultados!$A$1:$ZZ$1, 0))</f>
        <v/>
      </c>
      <c r="B2531">
        <f>INDEX(resultados!$A$2:$ZZ$3000, 2525, MATCH($B$2, resultados!$A$1:$ZZ$1, 0))</f>
        <v/>
      </c>
      <c r="C2531">
        <f>INDEX(resultados!$A$2:$ZZ$3000, 2525, MATCH($B$3, resultados!$A$1:$ZZ$1, 0))</f>
        <v/>
      </c>
    </row>
    <row r="2532">
      <c r="A2532">
        <f>INDEX(resultados!$A$2:$ZZ$3000, 2526, MATCH($B$1, resultados!$A$1:$ZZ$1, 0))</f>
        <v/>
      </c>
      <c r="B2532">
        <f>INDEX(resultados!$A$2:$ZZ$3000, 2526, MATCH($B$2, resultados!$A$1:$ZZ$1, 0))</f>
        <v/>
      </c>
      <c r="C2532">
        <f>INDEX(resultados!$A$2:$ZZ$3000, 2526, MATCH($B$3, resultados!$A$1:$ZZ$1, 0))</f>
        <v/>
      </c>
    </row>
    <row r="2533">
      <c r="A2533">
        <f>INDEX(resultados!$A$2:$ZZ$3000, 2527, MATCH($B$1, resultados!$A$1:$ZZ$1, 0))</f>
        <v/>
      </c>
      <c r="B2533">
        <f>INDEX(resultados!$A$2:$ZZ$3000, 2527, MATCH($B$2, resultados!$A$1:$ZZ$1, 0))</f>
        <v/>
      </c>
      <c r="C2533">
        <f>INDEX(resultados!$A$2:$ZZ$3000, 2527, MATCH($B$3, resultados!$A$1:$ZZ$1, 0))</f>
        <v/>
      </c>
    </row>
    <row r="2534">
      <c r="A2534">
        <f>INDEX(resultados!$A$2:$ZZ$3000, 2528, MATCH($B$1, resultados!$A$1:$ZZ$1, 0))</f>
        <v/>
      </c>
      <c r="B2534">
        <f>INDEX(resultados!$A$2:$ZZ$3000, 2528, MATCH($B$2, resultados!$A$1:$ZZ$1, 0))</f>
        <v/>
      </c>
      <c r="C2534">
        <f>INDEX(resultados!$A$2:$ZZ$3000, 2528, MATCH($B$3, resultados!$A$1:$ZZ$1, 0))</f>
        <v/>
      </c>
    </row>
    <row r="2535">
      <c r="A2535">
        <f>INDEX(resultados!$A$2:$ZZ$3000, 2529, MATCH($B$1, resultados!$A$1:$ZZ$1, 0))</f>
        <v/>
      </c>
      <c r="B2535">
        <f>INDEX(resultados!$A$2:$ZZ$3000, 2529, MATCH($B$2, resultados!$A$1:$ZZ$1, 0))</f>
        <v/>
      </c>
      <c r="C2535">
        <f>INDEX(resultados!$A$2:$ZZ$3000, 2529, MATCH($B$3, resultados!$A$1:$ZZ$1, 0))</f>
        <v/>
      </c>
    </row>
    <row r="2536">
      <c r="A2536">
        <f>INDEX(resultados!$A$2:$ZZ$3000, 2530, MATCH($B$1, resultados!$A$1:$ZZ$1, 0))</f>
        <v/>
      </c>
      <c r="B2536">
        <f>INDEX(resultados!$A$2:$ZZ$3000, 2530, MATCH($B$2, resultados!$A$1:$ZZ$1, 0))</f>
        <v/>
      </c>
      <c r="C2536">
        <f>INDEX(resultados!$A$2:$ZZ$3000, 2530, MATCH($B$3, resultados!$A$1:$ZZ$1, 0))</f>
        <v/>
      </c>
    </row>
    <row r="2537">
      <c r="A2537">
        <f>INDEX(resultados!$A$2:$ZZ$3000, 2531, MATCH($B$1, resultados!$A$1:$ZZ$1, 0))</f>
        <v/>
      </c>
      <c r="B2537">
        <f>INDEX(resultados!$A$2:$ZZ$3000, 2531, MATCH($B$2, resultados!$A$1:$ZZ$1, 0))</f>
        <v/>
      </c>
      <c r="C2537">
        <f>INDEX(resultados!$A$2:$ZZ$3000, 2531, MATCH($B$3, resultados!$A$1:$ZZ$1, 0))</f>
        <v/>
      </c>
    </row>
    <row r="2538">
      <c r="A2538">
        <f>INDEX(resultados!$A$2:$ZZ$3000, 2532, MATCH($B$1, resultados!$A$1:$ZZ$1, 0))</f>
        <v/>
      </c>
      <c r="B2538">
        <f>INDEX(resultados!$A$2:$ZZ$3000, 2532, MATCH($B$2, resultados!$A$1:$ZZ$1, 0))</f>
        <v/>
      </c>
      <c r="C2538">
        <f>INDEX(resultados!$A$2:$ZZ$3000, 2532, MATCH($B$3, resultados!$A$1:$ZZ$1, 0))</f>
        <v/>
      </c>
    </row>
    <row r="2539">
      <c r="A2539">
        <f>INDEX(resultados!$A$2:$ZZ$3000, 2533, MATCH($B$1, resultados!$A$1:$ZZ$1, 0))</f>
        <v/>
      </c>
      <c r="B2539">
        <f>INDEX(resultados!$A$2:$ZZ$3000, 2533, MATCH($B$2, resultados!$A$1:$ZZ$1, 0))</f>
        <v/>
      </c>
      <c r="C2539">
        <f>INDEX(resultados!$A$2:$ZZ$3000, 2533, MATCH($B$3, resultados!$A$1:$ZZ$1, 0))</f>
        <v/>
      </c>
    </row>
    <row r="2540">
      <c r="A2540">
        <f>INDEX(resultados!$A$2:$ZZ$3000, 2534, MATCH($B$1, resultados!$A$1:$ZZ$1, 0))</f>
        <v/>
      </c>
      <c r="B2540">
        <f>INDEX(resultados!$A$2:$ZZ$3000, 2534, MATCH($B$2, resultados!$A$1:$ZZ$1, 0))</f>
        <v/>
      </c>
      <c r="C2540">
        <f>INDEX(resultados!$A$2:$ZZ$3000, 2534, MATCH($B$3, resultados!$A$1:$ZZ$1, 0))</f>
        <v/>
      </c>
    </row>
    <row r="2541">
      <c r="A2541">
        <f>INDEX(resultados!$A$2:$ZZ$3000, 2535, MATCH($B$1, resultados!$A$1:$ZZ$1, 0))</f>
        <v/>
      </c>
      <c r="B2541">
        <f>INDEX(resultados!$A$2:$ZZ$3000, 2535, MATCH($B$2, resultados!$A$1:$ZZ$1, 0))</f>
        <v/>
      </c>
      <c r="C2541">
        <f>INDEX(resultados!$A$2:$ZZ$3000, 2535, MATCH($B$3, resultados!$A$1:$ZZ$1, 0))</f>
        <v/>
      </c>
    </row>
    <row r="2542">
      <c r="A2542">
        <f>INDEX(resultados!$A$2:$ZZ$3000, 2536, MATCH($B$1, resultados!$A$1:$ZZ$1, 0))</f>
        <v/>
      </c>
      <c r="B2542">
        <f>INDEX(resultados!$A$2:$ZZ$3000, 2536, MATCH($B$2, resultados!$A$1:$ZZ$1, 0))</f>
        <v/>
      </c>
      <c r="C2542">
        <f>INDEX(resultados!$A$2:$ZZ$3000, 2536, MATCH($B$3, resultados!$A$1:$ZZ$1, 0))</f>
        <v/>
      </c>
    </row>
    <row r="2543">
      <c r="A2543">
        <f>INDEX(resultados!$A$2:$ZZ$3000, 2537, MATCH($B$1, resultados!$A$1:$ZZ$1, 0))</f>
        <v/>
      </c>
      <c r="B2543">
        <f>INDEX(resultados!$A$2:$ZZ$3000, 2537, MATCH($B$2, resultados!$A$1:$ZZ$1, 0))</f>
        <v/>
      </c>
      <c r="C2543">
        <f>INDEX(resultados!$A$2:$ZZ$3000, 2537, MATCH($B$3, resultados!$A$1:$ZZ$1, 0))</f>
        <v/>
      </c>
    </row>
    <row r="2544">
      <c r="A2544">
        <f>INDEX(resultados!$A$2:$ZZ$3000, 2538, MATCH($B$1, resultados!$A$1:$ZZ$1, 0))</f>
        <v/>
      </c>
      <c r="B2544">
        <f>INDEX(resultados!$A$2:$ZZ$3000, 2538, MATCH($B$2, resultados!$A$1:$ZZ$1, 0))</f>
        <v/>
      </c>
      <c r="C2544">
        <f>INDEX(resultados!$A$2:$ZZ$3000, 2538, MATCH($B$3, resultados!$A$1:$ZZ$1, 0))</f>
        <v/>
      </c>
    </row>
    <row r="2545">
      <c r="A2545">
        <f>INDEX(resultados!$A$2:$ZZ$3000, 2539, MATCH($B$1, resultados!$A$1:$ZZ$1, 0))</f>
        <v/>
      </c>
      <c r="B2545">
        <f>INDEX(resultados!$A$2:$ZZ$3000, 2539, MATCH($B$2, resultados!$A$1:$ZZ$1, 0))</f>
        <v/>
      </c>
      <c r="C2545">
        <f>INDEX(resultados!$A$2:$ZZ$3000, 2539, MATCH($B$3, resultados!$A$1:$ZZ$1, 0))</f>
        <v/>
      </c>
    </row>
    <row r="2546">
      <c r="A2546">
        <f>INDEX(resultados!$A$2:$ZZ$3000, 2540, MATCH($B$1, resultados!$A$1:$ZZ$1, 0))</f>
        <v/>
      </c>
      <c r="B2546">
        <f>INDEX(resultados!$A$2:$ZZ$3000, 2540, MATCH($B$2, resultados!$A$1:$ZZ$1, 0))</f>
        <v/>
      </c>
      <c r="C2546">
        <f>INDEX(resultados!$A$2:$ZZ$3000, 2540, MATCH($B$3, resultados!$A$1:$ZZ$1, 0))</f>
        <v/>
      </c>
    </row>
    <row r="2547">
      <c r="A2547">
        <f>INDEX(resultados!$A$2:$ZZ$3000, 2541, MATCH($B$1, resultados!$A$1:$ZZ$1, 0))</f>
        <v/>
      </c>
      <c r="B2547">
        <f>INDEX(resultados!$A$2:$ZZ$3000, 2541, MATCH($B$2, resultados!$A$1:$ZZ$1, 0))</f>
        <v/>
      </c>
      <c r="C2547">
        <f>INDEX(resultados!$A$2:$ZZ$3000, 2541, MATCH($B$3, resultados!$A$1:$ZZ$1, 0))</f>
        <v/>
      </c>
    </row>
    <row r="2548">
      <c r="A2548">
        <f>INDEX(resultados!$A$2:$ZZ$3000, 2542, MATCH($B$1, resultados!$A$1:$ZZ$1, 0))</f>
        <v/>
      </c>
      <c r="B2548">
        <f>INDEX(resultados!$A$2:$ZZ$3000, 2542, MATCH($B$2, resultados!$A$1:$ZZ$1, 0))</f>
        <v/>
      </c>
      <c r="C2548">
        <f>INDEX(resultados!$A$2:$ZZ$3000, 2542, MATCH($B$3, resultados!$A$1:$ZZ$1, 0))</f>
        <v/>
      </c>
    </row>
    <row r="2549">
      <c r="A2549">
        <f>INDEX(resultados!$A$2:$ZZ$3000, 2543, MATCH($B$1, resultados!$A$1:$ZZ$1, 0))</f>
        <v/>
      </c>
      <c r="B2549">
        <f>INDEX(resultados!$A$2:$ZZ$3000, 2543, MATCH($B$2, resultados!$A$1:$ZZ$1, 0))</f>
        <v/>
      </c>
      <c r="C2549">
        <f>INDEX(resultados!$A$2:$ZZ$3000, 2543, MATCH($B$3, resultados!$A$1:$ZZ$1, 0))</f>
        <v/>
      </c>
    </row>
    <row r="2550">
      <c r="A2550">
        <f>INDEX(resultados!$A$2:$ZZ$3000, 2544, MATCH($B$1, resultados!$A$1:$ZZ$1, 0))</f>
        <v/>
      </c>
      <c r="B2550">
        <f>INDEX(resultados!$A$2:$ZZ$3000, 2544, MATCH($B$2, resultados!$A$1:$ZZ$1, 0))</f>
        <v/>
      </c>
      <c r="C2550">
        <f>INDEX(resultados!$A$2:$ZZ$3000, 2544, MATCH($B$3, resultados!$A$1:$ZZ$1, 0))</f>
        <v/>
      </c>
    </row>
    <row r="2551">
      <c r="A2551">
        <f>INDEX(resultados!$A$2:$ZZ$3000, 2545, MATCH($B$1, resultados!$A$1:$ZZ$1, 0))</f>
        <v/>
      </c>
      <c r="B2551">
        <f>INDEX(resultados!$A$2:$ZZ$3000, 2545, MATCH($B$2, resultados!$A$1:$ZZ$1, 0))</f>
        <v/>
      </c>
      <c r="C2551">
        <f>INDEX(resultados!$A$2:$ZZ$3000, 2545, MATCH($B$3, resultados!$A$1:$ZZ$1, 0))</f>
        <v/>
      </c>
    </row>
    <row r="2552">
      <c r="A2552">
        <f>INDEX(resultados!$A$2:$ZZ$3000, 2546, MATCH($B$1, resultados!$A$1:$ZZ$1, 0))</f>
        <v/>
      </c>
      <c r="B2552">
        <f>INDEX(resultados!$A$2:$ZZ$3000, 2546, MATCH($B$2, resultados!$A$1:$ZZ$1, 0))</f>
        <v/>
      </c>
      <c r="C2552">
        <f>INDEX(resultados!$A$2:$ZZ$3000, 2546, MATCH($B$3, resultados!$A$1:$ZZ$1, 0))</f>
        <v/>
      </c>
    </row>
    <row r="2553">
      <c r="A2553">
        <f>INDEX(resultados!$A$2:$ZZ$3000, 2547, MATCH($B$1, resultados!$A$1:$ZZ$1, 0))</f>
        <v/>
      </c>
      <c r="B2553">
        <f>INDEX(resultados!$A$2:$ZZ$3000, 2547, MATCH($B$2, resultados!$A$1:$ZZ$1, 0))</f>
        <v/>
      </c>
      <c r="C2553">
        <f>INDEX(resultados!$A$2:$ZZ$3000, 2547, MATCH($B$3, resultados!$A$1:$ZZ$1, 0))</f>
        <v/>
      </c>
    </row>
    <row r="2554">
      <c r="A2554">
        <f>INDEX(resultados!$A$2:$ZZ$3000, 2548, MATCH($B$1, resultados!$A$1:$ZZ$1, 0))</f>
        <v/>
      </c>
      <c r="B2554">
        <f>INDEX(resultados!$A$2:$ZZ$3000, 2548, MATCH($B$2, resultados!$A$1:$ZZ$1, 0))</f>
        <v/>
      </c>
      <c r="C2554">
        <f>INDEX(resultados!$A$2:$ZZ$3000, 2548, MATCH($B$3, resultados!$A$1:$ZZ$1, 0))</f>
        <v/>
      </c>
    </row>
    <row r="2555">
      <c r="A2555">
        <f>INDEX(resultados!$A$2:$ZZ$3000, 2549, MATCH($B$1, resultados!$A$1:$ZZ$1, 0))</f>
        <v/>
      </c>
      <c r="B2555">
        <f>INDEX(resultados!$A$2:$ZZ$3000, 2549, MATCH($B$2, resultados!$A$1:$ZZ$1, 0))</f>
        <v/>
      </c>
      <c r="C2555">
        <f>INDEX(resultados!$A$2:$ZZ$3000, 2549, MATCH($B$3, resultados!$A$1:$ZZ$1, 0))</f>
        <v/>
      </c>
    </row>
    <row r="2556">
      <c r="A2556">
        <f>INDEX(resultados!$A$2:$ZZ$3000, 2550, MATCH($B$1, resultados!$A$1:$ZZ$1, 0))</f>
        <v/>
      </c>
      <c r="B2556">
        <f>INDEX(resultados!$A$2:$ZZ$3000, 2550, MATCH($B$2, resultados!$A$1:$ZZ$1, 0))</f>
        <v/>
      </c>
      <c r="C2556">
        <f>INDEX(resultados!$A$2:$ZZ$3000, 2550, MATCH($B$3, resultados!$A$1:$ZZ$1, 0))</f>
        <v/>
      </c>
    </row>
    <row r="2557">
      <c r="A2557">
        <f>INDEX(resultados!$A$2:$ZZ$3000, 2551, MATCH($B$1, resultados!$A$1:$ZZ$1, 0))</f>
        <v/>
      </c>
      <c r="B2557">
        <f>INDEX(resultados!$A$2:$ZZ$3000, 2551, MATCH($B$2, resultados!$A$1:$ZZ$1, 0))</f>
        <v/>
      </c>
      <c r="C2557">
        <f>INDEX(resultados!$A$2:$ZZ$3000, 2551, MATCH($B$3, resultados!$A$1:$ZZ$1, 0))</f>
        <v/>
      </c>
    </row>
    <row r="2558">
      <c r="A2558">
        <f>INDEX(resultados!$A$2:$ZZ$3000, 2552, MATCH($B$1, resultados!$A$1:$ZZ$1, 0))</f>
        <v/>
      </c>
      <c r="B2558">
        <f>INDEX(resultados!$A$2:$ZZ$3000, 2552, MATCH($B$2, resultados!$A$1:$ZZ$1, 0))</f>
        <v/>
      </c>
      <c r="C2558">
        <f>INDEX(resultados!$A$2:$ZZ$3000, 2552, MATCH($B$3, resultados!$A$1:$ZZ$1, 0))</f>
        <v/>
      </c>
    </row>
    <row r="2559">
      <c r="A2559">
        <f>INDEX(resultados!$A$2:$ZZ$3000, 2553, MATCH($B$1, resultados!$A$1:$ZZ$1, 0))</f>
        <v/>
      </c>
      <c r="B2559">
        <f>INDEX(resultados!$A$2:$ZZ$3000, 2553, MATCH($B$2, resultados!$A$1:$ZZ$1, 0))</f>
        <v/>
      </c>
      <c r="C2559">
        <f>INDEX(resultados!$A$2:$ZZ$3000, 2553, MATCH($B$3, resultados!$A$1:$ZZ$1, 0))</f>
        <v/>
      </c>
    </row>
    <row r="2560">
      <c r="A2560">
        <f>INDEX(resultados!$A$2:$ZZ$3000, 2554, MATCH($B$1, resultados!$A$1:$ZZ$1, 0))</f>
        <v/>
      </c>
      <c r="B2560">
        <f>INDEX(resultados!$A$2:$ZZ$3000, 2554, MATCH($B$2, resultados!$A$1:$ZZ$1, 0))</f>
        <v/>
      </c>
      <c r="C2560">
        <f>INDEX(resultados!$A$2:$ZZ$3000, 2554, MATCH($B$3, resultados!$A$1:$ZZ$1, 0))</f>
        <v/>
      </c>
    </row>
    <row r="2561">
      <c r="A2561">
        <f>INDEX(resultados!$A$2:$ZZ$3000, 2555, MATCH($B$1, resultados!$A$1:$ZZ$1, 0))</f>
        <v/>
      </c>
      <c r="B2561">
        <f>INDEX(resultados!$A$2:$ZZ$3000, 2555, MATCH($B$2, resultados!$A$1:$ZZ$1, 0))</f>
        <v/>
      </c>
      <c r="C2561">
        <f>INDEX(resultados!$A$2:$ZZ$3000, 2555, MATCH($B$3, resultados!$A$1:$ZZ$1, 0))</f>
        <v/>
      </c>
    </row>
    <row r="2562">
      <c r="A2562">
        <f>INDEX(resultados!$A$2:$ZZ$3000, 2556, MATCH($B$1, resultados!$A$1:$ZZ$1, 0))</f>
        <v/>
      </c>
      <c r="B2562">
        <f>INDEX(resultados!$A$2:$ZZ$3000, 2556, MATCH($B$2, resultados!$A$1:$ZZ$1, 0))</f>
        <v/>
      </c>
      <c r="C2562">
        <f>INDEX(resultados!$A$2:$ZZ$3000, 2556, MATCH($B$3, resultados!$A$1:$ZZ$1, 0))</f>
        <v/>
      </c>
    </row>
    <row r="2563">
      <c r="A2563">
        <f>INDEX(resultados!$A$2:$ZZ$3000, 2557, MATCH($B$1, resultados!$A$1:$ZZ$1, 0))</f>
        <v/>
      </c>
      <c r="B2563">
        <f>INDEX(resultados!$A$2:$ZZ$3000, 2557, MATCH($B$2, resultados!$A$1:$ZZ$1, 0))</f>
        <v/>
      </c>
      <c r="C2563">
        <f>INDEX(resultados!$A$2:$ZZ$3000, 2557, MATCH($B$3, resultados!$A$1:$ZZ$1, 0))</f>
        <v/>
      </c>
    </row>
    <row r="2564">
      <c r="A2564">
        <f>INDEX(resultados!$A$2:$ZZ$3000, 2558, MATCH($B$1, resultados!$A$1:$ZZ$1, 0))</f>
        <v/>
      </c>
      <c r="B2564">
        <f>INDEX(resultados!$A$2:$ZZ$3000, 2558, MATCH($B$2, resultados!$A$1:$ZZ$1, 0))</f>
        <v/>
      </c>
      <c r="C2564">
        <f>INDEX(resultados!$A$2:$ZZ$3000, 2558, MATCH($B$3, resultados!$A$1:$ZZ$1, 0))</f>
        <v/>
      </c>
    </row>
    <row r="2565">
      <c r="A2565">
        <f>INDEX(resultados!$A$2:$ZZ$3000, 2559, MATCH($B$1, resultados!$A$1:$ZZ$1, 0))</f>
        <v/>
      </c>
      <c r="B2565">
        <f>INDEX(resultados!$A$2:$ZZ$3000, 2559, MATCH($B$2, resultados!$A$1:$ZZ$1, 0))</f>
        <v/>
      </c>
      <c r="C2565">
        <f>INDEX(resultados!$A$2:$ZZ$3000, 2559, MATCH($B$3, resultados!$A$1:$ZZ$1, 0))</f>
        <v/>
      </c>
    </row>
    <row r="2566">
      <c r="A2566">
        <f>INDEX(resultados!$A$2:$ZZ$3000, 2560, MATCH($B$1, resultados!$A$1:$ZZ$1, 0))</f>
        <v/>
      </c>
      <c r="B2566">
        <f>INDEX(resultados!$A$2:$ZZ$3000, 2560, MATCH($B$2, resultados!$A$1:$ZZ$1, 0))</f>
        <v/>
      </c>
      <c r="C2566">
        <f>INDEX(resultados!$A$2:$ZZ$3000, 2560, MATCH($B$3, resultados!$A$1:$ZZ$1, 0))</f>
        <v/>
      </c>
    </row>
    <row r="2567">
      <c r="A2567">
        <f>INDEX(resultados!$A$2:$ZZ$3000, 2561, MATCH($B$1, resultados!$A$1:$ZZ$1, 0))</f>
        <v/>
      </c>
      <c r="B2567">
        <f>INDEX(resultados!$A$2:$ZZ$3000, 2561, MATCH($B$2, resultados!$A$1:$ZZ$1, 0))</f>
        <v/>
      </c>
      <c r="C2567">
        <f>INDEX(resultados!$A$2:$ZZ$3000, 2561, MATCH($B$3, resultados!$A$1:$ZZ$1, 0))</f>
        <v/>
      </c>
    </row>
    <row r="2568">
      <c r="A2568">
        <f>INDEX(resultados!$A$2:$ZZ$3000, 2562, MATCH($B$1, resultados!$A$1:$ZZ$1, 0))</f>
        <v/>
      </c>
      <c r="B2568">
        <f>INDEX(resultados!$A$2:$ZZ$3000, 2562, MATCH($B$2, resultados!$A$1:$ZZ$1, 0))</f>
        <v/>
      </c>
      <c r="C2568">
        <f>INDEX(resultados!$A$2:$ZZ$3000, 2562, MATCH($B$3, resultados!$A$1:$ZZ$1, 0))</f>
        <v/>
      </c>
    </row>
    <row r="2569">
      <c r="A2569">
        <f>INDEX(resultados!$A$2:$ZZ$3000, 2563, MATCH($B$1, resultados!$A$1:$ZZ$1, 0))</f>
        <v/>
      </c>
      <c r="B2569">
        <f>INDEX(resultados!$A$2:$ZZ$3000, 2563, MATCH($B$2, resultados!$A$1:$ZZ$1, 0))</f>
        <v/>
      </c>
      <c r="C2569">
        <f>INDEX(resultados!$A$2:$ZZ$3000, 2563, MATCH($B$3, resultados!$A$1:$ZZ$1, 0))</f>
        <v/>
      </c>
    </row>
    <row r="2570">
      <c r="A2570">
        <f>INDEX(resultados!$A$2:$ZZ$3000, 2564, MATCH($B$1, resultados!$A$1:$ZZ$1, 0))</f>
        <v/>
      </c>
      <c r="B2570">
        <f>INDEX(resultados!$A$2:$ZZ$3000, 2564, MATCH($B$2, resultados!$A$1:$ZZ$1, 0))</f>
        <v/>
      </c>
      <c r="C2570">
        <f>INDEX(resultados!$A$2:$ZZ$3000, 2564, MATCH($B$3, resultados!$A$1:$ZZ$1, 0))</f>
        <v/>
      </c>
    </row>
    <row r="2571">
      <c r="A2571">
        <f>INDEX(resultados!$A$2:$ZZ$3000, 2565, MATCH($B$1, resultados!$A$1:$ZZ$1, 0))</f>
        <v/>
      </c>
      <c r="B2571">
        <f>INDEX(resultados!$A$2:$ZZ$3000, 2565, MATCH($B$2, resultados!$A$1:$ZZ$1, 0))</f>
        <v/>
      </c>
      <c r="C2571">
        <f>INDEX(resultados!$A$2:$ZZ$3000, 2565, MATCH($B$3, resultados!$A$1:$ZZ$1, 0))</f>
        <v/>
      </c>
    </row>
    <row r="2572">
      <c r="A2572">
        <f>INDEX(resultados!$A$2:$ZZ$3000, 2566, MATCH($B$1, resultados!$A$1:$ZZ$1, 0))</f>
        <v/>
      </c>
      <c r="B2572">
        <f>INDEX(resultados!$A$2:$ZZ$3000, 2566, MATCH($B$2, resultados!$A$1:$ZZ$1, 0))</f>
        <v/>
      </c>
      <c r="C2572">
        <f>INDEX(resultados!$A$2:$ZZ$3000, 2566, MATCH($B$3, resultados!$A$1:$ZZ$1, 0))</f>
        <v/>
      </c>
    </row>
    <row r="2573">
      <c r="A2573">
        <f>INDEX(resultados!$A$2:$ZZ$3000, 2567, MATCH($B$1, resultados!$A$1:$ZZ$1, 0))</f>
        <v/>
      </c>
      <c r="B2573">
        <f>INDEX(resultados!$A$2:$ZZ$3000, 2567, MATCH($B$2, resultados!$A$1:$ZZ$1, 0))</f>
        <v/>
      </c>
      <c r="C2573">
        <f>INDEX(resultados!$A$2:$ZZ$3000, 2567, MATCH($B$3, resultados!$A$1:$ZZ$1, 0))</f>
        <v/>
      </c>
    </row>
    <row r="2574">
      <c r="A2574">
        <f>INDEX(resultados!$A$2:$ZZ$3000, 2568, MATCH($B$1, resultados!$A$1:$ZZ$1, 0))</f>
        <v/>
      </c>
      <c r="B2574">
        <f>INDEX(resultados!$A$2:$ZZ$3000, 2568, MATCH($B$2, resultados!$A$1:$ZZ$1, 0))</f>
        <v/>
      </c>
      <c r="C2574">
        <f>INDEX(resultados!$A$2:$ZZ$3000, 2568, MATCH($B$3, resultados!$A$1:$ZZ$1, 0))</f>
        <v/>
      </c>
    </row>
    <row r="2575">
      <c r="A2575">
        <f>INDEX(resultados!$A$2:$ZZ$3000, 2569, MATCH($B$1, resultados!$A$1:$ZZ$1, 0))</f>
        <v/>
      </c>
      <c r="B2575">
        <f>INDEX(resultados!$A$2:$ZZ$3000, 2569, MATCH($B$2, resultados!$A$1:$ZZ$1, 0))</f>
        <v/>
      </c>
      <c r="C2575">
        <f>INDEX(resultados!$A$2:$ZZ$3000, 2569, MATCH($B$3, resultados!$A$1:$ZZ$1, 0))</f>
        <v/>
      </c>
    </row>
    <row r="2576">
      <c r="A2576">
        <f>INDEX(resultados!$A$2:$ZZ$3000, 2570, MATCH($B$1, resultados!$A$1:$ZZ$1, 0))</f>
        <v/>
      </c>
      <c r="B2576">
        <f>INDEX(resultados!$A$2:$ZZ$3000, 2570, MATCH($B$2, resultados!$A$1:$ZZ$1, 0))</f>
        <v/>
      </c>
      <c r="C2576">
        <f>INDEX(resultados!$A$2:$ZZ$3000, 2570, MATCH($B$3, resultados!$A$1:$ZZ$1, 0))</f>
        <v/>
      </c>
    </row>
    <row r="2577">
      <c r="A2577">
        <f>INDEX(resultados!$A$2:$ZZ$3000, 2571, MATCH($B$1, resultados!$A$1:$ZZ$1, 0))</f>
        <v/>
      </c>
      <c r="B2577">
        <f>INDEX(resultados!$A$2:$ZZ$3000, 2571, MATCH($B$2, resultados!$A$1:$ZZ$1, 0))</f>
        <v/>
      </c>
      <c r="C2577">
        <f>INDEX(resultados!$A$2:$ZZ$3000, 2571, MATCH($B$3, resultados!$A$1:$ZZ$1, 0))</f>
        <v/>
      </c>
    </row>
    <row r="2578">
      <c r="A2578">
        <f>INDEX(resultados!$A$2:$ZZ$3000, 2572, MATCH($B$1, resultados!$A$1:$ZZ$1, 0))</f>
        <v/>
      </c>
      <c r="B2578">
        <f>INDEX(resultados!$A$2:$ZZ$3000, 2572, MATCH($B$2, resultados!$A$1:$ZZ$1, 0))</f>
        <v/>
      </c>
      <c r="C2578">
        <f>INDEX(resultados!$A$2:$ZZ$3000, 2572, MATCH($B$3, resultados!$A$1:$ZZ$1, 0))</f>
        <v/>
      </c>
    </row>
    <row r="2579">
      <c r="A2579">
        <f>INDEX(resultados!$A$2:$ZZ$3000, 2573, MATCH($B$1, resultados!$A$1:$ZZ$1, 0))</f>
        <v/>
      </c>
      <c r="B2579">
        <f>INDEX(resultados!$A$2:$ZZ$3000, 2573, MATCH($B$2, resultados!$A$1:$ZZ$1, 0))</f>
        <v/>
      </c>
      <c r="C2579">
        <f>INDEX(resultados!$A$2:$ZZ$3000, 2573, MATCH($B$3, resultados!$A$1:$ZZ$1, 0))</f>
        <v/>
      </c>
    </row>
    <row r="2580">
      <c r="A2580">
        <f>INDEX(resultados!$A$2:$ZZ$3000, 2574, MATCH($B$1, resultados!$A$1:$ZZ$1, 0))</f>
        <v/>
      </c>
      <c r="B2580">
        <f>INDEX(resultados!$A$2:$ZZ$3000, 2574, MATCH($B$2, resultados!$A$1:$ZZ$1, 0))</f>
        <v/>
      </c>
      <c r="C2580">
        <f>INDEX(resultados!$A$2:$ZZ$3000, 2574, MATCH($B$3, resultados!$A$1:$ZZ$1, 0))</f>
        <v/>
      </c>
    </row>
    <row r="2581">
      <c r="A2581">
        <f>INDEX(resultados!$A$2:$ZZ$3000, 2575, MATCH($B$1, resultados!$A$1:$ZZ$1, 0))</f>
        <v/>
      </c>
      <c r="B2581">
        <f>INDEX(resultados!$A$2:$ZZ$3000, 2575, MATCH($B$2, resultados!$A$1:$ZZ$1, 0))</f>
        <v/>
      </c>
      <c r="C2581">
        <f>INDEX(resultados!$A$2:$ZZ$3000, 2575, MATCH($B$3, resultados!$A$1:$ZZ$1, 0))</f>
        <v/>
      </c>
    </row>
    <row r="2582">
      <c r="A2582">
        <f>INDEX(resultados!$A$2:$ZZ$3000, 2576, MATCH($B$1, resultados!$A$1:$ZZ$1, 0))</f>
        <v/>
      </c>
      <c r="B2582">
        <f>INDEX(resultados!$A$2:$ZZ$3000, 2576, MATCH($B$2, resultados!$A$1:$ZZ$1, 0))</f>
        <v/>
      </c>
      <c r="C2582">
        <f>INDEX(resultados!$A$2:$ZZ$3000, 2576, MATCH($B$3, resultados!$A$1:$ZZ$1, 0))</f>
        <v/>
      </c>
    </row>
    <row r="2583">
      <c r="A2583">
        <f>INDEX(resultados!$A$2:$ZZ$3000, 2577, MATCH($B$1, resultados!$A$1:$ZZ$1, 0))</f>
        <v/>
      </c>
      <c r="B2583">
        <f>INDEX(resultados!$A$2:$ZZ$3000, 2577, MATCH($B$2, resultados!$A$1:$ZZ$1, 0))</f>
        <v/>
      </c>
      <c r="C2583">
        <f>INDEX(resultados!$A$2:$ZZ$3000, 2577, MATCH($B$3, resultados!$A$1:$ZZ$1, 0))</f>
        <v/>
      </c>
    </row>
    <row r="2584">
      <c r="A2584">
        <f>INDEX(resultados!$A$2:$ZZ$3000, 2578, MATCH($B$1, resultados!$A$1:$ZZ$1, 0))</f>
        <v/>
      </c>
      <c r="B2584">
        <f>INDEX(resultados!$A$2:$ZZ$3000, 2578, MATCH($B$2, resultados!$A$1:$ZZ$1, 0))</f>
        <v/>
      </c>
      <c r="C2584">
        <f>INDEX(resultados!$A$2:$ZZ$3000, 2578, MATCH($B$3, resultados!$A$1:$ZZ$1, 0))</f>
        <v/>
      </c>
    </row>
    <row r="2585">
      <c r="A2585">
        <f>INDEX(resultados!$A$2:$ZZ$3000, 2579, MATCH($B$1, resultados!$A$1:$ZZ$1, 0))</f>
        <v/>
      </c>
      <c r="B2585">
        <f>INDEX(resultados!$A$2:$ZZ$3000, 2579, MATCH($B$2, resultados!$A$1:$ZZ$1, 0))</f>
        <v/>
      </c>
      <c r="C2585">
        <f>INDEX(resultados!$A$2:$ZZ$3000, 2579, MATCH($B$3, resultados!$A$1:$ZZ$1, 0))</f>
        <v/>
      </c>
    </row>
    <row r="2586">
      <c r="A2586">
        <f>INDEX(resultados!$A$2:$ZZ$3000, 2580, MATCH($B$1, resultados!$A$1:$ZZ$1, 0))</f>
        <v/>
      </c>
      <c r="B2586">
        <f>INDEX(resultados!$A$2:$ZZ$3000, 2580, MATCH($B$2, resultados!$A$1:$ZZ$1, 0))</f>
        <v/>
      </c>
      <c r="C2586">
        <f>INDEX(resultados!$A$2:$ZZ$3000, 2580, MATCH($B$3, resultados!$A$1:$ZZ$1, 0))</f>
        <v/>
      </c>
    </row>
    <row r="2587">
      <c r="A2587">
        <f>INDEX(resultados!$A$2:$ZZ$3000, 2581, MATCH($B$1, resultados!$A$1:$ZZ$1, 0))</f>
        <v/>
      </c>
      <c r="B2587">
        <f>INDEX(resultados!$A$2:$ZZ$3000, 2581, MATCH($B$2, resultados!$A$1:$ZZ$1, 0))</f>
        <v/>
      </c>
      <c r="C2587">
        <f>INDEX(resultados!$A$2:$ZZ$3000, 2581, MATCH($B$3, resultados!$A$1:$ZZ$1, 0))</f>
        <v/>
      </c>
    </row>
    <row r="2588">
      <c r="A2588">
        <f>INDEX(resultados!$A$2:$ZZ$3000, 2582, MATCH($B$1, resultados!$A$1:$ZZ$1, 0))</f>
        <v/>
      </c>
      <c r="B2588">
        <f>INDEX(resultados!$A$2:$ZZ$3000, 2582, MATCH($B$2, resultados!$A$1:$ZZ$1, 0))</f>
        <v/>
      </c>
      <c r="C2588">
        <f>INDEX(resultados!$A$2:$ZZ$3000, 2582, MATCH($B$3, resultados!$A$1:$ZZ$1, 0))</f>
        <v/>
      </c>
    </row>
    <row r="2589">
      <c r="A2589">
        <f>INDEX(resultados!$A$2:$ZZ$3000, 2583, MATCH($B$1, resultados!$A$1:$ZZ$1, 0))</f>
        <v/>
      </c>
      <c r="B2589">
        <f>INDEX(resultados!$A$2:$ZZ$3000, 2583, MATCH($B$2, resultados!$A$1:$ZZ$1, 0))</f>
        <v/>
      </c>
      <c r="C2589">
        <f>INDEX(resultados!$A$2:$ZZ$3000, 2583, MATCH($B$3, resultados!$A$1:$ZZ$1, 0))</f>
        <v/>
      </c>
    </row>
    <row r="2590">
      <c r="A2590">
        <f>INDEX(resultados!$A$2:$ZZ$3000, 2584, MATCH($B$1, resultados!$A$1:$ZZ$1, 0))</f>
        <v/>
      </c>
      <c r="B2590">
        <f>INDEX(resultados!$A$2:$ZZ$3000, 2584, MATCH($B$2, resultados!$A$1:$ZZ$1, 0))</f>
        <v/>
      </c>
      <c r="C2590">
        <f>INDEX(resultados!$A$2:$ZZ$3000, 2584, MATCH($B$3, resultados!$A$1:$ZZ$1, 0))</f>
        <v/>
      </c>
    </row>
    <row r="2591">
      <c r="A2591">
        <f>INDEX(resultados!$A$2:$ZZ$3000, 2585, MATCH($B$1, resultados!$A$1:$ZZ$1, 0))</f>
        <v/>
      </c>
      <c r="B2591">
        <f>INDEX(resultados!$A$2:$ZZ$3000, 2585, MATCH($B$2, resultados!$A$1:$ZZ$1, 0))</f>
        <v/>
      </c>
      <c r="C2591">
        <f>INDEX(resultados!$A$2:$ZZ$3000, 2585, MATCH($B$3, resultados!$A$1:$ZZ$1, 0))</f>
        <v/>
      </c>
    </row>
    <row r="2592">
      <c r="A2592">
        <f>INDEX(resultados!$A$2:$ZZ$3000, 2586, MATCH($B$1, resultados!$A$1:$ZZ$1, 0))</f>
        <v/>
      </c>
      <c r="B2592">
        <f>INDEX(resultados!$A$2:$ZZ$3000, 2586, MATCH($B$2, resultados!$A$1:$ZZ$1, 0))</f>
        <v/>
      </c>
      <c r="C2592">
        <f>INDEX(resultados!$A$2:$ZZ$3000, 2586, MATCH($B$3, resultados!$A$1:$ZZ$1, 0))</f>
        <v/>
      </c>
    </row>
    <row r="2593">
      <c r="A2593">
        <f>INDEX(resultados!$A$2:$ZZ$3000, 2587, MATCH($B$1, resultados!$A$1:$ZZ$1, 0))</f>
        <v/>
      </c>
      <c r="B2593">
        <f>INDEX(resultados!$A$2:$ZZ$3000, 2587, MATCH($B$2, resultados!$A$1:$ZZ$1, 0))</f>
        <v/>
      </c>
      <c r="C2593">
        <f>INDEX(resultados!$A$2:$ZZ$3000, 2587, MATCH($B$3, resultados!$A$1:$ZZ$1, 0))</f>
        <v/>
      </c>
    </row>
    <row r="2594">
      <c r="A2594">
        <f>INDEX(resultados!$A$2:$ZZ$3000, 2588, MATCH($B$1, resultados!$A$1:$ZZ$1, 0))</f>
        <v/>
      </c>
      <c r="B2594">
        <f>INDEX(resultados!$A$2:$ZZ$3000, 2588, MATCH($B$2, resultados!$A$1:$ZZ$1, 0))</f>
        <v/>
      </c>
      <c r="C2594">
        <f>INDEX(resultados!$A$2:$ZZ$3000, 2588, MATCH($B$3, resultados!$A$1:$ZZ$1, 0))</f>
        <v/>
      </c>
    </row>
    <row r="2595">
      <c r="A2595">
        <f>INDEX(resultados!$A$2:$ZZ$3000, 2589, MATCH($B$1, resultados!$A$1:$ZZ$1, 0))</f>
        <v/>
      </c>
      <c r="B2595">
        <f>INDEX(resultados!$A$2:$ZZ$3000, 2589, MATCH($B$2, resultados!$A$1:$ZZ$1, 0))</f>
        <v/>
      </c>
      <c r="C2595">
        <f>INDEX(resultados!$A$2:$ZZ$3000, 2589, MATCH($B$3, resultados!$A$1:$ZZ$1, 0))</f>
        <v/>
      </c>
    </row>
    <row r="2596">
      <c r="A2596">
        <f>INDEX(resultados!$A$2:$ZZ$3000, 2590, MATCH($B$1, resultados!$A$1:$ZZ$1, 0))</f>
        <v/>
      </c>
      <c r="B2596">
        <f>INDEX(resultados!$A$2:$ZZ$3000, 2590, MATCH($B$2, resultados!$A$1:$ZZ$1, 0))</f>
        <v/>
      </c>
      <c r="C2596">
        <f>INDEX(resultados!$A$2:$ZZ$3000, 2590, MATCH($B$3, resultados!$A$1:$ZZ$1, 0))</f>
        <v/>
      </c>
    </row>
    <row r="2597">
      <c r="A2597">
        <f>INDEX(resultados!$A$2:$ZZ$3000, 2591, MATCH($B$1, resultados!$A$1:$ZZ$1, 0))</f>
        <v/>
      </c>
      <c r="B2597">
        <f>INDEX(resultados!$A$2:$ZZ$3000, 2591, MATCH($B$2, resultados!$A$1:$ZZ$1, 0))</f>
        <v/>
      </c>
      <c r="C2597">
        <f>INDEX(resultados!$A$2:$ZZ$3000, 2591, MATCH($B$3, resultados!$A$1:$ZZ$1, 0))</f>
        <v/>
      </c>
    </row>
    <row r="2598">
      <c r="A2598">
        <f>INDEX(resultados!$A$2:$ZZ$3000, 2592, MATCH($B$1, resultados!$A$1:$ZZ$1, 0))</f>
        <v/>
      </c>
      <c r="B2598">
        <f>INDEX(resultados!$A$2:$ZZ$3000, 2592, MATCH($B$2, resultados!$A$1:$ZZ$1, 0))</f>
        <v/>
      </c>
      <c r="C2598">
        <f>INDEX(resultados!$A$2:$ZZ$3000, 2592, MATCH($B$3, resultados!$A$1:$ZZ$1, 0))</f>
        <v/>
      </c>
    </row>
    <row r="2599">
      <c r="A2599">
        <f>INDEX(resultados!$A$2:$ZZ$3000, 2593, MATCH($B$1, resultados!$A$1:$ZZ$1, 0))</f>
        <v/>
      </c>
      <c r="B2599">
        <f>INDEX(resultados!$A$2:$ZZ$3000, 2593, MATCH($B$2, resultados!$A$1:$ZZ$1, 0))</f>
        <v/>
      </c>
      <c r="C2599">
        <f>INDEX(resultados!$A$2:$ZZ$3000, 2593, MATCH($B$3, resultados!$A$1:$ZZ$1, 0))</f>
        <v/>
      </c>
    </row>
    <row r="2600">
      <c r="A2600">
        <f>INDEX(resultados!$A$2:$ZZ$3000, 2594, MATCH($B$1, resultados!$A$1:$ZZ$1, 0))</f>
        <v/>
      </c>
      <c r="B2600">
        <f>INDEX(resultados!$A$2:$ZZ$3000, 2594, MATCH($B$2, resultados!$A$1:$ZZ$1, 0))</f>
        <v/>
      </c>
      <c r="C2600">
        <f>INDEX(resultados!$A$2:$ZZ$3000, 2594, MATCH($B$3, resultados!$A$1:$ZZ$1, 0))</f>
        <v/>
      </c>
    </row>
    <row r="2601">
      <c r="A2601">
        <f>INDEX(resultados!$A$2:$ZZ$3000, 2595, MATCH($B$1, resultados!$A$1:$ZZ$1, 0))</f>
        <v/>
      </c>
      <c r="B2601">
        <f>INDEX(resultados!$A$2:$ZZ$3000, 2595, MATCH($B$2, resultados!$A$1:$ZZ$1, 0))</f>
        <v/>
      </c>
      <c r="C2601">
        <f>INDEX(resultados!$A$2:$ZZ$3000, 2595, MATCH($B$3, resultados!$A$1:$ZZ$1, 0))</f>
        <v/>
      </c>
    </row>
    <row r="2602">
      <c r="A2602">
        <f>INDEX(resultados!$A$2:$ZZ$3000, 2596, MATCH($B$1, resultados!$A$1:$ZZ$1, 0))</f>
        <v/>
      </c>
      <c r="B2602">
        <f>INDEX(resultados!$A$2:$ZZ$3000, 2596, MATCH($B$2, resultados!$A$1:$ZZ$1, 0))</f>
        <v/>
      </c>
      <c r="C2602">
        <f>INDEX(resultados!$A$2:$ZZ$3000, 2596, MATCH($B$3, resultados!$A$1:$ZZ$1, 0))</f>
        <v/>
      </c>
    </row>
    <row r="2603">
      <c r="A2603">
        <f>INDEX(resultados!$A$2:$ZZ$3000, 2597, MATCH($B$1, resultados!$A$1:$ZZ$1, 0))</f>
        <v/>
      </c>
      <c r="B2603">
        <f>INDEX(resultados!$A$2:$ZZ$3000, 2597, MATCH($B$2, resultados!$A$1:$ZZ$1, 0))</f>
        <v/>
      </c>
      <c r="C2603">
        <f>INDEX(resultados!$A$2:$ZZ$3000, 2597, MATCH($B$3, resultados!$A$1:$ZZ$1, 0))</f>
        <v/>
      </c>
    </row>
    <row r="2604">
      <c r="A2604">
        <f>INDEX(resultados!$A$2:$ZZ$3000, 2598, MATCH($B$1, resultados!$A$1:$ZZ$1, 0))</f>
        <v/>
      </c>
      <c r="B2604">
        <f>INDEX(resultados!$A$2:$ZZ$3000, 2598, MATCH($B$2, resultados!$A$1:$ZZ$1, 0))</f>
        <v/>
      </c>
      <c r="C2604">
        <f>INDEX(resultados!$A$2:$ZZ$3000, 2598, MATCH($B$3, resultados!$A$1:$ZZ$1, 0))</f>
        <v/>
      </c>
    </row>
    <row r="2605">
      <c r="A2605">
        <f>INDEX(resultados!$A$2:$ZZ$3000, 2599, MATCH($B$1, resultados!$A$1:$ZZ$1, 0))</f>
        <v/>
      </c>
      <c r="B2605">
        <f>INDEX(resultados!$A$2:$ZZ$3000, 2599, MATCH($B$2, resultados!$A$1:$ZZ$1, 0))</f>
        <v/>
      </c>
      <c r="C2605">
        <f>INDEX(resultados!$A$2:$ZZ$3000, 2599, MATCH($B$3, resultados!$A$1:$ZZ$1, 0))</f>
        <v/>
      </c>
    </row>
    <row r="2606">
      <c r="A2606">
        <f>INDEX(resultados!$A$2:$ZZ$3000, 2600, MATCH($B$1, resultados!$A$1:$ZZ$1, 0))</f>
        <v/>
      </c>
      <c r="B2606">
        <f>INDEX(resultados!$A$2:$ZZ$3000, 2600, MATCH($B$2, resultados!$A$1:$ZZ$1, 0))</f>
        <v/>
      </c>
      <c r="C2606">
        <f>INDEX(resultados!$A$2:$ZZ$3000, 2600, MATCH($B$3, resultados!$A$1:$ZZ$1, 0))</f>
        <v/>
      </c>
    </row>
    <row r="2607">
      <c r="A2607">
        <f>INDEX(resultados!$A$2:$ZZ$3000, 2601, MATCH($B$1, resultados!$A$1:$ZZ$1, 0))</f>
        <v/>
      </c>
      <c r="B2607">
        <f>INDEX(resultados!$A$2:$ZZ$3000, 2601, MATCH($B$2, resultados!$A$1:$ZZ$1, 0))</f>
        <v/>
      </c>
      <c r="C2607">
        <f>INDEX(resultados!$A$2:$ZZ$3000, 2601, MATCH($B$3, resultados!$A$1:$ZZ$1, 0))</f>
        <v/>
      </c>
    </row>
    <row r="2608">
      <c r="A2608">
        <f>INDEX(resultados!$A$2:$ZZ$3000, 2602, MATCH($B$1, resultados!$A$1:$ZZ$1, 0))</f>
        <v/>
      </c>
      <c r="B2608">
        <f>INDEX(resultados!$A$2:$ZZ$3000, 2602, MATCH($B$2, resultados!$A$1:$ZZ$1, 0))</f>
        <v/>
      </c>
      <c r="C2608">
        <f>INDEX(resultados!$A$2:$ZZ$3000, 2602, MATCH($B$3, resultados!$A$1:$ZZ$1, 0))</f>
        <v/>
      </c>
    </row>
    <row r="2609">
      <c r="A2609">
        <f>INDEX(resultados!$A$2:$ZZ$3000, 2603, MATCH($B$1, resultados!$A$1:$ZZ$1, 0))</f>
        <v/>
      </c>
      <c r="B2609">
        <f>INDEX(resultados!$A$2:$ZZ$3000, 2603, MATCH($B$2, resultados!$A$1:$ZZ$1, 0))</f>
        <v/>
      </c>
      <c r="C2609">
        <f>INDEX(resultados!$A$2:$ZZ$3000, 2603, MATCH($B$3, resultados!$A$1:$ZZ$1, 0))</f>
        <v/>
      </c>
    </row>
    <row r="2610">
      <c r="A2610">
        <f>INDEX(resultados!$A$2:$ZZ$3000, 2604, MATCH($B$1, resultados!$A$1:$ZZ$1, 0))</f>
        <v/>
      </c>
      <c r="B2610">
        <f>INDEX(resultados!$A$2:$ZZ$3000, 2604, MATCH($B$2, resultados!$A$1:$ZZ$1, 0))</f>
        <v/>
      </c>
      <c r="C2610">
        <f>INDEX(resultados!$A$2:$ZZ$3000, 2604, MATCH($B$3, resultados!$A$1:$ZZ$1, 0))</f>
        <v/>
      </c>
    </row>
    <row r="2611">
      <c r="A2611">
        <f>INDEX(resultados!$A$2:$ZZ$3000, 2605, MATCH($B$1, resultados!$A$1:$ZZ$1, 0))</f>
        <v/>
      </c>
      <c r="B2611">
        <f>INDEX(resultados!$A$2:$ZZ$3000, 2605, MATCH($B$2, resultados!$A$1:$ZZ$1, 0))</f>
        <v/>
      </c>
      <c r="C2611">
        <f>INDEX(resultados!$A$2:$ZZ$3000, 2605, MATCH($B$3, resultados!$A$1:$ZZ$1, 0))</f>
        <v/>
      </c>
    </row>
    <row r="2612">
      <c r="A2612">
        <f>INDEX(resultados!$A$2:$ZZ$3000, 2606, MATCH($B$1, resultados!$A$1:$ZZ$1, 0))</f>
        <v/>
      </c>
      <c r="B2612">
        <f>INDEX(resultados!$A$2:$ZZ$3000, 2606, MATCH($B$2, resultados!$A$1:$ZZ$1, 0))</f>
        <v/>
      </c>
      <c r="C2612">
        <f>INDEX(resultados!$A$2:$ZZ$3000, 2606, MATCH($B$3, resultados!$A$1:$ZZ$1, 0))</f>
        <v/>
      </c>
    </row>
    <row r="2613">
      <c r="A2613">
        <f>INDEX(resultados!$A$2:$ZZ$3000, 2607, MATCH($B$1, resultados!$A$1:$ZZ$1, 0))</f>
        <v/>
      </c>
      <c r="B2613">
        <f>INDEX(resultados!$A$2:$ZZ$3000, 2607, MATCH($B$2, resultados!$A$1:$ZZ$1, 0))</f>
        <v/>
      </c>
      <c r="C2613">
        <f>INDEX(resultados!$A$2:$ZZ$3000, 2607, MATCH($B$3, resultados!$A$1:$ZZ$1, 0))</f>
        <v/>
      </c>
    </row>
    <row r="2614">
      <c r="A2614">
        <f>INDEX(resultados!$A$2:$ZZ$3000, 2608, MATCH($B$1, resultados!$A$1:$ZZ$1, 0))</f>
        <v/>
      </c>
      <c r="B2614">
        <f>INDEX(resultados!$A$2:$ZZ$3000, 2608, MATCH($B$2, resultados!$A$1:$ZZ$1, 0))</f>
        <v/>
      </c>
      <c r="C2614">
        <f>INDEX(resultados!$A$2:$ZZ$3000, 2608, MATCH($B$3, resultados!$A$1:$ZZ$1, 0))</f>
        <v/>
      </c>
    </row>
    <row r="2615">
      <c r="A2615">
        <f>INDEX(resultados!$A$2:$ZZ$3000, 2609, MATCH($B$1, resultados!$A$1:$ZZ$1, 0))</f>
        <v/>
      </c>
      <c r="B2615">
        <f>INDEX(resultados!$A$2:$ZZ$3000, 2609, MATCH($B$2, resultados!$A$1:$ZZ$1, 0))</f>
        <v/>
      </c>
      <c r="C2615">
        <f>INDEX(resultados!$A$2:$ZZ$3000, 2609, MATCH($B$3, resultados!$A$1:$ZZ$1, 0))</f>
        <v/>
      </c>
    </row>
    <row r="2616">
      <c r="A2616">
        <f>INDEX(resultados!$A$2:$ZZ$3000, 2610, MATCH($B$1, resultados!$A$1:$ZZ$1, 0))</f>
        <v/>
      </c>
      <c r="B2616">
        <f>INDEX(resultados!$A$2:$ZZ$3000, 2610, MATCH($B$2, resultados!$A$1:$ZZ$1, 0))</f>
        <v/>
      </c>
      <c r="C2616">
        <f>INDEX(resultados!$A$2:$ZZ$3000, 2610, MATCH($B$3, resultados!$A$1:$ZZ$1, 0))</f>
        <v/>
      </c>
    </row>
    <row r="2617">
      <c r="A2617">
        <f>INDEX(resultados!$A$2:$ZZ$3000, 2611, MATCH($B$1, resultados!$A$1:$ZZ$1, 0))</f>
        <v/>
      </c>
      <c r="B2617">
        <f>INDEX(resultados!$A$2:$ZZ$3000, 2611, MATCH($B$2, resultados!$A$1:$ZZ$1, 0))</f>
        <v/>
      </c>
      <c r="C2617">
        <f>INDEX(resultados!$A$2:$ZZ$3000, 2611, MATCH($B$3, resultados!$A$1:$ZZ$1, 0))</f>
        <v/>
      </c>
    </row>
    <row r="2618">
      <c r="A2618">
        <f>INDEX(resultados!$A$2:$ZZ$3000, 2612, MATCH($B$1, resultados!$A$1:$ZZ$1, 0))</f>
        <v/>
      </c>
      <c r="B2618">
        <f>INDEX(resultados!$A$2:$ZZ$3000, 2612, MATCH($B$2, resultados!$A$1:$ZZ$1, 0))</f>
        <v/>
      </c>
      <c r="C2618">
        <f>INDEX(resultados!$A$2:$ZZ$3000, 2612, MATCH($B$3, resultados!$A$1:$ZZ$1, 0))</f>
        <v/>
      </c>
    </row>
    <row r="2619">
      <c r="A2619">
        <f>INDEX(resultados!$A$2:$ZZ$3000, 2613, MATCH($B$1, resultados!$A$1:$ZZ$1, 0))</f>
        <v/>
      </c>
      <c r="B2619">
        <f>INDEX(resultados!$A$2:$ZZ$3000, 2613, MATCH($B$2, resultados!$A$1:$ZZ$1, 0))</f>
        <v/>
      </c>
      <c r="C2619">
        <f>INDEX(resultados!$A$2:$ZZ$3000, 2613, MATCH($B$3, resultados!$A$1:$ZZ$1, 0))</f>
        <v/>
      </c>
    </row>
    <row r="2620">
      <c r="A2620">
        <f>INDEX(resultados!$A$2:$ZZ$3000, 2614, MATCH($B$1, resultados!$A$1:$ZZ$1, 0))</f>
        <v/>
      </c>
      <c r="B2620">
        <f>INDEX(resultados!$A$2:$ZZ$3000, 2614, MATCH($B$2, resultados!$A$1:$ZZ$1, 0))</f>
        <v/>
      </c>
      <c r="C2620">
        <f>INDEX(resultados!$A$2:$ZZ$3000, 2614, MATCH($B$3, resultados!$A$1:$ZZ$1, 0))</f>
        <v/>
      </c>
    </row>
    <row r="2621">
      <c r="A2621">
        <f>INDEX(resultados!$A$2:$ZZ$3000, 2615, MATCH($B$1, resultados!$A$1:$ZZ$1, 0))</f>
        <v/>
      </c>
      <c r="B2621">
        <f>INDEX(resultados!$A$2:$ZZ$3000, 2615, MATCH($B$2, resultados!$A$1:$ZZ$1, 0))</f>
        <v/>
      </c>
      <c r="C2621">
        <f>INDEX(resultados!$A$2:$ZZ$3000, 2615, MATCH($B$3, resultados!$A$1:$ZZ$1, 0))</f>
        <v/>
      </c>
    </row>
    <row r="2622">
      <c r="A2622">
        <f>INDEX(resultados!$A$2:$ZZ$3000, 2616, MATCH($B$1, resultados!$A$1:$ZZ$1, 0))</f>
        <v/>
      </c>
      <c r="B2622">
        <f>INDEX(resultados!$A$2:$ZZ$3000, 2616, MATCH($B$2, resultados!$A$1:$ZZ$1, 0))</f>
        <v/>
      </c>
      <c r="C2622">
        <f>INDEX(resultados!$A$2:$ZZ$3000, 2616, MATCH($B$3, resultados!$A$1:$ZZ$1, 0))</f>
        <v/>
      </c>
    </row>
    <row r="2623">
      <c r="A2623">
        <f>INDEX(resultados!$A$2:$ZZ$3000, 2617, MATCH($B$1, resultados!$A$1:$ZZ$1, 0))</f>
        <v/>
      </c>
      <c r="B2623">
        <f>INDEX(resultados!$A$2:$ZZ$3000, 2617, MATCH($B$2, resultados!$A$1:$ZZ$1, 0))</f>
        <v/>
      </c>
      <c r="C2623">
        <f>INDEX(resultados!$A$2:$ZZ$3000, 2617, MATCH($B$3, resultados!$A$1:$ZZ$1, 0))</f>
        <v/>
      </c>
    </row>
    <row r="2624">
      <c r="A2624">
        <f>INDEX(resultados!$A$2:$ZZ$3000, 2618, MATCH($B$1, resultados!$A$1:$ZZ$1, 0))</f>
        <v/>
      </c>
      <c r="B2624">
        <f>INDEX(resultados!$A$2:$ZZ$3000, 2618, MATCH($B$2, resultados!$A$1:$ZZ$1, 0))</f>
        <v/>
      </c>
      <c r="C2624">
        <f>INDEX(resultados!$A$2:$ZZ$3000, 2618, MATCH($B$3, resultados!$A$1:$ZZ$1, 0))</f>
        <v/>
      </c>
    </row>
    <row r="2625">
      <c r="A2625">
        <f>INDEX(resultados!$A$2:$ZZ$3000, 2619, MATCH($B$1, resultados!$A$1:$ZZ$1, 0))</f>
        <v/>
      </c>
      <c r="B2625">
        <f>INDEX(resultados!$A$2:$ZZ$3000, 2619, MATCH($B$2, resultados!$A$1:$ZZ$1, 0))</f>
        <v/>
      </c>
      <c r="C2625">
        <f>INDEX(resultados!$A$2:$ZZ$3000, 2619, MATCH($B$3, resultados!$A$1:$ZZ$1, 0))</f>
        <v/>
      </c>
    </row>
    <row r="2626">
      <c r="A2626">
        <f>INDEX(resultados!$A$2:$ZZ$3000, 2620, MATCH($B$1, resultados!$A$1:$ZZ$1, 0))</f>
        <v/>
      </c>
      <c r="B2626">
        <f>INDEX(resultados!$A$2:$ZZ$3000, 2620, MATCH($B$2, resultados!$A$1:$ZZ$1, 0))</f>
        <v/>
      </c>
      <c r="C2626">
        <f>INDEX(resultados!$A$2:$ZZ$3000, 2620, MATCH($B$3, resultados!$A$1:$ZZ$1, 0))</f>
        <v/>
      </c>
    </row>
    <row r="2627">
      <c r="A2627">
        <f>INDEX(resultados!$A$2:$ZZ$3000, 2621, MATCH($B$1, resultados!$A$1:$ZZ$1, 0))</f>
        <v/>
      </c>
      <c r="B2627">
        <f>INDEX(resultados!$A$2:$ZZ$3000, 2621, MATCH($B$2, resultados!$A$1:$ZZ$1, 0))</f>
        <v/>
      </c>
      <c r="C2627">
        <f>INDEX(resultados!$A$2:$ZZ$3000, 2621, MATCH($B$3, resultados!$A$1:$ZZ$1, 0))</f>
        <v/>
      </c>
    </row>
    <row r="2628">
      <c r="A2628">
        <f>INDEX(resultados!$A$2:$ZZ$3000, 2622, MATCH($B$1, resultados!$A$1:$ZZ$1, 0))</f>
        <v/>
      </c>
      <c r="B2628">
        <f>INDEX(resultados!$A$2:$ZZ$3000, 2622, MATCH($B$2, resultados!$A$1:$ZZ$1, 0))</f>
        <v/>
      </c>
      <c r="C2628">
        <f>INDEX(resultados!$A$2:$ZZ$3000, 2622, MATCH($B$3, resultados!$A$1:$ZZ$1, 0))</f>
        <v/>
      </c>
    </row>
    <row r="2629">
      <c r="A2629">
        <f>INDEX(resultados!$A$2:$ZZ$3000, 2623, MATCH($B$1, resultados!$A$1:$ZZ$1, 0))</f>
        <v/>
      </c>
      <c r="B2629">
        <f>INDEX(resultados!$A$2:$ZZ$3000, 2623, MATCH($B$2, resultados!$A$1:$ZZ$1, 0))</f>
        <v/>
      </c>
      <c r="C2629">
        <f>INDEX(resultados!$A$2:$ZZ$3000, 2623, MATCH($B$3, resultados!$A$1:$ZZ$1, 0))</f>
        <v/>
      </c>
    </row>
    <row r="2630">
      <c r="A2630">
        <f>INDEX(resultados!$A$2:$ZZ$3000, 2624, MATCH($B$1, resultados!$A$1:$ZZ$1, 0))</f>
        <v/>
      </c>
      <c r="B2630">
        <f>INDEX(resultados!$A$2:$ZZ$3000, 2624, MATCH($B$2, resultados!$A$1:$ZZ$1, 0))</f>
        <v/>
      </c>
      <c r="C2630">
        <f>INDEX(resultados!$A$2:$ZZ$3000, 2624, MATCH($B$3, resultados!$A$1:$ZZ$1, 0))</f>
        <v/>
      </c>
    </row>
    <row r="2631">
      <c r="A2631">
        <f>INDEX(resultados!$A$2:$ZZ$3000, 2625, MATCH($B$1, resultados!$A$1:$ZZ$1, 0))</f>
        <v/>
      </c>
      <c r="B2631">
        <f>INDEX(resultados!$A$2:$ZZ$3000, 2625, MATCH($B$2, resultados!$A$1:$ZZ$1, 0))</f>
        <v/>
      </c>
      <c r="C2631">
        <f>INDEX(resultados!$A$2:$ZZ$3000, 2625, MATCH($B$3, resultados!$A$1:$ZZ$1, 0))</f>
        <v/>
      </c>
    </row>
    <row r="2632">
      <c r="A2632">
        <f>INDEX(resultados!$A$2:$ZZ$3000, 2626, MATCH($B$1, resultados!$A$1:$ZZ$1, 0))</f>
        <v/>
      </c>
      <c r="B2632">
        <f>INDEX(resultados!$A$2:$ZZ$3000, 2626, MATCH($B$2, resultados!$A$1:$ZZ$1, 0))</f>
        <v/>
      </c>
      <c r="C2632">
        <f>INDEX(resultados!$A$2:$ZZ$3000, 2626, MATCH($B$3, resultados!$A$1:$ZZ$1, 0))</f>
        <v/>
      </c>
    </row>
    <row r="2633">
      <c r="A2633">
        <f>INDEX(resultados!$A$2:$ZZ$3000, 2627, MATCH($B$1, resultados!$A$1:$ZZ$1, 0))</f>
        <v/>
      </c>
      <c r="B2633">
        <f>INDEX(resultados!$A$2:$ZZ$3000, 2627, MATCH($B$2, resultados!$A$1:$ZZ$1, 0))</f>
        <v/>
      </c>
      <c r="C2633">
        <f>INDEX(resultados!$A$2:$ZZ$3000, 2627, MATCH($B$3, resultados!$A$1:$ZZ$1, 0))</f>
        <v/>
      </c>
    </row>
    <row r="2634">
      <c r="A2634">
        <f>INDEX(resultados!$A$2:$ZZ$3000, 2628, MATCH($B$1, resultados!$A$1:$ZZ$1, 0))</f>
        <v/>
      </c>
      <c r="B2634">
        <f>INDEX(resultados!$A$2:$ZZ$3000, 2628, MATCH($B$2, resultados!$A$1:$ZZ$1, 0))</f>
        <v/>
      </c>
      <c r="C2634">
        <f>INDEX(resultados!$A$2:$ZZ$3000, 2628, MATCH($B$3, resultados!$A$1:$ZZ$1, 0))</f>
        <v/>
      </c>
    </row>
    <row r="2635">
      <c r="A2635">
        <f>INDEX(resultados!$A$2:$ZZ$3000, 2629, MATCH($B$1, resultados!$A$1:$ZZ$1, 0))</f>
        <v/>
      </c>
      <c r="B2635">
        <f>INDEX(resultados!$A$2:$ZZ$3000, 2629, MATCH($B$2, resultados!$A$1:$ZZ$1, 0))</f>
        <v/>
      </c>
      <c r="C2635">
        <f>INDEX(resultados!$A$2:$ZZ$3000, 2629, MATCH($B$3, resultados!$A$1:$ZZ$1, 0))</f>
        <v/>
      </c>
    </row>
    <row r="2636">
      <c r="A2636">
        <f>INDEX(resultados!$A$2:$ZZ$3000, 2630, MATCH($B$1, resultados!$A$1:$ZZ$1, 0))</f>
        <v/>
      </c>
      <c r="B2636">
        <f>INDEX(resultados!$A$2:$ZZ$3000, 2630, MATCH($B$2, resultados!$A$1:$ZZ$1, 0))</f>
        <v/>
      </c>
      <c r="C2636">
        <f>INDEX(resultados!$A$2:$ZZ$3000, 2630, MATCH($B$3, resultados!$A$1:$ZZ$1, 0))</f>
        <v/>
      </c>
    </row>
    <row r="2637">
      <c r="A2637">
        <f>INDEX(resultados!$A$2:$ZZ$3000, 2631, MATCH($B$1, resultados!$A$1:$ZZ$1, 0))</f>
        <v/>
      </c>
      <c r="B2637">
        <f>INDEX(resultados!$A$2:$ZZ$3000, 2631, MATCH($B$2, resultados!$A$1:$ZZ$1, 0))</f>
        <v/>
      </c>
      <c r="C2637">
        <f>INDEX(resultados!$A$2:$ZZ$3000, 2631, MATCH($B$3, resultados!$A$1:$ZZ$1, 0))</f>
        <v/>
      </c>
    </row>
    <row r="2638">
      <c r="A2638">
        <f>INDEX(resultados!$A$2:$ZZ$3000, 2632, MATCH($B$1, resultados!$A$1:$ZZ$1, 0))</f>
        <v/>
      </c>
      <c r="B2638">
        <f>INDEX(resultados!$A$2:$ZZ$3000, 2632, MATCH($B$2, resultados!$A$1:$ZZ$1, 0))</f>
        <v/>
      </c>
      <c r="C2638">
        <f>INDEX(resultados!$A$2:$ZZ$3000, 2632, MATCH($B$3, resultados!$A$1:$ZZ$1, 0))</f>
        <v/>
      </c>
    </row>
    <row r="2639">
      <c r="A2639">
        <f>INDEX(resultados!$A$2:$ZZ$3000, 2633, MATCH($B$1, resultados!$A$1:$ZZ$1, 0))</f>
        <v/>
      </c>
      <c r="B2639">
        <f>INDEX(resultados!$A$2:$ZZ$3000, 2633, MATCH($B$2, resultados!$A$1:$ZZ$1, 0))</f>
        <v/>
      </c>
      <c r="C2639">
        <f>INDEX(resultados!$A$2:$ZZ$3000, 2633, MATCH($B$3, resultados!$A$1:$ZZ$1, 0))</f>
        <v/>
      </c>
    </row>
    <row r="2640">
      <c r="A2640">
        <f>INDEX(resultados!$A$2:$ZZ$3000, 2634, MATCH($B$1, resultados!$A$1:$ZZ$1, 0))</f>
        <v/>
      </c>
      <c r="B2640">
        <f>INDEX(resultados!$A$2:$ZZ$3000, 2634, MATCH($B$2, resultados!$A$1:$ZZ$1, 0))</f>
        <v/>
      </c>
      <c r="C2640">
        <f>INDEX(resultados!$A$2:$ZZ$3000, 2634, MATCH($B$3, resultados!$A$1:$ZZ$1, 0))</f>
        <v/>
      </c>
    </row>
    <row r="2641">
      <c r="A2641">
        <f>INDEX(resultados!$A$2:$ZZ$3000, 2635, MATCH($B$1, resultados!$A$1:$ZZ$1, 0))</f>
        <v/>
      </c>
      <c r="B2641">
        <f>INDEX(resultados!$A$2:$ZZ$3000, 2635, MATCH($B$2, resultados!$A$1:$ZZ$1, 0))</f>
        <v/>
      </c>
      <c r="C2641">
        <f>INDEX(resultados!$A$2:$ZZ$3000, 2635, MATCH($B$3, resultados!$A$1:$ZZ$1, 0))</f>
        <v/>
      </c>
    </row>
    <row r="2642">
      <c r="A2642">
        <f>INDEX(resultados!$A$2:$ZZ$3000, 2636, MATCH($B$1, resultados!$A$1:$ZZ$1, 0))</f>
        <v/>
      </c>
      <c r="B2642">
        <f>INDEX(resultados!$A$2:$ZZ$3000, 2636, MATCH($B$2, resultados!$A$1:$ZZ$1, 0))</f>
        <v/>
      </c>
      <c r="C2642">
        <f>INDEX(resultados!$A$2:$ZZ$3000, 2636, MATCH($B$3, resultados!$A$1:$ZZ$1, 0))</f>
        <v/>
      </c>
    </row>
    <row r="2643">
      <c r="A2643">
        <f>INDEX(resultados!$A$2:$ZZ$3000, 2637, MATCH($B$1, resultados!$A$1:$ZZ$1, 0))</f>
        <v/>
      </c>
      <c r="B2643">
        <f>INDEX(resultados!$A$2:$ZZ$3000, 2637, MATCH($B$2, resultados!$A$1:$ZZ$1, 0))</f>
        <v/>
      </c>
      <c r="C2643">
        <f>INDEX(resultados!$A$2:$ZZ$3000, 2637, MATCH($B$3, resultados!$A$1:$ZZ$1, 0))</f>
        <v/>
      </c>
    </row>
    <row r="2644">
      <c r="A2644">
        <f>INDEX(resultados!$A$2:$ZZ$3000, 2638, MATCH($B$1, resultados!$A$1:$ZZ$1, 0))</f>
        <v/>
      </c>
      <c r="B2644">
        <f>INDEX(resultados!$A$2:$ZZ$3000, 2638, MATCH($B$2, resultados!$A$1:$ZZ$1, 0))</f>
        <v/>
      </c>
      <c r="C2644">
        <f>INDEX(resultados!$A$2:$ZZ$3000, 2638, MATCH($B$3, resultados!$A$1:$ZZ$1, 0))</f>
        <v/>
      </c>
    </row>
    <row r="2645">
      <c r="A2645">
        <f>INDEX(resultados!$A$2:$ZZ$3000, 2639, MATCH($B$1, resultados!$A$1:$ZZ$1, 0))</f>
        <v/>
      </c>
      <c r="B2645">
        <f>INDEX(resultados!$A$2:$ZZ$3000, 2639, MATCH($B$2, resultados!$A$1:$ZZ$1, 0))</f>
        <v/>
      </c>
      <c r="C2645">
        <f>INDEX(resultados!$A$2:$ZZ$3000, 2639, MATCH($B$3, resultados!$A$1:$ZZ$1, 0))</f>
        <v/>
      </c>
    </row>
    <row r="2646">
      <c r="A2646">
        <f>INDEX(resultados!$A$2:$ZZ$3000, 2640, MATCH($B$1, resultados!$A$1:$ZZ$1, 0))</f>
        <v/>
      </c>
      <c r="B2646">
        <f>INDEX(resultados!$A$2:$ZZ$3000, 2640, MATCH($B$2, resultados!$A$1:$ZZ$1, 0))</f>
        <v/>
      </c>
      <c r="C2646">
        <f>INDEX(resultados!$A$2:$ZZ$3000, 2640, MATCH($B$3, resultados!$A$1:$ZZ$1, 0))</f>
        <v/>
      </c>
    </row>
    <row r="2647">
      <c r="A2647">
        <f>INDEX(resultados!$A$2:$ZZ$3000, 2641, MATCH($B$1, resultados!$A$1:$ZZ$1, 0))</f>
        <v/>
      </c>
      <c r="B2647">
        <f>INDEX(resultados!$A$2:$ZZ$3000, 2641, MATCH($B$2, resultados!$A$1:$ZZ$1, 0))</f>
        <v/>
      </c>
      <c r="C2647">
        <f>INDEX(resultados!$A$2:$ZZ$3000, 2641, MATCH($B$3, resultados!$A$1:$ZZ$1, 0))</f>
        <v/>
      </c>
    </row>
    <row r="2648">
      <c r="A2648">
        <f>INDEX(resultados!$A$2:$ZZ$3000, 2642, MATCH($B$1, resultados!$A$1:$ZZ$1, 0))</f>
        <v/>
      </c>
      <c r="B2648">
        <f>INDEX(resultados!$A$2:$ZZ$3000, 2642, MATCH($B$2, resultados!$A$1:$ZZ$1, 0))</f>
        <v/>
      </c>
      <c r="C2648">
        <f>INDEX(resultados!$A$2:$ZZ$3000, 2642, MATCH($B$3, resultados!$A$1:$ZZ$1, 0))</f>
        <v/>
      </c>
    </row>
    <row r="2649">
      <c r="A2649">
        <f>INDEX(resultados!$A$2:$ZZ$3000, 2643, MATCH($B$1, resultados!$A$1:$ZZ$1, 0))</f>
        <v/>
      </c>
      <c r="B2649">
        <f>INDEX(resultados!$A$2:$ZZ$3000, 2643, MATCH($B$2, resultados!$A$1:$ZZ$1, 0))</f>
        <v/>
      </c>
      <c r="C2649">
        <f>INDEX(resultados!$A$2:$ZZ$3000, 2643, MATCH($B$3, resultados!$A$1:$ZZ$1, 0))</f>
        <v/>
      </c>
    </row>
    <row r="2650">
      <c r="A2650">
        <f>INDEX(resultados!$A$2:$ZZ$3000, 2644, MATCH($B$1, resultados!$A$1:$ZZ$1, 0))</f>
        <v/>
      </c>
      <c r="B2650">
        <f>INDEX(resultados!$A$2:$ZZ$3000, 2644, MATCH($B$2, resultados!$A$1:$ZZ$1, 0))</f>
        <v/>
      </c>
      <c r="C2650">
        <f>INDEX(resultados!$A$2:$ZZ$3000, 2644, MATCH($B$3, resultados!$A$1:$ZZ$1, 0))</f>
        <v/>
      </c>
    </row>
    <row r="2651">
      <c r="A2651">
        <f>INDEX(resultados!$A$2:$ZZ$3000, 2645, MATCH($B$1, resultados!$A$1:$ZZ$1, 0))</f>
        <v/>
      </c>
      <c r="B2651">
        <f>INDEX(resultados!$A$2:$ZZ$3000, 2645, MATCH($B$2, resultados!$A$1:$ZZ$1, 0))</f>
        <v/>
      </c>
      <c r="C2651">
        <f>INDEX(resultados!$A$2:$ZZ$3000, 2645, MATCH($B$3, resultados!$A$1:$ZZ$1, 0))</f>
        <v/>
      </c>
    </row>
    <row r="2652">
      <c r="A2652">
        <f>INDEX(resultados!$A$2:$ZZ$3000, 2646, MATCH($B$1, resultados!$A$1:$ZZ$1, 0))</f>
        <v/>
      </c>
      <c r="B2652">
        <f>INDEX(resultados!$A$2:$ZZ$3000, 2646, MATCH($B$2, resultados!$A$1:$ZZ$1, 0))</f>
        <v/>
      </c>
      <c r="C2652">
        <f>INDEX(resultados!$A$2:$ZZ$3000, 2646, MATCH($B$3, resultados!$A$1:$ZZ$1, 0))</f>
        <v/>
      </c>
    </row>
    <row r="2653">
      <c r="A2653">
        <f>INDEX(resultados!$A$2:$ZZ$3000, 2647, MATCH($B$1, resultados!$A$1:$ZZ$1, 0))</f>
        <v/>
      </c>
      <c r="B2653">
        <f>INDEX(resultados!$A$2:$ZZ$3000, 2647, MATCH($B$2, resultados!$A$1:$ZZ$1, 0))</f>
        <v/>
      </c>
      <c r="C2653">
        <f>INDEX(resultados!$A$2:$ZZ$3000, 2647, MATCH($B$3, resultados!$A$1:$ZZ$1, 0))</f>
        <v/>
      </c>
    </row>
    <row r="2654">
      <c r="A2654">
        <f>INDEX(resultados!$A$2:$ZZ$3000, 2648, MATCH($B$1, resultados!$A$1:$ZZ$1, 0))</f>
        <v/>
      </c>
      <c r="B2654">
        <f>INDEX(resultados!$A$2:$ZZ$3000, 2648, MATCH($B$2, resultados!$A$1:$ZZ$1, 0))</f>
        <v/>
      </c>
      <c r="C2654">
        <f>INDEX(resultados!$A$2:$ZZ$3000, 2648, MATCH($B$3, resultados!$A$1:$ZZ$1, 0))</f>
        <v/>
      </c>
    </row>
    <row r="2655">
      <c r="A2655">
        <f>INDEX(resultados!$A$2:$ZZ$3000, 2649, MATCH($B$1, resultados!$A$1:$ZZ$1, 0))</f>
        <v/>
      </c>
      <c r="B2655">
        <f>INDEX(resultados!$A$2:$ZZ$3000, 2649, MATCH($B$2, resultados!$A$1:$ZZ$1, 0))</f>
        <v/>
      </c>
      <c r="C2655">
        <f>INDEX(resultados!$A$2:$ZZ$3000, 2649, MATCH($B$3, resultados!$A$1:$ZZ$1, 0))</f>
        <v/>
      </c>
    </row>
    <row r="2656">
      <c r="A2656">
        <f>INDEX(resultados!$A$2:$ZZ$3000, 2650, MATCH($B$1, resultados!$A$1:$ZZ$1, 0))</f>
        <v/>
      </c>
      <c r="B2656">
        <f>INDEX(resultados!$A$2:$ZZ$3000, 2650, MATCH($B$2, resultados!$A$1:$ZZ$1, 0))</f>
        <v/>
      </c>
      <c r="C2656">
        <f>INDEX(resultados!$A$2:$ZZ$3000, 2650, MATCH($B$3, resultados!$A$1:$ZZ$1, 0))</f>
        <v/>
      </c>
    </row>
    <row r="2657">
      <c r="A2657">
        <f>INDEX(resultados!$A$2:$ZZ$3000, 2651, MATCH($B$1, resultados!$A$1:$ZZ$1, 0))</f>
        <v/>
      </c>
      <c r="B2657">
        <f>INDEX(resultados!$A$2:$ZZ$3000, 2651, MATCH($B$2, resultados!$A$1:$ZZ$1, 0))</f>
        <v/>
      </c>
      <c r="C2657">
        <f>INDEX(resultados!$A$2:$ZZ$3000, 2651, MATCH($B$3, resultados!$A$1:$ZZ$1, 0))</f>
        <v/>
      </c>
    </row>
    <row r="2658">
      <c r="A2658">
        <f>INDEX(resultados!$A$2:$ZZ$3000, 2652, MATCH($B$1, resultados!$A$1:$ZZ$1, 0))</f>
        <v/>
      </c>
      <c r="B2658">
        <f>INDEX(resultados!$A$2:$ZZ$3000, 2652, MATCH($B$2, resultados!$A$1:$ZZ$1, 0))</f>
        <v/>
      </c>
      <c r="C2658">
        <f>INDEX(resultados!$A$2:$ZZ$3000, 2652, MATCH($B$3, resultados!$A$1:$ZZ$1, 0))</f>
        <v/>
      </c>
    </row>
    <row r="2659">
      <c r="A2659">
        <f>INDEX(resultados!$A$2:$ZZ$3000, 2653, MATCH($B$1, resultados!$A$1:$ZZ$1, 0))</f>
        <v/>
      </c>
      <c r="B2659">
        <f>INDEX(resultados!$A$2:$ZZ$3000, 2653, MATCH($B$2, resultados!$A$1:$ZZ$1, 0))</f>
        <v/>
      </c>
      <c r="C2659">
        <f>INDEX(resultados!$A$2:$ZZ$3000, 2653, MATCH($B$3, resultados!$A$1:$ZZ$1, 0))</f>
        <v/>
      </c>
    </row>
    <row r="2660">
      <c r="A2660">
        <f>INDEX(resultados!$A$2:$ZZ$3000, 2654, MATCH($B$1, resultados!$A$1:$ZZ$1, 0))</f>
        <v/>
      </c>
      <c r="B2660">
        <f>INDEX(resultados!$A$2:$ZZ$3000, 2654, MATCH($B$2, resultados!$A$1:$ZZ$1, 0))</f>
        <v/>
      </c>
      <c r="C2660">
        <f>INDEX(resultados!$A$2:$ZZ$3000, 2654, MATCH($B$3, resultados!$A$1:$ZZ$1, 0))</f>
        <v/>
      </c>
    </row>
    <row r="2661">
      <c r="A2661">
        <f>INDEX(resultados!$A$2:$ZZ$3000, 2655, MATCH($B$1, resultados!$A$1:$ZZ$1, 0))</f>
        <v/>
      </c>
      <c r="B2661">
        <f>INDEX(resultados!$A$2:$ZZ$3000, 2655, MATCH($B$2, resultados!$A$1:$ZZ$1, 0))</f>
        <v/>
      </c>
      <c r="C2661">
        <f>INDEX(resultados!$A$2:$ZZ$3000, 2655, MATCH($B$3, resultados!$A$1:$ZZ$1, 0))</f>
        <v/>
      </c>
    </row>
    <row r="2662">
      <c r="A2662">
        <f>INDEX(resultados!$A$2:$ZZ$3000, 2656, MATCH($B$1, resultados!$A$1:$ZZ$1, 0))</f>
        <v/>
      </c>
      <c r="B2662">
        <f>INDEX(resultados!$A$2:$ZZ$3000, 2656, MATCH($B$2, resultados!$A$1:$ZZ$1, 0))</f>
        <v/>
      </c>
      <c r="C2662">
        <f>INDEX(resultados!$A$2:$ZZ$3000, 2656, MATCH($B$3, resultados!$A$1:$ZZ$1, 0))</f>
        <v/>
      </c>
    </row>
    <row r="2663">
      <c r="A2663">
        <f>INDEX(resultados!$A$2:$ZZ$3000, 2657, MATCH($B$1, resultados!$A$1:$ZZ$1, 0))</f>
        <v/>
      </c>
      <c r="B2663">
        <f>INDEX(resultados!$A$2:$ZZ$3000, 2657, MATCH($B$2, resultados!$A$1:$ZZ$1, 0))</f>
        <v/>
      </c>
      <c r="C2663">
        <f>INDEX(resultados!$A$2:$ZZ$3000, 2657, MATCH($B$3, resultados!$A$1:$ZZ$1, 0))</f>
        <v/>
      </c>
    </row>
    <row r="2664">
      <c r="A2664">
        <f>INDEX(resultados!$A$2:$ZZ$3000, 2658, MATCH($B$1, resultados!$A$1:$ZZ$1, 0))</f>
        <v/>
      </c>
      <c r="B2664">
        <f>INDEX(resultados!$A$2:$ZZ$3000, 2658, MATCH($B$2, resultados!$A$1:$ZZ$1, 0))</f>
        <v/>
      </c>
      <c r="C2664">
        <f>INDEX(resultados!$A$2:$ZZ$3000, 2658, MATCH($B$3, resultados!$A$1:$ZZ$1, 0))</f>
        <v/>
      </c>
    </row>
    <row r="2665">
      <c r="A2665">
        <f>INDEX(resultados!$A$2:$ZZ$3000, 2659, MATCH($B$1, resultados!$A$1:$ZZ$1, 0))</f>
        <v/>
      </c>
      <c r="B2665">
        <f>INDEX(resultados!$A$2:$ZZ$3000, 2659, MATCH($B$2, resultados!$A$1:$ZZ$1, 0))</f>
        <v/>
      </c>
      <c r="C2665">
        <f>INDEX(resultados!$A$2:$ZZ$3000, 2659, MATCH($B$3, resultados!$A$1:$ZZ$1, 0))</f>
        <v/>
      </c>
    </row>
    <row r="2666">
      <c r="A2666">
        <f>INDEX(resultados!$A$2:$ZZ$3000, 2660, MATCH($B$1, resultados!$A$1:$ZZ$1, 0))</f>
        <v/>
      </c>
      <c r="B2666">
        <f>INDEX(resultados!$A$2:$ZZ$3000, 2660, MATCH($B$2, resultados!$A$1:$ZZ$1, 0))</f>
        <v/>
      </c>
      <c r="C2666">
        <f>INDEX(resultados!$A$2:$ZZ$3000, 2660, MATCH($B$3, resultados!$A$1:$ZZ$1, 0))</f>
        <v/>
      </c>
    </row>
    <row r="2667">
      <c r="A2667">
        <f>INDEX(resultados!$A$2:$ZZ$3000, 2661, MATCH($B$1, resultados!$A$1:$ZZ$1, 0))</f>
        <v/>
      </c>
      <c r="B2667">
        <f>INDEX(resultados!$A$2:$ZZ$3000, 2661, MATCH($B$2, resultados!$A$1:$ZZ$1, 0))</f>
        <v/>
      </c>
      <c r="C2667">
        <f>INDEX(resultados!$A$2:$ZZ$3000, 2661, MATCH($B$3, resultados!$A$1:$ZZ$1, 0))</f>
        <v/>
      </c>
    </row>
    <row r="2668">
      <c r="A2668">
        <f>INDEX(resultados!$A$2:$ZZ$3000, 2662, MATCH($B$1, resultados!$A$1:$ZZ$1, 0))</f>
        <v/>
      </c>
      <c r="B2668">
        <f>INDEX(resultados!$A$2:$ZZ$3000, 2662, MATCH($B$2, resultados!$A$1:$ZZ$1, 0))</f>
        <v/>
      </c>
      <c r="C2668">
        <f>INDEX(resultados!$A$2:$ZZ$3000, 2662, MATCH($B$3, resultados!$A$1:$ZZ$1, 0))</f>
        <v/>
      </c>
    </row>
    <row r="2669">
      <c r="A2669">
        <f>INDEX(resultados!$A$2:$ZZ$3000, 2663, MATCH($B$1, resultados!$A$1:$ZZ$1, 0))</f>
        <v/>
      </c>
      <c r="B2669">
        <f>INDEX(resultados!$A$2:$ZZ$3000, 2663, MATCH($B$2, resultados!$A$1:$ZZ$1, 0))</f>
        <v/>
      </c>
      <c r="C2669">
        <f>INDEX(resultados!$A$2:$ZZ$3000, 2663, MATCH($B$3, resultados!$A$1:$ZZ$1, 0))</f>
        <v/>
      </c>
    </row>
    <row r="2670">
      <c r="A2670">
        <f>INDEX(resultados!$A$2:$ZZ$3000, 2664, MATCH($B$1, resultados!$A$1:$ZZ$1, 0))</f>
        <v/>
      </c>
      <c r="B2670">
        <f>INDEX(resultados!$A$2:$ZZ$3000, 2664, MATCH($B$2, resultados!$A$1:$ZZ$1, 0))</f>
        <v/>
      </c>
      <c r="C2670">
        <f>INDEX(resultados!$A$2:$ZZ$3000, 2664, MATCH($B$3, resultados!$A$1:$ZZ$1, 0))</f>
        <v/>
      </c>
    </row>
    <row r="2671">
      <c r="A2671">
        <f>INDEX(resultados!$A$2:$ZZ$3000, 2665, MATCH($B$1, resultados!$A$1:$ZZ$1, 0))</f>
        <v/>
      </c>
      <c r="B2671">
        <f>INDEX(resultados!$A$2:$ZZ$3000, 2665, MATCH($B$2, resultados!$A$1:$ZZ$1, 0))</f>
        <v/>
      </c>
      <c r="C2671">
        <f>INDEX(resultados!$A$2:$ZZ$3000, 2665, MATCH($B$3, resultados!$A$1:$ZZ$1, 0))</f>
        <v/>
      </c>
    </row>
    <row r="2672">
      <c r="A2672">
        <f>INDEX(resultados!$A$2:$ZZ$3000, 2666, MATCH($B$1, resultados!$A$1:$ZZ$1, 0))</f>
        <v/>
      </c>
      <c r="B2672">
        <f>INDEX(resultados!$A$2:$ZZ$3000, 2666, MATCH($B$2, resultados!$A$1:$ZZ$1, 0))</f>
        <v/>
      </c>
      <c r="C2672">
        <f>INDEX(resultados!$A$2:$ZZ$3000, 2666, MATCH($B$3, resultados!$A$1:$ZZ$1, 0))</f>
        <v/>
      </c>
    </row>
    <row r="2673">
      <c r="A2673">
        <f>INDEX(resultados!$A$2:$ZZ$3000, 2667, MATCH($B$1, resultados!$A$1:$ZZ$1, 0))</f>
        <v/>
      </c>
      <c r="B2673">
        <f>INDEX(resultados!$A$2:$ZZ$3000, 2667, MATCH($B$2, resultados!$A$1:$ZZ$1, 0))</f>
        <v/>
      </c>
      <c r="C2673">
        <f>INDEX(resultados!$A$2:$ZZ$3000, 2667, MATCH($B$3, resultados!$A$1:$ZZ$1, 0))</f>
        <v/>
      </c>
    </row>
    <row r="2674">
      <c r="A2674">
        <f>INDEX(resultados!$A$2:$ZZ$3000, 2668, MATCH($B$1, resultados!$A$1:$ZZ$1, 0))</f>
        <v/>
      </c>
      <c r="B2674">
        <f>INDEX(resultados!$A$2:$ZZ$3000, 2668, MATCH($B$2, resultados!$A$1:$ZZ$1, 0))</f>
        <v/>
      </c>
      <c r="C2674">
        <f>INDEX(resultados!$A$2:$ZZ$3000, 2668, MATCH($B$3, resultados!$A$1:$ZZ$1, 0))</f>
        <v/>
      </c>
    </row>
    <row r="2675">
      <c r="A2675">
        <f>INDEX(resultados!$A$2:$ZZ$3000, 2669, MATCH($B$1, resultados!$A$1:$ZZ$1, 0))</f>
        <v/>
      </c>
      <c r="B2675">
        <f>INDEX(resultados!$A$2:$ZZ$3000, 2669, MATCH($B$2, resultados!$A$1:$ZZ$1, 0))</f>
        <v/>
      </c>
      <c r="C2675">
        <f>INDEX(resultados!$A$2:$ZZ$3000, 2669, MATCH($B$3, resultados!$A$1:$ZZ$1, 0))</f>
        <v/>
      </c>
    </row>
    <row r="2676">
      <c r="A2676">
        <f>INDEX(resultados!$A$2:$ZZ$3000, 2670, MATCH($B$1, resultados!$A$1:$ZZ$1, 0))</f>
        <v/>
      </c>
      <c r="B2676">
        <f>INDEX(resultados!$A$2:$ZZ$3000, 2670, MATCH($B$2, resultados!$A$1:$ZZ$1, 0))</f>
        <v/>
      </c>
      <c r="C2676">
        <f>INDEX(resultados!$A$2:$ZZ$3000, 2670, MATCH($B$3, resultados!$A$1:$ZZ$1, 0))</f>
        <v/>
      </c>
    </row>
    <row r="2677">
      <c r="A2677">
        <f>INDEX(resultados!$A$2:$ZZ$3000, 2671, MATCH($B$1, resultados!$A$1:$ZZ$1, 0))</f>
        <v/>
      </c>
      <c r="B2677">
        <f>INDEX(resultados!$A$2:$ZZ$3000, 2671, MATCH($B$2, resultados!$A$1:$ZZ$1, 0))</f>
        <v/>
      </c>
      <c r="C2677">
        <f>INDEX(resultados!$A$2:$ZZ$3000, 2671, MATCH($B$3, resultados!$A$1:$ZZ$1, 0))</f>
        <v/>
      </c>
    </row>
    <row r="2678">
      <c r="A2678">
        <f>INDEX(resultados!$A$2:$ZZ$3000, 2672, MATCH($B$1, resultados!$A$1:$ZZ$1, 0))</f>
        <v/>
      </c>
      <c r="B2678">
        <f>INDEX(resultados!$A$2:$ZZ$3000, 2672, MATCH($B$2, resultados!$A$1:$ZZ$1, 0))</f>
        <v/>
      </c>
      <c r="C2678">
        <f>INDEX(resultados!$A$2:$ZZ$3000, 2672, MATCH($B$3, resultados!$A$1:$ZZ$1, 0))</f>
        <v/>
      </c>
    </row>
    <row r="2679">
      <c r="A2679">
        <f>INDEX(resultados!$A$2:$ZZ$3000, 2673, MATCH($B$1, resultados!$A$1:$ZZ$1, 0))</f>
        <v/>
      </c>
      <c r="B2679">
        <f>INDEX(resultados!$A$2:$ZZ$3000, 2673, MATCH($B$2, resultados!$A$1:$ZZ$1, 0))</f>
        <v/>
      </c>
      <c r="C2679">
        <f>INDEX(resultados!$A$2:$ZZ$3000, 2673, MATCH($B$3, resultados!$A$1:$ZZ$1, 0))</f>
        <v/>
      </c>
    </row>
    <row r="2680">
      <c r="A2680">
        <f>INDEX(resultados!$A$2:$ZZ$3000, 2674, MATCH($B$1, resultados!$A$1:$ZZ$1, 0))</f>
        <v/>
      </c>
      <c r="B2680">
        <f>INDEX(resultados!$A$2:$ZZ$3000, 2674, MATCH($B$2, resultados!$A$1:$ZZ$1, 0))</f>
        <v/>
      </c>
      <c r="C2680">
        <f>INDEX(resultados!$A$2:$ZZ$3000, 2674, MATCH($B$3, resultados!$A$1:$ZZ$1, 0))</f>
        <v/>
      </c>
    </row>
    <row r="2681">
      <c r="A2681">
        <f>INDEX(resultados!$A$2:$ZZ$3000, 2675, MATCH($B$1, resultados!$A$1:$ZZ$1, 0))</f>
        <v/>
      </c>
      <c r="B2681">
        <f>INDEX(resultados!$A$2:$ZZ$3000, 2675, MATCH($B$2, resultados!$A$1:$ZZ$1, 0))</f>
        <v/>
      </c>
      <c r="C2681">
        <f>INDEX(resultados!$A$2:$ZZ$3000, 2675, MATCH($B$3, resultados!$A$1:$ZZ$1, 0))</f>
        <v/>
      </c>
    </row>
    <row r="2682">
      <c r="A2682">
        <f>INDEX(resultados!$A$2:$ZZ$3000, 2676, MATCH($B$1, resultados!$A$1:$ZZ$1, 0))</f>
        <v/>
      </c>
      <c r="B2682">
        <f>INDEX(resultados!$A$2:$ZZ$3000, 2676, MATCH($B$2, resultados!$A$1:$ZZ$1, 0))</f>
        <v/>
      </c>
      <c r="C2682">
        <f>INDEX(resultados!$A$2:$ZZ$3000, 2676, MATCH($B$3, resultados!$A$1:$ZZ$1, 0))</f>
        <v/>
      </c>
    </row>
    <row r="2683">
      <c r="A2683">
        <f>INDEX(resultados!$A$2:$ZZ$3000, 2677, MATCH($B$1, resultados!$A$1:$ZZ$1, 0))</f>
        <v/>
      </c>
      <c r="B2683">
        <f>INDEX(resultados!$A$2:$ZZ$3000, 2677, MATCH($B$2, resultados!$A$1:$ZZ$1, 0))</f>
        <v/>
      </c>
      <c r="C2683">
        <f>INDEX(resultados!$A$2:$ZZ$3000, 2677, MATCH($B$3, resultados!$A$1:$ZZ$1, 0))</f>
        <v/>
      </c>
    </row>
    <row r="2684">
      <c r="A2684">
        <f>INDEX(resultados!$A$2:$ZZ$3000, 2678, MATCH($B$1, resultados!$A$1:$ZZ$1, 0))</f>
        <v/>
      </c>
      <c r="B2684">
        <f>INDEX(resultados!$A$2:$ZZ$3000, 2678, MATCH($B$2, resultados!$A$1:$ZZ$1, 0))</f>
        <v/>
      </c>
      <c r="C2684">
        <f>INDEX(resultados!$A$2:$ZZ$3000, 2678, MATCH($B$3, resultados!$A$1:$ZZ$1, 0))</f>
        <v/>
      </c>
    </row>
    <row r="2685">
      <c r="A2685">
        <f>INDEX(resultados!$A$2:$ZZ$3000, 2679, MATCH($B$1, resultados!$A$1:$ZZ$1, 0))</f>
        <v/>
      </c>
      <c r="B2685">
        <f>INDEX(resultados!$A$2:$ZZ$3000, 2679, MATCH($B$2, resultados!$A$1:$ZZ$1, 0))</f>
        <v/>
      </c>
      <c r="C2685">
        <f>INDEX(resultados!$A$2:$ZZ$3000, 2679, MATCH($B$3, resultados!$A$1:$ZZ$1, 0))</f>
        <v/>
      </c>
    </row>
    <row r="2686">
      <c r="A2686">
        <f>INDEX(resultados!$A$2:$ZZ$3000, 2680, MATCH($B$1, resultados!$A$1:$ZZ$1, 0))</f>
        <v/>
      </c>
      <c r="B2686">
        <f>INDEX(resultados!$A$2:$ZZ$3000, 2680, MATCH($B$2, resultados!$A$1:$ZZ$1, 0))</f>
        <v/>
      </c>
      <c r="C2686">
        <f>INDEX(resultados!$A$2:$ZZ$3000, 2680, MATCH($B$3, resultados!$A$1:$ZZ$1, 0))</f>
        <v/>
      </c>
    </row>
    <row r="2687">
      <c r="A2687">
        <f>INDEX(resultados!$A$2:$ZZ$3000, 2681, MATCH($B$1, resultados!$A$1:$ZZ$1, 0))</f>
        <v/>
      </c>
      <c r="B2687">
        <f>INDEX(resultados!$A$2:$ZZ$3000, 2681, MATCH($B$2, resultados!$A$1:$ZZ$1, 0))</f>
        <v/>
      </c>
      <c r="C2687">
        <f>INDEX(resultados!$A$2:$ZZ$3000, 2681, MATCH($B$3, resultados!$A$1:$ZZ$1, 0))</f>
        <v/>
      </c>
    </row>
    <row r="2688">
      <c r="A2688">
        <f>INDEX(resultados!$A$2:$ZZ$3000, 2682, MATCH($B$1, resultados!$A$1:$ZZ$1, 0))</f>
        <v/>
      </c>
      <c r="B2688">
        <f>INDEX(resultados!$A$2:$ZZ$3000, 2682, MATCH($B$2, resultados!$A$1:$ZZ$1, 0))</f>
        <v/>
      </c>
      <c r="C2688">
        <f>INDEX(resultados!$A$2:$ZZ$3000, 2682, MATCH($B$3, resultados!$A$1:$ZZ$1, 0))</f>
        <v/>
      </c>
    </row>
    <row r="2689">
      <c r="A2689">
        <f>INDEX(resultados!$A$2:$ZZ$3000, 2683, MATCH($B$1, resultados!$A$1:$ZZ$1, 0))</f>
        <v/>
      </c>
      <c r="B2689">
        <f>INDEX(resultados!$A$2:$ZZ$3000, 2683, MATCH($B$2, resultados!$A$1:$ZZ$1, 0))</f>
        <v/>
      </c>
      <c r="C2689">
        <f>INDEX(resultados!$A$2:$ZZ$3000, 2683, MATCH($B$3, resultados!$A$1:$ZZ$1, 0))</f>
        <v/>
      </c>
    </row>
    <row r="2690">
      <c r="A2690">
        <f>INDEX(resultados!$A$2:$ZZ$3000, 2684, MATCH($B$1, resultados!$A$1:$ZZ$1, 0))</f>
        <v/>
      </c>
      <c r="B2690">
        <f>INDEX(resultados!$A$2:$ZZ$3000, 2684, MATCH($B$2, resultados!$A$1:$ZZ$1, 0))</f>
        <v/>
      </c>
      <c r="C2690">
        <f>INDEX(resultados!$A$2:$ZZ$3000, 2684, MATCH($B$3, resultados!$A$1:$ZZ$1, 0))</f>
        <v/>
      </c>
    </row>
    <row r="2691">
      <c r="A2691">
        <f>INDEX(resultados!$A$2:$ZZ$3000, 2685, MATCH($B$1, resultados!$A$1:$ZZ$1, 0))</f>
        <v/>
      </c>
      <c r="B2691">
        <f>INDEX(resultados!$A$2:$ZZ$3000, 2685, MATCH($B$2, resultados!$A$1:$ZZ$1, 0))</f>
        <v/>
      </c>
      <c r="C2691">
        <f>INDEX(resultados!$A$2:$ZZ$3000, 2685, MATCH($B$3, resultados!$A$1:$ZZ$1, 0))</f>
        <v/>
      </c>
    </row>
    <row r="2692">
      <c r="A2692">
        <f>INDEX(resultados!$A$2:$ZZ$3000, 2686, MATCH($B$1, resultados!$A$1:$ZZ$1, 0))</f>
        <v/>
      </c>
      <c r="B2692">
        <f>INDEX(resultados!$A$2:$ZZ$3000, 2686, MATCH($B$2, resultados!$A$1:$ZZ$1, 0))</f>
        <v/>
      </c>
      <c r="C2692">
        <f>INDEX(resultados!$A$2:$ZZ$3000, 2686, MATCH($B$3, resultados!$A$1:$ZZ$1, 0))</f>
        <v/>
      </c>
    </row>
    <row r="2693">
      <c r="A2693">
        <f>INDEX(resultados!$A$2:$ZZ$3000, 2687, MATCH($B$1, resultados!$A$1:$ZZ$1, 0))</f>
        <v/>
      </c>
      <c r="B2693">
        <f>INDEX(resultados!$A$2:$ZZ$3000, 2687, MATCH($B$2, resultados!$A$1:$ZZ$1, 0))</f>
        <v/>
      </c>
      <c r="C2693">
        <f>INDEX(resultados!$A$2:$ZZ$3000, 2687, MATCH($B$3, resultados!$A$1:$ZZ$1, 0))</f>
        <v/>
      </c>
    </row>
    <row r="2694">
      <c r="A2694">
        <f>INDEX(resultados!$A$2:$ZZ$3000, 2688, MATCH($B$1, resultados!$A$1:$ZZ$1, 0))</f>
        <v/>
      </c>
      <c r="B2694">
        <f>INDEX(resultados!$A$2:$ZZ$3000, 2688, MATCH($B$2, resultados!$A$1:$ZZ$1, 0))</f>
        <v/>
      </c>
      <c r="C2694">
        <f>INDEX(resultados!$A$2:$ZZ$3000, 2688, MATCH($B$3, resultados!$A$1:$ZZ$1, 0))</f>
        <v/>
      </c>
    </row>
    <row r="2695">
      <c r="A2695">
        <f>INDEX(resultados!$A$2:$ZZ$3000, 2689, MATCH($B$1, resultados!$A$1:$ZZ$1, 0))</f>
        <v/>
      </c>
      <c r="B2695">
        <f>INDEX(resultados!$A$2:$ZZ$3000, 2689, MATCH($B$2, resultados!$A$1:$ZZ$1, 0))</f>
        <v/>
      </c>
      <c r="C2695">
        <f>INDEX(resultados!$A$2:$ZZ$3000, 2689, MATCH($B$3, resultados!$A$1:$ZZ$1, 0))</f>
        <v/>
      </c>
    </row>
    <row r="2696">
      <c r="A2696">
        <f>INDEX(resultados!$A$2:$ZZ$3000, 2690, MATCH($B$1, resultados!$A$1:$ZZ$1, 0))</f>
        <v/>
      </c>
      <c r="B2696">
        <f>INDEX(resultados!$A$2:$ZZ$3000, 2690, MATCH($B$2, resultados!$A$1:$ZZ$1, 0))</f>
        <v/>
      </c>
      <c r="C2696">
        <f>INDEX(resultados!$A$2:$ZZ$3000, 2690, MATCH($B$3, resultados!$A$1:$ZZ$1, 0))</f>
        <v/>
      </c>
    </row>
    <row r="2697">
      <c r="A2697">
        <f>INDEX(resultados!$A$2:$ZZ$3000, 2691, MATCH($B$1, resultados!$A$1:$ZZ$1, 0))</f>
        <v/>
      </c>
      <c r="B2697">
        <f>INDEX(resultados!$A$2:$ZZ$3000, 2691, MATCH($B$2, resultados!$A$1:$ZZ$1, 0))</f>
        <v/>
      </c>
      <c r="C2697">
        <f>INDEX(resultados!$A$2:$ZZ$3000, 2691, MATCH($B$3, resultados!$A$1:$ZZ$1, 0))</f>
        <v/>
      </c>
    </row>
    <row r="2698">
      <c r="A2698">
        <f>INDEX(resultados!$A$2:$ZZ$3000, 2692, MATCH($B$1, resultados!$A$1:$ZZ$1, 0))</f>
        <v/>
      </c>
      <c r="B2698">
        <f>INDEX(resultados!$A$2:$ZZ$3000, 2692, MATCH($B$2, resultados!$A$1:$ZZ$1, 0))</f>
        <v/>
      </c>
      <c r="C2698">
        <f>INDEX(resultados!$A$2:$ZZ$3000, 2692, MATCH($B$3, resultados!$A$1:$ZZ$1, 0))</f>
        <v/>
      </c>
    </row>
    <row r="2699">
      <c r="A2699">
        <f>INDEX(resultados!$A$2:$ZZ$3000, 2693, MATCH($B$1, resultados!$A$1:$ZZ$1, 0))</f>
        <v/>
      </c>
      <c r="B2699">
        <f>INDEX(resultados!$A$2:$ZZ$3000, 2693, MATCH($B$2, resultados!$A$1:$ZZ$1, 0))</f>
        <v/>
      </c>
      <c r="C2699">
        <f>INDEX(resultados!$A$2:$ZZ$3000, 2693, MATCH($B$3, resultados!$A$1:$ZZ$1, 0))</f>
        <v/>
      </c>
    </row>
    <row r="2700">
      <c r="A2700">
        <f>INDEX(resultados!$A$2:$ZZ$3000, 2694, MATCH($B$1, resultados!$A$1:$ZZ$1, 0))</f>
        <v/>
      </c>
      <c r="B2700">
        <f>INDEX(resultados!$A$2:$ZZ$3000, 2694, MATCH($B$2, resultados!$A$1:$ZZ$1, 0))</f>
        <v/>
      </c>
      <c r="C2700">
        <f>INDEX(resultados!$A$2:$ZZ$3000, 2694, MATCH($B$3, resultados!$A$1:$ZZ$1, 0))</f>
        <v/>
      </c>
    </row>
    <row r="2701">
      <c r="A2701">
        <f>INDEX(resultados!$A$2:$ZZ$3000, 2695, MATCH($B$1, resultados!$A$1:$ZZ$1, 0))</f>
        <v/>
      </c>
      <c r="B2701">
        <f>INDEX(resultados!$A$2:$ZZ$3000, 2695, MATCH($B$2, resultados!$A$1:$ZZ$1, 0))</f>
        <v/>
      </c>
      <c r="C2701">
        <f>INDEX(resultados!$A$2:$ZZ$3000, 2695, MATCH($B$3, resultados!$A$1:$ZZ$1, 0))</f>
        <v/>
      </c>
    </row>
    <row r="2702">
      <c r="A2702">
        <f>INDEX(resultados!$A$2:$ZZ$3000, 2696, MATCH($B$1, resultados!$A$1:$ZZ$1, 0))</f>
        <v/>
      </c>
      <c r="B2702">
        <f>INDEX(resultados!$A$2:$ZZ$3000, 2696, MATCH($B$2, resultados!$A$1:$ZZ$1, 0))</f>
        <v/>
      </c>
      <c r="C2702">
        <f>INDEX(resultados!$A$2:$ZZ$3000, 2696, MATCH($B$3, resultados!$A$1:$ZZ$1, 0))</f>
        <v/>
      </c>
    </row>
    <row r="2703">
      <c r="A2703">
        <f>INDEX(resultados!$A$2:$ZZ$3000, 2697, MATCH($B$1, resultados!$A$1:$ZZ$1, 0))</f>
        <v/>
      </c>
      <c r="B2703">
        <f>INDEX(resultados!$A$2:$ZZ$3000, 2697, MATCH($B$2, resultados!$A$1:$ZZ$1, 0))</f>
        <v/>
      </c>
      <c r="C2703">
        <f>INDEX(resultados!$A$2:$ZZ$3000, 2697, MATCH($B$3, resultados!$A$1:$ZZ$1, 0))</f>
        <v/>
      </c>
    </row>
    <row r="2704">
      <c r="A2704">
        <f>INDEX(resultados!$A$2:$ZZ$3000, 2698, MATCH($B$1, resultados!$A$1:$ZZ$1, 0))</f>
        <v/>
      </c>
      <c r="B2704">
        <f>INDEX(resultados!$A$2:$ZZ$3000, 2698, MATCH($B$2, resultados!$A$1:$ZZ$1, 0))</f>
        <v/>
      </c>
      <c r="C2704">
        <f>INDEX(resultados!$A$2:$ZZ$3000, 2698, MATCH($B$3, resultados!$A$1:$ZZ$1, 0))</f>
        <v/>
      </c>
    </row>
    <row r="2705">
      <c r="A2705">
        <f>INDEX(resultados!$A$2:$ZZ$3000, 2699, MATCH($B$1, resultados!$A$1:$ZZ$1, 0))</f>
        <v/>
      </c>
      <c r="B2705">
        <f>INDEX(resultados!$A$2:$ZZ$3000, 2699, MATCH($B$2, resultados!$A$1:$ZZ$1, 0))</f>
        <v/>
      </c>
      <c r="C2705">
        <f>INDEX(resultados!$A$2:$ZZ$3000, 2699, MATCH($B$3, resultados!$A$1:$ZZ$1, 0))</f>
        <v/>
      </c>
    </row>
    <row r="2706">
      <c r="A2706">
        <f>INDEX(resultados!$A$2:$ZZ$3000, 2700, MATCH($B$1, resultados!$A$1:$ZZ$1, 0))</f>
        <v/>
      </c>
      <c r="B2706">
        <f>INDEX(resultados!$A$2:$ZZ$3000, 2700, MATCH($B$2, resultados!$A$1:$ZZ$1, 0))</f>
        <v/>
      </c>
      <c r="C2706">
        <f>INDEX(resultados!$A$2:$ZZ$3000, 2700, MATCH($B$3, resultados!$A$1:$ZZ$1, 0))</f>
        <v/>
      </c>
    </row>
    <row r="2707">
      <c r="A2707">
        <f>INDEX(resultados!$A$2:$ZZ$3000, 2701, MATCH($B$1, resultados!$A$1:$ZZ$1, 0))</f>
        <v/>
      </c>
      <c r="B2707">
        <f>INDEX(resultados!$A$2:$ZZ$3000, 2701, MATCH($B$2, resultados!$A$1:$ZZ$1, 0))</f>
        <v/>
      </c>
      <c r="C2707">
        <f>INDEX(resultados!$A$2:$ZZ$3000, 2701, MATCH($B$3, resultados!$A$1:$ZZ$1, 0))</f>
        <v/>
      </c>
    </row>
    <row r="2708">
      <c r="A2708">
        <f>INDEX(resultados!$A$2:$ZZ$3000, 2702, MATCH($B$1, resultados!$A$1:$ZZ$1, 0))</f>
        <v/>
      </c>
      <c r="B2708">
        <f>INDEX(resultados!$A$2:$ZZ$3000, 2702, MATCH($B$2, resultados!$A$1:$ZZ$1, 0))</f>
        <v/>
      </c>
      <c r="C2708">
        <f>INDEX(resultados!$A$2:$ZZ$3000, 2702, MATCH($B$3, resultados!$A$1:$ZZ$1, 0))</f>
        <v/>
      </c>
    </row>
    <row r="2709">
      <c r="A2709">
        <f>INDEX(resultados!$A$2:$ZZ$3000, 2703, MATCH($B$1, resultados!$A$1:$ZZ$1, 0))</f>
        <v/>
      </c>
      <c r="B2709">
        <f>INDEX(resultados!$A$2:$ZZ$3000, 2703, MATCH($B$2, resultados!$A$1:$ZZ$1, 0))</f>
        <v/>
      </c>
      <c r="C2709">
        <f>INDEX(resultados!$A$2:$ZZ$3000, 2703, MATCH($B$3, resultados!$A$1:$ZZ$1, 0))</f>
        <v/>
      </c>
    </row>
    <row r="2710">
      <c r="A2710">
        <f>INDEX(resultados!$A$2:$ZZ$3000, 2704, MATCH($B$1, resultados!$A$1:$ZZ$1, 0))</f>
        <v/>
      </c>
      <c r="B2710">
        <f>INDEX(resultados!$A$2:$ZZ$3000, 2704, MATCH($B$2, resultados!$A$1:$ZZ$1, 0))</f>
        <v/>
      </c>
      <c r="C2710">
        <f>INDEX(resultados!$A$2:$ZZ$3000, 2704, MATCH($B$3, resultados!$A$1:$ZZ$1, 0))</f>
        <v/>
      </c>
    </row>
    <row r="2711">
      <c r="A2711">
        <f>INDEX(resultados!$A$2:$ZZ$3000, 2705, MATCH($B$1, resultados!$A$1:$ZZ$1, 0))</f>
        <v/>
      </c>
      <c r="B2711">
        <f>INDEX(resultados!$A$2:$ZZ$3000, 2705, MATCH($B$2, resultados!$A$1:$ZZ$1, 0))</f>
        <v/>
      </c>
      <c r="C2711">
        <f>INDEX(resultados!$A$2:$ZZ$3000, 2705, MATCH($B$3, resultados!$A$1:$ZZ$1, 0))</f>
        <v/>
      </c>
    </row>
    <row r="2712">
      <c r="A2712">
        <f>INDEX(resultados!$A$2:$ZZ$3000, 2706, MATCH($B$1, resultados!$A$1:$ZZ$1, 0))</f>
        <v/>
      </c>
      <c r="B2712">
        <f>INDEX(resultados!$A$2:$ZZ$3000, 2706, MATCH($B$2, resultados!$A$1:$ZZ$1, 0))</f>
        <v/>
      </c>
      <c r="C2712">
        <f>INDEX(resultados!$A$2:$ZZ$3000, 2706, MATCH($B$3, resultados!$A$1:$ZZ$1, 0))</f>
        <v/>
      </c>
    </row>
    <row r="2713">
      <c r="A2713">
        <f>INDEX(resultados!$A$2:$ZZ$3000, 2707, MATCH($B$1, resultados!$A$1:$ZZ$1, 0))</f>
        <v/>
      </c>
      <c r="B2713">
        <f>INDEX(resultados!$A$2:$ZZ$3000, 2707, MATCH($B$2, resultados!$A$1:$ZZ$1, 0))</f>
        <v/>
      </c>
      <c r="C2713">
        <f>INDEX(resultados!$A$2:$ZZ$3000, 2707, MATCH($B$3, resultados!$A$1:$ZZ$1, 0))</f>
        <v/>
      </c>
    </row>
    <row r="2714">
      <c r="A2714">
        <f>INDEX(resultados!$A$2:$ZZ$3000, 2708, MATCH($B$1, resultados!$A$1:$ZZ$1, 0))</f>
        <v/>
      </c>
      <c r="B2714">
        <f>INDEX(resultados!$A$2:$ZZ$3000, 2708, MATCH($B$2, resultados!$A$1:$ZZ$1, 0))</f>
        <v/>
      </c>
      <c r="C2714">
        <f>INDEX(resultados!$A$2:$ZZ$3000, 2708, MATCH($B$3, resultados!$A$1:$ZZ$1, 0))</f>
        <v/>
      </c>
    </row>
    <row r="2715">
      <c r="A2715">
        <f>INDEX(resultados!$A$2:$ZZ$3000, 2709, MATCH($B$1, resultados!$A$1:$ZZ$1, 0))</f>
        <v/>
      </c>
      <c r="B2715">
        <f>INDEX(resultados!$A$2:$ZZ$3000, 2709, MATCH($B$2, resultados!$A$1:$ZZ$1, 0))</f>
        <v/>
      </c>
      <c r="C2715">
        <f>INDEX(resultados!$A$2:$ZZ$3000, 2709, MATCH($B$3, resultados!$A$1:$ZZ$1, 0))</f>
        <v/>
      </c>
    </row>
    <row r="2716">
      <c r="A2716">
        <f>INDEX(resultados!$A$2:$ZZ$3000, 2710, MATCH($B$1, resultados!$A$1:$ZZ$1, 0))</f>
        <v/>
      </c>
      <c r="B2716">
        <f>INDEX(resultados!$A$2:$ZZ$3000, 2710, MATCH($B$2, resultados!$A$1:$ZZ$1, 0))</f>
        <v/>
      </c>
      <c r="C2716">
        <f>INDEX(resultados!$A$2:$ZZ$3000, 2710, MATCH($B$3, resultados!$A$1:$ZZ$1, 0))</f>
        <v/>
      </c>
    </row>
    <row r="2717">
      <c r="A2717">
        <f>INDEX(resultados!$A$2:$ZZ$3000, 2711, MATCH($B$1, resultados!$A$1:$ZZ$1, 0))</f>
        <v/>
      </c>
      <c r="B2717">
        <f>INDEX(resultados!$A$2:$ZZ$3000, 2711, MATCH($B$2, resultados!$A$1:$ZZ$1, 0))</f>
        <v/>
      </c>
      <c r="C2717">
        <f>INDEX(resultados!$A$2:$ZZ$3000, 2711, MATCH($B$3, resultados!$A$1:$ZZ$1, 0))</f>
        <v/>
      </c>
    </row>
    <row r="2718">
      <c r="A2718">
        <f>INDEX(resultados!$A$2:$ZZ$3000, 2712, MATCH($B$1, resultados!$A$1:$ZZ$1, 0))</f>
        <v/>
      </c>
      <c r="B2718">
        <f>INDEX(resultados!$A$2:$ZZ$3000, 2712, MATCH($B$2, resultados!$A$1:$ZZ$1, 0))</f>
        <v/>
      </c>
      <c r="C2718">
        <f>INDEX(resultados!$A$2:$ZZ$3000, 2712, MATCH($B$3, resultados!$A$1:$ZZ$1, 0))</f>
        <v/>
      </c>
    </row>
    <row r="2719">
      <c r="A2719">
        <f>INDEX(resultados!$A$2:$ZZ$3000, 2713, MATCH($B$1, resultados!$A$1:$ZZ$1, 0))</f>
        <v/>
      </c>
      <c r="B2719">
        <f>INDEX(resultados!$A$2:$ZZ$3000, 2713, MATCH($B$2, resultados!$A$1:$ZZ$1, 0))</f>
        <v/>
      </c>
      <c r="C2719">
        <f>INDEX(resultados!$A$2:$ZZ$3000, 2713, MATCH($B$3, resultados!$A$1:$ZZ$1, 0))</f>
        <v/>
      </c>
    </row>
    <row r="2720">
      <c r="A2720">
        <f>INDEX(resultados!$A$2:$ZZ$3000, 2714, MATCH($B$1, resultados!$A$1:$ZZ$1, 0))</f>
        <v/>
      </c>
      <c r="B2720">
        <f>INDEX(resultados!$A$2:$ZZ$3000, 2714, MATCH($B$2, resultados!$A$1:$ZZ$1, 0))</f>
        <v/>
      </c>
      <c r="C2720">
        <f>INDEX(resultados!$A$2:$ZZ$3000, 2714, MATCH($B$3, resultados!$A$1:$ZZ$1, 0))</f>
        <v/>
      </c>
    </row>
    <row r="2721">
      <c r="A2721">
        <f>INDEX(resultados!$A$2:$ZZ$3000, 2715, MATCH($B$1, resultados!$A$1:$ZZ$1, 0))</f>
        <v/>
      </c>
      <c r="B2721">
        <f>INDEX(resultados!$A$2:$ZZ$3000, 2715, MATCH($B$2, resultados!$A$1:$ZZ$1, 0))</f>
        <v/>
      </c>
      <c r="C2721">
        <f>INDEX(resultados!$A$2:$ZZ$3000, 2715, MATCH($B$3, resultados!$A$1:$ZZ$1, 0))</f>
        <v/>
      </c>
    </row>
    <row r="2722">
      <c r="A2722">
        <f>INDEX(resultados!$A$2:$ZZ$3000, 2716, MATCH($B$1, resultados!$A$1:$ZZ$1, 0))</f>
        <v/>
      </c>
      <c r="B2722">
        <f>INDEX(resultados!$A$2:$ZZ$3000, 2716, MATCH($B$2, resultados!$A$1:$ZZ$1, 0))</f>
        <v/>
      </c>
      <c r="C2722">
        <f>INDEX(resultados!$A$2:$ZZ$3000, 2716, MATCH($B$3, resultados!$A$1:$ZZ$1, 0))</f>
        <v/>
      </c>
    </row>
    <row r="2723">
      <c r="A2723">
        <f>INDEX(resultados!$A$2:$ZZ$3000, 2717, MATCH($B$1, resultados!$A$1:$ZZ$1, 0))</f>
        <v/>
      </c>
      <c r="B2723">
        <f>INDEX(resultados!$A$2:$ZZ$3000, 2717, MATCH($B$2, resultados!$A$1:$ZZ$1, 0))</f>
        <v/>
      </c>
      <c r="C2723">
        <f>INDEX(resultados!$A$2:$ZZ$3000, 2717, MATCH($B$3, resultados!$A$1:$ZZ$1, 0))</f>
        <v/>
      </c>
    </row>
    <row r="2724">
      <c r="A2724">
        <f>INDEX(resultados!$A$2:$ZZ$3000, 2718, MATCH($B$1, resultados!$A$1:$ZZ$1, 0))</f>
        <v/>
      </c>
      <c r="B2724">
        <f>INDEX(resultados!$A$2:$ZZ$3000, 2718, MATCH($B$2, resultados!$A$1:$ZZ$1, 0))</f>
        <v/>
      </c>
      <c r="C2724">
        <f>INDEX(resultados!$A$2:$ZZ$3000, 2718, MATCH($B$3, resultados!$A$1:$ZZ$1, 0))</f>
        <v/>
      </c>
    </row>
    <row r="2725">
      <c r="A2725">
        <f>INDEX(resultados!$A$2:$ZZ$3000, 2719, MATCH($B$1, resultados!$A$1:$ZZ$1, 0))</f>
        <v/>
      </c>
      <c r="B2725">
        <f>INDEX(resultados!$A$2:$ZZ$3000, 2719, MATCH($B$2, resultados!$A$1:$ZZ$1, 0))</f>
        <v/>
      </c>
      <c r="C2725">
        <f>INDEX(resultados!$A$2:$ZZ$3000, 2719, MATCH($B$3, resultados!$A$1:$ZZ$1, 0))</f>
        <v/>
      </c>
    </row>
    <row r="2726">
      <c r="A2726">
        <f>INDEX(resultados!$A$2:$ZZ$3000, 2720, MATCH($B$1, resultados!$A$1:$ZZ$1, 0))</f>
        <v/>
      </c>
      <c r="B2726">
        <f>INDEX(resultados!$A$2:$ZZ$3000, 2720, MATCH($B$2, resultados!$A$1:$ZZ$1, 0))</f>
        <v/>
      </c>
      <c r="C2726">
        <f>INDEX(resultados!$A$2:$ZZ$3000, 2720, MATCH($B$3, resultados!$A$1:$ZZ$1, 0))</f>
        <v/>
      </c>
    </row>
    <row r="2727">
      <c r="A2727">
        <f>INDEX(resultados!$A$2:$ZZ$3000, 2721, MATCH($B$1, resultados!$A$1:$ZZ$1, 0))</f>
        <v/>
      </c>
      <c r="B2727">
        <f>INDEX(resultados!$A$2:$ZZ$3000, 2721, MATCH($B$2, resultados!$A$1:$ZZ$1, 0))</f>
        <v/>
      </c>
      <c r="C2727">
        <f>INDEX(resultados!$A$2:$ZZ$3000, 2721, MATCH($B$3, resultados!$A$1:$ZZ$1, 0))</f>
        <v/>
      </c>
    </row>
    <row r="2728">
      <c r="A2728">
        <f>INDEX(resultados!$A$2:$ZZ$3000, 2722, MATCH($B$1, resultados!$A$1:$ZZ$1, 0))</f>
        <v/>
      </c>
      <c r="B2728">
        <f>INDEX(resultados!$A$2:$ZZ$3000, 2722, MATCH($B$2, resultados!$A$1:$ZZ$1, 0))</f>
        <v/>
      </c>
      <c r="C2728">
        <f>INDEX(resultados!$A$2:$ZZ$3000, 2722, MATCH($B$3, resultados!$A$1:$ZZ$1, 0))</f>
        <v/>
      </c>
    </row>
    <row r="2729">
      <c r="A2729">
        <f>INDEX(resultados!$A$2:$ZZ$3000, 2723, MATCH($B$1, resultados!$A$1:$ZZ$1, 0))</f>
        <v/>
      </c>
      <c r="B2729">
        <f>INDEX(resultados!$A$2:$ZZ$3000, 2723, MATCH($B$2, resultados!$A$1:$ZZ$1, 0))</f>
        <v/>
      </c>
      <c r="C2729">
        <f>INDEX(resultados!$A$2:$ZZ$3000, 2723, MATCH($B$3, resultados!$A$1:$ZZ$1, 0))</f>
        <v/>
      </c>
    </row>
    <row r="2730">
      <c r="A2730">
        <f>INDEX(resultados!$A$2:$ZZ$3000, 2724, MATCH($B$1, resultados!$A$1:$ZZ$1, 0))</f>
        <v/>
      </c>
      <c r="B2730">
        <f>INDEX(resultados!$A$2:$ZZ$3000, 2724, MATCH($B$2, resultados!$A$1:$ZZ$1, 0))</f>
        <v/>
      </c>
      <c r="C2730">
        <f>INDEX(resultados!$A$2:$ZZ$3000, 2724, MATCH($B$3, resultados!$A$1:$ZZ$1, 0))</f>
        <v/>
      </c>
    </row>
    <row r="2731">
      <c r="A2731">
        <f>INDEX(resultados!$A$2:$ZZ$3000, 2725, MATCH($B$1, resultados!$A$1:$ZZ$1, 0))</f>
        <v/>
      </c>
      <c r="B2731">
        <f>INDEX(resultados!$A$2:$ZZ$3000, 2725, MATCH($B$2, resultados!$A$1:$ZZ$1, 0))</f>
        <v/>
      </c>
      <c r="C2731">
        <f>INDEX(resultados!$A$2:$ZZ$3000, 2725, MATCH($B$3, resultados!$A$1:$ZZ$1, 0))</f>
        <v/>
      </c>
    </row>
    <row r="2732">
      <c r="A2732">
        <f>INDEX(resultados!$A$2:$ZZ$3000, 2726, MATCH($B$1, resultados!$A$1:$ZZ$1, 0))</f>
        <v/>
      </c>
      <c r="B2732">
        <f>INDEX(resultados!$A$2:$ZZ$3000, 2726, MATCH($B$2, resultados!$A$1:$ZZ$1, 0))</f>
        <v/>
      </c>
      <c r="C2732">
        <f>INDEX(resultados!$A$2:$ZZ$3000, 2726, MATCH($B$3, resultados!$A$1:$ZZ$1, 0))</f>
        <v/>
      </c>
    </row>
    <row r="2733">
      <c r="A2733">
        <f>INDEX(resultados!$A$2:$ZZ$3000, 2727, MATCH($B$1, resultados!$A$1:$ZZ$1, 0))</f>
        <v/>
      </c>
      <c r="B2733">
        <f>INDEX(resultados!$A$2:$ZZ$3000, 2727, MATCH($B$2, resultados!$A$1:$ZZ$1, 0))</f>
        <v/>
      </c>
      <c r="C2733">
        <f>INDEX(resultados!$A$2:$ZZ$3000, 2727, MATCH($B$3, resultados!$A$1:$ZZ$1, 0))</f>
        <v/>
      </c>
    </row>
    <row r="2734">
      <c r="A2734">
        <f>INDEX(resultados!$A$2:$ZZ$3000, 2728, MATCH($B$1, resultados!$A$1:$ZZ$1, 0))</f>
        <v/>
      </c>
      <c r="B2734">
        <f>INDEX(resultados!$A$2:$ZZ$3000, 2728, MATCH($B$2, resultados!$A$1:$ZZ$1, 0))</f>
        <v/>
      </c>
      <c r="C2734">
        <f>INDEX(resultados!$A$2:$ZZ$3000, 2728, MATCH($B$3, resultados!$A$1:$ZZ$1, 0))</f>
        <v/>
      </c>
    </row>
    <row r="2735">
      <c r="A2735">
        <f>INDEX(resultados!$A$2:$ZZ$3000, 2729, MATCH($B$1, resultados!$A$1:$ZZ$1, 0))</f>
        <v/>
      </c>
      <c r="B2735">
        <f>INDEX(resultados!$A$2:$ZZ$3000, 2729, MATCH($B$2, resultados!$A$1:$ZZ$1, 0))</f>
        <v/>
      </c>
      <c r="C2735">
        <f>INDEX(resultados!$A$2:$ZZ$3000, 2729, MATCH($B$3, resultados!$A$1:$ZZ$1, 0))</f>
        <v/>
      </c>
    </row>
    <row r="2736">
      <c r="A2736">
        <f>INDEX(resultados!$A$2:$ZZ$3000, 2730, MATCH($B$1, resultados!$A$1:$ZZ$1, 0))</f>
        <v/>
      </c>
      <c r="B2736">
        <f>INDEX(resultados!$A$2:$ZZ$3000, 2730, MATCH($B$2, resultados!$A$1:$ZZ$1, 0))</f>
        <v/>
      </c>
      <c r="C2736">
        <f>INDEX(resultados!$A$2:$ZZ$3000, 2730, MATCH($B$3, resultados!$A$1:$ZZ$1, 0))</f>
        <v/>
      </c>
    </row>
    <row r="2737">
      <c r="A2737">
        <f>INDEX(resultados!$A$2:$ZZ$3000, 2731, MATCH($B$1, resultados!$A$1:$ZZ$1, 0))</f>
        <v/>
      </c>
      <c r="B2737">
        <f>INDEX(resultados!$A$2:$ZZ$3000, 2731, MATCH($B$2, resultados!$A$1:$ZZ$1, 0))</f>
        <v/>
      </c>
      <c r="C2737">
        <f>INDEX(resultados!$A$2:$ZZ$3000, 2731, MATCH($B$3, resultados!$A$1:$ZZ$1, 0))</f>
        <v/>
      </c>
    </row>
    <row r="2738">
      <c r="A2738">
        <f>INDEX(resultados!$A$2:$ZZ$3000, 2732, MATCH($B$1, resultados!$A$1:$ZZ$1, 0))</f>
        <v/>
      </c>
      <c r="B2738">
        <f>INDEX(resultados!$A$2:$ZZ$3000, 2732, MATCH($B$2, resultados!$A$1:$ZZ$1, 0))</f>
        <v/>
      </c>
      <c r="C2738">
        <f>INDEX(resultados!$A$2:$ZZ$3000, 2732, MATCH($B$3, resultados!$A$1:$ZZ$1, 0))</f>
        <v/>
      </c>
    </row>
    <row r="2739">
      <c r="A2739">
        <f>INDEX(resultados!$A$2:$ZZ$3000, 2733, MATCH($B$1, resultados!$A$1:$ZZ$1, 0))</f>
        <v/>
      </c>
      <c r="B2739">
        <f>INDEX(resultados!$A$2:$ZZ$3000, 2733, MATCH($B$2, resultados!$A$1:$ZZ$1, 0))</f>
        <v/>
      </c>
      <c r="C2739">
        <f>INDEX(resultados!$A$2:$ZZ$3000, 2733, MATCH($B$3, resultados!$A$1:$ZZ$1, 0))</f>
        <v/>
      </c>
    </row>
    <row r="2740">
      <c r="A2740">
        <f>INDEX(resultados!$A$2:$ZZ$3000, 2734, MATCH($B$1, resultados!$A$1:$ZZ$1, 0))</f>
        <v/>
      </c>
      <c r="B2740">
        <f>INDEX(resultados!$A$2:$ZZ$3000, 2734, MATCH($B$2, resultados!$A$1:$ZZ$1, 0))</f>
        <v/>
      </c>
      <c r="C2740">
        <f>INDEX(resultados!$A$2:$ZZ$3000, 2734, MATCH($B$3, resultados!$A$1:$ZZ$1, 0))</f>
        <v/>
      </c>
    </row>
    <row r="2741">
      <c r="A2741">
        <f>INDEX(resultados!$A$2:$ZZ$3000, 2735, MATCH($B$1, resultados!$A$1:$ZZ$1, 0))</f>
        <v/>
      </c>
      <c r="B2741">
        <f>INDEX(resultados!$A$2:$ZZ$3000, 2735, MATCH($B$2, resultados!$A$1:$ZZ$1, 0))</f>
        <v/>
      </c>
      <c r="C2741">
        <f>INDEX(resultados!$A$2:$ZZ$3000, 2735, MATCH($B$3, resultados!$A$1:$ZZ$1, 0))</f>
        <v/>
      </c>
    </row>
    <row r="2742">
      <c r="A2742">
        <f>INDEX(resultados!$A$2:$ZZ$3000, 2736, MATCH($B$1, resultados!$A$1:$ZZ$1, 0))</f>
        <v/>
      </c>
      <c r="B2742">
        <f>INDEX(resultados!$A$2:$ZZ$3000, 2736, MATCH($B$2, resultados!$A$1:$ZZ$1, 0))</f>
        <v/>
      </c>
      <c r="C2742">
        <f>INDEX(resultados!$A$2:$ZZ$3000, 2736, MATCH($B$3, resultados!$A$1:$ZZ$1, 0))</f>
        <v/>
      </c>
    </row>
    <row r="2743">
      <c r="A2743">
        <f>INDEX(resultados!$A$2:$ZZ$3000, 2737, MATCH($B$1, resultados!$A$1:$ZZ$1, 0))</f>
        <v/>
      </c>
      <c r="B2743">
        <f>INDEX(resultados!$A$2:$ZZ$3000, 2737, MATCH($B$2, resultados!$A$1:$ZZ$1, 0))</f>
        <v/>
      </c>
      <c r="C2743">
        <f>INDEX(resultados!$A$2:$ZZ$3000, 2737, MATCH($B$3, resultados!$A$1:$ZZ$1, 0))</f>
        <v/>
      </c>
    </row>
    <row r="2744">
      <c r="A2744">
        <f>INDEX(resultados!$A$2:$ZZ$3000, 2738, MATCH($B$1, resultados!$A$1:$ZZ$1, 0))</f>
        <v/>
      </c>
      <c r="B2744">
        <f>INDEX(resultados!$A$2:$ZZ$3000, 2738, MATCH($B$2, resultados!$A$1:$ZZ$1, 0))</f>
        <v/>
      </c>
      <c r="C2744">
        <f>INDEX(resultados!$A$2:$ZZ$3000, 2738, MATCH($B$3, resultados!$A$1:$ZZ$1, 0))</f>
        <v/>
      </c>
    </row>
    <row r="2745">
      <c r="A2745">
        <f>INDEX(resultados!$A$2:$ZZ$3000, 2739, MATCH($B$1, resultados!$A$1:$ZZ$1, 0))</f>
        <v/>
      </c>
      <c r="B2745">
        <f>INDEX(resultados!$A$2:$ZZ$3000, 2739, MATCH($B$2, resultados!$A$1:$ZZ$1, 0))</f>
        <v/>
      </c>
      <c r="C2745">
        <f>INDEX(resultados!$A$2:$ZZ$3000, 2739, MATCH($B$3, resultados!$A$1:$ZZ$1, 0))</f>
        <v/>
      </c>
    </row>
    <row r="2746">
      <c r="A2746">
        <f>INDEX(resultados!$A$2:$ZZ$3000, 2740, MATCH($B$1, resultados!$A$1:$ZZ$1, 0))</f>
        <v/>
      </c>
      <c r="B2746">
        <f>INDEX(resultados!$A$2:$ZZ$3000, 2740, MATCH($B$2, resultados!$A$1:$ZZ$1, 0))</f>
        <v/>
      </c>
      <c r="C2746">
        <f>INDEX(resultados!$A$2:$ZZ$3000, 2740, MATCH($B$3, resultados!$A$1:$ZZ$1, 0))</f>
        <v/>
      </c>
    </row>
    <row r="2747">
      <c r="A2747">
        <f>INDEX(resultados!$A$2:$ZZ$3000, 2741, MATCH($B$1, resultados!$A$1:$ZZ$1, 0))</f>
        <v/>
      </c>
      <c r="B2747">
        <f>INDEX(resultados!$A$2:$ZZ$3000, 2741, MATCH($B$2, resultados!$A$1:$ZZ$1, 0))</f>
        <v/>
      </c>
      <c r="C2747">
        <f>INDEX(resultados!$A$2:$ZZ$3000, 2741, MATCH($B$3, resultados!$A$1:$ZZ$1, 0))</f>
        <v/>
      </c>
    </row>
    <row r="2748">
      <c r="A2748">
        <f>INDEX(resultados!$A$2:$ZZ$3000, 2742, MATCH($B$1, resultados!$A$1:$ZZ$1, 0))</f>
        <v/>
      </c>
      <c r="B2748">
        <f>INDEX(resultados!$A$2:$ZZ$3000, 2742, MATCH($B$2, resultados!$A$1:$ZZ$1, 0))</f>
        <v/>
      </c>
      <c r="C2748">
        <f>INDEX(resultados!$A$2:$ZZ$3000, 2742, MATCH($B$3, resultados!$A$1:$ZZ$1, 0))</f>
        <v/>
      </c>
    </row>
    <row r="2749">
      <c r="A2749">
        <f>INDEX(resultados!$A$2:$ZZ$3000, 2743, MATCH($B$1, resultados!$A$1:$ZZ$1, 0))</f>
        <v/>
      </c>
      <c r="B2749">
        <f>INDEX(resultados!$A$2:$ZZ$3000, 2743, MATCH($B$2, resultados!$A$1:$ZZ$1, 0))</f>
        <v/>
      </c>
      <c r="C2749">
        <f>INDEX(resultados!$A$2:$ZZ$3000, 2743, MATCH($B$3, resultados!$A$1:$ZZ$1, 0))</f>
        <v/>
      </c>
    </row>
    <row r="2750">
      <c r="A2750">
        <f>INDEX(resultados!$A$2:$ZZ$3000, 2744, MATCH($B$1, resultados!$A$1:$ZZ$1, 0))</f>
        <v/>
      </c>
      <c r="B2750">
        <f>INDEX(resultados!$A$2:$ZZ$3000, 2744, MATCH($B$2, resultados!$A$1:$ZZ$1, 0))</f>
        <v/>
      </c>
      <c r="C2750">
        <f>INDEX(resultados!$A$2:$ZZ$3000, 2744, MATCH($B$3, resultados!$A$1:$ZZ$1, 0))</f>
        <v/>
      </c>
    </row>
    <row r="2751">
      <c r="A2751">
        <f>INDEX(resultados!$A$2:$ZZ$3000, 2745, MATCH($B$1, resultados!$A$1:$ZZ$1, 0))</f>
        <v/>
      </c>
      <c r="B2751">
        <f>INDEX(resultados!$A$2:$ZZ$3000, 2745, MATCH($B$2, resultados!$A$1:$ZZ$1, 0))</f>
        <v/>
      </c>
      <c r="C2751">
        <f>INDEX(resultados!$A$2:$ZZ$3000, 2745, MATCH($B$3, resultados!$A$1:$ZZ$1, 0))</f>
        <v/>
      </c>
    </row>
    <row r="2752">
      <c r="A2752">
        <f>INDEX(resultados!$A$2:$ZZ$3000, 2746, MATCH($B$1, resultados!$A$1:$ZZ$1, 0))</f>
        <v/>
      </c>
      <c r="B2752">
        <f>INDEX(resultados!$A$2:$ZZ$3000, 2746, MATCH($B$2, resultados!$A$1:$ZZ$1, 0))</f>
        <v/>
      </c>
      <c r="C2752">
        <f>INDEX(resultados!$A$2:$ZZ$3000, 2746, MATCH($B$3, resultados!$A$1:$ZZ$1, 0))</f>
        <v/>
      </c>
    </row>
    <row r="2753">
      <c r="A2753">
        <f>INDEX(resultados!$A$2:$ZZ$3000, 2747, MATCH($B$1, resultados!$A$1:$ZZ$1, 0))</f>
        <v/>
      </c>
      <c r="B2753">
        <f>INDEX(resultados!$A$2:$ZZ$3000, 2747, MATCH($B$2, resultados!$A$1:$ZZ$1, 0))</f>
        <v/>
      </c>
      <c r="C2753">
        <f>INDEX(resultados!$A$2:$ZZ$3000, 2747, MATCH($B$3, resultados!$A$1:$ZZ$1, 0))</f>
        <v/>
      </c>
    </row>
    <row r="2754">
      <c r="A2754">
        <f>INDEX(resultados!$A$2:$ZZ$3000, 2748, MATCH($B$1, resultados!$A$1:$ZZ$1, 0))</f>
        <v/>
      </c>
      <c r="B2754">
        <f>INDEX(resultados!$A$2:$ZZ$3000, 2748, MATCH($B$2, resultados!$A$1:$ZZ$1, 0))</f>
        <v/>
      </c>
      <c r="C2754">
        <f>INDEX(resultados!$A$2:$ZZ$3000, 2748, MATCH($B$3, resultados!$A$1:$ZZ$1, 0))</f>
        <v/>
      </c>
    </row>
    <row r="2755">
      <c r="A2755">
        <f>INDEX(resultados!$A$2:$ZZ$3000, 2749, MATCH($B$1, resultados!$A$1:$ZZ$1, 0))</f>
        <v/>
      </c>
      <c r="B2755">
        <f>INDEX(resultados!$A$2:$ZZ$3000, 2749, MATCH($B$2, resultados!$A$1:$ZZ$1, 0))</f>
        <v/>
      </c>
      <c r="C2755">
        <f>INDEX(resultados!$A$2:$ZZ$3000, 2749, MATCH($B$3, resultados!$A$1:$ZZ$1, 0))</f>
        <v/>
      </c>
    </row>
    <row r="2756">
      <c r="A2756">
        <f>INDEX(resultados!$A$2:$ZZ$3000, 2750, MATCH($B$1, resultados!$A$1:$ZZ$1, 0))</f>
        <v/>
      </c>
      <c r="B2756">
        <f>INDEX(resultados!$A$2:$ZZ$3000, 2750, MATCH($B$2, resultados!$A$1:$ZZ$1, 0))</f>
        <v/>
      </c>
      <c r="C2756">
        <f>INDEX(resultados!$A$2:$ZZ$3000, 2750, MATCH($B$3, resultados!$A$1:$ZZ$1, 0))</f>
        <v/>
      </c>
    </row>
    <row r="2757">
      <c r="A2757">
        <f>INDEX(resultados!$A$2:$ZZ$3000, 2751, MATCH($B$1, resultados!$A$1:$ZZ$1, 0))</f>
        <v/>
      </c>
      <c r="B2757">
        <f>INDEX(resultados!$A$2:$ZZ$3000, 2751, MATCH($B$2, resultados!$A$1:$ZZ$1, 0))</f>
        <v/>
      </c>
      <c r="C2757">
        <f>INDEX(resultados!$A$2:$ZZ$3000, 2751, MATCH($B$3, resultados!$A$1:$ZZ$1, 0))</f>
        <v/>
      </c>
    </row>
    <row r="2758">
      <c r="A2758">
        <f>INDEX(resultados!$A$2:$ZZ$3000, 2752, MATCH($B$1, resultados!$A$1:$ZZ$1, 0))</f>
        <v/>
      </c>
      <c r="B2758">
        <f>INDEX(resultados!$A$2:$ZZ$3000, 2752, MATCH($B$2, resultados!$A$1:$ZZ$1, 0))</f>
        <v/>
      </c>
      <c r="C2758">
        <f>INDEX(resultados!$A$2:$ZZ$3000, 2752, MATCH($B$3, resultados!$A$1:$ZZ$1, 0))</f>
        <v/>
      </c>
    </row>
    <row r="2759">
      <c r="A2759">
        <f>INDEX(resultados!$A$2:$ZZ$3000, 2753, MATCH($B$1, resultados!$A$1:$ZZ$1, 0))</f>
        <v/>
      </c>
      <c r="B2759">
        <f>INDEX(resultados!$A$2:$ZZ$3000, 2753, MATCH($B$2, resultados!$A$1:$ZZ$1, 0))</f>
        <v/>
      </c>
      <c r="C2759">
        <f>INDEX(resultados!$A$2:$ZZ$3000, 2753, MATCH($B$3, resultados!$A$1:$ZZ$1, 0))</f>
        <v/>
      </c>
    </row>
    <row r="2760">
      <c r="A2760">
        <f>INDEX(resultados!$A$2:$ZZ$3000, 2754, MATCH($B$1, resultados!$A$1:$ZZ$1, 0))</f>
        <v/>
      </c>
      <c r="B2760">
        <f>INDEX(resultados!$A$2:$ZZ$3000, 2754, MATCH($B$2, resultados!$A$1:$ZZ$1, 0))</f>
        <v/>
      </c>
      <c r="C2760">
        <f>INDEX(resultados!$A$2:$ZZ$3000, 2754, MATCH($B$3, resultados!$A$1:$ZZ$1, 0))</f>
        <v/>
      </c>
    </row>
    <row r="2761">
      <c r="A2761">
        <f>INDEX(resultados!$A$2:$ZZ$3000, 2755, MATCH($B$1, resultados!$A$1:$ZZ$1, 0))</f>
        <v/>
      </c>
      <c r="B2761">
        <f>INDEX(resultados!$A$2:$ZZ$3000, 2755, MATCH($B$2, resultados!$A$1:$ZZ$1, 0))</f>
        <v/>
      </c>
      <c r="C2761">
        <f>INDEX(resultados!$A$2:$ZZ$3000, 2755, MATCH($B$3, resultados!$A$1:$ZZ$1, 0))</f>
        <v/>
      </c>
    </row>
    <row r="2762">
      <c r="A2762">
        <f>INDEX(resultados!$A$2:$ZZ$3000, 2756, MATCH($B$1, resultados!$A$1:$ZZ$1, 0))</f>
        <v/>
      </c>
      <c r="B2762">
        <f>INDEX(resultados!$A$2:$ZZ$3000, 2756, MATCH($B$2, resultados!$A$1:$ZZ$1, 0))</f>
        <v/>
      </c>
      <c r="C2762">
        <f>INDEX(resultados!$A$2:$ZZ$3000, 2756, MATCH($B$3, resultados!$A$1:$ZZ$1, 0))</f>
        <v/>
      </c>
    </row>
    <row r="2763">
      <c r="A2763">
        <f>INDEX(resultados!$A$2:$ZZ$3000, 2757, MATCH($B$1, resultados!$A$1:$ZZ$1, 0))</f>
        <v/>
      </c>
      <c r="B2763">
        <f>INDEX(resultados!$A$2:$ZZ$3000, 2757, MATCH($B$2, resultados!$A$1:$ZZ$1, 0))</f>
        <v/>
      </c>
      <c r="C2763">
        <f>INDEX(resultados!$A$2:$ZZ$3000, 2757, MATCH($B$3, resultados!$A$1:$ZZ$1, 0))</f>
        <v/>
      </c>
    </row>
    <row r="2764">
      <c r="A2764">
        <f>INDEX(resultados!$A$2:$ZZ$3000, 2758, MATCH($B$1, resultados!$A$1:$ZZ$1, 0))</f>
        <v/>
      </c>
      <c r="B2764">
        <f>INDEX(resultados!$A$2:$ZZ$3000, 2758, MATCH($B$2, resultados!$A$1:$ZZ$1, 0))</f>
        <v/>
      </c>
      <c r="C2764">
        <f>INDEX(resultados!$A$2:$ZZ$3000, 2758, MATCH($B$3, resultados!$A$1:$ZZ$1, 0))</f>
        <v/>
      </c>
    </row>
    <row r="2765">
      <c r="A2765">
        <f>INDEX(resultados!$A$2:$ZZ$3000, 2759, MATCH($B$1, resultados!$A$1:$ZZ$1, 0))</f>
        <v/>
      </c>
      <c r="B2765">
        <f>INDEX(resultados!$A$2:$ZZ$3000, 2759, MATCH($B$2, resultados!$A$1:$ZZ$1, 0))</f>
        <v/>
      </c>
      <c r="C2765">
        <f>INDEX(resultados!$A$2:$ZZ$3000, 2759, MATCH($B$3, resultados!$A$1:$ZZ$1, 0))</f>
        <v/>
      </c>
    </row>
    <row r="2766">
      <c r="A2766">
        <f>INDEX(resultados!$A$2:$ZZ$3000, 2760, MATCH($B$1, resultados!$A$1:$ZZ$1, 0))</f>
        <v/>
      </c>
      <c r="B2766">
        <f>INDEX(resultados!$A$2:$ZZ$3000, 2760, MATCH($B$2, resultados!$A$1:$ZZ$1, 0))</f>
        <v/>
      </c>
      <c r="C2766">
        <f>INDEX(resultados!$A$2:$ZZ$3000, 2760, MATCH($B$3, resultados!$A$1:$ZZ$1, 0))</f>
        <v/>
      </c>
    </row>
    <row r="2767">
      <c r="A2767">
        <f>INDEX(resultados!$A$2:$ZZ$3000, 2761, MATCH($B$1, resultados!$A$1:$ZZ$1, 0))</f>
        <v/>
      </c>
      <c r="B2767">
        <f>INDEX(resultados!$A$2:$ZZ$3000, 2761, MATCH($B$2, resultados!$A$1:$ZZ$1, 0))</f>
        <v/>
      </c>
      <c r="C2767">
        <f>INDEX(resultados!$A$2:$ZZ$3000, 2761, MATCH($B$3, resultados!$A$1:$ZZ$1, 0))</f>
        <v/>
      </c>
    </row>
    <row r="2768">
      <c r="A2768">
        <f>INDEX(resultados!$A$2:$ZZ$3000, 2762, MATCH($B$1, resultados!$A$1:$ZZ$1, 0))</f>
        <v/>
      </c>
      <c r="B2768">
        <f>INDEX(resultados!$A$2:$ZZ$3000, 2762, MATCH($B$2, resultados!$A$1:$ZZ$1, 0))</f>
        <v/>
      </c>
      <c r="C2768">
        <f>INDEX(resultados!$A$2:$ZZ$3000, 2762, MATCH($B$3, resultados!$A$1:$ZZ$1, 0))</f>
        <v/>
      </c>
    </row>
    <row r="2769">
      <c r="A2769">
        <f>INDEX(resultados!$A$2:$ZZ$3000, 2763, MATCH($B$1, resultados!$A$1:$ZZ$1, 0))</f>
        <v/>
      </c>
      <c r="B2769">
        <f>INDEX(resultados!$A$2:$ZZ$3000, 2763, MATCH($B$2, resultados!$A$1:$ZZ$1, 0))</f>
        <v/>
      </c>
      <c r="C2769">
        <f>INDEX(resultados!$A$2:$ZZ$3000, 2763, MATCH($B$3, resultados!$A$1:$ZZ$1, 0))</f>
        <v/>
      </c>
    </row>
    <row r="2770">
      <c r="A2770">
        <f>INDEX(resultados!$A$2:$ZZ$3000, 2764, MATCH($B$1, resultados!$A$1:$ZZ$1, 0))</f>
        <v/>
      </c>
      <c r="B2770">
        <f>INDEX(resultados!$A$2:$ZZ$3000, 2764, MATCH($B$2, resultados!$A$1:$ZZ$1, 0))</f>
        <v/>
      </c>
      <c r="C2770">
        <f>INDEX(resultados!$A$2:$ZZ$3000, 2764, MATCH($B$3, resultados!$A$1:$ZZ$1, 0))</f>
        <v/>
      </c>
    </row>
    <row r="2771">
      <c r="A2771">
        <f>INDEX(resultados!$A$2:$ZZ$3000, 2765, MATCH($B$1, resultados!$A$1:$ZZ$1, 0))</f>
        <v/>
      </c>
      <c r="B2771">
        <f>INDEX(resultados!$A$2:$ZZ$3000, 2765, MATCH($B$2, resultados!$A$1:$ZZ$1, 0))</f>
        <v/>
      </c>
      <c r="C2771">
        <f>INDEX(resultados!$A$2:$ZZ$3000, 2765, MATCH($B$3, resultados!$A$1:$ZZ$1, 0))</f>
        <v/>
      </c>
    </row>
    <row r="2772">
      <c r="A2772">
        <f>INDEX(resultados!$A$2:$ZZ$3000, 2766, MATCH($B$1, resultados!$A$1:$ZZ$1, 0))</f>
        <v/>
      </c>
      <c r="B2772">
        <f>INDEX(resultados!$A$2:$ZZ$3000, 2766, MATCH($B$2, resultados!$A$1:$ZZ$1, 0))</f>
        <v/>
      </c>
      <c r="C2772">
        <f>INDEX(resultados!$A$2:$ZZ$3000, 2766, MATCH($B$3, resultados!$A$1:$ZZ$1, 0))</f>
        <v/>
      </c>
    </row>
    <row r="2773">
      <c r="A2773">
        <f>INDEX(resultados!$A$2:$ZZ$3000, 2767, MATCH($B$1, resultados!$A$1:$ZZ$1, 0))</f>
        <v/>
      </c>
      <c r="B2773">
        <f>INDEX(resultados!$A$2:$ZZ$3000, 2767, MATCH($B$2, resultados!$A$1:$ZZ$1, 0))</f>
        <v/>
      </c>
      <c r="C2773">
        <f>INDEX(resultados!$A$2:$ZZ$3000, 2767, MATCH($B$3, resultados!$A$1:$ZZ$1, 0))</f>
        <v/>
      </c>
    </row>
    <row r="2774">
      <c r="A2774">
        <f>INDEX(resultados!$A$2:$ZZ$3000, 2768, MATCH($B$1, resultados!$A$1:$ZZ$1, 0))</f>
        <v/>
      </c>
      <c r="B2774">
        <f>INDEX(resultados!$A$2:$ZZ$3000, 2768, MATCH($B$2, resultados!$A$1:$ZZ$1, 0))</f>
        <v/>
      </c>
      <c r="C2774">
        <f>INDEX(resultados!$A$2:$ZZ$3000, 2768, MATCH($B$3, resultados!$A$1:$ZZ$1, 0))</f>
        <v/>
      </c>
    </row>
    <row r="2775">
      <c r="A2775">
        <f>INDEX(resultados!$A$2:$ZZ$3000, 2769, MATCH($B$1, resultados!$A$1:$ZZ$1, 0))</f>
        <v/>
      </c>
      <c r="B2775">
        <f>INDEX(resultados!$A$2:$ZZ$3000, 2769, MATCH($B$2, resultados!$A$1:$ZZ$1, 0))</f>
        <v/>
      </c>
      <c r="C2775">
        <f>INDEX(resultados!$A$2:$ZZ$3000, 2769, MATCH($B$3, resultados!$A$1:$ZZ$1, 0))</f>
        <v/>
      </c>
    </row>
    <row r="2776">
      <c r="A2776">
        <f>INDEX(resultados!$A$2:$ZZ$3000, 2770, MATCH($B$1, resultados!$A$1:$ZZ$1, 0))</f>
        <v/>
      </c>
      <c r="B2776">
        <f>INDEX(resultados!$A$2:$ZZ$3000, 2770, MATCH($B$2, resultados!$A$1:$ZZ$1, 0))</f>
        <v/>
      </c>
      <c r="C2776">
        <f>INDEX(resultados!$A$2:$ZZ$3000, 2770, MATCH($B$3, resultados!$A$1:$ZZ$1, 0))</f>
        <v/>
      </c>
    </row>
    <row r="2777">
      <c r="A2777">
        <f>INDEX(resultados!$A$2:$ZZ$3000, 2771, MATCH($B$1, resultados!$A$1:$ZZ$1, 0))</f>
        <v/>
      </c>
      <c r="B2777">
        <f>INDEX(resultados!$A$2:$ZZ$3000, 2771, MATCH($B$2, resultados!$A$1:$ZZ$1, 0))</f>
        <v/>
      </c>
      <c r="C2777">
        <f>INDEX(resultados!$A$2:$ZZ$3000, 2771, MATCH($B$3, resultados!$A$1:$ZZ$1, 0))</f>
        <v/>
      </c>
    </row>
    <row r="2778">
      <c r="A2778">
        <f>INDEX(resultados!$A$2:$ZZ$3000, 2772, MATCH($B$1, resultados!$A$1:$ZZ$1, 0))</f>
        <v/>
      </c>
      <c r="B2778">
        <f>INDEX(resultados!$A$2:$ZZ$3000, 2772, MATCH($B$2, resultados!$A$1:$ZZ$1, 0))</f>
        <v/>
      </c>
      <c r="C2778">
        <f>INDEX(resultados!$A$2:$ZZ$3000, 2772, MATCH($B$3, resultados!$A$1:$ZZ$1, 0))</f>
        <v/>
      </c>
    </row>
    <row r="2779">
      <c r="A2779">
        <f>INDEX(resultados!$A$2:$ZZ$3000, 2773, MATCH($B$1, resultados!$A$1:$ZZ$1, 0))</f>
        <v/>
      </c>
      <c r="B2779">
        <f>INDEX(resultados!$A$2:$ZZ$3000, 2773, MATCH($B$2, resultados!$A$1:$ZZ$1, 0))</f>
        <v/>
      </c>
      <c r="C2779">
        <f>INDEX(resultados!$A$2:$ZZ$3000, 2773, MATCH($B$3, resultados!$A$1:$ZZ$1, 0))</f>
        <v/>
      </c>
    </row>
    <row r="2780">
      <c r="A2780">
        <f>INDEX(resultados!$A$2:$ZZ$3000, 2774, MATCH($B$1, resultados!$A$1:$ZZ$1, 0))</f>
        <v/>
      </c>
      <c r="B2780">
        <f>INDEX(resultados!$A$2:$ZZ$3000, 2774, MATCH($B$2, resultados!$A$1:$ZZ$1, 0))</f>
        <v/>
      </c>
      <c r="C2780">
        <f>INDEX(resultados!$A$2:$ZZ$3000, 2774, MATCH($B$3, resultados!$A$1:$ZZ$1, 0))</f>
        <v/>
      </c>
    </row>
    <row r="2781">
      <c r="A2781">
        <f>INDEX(resultados!$A$2:$ZZ$3000, 2775, MATCH($B$1, resultados!$A$1:$ZZ$1, 0))</f>
        <v/>
      </c>
      <c r="B2781">
        <f>INDEX(resultados!$A$2:$ZZ$3000, 2775, MATCH($B$2, resultados!$A$1:$ZZ$1, 0))</f>
        <v/>
      </c>
      <c r="C2781">
        <f>INDEX(resultados!$A$2:$ZZ$3000, 2775, MATCH($B$3, resultados!$A$1:$ZZ$1, 0))</f>
        <v/>
      </c>
    </row>
    <row r="2782">
      <c r="A2782">
        <f>INDEX(resultados!$A$2:$ZZ$3000, 2776, MATCH($B$1, resultados!$A$1:$ZZ$1, 0))</f>
        <v/>
      </c>
      <c r="B2782">
        <f>INDEX(resultados!$A$2:$ZZ$3000, 2776, MATCH($B$2, resultados!$A$1:$ZZ$1, 0))</f>
        <v/>
      </c>
      <c r="C2782">
        <f>INDEX(resultados!$A$2:$ZZ$3000, 2776, MATCH($B$3, resultados!$A$1:$ZZ$1, 0))</f>
        <v/>
      </c>
    </row>
    <row r="2783">
      <c r="A2783">
        <f>INDEX(resultados!$A$2:$ZZ$3000, 2777, MATCH($B$1, resultados!$A$1:$ZZ$1, 0))</f>
        <v/>
      </c>
      <c r="B2783">
        <f>INDEX(resultados!$A$2:$ZZ$3000, 2777, MATCH($B$2, resultados!$A$1:$ZZ$1, 0))</f>
        <v/>
      </c>
      <c r="C2783">
        <f>INDEX(resultados!$A$2:$ZZ$3000, 2777, MATCH($B$3, resultados!$A$1:$ZZ$1, 0))</f>
        <v/>
      </c>
    </row>
    <row r="2784">
      <c r="A2784">
        <f>INDEX(resultados!$A$2:$ZZ$3000, 2778, MATCH($B$1, resultados!$A$1:$ZZ$1, 0))</f>
        <v/>
      </c>
      <c r="B2784">
        <f>INDEX(resultados!$A$2:$ZZ$3000, 2778, MATCH($B$2, resultados!$A$1:$ZZ$1, 0))</f>
        <v/>
      </c>
      <c r="C2784">
        <f>INDEX(resultados!$A$2:$ZZ$3000, 2778, MATCH($B$3, resultados!$A$1:$ZZ$1, 0))</f>
        <v/>
      </c>
    </row>
    <row r="2785">
      <c r="A2785">
        <f>INDEX(resultados!$A$2:$ZZ$3000, 2779, MATCH($B$1, resultados!$A$1:$ZZ$1, 0))</f>
        <v/>
      </c>
      <c r="B2785">
        <f>INDEX(resultados!$A$2:$ZZ$3000, 2779, MATCH($B$2, resultados!$A$1:$ZZ$1, 0))</f>
        <v/>
      </c>
      <c r="C2785">
        <f>INDEX(resultados!$A$2:$ZZ$3000, 2779, MATCH($B$3, resultados!$A$1:$ZZ$1, 0))</f>
        <v/>
      </c>
    </row>
    <row r="2786">
      <c r="A2786">
        <f>INDEX(resultados!$A$2:$ZZ$3000, 2780, MATCH($B$1, resultados!$A$1:$ZZ$1, 0))</f>
        <v/>
      </c>
      <c r="B2786">
        <f>INDEX(resultados!$A$2:$ZZ$3000, 2780, MATCH($B$2, resultados!$A$1:$ZZ$1, 0))</f>
        <v/>
      </c>
      <c r="C2786">
        <f>INDEX(resultados!$A$2:$ZZ$3000, 2780, MATCH($B$3, resultados!$A$1:$ZZ$1, 0))</f>
        <v/>
      </c>
    </row>
    <row r="2787">
      <c r="A2787">
        <f>INDEX(resultados!$A$2:$ZZ$3000, 2781, MATCH($B$1, resultados!$A$1:$ZZ$1, 0))</f>
        <v/>
      </c>
      <c r="B2787">
        <f>INDEX(resultados!$A$2:$ZZ$3000, 2781, MATCH($B$2, resultados!$A$1:$ZZ$1, 0))</f>
        <v/>
      </c>
      <c r="C2787">
        <f>INDEX(resultados!$A$2:$ZZ$3000, 2781, MATCH($B$3, resultados!$A$1:$ZZ$1, 0))</f>
        <v/>
      </c>
    </row>
    <row r="2788">
      <c r="A2788">
        <f>INDEX(resultados!$A$2:$ZZ$3000, 2782, MATCH($B$1, resultados!$A$1:$ZZ$1, 0))</f>
        <v/>
      </c>
      <c r="B2788">
        <f>INDEX(resultados!$A$2:$ZZ$3000, 2782, MATCH($B$2, resultados!$A$1:$ZZ$1, 0))</f>
        <v/>
      </c>
      <c r="C2788">
        <f>INDEX(resultados!$A$2:$ZZ$3000, 2782, MATCH($B$3, resultados!$A$1:$ZZ$1, 0))</f>
        <v/>
      </c>
    </row>
    <row r="2789">
      <c r="A2789">
        <f>INDEX(resultados!$A$2:$ZZ$3000, 2783, MATCH($B$1, resultados!$A$1:$ZZ$1, 0))</f>
        <v/>
      </c>
      <c r="B2789">
        <f>INDEX(resultados!$A$2:$ZZ$3000, 2783, MATCH($B$2, resultados!$A$1:$ZZ$1, 0))</f>
        <v/>
      </c>
      <c r="C2789">
        <f>INDEX(resultados!$A$2:$ZZ$3000, 2783, MATCH($B$3, resultados!$A$1:$ZZ$1, 0))</f>
        <v/>
      </c>
    </row>
    <row r="2790">
      <c r="A2790">
        <f>INDEX(resultados!$A$2:$ZZ$3000, 2784, MATCH($B$1, resultados!$A$1:$ZZ$1, 0))</f>
        <v/>
      </c>
      <c r="B2790">
        <f>INDEX(resultados!$A$2:$ZZ$3000, 2784, MATCH($B$2, resultados!$A$1:$ZZ$1, 0))</f>
        <v/>
      </c>
      <c r="C2790">
        <f>INDEX(resultados!$A$2:$ZZ$3000, 2784, MATCH($B$3, resultados!$A$1:$ZZ$1, 0))</f>
        <v/>
      </c>
    </row>
    <row r="2791">
      <c r="A2791">
        <f>INDEX(resultados!$A$2:$ZZ$3000, 2785, MATCH($B$1, resultados!$A$1:$ZZ$1, 0))</f>
        <v/>
      </c>
      <c r="B2791">
        <f>INDEX(resultados!$A$2:$ZZ$3000, 2785, MATCH($B$2, resultados!$A$1:$ZZ$1, 0))</f>
        <v/>
      </c>
      <c r="C2791">
        <f>INDEX(resultados!$A$2:$ZZ$3000, 2785, MATCH($B$3, resultados!$A$1:$ZZ$1, 0))</f>
        <v/>
      </c>
    </row>
    <row r="2792">
      <c r="A2792">
        <f>INDEX(resultados!$A$2:$ZZ$3000, 2786, MATCH($B$1, resultados!$A$1:$ZZ$1, 0))</f>
        <v/>
      </c>
      <c r="B2792">
        <f>INDEX(resultados!$A$2:$ZZ$3000, 2786, MATCH($B$2, resultados!$A$1:$ZZ$1, 0))</f>
        <v/>
      </c>
      <c r="C2792">
        <f>INDEX(resultados!$A$2:$ZZ$3000, 2786, MATCH($B$3, resultados!$A$1:$ZZ$1, 0))</f>
        <v/>
      </c>
    </row>
    <row r="2793">
      <c r="A2793">
        <f>INDEX(resultados!$A$2:$ZZ$3000, 2787, MATCH($B$1, resultados!$A$1:$ZZ$1, 0))</f>
        <v/>
      </c>
      <c r="B2793">
        <f>INDEX(resultados!$A$2:$ZZ$3000, 2787, MATCH($B$2, resultados!$A$1:$ZZ$1, 0))</f>
        <v/>
      </c>
      <c r="C2793">
        <f>INDEX(resultados!$A$2:$ZZ$3000, 2787, MATCH($B$3, resultados!$A$1:$ZZ$1, 0))</f>
        <v/>
      </c>
    </row>
    <row r="2794">
      <c r="A2794">
        <f>INDEX(resultados!$A$2:$ZZ$3000, 2788, MATCH($B$1, resultados!$A$1:$ZZ$1, 0))</f>
        <v/>
      </c>
      <c r="B2794">
        <f>INDEX(resultados!$A$2:$ZZ$3000, 2788, MATCH($B$2, resultados!$A$1:$ZZ$1, 0))</f>
        <v/>
      </c>
      <c r="C2794">
        <f>INDEX(resultados!$A$2:$ZZ$3000, 2788, MATCH($B$3, resultados!$A$1:$ZZ$1, 0))</f>
        <v/>
      </c>
    </row>
    <row r="2795">
      <c r="A2795">
        <f>INDEX(resultados!$A$2:$ZZ$3000, 2789, MATCH($B$1, resultados!$A$1:$ZZ$1, 0))</f>
        <v/>
      </c>
      <c r="B2795">
        <f>INDEX(resultados!$A$2:$ZZ$3000, 2789, MATCH($B$2, resultados!$A$1:$ZZ$1, 0))</f>
        <v/>
      </c>
      <c r="C2795">
        <f>INDEX(resultados!$A$2:$ZZ$3000, 2789, MATCH($B$3, resultados!$A$1:$ZZ$1, 0))</f>
        <v/>
      </c>
    </row>
    <row r="2796">
      <c r="A2796">
        <f>INDEX(resultados!$A$2:$ZZ$3000, 2790, MATCH($B$1, resultados!$A$1:$ZZ$1, 0))</f>
        <v/>
      </c>
      <c r="B2796">
        <f>INDEX(resultados!$A$2:$ZZ$3000, 2790, MATCH($B$2, resultados!$A$1:$ZZ$1, 0))</f>
        <v/>
      </c>
      <c r="C2796">
        <f>INDEX(resultados!$A$2:$ZZ$3000, 2790, MATCH($B$3, resultados!$A$1:$ZZ$1, 0))</f>
        <v/>
      </c>
    </row>
    <row r="2797">
      <c r="A2797">
        <f>INDEX(resultados!$A$2:$ZZ$3000, 2791, MATCH($B$1, resultados!$A$1:$ZZ$1, 0))</f>
        <v/>
      </c>
      <c r="B2797">
        <f>INDEX(resultados!$A$2:$ZZ$3000, 2791, MATCH($B$2, resultados!$A$1:$ZZ$1, 0))</f>
        <v/>
      </c>
      <c r="C2797">
        <f>INDEX(resultados!$A$2:$ZZ$3000, 2791, MATCH($B$3, resultados!$A$1:$ZZ$1, 0))</f>
        <v/>
      </c>
    </row>
    <row r="2798">
      <c r="A2798">
        <f>INDEX(resultados!$A$2:$ZZ$3000, 2792, MATCH($B$1, resultados!$A$1:$ZZ$1, 0))</f>
        <v/>
      </c>
      <c r="B2798">
        <f>INDEX(resultados!$A$2:$ZZ$3000, 2792, MATCH($B$2, resultados!$A$1:$ZZ$1, 0))</f>
        <v/>
      </c>
      <c r="C2798">
        <f>INDEX(resultados!$A$2:$ZZ$3000, 2792, MATCH($B$3, resultados!$A$1:$ZZ$1, 0))</f>
        <v/>
      </c>
    </row>
    <row r="2799">
      <c r="A2799">
        <f>INDEX(resultados!$A$2:$ZZ$3000, 2793, MATCH($B$1, resultados!$A$1:$ZZ$1, 0))</f>
        <v/>
      </c>
      <c r="B2799">
        <f>INDEX(resultados!$A$2:$ZZ$3000, 2793, MATCH($B$2, resultados!$A$1:$ZZ$1, 0))</f>
        <v/>
      </c>
      <c r="C2799">
        <f>INDEX(resultados!$A$2:$ZZ$3000, 2793, MATCH($B$3, resultados!$A$1:$ZZ$1, 0))</f>
        <v/>
      </c>
    </row>
    <row r="2800">
      <c r="A2800">
        <f>INDEX(resultados!$A$2:$ZZ$3000, 2794, MATCH($B$1, resultados!$A$1:$ZZ$1, 0))</f>
        <v/>
      </c>
      <c r="B2800">
        <f>INDEX(resultados!$A$2:$ZZ$3000, 2794, MATCH($B$2, resultados!$A$1:$ZZ$1, 0))</f>
        <v/>
      </c>
      <c r="C2800">
        <f>INDEX(resultados!$A$2:$ZZ$3000, 2794, MATCH($B$3, resultados!$A$1:$ZZ$1, 0))</f>
        <v/>
      </c>
    </row>
    <row r="2801">
      <c r="A2801">
        <f>INDEX(resultados!$A$2:$ZZ$3000, 2795, MATCH($B$1, resultados!$A$1:$ZZ$1, 0))</f>
        <v/>
      </c>
      <c r="B2801">
        <f>INDEX(resultados!$A$2:$ZZ$3000, 2795, MATCH($B$2, resultados!$A$1:$ZZ$1, 0))</f>
        <v/>
      </c>
      <c r="C2801">
        <f>INDEX(resultados!$A$2:$ZZ$3000, 2795, MATCH($B$3, resultados!$A$1:$ZZ$1, 0))</f>
        <v/>
      </c>
    </row>
    <row r="2802">
      <c r="A2802">
        <f>INDEX(resultados!$A$2:$ZZ$3000, 2796, MATCH($B$1, resultados!$A$1:$ZZ$1, 0))</f>
        <v/>
      </c>
      <c r="B2802">
        <f>INDEX(resultados!$A$2:$ZZ$3000, 2796, MATCH($B$2, resultados!$A$1:$ZZ$1, 0))</f>
        <v/>
      </c>
      <c r="C2802">
        <f>INDEX(resultados!$A$2:$ZZ$3000, 2796, MATCH($B$3, resultados!$A$1:$ZZ$1, 0))</f>
        <v/>
      </c>
    </row>
    <row r="2803">
      <c r="A2803">
        <f>INDEX(resultados!$A$2:$ZZ$3000, 2797, MATCH($B$1, resultados!$A$1:$ZZ$1, 0))</f>
        <v/>
      </c>
      <c r="B2803">
        <f>INDEX(resultados!$A$2:$ZZ$3000, 2797, MATCH($B$2, resultados!$A$1:$ZZ$1, 0))</f>
        <v/>
      </c>
      <c r="C2803">
        <f>INDEX(resultados!$A$2:$ZZ$3000, 2797, MATCH($B$3, resultados!$A$1:$ZZ$1, 0))</f>
        <v/>
      </c>
    </row>
    <row r="2804">
      <c r="A2804">
        <f>INDEX(resultados!$A$2:$ZZ$3000, 2798, MATCH($B$1, resultados!$A$1:$ZZ$1, 0))</f>
        <v/>
      </c>
      <c r="B2804">
        <f>INDEX(resultados!$A$2:$ZZ$3000, 2798, MATCH($B$2, resultados!$A$1:$ZZ$1, 0))</f>
        <v/>
      </c>
      <c r="C2804">
        <f>INDEX(resultados!$A$2:$ZZ$3000, 2798, MATCH($B$3, resultados!$A$1:$ZZ$1, 0))</f>
        <v/>
      </c>
    </row>
    <row r="2805">
      <c r="A2805">
        <f>INDEX(resultados!$A$2:$ZZ$3000, 2799, MATCH($B$1, resultados!$A$1:$ZZ$1, 0))</f>
        <v/>
      </c>
      <c r="B2805">
        <f>INDEX(resultados!$A$2:$ZZ$3000, 2799, MATCH($B$2, resultados!$A$1:$ZZ$1, 0))</f>
        <v/>
      </c>
      <c r="C2805">
        <f>INDEX(resultados!$A$2:$ZZ$3000, 2799, MATCH($B$3, resultados!$A$1:$ZZ$1, 0))</f>
        <v/>
      </c>
    </row>
    <row r="2806">
      <c r="A2806">
        <f>INDEX(resultados!$A$2:$ZZ$3000, 2800, MATCH($B$1, resultados!$A$1:$ZZ$1, 0))</f>
        <v/>
      </c>
      <c r="B2806">
        <f>INDEX(resultados!$A$2:$ZZ$3000, 2800, MATCH($B$2, resultados!$A$1:$ZZ$1, 0))</f>
        <v/>
      </c>
      <c r="C2806">
        <f>INDEX(resultados!$A$2:$ZZ$3000, 2800, MATCH($B$3, resultados!$A$1:$ZZ$1, 0))</f>
        <v/>
      </c>
    </row>
    <row r="2807">
      <c r="A2807">
        <f>INDEX(resultados!$A$2:$ZZ$3000, 2801, MATCH($B$1, resultados!$A$1:$ZZ$1, 0))</f>
        <v/>
      </c>
      <c r="B2807">
        <f>INDEX(resultados!$A$2:$ZZ$3000, 2801, MATCH($B$2, resultados!$A$1:$ZZ$1, 0))</f>
        <v/>
      </c>
      <c r="C2807">
        <f>INDEX(resultados!$A$2:$ZZ$3000, 2801, MATCH($B$3, resultados!$A$1:$ZZ$1, 0))</f>
        <v/>
      </c>
    </row>
    <row r="2808">
      <c r="A2808">
        <f>INDEX(resultados!$A$2:$ZZ$3000, 2802, MATCH($B$1, resultados!$A$1:$ZZ$1, 0))</f>
        <v/>
      </c>
      <c r="B2808">
        <f>INDEX(resultados!$A$2:$ZZ$3000, 2802, MATCH($B$2, resultados!$A$1:$ZZ$1, 0))</f>
        <v/>
      </c>
      <c r="C2808">
        <f>INDEX(resultados!$A$2:$ZZ$3000, 2802, MATCH($B$3, resultados!$A$1:$ZZ$1, 0))</f>
        <v/>
      </c>
    </row>
    <row r="2809">
      <c r="A2809">
        <f>INDEX(resultados!$A$2:$ZZ$3000, 2803, MATCH($B$1, resultados!$A$1:$ZZ$1, 0))</f>
        <v/>
      </c>
      <c r="B2809">
        <f>INDEX(resultados!$A$2:$ZZ$3000, 2803, MATCH($B$2, resultados!$A$1:$ZZ$1, 0))</f>
        <v/>
      </c>
      <c r="C2809">
        <f>INDEX(resultados!$A$2:$ZZ$3000, 2803, MATCH($B$3, resultados!$A$1:$ZZ$1, 0))</f>
        <v/>
      </c>
    </row>
    <row r="2810">
      <c r="A2810">
        <f>INDEX(resultados!$A$2:$ZZ$3000, 2804, MATCH($B$1, resultados!$A$1:$ZZ$1, 0))</f>
        <v/>
      </c>
      <c r="B2810">
        <f>INDEX(resultados!$A$2:$ZZ$3000, 2804, MATCH($B$2, resultados!$A$1:$ZZ$1, 0))</f>
        <v/>
      </c>
      <c r="C2810">
        <f>INDEX(resultados!$A$2:$ZZ$3000, 2804, MATCH($B$3, resultados!$A$1:$ZZ$1, 0))</f>
        <v/>
      </c>
    </row>
    <row r="2811">
      <c r="A2811">
        <f>INDEX(resultados!$A$2:$ZZ$3000, 2805, MATCH($B$1, resultados!$A$1:$ZZ$1, 0))</f>
        <v/>
      </c>
      <c r="B2811">
        <f>INDEX(resultados!$A$2:$ZZ$3000, 2805, MATCH($B$2, resultados!$A$1:$ZZ$1, 0))</f>
        <v/>
      </c>
      <c r="C2811">
        <f>INDEX(resultados!$A$2:$ZZ$3000, 2805, MATCH($B$3, resultados!$A$1:$ZZ$1, 0))</f>
        <v/>
      </c>
    </row>
    <row r="2812">
      <c r="A2812">
        <f>INDEX(resultados!$A$2:$ZZ$3000, 2806, MATCH($B$1, resultados!$A$1:$ZZ$1, 0))</f>
        <v/>
      </c>
      <c r="B2812">
        <f>INDEX(resultados!$A$2:$ZZ$3000, 2806, MATCH($B$2, resultados!$A$1:$ZZ$1, 0))</f>
        <v/>
      </c>
      <c r="C2812">
        <f>INDEX(resultados!$A$2:$ZZ$3000, 2806, MATCH($B$3, resultados!$A$1:$ZZ$1, 0))</f>
        <v/>
      </c>
    </row>
    <row r="2813">
      <c r="A2813">
        <f>INDEX(resultados!$A$2:$ZZ$3000, 2807, MATCH($B$1, resultados!$A$1:$ZZ$1, 0))</f>
        <v/>
      </c>
      <c r="B2813">
        <f>INDEX(resultados!$A$2:$ZZ$3000, 2807, MATCH($B$2, resultados!$A$1:$ZZ$1, 0))</f>
        <v/>
      </c>
      <c r="C2813">
        <f>INDEX(resultados!$A$2:$ZZ$3000, 2807, MATCH($B$3, resultados!$A$1:$ZZ$1, 0))</f>
        <v/>
      </c>
    </row>
    <row r="2814">
      <c r="A2814">
        <f>INDEX(resultados!$A$2:$ZZ$3000, 2808, MATCH($B$1, resultados!$A$1:$ZZ$1, 0))</f>
        <v/>
      </c>
      <c r="B2814">
        <f>INDEX(resultados!$A$2:$ZZ$3000, 2808, MATCH($B$2, resultados!$A$1:$ZZ$1, 0))</f>
        <v/>
      </c>
      <c r="C2814">
        <f>INDEX(resultados!$A$2:$ZZ$3000, 2808, MATCH($B$3, resultados!$A$1:$ZZ$1, 0))</f>
        <v/>
      </c>
    </row>
    <row r="2815">
      <c r="A2815">
        <f>INDEX(resultados!$A$2:$ZZ$3000, 2809, MATCH($B$1, resultados!$A$1:$ZZ$1, 0))</f>
        <v/>
      </c>
      <c r="B2815">
        <f>INDEX(resultados!$A$2:$ZZ$3000, 2809, MATCH($B$2, resultados!$A$1:$ZZ$1, 0))</f>
        <v/>
      </c>
      <c r="C2815">
        <f>INDEX(resultados!$A$2:$ZZ$3000, 2809, MATCH($B$3, resultados!$A$1:$ZZ$1, 0))</f>
        <v/>
      </c>
    </row>
    <row r="2816">
      <c r="A2816">
        <f>INDEX(resultados!$A$2:$ZZ$3000, 2810, MATCH($B$1, resultados!$A$1:$ZZ$1, 0))</f>
        <v/>
      </c>
      <c r="B2816">
        <f>INDEX(resultados!$A$2:$ZZ$3000, 2810, MATCH($B$2, resultados!$A$1:$ZZ$1, 0))</f>
        <v/>
      </c>
      <c r="C2816">
        <f>INDEX(resultados!$A$2:$ZZ$3000, 2810, MATCH($B$3, resultados!$A$1:$ZZ$1, 0))</f>
        <v/>
      </c>
    </row>
    <row r="2817">
      <c r="A2817">
        <f>INDEX(resultados!$A$2:$ZZ$3000, 2811, MATCH($B$1, resultados!$A$1:$ZZ$1, 0))</f>
        <v/>
      </c>
      <c r="B2817">
        <f>INDEX(resultados!$A$2:$ZZ$3000, 2811, MATCH($B$2, resultados!$A$1:$ZZ$1, 0))</f>
        <v/>
      </c>
      <c r="C2817">
        <f>INDEX(resultados!$A$2:$ZZ$3000, 2811, MATCH($B$3, resultados!$A$1:$ZZ$1, 0))</f>
        <v/>
      </c>
    </row>
    <row r="2818">
      <c r="A2818">
        <f>INDEX(resultados!$A$2:$ZZ$3000, 2812, MATCH($B$1, resultados!$A$1:$ZZ$1, 0))</f>
        <v/>
      </c>
      <c r="B2818">
        <f>INDEX(resultados!$A$2:$ZZ$3000, 2812, MATCH($B$2, resultados!$A$1:$ZZ$1, 0))</f>
        <v/>
      </c>
      <c r="C2818">
        <f>INDEX(resultados!$A$2:$ZZ$3000, 2812, MATCH($B$3, resultados!$A$1:$ZZ$1, 0))</f>
        <v/>
      </c>
    </row>
    <row r="2819">
      <c r="A2819">
        <f>INDEX(resultados!$A$2:$ZZ$3000, 2813, MATCH($B$1, resultados!$A$1:$ZZ$1, 0))</f>
        <v/>
      </c>
      <c r="B2819">
        <f>INDEX(resultados!$A$2:$ZZ$3000, 2813, MATCH($B$2, resultados!$A$1:$ZZ$1, 0))</f>
        <v/>
      </c>
      <c r="C2819">
        <f>INDEX(resultados!$A$2:$ZZ$3000, 2813, MATCH($B$3, resultados!$A$1:$ZZ$1, 0))</f>
        <v/>
      </c>
    </row>
    <row r="2820">
      <c r="A2820">
        <f>INDEX(resultados!$A$2:$ZZ$3000, 2814, MATCH($B$1, resultados!$A$1:$ZZ$1, 0))</f>
        <v/>
      </c>
      <c r="B2820">
        <f>INDEX(resultados!$A$2:$ZZ$3000, 2814, MATCH($B$2, resultados!$A$1:$ZZ$1, 0))</f>
        <v/>
      </c>
      <c r="C2820">
        <f>INDEX(resultados!$A$2:$ZZ$3000, 2814, MATCH($B$3, resultados!$A$1:$ZZ$1, 0))</f>
        <v/>
      </c>
    </row>
    <row r="2821">
      <c r="A2821">
        <f>INDEX(resultados!$A$2:$ZZ$3000, 2815, MATCH($B$1, resultados!$A$1:$ZZ$1, 0))</f>
        <v/>
      </c>
      <c r="B2821">
        <f>INDEX(resultados!$A$2:$ZZ$3000, 2815, MATCH($B$2, resultados!$A$1:$ZZ$1, 0))</f>
        <v/>
      </c>
      <c r="C2821">
        <f>INDEX(resultados!$A$2:$ZZ$3000, 2815, MATCH($B$3, resultados!$A$1:$ZZ$1, 0))</f>
        <v/>
      </c>
    </row>
    <row r="2822">
      <c r="A2822">
        <f>INDEX(resultados!$A$2:$ZZ$3000, 2816, MATCH($B$1, resultados!$A$1:$ZZ$1, 0))</f>
        <v/>
      </c>
      <c r="B2822">
        <f>INDEX(resultados!$A$2:$ZZ$3000, 2816, MATCH($B$2, resultados!$A$1:$ZZ$1, 0))</f>
        <v/>
      </c>
      <c r="C2822">
        <f>INDEX(resultados!$A$2:$ZZ$3000, 2816, MATCH($B$3, resultados!$A$1:$ZZ$1, 0))</f>
        <v/>
      </c>
    </row>
    <row r="2823">
      <c r="A2823">
        <f>INDEX(resultados!$A$2:$ZZ$3000, 2817, MATCH($B$1, resultados!$A$1:$ZZ$1, 0))</f>
        <v/>
      </c>
      <c r="B2823">
        <f>INDEX(resultados!$A$2:$ZZ$3000, 2817, MATCH($B$2, resultados!$A$1:$ZZ$1, 0))</f>
        <v/>
      </c>
      <c r="C2823">
        <f>INDEX(resultados!$A$2:$ZZ$3000, 2817, MATCH($B$3, resultados!$A$1:$ZZ$1, 0))</f>
        <v/>
      </c>
    </row>
    <row r="2824">
      <c r="A2824">
        <f>INDEX(resultados!$A$2:$ZZ$3000, 2818, MATCH($B$1, resultados!$A$1:$ZZ$1, 0))</f>
        <v/>
      </c>
      <c r="B2824">
        <f>INDEX(resultados!$A$2:$ZZ$3000, 2818, MATCH($B$2, resultados!$A$1:$ZZ$1, 0))</f>
        <v/>
      </c>
      <c r="C2824">
        <f>INDEX(resultados!$A$2:$ZZ$3000, 2818, MATCH($B$3, resultados!$A$1:$ZZ$1, 0))</f>
        <v/>
      </c>
    </row>
    <row r="2825">
      <c r="A2825">
        <f>INDEX(resultados!$A$2:$ZZ$3000, 2819, MATCH($B$1, resultados!$A$1:$ZZ$1, 0))</f>
        <v/>
      </c>
      <c r="B2825">
        <f>INDEX(resultados!$A$2:$ZZ$3000, 2819, MATCH($B$2, resultados!$A$1:$ZZ$1, 0))</f>
        <v/>
      </c>
      <c r="C2825">
        <f>INDEX(resultados!$A$2:$ZZ$3000, 2819, MATCH($B$3, resultados!$A$1:$ZZ$1, 0))</f>
        <v/>
      </c>
    </row>
    <row r="2826">
      <c r="A2826">
        <f>INDEX(resultados!$A$2:$ZZ$3000, 2820, MATCH($B$1, resultados!$A$1:$ZZ$1, 0))</f>
        <v/>
      </c>
      <c r="B2826">
        <f>INDEX(resultados!$A$2:$ZZ$3000, 2820, MATCH($B$2, resultados!$A$1:$ZZ$1, 0))</f>
        <v/>
      </c>
      <c r="C2826">
        <f>INDEX(resultados!$A$2:$ZZ$3000, 2820, MATCH($B$3, resultados!$A$1:$ZZ$1, 0))</f>
        <v/>
      </c>
    </row>
    <row r="2827">
      <c r="A2827">
        <f>INDEX(resultados!$A$2:$ZZ$3000, 2821, MATCH($B$1, resultados!$A$1:$ZZ$1, 0))</f>
        <v/>
      </c>
      <c r="B2827">
        <f>INDEX(resultados!$A$2:$ZZ$3000, 2821, MATCH($B$2, resultados!$A$1:$ZZ$1, 0))</f>
        <v/>
      </c>
      <c r="C2827">
        <f>INDEX(resultados!$A$2:$ZZ$3000, 2821, MATCH($B$3, resultados!$A$1:$ZZ$1, 0))</f>
        <v/>
      </c>
    </row>
    <row r="2828">
      <c r="A2828">
        <f>INDEX(resultados!$A$2:$ZZ$3000, 2822, MATCH($B$1, resultados!$A$1:$ZZ$1, 0))</f>
        <v/>
      </c>
      <c r="B2828">
        <f>INDEX(resultados!$A$2:$ZZ$3000, 2822, MATCH($B$2, resultados!$A$1:$ZZ$1, 0))</f>
        <v/>
      </c>
      <c r="C2828">
        <f>INDEX(resultados!$A$2:$ZZ$3000, 2822, MATCH($B$3, resultados!$A$1:$ZZ$1, 0))</f>
        <v/>
      </c>
    </row>
    <row r="2829">
      <c r="A2829">
        <f>INDEX(resultados!$A$2:$ZZ$3000, 2823, MATCH($B$1, resultados!$A$1:$ZZ$1, 0))</f>
        <v/>
      </c>
      <c r="B2829">
        <f>INDEX(resultados!$A$2:$ZZ$3000, 2823, MATCH($B$2, resultados!$A$1:$ZZ$1, 0))</f>
        <v/>
      </c>
      <c r="C2829">
        <f>INDEX(resultados!$A$2:$ZZ$3000, 2823, MATCH($B$3, resultados!$A$1:$ZZ$1, 0))</f>
        <v/>
      </c>
    </row>
    <row r="2830">
      <c r="A2830">
        <f>INDEX(resultados!$A$2:$ZZ$3000, 2824, MATCH($B$1, resultados!$A$1:$ZZ$1, 0))</f>
        <v/>
      </c>
      <c r="B2830">
        <f>INDEX(resultados!$A$2:$ZZ$3000, 2824, MATCH($B$2, resultados!$A$1:$ZZ$1, 0))</f>
        <v/>
      </c>
      <c r="C2830">
        <f>INDEX(resultados!$A$2:$ZZ$3000, 2824, MATCH($B$3, resultados!$A$1:$ZZ$1, 0))</f>
        <v/>
      </c>
    </row>
    <row r="2831">
      <c r="A2831">
        <f>INDEX(resultados!$A$2:$ZZ$3000, 2825, MATCH($B$1, resultados!$A$1:$ZZ$1, 0))</f>
        <v/>
      </c>
      <c r="B2831">
        <f>INDEX(resultados!$A$2:$ZZ$3000, 2825, MATCH($B$2, resultados!$A$1:$ZZ$1, 0))</f>
        <v/>
      </c>
      <c r="C2831">
        <f>INDEX(resultados!$A$2:$ZZ$3000, 2825, MATCH($B$3, resultados!$A$1:$ZZ$1, 0))</f>
        <v/>
      </c>
    </row>
    <row r="2832">
      <c r="A2832">
        <f>INDEX(resultados!$A$2:$ZZ$3000, 2826, MATCH($B$1, resultados!$A$1:$ZZ$1, 0))</f>
        <v/>
      </c>
      <c r="B2832">
        <f>INDEX(resultados!$A$2:$ZZ$3000, 2826, MATCH($B$2, resultados!$A$1:$ZZ$1, 0))</f>
        <v/>
      </c>
      <c r="C2832">
        <f>INDEX(resultados!$A$2:$ZZ$3000, 2826, MATCH($B$3, resultados!$A$1:$ZZ$1, 0))</f>
        <v/>
      </c>
    </row>
    <row r="2833">
      <c r="A2833">
        <f>INDEX(resultados!$A$2:$ZZ$3000, 2827, MATCH($B$1, resultados!$A$1:$ZZ$1, 0))</f>
        <v/>
      </c>
      <c r="B2833">
        <f>INDEX(resultados!$A$2:$ZZ$3000, 2827, MATCH($B$2, resultados!$A$1:$ZZ$1, 0))</f>
        <v/>
      </c>
      <c r="C2833">
        <f>INDEX(resultados!$A$2:$ZZ$3000, 2827, MATCH($B$3, resultados!$A$1:$ZZ$1, 0))</f>
        <v/>
      </c>
    </row>
    <row r="2834">
      <c r="A2834">
        <f>INDEX(resultados!$A$2:$ZZ$3000, 2828, MATCH($B$1, resultados!$A$1:$ZZ$1, 0))</f>
        <v/>
      </c>
      <c r="B2834">
        <f>INDEX(resultados!$A$2:$ZZ$3000, 2828, MATCH($B$2, resultados!$A$1:$ZZ$1, 0))</f>
        <v/>
      </c>
      <c r="C2834">
        <f>INDEX(resultados!$A$2:$ZZ$3000, 2828, MATCH($B$3, resultados!$A$1:$ZZ$1, 0))</f>
        <v/>
      </c>
    </row>
    <row r="2835">
      <c r="A2835">
        <f>INDEX(resultados!$A$2:$ZZ$3000, 2829, MATCH($B$1, resultados!$A$1:$ZZ$1, 0))</f>
        <v/>
      </c>
      <c r="B2835">
        <f>INDEX(resultados!$A$2:$ZZ$3000, 2829, MATCH($B$2, resultados!$A$1:$ZZ$1, 0))</f>
        <v/>
      </c>
      <c r="C2835">
        <f>INDEX(resultados!$A$2:$ZZ$3000, 2829, MATCH($B$3, resultados!$A$1:$ZZ$1, 0))</f>
        <v/>
      </c>
    </row>
    <row r="2836">
      <c r="A2836">
        <f>INDEX(resultados!$A$2:$ZZ$3000, 2830, MATCH($B$1, resultados!$A$1:$ZZ$1, 0))</f>
        <v/>
      </c>
      <c r="B2836">
        <f>INDEX(resultados!$A$2:$ZZ$3000, 2830, MATCH($B$2, resultados!$A$1:$ZZ$1, 0))</f>
        <v/>
      </c>
      <c r="C2836">
        <f>INDEX(resultados!$A$2:$ZZ$3000, 2830, MATCH($B$3, resultados!$A$1:$ZZ$1, 0))</f>
        <v/>
      </c>
    </row>
    <row r="2837">
      <c r="A2837">
        <f>INDEX(resultados!$A$2:$ZZ$3000, 2831, MATCH($B$1, resultados!$A$1:$ZZ$1, 0))</f>
        <v/>
      </c>
      <c r="B2837">
        <f>INDEX(resultados!$A$2:$ZZ$3000, 2831, MATCH($B$2, resultados!$A$1:$ZZ$1, 0))</f>
        <v/>
      </c>
      <c r="C2837">
        <f>INDEX(resultados!$A$2:$ZZ$3000, 2831, MATCH($B$3, resultados!$A$1:$ZZ$1, 0))</f>
        <v/>
      </c>
    </row>
    <row r="2838">
      <c r="A2838">
        <f>INDEX(resultados!$A$2:$ZZ$3000, 2832, MATCH($B$1, resultados!$A$1:$ZZ$1, 0))</f>
        <v/>
      </c>
      <c r="B2838">
        <f>INDEX(resultados!$A$2:$ZZ$3000, 2832, MATCH($B$2, resultados!$A$1:$ZZ$1, 0))</f>
        <v/>
      </c>
      <c r="C2838">
        <f>INDEX(resultados!$A$2:$ZZ$3000, 2832, MATCH($B$3, resultados!$A$1:$ZZ$1, 0))</f>
        <v/>
      </c>
    </row>
    <row r="2839">
      <c r="A2839">
        <f>INDEX(resultados!$A$2:$ZZ$3000, 2833, MATCH($B$1, resultados!$A$1:$ZZ$1, 0))</f>
        <v/>
      </c>
      <c r="B2839">
        <f>INDEX(resultados!$A$2:$ZZ$3000, 2833, MATCH($B$2, resultados!$A$1:$ZZ$1, 0))</f>
        <v/>
      </c>
      <c r="C2839">
        <f>INDEX(resultados!$A$2:$ZZ$3000, 2833, MATCH($B$3, resultados!$A$1:$ZZ$1, 0))</f>
        <v/>
      </c>
    </row>
    <row r="2840">
      <c r="A2840">
        <f>INDEX(resultados!$A$2:$ZZ$3000, 2834, MATCH($B$1, resultados!$A$1:$ZZ$1, 0))</f>
        <v/>
      </c>
      <c r="B2840">
        <f>INDEX(resultados!$A$2:$ZZ$3000, 2834, MATCH($B$2, resultados!$A$1:$ZZ$1, 0))</f>
        <v/>
      </c>
      <c r="C2840">
        <f>INDEX(resultados!$A$2:$ZZ$3000, 2834, MATCH($B$3, resultados!$A$1:$ZZ$1, 0))</f>
        <v/>
      </c>
    </row>
    <row r="2841">
      <c r="A2841">
        <f>INDEX(resultados!$A$2:$ZZ$3000, 2835, MATCH($B$1, resultados!$A$1:$ZZ$1, 0))</f>
        <v/>
      </c>
      <c r="B2841">
        <f>INDEX(resultados!$A$2:$ZZ$3000, 2835, MATCH($B$2, resultados!$A$1:$ZZ$1, 0))</f>
        <v/>
      </c>
      <c r="C2841">
        <f>INDEX(resultados!$A$2:$ZZ$3000, 2835, MATCH($B$3, resultados!$A$1:$ZZ$1, 0))</f>
        <v/>
      </c>
    </row>
    <row r="2842">
      <c r="A2842">
        <f>INDEX(resultados!$A$2:$ZZ$3000, 2836, MATCH($B$1, resultados!$A$1:$ZZ$1, 0))</f>
        <v/>
      </c>
      <c r="B2842">
        <f>INDEX(resultados!$A$2:$ZZ$3000, 2836, MATCH($B$2, resultados!$A$1:$ZZ$1, 0))</f>
        <v/>
      </c>
      <c r="C2842">
        <f>INDEX(resultados!$A$2:$ZZ$3000, 2836, MATCH($B$3, resultados!$A$1:$ZZ$1, 0))</f>
        <v/>
      </c>
    </row>
    <row r="2843">
      <c r="A2843">
        <f>INDEX(resultados!$A$2:$ZZ$3000, 2837, MATCH($B$1, resultados!$A$1:$ZZ$1, 0))</f>
        <v/>
      </c>
      <c r="B2843">
        <f>INDEX(resultados!$A$2:$ZZ$3000, 2837, MATCH($B$2, resultados!$A$1:$ZZ$1, 0))</f>
        <v/>
      </c>
      <c r="C2843">
        <f>INDEX(resultados!$A$2:$ZZ$3000, 2837, MATCH($B$3, resultados!$A$1:$ZZ$1, 0))</f>
        <v/>
      </c>
    </row>
    <row r="2844">
      <c r="A2844">
        <f>INDEX(resultados!$A$2:$ZZ$3000, 2838, MATCH($B$1, resultados!$A$1:$ZZ$1, 0))</f>
        <v/>
      </c>
      <c r="B2844">
        <f>INDEX(resultados!$A$2:$ZZ$3000, 2838, MATCH($B$2, resultados!$A$1:$ZZ$1, 0))</f>
        <v/>
      </c>
      <c r="C2844">
        <f>INDEX(resultados!$A$2:$ZZ$3000, 2838, MATCH($B$3, resultados!$A$1:$ZZ$1, 0))</f>
        <v/>
      </c>
    </row>
    <row r="2845">
      <c r="A2845">
        <f>INDEX(resultados!$A$2:$ZZ$3000, 2839, MATCH($B$1, resultados!$A$1:$ZZ$1, 0))</f>
        <v/>
      </c>
      <c r="B2845">
        <f>INDEX(resultados!$A$2:$ZZ$3000, 2839, MATCH($B$2, resultados!$A$1:$ZZ$1, 0))</f>
        <v/>
      </c>
      <c r="C2845">
        <f>INDEX(resultados!$A$2:$ZZ$3000, 2839, MATCH($B$3, resultados!$A$1:$ZZ$1, 0))</f>
        <v/>
      </c>
    </row>
    <row r="2846">
      <c r="A2846">
        <f>INDEX(resultados!$A$2:$ZZ$3000, 2840, MATCH($B$1, resultados!$A$1:$ZZ$1, 0))</f>
        <v/>
      </c>
      <c r="B2846">
        <f>INDEX(resultados!$A$2:$ZZ$3000, 2840, MATCH($B$2, resultados!$A$1:$ZZ$1, 0))</f>
        <v/>
      </c>
      <c r="C2846">
        <f>INDEX(resultados!$A$2:$ZZ$3000, 2840, MATCH($B$3, resultados!$A$1:$ZZ$1, 0))</f>
        <v/>
      </c>
    </row>
    <row r="2847">
      <c r="A2847">
        <f>INDEX(resultados!$A$2:$ZZ$3000, 2841, MATCH($B$1, resultados!$A$1:$ZZ$1, 0))</f>
        <v/>
      </c>
      <c r="B2847">
        <f>INDEX(resultados!$A$2:$ZZ$3000, 2841, MATCH($B$2, resultados!$A$1:$ZZ$1, 0))</f>
        <v/>
      </c>
      <c r="C2847">
        <f>INDEX(resultados!$A$2:$ZZ$3000, 2841, MATCH($B$3, resultados!$A$1:$ZZ$1, 0))</f>
        <v/>
      </c>
    </row>
    <row r="2848">
      <c r="A2848">
        <f>INDEX(resultados!$A$2:$ZZ$3000, 2842, MATCH($B$1, resultados!$A$1:$ZZ$1, 0))</f>
        <v/>
      </c>
      <c r="B2848">
        <f>INDEX(resultados!$A$2:$ZZ$3000, 2842, MATCH($B$2, resultados!$A$1:$ZZ$1, 0))</f>
        <v/>
      </c>
      <c r="C2848">
        <f>INDEX(resultados!$A$2:$ZZ$3000, 2842, MATCH($B$3, resultados!$A$1:$ZZ$1, 0))</f>
        <v/>
      </c>
    </row>
    <row r="2849">
      <c r="A2849">
        <f>INDEX(resultados!$A$2:$ZZ$3000, 2843, MATCH($B$1, resultados!$A$1:$ZZ$1, 0))</f>
        <v/>
      </c>
      <c r="B2849">
        <f>INDEX(resultados!$A$2:$ZZ$3000, 2843, MATCH($B$2, resultados!$A$1:$ZZ$1, 0))</f>
        <v/>
      </c>
      <c r="C2849">
        <f>INDEX(resultados!$A$2:$ZZ$3000, 2843, MATCH($B$3, resultados!$A$1:$ZZ$1, 0))</f>
        <v/>
      </c>
    </row>
    <row r="2850">
      <c r="A2850">
        <f>INDEX(resultados!$A$2:$ZZ$3000, 2844, MATCH($B$1, resultados!$A$1:$ZZ$1, 0))</f>
        <v/>
      </c>
      <c r="B2850">
        <f>INDEX(resultados!$A$2:$ZZ$3000, 2844, MATCH($B$2, resultados!$A$1:$ZZ$1, 0))</f>
        <v/>
      </c>
      <c r="C2850">
        <f>INDEX(resultados!$A$2:$ZZ$3000, 2844, MATCH($B$3, resultados!$A$1:$ZZ$1, 0))</f>
        <v/>
      </c>
    </row>
    <row r="2851">
      <c r="A2851">
        <f>INDEX(resultados!$A$2:$ZZ$3000, 2845, MATCH($B$1, resultados!$A$1:$ZZ$1, 0))</f>
        <v/>
      </c>
      <c r="B2851">
        <f>INDEX(resultados!$A$2:$ZZ$3000, 2845, MATCH($B$2, resultados!$A$1:$ZZ$1, 0))</f>
        <v/>
      </c>
      <c r="C2851">
        <f>INDEX(resultados!$A$2:$ZZ$3000, 2845, MATCH($B$3, resultados!$A$1:$ZZ$1, 0))</f>
        <v/>
      </c>
    </row>
    <row r="2852">
      <c r="A2852">
        <f>INDEX(resultados!$A$2:$ZZ$3000, 2846, MATCH($B$1, resultados!$A$1:$ZZ$1, 0))</f>
        <v/>
      </c>
      <c r="B2852">
        <f>INDEX(resultados!$A$2:$ZZ$3000, 2846, MATCH($B$2, resultados!$A$1:$ZZ$1, 0))</f>
        <v/>
      </c>
      <c r="C2852">
        <f>INDEX(resultados!$A$2:$ZZ$3000, 2846, MATCH($B$3, resultados!$A$1:$ZZ$1, 0))</f>
        <v/>
      </c>
    </row>
    <row r="2853">
      <c r="A2853">
        <f>INDEX(resultados!$A$2:$ZZ$3000, 2847, MATCH($B$1, resultados!$A$1:$ZZ$1, 0))</f>
        <v/>
      </c>
      <c r="B2853">
        <f>INDEX(resultados!$A$2:$ZZ$3000, 2847, MATCH($B$2, resultados!$A$1:$ZZ$1, 0))</f>
        <v/>
      </c>
      <c r="C2853">
        <f>INDEX(resultados!$A$2:$ZZ$3000, 2847, MATCH($B$3, resultados!$A$1:$ZZ$1, 0))</f>
        <v/>
      </c>
    </row>
    <row r="2854">
      <c r="A2854">
        <f>INDEX(resultados!$A$2:$ZZ$3000, 2848, MATCH($B$1, resultados!$A$1:$ZZ$1, 0))</f>
        <v/>
      </c>
      <c r="B2854">
        <f>INDEX(resultados!$A$2:$ZZ$3000, 2848, MATCH($B$2, resultados!$A$1:$ZZ$1, 0))</f>
        <v/>
      </c>
      <c r="C2854">
        <f>INDEX(resultados!$A$2:$ZZ$3000, 2848, MATCH($B$3, resultados!$A$1:$ZZ$1, 0))</f>
        <v/>
      </c>
    </row>
    <row r="2855">
      <c r="A2855">
        <f>INDEX(resultados!$A$2:$ZZ$3000, 2849, MATCH($B$1, resultados!$A$1:$ZZ$1, 0))</f>
        <v/>
      </c>
      <c r="B2855">
        <f>INDEX(resultados!$A$2:$ZZ$3000, 2849, MATCH($B$2, resultados!$A$1:$ZZ$1, 0))</f>
        <v/>
      </c>
      <c r="C2855">
        <f>INDEX(resultados!$A$2:$ZZ$3000, 2849, MATCH($B$3, resultados!$A$1:$ZZ$1, 0))</f>
        <v/>
      </c>
    </row>
    <row r="2856">
      <c r="A2856">
        <f>INDEX(resultados!$A$2:$ZZ$3000, 2850, MATCH($B$1, resultados!$A$1:$ZZ$1, 0))</f>
        <v/>
      </c>
      <c r="B2856">
        <f>INDEX(resultados!$A$2:$ZZ$3000, 2850, MATCH($B$2, resultados!$A$1:$ZZ$1, 0))</f>
        <v/>
      </c>
      <c r="C2856">
        <f>INDEX(resultados!$A$2:$ZZ$3000, 2850, MATCH($B$3, resultados!$A$1:$ZZ$1, 0))</f>
        <v/>
      </c>
    </row>
    <row r="2857">
      <c r="A2857">
        <f>INDEX(resultados!$A$2:$ZZ$3000, 2851, MATCH($B$1, resultados!$A$1:$ZZ$1, 0))</f>
        <v/>
      </c>
      <c r="B2857">
        <f>INDEX(resultados!$A$2:$ZZ$3000, 2851, MATCH($B$2, resultados!$A$1:$ZZ$1, 0))</f>
        <v/>
      </c>
      <c r="C2857">
        <f>INDEX(resultados!$A$2:$ZZ$3000, 2851, MATCH($B$3, resultados!$A$1:$ZZ$1, 0))</f>
        <v/>
      </c>
    </row>
    <row r="2858">
      <c r="A2858">
        <f>INDEX(resultados!$A$2:$ZZ$3000, 2852, MATCH($B$1, resultados!$A$1:$ZZ$1, 0))</f>
        <v/>
      </c>
      <c r="B2858">
        <f>INDEX(resultados!$A$2:$ZZ$3000, 2852, MATCH($B$2, resultados!$A$1:$ZZ$1, 0))</f>
        <v/>
      </c>
      <c r="C2858">
        <f>INDEX(resultados!$A$2:$ZZ$3000, 2852, MATCH($B$3, resultados!$A$1:$ZZ$1, 0))</f>
        <v/>
      </c>
    </row>
    <row r="2859">
      <c r="A2859">
        <f>INDEX(resultados!$A$2:$ZZ$3000, 2853, MATCH($B$1, resultados!$A$1:$ZZ$1, 0))</f>
        <v/>
      </c>
      <c r="B2859">
        <f>INDEX(resultados!$A$2:$ZZ$3000, 2853, MATCH($B$2, resultados!$A$1:$ZZ$1, 0))</f>
        <v/>
      </c>
      <c r="C2859">
        <f>INDEX(resultados!$A$2:$ZZ$3000, 2853, MATCH($B$3, resultados!$A$1:$ZZ$1, 0))</f>
        <v/>
      </c>
    </row>
    <row r="2860">
      <c r="A2860">
        <f>INDEX(resultados!$A$2:$ZZ$3000, 2854, MATCH($B$1, resultados!$A$1:$ZZ$1, 0))</f>
        <v/>
      </c>
      <c r="B2860">
        <f>INDEX(resultados!$A$2:$ZZ$3000, 2854, MATCH($B$2, resultados!$A$1:$ZZ$1, 0))</f>
        <v/>
      </c>
      <c r="C2860">
        <f>INDEX(resultados!$A$2:$ZZ$3000, 2854, MATCH($B$3, resultados!$A$1:$ZZ$1, 0))</f>
        <v/>
      </c>
    </row>
    <row r="2861">
      <c r="A2861">
        <f>INDEX(resultados!$A$2:$ZZ$3000, 2855, MATCH($B$1, resultados!$A$1:$ZZ$1, 0))</f>
        <v/>
      </c>
      <c r="B2861">
        <f>INDEX(resultados!$A$2:$ZZ$3000, 2855, MATCH($B$2, resultados!$A$1:$ZZ$1, 0))</f>
        <v/>
      </c>
      <c r="C2861">
        <f>INDEX(resultados!$A$2:$ZZ$3000, 2855, MATCH($B$3, resultados!$A$1:$ZZ$1, 0))</f>
        <v/>
      </c>
    </row>
    <row r="2862">
      <c r="A2862">
        <f>INDEX(resultados!$A$2:$ZZ$3000, 2856, MATCH($B$1, resultados!$A$1:$ZZ$1, 0))</f>
        <v/>
      </c>
      <c r="B2862">
        <f>INDEX(resultados!$A$2:$ZZ$3000, 2856, MATCH($B$2, resultados!$A$1:$ZZ$1, 0))</f>
        <v/>
      </c>
      <c r="C2862">
        <f>INDEX(resultados!$A$2:$ZZ$3000, 2856, MATCH($B$3, resultados!$A$1:$ZZ$1, 0))</f>
        <v/>
      </c>
    </row>
    <row r="2863">
      <c r="A2863">
        <f>INDEX(resultados!$A$2:$ZZ$3000, 2857, MATCH($B$1, resultados!$A$1:$ZZ$1, 0))</f>
        <v/>
      </c>
      <c r="B2863">
        <f>INDEX(resultados!$A$2:$ZZ$3000, 2857, MATCH($B$2, resultados!$A$1:$ZZ$1, 0))</f>
        <v/>
      </c>
      <c r="C2863">
        <f>INDEX(resultados!$A$2:$ZZ$3000, 2857, MATCH($B$3, resultados!$A$1:$ZZ$1, 0))</f>
        <v/>
      </c>
    </row>
    <row r="2864">
      <c r="A2864">
        <f>INDEX(resultados!$A$2:$ZZ$3000, 2858, MATCH($B$1, resultados!$A$1:$ZZ$1, 0))</f>
        <v/>
      </c>
      <c r="B2864">
        <f>INDEX(resultados!$A$2:$ZZ$3000, 2858, MATCH($B$2, resultados!$A$1:$ZZ$1, 0))</f>
        <v/>
      </c>
      <c r="C2864">
        <f>INDEX(resultados!$A$2:$ZZ$3000, 2858, MATCH($B$3, resultados!$A$1:$ZZ$1, 0))</f>
        <v/>
      </c>
    </row>
    <row r="2865">
      <c r="A2865">
        <f>INDEX(resultados!$A$2:$ZZ$3000, 2859, MATCH($B$1, resultados!$A$1:$ZZ$1, 0))</f>
        <v/>
      </c>
      <c r="B2865">
        <f>INDEX(resultados!$A$2:$ZZ$3000, 2859, MATCH($B$2, resultados!$A$1:$ZZ$1, 0))</f>
        <v/>
      </c>
      <c r="C2865">
        <f>INDEX(resultados!$A$2:$ZZ$3000, 2859, MATCH($B$3, resultados!$A$1:$ZZ$1, 0))</f>
        <v/>
      </c>
    </row>
    <row r="2866">
      <c r="A2866">
        <f>INDEX(resultados!$A$2:$ZZ$3000, 2860, MATCH($B$1, resultados!$A$1:$ZZ$1, 0))</f>
        <v/>
      </c>
      <c r="B2866">
        <f>INDEX(resultados!$A$2:$ZZ$3000, 2860, MATCH($B$2, resultados!$A$1:$ZZ$1, 0))</f>
        <v/>
      </c>
      <c r="C2866">
        <f>INDEX(resultados!$A$2:$ZZ$3000, 2860, MATCH($B$3, resultados!$A$1:$ZZ$1, 0))</f>
        <v/>
      </c>
    </row>
    <row r="2867">
      <c r="A2867">
        <f>INDEX(resultados!$A$2:$ZZ$3000, 2861, MATCH($B$1, resultados!$A$1:$ZZ$1, 0))</f>
        <v/>
      </c>
      <c r="B2867">
        <f>INDEX(resultados!$A$2:$ZZ$3000, 2861, MATCH($B$2, resultados!$A$1:$ZZ$1, 0))</f>
        <v/>
      </c>
      <c r="C2867">
        <f>INDEX(resultados!$A$2:$ZZ$3000, 2861, MATCH($B$3, resultados!$A$1:$ZZ$1, 0))</f>
        <v/>
      </c>
    </row>
    <row r="2868">
      <c r="A2868">
        <f>INDEX(resultados!$A$2:$ZZ$3000, 2862, MATCH($B$1, resultados!$A$1:$ZZ$1, 0))</f>
        <v/>
      </c>
      <c r="B2868">
        <f>INDEX(resultados!$A$2:$ZZ$3000, 2862, MATCH($B$2, resultados!$A$1:$ZZ$1, 0))</f>
        <v/>
      </c>
      <c r="C2868">
        <f>INDEX(resultados!$A$2:$ZZ$3000, 2862, MATCH($B$3, resultados!$A$1:$ZZ$1, 0))</f>
        <v/>
      </c>
    </row>
    <row r="2869">
      <c r="A2869">
        <f>INDEX(resultados!$A$2:$ZZ$3000, 2863, MATCH($B$1, resultados!$A$1:$ZZ$1, 0))</f>
        <v/>
      </c>
      <c r="B2869">
        <f>INDEX(resultados!$A$2:$ZZ$3000, 2863, MATCH($B$2, resultados!$A$1:$ZZ$1, 0))</f>
        <v/>
      </c>
      <c r="C2869">
        <f>INDEX(resultados!$A$2:$ZZ$3000, 2863, MATCH($B$3, resultados!$A$1:$ZZ$1, 0))</f>
        <v/>
      </c>
    </row>
    <row r="2870">
      <c r="A2870">
        <f>INDEX(resultados!$A$2:$ZZ$3000, 2864, MATCH($B$1, resultados!$A$1:$ZZ$1, 0))</f>
        <v/>
      </c>
      <c r="B2870">
        <f>INDEX(resultados!$A$2:$ZZ$3000, 2864, MATCH($B$2, resultados!$A$1:$ZZ$1, 0))</f>
        <v/>
      </c>
      <c r="C2870">
        <f>INDEX(resultados!$A$2:$ZZ$3000, 2864, MATCH($B$3, resultados!$A$1:$ZZ$1, 0))</f>
        <v/>
      </c>
    </row>
    <row r="2871">
      <c r="A2871">
        <f>INDEX(resultados!$A$2:$ZZ$3000, 2865, MATCH($B$1, resultados!$A$1:$ZZ$1, 0))</f>
        <v/>
      </c>
      <c r="B2871">
        <f>INDEX(resultados!$A$2:$ZZ$3000, 2865, MATCH($B$2, resultados!$A$1:$ZZ$1, 0))</f>
        <v/>
      </c>
      <c r="C2871">
        <f>INDEX(resultados!$A$2:$ZZ$3000, 2865, MATCH($B$3, resultados!$A$1:$ZZ$1, 0))</f>
        <v/>
      </c>
    </row>
    <row r="2872">
      <c r="A2872">
        <f>INDEX(resultados!$A$2:$ZZ$3000, 2866, MATCH($B$1, resultados!$A$1:$ZZ$1, 0))</f>
        <v/>
      </c>
      <c r="B2872">
        <f>INDEX(resultados!$A$2:$ZZ$3000, 2866, MATCH($B$2, resultados!$A$1:$ZZ$1, 0))</f>
        <v/>
      </c>
      <c r="C2872">
        <f>INDEX(resultados!$A$2:$ZZ$3000, 2866, MATCH($B$3, resultados!$A$1:$ZZ$1, 0))</f>
        <v/>
      </c>
    </row>
    <row r="2873">
      <c r="A2873">
        <f>INDEX(resultados!$A$2:$ZZ$3000, 2867, MATCH($B$1, resultados!$A$1:$ZZ$1, 0))</f>
        <v/>
      </c>
      <c r="B2873">
        <f>INDEX(resultados!$A$2:$ZZ$3000, 2867, MATCH($B$2, resultados!$A$1:$ZZ$1, 0))</f>
        <v/>
      </c>
      <c r="C2873">
        <f>INDEX(resultados!$A$2:$ZZ$3000, 2867, MATCH($B$3, resultados!$A$1:$ZZ$1, 0))</f>
        <v/>
      </c>
    </row>
    <row r="2874">
      <c r="A2874">
        <f>INDEX(resultados!$A$2:$ZZ$3000, 2868, MATCH($B$1, resultados!$A$1:$ZZ$1, 0))</f>
        <v/>
      </c>
      <c r="B2874">
        <f>INDEX(resultados!$A$2:$ZZ$3000, 2868, MATCH($B$2, resultados!$A$1:$ZZ$1, 0))</f>
        <v/>
      </c>
      <c r="C2874">
        <f>INDEX(resultados!$A$2:$ZZ$3000, 2868, MATCH($B$3, resultados!$A$1:$ZZ$1, 0))</f>
        <v/>
      </c>
    </row>
    <row r="2875">
      <c r="A2875">
        <f>INDEX(resultados!$A$2:$ZZ$3000, 2869, MATCH($B$1, resultados!$A$1:$ZZ$1, 0))</f>
        <v/>
      </c>
      <c r="B2875">
        <f>INDEX(resultados!$A$2:$ZZ$3000, 2869, MATCH($B$2, resultados!$A$1:$ZZ$1, 0))</f>
        <v/>
      </c>
      <c r="C2875">
        <f>INDEX(resultados!$A$2:$ZZ$3000, 2869, MATCH($B$3, resultados!$A$1:$ZZ$1, 0))</f>
        <v/>
      </c>
    </row>
    <row r="2876">
      <c r="A2876">
        <f>INDEX(resultados!$A$2:$ZZ$3000, 2870, MATCH($B$1, resultados!$A$1:$ZZ$1, 0))</f>
        <v/>
      </c>
      <c r="B2876">
        <f>INDEX(resultados!$A$2:$ZZ$3000, 2870, MATCH($B$2, resultados!$A$1:$ZZ$1, 0))</f>
        <v/>
      </c>
      <c r="C2876">
        <f>INDEX(resultados!$A$2:$ZZ$3000, 2870, MATCH($B$3, resultados!$A$1:$ZZ$1, 0))</f>
        <v/>
      </c>
    </row>
    <row r="2877">
      <c r="A2877">
        <f>INDEX(resultados!$A$2:$ZZ$3000, 2871, MATCH($B$1, resultados!$A$1:$ZZ$1, 0))</f>
        <v/>
      </c>
      <c r="B2877">
        <f>INDEX(resultados!$A$2:$ZZ$3000, 2871, MATCH($B$2, resultados!$A$1:$ZZ$1, 0))</f>
        <v/>
      </c>
      <c r="C2877">
        <f>INDEX(resultados!$A$2:$ZZ$3000, 2871, MATCH($B$3, resultados!$A$1:$ZZ$1, 0))</f>
        <v/>
      </c>
    </row>
    <row r="2878">
      <c r="A2878">
        <f>INDEX(resultados!$A$2:$ZZ$3000, 2872, MATCH($B$1, resultados!$A$1:$ZZ$1, 0))</f>
        <v/>
      </c>
      <c r="B2878">
        <f>INDEX(resultados!$A$2:$ZZ$3000, 2872, MATCH($B$2, resultados!$A$1:$ZZ$1, 0))</f>
        <v/>
      </c>
      <c r="C2878">
        <f>INDEX(resultados!$A$2:$ZZ$3000, 2872, MATCH($B$3, resultados!$A$1:$ZZ$1, 0))</f>
        <v/>
      </c>
    </row>
    <row r="2879">
      <c r="A2879">
        <f>INDEX(resultados!$A$2:$ZZ$3000, 2873, MATCH($B$1, resultados!$A$1:$ZZ$1, 0))</f>
        <v/>
      </c>
      <c r="B2879">
        <f>INDEX(resultados!$A$2:$ZZ$3000, 2873, MATCH($B$2, resultados!$A$1:$ZZ$1, 0))</f>
        <v/>
      </c>
      <c r="C2879">
        <f>INDEX(resultados!$A$2:$ZZ$3000, 2873, MATCH($B$3, resultados!$A$1:$ZZ$1, 0))</f>
        <v/>
      </c>
    </row>
    <row r="2880">
      <c r="A2880">
        <f>INDEX(resultados!$A$2:$ZZ$3000, 2874, MATCH($B$1, resultados!$A$1:$ZZ$1, 0))</f>
        <v/>
      </c>
      <c r="B2880">
        <f>INDEX(resultados!$A$2:$ZZ$3000, 2874, MATCH($B$2, resultados!$A$1:$ZZ$1, 0))</f>
        <v/>
      </c>
      <c r="C2880">
        <f>INDEX(resultados!$A$2:$ZZ$3000, 2874, MATCH($B$3, resultados!$A$1:$ZZ$1, 0))</f>
        <v/>
      </c>
    </row>
    <row r="2881">
      <c r="A2881">
        <f>INDEX(resultados!$A$2:$ZZ$3000, 2875, MATCH($B$1, resultados!$A$1:$ZZ$1, 0))</f>
        <v/>
      </c>
      <c r="B2881">
        <f>INDEX(resultados!$A$2:$ZZ$3000, 2875, MATCH($B$2, resultados!$A$1:$ZZ$1, 0))</f>
        <v/>
      </c>
      <c r="C2881">
        <f>INDEX(resultados!$A$2:$ZZ$3000, 2875, MATCH($B$3, resultados!$A$1:$ZZ$1, 0))</f>
        <v/>
      </c>
    </row>
    <row r="2882">
      <c r="A2882">
        <f>INDEX(resultados!$A$2:$ZZ$3000, 2876, MATCH($B$1, resultados!$A$1:$ZZ$1, 0))</f>
        <v/>
      </c>
      <c r="B2882">
        <f>INDEX(resultados!$A$2:$ZZ$3000, 2876, MATCH($B$2, resultados!$A$1:$ZZ$1, 0))</f>
        <v/>
      </c>
      <c r="C2882">
        <f>INDEX(resultados!$A$2:$ZZ$3000, 2876, MATCH($B$3, resultados!$A$1:$ZZ$1, 0))</f>
        <v/>
      </c>
    </row>
    <row r="2883">
      <c r="A2883">
        <f>INDEX(resultados!$A$2:$ZZ$3000, 2877, MATCH($B$1, resultados!$A$1:$ZZ$1, 0))</f>
        <v/>
      </c>
      <c r="B2883">
        <f>INDEX(resultados!$A$2:$ZZ$3000, 2877, MATCH($B$2, resultados!$A$1:$ZZ$1, 0))</f>
        <v/>
      </c>
      <c r="C2883">
        <f>INDEX(resultados!$A$2:$ZZ$3000, 2877, MATCH($B$3, resultados!$A$1:$ZZ$1, 0))</f>
        <v/>
      </c>
    </row>
    <row r="2884">
      <c r="A2884">
        <f>INDEX(resultados!$A$2:$ZZ$3000, 2878, MATCH($B$1, resultados!$A$1:$ZZ$1, 0))</f>
        <v/>
      </c>
      <c r="B2884">
        <f>INDEX(resultados!$A$2:$ZZ$3000, 2878, MATCH($B$2, resultados!$A$1:$ZZ$1, 0))</f>
        <v/>
      </c>
      <c r="C2884">
        <f>INDEX(resultados!$A$2:$ZZ$3000, 2878, MATCH($B$3, resultados!$A$1:$ZZ$1, 0))</f>
        <v/>
      </c>
    </row>
    <row r="2885">
      <c r="A2885">
        <f>INDEX(resultados!$A$2:$ZZ$3000, 2879, MATCH($B$1, resultados!$A$1:$ZZ$1, 0))</f>
        <v/>
      </c>
      <c r="B2885">
        <f>INDEX(resultados!$A$2:$ZZ$3000, 2879, MATCH($B$2, resultados!$A$1:$ZZ$1, 0))</f>
        <v/>
      </c>
      <c r="C2885">
        <f>INDEX(resultados!$A$2:$ZZ$3000, 2879, MATCH($B$3, resultados!$A$1:$ZZ$1, 0))</f>
        <v/>
      </c>
    </row>
    <row r="2886">
      <c r="A2886">
        <f>INDEX(resultados!$A$2:$ZZ$3000, 2880, MATCH($B$1, resultados!$A$1:$ZZ$1, 0))</f>
        <v/>
      </c>
      <c r="B2886">
        <f>INDEX(resultados!$A$2:$ZZ$3000, 2880, MATCH($B$2, resultados!$A$1:$ZZ$1, 0))</f>
        <v/>
      </c>
      <c r="C2886">
        <f>INDEX(resultados!$A$2:$ZZ$3000, 2880, MATCH($B$3, resultados!$A$1:$ZZ$1, 0))</f>
        <v/>
      </c>
    </row>
    <row r="2887">
      <c r="A2887">
        <f>INDEX(resultados!$A$2:$ZZ$3000, 2881, MATCH($B$1, resultados!$A$1:$ZZ$1, 0))</f>
        <v/>
      </c>
      <c r="B2887">
        <f>INDEX(resultados!$A$2:$ZZ$3000, 2881, MATCH($B$2, resultados!$A$1:$ZZ$1, 0))</f>
        <v/>
      </c>
      <c r="C2887">
        <f>INDEX(resultados!$A$2:$ZZ$3000, 2881, MATCH($B$3, resultados!$A$1:$ZZ$1, 0))</f>
        <v/>
      </c>
    </row>
    <row r="2888">
      <c r="A2888">
        <f>INDEX(resultados!$A$2:$ZZ$3000, 2882, MATCH($B$1, resultados!$A$1:$ZZ$1, 0))</f>
        <v/>
      </c>
      <c r="B2888">
        <f>INDEX(resultados!$A$2:$ZZ$3000, 2882, MATCH($B$2, resultados!$A$1:$ZZ$1, 0))</f>
        <v/>
      </c>
      <c r="C2888">
        <f>INDEX(resultados!$A$2:$ZZ$3000, 2882, MATCH($B$3, resultados!$A$1:$ZZ$1, 0))</f>
        <v/>
      </c>
    </row>
    <row r="2889">
      <c r="A2889">
        <f>INDEX(resultados!$A$2:$ZZ$3000, 2883, MATCH($B$1, resultados!$A$1:$ZZ$1, 0))</f>
        <v/>
      </c>
      <c r="B2889">
        <f>INDEX(resultados!$A$2:$ZZ$3000, 2883, MATCH($B$2, resultados!$A$1:$ZZ$1, 0))</f>
        <v/>
      </c>
      <c r="C2889">
        <f>INDEX(resultados!$A$2:$ZZ$3000, 2883, MATCH($B$3, resultados!$A$1:$ZZ$1, 0))</f>
        <v/>
      </c>
    </row>
    <row r="2890">
      <c r="A2890">
        <f>INDEX(resultados!$A$2:$ZZ$3000, 2884, MATCH($B$1, resultados!$A$1:$ZZ$1, 0))</f>
        <v/>
      </c>
      <c r="B2890">
        <f>INDEX(resultados!$A$2:$ZZ$3000, 2884, MATCH($B$2, resultados!$A$1:$ZZ$1, 0))</f>
        <v/>
      </c>
      <c r="C2890">
        <f>INDEX(resultados!$A$2:$ZZ$3000, 2884, MATCH($B$3, resultados!$A$1:$ZZ$1, 0))</f>
        <v/>
      </c>
    </row>
    <row r="2891">
      <c r="A2891">
        <f>INDEX(resultados!$A$2:$ZZ$3000, 2885, MATCH($B$1, resultados!$A$1:$ZZ$1, 0))</f>
        <v/>
      </c>
      <c r="B2891">
        <f>INDEX(resultados!$A$2:$ZZ$3000, 2885, MATCH($B$2, resultados!$A$1:$ZZ$1, 0))</f>
        <v/>
      </c>
      <c r="C2891">
        <f>INDEX(resultados!$A$2:$ZZ$3000, 2885, MATCH($B$3, resultados!$A$1:$ZZ$1, 0))</f>
        <v/>
      </c>
    </row>
    <row r="2892">
      <c r="A2892">
        <f>INDEX(resultados!$A$2:$ZZ$3000, 2886, MATCH($B$1, resultados!$A$1:$ZZ$1, 0))</f>
        <v/>
      </c>
      <c r="B2892">
        <f>INDEX(resultados!$A$2:$ZZ$3000, 2886, MATCH($B$2, resultados!$A$1:$ZZ$1, 0))</f>
        <v/>
      </c>
      <c r="C2892">
        <f>INDEX(resultados!$A$2:$ZZ$3000, 2886, MATCH($B$3, resultados!$A$1:$ZZ$1, 0))</f>
        <v/>
      </c>
    </row>
    <row r="2893">
      <c r="A2893">
        <f>INDEX(resultados!$A$2:$ZZ$3000, 2887, MATCH($B$1, resultados!$A$1:$ZZ$1, 0))</f>
        <v/>
      </c>
      <c r="B2893">
        <f>INDEX(resultados!$A$2:$ZZ$3000, 2887, MATCH($B$2, resultados!$A$1:$ZZ$1, 0))</f>
        <v/>
      </c>
      <c r="C2893">
        <f>INDEX(resultados!$A$2:$ZZ$3000, 2887, MATCH($B$3, resultados!$A$1:$ZZ$1, 0))</f>
        <v/>
      </c>
    </row>
    <row r="2894">
      <c r="A2894">
        <f>INDEX(resultados!$A$2:$ZZ$3000, 2888, MATCH($B$1, resultados!$A$1:$ZZ$1, 0))</f>
        <v/>
      </c>
      <c r="B2894">
        <f>INDEX(resultados!$A$2:$ZZ$3000, 2888, MATCH($B$2, resultados!$A$1:$ZZ$1, 0))</f>
        <v/>
      </c>
      <c r="C2894">
        <f>INDEX(resultados!$A$2:$ZZ$3000, 2888, MATCH($B$3, resultados!$A$1:$ZZ$1, 0))</f>
        <v/>
      </c>
    </row>
    <row r="2895">
      <c r="A2895">
        <f>INDEX(resultados!$A$2:$ZZ$3000, 2889, MATCH($B$1, resultados!$A$1:$ZZ$1, 0))</f>
        <v/>
      </c>
      <c r="B2895">
        <f>INDEX(resultados!$A$2:$ZZ$3000, 2889, MATCH($B$2, resultados!$A$1:$ZZ$1, 0))</f>
        <v/>
      </c>
      <c r="C2895">
        <f>INDEX(resultados!$A$2:$ZZ$3000, 2889, MATCH($B$3, resultados!$A$1:$ZZ$1, 0))</f>
        <v/>
      </c>
    </row>
    <row r="2896">
      <c r="A2896">
        <f>INDEX(resultados!$A$2:$ZZ$3000, 2890, MATCH($B$1, resultados!$A$1:$ZZ$1, 0))</f>
        <v/>
      </c>
      <c r="B2896">
        <f>INDEX(resultados!$A$2:$ZZ$3000, 2890, MATCH($B$2, resultados!$A$1:$ZZ$1, 0))</f>
        <v/>
      </c>
      <c r="C2896">
        <f>INDEX(resultados!$A$2:$ZZ$3000, 2890, MATCH($B$3, resultados!$A$1:$ZZ$1, 0))</f>
        <v/>
      </c>
    </row>
    <row r="2897">
      <c r="A2897">
        <f>INDEX(resultados!$A$2:$ZZ$3000, 2891, MATCH($B$1, resultados!$A$1:$ZZ$1, 0))</f>
        <v/>
      </c>
      <c r="B2897">
        <f>INDEX(resultados!$A$2:$ZZ$3000, 2891, MATCH($B$2, resultados!$A$1:$ZZ$1, 0))</f>
        <v/>
      </c>
      <c r="C2897">
        <f>INDEX(resultados!$A$2:$ZZ$3000, 2891, MATCH($B$3, resultados!$A$1:$ZZ$1, 0))</f>
        <v/>
      </c>
    </row>
    <row r="2898">
      <c r="A2898">
        <f>INDEX(resultados!$A$2:$ZZ$3000, 2892, MATCH($B$1, resultados!$A$1:$ZZ$1, 0))</f>
        <v/>
      </c>
      <c r="B2898">
        <f>INDEX(resultados!$A$2:$ZZ$3000, 2892, MATCH($B$2, resultados!$A$1:$ZZ$1, 0))</f>
        <v/>
      </c>
      <c r="C2898">
        <f>INDEX(resultados!$A$2:$ZZ$3000, 2892, MATCH($B$3, resultados!$A$1:$ZZ$1, 0))</f>
        <v/>
      </c>
    </row>
    <row r="2899">
      <c r="A2899">
        <f>INDEX(resultados!$A$2:$ZZ$3000, 2893, MATCH($B$1, resultados!$A$1:$ZZ$1, 0))</f>
        <v/>
      </c>
      <c r="B2899">
        <f>INDEX(resultados!$A$2:$ZZ$3000, 2893, MATCH($B$2, resultados!$A$1:$ZZ$1, 0))</f>
        <v/>
      </c>
      <c r="C2899">
        <f>INDEX(resultados!$A$2:$ZZ$3000, 2893, MATCH($B$3, resultados!$A$1:$ZZ$1, 0))</f>
        <v/>
      </c>
    </row>
    <row r="2900">
      <c r="A2900">
        <f>INDEX(resultados!$A$2:$ZZ$3000, 2894, MATCH($B$1, resultados!$A$1:$ZZ$1, 0))</f>
        <v/>
      </c>
      <c r="B2900">
        <f>INDEX(resultados!$A$2:$ZZ$3000, 2894, MATCH($B$2, resultados!$A$1:$ZZ$1, 0))</f>
        <v/>
      </c>
      <c r="C2900">
        <f>INDEX(resultados!$A$2:$ZZ$3000, 2894, MATCH($B$3, resultados!$A$1:$ZZ$1, 0))</f>
        <v/>
      </c>
    </row>
    <row r="2901">
      <c r="A2901">
        <f>INDEX(resultados!$A$2:$ZZ$3000, 2895, MATCH($B$1, resultados!$A$1:$ZZ$1, 0))</f>
        <v/>
      </c>
      <c r="B2901">
        <f>INDEX(resultados!$A$2:$ZZ$3000, 2895, MATCH($B$2, resultados!$A$1:$ZZ$1, 0))</f>
        <v/>
      </c>
      <c r="C2901">
        <f>INDEX(resultados!$A$2:$ZZ$3000, 2895, MATCH($B$3, resultados!$A$1:$ZZ$1, 0))</f>
        <v/>
      </c>
    </row>
    <row r="2902">
      <c r="A2902">
        <f>INDEX(resultados!$A$2:$ZZ$3000, 2896, MATCH($B$1, resultados!$A$1:$ZZ$1, 0))</f>
        <v/>
      </c>
      <c r="B2902">
        <f>INDEX(resultados!$A$2:$ZZ$3000, 2896, MATCH($B$2, resultados!$A$1:$ZZ$1, 0))</f>
        <v/>
      </c>
      <c r="C2902">
        <f>INDEX(resultados!$A$2:$ZZ$3000, 2896, MATCH($B$3, resultados!$A$1:$ZZ$1, 0))</f>
        <v/>
      </c>
    </row>
    <row r="2903">
      <c r="A2903">
        <f>INDEX(resultados!$A$2:$ZZ$3000, 2897, MATCH($B$1, resultados!$A$1:$ZZ$1, 0))</f>
        <v/>
      </c>
      <c r="B2903">
        <f>INDEX(resultados!$A$2:$ZZ$3000, 2897, MATCH($B$2, resultados!$A$1:$ZZ$1, 0))</f>
        <v/>
      </c>
      <c r="C2903">
        <f>INDEX(resultados!$A$2:$ZZ$3000, 2897, MATCH($B$3, resultados!$A$1:$ZZ$1, 0))</f>
        <v/>
      </c>
    </row>
    <row r="2904">
      <c r="A2904">
        <f>INDEX(resultados!$A$2:$ZZ$3000, 2898, MATCH($B$1, resultados!$A$1:$ZZ$1, 0))</f>
        <v/>
      </c>
      <c r="B2904">
        <f>INDEX(resultados!$A$2:$ZZ$3000, 2898, MATCH($B$2, resultados!$A$1:$ZZ$1, 0))</f>
        <v/>
      </c>
      <c r="C2904">
        <f>INDEX(resultados!$A$2:$ZZ$3000, 2898, MATCH($B$3, resultados!$A$1:$ZZ$1, 0))</f>
        <v/>
      </c>
    </row>
    <row r="2905">
      <c r="A2905">
        <f>INDEX(resultados!$A$2:$ZZ$3000, 2899, MATCH($B$1, resultados!$A$1:$ZZ$1, 0))</f>
        <v/>
      </c>
      <c r="B2905">
        <f>INDEX(resultados!$A$2:$ZZ$3000, 2899, MATCH($B$2, resultados!$A$1:$ZZ$1, 0))</f>
        <v/>
      </c>
      <c r="C2905">
        <f>INDEX(resultados!$A$2:$ZZ$3000, 2899, MATCH($B$3, resultados!$A$1:$ZZ$1, 0))</f>
        <v/>
      </c>
    </row>
    <row r="2906">
      <c r="A2906">
        <f>INDEX(resultados!$A$2:$ZZ$3000, 2900, MATCH($B$1, resultados!$A$1:$ZZ$1, 0))</f>
        <v/>
      </c>
      <c r="B2906">
        <f>INDEX(resultados!$A$2:$ZZ$3000, 2900, MATCH($B$2, resultados!$A$1:$ZZ$1, 0))</f>
        <v/>
      </c>
      <c r="C2906">
        <f>INDEX(resultados!$A$2:$ZZ$3000, 2900, MATCH($B$3, resultados!$A$1:$ZZ$1, 0))</f>
        <v/>
      </c>
    </row>
    <row r="2907">
      <c r="A2907">
        <f>INDEX(resultados!$A$2:$ZZ$3000, 2901, MATCH($B$1, resultados!$A$1:$ZZ$1, 0))</f>
        <v/>
      </c>
      <c r="B2907">
        <f>INDEX(resultados!$A$2:$ZZ$3000, 2901, MATCH($B$2, resultados!$A$1:$ZZ$1, 0))</f>
        <v/>
      </c>
      <c r="C2907">
        <f>INDEX(resultados!$A$2:$ZZ$3000, 2901, MATCH($B$3, resultados!$A$1:$ZZ$1, 0))</f>
        <v/>
      </c>
    </row>
    <row r="2908">
      <c r="A2908">
        <f>INDEX(resultados!$A$2:$ZZ$3000, 2902, MATCH($B$1, resultados!$A$1:$ZZ$1, 0))</f>
        <v/>
      </c>
      <c r="B2908">
        <f>INDEX(resultados!$A$2:$ZZ$3000, 2902, MATCH($B$2, resultados!$A$1:$ZZ$1, 0))</f>
        <v/>
      </c>
      <c r="C2908">
        <f>INDEX(resultados!$A$2:$ZZ$3000, 2902, MATCH($B$3, resultados!$A$1:$ZZ$1, 0))</f>
        <v/>
      </c>
    </row>
    <row r="2909">
      <c r="A2909">
        <f>INDEX(resultados!$A$2:$ZZ$3000, 2903, MATCH($B$1, resultados!$A$1:$ZZ$1, 0))</f>
        <v/>
      </c>
      <c r="B2909">
        <f>INDEX(resultados!$A$2:$ZZ$3000, 2903, MATCH($B$2, resultados!$A$1:$ZZ$1, 0))</f>
        <v/>
      </c>
      <c r="C2909">
        <f>INDEX(resultados!$A$2:$ZZ$3000, 2903, MATCH($B$3, resultados!$A$1:$ZZ$1, 0))</f>
        <v/>
      </c>
    </row>
    <row r="2910">
      <c r="A2910">
        <f>INDEX(resultados!$A$2:$ZZ$3000, 2904, MATCH($B$1, resultados!$A$1:$ZZ$1, 0))</f>
        <v/>
      </c>
      <c r="B2910">
        <f>INDEX(resultados!$A$2:$ZZ$3000, 2904, MATCH($B$2, resultados!$A$1:$ZZ$1, 0))</f>
        <v/>
      </c>
      <c r="C2910">
        <f>INDEX(resultados!$A$2:$ZZ$3000, 2904, MATCH($B$3, resultados!$A$1:$ZZ$1, 0))</f>
        <v/>
      </c>
    </row>
    <row r="2911">
      <c r="A2911">
        <f>INDEX(resultados!$A$2:$ZZ$3000, 2905, MATCH($B$1, resultados!$A$1:$ZZ$1, 0))</f>
        <v/>
      </c>
      <c r="B2911">
        <f>INDEX(resultados!$A$2:$ZZ$3000, 2905, MATCH($B$2, resultados!$A$1:$ZZ$1, 0))</f>
        <v/>
      </c>
      <c r="C2911">
        <f>INDEX(resultados!$A$2:$ZZ$3000, 2905, MATCH($B$3, resultados!$A$1:$ZZ$1, 0))</f>
        <v/>
      </c>
    </row>
    <row r="2912">
      <c r="A2912">
        <f>INDEX(resultados!$A$2:$ZZ$3000, 2906, MATCH($B$1, resultados!$A$1:$ZZ$1, 0))</f>
        <v/>
      </c>
      <c r="B2912">
        <f>INDEX(resultados!$A$2:$ZZ$3000, 2906, MATCH($B$2, resultados!$A$1:$ZZ$1, 0))</f>
        <v/>
      </c>
      <c r="C2912">
        <f>INDEX(resultados!$A$2:$ZZ$3000, 2906, MATCH($B$3, resultados!$A$1:$ZZ$1, 0))</f>
        <v/>
      </c>
    </row>
    <row r="2913">
      <c r="A2913">
        <f>INDEX(resultados!$A$2:$ZZ$3000, 2907, MATCH($B$1, resultados!$A$1:$ZZ$1, 0))</f>
        <v/>
      </c>
      <c r="B2913">
        <f>INDEX(resultados!$A$2:$ZZ$3000, 2907, MATCH($B$2, resultados!$A$1:$ZZ$1, 0))</f>
        <v/>
      </c>
      <c r="C2913">
        <f>INDEX(resultados!$A$2:$ZZ$3000, 2907, MATCH($B$3, resultados!$A$1:$ZZ$1, 0))</f>
        <v/>
      </c>
    </row>
    <row r="2914">
      <c r="A2914">
        <f>INDEX(resultados!$A$2:$ZZ$3000, 2908, MATCH($B$1, resultados!$A$1:$ZZ$1, 0))</f>
        <v/>
      </c>
      <c r="B2914">
        <f>INDEX(resultados!$A$2:$ZZ$3000, 2908, MATCH($B$2, resultados!$A$1:$ZZ$1, 0))</f>
        <v/>
      </c>
      <c r="C2914">
        <f>INDEX(resultados!$A$2:$ZZ$3000, 2908, MATCH($B$3, resultados!$A$1:$ZZ$1, 0))</f>
        <v/>
      </c>
    </row>
    <row r="2915">
      <c r="A2915">
        <f>INDEX(resultados!$A$2:$ZZ$3000, 2909, MATCH($B$1, resultados!$A$1:$ZZ$1, 0))</f>
        <v/>
      </c>
      <c r="B2915">
        <f>INDEX(resultados!$A$2:$ZZ$3000, 2909, MATCH($B$2, resultados!$A$1:$ZZ$1, 0))</f>
        <v/>
      </c>
      <c r="C2915">
        <f>INDEX(resultados!$A$2:$ZZ$3000, 2909, MATCH($B$3, resultados!$A$1:$ZZ$1, 0))</f>
        <v/>
      </c>
    </row>
    <row r="2916">
      <c r="A2916">
        <f>INDEX(resultados!$A$2:$ZZ$3000, 2910, MATCH($B$1, resultados!$A$1:$ZZ$1, 0))</f>
        <v/>
      </c>
      <c r="B2916">
        <f>INDEX(resultados!$A$2:$ZZ$3000, 2910, MATCH($B$2, resultados!$A$1:$ZZ$1, 0))</f>
        <v/>
      </c>
      <c r="C2916">
        <f>INDEX(resultados!$A$2:$ZZ$3000, 2910, MATCH($B$3, resultados!$A$1:$ZZ$1, 0))</f>
        <v/>
      </c>
    </row>
    <row r="2917">
      <c r="A2917">
        <f>INDEX(resultados!$A$2:$ZZ$3000, 2911, MATCH($B$1, resultados!$A$1:$ZZ$1, 0))</f>
        <v/>
      </c>
      <c r="B2917">
        <f>INDEX(resultados!$A$2:$ZZ$3000, 2911, MATCH($B$2, resultados!$A$1:$ZZ$1, 0))</f>
        <v/>
      </c>
      <c r="C2917">
        <f>INDEX(resultados!$A$2:$ZZ$3000, 2911, MATCH($B$3, resultados!$A$1:$ZZ$1, 0))</f>
        <v/>
      </c>
    </row>
    <row r="2918">
      <c r="A2918">
        <f>INDEX(resultados!$A$2:$ZZ$3000, 2912, MATCH($B$1, resultados!$A$1:$ZZ$1, 0))</f>
        <v/>
      </c>
      <c r="B2918">
        <f>INDEX(resultados!$A$2:$ZZ$3000, 2912, MATCH($B$2, resultados!$A$1:$ZZ$1, 0))</f>
        <v/>
      </c>
      <c r="C2918">
        <f>INDEX(resultados!$A$2:$ZZ$3000, 2912, MATCH($B$3, resultados!$A$1:$ZZ$1, 0))</f>
        <v/>
      </c>
    </row>
    <row r="2919">
      <c r="A2919">
        <f>INDEX(resultados!$A$2:$ZZ$3000, 2913, MATCH($B$1, resultados!$A$1:$ZZ$1, 0))</f>
        <v/>
      </c>
      <c r="B2919">
        <f>INDEX(resultados!$A$2:$ZZ$3000, 2913, MATCH($B$2, resultados!$A$1:$ZZ$1, 0))</f>
        <v/>
      </c>
      <c r="C2919">
        <f>INDEX(resultados!$A$2:$ZZ$3000, 2913, MATCH($B$3, resultados!$A$1:$ZZ$1, 0))</f>
        <v/>
      </c>
    </row>
    <row r="2920">
      <c r="A2920">
        <f>INDEX(resultados!$A$2:$ZZ$3000, 2914, MATCH($B$1, resultados!$A$1:$ZZ$1, 0))</f>
        <v/>
      </c>
      <c r="B2920">
        <f>INDEX(resultados!$A$2:$ZZ$3000, 2914, MATCH($B$2, resultados!$A$1:$ZZ$1, 0))</f>
        <v/>
      </c>
      <c r="C2920">
        <f>INDEX(resultados!$A$2:$ZZ$3000, 2914, MATCH($B$3, resultados!$A$1:$ZZ$1, 0))</f>
        <v/>
      </c>
    </row>
    <row r="2921">
      <c r="A2921">
        <f>INDEX(resultados!$A$2:$ZZ$3000, 2915, MATCH($B$1, resultados!$A$1:$ZZ$1, 0))</f>
        <v/>
      </c>
      <c r="B2921">
        <f>INDEX(resultados!$A$2:$ZZ$3000, 2915, MATCH($B$2, resultados!$A$1:$ZZ$1, 0))</f>
        <v/>
      </c>
      <c r="C2921">
        <f>INDEX(resultados!$A$2:$ZZ$3000, 2915, MATCH($B$3, resultados!$A$1:$ZZ$1, 0))</f>
        <v/>
      </c>
    </row>
    <row r="2922">
      <c r="A2922">
        <f>INDEX(resultados!$A$2:$ZZ$3000, 2916, MATCH($B$1, resultados!$A$1:$ZZ$1, 0))</f>
        <v/>
      </c>
      <c r="B2922">
        <f>INDEX(resultados!$A$2:$ZZ$3000, 2916, MATCH($B$2, resultados!$A$1:$ZZ$1, 0))</f>
        <v/>
      </c>
      <c r="C2922">
        <f>INDEX(resultados!$A$2:$ZZ$3000, 2916, MATCH($B$3, resultados!$A$1:$ZZ$1, 0))</f>
        <v/>
      </c>
    </row>
    <row r="2923">
      <c r="A2923">
        <f>INDEX(resultados!$A$2:$ZZ$3000, 2917, MATCH($B$1, resultados!$A$1:$ZZ$1, 0))</f>
        <v/>
      </c>
      <c r="B2923">
        <f>INDEX(resultados!$A$2:$ZZ$3000, 2917, MATCH($B$2, resultados!$A$1:$ZZ$1, 0))</f>
        <v/>
      </c>
      <c r="C2923">
        <f>INDEX(resultados!$A$2:$ZZ$3000, 2917, MATCH($B$3, resultados!$A$1:$ZZ$1, 0))</f>
        <v/>
      </c>
    </row>
    <row r="2924">
      <c r="A2924">
        <f>INDEX(resultados!$A$2:$ZZ$3000, 2918, MATCH($B$1, resultados!$A$1:$ZZ$1, 0))</f>
        <v/>
      </c>
      <c r="B2924">
        <f>INDEX(resultados!$A$2:$ZZ$3000, 2918, MATCH($B$2, resultados!$A$1:$ZZ$1, 0))</f>
        <v/>
      </c>
      <c r="C2924">
        <f>INDEX(resultados!$A$2:$ZZ$3000, 2918, MATCH($B$3, resultados!$A$1:$ZZ$1, 0))</f>
        <v/>
      </c>
    </row>
    <row r="2925">
      <c r="A2925">
        <f>INDEX(resultados!$A$2:$ZZ$3000, 2919, MATCH($B$1, resultados!$A$1:$ZZ$1, 0))</f>
        <v/>
      </c>
      <c r="B2925">
        <f>INDEX(resultados!$A$2:$ZZ$3000, 2919, MATCH($B$2, resultados!$A$1:$ZZ$1, 0))</f>
        <v/>
      </c>
      <c r="C2925">
        <f>INDEX(resultados!$A$2:$ZZ$3000, 2919, MATCH($B$3, resultados!$A$1:$ZZ$1, 0))</f>
        <v/>
      </c>
    </row>
    <row r="2926">
      <c r="A2926">
        <f>INDEX(resultados!$A$2:$ZZ$3000, 2920, MATCH($B$1, resultados!$A$1:$ZZ$1, 0))</f>
        <v/>
      </c>
      <c r="B2926">
        <f>INDEX(resultados!$A$2:$ZZ$3000, 2920, MATCH($B$2, resultados!$A$1:$ZZ$1, 0))</f>
        <v/>
      </c>
      <c r="C2926">
        <f>INDEX(resultados!$A$2:$ZZ$3000, 2920, MATCH($B$3, resultados!$A$1:$ZZ$1, 0))</f>
        <v/>
      </c>
    </row>
    <row r="2927">
      <c r="A2927">
        <f>INDEX(resultados!$A$2:$ZZ$3000, 2921, MATCH($B$1, resultados!$A$1:$ZZ$1, 0))</f>
        <v/>
      </c>
      <c r="B2927">
        <f>INDEX(resultados!$A$2:$ZZ$3000, 2921, MATCH($B$2, resultados!$A$1:$ZZ$1, 0))</f>
        <v/>
      </c>
      <c r="C2927">
        <f>INDEX(resultados!$A$2:$ZZ$3000, 2921, MATCH($B$3, resultados!$A$1:$ZZ$1, 0))</f>
        <v/>
      </c>
    </row>
    <row r="2928">
      <c r="A2928">
        <f>INDEX(resultados!$A$2:$ZZ$3000, 2922, MATCH($B$1, resultados!$A$1:$ZZ$1, 0))</f>
        <v/>
      </c>
      <c r="B2928">
        <f>INDEX(resultados!$A$2:$ZZ$3000, 2922, MATCH($B$2, resultados!$A$1:$ZZ$1, 0))</f>
        <v/>
      </c>
      <c r="C2928">
        <f>INDEX(resultados!$A$2:$ZZ$3000, 2922, MATCH($B$3, resultados!$A$1:$ZZ$1, 0))</f>
        <v/>
      </c>
    </row>
    <row r="2929">
      <c r="A2929">
        <f>INDEX(resultados!$A$2:$ZZ$3000, 2923, MATCH($B$1, resultados!$A$1:$ZZ$1, 0))</f>
        <v/>
      </c>
      <c r="B2929">
        <f>INDEX(resultados!$A$2:$ZZ$3000, 2923, MATCH($B$2, resultados!$A$1:$ZZ$1, 0))</f>
        <v/>
      </c>
      <c r="C2929">
        <f>INDEX(resultados!$A$2:$ZZ$3000, 2923, MATCH($B$3, resultados!$A$1:$ZZ$1, 0))</f>
        <v/>
      </c>
    </row>
    <row r="2930">
      <c r="A2930">
        <f>INDEX(resultados!$A$2:$ZZ$3000, 2924, MATCH($B$1, resultados!$A$1:$ZZ$1, 0))</f>
        <v/>
      </c>
      <c r="B2930">
        <f>INDEX(resultados!$A$2:$ZZ$3000, 2924, MATCH($B$2, resultados!$A$1:$ZZ$1, 0))</f>
        <v/>
      </c>
      <c r="C2930">
        <f>INDEX(resultados!$A$2:$ZZ$3000, 2924, MATCH($B$3, resultados!$A$1:$ZZ$1, 0))</f>
        <v/>
      </c>
    </row>
    <row r="2931">
      <c r="A2931">
        <f>INDEX(resultados!$A$2:$ZZ$3000, 2925, MATCH($B$1, resultados!$A$1:$ZZ$1, 0))</f>
        <v/>
      </c>
      <c r="B2931">
        <f>INDEX(resultados!$A$2:$ZZ$3000, 2925, MATCH($B$2, resultados!$A$1:$ZZ$1, 0))</f>
        <v/>
      </c>
      <c r="C2931">
        <f>INDEX(resultados!$A$2:$ZZ$3000, 2925, MATCH($B$3, resultados!$A$1:$ZZ$1, 0))</f>
        <v/>
      </c>
    </row>
    <row r="2932">
      <c r="A2932">
        <f>INDEX(resultados!$A$2:$ZZ$3000, 2926, MATCH($B$1, resultados!$A$1:$ZZ$1, 0))</f>
        <v/>
      </c>
      <c r="B2932">
        <f>INDEX(resultados!$A$2:$ZZ$3000, 2926, MATCH($B$2, resultados!$A$1:$ZZ$1, 0))</f>
        <v/>
      </c>
      <c r="C2932">
        <f>INDEX(resultados!$A$2:$ZZ$3000, 2926, MATCH($B$3, resultados!$A$1:$ZZ$1, 0))</f>
        <v/>
      </c>
    </row>
    <row r="2933">
      <c r="A2933">
        <f>INDEX(resultados!$A$2:$ZZ$3000, 2927, MATCH($B$1, resultados!$A$1:$ZZ$1, 0))</f>
        <v/>
      </c>
      <c r="B2933">
        <f>INDEX(resultados!$A$2:$ZZ$3000, 2927, MATCH($B$2, resultados!$A$1:$ZZ$1, 0))</f>
        <v/>
      </c>
      <c r="C2933">
        <f>INDEX(resultados!$A$2:$ZZ$3000, 2927, MATCH($B$3, resultados!$A$1:$ZZ$1, 0))</f>
        <v/>
      </c>
    </row>
    <row r="2934">
      <c r="A2934">
        <f>INDEX(resultados!$A$2:$ZZ$3000, 2928, MATCH($B$1, resultados!$A$1:$ZZ$1, 0))</f>
        <v/>
      </c>
      <c r="B2934">
        <f>INDEX(resultados!$A$2:$ZZ$3000, 2928, MATCH($B$2, resultados!$A$1:$ZZ$1, 0))</f>
        <v/>
      </c>
      <c r="C2934">
        <f>INDEX(resultados!$A$2:$ZZ$3000, 2928, MATCH($B$3, resultados!$A$1:$ZZ$1, 0))</f>
        <v/>
      </c>
    </row>
    <row r="2935">
      <c r="A2935">
        <f>INDEX(resultados!$A$2:$ZZ$3000, 2929, MATCH($B$1, resultados!$A$1:$ZZ$1, 0))</f>
        <v/>
      </c>
      <c r="B2935">
        <f>INDEX(resultados!$A$2:$ZZ$3000, 2929, MATCH($B$2, resultados!$A$1:$ZZ$1, 0))</f>
        <v/>
      </c>
      <c r="C2935">
        <f>INDEX(resultados!$A$2:$ZZ$3000, 2929, MATCH($B$3, resultados!$A$1:$ZZ$1, 0))</f>
        <v/>
      </c>
    </row>
    <row r="2936">
      <c r="A2936">
        <f>INDEX(resultados!$A$2:$ZZ$3000, 2930, MATCH($B$1, resultados!$A$1:$ZZ$1, 0))</f>
        <v/>
      </c>
      <c r="B2936">
        <f>INDEX(resultados!$A$2:$ZZ$3000, 2930, MATCH($B$2, resultados!$A$1:$ZZ$1, 0))</f>
        <v/>
      </c>
      <c r="C2936">
        <f>INDEX(resultados!$A$2:$ZZ$3000, 2930, MATCH($B$3, resultados!$A$1:$ZZ$1, 0))</f>
        <v/>
      </c>
    </row>
    <row r="2937">
      <c r="A2937">
        <f>INDEX(resultados!$A$2:$ZZ$3000, 2931, MATCH($B$1, resultados!$A$1:$ZZ$1, 0))</f>
        <v/>
      </c>
      <c r="B2937">
        <f>INDEX(resultados!$A$2:$ZZ$3000, 2931, MATCH($B$2, resultados!$A$1:$ZZ$1, 0))</f>
        <v/>
      </c>
      <c r="C2937">
        <f>INDEX(resultados!$A$2:$ZZ$3000, 2931, MATCH($B$3, resultados!$A$1:$ZZ$1, 0))</f>
        <v/>
      </c>
    </row>
    <row r="2938">
      <c r="A2938">
        <f>INDEX(resultados!$A$2:$ZZ$3000, 2932, MATCH($B$1, resultados!$A$1:$ZZ$1, 0))</f>
        <v/>
      </c>
      <c r="B2938">
        <f>INDEX(resultados!$A$2:$ZZ$3000, 2932, MATCH($B$2, resultados!$A$1:$ZZ$1, 0))</f>
        <v/>
      </c>
      <c r="C2938">
        <f>INDEX(resultados!$A$2:$ZZ$3000, 2932, MATCH($B$3, resultados!$A$1:$ZZ$1, 0))</f>
        <v/>
      </c>
    </row>
    <row r="2939">
      <c r="A2939">
        <f>INDEX(resultados!$A$2:$ZZ$3000, 2933, MATCH($B$1, resultados!$A$1:$ZZ$1, 0))</f>
        <v/>
      </c>
      <c r="B2939">
        <f>INDEX(resultados!$A$2:$ZZ$3000, 2933, MATCH($B$2, resultados!$A$1:$ZZ$1, 0))</f>
        <v/>
      </c>
      <c r="C2939">
        <f>INDEX(resultados!$A$2:$ZZ$3000, 2933, MATCH($B$3, resultados!$A$1:$ZZ$1, 0))</f>
        <v/>
      </c>
    </row>
    <row r="2940">
      <c r="A2940">
        <f>INDEX(resultados!$A$2:$ZZ$3000, 2934, MATCH($B$1, resultados!$A$1:$ZZ$1, 0))</f>
        <v/>
      </c>
      <c r="B2940">
        <f>INDEX(resultados!$A$2:$ZZ$3000, 2934, MATCH($B$2, resultados!$A$1:$ZZ$1, 0))</f>
        <v/>
      </c>
      <c r="C2940">
        <f>INDEX(resultados!$A$2:$ZZ$3000, 2934, MATCH($B$3, resultados!$A$1:$ZZ$1, 0))</f>
        <v/>
      </c>
    </row>
    <row r="2941">
      <c r="A2941">
        <f>INDEX(resultados!$A$2:$ZZ$3000, 2935, MATCH($B$1, resultados!$A$1:$ZZ$1, 0))</f>
        <v/>
      </c>
      <c r="B2941">
        <f>INDEX(resultados!$A$2:$ZZ$3000, 2935, MATCH($B$2, resultados!$A$1:$ZZ$1, 0))</f>
        <v/>
      </c>
      <c r="C2941">
        <f>INDEX(resultados!$A$2:$ZZ$3000, 2935, MATCH($B$3, resultados!$A$1:$ZZ$1, 0))</f>
        <v/>
      </c>
    </row>
    <row r="2942">
      <c r="A2942">
        <f>INDEX(resultados!$A$2:$ZZ$3000, 2936, MATCH($B$1, resultados!$A$1:$ZZ$1, 0))</f>
        <v/>
      </c>
      <c r="B2942">
        <f>INDEX(resultados!$A$2:$ZZ$3000, 2936, MATCH($B$2, resultados!$A$1:$ZZ$1, 0))</f>
        <v/>
      </c>
      <c r="C2942">
        <f>INDEX(resultados!$A$2:$ZZ$3000, 2936, MATCH($B$3, resultados!$A$1:$ZZ$1, 0))</f>
        <v/>
      </c>
    </row>
    <row r="2943">
      <c r="A2943">
        <f>INDEX(resultados!$A$2:$ZZ$3000, 2937, MATCH($B$1, resultados!$A$1:$ZZ$1, 0))</f>
        <v/>
      </c>
      <c r="B2943">
        <f>INDEX(resultados!$A$2:$ZZ$3000, 2937, MATCH($B$2, resultados!$A$1:$ZZ$1, 0))</f>
        <v/>
      </c>
      <c r="C2943">
        <f>INDEX(resultados!$A$2:$ZZ$3000, 2937, MATCH($B$3, resultados!$A$1:$ZZ$1, 0))</f>
        <v/>
      </c>
    </row>
    <row r="2944">
      <c r="A2944">
        <f>INDEX(resultados!$A$2:$ZZ$3000, 2938, MATCH($B$1, resultados!$A$1:$ZZ$1, 0))</f>
        <v/>
      </c>
      <c r="B2944">
        <f>INDEX(resultados!$A$2:$ZZ$3000, 2938, MATCH($B$2, resultados!$A$1:$ZZ$1, 0))</f>
        <v/>
      </c>
      <c r="C2944">
        <f>INDEX(resultados!$A$2:$ZZ$3000, 2938, MATCH($B$3, resultados!$A$1:$ZZ$1, 0))</f>
        <v/>
      </c>
    </row>
    <row r="2945">
      <c r="A2945">
        <f>INDEX(resultados!$A$2:$ZZ$3000, 2939, MATCH($B$1, resultados!$A$1:$ZZ$1, 0))</f>
        <v/>
      </c>
      <c r="B2945">
        <f>INDEX(resultados!$A$2:$ZZ$3000, 2939, MATCH($B$2, resultados!$A$1:$ZZ$1, 0))</f>
        <v/>
      </c>
      <c r="C2945">
        <f>INDEX(resultados!$A$2:$ZZ$3000, 2939, MATCH($B$3, resultados!$A$1:$ZZ$1, 0))</f>
        <v/>
      </c>
    </row>
    <row r="2946">
      <c r="A2946">
        <f>INDEX(resultados!$A$2:$ZZ$3000, 2940, MATCH($B$1, resultados!$A$1:$ZZ$1, 0))</f>
        <v/>
      </c>
      <c r="B2946">
        <f>INDEX(resultados!$A$2:$ZZ$3000, 2940, MATCH($B$2, resultados!$A$1:$ZZ$1, 0))</f>
        <v/>
      </c>
      <c r="C2946">
        <f>INDEX(resultados!$A$2:$ZZ$3000, 2940, MATCH($B$3, resultados!$A$1:$ZZ$1, 0))</f>
        <v/>
      </c>
    </row>
    <row r="2947">
      <c r="A2947">
        <f>INDEX(resultados!$A$2:$ZZ$3000, 2941, MATCH($B$1, resultados!$A$1:$ZZ$1, 0))</f>
        <v/>
      </c>
      <c r="B2947">
        <f>INDEX(resultados!$A$2:$ZZ$3000, 2941, MATCH($B$2, resultados!$A$1:$ZZ$1, 0))</f>
        <v/>
      </c>
      <c r="C2947">
        <f>INDEX(resultados!$A$2:$ZZ$3000, 2941, MATCH($B$3, resultados!$A$1:$ZZ$1, 0))</f>
        <v/>
      </c>
    </row>
    <row r="2948">
      <c r="A2948">
        <f>INDEX(resultados!$A$2:$ZZ$3000, 2942, MATCH($B$1, resultados!$A$1:$ZZ$1, 0))</f>
        <v/>
      </c>
      <c r="B2948">
        <f>INDEX(resultados!$A$2:$ZZ$3000, 2942, MATCH($B$2, resultados!$A$1:$ZZ$1, 0))</f>
        <v/>
      </c>
      <c r="C2948">
        <f>INDEX(resultados!$A$2:$ZZ$3000, 2942, MATCH($B$3, resultados!$A$1:$ZZ$1, 0))</f>
        <v/>
      </c>
    </row>
    <row r="2949">
      <c r="A2949">
        <f>INDEX(resultados!$A$2:$ZZ$3000, 2943, MATCH($B$1, resultados!$A$1:$ZZ$1, 0))</f>
        <v/>
      </c>
      <c r="B2949">
        <f>INDEX(resultados!$A$2:$ZZ$3000, 2943, MATCH($B$2, resultados!$A$1:$ZZ$1, 0))</f>
        <v/>
      </c>
      <c r="C2949">
        <f>INDEX(resultados!$A$2:$ZZ$3000, 2943, MATCH($B$3, resultados!$A$1:$ZZ$1, 0))</f>
        <v/>
      </c>
    </row>
    <row r="2950">
      <c r="A2950">
        <f>INDEX(resultados!$A$2:$ZZ$3000, 2944, MATCH($B$1, resultados!$A$1:$ZZ$1, 0))</f>
        <v/>
      </c>
      <c r="B2950">
        <f>INDEX(resultados!$A$2:$ZZ$3000, 2944, MATCH($B$2, resultados!$A$1:$ZZ$1, 0))</f>
        <v/>
      </c>
      <c r="C2950">
        <f>INDEX(resultados!$A$2:$ZZ$3000, 2944, MATCH($B$3, resultados!$A$1:$ZZ$1, 0))</f>
        <v/>
      </c>
    </row>
    <row r="2951">
      <c r="A2951">
        <f>INDEX(resultados!$A$2:$ZZ$3000, 2945, MATCH($B$1, resultados!$A$1:$ZZ$1, 0))</f>
        <v/>
      </c>
      <c r="B2951">
        <f>INDEX(resultados!$A$2:$ZZ$3000, 2945, MATCH($B$2, resultados!$A$1:$ZZ$1, 0))</f>
        <v/>
      </c>
      <c r="C2951">
        <f>INDEX(resultados!$A$2:$ZZ$3000, 2945, MATCH($B$3, resultados!$A$1:$ZZ$1, 0))</f>
        <v/>
      </c>
    </row>
    <row r="2952">
      <c r="A2952">
        <f>INDEX(resultados!$A$2:$ZZ$3000, 2946, MATCH($B$1, resultados!$A$1:$ZZ$1, 0))</f>
        <v/>
      </c>
      <c r="B2952">
        <f>INDEX(resultados!$A$2:$ZZ$3000, 2946, MATCH($B$2, resultados!$A$1:$ZZ$1, 0))</f>
        <v/>
      </c>
      <c r="C2952">
        <f>INDEX(resultados!$A$2:$ZZ$3000, 2946, MATCH($B$3, resultados!$A$1:$ZZ$1, 0))</f>
        <v/>
      </c>
    </row>
    <row r="2953">
      <c r="A2953">
        <f>INDEX(resultados!$A$2:$ZZ$3000, 2947, MATCH($B$1, resultados!$A$1:$ZZ$1, 0))</f>
        <v/>
      </c>
      <c r="B2953">
        <f>INDEX(resultados!$A$2:$ZZ$3000, 2947, MATCH($B$2, resultados!$A$1:$ZZ$1, 0))</f>
        <v/>
      </c>
      <c r="C2953">
        <f>INDEX(resultados!$A$2:$ZZ$3000, 2947, MATCH($B$3, resultados!$A$1:$ZZ$1, 0))</f>
        <v/>
      </c>
    </row>
    <row r="2954">
      <c r="A2954">
        <f>INDEX(resultados!$A$2:$ZZ$3000, 2948, MATCH($B$1, resultados!$A$1:$ZZ$1, 0))</f>
        <v/>
      </c>
      <c r="B2954">
        <f>INDEX(resultados!$A$2:$ZZ$3000, 2948, MATCH($B$2, resultados!$A$1:$ZZ$1, 0))</f>
        <v/>
      </c>
      <c r="C2954">
        <f>INDEX(resultados!$A$2:$ZZ$3000, 2948, MATCH($B$3, resultados!$A$1:$ZZ$1, 0))</f>
        <v/>
      </c>
    </row>
    <row r="2955">
      <c r="A2955">
        <f>INDEX(resultados!$A$2:$ZZ$3000, 2949, MATCH($B$1, resultados!$A$1:$ZZ$1, 0))</f>
        <v/>
      </c>
      <c r="B2955">
        <f>INDEX(resultados!$A$2:$ZZ$3000, 2949, MATCH($B$2, resultados!$A$1:$ZZ$1, 0))</f>
        <v/>
      </c>
      <c r="C2955">
        <f>INDEX(resultados!$A$2:$ZZ$3000, 2949, MATCH($B$3, resultados!$A$1:$ZZ$1, 0))</f>
        <v/>
      </c>
    </row>
    <row r="2956">
      <c r="A2956">
        <f>INDEX(resultados!$A$2:$ZZ$3000, 2950, MATCH($B$1, resultados!$A$1:$ZZ$1, 0))</f>
        <v/>
      </c>
      <c r="B2956">
        <f>INDEX(resultados!$A$2:$ZZ$3000, 2950, MATCH($B$2, resultados!$A$1:$ZZ$1, 0))</f>
        <v/>
      </c>
      <c r="C2956">
        <f>INDEX(resultados!$A$2:$ZZ$3000, 2950, MATCH($B$3, resultados!$A$1:$ZZ$1, 0))</f>
        <v/>
      </c>
    </row>
    <row r="2957">
      <c r="A2957">
        <f>INDEX(resultados!$A$2:$ZZ$3000, 2951, MATCH($B$1, resultados!$A$1:$ZZ$1, 0))</f>
        <v/>
      </c>
      <c r="B2957">
        <f>INDEX(resultados!$A$2:$ZZ$3000, 2951, MATCH($B$2, resultados!$A$1:$ZZ$1, 0))</f>
        <v/>
      </c>
      <c r="C2957">
        <f>INDEX(resultados!$A$2:$ZZ$3000, 2951, MATCH($B$3, resultados!$A$1:$ZZ$1, 0))</f>
        <v/>
      </c>
    </row>
    <row r="2958">
      <c r="A2958">
        <f>INDEX(resultados!$A$2:$ZZ$3000, 2952, MATCH($B$1, resultados!$A$1:$ZZ$1, 0))</f>
        <v/>
      </c>
      <c r="B2958">
        <f>INDEX(resultados!$A$2:$ZZ$3000, 2952, MATCH($B$2, resultados!$A$1:$ZZ$1, 0))</f>
        <v/>
      </c>
      <c r="C2958">
        <f>INDEX(resultados!$A$2:$ZZ$3000, 2952, MATCH($B$3, resultados!$A$1:$ZZ$1, 0))</f>
        <v/>
      </c>
    </row>
    <row r="2959">
      <c r="A2959">
        <f>INDEX(resultados!$A$2:$ZZ$3000, 2953, MATCH($B$1, resultados!$A$1:$ZZ$1, 0))</f>
        <v/>
      </c>
      <c r="B2959">
        <f>INDEX(resultados!$A$2:$ZZ$3000, 2953, MATCH($B$2, resultados!$A$1:$ZZ$1, 0))</f>
        <v/>
      </c>
      <c r="C2959">
        <f>INDEX(resultados!$A$2:$ZZ$3000, 2953, MATCH($B$3, resultados!$A$1:$ZZ$1, 0))</f>
        <v/>
      </c>
    </row>
    <row r="2960">
      <c r="A2960">
        <f>INDEX(resultados!$A$2:$ZZ$3000, 2954, MATCH($B$1, resultados!$A$1:$ZZ$1, 0))</f>
        <v/>
      </c>
      <c r="B2960">
        <f>INDEX(resultados!$A$2:$ZZ$3000, 2954, MATCH($B$2, resultados!$A$1:$ZZ$1, 0))</f>
        <v/>
      </c>
      <c r="C2960">
        <f>INDEX(resultados!$A$2:$ZZ$3000, 2954, MATCH($B$3, resultados!$A$1:$ZZ$1, 0))</f>
        <v/>
      </c>
    </row>
    <row r="2961">
      <c r="A2961">
        <f>INDEX(resultados!$A$2:$ZZ$3000, 2955, MATCH($B$1, resultados!$A$1:$ZZ$1, 0))</f>
        <v/>
      </c>
      <c r="B2961">
        <f>INDEX(resultados!$A$2:$ZZ$3000, 2955, MATCH($B$2, resultados!$A$1:$ZZ$1, 0))</f>
        <v/>
      </c>
      <c r="C2961">
        <f>INDEX(resultados!$A$2:$ZZ$3000, 2955, MATCH($B$3, resultados!$A$1:$ZZ$1, 0))</f>
        <v/>
      </c>
    </row>
    <row r="2962">
      <c r="A2962">
        <f>INDEX(resultados!$A$2:$ZZ$3000, 2956, MATCH($B$1, resultados!$A$1:$ZZ$1, 0))</f>
        <v/>
      </c>
      <c r="B2962">
        <f>INDEX(resultados!$A$2:$ZZ$3000, 2956, MATCH($B$2, resultados!$A$1:$ZZ$1, 0))</f>
        <v/>
      </c>
      <c r="C2962">
        <f>INDEX(resultados!$A$2:$ZZ$3000, 2956, MATCH($B$3, resultados!$A$1:$ZZ$1, 0))</f>
        <v/>
      </c>
    </row>
    <row r="2963">
      <c r="A2963">
        <f>INDEX(resultados!$A$2:$ZZ$3000, 2957, MATCH($B$1, resultados!$A$1:$ZZ$1, 0))</f>
        <v/>
      </c>
      <c r="B2963">
        <f>INDEX(resultados!$A$2:$ZZ$3000, 2957, MATCH($B$2, resultados!$A$1:$ZZ$1, 0))</f>
        <v/>
      </c>
      <c r="C2963">
        <f>INDEX(resultados!$A$2:$ZZ$3000, 2957, MATCH($B$3, resultados!$A$1:$ZZ$1, 0))</f>
        <v/>
      </c>
    </row>
    <row r="2964">
      <c r="A2964">
        <f>INDEX(resultados!$A$2:$ZZ$3000, 2958, MATCH($B$1, resultados!$A$1:$ZZ$1, 0))</f>
        <v/>
      </c>
      <c r="B2964">
        <f>INDEX(resultados!$A$2:$ZZ$3000, 2958, MATCH($B$2, resultados!$A$1:$ZZ$1, 0))</f>
        <v/>
      </c>
      <c r="C2964">
        <f>INDEX(resultados!$A$2:$ZZ$3000, 2958, MATCH($B$3, resultados!$A$1:$ZZ$1, 0))</f>
        <v/>
      </c>
    </row>
    <row r="2965">
      <c r="A2965">
        <f>INDEX(resultados!$A$2:$ZZ$3000, 2959, MATCH($B$1, resultados!$A$1:$ZZ$1, 0))</f>
        <v/>
      </c>
      <c r="B2965">
        <f>INDEX(resultados!$A$2:$ZZ$3000, 2959, MATCH($B$2, resultados!$A$1:$ZZ$1, 0))</f>
        <v/>
      </c>
      <c r="C2965">
        <f>INDEX(resultados!$A$2:$ZZ$3000, 2959, MATCH($B$3, resultados!$A$1:$ZZ$1, 0))</f>
        <v/>
      </c>
    </row>
    <row r="2966">
      <c r="A2966">
        <f>INDEX(resultados!$A$2:$ZZ$3000, 2960, MATCH($B$1, resultados!$A$1:$ZZ$1, 0))</f>
        <v/>
      </c>
      <c r="B2966">
        <f>INDEX(resultados!$A$2:$ZZ$3000, 2960, MATCH($B$2, resultados!$A$1:$ZZ$1, 0))</f>
        <v/>
      </c>
      <c r="C2966">
        <f>INDEX(resultados!$A$2:$ZZ$3000, 2960, MATCH($B$3, resultados!$A$1:$ZZ$1, 0))</f>
        <v/>
      </c>
    </row>
    <row r="2967">
      <c r="A2967">
        <f>INDEX(resultados!$A$2:$ZZ$3000, 2961, MATCH($B$1, resultados!$A$1:$ZZ$1, 0))</f>
        <v/>
      </c>
      <c r="B2967">
        <f>INDEX(resultados!$A$2:$ZZ$3000, 2961, MATCH($B$2, resultados!$A$1:$ZZ$1, 0))</f>
        <v/>
      </c>
      <c r="C2967">
        <f>INDEX(resultados!$A$2:$ZZ$3000, 2961, MATCH($B$3, resultados!$A$1:$ZZ$1, 0))</f>
        <v/>
      </c>
    </row>
    <row r="2968">
      <c r="A2968">
        <f>INDEX(resultados!$A$2:$ZZ$3000, 2962, MATCH($B$1, resultados!$A$1:$ZZ$1, 0))</f>
        <v/>
      </c>
      <c r="B2968">
        <f>INDEX(resultados!$A$2:$ZZ$3000, 2962, MATCH($B$2, resultados!$A$1:$ZZ$1, 0))</f>
        <v/>
      </c>
      <c r="C2968">
        <f>INDEX(resultados!$A$2:$ZZ$3000, 2962, MATCH($B$3, resultados!$A$1:$ZZ$1, 0))</f>
        <v/>
      </c>
    </row>
    <row r="2969">
      <c r="A2969">
        <f>INDEX(resultados!$A$2:$ZZ$3000, 2963, MATCH($B$1, resultados!$A$1:$ZZ$1, 0))</f>
        <v/>
      </c>
      <c r="B2969">
        <f>INDEX(resultados!$A$2:$ZZ$3000, 2963, MATCH($B$2, resultados!$A$1:$ZZ$1, 0))</f>
        <v/>
      </c>
      <c r="C2969">
        <f>INDEX(resultados!$A$2:$ZZ$3000, 2963, MATCH($B$3, resultados!$A$1:$ZZ$1, 0))</f>
        <v/>
      </c>
    </row>
    <row r="2970">
      <c r="A2970">
        <f>INDEX(resultados!$A$2:$ZZ$3000, 2964, MATCH($B$1, resultados!$A$1:$ZZ$1, 0))</f>
        <v/>
      </c>
      <c r="B2970">
        <f>INDEX(resultados!$A$2:$ZZ$3000, 2964, MATCH($B$2, resultados!$A$1:$ZZ$1, 0))</f>
        <v/>
      </c>
      <c r="C2970">
        <f>INDEX(resultados!$A$2:$ZZ$3000, 2964, MATCH($B$3, resultados!$A$1:$ZZ$1, 0))</f>
        <v/>
      </c>
    </row>
    <row r="2971">
      <c r="A2971">
        <f>INDEX(resultados!$A$2:$ZZ$3000, 2965, MATCH($B$1, resultados!$A$1:$ZZ$1, 0))</f>
        <v/>
      </c>
      <c r="B2971">
        <f>INDEX(resultados!$A$2:$ZZ$3000, 2965, MATCH($B$2, resultados!$A$1:$ZZ$1, 0))</f>
        <v/>
      </c>
      <c r="C2971">
        <f>INDEX(resultados!$A$2:$ZZ$3000, 2965, MATCH($B$3, resultados!$A$1:$ZZ$1, 0))</f>
        <v/>
      </c>
    </row>
    <row r="2972">
      <c r="A2972">
        <f>INDEX(resultados!$A$2:$ZZ$3000, 2966, MATCH($B$1, resultados!$A$1:$ZZ$1, 0))</f>
        <v/>
      </c>
      <c r="B2972">
        <f>INDEX(resultados!$A$2:$ZZ$3000, 2966, MATCH($B$2, resultados!$A$1:$ZZ$1, 0))</f>
        <v/>
      </c>
      <c r="C2972">
        <f>INDEX(resultados!$A$2:$ZZ$3000, 2966, MATCH($B$3, resultados!$A$1:$ZZ$1, 0))</f>
        <v/>
      </c>
    </row>
    <row r="2973">
      <c r="A2973">
        <f>INDEX(resultados!$A$2:$ZZ$3000, 2967, MATCH($B$1, resultados!$A$1:$ZZ$1, 0))</f>
        <v/>
      </c>
      <c r="B2973">
        <f>INDEX(resultados!$A$2:$ZZ$3000, 2967, MATCH($B$2, resultados!$A$1:$ZZ$1, 0))</f>
        <v/>
      </c>
      <c r="C2973">
        <f>INDEX(resultados!$A$2:$ZZ$3000, 2967, MATCH($B$3, resultados!$A$1:$ZZ$1, 0))</f>
        <v/>
      </c>
    </row>
    <row r="2974">
      <c r="A2974">
        <f>INDEX(resultados!$A$2:$ZZ$3000, 2968, MATCH($B$1, resultados!$A$1:$ZZ$1, 0))</f>
        <v/>
      </c>
      <c r="B2974">
        <f>INDEX(resultados!$A$2:$ZZ$3000, 2968, MATCH($B$2, resultados!$A$1:$ZZ$1, 0))</f>
        <v/>
      </c>
      <c r="C2974">
        <f>INDEX(resultados!$A$2:$ZZ$3000, 2968, MATCH($B$3, resultados!$A$1:$ZZ$1, 0))</f>
        <v/>
      </c>
    </row>
    <row r="2975">
      <c r="A2975">
        <f>INDEX(resultados!$A$2:$ZZ$3000, 2969, MATCH($B$1, resultados!$A$1:$ZZ$1, 0))</f>
        <v/>
      </c>
      <c r="B2975">
        <f>INDEX(resultados!$A$2:$ZZ$3000, 2969, MATCH($B$2, resultados!$A$1:$ZZ$1, 0))</f>
        <v/>
      </c>
      <c r="C2975">
        <f>INDEX(resultados!$A$2:$ZZ$3000, 2969, MATCH($B$3, resultados!$A$1:$ZZ$1, 0))</f>
        <v/>
      </c>
    </row>
    <row r="2976">
      <c r="A2976">
        <f>INDEX(resultados!$A$2:$ZZ$3000, 2970, MATCH($B$1, resultados!$A$1:$ZZ$1, 0))</f>
        <v/>
      </c>
      <c r="B2976">
        <f>INDEX(resultados!$A$2:$ZZ$3000, 2970, MATCH($B$2, resultados!$A$1:$ZZ$1, 0))</f>
        <v/>
      </c>
      <c r="C2976">
        <f>INDEX(resultados!$A$2:$ZZ$3000, 2970, MATCH($B$3, resultados!$A$1:$ZZ$1, 0))</f>
        <v/>
      </c>
    </row>
    <row r="2977">
      <c r="A2977">
        <f>INDEX(resultados!$A$2:$ZZ$3000, 2971, MATCH($B$1, resultados!$A$1:$ZZ$1, 0))</f>
        <v/>
      </c>
      <c r="B2977">
        <f>INDEX(resultados!$A$2:$ZZ$3000, 2971, MATCH($B$2, resultados!$A$1:$ZZ$1, 0))</f>
        <v/>
      </c>
      <c r="C2977">
        <f>INDEX(resultados!$A$2:$ZZ$3000, 2971, MATCH($B$3, resultados!$A$1:$ZZ$1, 0))</f>
        <v/>
      </c>
    </row>
    <row r="2978">
      <c r="A2978">
        <f>INDEX(resultados!$A$2:$ZZ$3000, 2972, MATCH($B$1, resultados!$A$1:$ZZ$1, 0))</f>
        <v/>
      </c>
      <c r="B2978">
        <f>INDEX(resultados!$A$2:$ZZ$3000, 2972, MATCH($B$2, resultados!$A$1:$ZZ$1, 0))</f>
        <v/>
      </c>
      <c r="C2978">
        <f>INDEX(resultados!$A$2:$ZZ$3000, 2972, MATCH($B$3, resultados!$A$1:$ZZ$1, 0))</f>
        <v/>
      </c>
    </row>
    <row r="2979">
      <c r="A2979">
        <f>INDEX(resultados!$A$2:$ZZ$3000, 2973, MATCH($B$1, resultados!$A$1:$ZZ$1, 0))</f>
        <v/>
      </c>
      <c r="B2979">
        <f>INDEX(resultados!$A$2:$ZZ$3000, 2973, MATCH($B$2, resultados!$A$1:$ZZ$1, 0))</f>
        <v/>
      </c>
      <c r="C2979">
        <f>INDEX(resultados!$A$2:$ZZ$3000, 2973, MATCH($B$3, resultados!$A$1:$ZZ$1, 0))</f>
        <v/>
      </c>
    </row>
    <row r="2980">
      <c r="A2980">
        <f>INDEX(resultados!$A$2:$ZZ$3000, 2974, MATCH($B$1, resultados!$A$1:$ZZ$1, 0))</f>
        <v/>
      </c>
      <c r="B2980">
        <f>INDEX(resultados!$A$2:$ZZ$3000, 2974, MATCH($B$2, resultados!$A$1:$ZZ$1, 0))</f>
        <v/>
      </c>
      <c r="C2980">
        <f>INDEX(resultados!$A$2:$ZZ$3000, 2974, MATCH($B$3, resultados!$A$1:$ZZ$1, 0))</f>
        <v/>
      </c>
    </row>
    <row r="2981">
      <c r="A2981">
        <f>INDEX(resultados!$A$2:$ZZ$3000, 2975, MATCH($B$1, resultados!$A$1:$ZZ$1, 0))</f>
        <v/>
      </c>
      <c r="B2981">
        <f>INDEX(resultados!$A$2:$ZZ$3000, 2975, MATCH($B$2, resultados!$A$1:$ZZ$1, 0))</f>
        <v/>
      </c>
      <c r="C2981">
        <f>INDEX(resultados!$A$2:$ZZ$3000, 2975, MATCH($B$3, resultados!$A$1:$ZZ$1, 0))</f>
        <v/>
      </c>
    </row>
    <row r="2982">
      <c r="A2982">
        <f>INDEX(resultados!$A$2:$ZZ$3000, 2976, MATCH($B$1, resultados!$A$1:$ZZ$1, 0))</f>
        <v/>
      </c>
      <c r="B2982">
        <f>INDEX(resultados!$A$2:$ZZ$3000, 2976, MATCH($B$2, resultados!$A$1:$ZZ$1, 0))</f>
        <v/>
      </c>
      <c r="C2982">
        <f>INDEX(resultados!$A$2:$ZZ$3000, 2976, MATCH($B$3, resultados!$A$1:$ZZ$1, 0))</f>
        <v/>
      </c>
    </row>
    <row r="2983">
      <c r="A2983">
        <f>INDEX(resultados!$A$2:$ZZ$3000, 2977, MATCH($B$1, resultados!$A$1:$ZZ$1, 0))</f>
        <v/>
      </c>
      <c r="B2983">
        <f>INDEX(resultados!$A$2:$ZZ$3000, 2977, MATCH($B$2, resultados!$A$1:$ZZ$1, 0))</f>
        <v/>
      </c>
      <c r="C2983">
        <f>INDEX(resultados!$A$2:$ZZ$3000, 2977, MATCH($B$3, resultados!$A$1:$ZZ$1, 0))</f>
        <v/>
      </c>
    </row>
    <row r="2984">
      <c r="A2984">
        <f>INDEX(resultados!$A$2:$ZZ$3000, 2978, MATCH($B$1, resultados!$A$1:$ZZ$1, 0))</f>
        <v/>
      </c>
      <c r="B2984">
        <f>INDEX(resultados!$A$2:$ZZ$3000, 2978, MATCH($B$2, resultados!$A$1:$ZZ$1, 0))</f>
        <v/>
      </c>
      <c r="C2984">
        <f>INDEX(resultados!$A$2:$ZZ$3000, 2978, MATCH($B$3, resultados!$A$1:$ZZ$1, 0))</f>
        <v/>
      </c>
    </row>
    <row r="2985">
      <c r="A2985">
        <f>INDEX(resultados!$A$2:$ZZ$3000, 2979, MATCH($B$1, resultados!$A$1:$ZZ$1, 0))</f>
        <v/>
      </c>
      <c r="B2985">
        <f>INDEX(resultados!$A$2:$ZZ$3000, 2979, MATCH($B$2, resultados!$A$1:$ZZ$1, 0))</f>
        <v/>
      </c>
      <c r="C2985">
        <f>INDEX(resultados!$A$2:$ZZ$3000, 2979, MATCH($B$3, resultados!$A$1:$ZZ$1, 0))</f>
        <v/>
      </c>
    </row>
    <row r="2986">
      <c r="A2986">
        <f>INDEX(resultados!$A$2:$ZZ$3000, 2980, MATCH($B$1, resultados!$A$1:$ZZ$1, 0))</f>
        <v/>
      </c>
      <c r="B2986">
        <f>INDEX(resultados!$A$2:$ZZ$3000, 2980, MATCH($B$2, resultados!$A$1:$ZZ$1, 0))</f>
        <v/>
      </c>
      <c r="C2986">
        <f>INDEX(resultados!$A$2:$ZZ$3000, 2980, MATCH($B$3, resultados!$A$1:$ZZ$1, 0))</f>
        <v/>
      </c>
    </row>
    <row r="2987">
      <c r="A2987">
        <f>INDEX(resultados!$A$2:$ZZ$3000, 2981, MATCH($B$1, resultados!$A$1:$ZZ$1, 0))</f>
        <v/>
      </c>
      <c r="B2987">
        <f>INDEX(resultados!$A$2:$ZZ$3000, 2981, MATCH($B$2, resultados!$A$1:$ZZ$1, 0))</f>
        <v/>
      </c>
      <c r="C2987">
        <f>INDEX(resultados!$A$2:$ZZ$3000, 2981, MATCH($B$3, resultados!$A$1:$ZZ$1, 0))</f>
        <v/>
      </c>
    </row>
    <row r="2988">
      <c r="A2988">
        <f>INDEX(resultados!$A$2:$ZZ$3000, 2982, MATCH($B$1, resultados!$A$1:$ZZ$1, 0))</f>
        <v/>
      </c>
      <c r="B2988">
        <f>INDEX(resultados!$A$2:$ZZ$3000, 2982, MATCH($B$2, resultados!$A$1:$ZZ$1, 0))</f>
        <v/>
      </c>
      <c r="C2988">
        <f>INDEX(resultados!$A$2:$ZZ$3000, 2982, MATCH($B$3, resultados!$A$1:$ZZ$1, 0))</f>
        <v/>
      </c>
    </row>
    <row r="2989">
      <c r="A2989">
        <f>INDEX(resultados!$A$2:$ZZ$3000, 2983, MATCH($B$1, resultados!$A$1:$ZZ$1, 0))</f>
        <v/>
      </c>
      <c r="B2989">
        <f>INDEX(resultados!$A$2:$ZZ$3000, 2983, MATCH($B$2, resultados!$A$1:$ZZ$1, 0))</f>
        <v/>
      </c>
      <c r="C2989">
        <f>INDEX(resultados!$A$2:$ZZ$3000, 2983, MATCH($B$3, resultados!$A$1:$ZZ$1, 0))</f>
        <v/>
      </c>
    </row>
    <row r="2990">
      <c r="A2990">
        <f>INDEX(resultados!$A$2:$ZZ$3000, 2984, MATCH($B$1, resultados!$A$1:$ZZ$1, 0))</f>
        <v/>
      </c>
      <c r="B2990">
        <f>INDEX(resultados!$A$2:$ZZ$3000, 2984, MATCH($B$2, resultados!$A$1:$ZZ$1, 0))</f>
        <v/>
      </c>
      <c r="C2990">
        <f>INDEX(resultados!$A$2:$ZZ$3000, 2984, MATCH($B$3, resultados!$A$1:$ZZ$1, 0))</f>
        <v/>
      </c>
    </row>
    <row r="2991">
      <c r="A2991">
        <f>INDEX(resultados!$A$2:$ZZ$3000, 2985, MATCH($B$1, resultados!$A$1:$ZZ$1, 0))</f>
        <v/>
      </c>
      <c r="B2991">
        <f>INDEX(resultados!$A$2:$ZZ$3000, 2985, MATCH($B$2, resultados!$A$1:$ZZ$1, 0))</f>
        <v/>
      </c>
      <c r="C2991">
        <f>INDEX(resultados!$A$2:$ZZ$3000, 2985, MATCH($B$3, resultados!$A$1:$ZZ$1, 0))</f>
        <v/>
      </c>
    </row>
    <row r="2992">
      <c r="A2992">
        <f>INDEX(resultados!$A$2:$ZZ$3000, 2986, MATCH($B$1, resultados!$A$1:$ZZ$1, 0))</f>
        <v/>
      </c>
      <c r="B2992">
        <f>INDEX(resultados!$A$2:$ZZ$3000, 2986, MATCH($B$2, resultados!$A$1:$ZZ$1, 0))</f>
        <v/>
      </c>
      <c r="C2992">
        <f>INDEX(resultados!$A$2:$ZZ$3000, 2986, MATCH($B$3, resultados!$A$1:$ZZ$1, 0))</f>
        <v/>
      </c>
    </row>
    <row r="2993">
      <c r="A2993">
        <f>INDEX(resultados!$A$2:$ZZ$3000, 2987, MATCH($B$1, resultados!$A$1:$ZZ$1, 0))</f>
        <v/>
      </c>
      <c r="B2993">
        <f>INDEX(resultados!$A$2:$ZZ$3000, 2987, MATCH($B$2, resultados!$A$1:$ZZ$1, 0))</f>
        <v/>
      </c>
      <c r="C2993">
        <f>INDEX(resultados!$A$2:$ZZ$3000, 2987, MATCH($B$3, resultados!$A$1:$ZZ$1, 0))</f>
        <v/>
      </c>
    </row>
    <row r="2994">
      <c r="A2994">
        <f>INDEX(resultados!$A$2:$ZZ$3000, 2988, MATCH($B$1, resultados!$A$1:$ZZ$1, 0))</f>
        <v/>
      </c>
      <c r="B2994">
        <f>INDEX(resultados!$A$2:$ZZ$3000, 2988, MATCH($B$2, resultados!$A$1:$ZZ$1, 0))</f>
        <v/>
      </c>
      <c r="C2994">
        <f>INDEX(resultados!$A$2:$ZZ$3000, 2988, MATCH($B$3, resultados!$A$1:$ZZ$1, 0))</f>
        <v/>
      </c>
    </row>
    <row r="2995">
      <c r="A2995">
        <f>INDEX(resultados!$A$2:$ZZ$3000, 2989, MATCH($B$1, resultados!$A$1:$ZZ$1, 0))</f>
        <v/>
      </c>
      <c r="B2995">
        <f>INDEX(resultados!$A$2:$ZZ$3000, 2989, MATCH($B$2, resultados!$A$1:$ZZ$1, 0))</f>
        <v/>
      </c>
      <c r="C2995">
        <f>INDEX(resultados!$A$2:$ZZ$3000, 2989, MATCH($B$3, resultados!$A$1:$ZZ$1, 0))</f>
        <v/>
      </c>
    </row>
    <row r="2996">
      <c r="A2996">
        <f>INDEX(resultados!$A$2:$ZZ$3000, 2990, MATCH($B$1, resultados!$A$1:$ZZ$1, 0))</f>
        <v/>
      </c>
      <c r="B2996">
        <f>INDEX(resultados!$A$2:$ZZ$3000, 2990, MATCH($B$2, resultados!$A$1:$ZZ$1, 0))</f>
        <v/>
      </c>
      <c r="C2996">
        <f>INDEX(resultados!$A$2:$ZZ$3000, 2990, MATCH($B$3, resultados!$A$1:$ZZ$1, 0))</f>
        <v/>
      </c>
    </row>
    <row r="2997">
      <c r="A2997">
        <f>INDEX(resultados!$A$2:$ZZ$3000, 2991, MATCH($B$1, resultados!$A$1:$ZZ$1, 0))</f>
        <v/>
      </c>
      <c r="B2997">
        <f>INDEX(resultados!$A$2:$ZZ$3000, 2991, MATCH($B$2, resultados!$A$1:$ZZ$1, 0))</f>
        <v/>
      </c>
      <c r="C2997">
        <f>INDEX(resultados!$A$2:$ZZ$3000, 2991, MATCH($B$3, resultados!$A$1:$ZZ$1, 0))</f>
        <v/>
      </c>
    </row>
    <row r="2998">
      <c r="A2998">
        <f>INDEX(resultados!$A$2:$ZZ$3000, 2992, MATCH($B$1, resultados!$A$1:$ZZ$1, 0))</f>
        <v/>
      </c>
      <c r="B2998">
        <f>INDEX(resultados!$A$2:$ZZ$3000, 2992, MATCH($B$2, resultados!$A$1:$ZZ$1, 0))</f>
        <v/>
      </c>
      <c r="C2998">
        <f>INDEX(resultados!$A$2:$ZZ$3000, 2992, MATCH($B$3, resultados!$A$1:$ZZ$1, 0))</f>
        <v/>
      </c>
    </row>
    <row r="2999">
      <c r="A2999">
        <f>INDEX(resultados!$A$2:$ZZ$3000, 2993, MATCH($B$1, resultados!$A$1:$ZZ$1, 0))</f>
        <v/>
      </c>
      <c r="B2999">
        <f>INDEX(resultados!$A$2:$ZZ$3000, 2993, MATCH($B$2, resultados!$A$1:$ZZ$1, 0))</f>
        <v/>
      </c>
      <c r="C2999">
        <f>INDEX(resultados!$A$2:$ZZ$3000, 2993, MATCH($B$3, resultados!$A$1:$ZZ$1, 0))</f>
        <v/>
      </c>
    </row>
    <row r="3000">
      <c r="A3000">
        <f>INDEX(resultados!$A$2:$ZZ$3000, 2994, MATCH($B$1, resultados!$A$1:$ZZ$1, 0))</f>
        <v/>
      </c>
      <c r="B3000">
        <f>INDEX(resultados!$A$2:$ZZ$3000, 2994, MATCH($B$2, resultados!$A$1:$ZZ$1, 0))</f>
        <v/>
      </c>
      <c r="C3000">
        <f>INDEX(resultados!$A$2:$ZZ$3000, 2994, MATCH($B$3, resultados!$A$1:$ZZ$1, 0))</f>
        <v/>
      </c>
    </row>
    <row r="3001">
      <c r="A3001">
        <f>INDEX(resultados!$A$2:$ZZ$3000, 2995, MATCH($B$1, resultados!$A$1:$ZZ$1, 0))</f>
        <v/>
      </c>
      <c r="B3001">
        <f>INDEX(resultados!$A$2:$ZZ$3000, 2995, MATCH($B$2, resultados!$A$1:$ZZ$1, 0))</f>
        <v/>
      </c>
      <c r="C3001">
        <f>INDEX(resultados!$A$2:$ZZ$3000, 2995, MATCH($B$3, resultados!$A$1:$ZZ$1, 0))</f>
        <v/>
      </c>
    </row>
    <row r="3002">
      <c r="A3002">
        <f>INDEX(resultados!$A$2:$ZZ$3000, 2996, MATCH($B$1, resultados!$A$1:$ZZ$1, 0))</f>
        <v/>
      </c>
      <c r="B3002">
        <f>INDEX(resultados!$A$2:$ZZ$3000, 2996, MATCH($B$2, resultados!$A$1:$ZZ$1, 0))</f>
        <v/>
      </c>
      <c r="C3002">
        <f>INDEX(resultados!$A$2:$ZZ$3000, 2996, MATCH($B$3, resultados!$A$1:$ZZ$1, 0))</f>
        <v/>
      </c>
    </row>
    <row r="3003">
      <c r="A3003">
        <f>INDEX(resultados!$A$2:$ZZ$3000, 2997, MATCH($B$1, resultados!$A$1:$ZZ$1, 0))</f>
        <v/>
      </c>
      <c r="B3003">
        <f>INDEX(resultados!$A$2:$ZZ$3000, 2997, MATCH($B$2, resultados!$A$1:$ZZ$1, 0))</f>
        <v/>
      </c>
      <c r="C3003">
        <f>INDEX(resultados!$A$2:$ZZ$3000, 2997, MATCH($B$3, resultados!$A$1:$ZZ$1, 0))</f>
        <v/>
      </c>
    </row>
    <row r="3004">
      <c r="A3004">
        <f>INDEX(resultados!$A$2:$ZZ$3000, 2998, MATCH($B$1, resultados!$A$1:$ZZ$1, 0))</f>
        <v/>
      </c>
      <c r="B3004">
        <f>INDEX(resultados!$A$2:$ZZ$3000, 2998, MATCH($B$2, resultados!$A$1:$ZZ$1, 0))</f>
        <v/>
      </c>
      <c r="C3004">
        <f>INDEX(resultados!$A$2:$ZZ$3000, 2998, MATCH($B$3, resultados!$A$1:$ZZ$1, 0))</f>
        <v/>
      </c>
    </row>
    <row r="3005">
      <c r="A3005">
        <f>INDEX(resultados!$A$2:$ZZ$3000, 2999, MATCH($B$1, resultados!$A$1:$ZZ$1, 0))</f>
        <v/>
      </c>
      <c r="B3005">
        <f>INDEX(resultados!$A$2:$ZZ$3000, 2999, MATCH($B$2, resultados!$A$1:$ZZ$1, 0))</f>
        <v/>
      </c>
      <c r="C3005">
        <f>INDEX(resultados!$A$2:$ZZ$3000, 2999,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5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4.1671</v>
      </c>
      <c r="E2" t="n">
        <v>24</v>
      </c>
      <c r="F2" t="n">
        <v>13.69</v>
      </c>
      <c r="G2" t="n">
        <v>5.13</v>
      </c>
      <c r="H2" t="n">
        <v>0.07000000000000001</v>
      </c>
      <c r="I2" t="n">
        <v>160</v>
      </c>
      <c r="J2" t="n">
        <v>242.64</v>
      </c>
      <c r="K2" t="n">
        <v>58.47</v>
      </c>
      <c r="L2" t="n">
        <v>1</v>
      </c>
      <c r="M2" t="n">
        <v>158</v>
      </c>
      <c r="N2" t="n">
        <v>58.17</v>
      </c>
      <c r="O2" t="n">
        <v>30160.1</v>
      </c>
      <c r="P2" t="n">
        <v>221.5</v>
      </c>
      <c r="Q2" t="n">
        <v>198.22</v>
      </c>
      <c r="R2" t="n">
        <v>129.79</v>
      </c>
      <c r="S2" t="n">
        <v>25.4</v>
      </c>
      <c r="T2" t="n">
        <v>50590.58</v>
      </c>
      <c r="U2" t="n">
        <v>0.2</v>
      </c>
      <c r="V2" t="n">
        <v>0.68</v>
      </c>
      <c r="W2" t="n">
        <v>3.2</v>
      </c>
      <c r="X2" t="n">
        <v>3.28</v>
      </c>
      <c r="Y2" t="n">
        <v>1</v>
      </c>
      <c r="Z2" t="n">
        <v>10</v>
      </c>
      <c r="AA2" t="n">
        <v>891.7532729566195</v>
      </c>
      <c r="AB2" t="n">
        <v>1220.136169437075</v>
      </c>
      <c r="AC2" t="n">
        <v>1103.688085897869</v>
      </c>
      <c r="AD2" t="n">
        <v>891753.2729566195</v>
      </c>
      <c r="AE2" t="n">
        <v>1220136.169437075</v>
      </c>
      <c r="AF2" t="n">
        <v>8.881657455968544e-06</v>
      </c>
      <c r="AG2" t="n">
        <v>63</v>
      </c>
      <c r="AH2" t="n">
        <v>1103688.085897869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4.7014</v>
      </c>
      <c r="E3" t="n">
        <v>21.27</v>
      </c>
      <c r="F3" t="n">
        <v>12.85</v>
      </c>
      <c r="G3" t="n">
        <v>6.42</v>
      </c>
      <c r="H3" t="n">
        <v>0.09</v>
      </c>
      <c r="I3" t="n">
        <v>120</v>
      </c>
      <c r="J3" t="n">
        <v>243.08</v>
      </c>
      <c r="K3" t="n">
        <v>58.47</v>
      </c>
      <c r="L3" t="n">
        <v>1.25</v>
      </c>
      <c r="M3" t="n">
        <v>118</v>
      </c>
      <c r="N3" t="n">
        <v>58.36</v>
      </c>
      <c r="O3" t="n">
        <v>30214.33</v>
      </c>
      <c r="P3" t="n">
        <v>207.92</v>
      </c>
      <c r="Q3" t="n">
        <v>198.05</v>
      </c>
      <c r="R3" t="n">
        <v>103.72</v>
      </c>
      <c r="S3" t="n">
        <v>25.4</v>
      </c>
      <c r="T3" t="n">
        <v>37754.29</v>
      </c>
      <c r="U3" t="n">
        <v>0.24</v>
      </c>
      <c r="V3" t="n">
        <v>0.72</v>
      </c>
      <c r="W3" t="n">
        <v>3.14</v>
      </c>
      <c r="X3" t="n">
        <v>2.45</v>
      </c>
      <c r="Y3" t="n">
        <v>1</v>
      </c>
      <c r="Z3" t="n">
        <v>10</v>
      </c>
      <c r="AA3" t="n">
        <v>774.3047610030652</v>
      </c>
      <c r="AB3" t="n">
        <v>1059.437933919564</v>
      </c>
      <c r="AC3" t="n">
        <v>958.3266644367592</v>
      </c>
      <c r="AD3" t="n">
        <v>774304.7610030652</v>
      </c>
      <c r="AE3" t="n">
        <v>1059437.933919564</v>
      </c>
      <c r="AF3" t="n">
        <v>1.002045172025882e-05</v>
      </c>
      <c r="AG3" t="n">
        <v>56</v>
      </c>
      <c r="AH3" t="n">
        <v>958326.6644367592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5.0741</v>
      </c>
      <c r="E4" t="n">
        <v>19.71</v>
      </c>
      <c r="F4" t="n">
        <v>12.37</v>
      </c>
      <c r="G4" t="n">
        <v>7.65</v>
      </c>
      <c r="H4" t="n">
        <v>0.11</v>
      </c>
      <c r="I4" t="n">
        <v>97</v>
      </c>
      <c r="J4" t="n">
        <v>243.52</v>
      </c>
      <c r="K4" t="n">
        <v>58.47</v>
      </c>
      <c r="L4" t="n">
        <v>1.5</v>
      </c>
      <c r="M4" t="n">
        <v>95</v>
      </c>
      <c r="N4" t="n">
        <v>58.55</v>
      </c>
      <c r="O4" t="n">
        <v>30268.64</v>
      </c>
      <c r="P4" t="n">
        <v>200.2</v>
      </c>
      <c r="Q4" t="n">
        <v>198.04</v>
      </c>
      <c r="R4" t="n">
        <v>88.67</v>
      </c>
      <c r="S4" t="n">
        <v>25.4</v>
      </c>
      <c r="T4" t="n">
        <v>30347.7</v>
      </c>
      <c r="U4" t="n">
        <v>0.29</v>
      </c>
      <c r="V4" t="n">
        <v>0.75</v>
      </c>
      <c r="W4" t="n">
        <v>3.1</v>
      </c>
      <c r="X4" t="n">
        <v>1.97</v>
      </c>
      <c r="Y4" t="n">
        <v>1</v>
      </c>
      <c r="Z4" t="n">
        <v>10</v>
      </c>
      <c r="AA4" t="n">
        <v>709.2172904633123</v>
      </c>
      <c r="AB4" t="n">
        <v>970.3823852705314</v>
      </c>
      <c r="AC4" t="n">
        <v>877.7704523605428</v>
      </c>
      <c r="AD4" t="n">
        <v>709217.2904633123</v>
      </c>
      <c r="AE4" t="n">
        <v>970382.3852705314</v>
      </c>
      <c r="AF4" t="n">
        <v>1.081481560253653e-05</v>
      </c>
      <c r="AG4" t="n">
        <v>52</v>
      </c>
      <c r="AH4" t="n">
        <v>877770.4523605427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5.3738</v>
      </c>
      <c r="E5" t="n">
        <v>18.61</v>
      </c>
      <c r="F5" t="n">
        <v>12.03</v>
      </c>
      <c r="G5" t="n">
        <v>8.91</v>
      </c>
      <c r="H5" t="n">
        <v>0.13</v>
      </c>
      <c r="I5" t="n">
        <v>81</v>
      </c>
      <c r="J5" t="n">
        <v>243.96</v>
      </c>
      <c r="K5" t="n">
        <v>58.47</v>
      </c>
      <c r="L5" t="n">
        <v>1.75</v>
      </c>
      <c r="M5" t="n">
        <v>79</v>
      </c>
      <c r="N5" t="n">
        <v>58.74</v>
      </c>
      <c r="O5" t="n">
        <v>30323.01</v>
      </c>
      <c r="P5" t="n">
        <v>194.61</v>
      </c>
      <c r="Q5" t="n">
        <v>197.9</v>
      </c>
      <c r="R5" t="n">
        <v>78.11</v>
      </c>
      <c r="S5" t="n">
        <v>25.4</v>
      </c>
      <c r="T5" t="n">
        <v>25147.26</v>
      </c>
      <c r="U5" t="n">
        <v>0.33</v>
      </c>
      <c r="V5" t="n">
        <v>0.77</v>
      </c>
      <c r="W5" t="n">
        <v>3.08</v>
      </c>
      <c r="X5" t="n">
        <v>1.63</v>
      </c>
      <c r="Y5" t="n">
        <v>1</v>
      </c>
      <c r="Z5" t="n">
        <v>10</v>
      </c>
      <c r="AA5" t="n">
        <v>662.473474672528</v>
      </c>
      <c r="AB5" t="n">
        <v>906.4254343139697</v>
      </c>
      <c r="AC5" t="n">
        <v>819.9174630391309</v>
      </c>
      <c r="AD5" t="n">
        <v>662473.474672528</v>
      </c>
      <c r="AE5" t="n">
        <v>906425.4343139697</v>
      </c>
      <c r="AF5" t="n">
        <v>1.145358902759323e-05</v>
      </c>
      <c r="AG5" t="n">
        <v>49</v>
      </c>
      <c r="AH5" t="n">
        <v>819917.4630391309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5.5975</v>
      </c>
      <c r="E6" t="n">
        <v>17.86</v>
      </c>
      <c r="F6" t="n">
        <v>11.8</v>
      </c>
      <c r="G6" t="n">
        <v>10.12</v>
      </c>
      <c r="H6" t="n">
        <v>0.15</v>
      </c>
      <c r="I6" t="n">
        <v>70</v>
      </c>
      <c r="J6" t="n">
        <v>244.41</v>
      </c>
      <c r="K6" t="n">
        <v>58.47</v>
      </c>
      <c r="L6" t="n">
        <v>2</v>
      </c>
      <c r="M6" t="n">
        <v>68</v>
      </c>
      <c r="N6" t="n">
        <v>58.93</v>
      </c>
      <c r="O6" t="n">
        <v>30377.45</v>
      </c>
      <c r="P6" t="n">
        <v>190.96</v>
      </c>
      <c r="Q6" t="n">
        <v>197.95</v>
      </c>
      <c r="R6" t="n">
        <v>70.87</v>
      </c>
      <c r="S6" t="n">
        <v>25.4</v>
      </c>
      <c r="T6" t="n">
        <v>21581.93</v>
      </c>
      <c r="U6" t="n">
        <v>0.36</v>
      </c>
      <c r="V6" t="n">
        <v>0.79</v>
      </c>
      <c r="W6" t="n">
        <v>3.06</v>
      </c>
      <c r="X6" t="n">
        <v>1.41</v>
      </c>
      <c r="Y6" t="n">
        <v>1</v>
      </c>
      <c r="Z6" t="n">
        <v>10</v>
      </c>
      <c r="AA6" t="n">
        <v>631.6676851256235</v>
      </c>
      <c r="AB6" t="n">
        <v>864.2755940003775</v>
      </c>
      <c r="AC6" t="n">
        <v>781.7903443273956</v>
      </c>
      <c r="AD6" t="n">
        <v>631667.6851256235</v>
      </c>
      <c r="AE6" t="n">
        <v>864275.5940003775</v>
      </c>
      <c r="AF6" t="n">
        <v>1.193037786704997e-05</v>
      </c>
      <c r="AG6" t="n">
        <v>47</v>
      </c>
      <c r="AH6" t="n">
        <v>781790.3443273955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5.7962</v>
      </c>
      <c r="E7" t="n">
        <v>17.25</v>
      </c>
      <c r="F7" t="n">
        <v>11.62</v>
      </c>
      <c r="G7" t="n">
        <v>11.42</v>
      </c>
      <c r="H7" t="n">
        <v>0.16</v>
      </c>
      <c r="I7" t="n">
        <v>61</v>
      </c>
      <c r="J7" t="n">
        <v>244.85</v>
      </c>
      <c r="K7" t="n">
        <v>58.47</v>
      </c>
      <c r="L7" t="n">
        <v>2.25</v>
      </c>
      <c r="M7" t="n">
        <v>59</v>
      </c>
      <c r="N7" t="n">
        <v>59.12</v>
      </c>
      <c r="O7" t="n">
        <v>30431.96</v>
      </c>
      <c r="P7" t="n">
        <v>187.87</v>
      </c>
      <c r="Q7" t="n">
        <v>197.93</v>
      </c>
      <c r="R7" t="n">
        <v>65.34</v>
      </c>
      <c r="S7" t="n">
        <v>25.4</v>
      </c>
      <c r="T7" t="n">
        <v>18860.46</v>
      </c>
      <c r="U7" t="n">
        <v>0.39</v>
      </c>
      <c r="V7" t="n">
        <v>0.8</v>
      </c>
      <c r="W7" t="n">
        <v>3.04</v>
      </c>
      <c r="X7" t="n">
        <v>1.22</v>
      </c>
      <c r="Y7" t="n">
        <v>1</v>
      </c>
      <c r="Z7" t="n">
        <v>10</v>
      </c>
      <c r="AA7" t="n">
        <v>603.3135490348043</v>
      </c>
      <c r="AB7" t="n">
        <v>825.4802141047181</v>
      </c>
      <c r="AC7" t="n">
        <v>746.6975410393202</v>
      </c>
      <c r="AD7" t="n">
        <v>603313.5490348043</v>
      </c>
      <c r="AE7" t="n">
        <v>825480.2141047182</v>
      </c>
      <c r="AF7" t="n">
        <v>1.235388230334882e-05</v>
      </c>
      <c r="AG7" t="n">
        <v>45</v>
      </c>
      <c r="AH7" t="n">
        <v>746697.5410393202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5.9428</v>
      </c>
      <c r="E8" t="n">
        <v>16.83</v>
      </c>
      <c r="F8" t="n">
        <v>11.47</v>
      </c>
      <c r="G8" t="n">
        <v>12.52</v>
      </c>
      <c r="H8" t="n">
        <v>0.18</v>
      </c>
      <c r="I8" t="n">
        <v>55</v>
      </c>
      <c r="J8" t="n">
        <v>245.29</v>
      </c>
      <c r="K8" t="n">
        <v>58.47</v>
      </c>
      <c r="L8" t="n">
        <v>2.5</v>
      </c>
      <c r="M8" t="n">
        <v>53</v>
      </c>
      <c r="N8" t="n">
        <v>59.32</v>
      </c>
      <c r="O8" t="n">
        <v>30486.54</v>
      </c>
      <c r="P8" t="n">
        <v>185.54</v>
      </c>
      <c r="Q8" t="n">
        <v>197.88</v>
      </c>
      <c r="R8" t="n">
        <v>61.19</v>
      </c>
      <c r="S8" t="n">
        <v>25.4</v>
      </c>
      <c r="T8" t="n">
        <v>16815.78</v>
      </c>
      <c r="U8" t="n">
        <v>0.42</v>
      </c>
      <c r="V8" t="n">
        <v>0.8100000000000001</v>
      </c>
      <c r="W8" t="n">
        <v>3.02</v>
      </c>
      <c r="X8" t="n">
        <v>1.08</v>
      </c>
      <c r="Y8" t="n">
        <v>1</v>
      </c>
      <c r="Z8" t="n">
        <v>10</v>
      </c>
      <c r="AA8" t="n">
        <v>587.0369571938788</v>
      </c>
      <c r="AB8" t="n">
        <v>803.2098630754109</v>
      </c>
      <c r="AC8" t="n">
        <v>726.552641055616</v>
      </c>
      <c r="AD8" t="n">
        <v>587036.9571938788</v>
      </c>
      <c r="AE8" t="n">
        <v>803209.8630754109</v>
      </c>
      <c r="AF8" t="n">
        <v>1.266634204346665e-05</v>
      </c>
      <c r="AG8" t="n">
        <v>44</v>
      </c>
      <c r="AH8" t="n">
        <v>726552.6410556161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6.0896</v>
      </c>
      <c r="E9" t="n">
        <v>16.42</v>
      </c>
      <c r="F9" t="n">
        <v>11.35</v>
      </c>
      <c r="G9" t="n">
        <v>13.9</v>
      </c>
      <c r="H9" t="n">
        <v>0.2</v>
      </c>
      <c r="I9" t="n">
        <v>49</v>
      </c>
      <c r="J9" t="n">
        <v>245.73</v>
      </c>
      <c r="K9" t="n">
        <v>58.47</v>
      </c>
      <c r="L9" t="n">
        <v>2.75</v>
      </c>
      <c r="M9" t="n">
        <v>47</v>
      </c>
      <c r="N9" t="n">
        <v>59.51</v>
      </c>
      <c r="O9" t="n">
        <v>30541.19</v>
      </c>
      <c r="P9" t="n">
        <v>183.51</v>
      </c>
      <c r="Q9" t="n">
        <v>197.82</v>
      </c>
      <c r="R9" t="n">
        <v>57.34</v>
      </c>
      <c r="S9" t="n">
        <v>25.4</v>
      </c>
      <c r="T9" t="n">
        <v>14920.85</v>
      </c>
      <c r="U9" t="n">
        <v>0.44</v>
      </c>
      <c r="V9" t="n">
        <v>0.82</v>
      </c>
      <c r="W9" t="n">
        <v>3.01</v>
      </c>
      <c r="X9" t="n">
        <v>0.96</v>
      </c>
      <c r="Y9" t="n">
        <v>1</v>
      </c>
      <c r="Z9" t="n">
        <v>10</v>
      </c>
      <c r="AA9" t="n">
        <v>571.4262237988938</v>
      </c>
      <c r="AB9" t="n">
        <v>781.8505689474409</v>
      </c>
      <c r="AC9" t="n">
        <v>707.231847981262</v>
      </c>
      <c r="AD9" t="n">
        <v>571426.2237988939</v>
      </c>
      <c r="AE9" t="n">
        <v>781850.5689474409</v>
      </c>
      <c r="AF9" t="n">
        <v>1.297922805880973e-05</v>
      </c>
      <c r="AG9" t="n">
        <v>43</v>
      </c>
      <c r="AH9" t="n">
        <v>707231.847981262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6.1883</v>
      </c>
      <c r="E10" t="n">
        <v>16.16</v>
      </c>
      <c r="F10" t="n">
        <v>11.28</v>
      </c>
      <c r="G10" t="n">
        <v>15.04</v>
      </c>
      <c r="H10" t="n">
        <v>0.22</v>
      </c>
      <c r="I10" t="n">
        <v>45</v>
      </c>
      <c r="J10" t="n">
        <v>246.18</v>
      </c>
      <c r="K10" t="n">
        <v>58.47</v>
      </c>
      <c r="L10" t="n">
        <v>3</v>
      </c>
      <c r="M10" t="n">
        <v>43</v>
      </c>
      <c r="N10" t="n">
        <v>59.7</v>
      </c>
      <c r="O10" t="n">
        <v>30595.91</v>
      </c>
      <c r="P10" t="n">
        <v>182.29</v>
      </c>
      <c r="Q10" t="n">
        <v>197.85</v>
      </c>
      <c r="R10" t="n">
        <v>54.67</v>
      </c>
      <c r="S10" t="n">
        <v>25.4</v>
      </c>
      <c r="T10" t="n">
        <v>13608.44</v>
      </c>
      <c r="U10" t="n">
        <v>0.46</v>
      </c>
      <c r="V10" t="n">
        <v>0.83</v>
      </c>
      <c r="W10" t="n">
        <v>3.02</v>
      </c>
      <c r="X10" t="n">
        <v>0.88</v>
      </c>
      <c r="Y10" t="n">
        <v>1</v>
      </c>
      <c r="Z10" t="n">
        <v>10</v>
      </c>
      <c r="AA10" t="n">
        <v>567.2969076706734</v>
      </c>
      <c r="AB10" t="n">
        <v>776.2006564482391</v>
      </c>
      <c r="AC10" t="n">
        <v>702.1211552012819</v>
      </c>
      <c r="AD10" t="n">
        <v>567296.9076706733</v>
      </c>
      <c r="AE10" t="n">
        <v>776200.6564482391</v>
      </c>
      <c r="AF10" t="n">
        <v>1.318959488247706e-05</v>
      </c>
      <c r="AG10" t="n">
        <v>43</v>
      </c>
      <c r="AH10" t="n">
        <v>702121.1552012819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6.2926</v>
      </c>
      <c r="E11" t="n">
        <v>15.89</v>
      </c>
      <c r="F11" t="n">
        <v>11.2</v>
      </c>
      <c r="G11" t="n">
        <v>16.39</v>
      </c>
      <c r="H11" t="n">
        <v>0.23</v>
      </c>
      <c r="I11" t="n">
        <v>41</v>
      </c>
      <c r="J11" t="n">
        <v>246.62</v>
      </c>
      <c r="K11" t="n">
        <v>58.47</v>
      </c>
      <c r="L11" t="n">
        <v>3.25</v>
      </c>
      <c r="M11" t="n">
        <v>39</v>
      </c>
      <c r="N11" t="n">
        <v>59.9</v>
      </c>
      <c r="O11" t="n">
        <v>30650.7</v>
      </c>
      <c r="P11" t="n">
        <v>180.96</v>
      </c>
      <c r="Q11" t="n">
        <v>197.88</v>
      </c>
      <c r="R11" t="n">
        <v>52.43</v>
      </c>
      <c r="S11" t="n">
        <v>25.4</v>
      </c>
      <c r="T11" t="n">
        <v>12504.75</v>
      </c>
      <c r="U11" t="n">
        <v>0.48</v>
      </c>
      <c r="V11" t="n">
        <v>0.83</v>
      </c>
      <c r="W11" t="n">
        <v>3.01</v>
      </c>
      <c r="X11" t="n">
        <v>0.8100000000000001</v>
      </c>
      <c r="Y11" t="n">
        <v>1</v>
      </c>
      <c r="Z11" t="n">
        <v>10</v>
      </c>
      <c r="AA11" t="n">
        <v>554.0391860599614</v>
      </c>
      <c r="AB11" t="n">
        <v>758.060856851065</v>
      </c>
      <c r="AC11" t="n">
        <v>685.7125926182933</v>
      </c>
      <c r="AD11" t="n">
        <v>554039.1860599613</v>
      </c>
      <c r="AE11" t="n">
        <v>758060.8568510649</v>
      </c>
      <c r="AF11" t="n">
        <v>1.341189741245174e-05</v>
      </c>
      <c r="AG11" t="n">
        <v>42</v>
      </c>
      <c r="AH11" t="n">
        <v>685712.5926182934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6.3737</v>
      </c>
      <c r="E12" t="n">
        <v>15.69</v>
      </c>
      <c r="F12" t="n">
        <v>11.14</v>
      </c>
      <c r="G12" t="n">
        <v>17.59</v>
      </c>
      <c r="H12" t="n">
        <v>0.25</v>
      </c>
      <c r="I12" t="n">
        <v>38</v>
      </c>
      <c r="J12" t="n">
        <v>247.07</v>
      </c>
      <c r="K12" t="n">
        <v>58.47</v>
      </c>
      <c r="L12" t="n">
        <v>3.5</v>
      </c>
      <c r="M12" t="n">
        <v>36</v>
      </c>
      <c r="N12" t="n">
        <v>60.09</v>
      </c>
      <c r="O12" t="n">
        <v>30705.56</v>
      </c>
      <c r="P12" t="n">
        <v>179.91</v>
      </c>
      <c r="Q12" t="n">
        <v>197.78</v>
      </c>
      <c r="R12" t="n">
        <v>50.56</v>
      </c>
      <c r="S12" t="n">
        <v>25.4</v>
      </c>
      <c r="T12" t="n">
        <v>11588.36</v>
      </c>
      <c r="U12" t="n">
        <v>0.5</v>
      </c>
      <c r="V12" t="n">
        <v>0.84</v>
      </c>
      <c r="W12" t="n">
        <v>3</v>
      </c>
      <c r="X12" t="n">
        <v>0.75</v>
      </c>
      <c r="Y12" t="n">
        <v>1</v>
      </c>
      <c r="Z12" t="n">
        <v>10</v>
      </c>
      <c r="AA12" t="n">
        <v>541.8176411053208</v>
      </c>
      <c r="AB12" t="n">
        <v>741.3387998676156</v>
      </c>
      <c r="AC12" t="n">
        <v>670.5864652837902</v>
      </c>
      <c r="AD12" t="n">
        <v>541817.6411053209</v>
      </c>
      <c r="AE12" t="n">
        <v>741338.7998676157</v>
      </c>
      <c r="AF12" t="n">
        <v>1.358475201629592e-05</v>
      </c>
      <c r="AG12" t="n">
        <v>41</v>
      </c>
      <c r="AH12" t="n">
        <v>670586.4652837901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6.4293</v>
      </c>
      <c r="E13" t="n">
        <v>15.55</v>
      </c>
      <c r="F13" t="n">
        <v>11.1</v>
      </c>
      <c r="G13" t="n">
        <v>18.49</v>
      </c>
      <c r="H13" t="n">
        <v>0.27</v>
      </c>
      <c r="I13" t="n">
        <v>36</v>
      </c>
      <c r="J13" t="n">
        <v>247.51</v>
      </c>
      <c r="K13" t="n">
        <v>58.47</v>
      </c>
      <c r="L13" t="n">
        <v>3.75</v>
      </c>
      <c r="M13" t="n">
        <v>34</v>
      </c>
      <c r="N13" t="n">
        <v>60.29</v>
      </c>
      <c r="O13" t="n">
        <v>30760.49</v>
      </c>
      <c r="P13" t="n">
        <v>179.18</v>
      </c>
      <c r="Q13" t="n">
        <v>197.81</v>
      </c>
      <c r="R13" t="n">
        <v>49.23</v>
      </c>
      <c r="S13" t="n">
        <v>25.4</v>
      </c>
      <c r="T13" t="n">
        <v>10931.07</v>
      </c>
      <c r="U13" t="n">
        <v>0.52</v>
      </c>
      <c r="V13" t="n">
        <v>0.84</v>
      </c>
      <c r="W13" t="n">
        <v>3</v>
      </c>
      <c r="X13" t="n">
        <v>0.7</v>
      </c>
      <c r="Y13" t="n">
        <v>1</v>
      </c>
      <c r="Z13" t="n">
        <v>10</v>
      </c>
      <c r="AA13" t="n">
        <v>539.6421412754602</v>
      </c>
      <c r="AB13" t="n">
        <v>738.3621850241213</v>
      </c>
      <c r="AC13" t="n">
        <v>667.8939343832538</v>
      </c>
      <c r="AD13" t="n">
        <v>539642.1412754601</v>
      </c>
      <c r="AE13" t="n">
        <v>738362.1850241213</v>
      </c>
      <c r="AF13" t="n">
        <v>1.370325652891905e-05</v>
      </c>
      <c r="AG13" t="n">
        <v>41</v>
      </c>
      <c r="AH13" t="n">
        <v>667893.9343832538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6.5132</v>
      </c>
      <c r="E14" t="n">
        <v>15.35</v>
      </c>
      <c r="F14" t="n">
        <v>11.04</v>
      </c>
      <c r="G14" t="n">
        <v>20.07</v>
      </c>
      <c r="H14" t="n">
        <v>0.29</v>
      </c>
      <c r="I14" t="n">
        <v>33</v>
      </c>
      <c r="J14" t="n">
        <v>247.96</v>
      </c>
      <c r="K14" t="n">
        <v>58.47</v>
      </c>
      <c r="L14" t="n">
        <v>4</v>
      </c>
      <c r="M14" t="n">
        <v>31</v>
      </c>
      <c r="N14" t="n">
        <v>60.48</v>
      </c>
      <c r="O14" t="n">
        <v>30815.5</v>
      </c>
      <c r="P14" t="n">
        <v>178.21</v>
      </c>
      <c r="Q14" t="n">
        <v>197.85</v>
      </c>
      <c r="R14" t="n">
        <v>47.2</v>
      </c>
      <c r="S14" t="n">
        <v>25.4</v>
      </c>
      <c r="T14" t="n">
        <v>9931.309999999999</v>
      </c>
      <c r="U14" t="n">
        <v>0.54</v>
      </c>
      <c r="V14" t="n">
        <v>0.84</v>
      </c>
      <c r="W14" t="n">
        <v>3</v>
      </c>
      <c r="X14" t="n">
        <v>0.64</v>
      </c>
      <c r="Y14" t="n">
        <v>1</v>
      </c>
      <c r="Z14" t="n">
        <v>10</v>
      </c>
      <c r="AA14" t="n">
        <v>527.5508286337475</v>
      </c>
      <c r="AB14" t="n">
        <v>721.8183176366642</v>
      </c>
      <c r="AC14" t="n">
        <v>652.9289904797918</v>
      </c>
      <c r="AD14" t="n">
        <v>527550.8286337475</v>
      </c>
      <c r="AE14" t="n">
        <v>721818.3176366643</v>
      </c>
      <c r="AF14" t="n">
        <v>1.38820789859169e-05</v>
      </c>
      <c r="AG14" t="n">
        <v>40</v>
      </c>
      <c r="AH14" t="n">
        <v>652928.9904797918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6.5681</v>
      </c>
      <c r="E15" t="n">
        <v>15.22</v>
      </c>
      <c r="F15" t="n">
        <v>11</v>
      </c>
      <c r="G15" t="n">
        <v>21.3</v>
      </c>
      <c r="H15" t="n">
        <v>0.3</v>
      </c>
      <c r="I15" t="n">
        <v>31</v>
      </c>
      <c r="J15" t="n">
        <v>248.4</v>
      </c>
      <c r="K15" t="n">
        <v>58.47</v>
      </c>
      <c r="L15" t="n">
        <v>4.25</v>
      </c>
      <c r="M15" t="n">
        <v>29</v>
      </c>
      <c r="N15" t="n">
        <v>60.68</v>
      </c>
      <c r="O15" t="n">
        <v>30870.57</v>
      </c>
      <c r="P15" t="n">
        <v>177.65</v>
      </c>
      <c r="Q15" t="n">
        <v>197.78</v>
      </c>
      <c r="R15" t="n">
        <v>46.31</v>
      </c>
      <c r="S15" t="n">
        <v>25.4</v>
      </c>
      <c r="T15" t="n">
        <v>9497.07</v>
      </c>
      <c r="U15" t="n">
        <v>0.55</v>
      </c>
      <c r="V15" t="n">
        <v>0.85</v>
      </c>
      <c r="W15" t="n">
        <v>2.99</v>
      </c>
      <c r="X15" t="n">
        <v>0.61</v>
      </c>
      <c r="Y15" t="n">
        <v>1</v>
      </c>
      <c r="Z15" t="n">
        <v>10</v>
      </c>
      <c r="AA15" t="n">
        <v>525.6246392296615</v>
      </c>
      <c r="AB15" t="n">
        <v>719.1828203165145</v>
      </c>
      <c r="AC15" t="n">
        <v>650.5450213249335</v>
      </c>
      <c r="AD15" t="n">
        <v>525624.6392296616</v>
      </c>
      <c r="AE15" t="n">
        <v>719182.8203165145</v>
      </c>
      <c r="AF15" t="n">
        <v>1.399909153525161e-05</v>
      </c>
      <c r="AG15" t="n">
        <v>40</v>
      </c>
      <c r="AH15" t="n">
        <v>650545.0213249335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6.6045</v>
      </c>
      <c r="E16" t="n">
        <v>15.14</v>
      </c>
      <c r="F16" t="n">
        <v>10.97</v>
      </c>
      <c r="G16" t="n">
        <v>21.93</v>
      </c>
      <c r="H16" t="n">
        <v>0.32</v>
      </c>
      <c r="I16" t="n">
        <v>30</v>
      </c>
      <c r="J16" t="n">
        <v>248.85</v>
      </c>
      <c r="K16" t="n">
        <v>58.47</v>
      </c>
      <c r="L16" t="n">
        <v>4.5</v>
      </c>
      <c r="M16" t="n">
        <v>28</v>
      </c>
      <c r="N16" t="n">
        <v>60.88</v>
      </c>
      <c r="O16" t="n">
        <v>30925.72</v>
      </c>
      <c r="P16" t="n">
        <v>176.98</v>
      </c>
      <c r="Q16" t="n">
        <v>197.82</v>
      </c>
      <c r="R16" t="n">
        <v>45.13</v>
      </c>
      <c r="S16" t="n">
        <v>25.4</v>
      </c>
      <c r="T16" t="n">
        <v>8911.82</v>
      </c>
      <c r="U16" t="n">
        <v>0.5600000000000001</v>
      </c>
      <c r="V16" t="n">
        <v>0.85</v>
      </c>
      <c r="W16" t="n">
        <v>2.99</v>
      </c>
      <c r="X16" t="n">
        <v>0.58</v>
      </c>
      <c r="Y16" t="n">
        <v>1</v>
      </c>
      <c r="Z16" t="n">
        <v>10</v>
      </c>
      <c r="AA16" t="n">
        <v>524.1133983730365</v>
      </c>
      <c r="AB16" t="n">
        <v>717.1150739052391</v>
      </c>
      <c r="AC16" t="n">
        <v>648.6746177290498</v>
      </c>
      <c r="AD16" t="n">
        <v>524113.3983730365</v>
      </c>
      <c r="AE16" t="n">
        <v>717115.0739052391</v>
      </c>
      <c r="AF16" t="n">
        <v>1.407667362624949e-05</v>
      </c>
      <c r="AG16" t="n">
        <v>40</v>
      </c>
      <c r="AH16" t="n">
        <v>648674.6177290499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6.6635</v>
      </c>
      <c r="E17" t="n">
        <v>15.01</v>
      </c>
      <c r="F17" t="n">
        <v>10.93</v>
      </c>
      <c r="G17" t="n">
        <v>23.42</v>
      </c>
      <c r="H17" t="n">
        <v>0.34</v>
      </c>
      <c r="I17" t="n">
        <v>28</v>
      </c>
      <c r="J17" t="n">
        <v>249.3</v>
      </c>
      <c r="K17" t="n">
        <v>58.47</v>
      </c>
      <c r="L17" t="n">
        <v>4.75</v>
      </c>
      <c r="M17" t="n">
        <v>26</v>
      </c>
      <c r="N17" t="n">
        <v>61.07</v>
      </c>
      <c r="O17" t="n">
        <v>30980.93</v>
      </c>
      <c r="P17" t="n">
        <v>176.34</v>
      </c>
      <c r="Q17" t="n">
        <v>197.81</v>
      </c>
      <c r="R17" t="n">
        <v>44.13</v>
      </c>
      <c r="S17" t="n">
        <v>25.4</v>
      </c>
      <c r="T17" t="n">
        <v>8421.1</v>
      </c>
      <c r="U17" t="n">
        <v>0.58</v>
      </c>
      <c r="V17" t="n">
        <v>0.85</v>
      </c>
      <c r="W17" t="n">
        <v>2.98</v>
      </c>
      <c r="X17" t="n">
        <v>0.54</v>
      </c>
      <c r="Y17" t="n">
        <v>1</v>
      </c>
      <c r="Z17" t="n">
        <v>10</v>
      </c>
      <c r="AA17" t="n">
        <v>522.0770669012783</v>
      </c>
      <c r="AB17" t="n">
        <v>714.3288753489752</v>
      </c>
      <c r="AC17" t="n">
        <v>646.1543300525416</v>
      </c>
      <c r="AD17" t="n">
        <v>522077.0669012782</v>
      </c>
      <c r="AE17" t="n">
        <v>714328.8753489752</v>
      </c>
      <c r="AF17" t="n">
        <v>1.420242481770209e-05</v>
      </c>
      <c r="AG17" t="n">
        <v>40</v>
      </c>
      <c r="AH17" t="n">
        <v>646154.3300525416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6.691</v>
      </c>
      <c r="E18" t="n">
        <v>14.95</v>
      </c>
      <c r="F18" t="n">
        <v>10.91</v>
      </c>
      <c r="G18" t="n">
        <v>24.25</v>
      </c>
      <c r="H18" t="n">
        <v>0.36</v>
      </c>
      <c r="I18" t="n">
        <v>27</v>
      </c>
      <c r="J18" t="n">
        <v>249.75</v>
      </c>
      <c r="K18" t="n">
        <v>58.47</v>
      </c>
      <c r="L18" t="n">
        <v>5</v>
      </c>
      <c r="M18" t="n">
        <v>25</v>
      </c>
      <c r="N18" t="n">
        <v>61.27</v>
      </c>
      <c r="O18" t="n">
        <v>31036.22</v>
      </c>
      <c r="P18" t="n">
        <v>175.96</v>
      </c>
      <c r="Q18" t="n">
        <v>197.79</v>
      </c>
      <c r="R18" t="n">
        <v>43.67</v>
      </c>
      <c r="S18" t="n">
        <v>25.4</v>
      </c>
      <c r="T18" t="n">
        <v>8197.67</v>
      </c>
      <c r="U18" t="n">
        <v>0.58</v>
      </c>
      <c r="V18" t="n">
        <v>0.85</v>
      </c>
      <c r="W18" t="n">
        <v>2.98</v>
      </c>
      <c r="X18" t="n">
        <v>0.52</v>
      </c>
      <c r="Y18" t="n">
        <v>1</v>
      </c>
      <c r="Z18" t="n">
        <v>10</v>
      </c>
      <c r="AA18" t="n">
        <v>512.0822484157992</v>
      </c>
      <c r="AB18" t="n">
        <v>700.6535237568712</v>
      </c>
      <c r="AC18" t="n">
        <v>633.7841348229115</v>
      </c>
      <c r="AD18" t="n">
        <v>512082.2484157992</v>
      </c>
      <c r="AE18" t="n">
        <v>700653.5237568712</v>
      </c>
      <c r="AF18" t="n">
        <v>1.426103766117576e-05</v>
      </c>
      <c r="AG18" t="n">
        <v>39</v>
      </c>
      <c r="AH18" t="n">
        <v>633784.1348229115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6.7517</v>
      </c>
      <c r="E19" t="n">
        <v>14.81</v>
      </c>
      <c r="F19" t="n">
        <v>10.87</v>
      </c>
      <c r="G19" t="n">
        <v>26.1</v>
      </c>
      <c r="H19" t="n">
        <v>0.37</v>
      </c>
      <c r="I19" t="n">
        <v>25</v>
      </c>
      <c r="J19" t="n">
        <v>250.2</v>
      </c>
      <c r="K19" t="n">
        <v>58.47</v>
      </c>
      <c r="L19" t="n">
        <v>5.25</v>
      </c>
      <c r="M19" t="n">
        <v>23</v>
      </c>
      <c r="N19" t="n">
        <v>61.47</v>
      </c>
      <c r="O19" t="n">
        <v>31091.59</v>
      </c>
      <c r="P19" t="n">
        <v>175.32</v>
      </c>
      <c r="Q19" t="n">
        <v>197.78</v>
      </c>
      <c r="R19" t="n">
        <v>42.29</v>
      </c>
      <c r="S19" t="n">
        <v>25.4</v>
      </c>
      <c r="T19" t="n">
        <v>7516.65</v>
      </c>
      <c r="U19" t="n">
        <v>0.6</v>
      </c>
      <c r="V19" t="n">
        <v>0.86</v>
      </c>
      <c r="W19" t="n">
        <v>2.98</v>
      </c>
      <c r="X19" t="n">
        <v>0.48</v>
      </c>
      <c r="Y19" t="n">
        <v>1</v>
      </c>
      <c r="Z19" t="n">
        <v>10</v>
      </c>
      <c r="AA19" t="n">
        <v>510.0586549734119</v>
      </c>
      <c r="AB19" t="n">
        <v>697.884753934355</v>
      </c>
      <c r="AC19" t="n">
        <v>631.2796125062633</v>
      </c>
      <c r="AD19" t="n">
        <v>510058.6549734119</v>
      </c>
      <c r="AE19" t="n">
        <v>697884.753934355</v>
      </c>
      <c r="AF19" t="n">
        <v>1.43904121920431e-05</v>
      </c>
      <c r="AG19" t="n">
        <v>39</v>
      </c>
      <c r="AH19" t="n">
        <v>631279.6125062633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6.7887</v>
      </c>
      <c r="E20" t="n">
        <v>14.73</v>
      </c>
      <c r="F20" t="n">
        <v>10.84</v>
      </c>
      <c r="G20" t="n">
        <v>27.1</v>
      </c>
      <c r="H20" t="n">
        <v>0.39</v>
      </c>
      <c r="I20" t="n">
        <v>24</v>
      </c>
      <c r="J20" t="n">
        <v>250.64</v>
      </c>
      <c r="K20" t="n">
        <v>58.47</v>
      </c>
      <c r="L20" t="n">
        <v>5.5</v>
      </c>
      <c r="M20" t="n">
        <v>22</v>
      </c>
      <c r="N20" t="n">
        <v>61.67</v>
      </c>
      <c r="O20" t="n">
        <v>31147.02</v>
      </c>
      <c r="P20" t="n">
        <v>174.77</v>
      </c>
      <c r="Q20" t="n">
        <v>197.77</v>
      </c>
      <c r="R20" t="n">
        <v>41.45</v>
      </c>
      <c r="S20" t="n">
        <v>25.4</v>
      </c>
      <c r="T20" t="n">
        <v>7101.35</v>
      </c>
      <c r="U20" t="n">
        <v>0.61</v>
      </c>
      <c r="V20" t="n">
        <v>0.86</v>
      </c>
      <c r="W20" t="n">
        <v>2.97</v>
      </c>
      <c r="X20" t="n">
        <v>0.45</v>
      </c>
      <c r="Y20" t="n">
        <v>1</v>
      </c>
      <c r="Z20" t="n">
        <v>10</v>
      </c>
      <c r="AA20" t="n">
        <v>508.7058587181101</v>
      </c>
      <c r="AB20" t="n">
        <v>696.0337984166923</v>
      </c>
      <c r="AC20" t="n">
        <v>629.6053095853741</v>
      </c>
      <c r="AD20" t="n">
        <v>508705.8587181101</v>
      </c>
      <c r="AE20" t="n">
        <v>696033.7984166923</v>
      </c>
      <c r="AF20" t="n">
        <v>1.446927310871677e-05</v>
      </c>
      <c r="AG20" t="n">
        <v>39</v>
      </c>
      <c r="AH20" t="n">
        <v>629605.3095853741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6.816</v>
      </c>
      <c r="E21" t="n">
        <v>14.67</v>
      </c>
      <c r="F21" t="n">
        <v>10.83</v>
      </c>
      <c r="G21" t="n">
        <v>28.25</v>
      </c>
      <c r="H21" t="n">
        <v>0.41</v>
      </c>
      <c r="I21" t="n">
        <v>23</v>
      </c>
      <c r="J21" t="n">
        <v>251.09</v>
      </c>
      <c r="K21" t="n">
        <v>58.47</v>
      </c>
      <c r="L21" t="n">
        <v>5.75</v>
      </c>
      <c r="M21" t="n">
        <v>21</v>
      </c>
      <c r="N21" t="n">
        <v>61.87</v>
      </c>
      <c r="O21" t="n">
        <v>31202.53</v>
      </c>
      <c r="P21" t="n">
        <v>174.56</v>
      </c>
      <c r="Q21" t="n">
        <v>197.8</v>
      </c>
      <c r="R21" t="n">
        <v>41.04</v>
      </c>
      <c r="S21" t="n">
        <v>25.4</v>
      </c>
      <c r="T21" t="n">
        <v>6899.47</v>
      </c>
      <c r="U21" t="n">
        <v>0.62</v>
      </c>
      <c r="V21" t="n">
        <v>0.86</v>
      </c>
      <c r="W21" t="n">
        <v>2.98</v>
      </c>
      <c r="X21" t="n">
        <v>0.44</v>
      </c>
      <c r="Y21" t="n">
        <v>1</v>
      </c>
      <c r="Z21" t="n">
        <v>10</v>
      </c>
      <c r="AA21" t="n">
        <v>507.8925932851025</v>
      </c>
      <c r="AB21" t="n">
        <v>694.9210527725127</v>
      </c>
      <c r="AC21" t="n">
        <v>628.5987628237265</v>
      </c>
      <c r="AD21" t="n">
        <v>507892.5932851025</v>
      </c>
      <c r="AE21" t="n">
        <v>694921.0527725127</v>
      </c>
      <c r="AF21" t="n">
        <v>1.452745967696518e-05</v>
      </c>
      <c r="AG21" t="n">
        <v>39</v>
      </c>
      <c r="AH21" t="n">
        <v>628598.7628237265</v>
      </c>
    </row>
    <row r="22">
      <c r="A22" t="n">
        <v>20</v>
      </c>
      <c r="B22" t="n">
        <v>125</v>
      </c>
      <c r="C22" t="inlineStr">
        <is>
          <t xml:space="preserve">CONCLUIDO	</t>
        </is>
      </c>
      <c r="D22" t="n">
        <v>6.8502</v>
      </c>
      <c r="E22" t="n">
        <v>14.6</v>
      </c>
      <c r="F22" t="n">
        <v>10.8</v>
      </c>
      <c r="G22" t="n">
        <v>29.46</v>
      </c>
      <c r="H22" t="n">
        <v>0.42</v>
      </c>
      <c r="I22" t="n">
        <v>22</v>
      </c>
      <c r="J22" t="n">
        <v>251.55</v>
      </c>
      <c r="K22" t="n">
        <v>58.47</v>
      </c>
      <c r="L22" t="n">
        <v>6</v>
      </c>
      <c r="M22" t="n">
        <v>20</v>
      </c>
      <c r="N22" t="n">
        <v>62.07</v>
      </c>
      <c r="O22" t="n">
        <v>31258.11</v>
      </c>
      <c r="P22" t="n">
        <v>174.05</v>
      </c>
      <c r="Q22" t="n">
        <v>197.79</v>
      </c>
      <c r="R22" t="n">
        <v>40.05</v>
      </c>
      <c r="S22" t="n">
        <v>25.4</v>
      </c>
      <c r="T22" t="n">
        <v>6412.34</v>
      </c>
      <c r="U22" t="n">
        <v>0.63</v>
      </c>
      <c r="V22" t="n">
        <v>0.86</v>
      </c>
      <c r="W22" t="n">
        <v>2.98</v>
      </c>
      <c r="X22" t="n">
        <v>0.41</v>
      </c>
      <c r="Y22" t="n">
        <v>1</v>
      </c>
      <c r="Z22" t="n">
        <v>10</v>
      </c>
      <c r="AA22" t="n">
        <v>506.6593626485557</v>
      </c>
      <c r="AB22" t="n">
        <v>693.2336922092934</v>
      </c>
      <c r="AC22" t="n">
        <v>627.0724415844355</v>
      </c>
      <c r="AD22" t="n">
        <v>506659.3626485557</v>
      </c>
      <c r="AE22" t="n">
        <v>693233.6922092934</v>
      </c>
      <c r="AF22" t="n">
        <v>1.460035274048516e-05</v>
      </c>
      <c r="AG22" t="n">
        <v>39</v>
      </c>
      <c r="AH22" t="n">
        <v>627072.4415844355</v>
      </c>
    </row>
    <row r="23">
      <c r="A23" t="n">
        <v>21</v>
      </c>
      <c r="B23" t="n">
        <v>125</v>
      </c>
      <c r="C23" t="inlineStr">
        <is>
          <t xml:space="preserve">CONCLUIDO	</t>
        </is>
      </c>
      <c r="D23" t="n">
        <v>6.8746</v>
      </c>
      <c r="E23" t="n">
        <v>14.55</v>
      </c>
      <c r="F23" t="n">
        <v>10.8</v>
      </c>
      <c r="G23" t="n">
        <v>30.85</v>
      </c>
      <c r="H23" t="n">
        <v>0.44</v>
      </c>
      <c r="I23" t="n">
        <v>21</v>
      </c>
      <c r="J23" t="n">
        <v>252</v>
      </c>
      <c r="K23" t="n">
        <v>58.47</v>
      </c>
      <c r="L23" t="n">
        <v>6.25</v>
      </c>
      <c r="M23" t="n">
        <v>19</v>
      </c>
      <c r="N23" t="n">
        <v>62.27</v>
      </c>
      <c r="O23" t="n">
        <v>31313.77</v>
      </c>
      <c r="P23" t="n">
        <v>173.96</v>
      </c>
      <c r="Q23" t="n">
        <v>197.75</v>
      </c>
      <c r="R23" t="n">
        <v>40.08</v>
      </c>
      <c r="S23" t="n">
        <v>25.4</v>
      </c>
      <c r="T23" t="n">
        <v>6430.12</v>
      </c>
      <c r="U23" t="n">
        <v>0.63</v>
      </c>
      <c r="V23" t="n">
        <v>0.86</v>
      </c>
      <c r="W23" t="n">
        <v>2.97</v>
      </c>
      <c r="X23" t="n">
        <v>0.41</v>
      </c>
      <c r="Y23" t="n">
        <v>1</v>
      </c>
      <c r="Z23" t="n">
        <v>10</v>
      </c>
      <c r="AA23" t="n">
        <v>497.0479176283723</v>
      </c>
      <c r="AB23" t="n">
        <v>680.0828891056503</v>
      </c>
      <c r="AC23" t="n">
        <v>615.1767326717362</v>
      </c>
      <c r="AD23" t="n">
        <v>497047.9176283723</v>
      </c>
      <c r="AE23" t="n">
        <v>680082.8891056504</v>
      </c>
      <c r="AF23" t="n">
        <v>1.465235831796726e-05</v>
      </c>
      <c r="AG23" t="n">
        <v>38</v>
      </c>
      <c r="AH23" t="n">
        <v>615176.7326717362</v>
      </c>
    </row>
    <row r="24">
      <c r="A24" t="n">
        <v>22</v>
      </c>
      <c r="B24" t="n">
        <v>125</v>
      </c>
      <c r="C24" t="inlineStr">
        <is>
          <t xml:space="preserve">CONCLUIDO	</t>
        </is>
      </c>
      <c r="D24" t="n">
        <v>6.8772</v>
      </c>
      <c r="E24" t="n">
        <v>14.54</v>
      </c>
      <c r="F24" t="n">
        <v>10.79</v>
      </c>
      <c r="G24" t="n">
        <v>30.83</v>
      </c>
      <c r="H24" t="n">
        <v>0.46</v>
      </c>
      <c r="I24" t="n">
        <v>21</v>
      </c>
      <c r="J24" t="n">
        <v>252.45</v>
      </c>
      <c r="K24" t="n">
        <v>58.47</v>
      </c>
      <c r="L24" t="n">
        <v>6.5</v>
      </c>
      <c r="M24" t="n">
        <v>19</v>
      </c>
      <c r="N24" t="n">
        <v>62.47</v>
      </c>
      <c r="O24" t="n">
        <v>31369.49</v>
      </c>
      <c r="P24" t="n">
        <v>173.73</v>
      </c>
      <c r="Q24" t="n">
        <v>197.79</v>
      </c>
      <c r="R24" t="n">
        <v>39.72</v>
      </c>
      <c r="S24" t="n">
        <v>25.4</v>
      </c>
      <c r="T24" t="n">
        <v>6249.31</v>
      </c>
      <c r="U24" t="n">
        <v>0.64</v>
      </c>
      <c r="V24" t="n">
        <v>0.86</v>
      </c>
      <c r="W24" t="n">
        <v>2.98</v>
      </c>
      <c r="X24" t="n">
        <v>0.4</v>
      </c>
      <c r="Y24" t="n">
        <v>1</v>
      </c>
      <c r="Z24" t="n">
        <v>10</v>
      </c>
      <c r="AA24" t="n">
        <v>496.7918554975495</v>
      </c>
      <c r="AB24" t="n">
        <v>679.7325336015948</v>
      </c>
      <c r="AC24" t="n">
        <v>614.8598146052606</v>
      </c>
      <c r="AD24" t="n">
        <v>496791.8554975495</v>
      </c>
      <c r="AE24" t="n">
        <v>679732.5336015949</v>
      </c>
      <c r="AF24" t="n">
        <v>1.465789989589568e-05</v>
      </c>
      <c r="AG24" t="n">
        <v>38</v>
      </c>
      <c r="AH24" t="n">
        <v>614859.8146052606</v>
      </c>
    </row>
    <row r="25">
      <c r="A25" t="n">
        <v>23</v>
      </c>
      <c r="B25" t="n">
        <v>125</v>
      </c>
      <c r="C25" t="inlineStr">
        <is>
          <t xml:space="preserve">CONCLUIDO	</t>
        </is>
      </c>
      <c r="D25" t="n">
        <v>6.9131</v>
      </c>
      <c r="E25" t="n">
        <v>14.47</v>
      </c>
      <c r="F25" t="n">
        <v>10.76</v>
      </c>
      <c r="G25" t="n">
        <v>32.29</v>
      </c>
      <c r="H25" t="n">
        <v>0.47</v>
      </c>
      <c r="I25" t="n">
        <v>20</v>
      </c>
      <c r="J25" t="n">
        <v>252.9</v>
      </c>
      <c r="K25" t="n">
        <v>58.47</v>
      </c>
      <c r="L25" t="n">
        <v>6.75</v>
      </c>
      <c r="M25" t="n">
        <v>18</v>
      </c>
      <c r="N25" t="n">
        <v>62.68</v>
      </c>
      <c r="O25" t="n">
        <v>31425.3</v>
      </c>
      <c r="P25" t="n">
        <v>173.32</v>
      </c>
      <c r="Q25" t="n">
        <v>197.82</v>
      </c>
      <c r="R25" t="n">
        <v>38.92</v>
      </c>
      <c r="S25" t="n">
        <v>25.4</v>
      </c>
      <c r="T25" t="n">
        <v>5855.74</v>
      </c>
      <c r="U25" t="n">
        <v>0.65</v>
      </c>
      <c r="V25" t="n">
        <v>0.86</v>
      </c>
      <c r="W25" t="n">
        <v>2.97</v>
      </c>
      <c r="X25" t="n">
        <v>0.37</v>
      </c>
      <c r="Y25" t="n">
        <v>1</v>
      </c>
      <c r="Z25" t="n">
        <v>10</v>
      </c>
      <c r="AA25" t="n">
        <v>495.6210598830535</v>
      </c>
      <c r="AB25" t="n">
        <v>678.1305993899842</v>
      </c>
      <c r="AC25" t="n">
        <v>613.4107667464773</v>
      </c>
      <c r="AD25" t="n">
        <v>495621.0598830535</v>
      </c>
      <c r="AE25" t="n">
        <v>678130.5993899843</v>
      </c>
      <c r="AF25" t="n">
        <v>1.473441629883039e-05</v>
      </c>
      <c r="AG25" t="n">
        <v>38</v>
      </c>
      <c r="AH25" t="n">
        <v>613410.7667464773</v>
      </c>
    </row>
    <row r="26">
      <c r="A26" t="n">
        <v>24</v>
      </c>
      <c r="B26" t="n">
        <v>125</v>
      </c>
      <c r="C26" t="inlineStr">
        <is>
          <t xml:space="preserve">CONCLUIDO	</t>
        </is>
      </c>
      <c r="D26" t="n">
        <v>6.9422</v>
      </c>
      <c r="E26" t="n">
        <v>14.4</v>
      </c>
      <c r="F26" t="n">
        <v>10.75</v>
      </c>
      <c r="G26" t="n">
        <v>33.95</v>
      </c>
      <c r="H26" t="n">
        <v>0.49</v>
      </c>
      <c r="I26" t="n">
        <v>19</v>
      </c>
      <c r="J26" t="n">
        <v>253.35</v>
      </c>
      <c r="K26" t="n">
        <v>58.47</v>
      </c>
      <c r="L26" t="n">
        <v>7</v>
      </c>
      <c r="M26" t="n">
        <v>17</v>
      </c>
      <c r="N26" t="n">
        <v>62.88</v>
      </c>
      <c r="O26" t="n">
        <v>31481.17</v>
      </c>
      <c r="P26" t="n">
        <v>173.1</v>
      </c>
      <c r="Q26" t="n">
        <v>197.76</v>
      </c>
      <c r="R26" t="n">
        <v>38.46</v>
      </c>
      <c r="S26" t="n">
        <v>25.4</v>
      </c>
      <c r="T26" t="n">
        <v>5632.89</v>
      </c>
      <c r="U26" t="n">
        <v>0.66</v>
      </c>
      <c r="V26" t="n">
        <v>0.87</v>
      </c>
      <c r="W26" t="n">
        <v>2.97</v>
      </c>
      <c r="X26" t="n">
        <v>0.36</v>
      </c>
      <c r="Y26" t="n">
        <v>1</v>
      </c>
      <c r="Z26" t="n">
        <v>10</v>
      </c>
      <c r="AA26" t="n">
        <v>494.7911338579127</v>
      </c>
      <c r="AB26" t="n">
        <v>676.9950579886344</v>
      </c>
      <c r="AC26" t="n">
        <v>612.3835998227299</v>
      </c>
      <c r="AD26" t="n">
        <v>494791.1338579127</v>
      </c>
      <c r="AE26" t="n">
        <v>676995.0579886343</v>
      </c>
      <c r="AF26" t="n">
        <v>1.479643934410617e-05</v>
      </c>
      <c r="AG26" t="n">
        <v>38</v>
      </c>
      <c r="AH26" t="n">
        <v>612383.5998227299</v>
      </c>
    </row>
    <row r="27">
      <c r="A27" t="n">
        <v>25</v>
      </c>
      <c r="B27" t="n">
        <v>125</v>
      </c>
      <c r="C27" t="inlineStr">
        <is>
          <t xml:space="preserve">CONCLUIDO	</t>
        </is>
      </c>
      <c r="D27" t="n">
        <v>6.9412</v>
      </c>
      <c r="E27" t="n">
        <v>14.41</v>
      </c>
      <c r="F27" t="n">
        <v>10.75</v>
      </c>
      <c r="G27" t="n">
        <v>33.96</v>
      </c>
      <c r="H27" t="n">
        <v>0.51</v>
      </c>
      <c r="I27" t="n">
        <v>19</v>
      </c>
      <c r="J27" t="n">
        <v>253.81</v>
      </c>
      <c r="K27" t="n">
        <v>58.47</v>
      </c>
      <c r="L27" t="n">
        <v>7.25</v>
      </c>
      <c r="M27" t="n">
        <v>17</v>
      </c>
      <c r="N27" t="n">
        <v>63.08</v>
      </c>
      <c r="O27" t="n">
        <v>31537.13</v>
      </c>
      <c r="P27" t="n">
        <v>173.02</v>
      </c>
      <c r="Q27" t="n">
        <v>197.79</v>
      </c>
      <c r="R27" t="n">
        <v>38.53</v>
      </c>
      <c r="S27" t="n">
        <v>25.4</v>
      </c>
      <c r="T27" t="n">
        <v>5666.17</v>
      </c>
      <c r="U27" t="n">
        <v>0.66</v>
      </c>
      <c r="V27" t="n">
        <v>0.87</v>
      </c>
      <c r="W27" t="n">
        <v>2.97</v>
      </c>
      <c r="X27" t="n">
        <v>0.36</v>
      </c>
      <c r="Y27" t="n">
        <v>1</v>
      </c>
      <c r="Z27" t="n">
        <v>10</v>
      </c>
      <c r="AA27" t="n">
        <v>494.7503584940739</v>
      </c>
      <c r="AB27" t="n">
        <v>676.9392673369481</v>
      </c>
      <c r="AC27" t="n">
        <v>612.3331337525377</v>
      </c>
      <c r="AD27" t="n">
        <v>494750.3584940739</v>
      </c>
      <c r="AE27" t="n">
        <v>676939.2673369481</v>
      </c>
      <c r="AF27" t="n">
        <v>1.479430796797986e-05</v>
      </c>
      <c r="AG27" t="n">
        <v>38</v>
      </c>
      <c r="AH27" t="n">
        <v>612333.1337525378</v>
      </c>
    </row>
    <row r="28">
      <c r="A28" t="n">
        <v>26</v>
      </c>
      <c r="B28" t="n">
        <v>125</v>
      </c>
      <c r="C28" t="inlineStr">
        <is>
          <t xml:space="preserve">CONCLUIDO	</t>
        </is>
      </c>
      <c r="D28" t="n">
        <v>6.9743</v>
      </c>
      <c r="E28" t="n">
        <v>14.34</v>
      </c>
      <c r="F28" t="n">
        <v>10.73</v>
      </c>
      <c r="G28" t="n">
        <v>35.77</v>
      </c>
      <c r="H28" t="n">
        <v>0.52</v>
      </c>
      <c r="I28" t="n">
        <v>18</v>
      </c>
      <c r="J28" t="n">
        <v>254.26</v>
      </c>
      <c r="K28" t="n">
        <v>58.47</v>
      </c>
      <c r="L28" t="n">
        <v>7.5</v>
      </c>
      <c r="M28" t="n">
        <v>16</v>
      </c>
      <c r="N28" t="n">
        <v>63.29</v>
      </c>
      <c r="O28" t="n">
        <v>31593.16</v>
      </c>
      <c r="P28" t="n">
        <v>172.77</v>
      </c>
      <c r="Q28" t="n">
        <v>197.79</v>
      </c>
      <c r="R28" t="n">
        <v>37.71</v>
      </c>
      <c r="S28" t="n">
        <v>25.4</v>
      </c>
      <c r="T28" t="n">
        <v>5259.92</v>
      </c>
      <c r="U28" t="n">
        <v>0.67</v>
      </c>
      <c r="V28" t="n">
        <v>0.87</v>
      </c>
      <c r="W28" t="n">
        <v>2.98</v>
      </c>
      <c r="X28" t="n">
        <v>0.34</v>
      </c>
      <c r="Y28" t="n">
        <v>1</v>
      </c>
      <c r="Z28" t="n">
        <v>10</v>
      </c>
      <c r="AA28" t="n">
        <v>493.8017327543455</v>
      </c>
      <c r="AB28" t="n">
        <v>675.6413157494378</v>
      </c>
      <c r="AC28" t="n">
        <v>611.159056842853</v>
      </c>
      <c r="AD28" t="n">
        <v>493801.7327543455</v>
      </c>
      <c r="AE28" t="n">
        <v>675641.3157494378</v>
      </c>
      <c r="AF28" t="n">
        <v>1.486485651776089e-05</v>
      </c>
      <c r="AG28" t="n">
        <v>38</v>
      </c>
      <c r="AH28" t="n">
        <v>611159.0568428531</v>
      </c>
    </row>
    <row r="29">
      <c r="A29" t="n">
        <v>27</v>
      </c>
      <c r="B29" t="n">
        <v>125</v>
      </c>
      <c r="C29" t="inlineStr">
        <is>
          <t xml:space="preserve">CONCLUIDO	</t>
        </is>
      </c>
      <c r="D29" t="n">
        <v>7.0111</v>
      </c>
      <c r="E29" t="n">
        <v>14.26</v>
      </c>
      <c r="F29" t="n">
        <v>10.7</v>
      </c>
      <c r="G29" t="n">
        <v>37.78</v>
      </c>
      <c r="H29" t="n">
        <v>0.54</v>
      </c>
      <c r="I29" t="n">
        <v>17</v>
      </c>
      <c r="J29" t="n">
        <v>254.72</v>
      </c>
      <c r="K29" t="n">
        <v>58.47</v>
      </c>
      <c r="L29" t="n">
        <v>7.75</v>
      </c>
      <c r="M29" t="n">
        <v>15</v>
      </c>
      <c r="N29" t="n">
        <v>63.49</v>
      </c>
      <c r="O29" t="n">
        <v>31649.26</v>
      </c>
      <c r="P29" t="n">
        <v>172</v>
      </c>
      <c r="Q29" t="n">
        <v>197.81</v>
      </c>
      <c r="R29" t="n">
        <v>36.98</v>
      </c>
      <c r="S29" t="n">
        <v>25.4</v>
      </c>
      <c r="T29" t="n">
        <v>4902.76</v>
      </c>
      <c r="U29" t="n">
        <v>0.6899999999999999</v>
      </c>
      <c r="V29" t="n">
        <v>0.87</v>
      </c>
      <c r="W29" t="n">
        <v>2.97</v>
      </c>
      <c r="X29" t="n">
        <v>0.31</v>
      </c>
      <c r="Y29" t="n">
        <v>1</v>
      </c>
      <c r="Z29" t="n">
        <v>10</v>
      </c>
      <c r="AA29" t="n">
        <v>492.3637571961459</v>
      </c>
      <c r="AB29" t="n">
        <v>673.6738141517045</v>
      </c>
      <c r="AC29" t="n">
        <v>609.3793308362018</v>
      </c>
      <c r="AD29" t="n">
        <v>492363.7571961458</v>
      </c>
      <c r="AE29" t="n">
        <v>673673.8141517045</v>
      </c>
      <c r="AF29" t="n">
        <v>1.49432911592093e-05</v>
      </c>
      <c r="AG29" t="n">
        <v>38</v>
      </c>
      <c r="AH29" t="n">
        <v>609379.3308362018</v>
      </c>
    </row>
    <row r="30">
      <c r="A30" t="n">
        <v>28</v>
      </c>
      <c r="B30" t="n">
        <v>125</v>
      </c>
      <c r="C30" t="inlineStr">
        <is>
          <t xml:space="preserve">CONCLUIDO	</t>
        </is>
      </c>
      <c r="D30" t="n">
        <v>6.9999</v>
      </c>
      <c r="E30" t="n">
        <v>14.29</v>
      </c>
      <c r="F30" t="n">
        <v>10.73</v>
      </c>
      <c r="G30" t="n">
        <v>37.86</v>
      </c>
      <c r="H30" t="n">
        <v>0.5600000000000001</v>
      </c>
      <c r="I30" t="n">
        <v>17</v>
      </c>
      <c r="J30" t="n">
        <v>255.17</v>
      </c>
      <c r="K30" t="n">
        <v>58.47</v>
      </c>
      <c r="L30" t="n">
        <v>8</v>
      </c>
      <c r="M30" t="n">
        <v>15</v>
      </c>
      <c r="N30" t="n">
        <v>63.7</v>
      </c>
      <c r="O30" t="n">
        <v>31705.44</v>
      </c>
      <c r="P30" t="n">
        <v>172.49</v>
      </c>
      <c r="Q30" t="n">
        <v>197.77</v>
      </c>
      <c r="R30" t="n">
        <v>37.84</v>
      </c>
      <c r="S30" t="n">
        <v>25.4</v>
      </c>
      <c r="T30" t="n">
        <v>5329.13</v>
      </c>
      <c r="U30" t="n">
        <v>0.67</v>
      </c>
      <c r="V30" t="n">
        <v>0.87</v>
      </c>
      <c r="W30" t="n">
        <v>2.97</v>
      </c>
      <c r="X30" t="n">
        <v>0.34</v>
      </c>
      <c r="Y30" t="n">
        <v>1</v>
      </c>
      <c r="Z30" t="n">
        <v>10</v>
      </c>
      <c r="AA30" t="n">
        <v>493.0305811642677</v>
      </c>
      <c r="AB30" t="n">
        <v>674.5861921230862</v>
      </c>
      <c r="AC30" t="n">
        <v>610.2046327345251</v>
      </c>
      <c r="AD30" t="n">
        <v>493030.5811642677</v>
      </c>
      <c r="AE30" t="n">
        <v>674586.1921230862</v>
      </c>
      <c r="AF30" t="n">
        <v>1.491941974659457e-05</v>
      </c>
      <c r="AG30" t="n">
        <v>38</v>
      </c>
      <c r="AH30" t="n">
        <v>610204.6327345251</v>
      </c>
    </row>
    <row r="31">
      <c r="A31" t="n">
        <v>29</v>
      </c>
      <c r="B31" t="n">
        <v>125</v>
      </c>
      <c r="C31" t="inlineStr">
        <is>
          <t xml:space="preserve">CONCLUIDO	</t>
        </is>
      </c>
      <c r="D31" t="n">
        <v>7.0405</v>
      </c>
      <c r="E31" t="n">
        <v>14.2</v>
      </c>
      <c r="F31" t="n">
        <v>10.69</v>
      </c>
      <c r="G31" t="n">
        <v>40.09</v>
      </c>
      <c r="H31" t="n">
        <v>0.57</v>
      </c>
      <c r="I31" t="n">
        <v>16</v>
      </c>
      <c r="J31" t="n">
        <v>255.63</v>
      </c>
      <c r="K31" t="n">
        <v>58.47</v>
      </c>
      <c r="L31" t="n">
        <v>8.25</v>
      </c>
      <c r="M31" t="n">
        <v>14</v>
      </c>
      <c r="N31" t="n">
        <v>63.91</v>
      </c>
      <c r="O31" t="n">
        <v>31761.69</v>
      </c>
      <c r="P31" t="n">
        <v>171.9</v>
      </c>
      <c r="Q31" t="n">
        <v>197.76</v>
      </c>
      <c r="R31" t="n">
        <v>36.73</v>
      </c>
      <c r="S31" t="n">
        <v>25.4</v>
      </c>
      <c r="T31" t="n">
        <v>4780.23</v>
      </c>
      <c r="U31" t="n">
        <v>0.6899999999999999</v>
      </c>
      <c r="V31" t="n">
        <v>0.87</v>
      </c>
      <c r="W31" t="n">
        <v>2.96</v>
      </c>
      <c r="X31" t="n">
        <v>0.3</v>
      </c>
      <c r="Y31" t="n">
        <v>1</v>
      </c>
      <c r="Z31" t="n">
        <v>10</v>
      </c>
      <c r="AA31" t="n">
        <v>482.6559188541748</v>
      </c>
      <c r="AB31" t="n">
        <v>660.3911214526187</v>
      </c>
      <c r="AC31" t="n">
        <v>597.3643196859401</v>
      </c>
      <c r="AD31" t="n">
        <v>482655.9188541748</v>
      </c>
      <c r="AE31" t="n">
        <v>660391.1214526186</v>
      </c>
      <c r="AF31" t="n">
        <v>1.500595361732296e-05</v>
      </c>
      <c r="AG31" t="n">
        <v>37</v>
      </c>
      <c r="AH31" t="n">
        <v>597364.3196859402</v>
      </c>
    </row>
    <row r="32">
      <c r="A32" t="n">
        <v>30</v>
      </c>
      <c r="B32" t="n">
        <v>125</v>
      </c>
      <c r="C32" t="inlineStr">
        <is>
          <t xml:space="preserve">CONCLUIDO	</t>
        </is>
      </c>
      <c r="D32" t="n">
        <v>7.0436</v>
      </c>
      <c r="E32" t="n">
        <v>14.2</v>
      </c>
      <c r="F32" t="n">
        <v>10.68</v>
      </c>
      <c r="G32" t="n">
        <v>40.07</v>
      </c>
      <c r="H32" t="n">
        <v>0.59</v>
      </c>
      <c r="I32" t="n">
        <v>16</v>
      </c>
      <c r="J32" t="n">
        <v>256.09</v>
      </c>
      <c r="K32" t="n">
        <v>58.47</v>
      </c>
      <c r="L32" t="n">
        <v>8.5</v>
      </c>
      <c r="M32" t="n">
        <v>14</v>
      </c>
      <c r="N32" t="n">
        <v>64.11</v>
      </c>
      <c r="O32" t="n">
        <v>31818.02</v>
      </c>
      <c r="P32" t="n">
        <v>171.82</v>
      </c>
      <c r="Q32" t="n">
        <v>197.78</v>
      </c>
      <c r="R32" t="n">
        <v>36.61</v>
      </c>
      <c r="S32" t="n">
        <v>25.4</v>
      </c>
      <c r="T32" t="n">
        <v>4718.94</v>
      </c>
      <c r="U32" t="n">
        <v>0.6899999999999999</v>
      </c>
      <c r="V32" t="n">
        <v>0.87</v>
      </c>
      <c r="W32" t="n">
        <v>2.96</v>
      </c>
      <c r="X32" t="n">
        <v>0.29</v>
      </c>
      <c r="Y32" t="n">
        <v>1</v>
      </c>
      <c r="Z32" t="n">
        <v>10</v>
      </c>
      <c r="AA32" t="n">
        <v>482.5132020355155</v>
      </c>
      <c r="AB32" t="n">
        <v>660.1958500051073</v>
      </c>
      <c r="AC32" t="n">
        <v>597.1876846713141</v>
      </c>
      <c r="AD32" t="n">
        <v>482513.2020355155</v>
      </c>
      <c r="AE32" t="n">
        <v>660195.8500051073</v>
      </c>
      <c r="AF32" t="n">
        <v>1.501256088331454e-05</v>
      </c>
      <c r="AG32" t="n">
        <v>37</v>
      </c>
      <c r="AH32" t="n">
        <v>597187.6846713141</v>
      </c>
    </row>
    <row r="33">
      <c r="A33" t="n">
        <v>31</v>
      </c>
      <c r="B33" t="n">
        <v>125</v>
      </c>
      <c r="C33" t="inlineStr">
        <is>
          <t xml:space="preserve">CONCLUIDO	</t>
        </is>
      </c>
      <c r="D33" t="n">
        <v>7.0449</v>
      </c>
      <c r="E33" t="n">
        <v>14.19</v>
      </c>
      <c r="F33" t="n">
        <v>10.68</v>
      </c>
      <c r="G33" t="n">
        <v>40.06</v>
      </c>
      <c r="H33" t="n">
        <v>0.61</v>
      </c>
      <c r="I33" t="n">
        <v>16</v>
      </c>
      <c r="J33" t="n">
        <v>256.54</v>
      </c>
      <c r="K33" t="n">
        <v>58.47</v>
      </c>
      <c r="L33" t="n">
        <v>8.75</v>
      </c>
      <c r="M33" t="n">
        <v>14</v>
      </c>
      <c r="N33" t="n">
        <v>64.31999999999999</v>
      </c>
      <c r="O33" t="n">
        <v>31874.43</v>
      </c>
      <c r="P33" t="n">
        <v>171.69</v>
      </c>
      <c r="Q33" t="n">
        <v>197.76</v>
      </c>
      <c r="R33" t="n">
        <v>36.56</v>
      </c>
      <c r="S33" t="n">
        <v>25.4</v>
      </c>
      <c r="T33" t="n">
        <v>4696.59</v>
      </c>
      <c r="U33" t="n">
        <v>0.6899999999999999</v>
      </c>
      <c r="V33" t="n">
        <v>0.87</v>
      </c>
      <c r="W33" t="n">
        <v>2.96</v>
      </c>
      <c r="X33" t="n">
        <v>0.29</v>
      </c>
      <c r="Y33" t="n">
        <v>1</v>
      </c>
      <c r="Z33" t="n">
        <v>10</v>
      </c>
      <c r="AA33" t="n">
        <v>482.3852791154092</v>
      </c>
      <c r="AB33" t="n">
        <v>660.0208202222569</v>
      </c>
      <c r="AC33" t="n">
        <v>597.0293594852833</v>
      </c>
      <c r="AD33" t="n">
        <v>482385.2791154092</v>
      </c>
      <c r="AE33" t="n">
        <v>660020.8202222569</v>
      </c>
      <c r="AF33" t="n">
        <v>1.501533167227875e-05</v>
      </c>
      <c r="AG33" t="n">
        <v>37</v>
      </c>
      <c r="AH33" t="n">
        <v>597029.3594852833</v>
      </c>
    </row>
    <row r="34">
      <c r="A34" t="n">
        <v>32</v>
      </c>
      <c r="B34" t="n">
        <v>125</v>
      </c>
      <c r="C34" t="inlineStr">
        <is>
          <t xml:space="preserve">CONCLUIDO	</t>
        </is>
      </c>
      <c r="D34" t="n">
        <v>7.0709</v>
      </c>
      <c r="E34" t="n">
        <v>14.14</v>
      </c>
      <c r="F34" t="n">
        <v>10.68</v>
      </c>
      <c r="G34" t="n">
        <v>42.71</v>
      </c>
      <c r="H34" t="n">
        <v>0.62</v>
      </c>
      <c r="I34" t="n">
        <v>15</v>
      </c>
      <c r="J34" t="n">
        <v>257</v>
      </c>
      <c r="K34" t="n">
        <v>58.47</v>
      </c>
      <c r="L34" t="n">
        <v>9</v>
      </c>
      <c r="M34" t="n">
        <v>13</v>
      </c>
      <c r="N34" t="n">
        <v>64.53</v>
      </c>
      <c r="O34" t="n">
        <v>31931.04</v>
      </c>
      <c r="P34" t="n">
        <v>171.65</v>
      </c>
      <c r="Q34" t="n">
        <v>197.78</v>
      </c>
      <c r="R34" t="n">
        <v>36.26</v>
      </c>
      <c r="S34" t="n">
        <v>25.4</v>
      </c>
      <c r="T34" t="n">
        <v>4550.04</v>
      </c>
      <c r="U34" t="n">
        <v>0.7</v>
      </c>
      <c r="V34" t="n">
        <v>0.87</v>
      </c>
      <c r="W34" t="n">
        <v>2.96</v>
      </c>
      <c r="X34" t="n">
        <v>0.29</v>
      </c>
      <c r="Y34" t="n">
        <v>1</v>
      </c>
      <c r="Z34" t="n">
        <v>10</v>
      </c>
      <c r="AA34" t="n">
        <v>481.8069448623738</v>
      </c>
      <c r="AB34" t="n">
        <v>659.2295177829473</v>
      </c>
      <c r="AC34" t="n">
        <v>596.3135778401813</v>
      </c>
      <c r="AD34" t="n">
        <v>481806.9448623738</v>
      </c>
      <c r="AE34" t="n">
        <v>659229.5177829473</v>
      </c>
      <c r="AF34" t="n">
        <v>1.507074745156295e-05</v>
      </c>
      <c r="AG34" t="n">
        <v>37</v>
      </c>
      <c r="AH34" t="n">
        <v>596313.5778401813</v>
      </c>
    </row>
    <row r="35">
      <c r="A35" t="n">
        <v>33</v>
      </c>
      <c r="B35" t="n">
        <v>125</v>
      </c>
      <c r="C35" t="inlineStr">
        <is>
          <t xml:space="preserve">CONCLUIDO	</t>
        </is>
      </c>
      <c r="D35" t="n">
        <v>7.0745</v>
      </c>
      <c r="E35" t="n">
        <v>14.14</v>
      </c>
      <c r="F35" t="n">
        <v>10.67</v>
      </c>
      <c r="G35" t="n">
        <v>42.68</v>
      </c>
      <c r="H35" t="n">
        <v>0.64</v>
      </c>
      <c r="I35" t="n">
        <v>15</v>
      </c>
      <c r="J35" t="n">
        <v>257.46</v>
      </c>
      <c r="K35" t="n">
        <v>58.47</v>
      </c>
      <c r="L35" t="n">
        <v>9.25</v>
      </c>
      <c r="M35" t="n">
        <v>13</v>
      </c>
      <c r="N35" t="n">
        <v>64.73999999999999</v>
      </c>
      <c r="O35" t="n">
        <v>31987.61</v>
      </c>
      <c r="P35" t="n">
        <v>171.39</v>
      </c>
      <c r="Q35" t="n">
        <v>197.76</v>
      </c>
      <c r="R35" t="n">
        <v>36.02</v>
      </c>
      <c r="S35" t="n">
        <v>25.4</v>
      </c>
      <c r="T35" t="n">
        <v>4428.68</v>
      </c>
      <c r="U35" t="n">
        <v>0.71</v>
      </c>
      <c r="V35" t="n">
        <v>0.87</v>
      </c>
      <c r="W35" t="n">
        <v>2.96</v>
      </c>
      <c r="X35" t="n">
        <v>0.28</v>
      </c>
      <c r="Y35" t="n">
        <v>1</v>
      </c>
      <c r="Z35" t="n">
        <v>10</v>
      </c>
      <c r="AA35" t="n">
        <v>481.5162774170554</v>
      </c>
      <c r="AB35" t="n">
        <v>658.8318137609202</v>
      </c>
      <c r="AC35" t="n">
        <v>595.9538301318353</v>
      </c>
      <c r="AD35" t="n">
        <v>481516.2774170554</v>
      </c>
      <c r="AE35" t="n">
        <v>658831.8137609202</v>
      </c>
      <c r="AF35" t="n">
        <v>1.507842040561769e-05</v>
      </c>
      <c r="AG35" t="n">
        <v>37</v>
      </c>
      <c r="AH35" t="n">
        <v>595953.8301318353</v>
      </c>
    </row>
    <row r="36">
      <c r="A36" t="n">
        <v>34</v>
      </c>
      <c r="B36" t="n">
        <v>125</v>
      </c>
      <c r="C36" t="inlineStr">
        <is>
          <t xml:space="preserve">CONCLUIDO	</t>
        </is>
      </c>
      <c r="D36" t="n">
        <v>7.1111</v>
      </c>
      <c r="E36" t="n">
        <v>14.06</v>
      </c>
      <c r="F36" t="n">
        <v>10.64</v>
      </c>
      <c r="G36" t="n">
        <v>45.62</v>
      </c>
      <c r="H36" t="n">
        <v>0.66</v>
      </c>
      <c r="I36" t="n">
        <v>14</v>
      </c>
      <c r="J36" t="n">
        <v>257.92</v>
      </c>
      <c r="K36" t="n">
        <v>58.47</v>
      </c>
      <c r="L36" t="n">
        <v>9.5</v>
      </c>
      <c r="M36" t="n">
        <v>12</v>
      </c>
      <c r="N36" t="n">
        <v>64.95</v>
      </c>
      <c r="O36" t="n">
        <v>32044.25</v>
      </c>
      <c r="P36" t="n">
        <v>170.97</v>
      </c>
      <c r="Q36" t="n">
        <v>197.75</v>
      </c>
      <c r="R36" t="n">
        <v>35.36</v>
      </c>
      <c r="S36" t="n">
        <v>25.4</v>
      </c>
      <c r="T36" t="n">
        <v>4105.3</v>
      </c>
      <c r="U36" t="n">
        <v>0.72</v>
      </c>
      <c r="V36" t="n">
        <v>0.87</v>
      </c>
      <c r="W36" t="n">
        <v>2.96</v>
      </c>
      <c r="X36" t="n">
        <v>0.25</v>
      </c>
      <c r="Y36" t="n">
        <v>1</v>
      </c>
      <c r="Z36" t="n">
        <v>10</v>
      </c>
      <c r="AA36" t="n">
        <v>480.3875913803643</v>
      </c>
      <c r="AB36" t="n">
        <v>657.2874957314057</v>
      </c>
      <c r="AC36" t="n">
        <v>594.5568996475937</v>
      </c>
      <c r="AD36" t="n">
        <v>480387.5913803643</v>
      </c>
      <c r="AE36" t="n">
        <v>657287.4957314057</v>
      </c>
      <c r="AF36" t="n">
        <v>1.515642877184083e-05</v>
      </c>
      <c r="AG36" t="n">
        <v>37</v>
      </c>
      <c r="AH36" t="n">
        <v>594556.8996475937</v>
      </c>
    </row>
    <row r="37">
      <c r="A37" t="n">
        <v>35</v>
      </c>
      <c r="B37" t="n">
        <v>125</v>
      </c>
      <c r="C37" t="inlineStr">
        <is>
          <t xml:space="preserve">CONCLUIDO	</t>
        </is>
      </c>
      <c r="D37" t="n">
        <v>7.1105</v>
      </c>
      <c r="E37" t="n">
        <v>14.06</v>
      </c>
      <c r="F37" t="n">
        <v>10.65</v>
      </c>
      <c r="G37" t="n">
        <v>45.62</v>
      </c>
      <c r="H37" t="n">
        <v>0.67</v>
      </c>
      <c r="I37" t="n">
        <v>14</v>
      </c>
      <c r="J37" t="n">
        <v>258.38</v>
      </c>
      <c r="K37" t="n">
        <v>58.47</v>
      </c>
      <c r="L37" t="n">
        <v>9.75</v>
      </c>
      <c r="M37" t="n">
        <v>12</v>
      </c>
      <c r="N37" t="n">
        <v>65.16</v>
      </c>
      <c r="O37" t="n">
        <v>32100.97</v>
      </c>
      <c r="P37" t="n">
        <v>170.98</v>
      </c>
      <c r="Q37" t="n">
        <v>197.77</v>
      </c>
      <c r="R37" t="n">
        <v>35.4</v>
      </c>
      <c r="S37" t="n">
        <v>25.4</v>
      </c>
      <c r="T37" t="n">
        <v>4124.7</v>
      </c>
      <c r="U37" t="n">
        <v>0.72</v>
      </c>
      <c r="V37" t="n">
        <v>0.87</v>
      </c>
      <c r="W37" t="n">
        <v>2.96</v>
      </c>
      <c r="X37" t="n">
        <v>0.25</v>
      </c>
      <c r="Y37" t="n">
        <v>1</v>
      </c>
      <c r="Z37" t="n">
        <v>10</v>
      </c>
      <c r="AA37" t="n">
        <v>480.4227492421417</v>
      </c>
      <c r="AB37" t="n">
        <v>657.3356002689449</v>
      </c>
      <c r="AC37" t="n">
        <v>594.6004131555853</v>
      </c>
      <c r="AD37" t="n">
        <v>480422.7492421417</v>
      </c>
      <c r="AE37" t="n">
        <v>657335.6002689449</v>
      </c>
      <c r="AF37" t="n">
        <v>1.515514994616504e-05</v>
      </c>
      <c r="AG37" t="n">
        <v>37</v>
      </c>
      <c r="AH37" t="n">
        <v>594600.4131555853</v>
      </c>
    </row>
    <row r="38">
      <c r="A38" t="n">
        <v>36</v>
      </c>
      <c r="B38" t="n">
        <v>125</v>
      </c>
      <c r="C38" t="inlineStr">
        <is>
          <t xml:space="preserve">CONCLUIDO	</t>
        </is>
      </c>
      <c r="D38" t="n">
        <v>7.1076</v>
      </c>
      <c r="E38" t="n">
        <v>14.07</v>
      </c>
      <c r="F38" t="n">
        <v>10.65</v>
      </c>
      <c r="G38" t="n">
        <v>45.65</v>
      </c>
      <c r="H38" t="n">
        <v>0.6899999999999999</v>
      </c>
      <c r="I38" t="n">
        <v>14</v>
      </c>
      <c r="J38" t="n">
        <v>258.84</v>
      </c>
      <c r="K38" t="n">
        <v>58.47</v>
      </c>
      <c r="L38" t="n">
        <v>10</v>
      </c>
      <c r="M38" t="n">
        <v>12</v>
      </c>
      <c r="N38" t="n">
        <v>65.37</v>
      </c>
      <c r="O38" t="n">
        <v>32157.77</v>
      </c>
      <c r="P38" t="n">
        <v>170.91</v>
      </c>
      <c r="Q38" t="n">
        <v>197.77</v>
      </c>
      <c r="R38" t="n">
        <v>35.44</v>
      </c>
      <c r="S38" t="n">
        <v>25.4</v>
      </c>
      <c r="T38" t="n">
        <v>4145.96</v>
      </c>
      <c r="U38" t="n">
        <v>0.72</v>
      </c>
      <c r="V38" t="n">
        <v>0.87</v>
      </c>
      <c r="W38" t="n">
        <v>2.96</v>
      </c>
      <c r="X38" t="n">
        <v>0.26</v>
      </c>
      <c r="Y38" t="n">
        <v>1</v>
      </c>
      <c r="Z38" t="n">
        <v>10</v>
      </c>
      <c r="AA38" t="n">
        <v>480.4291102019394</v>
      </c>
      <c r="AB38" t="n">
        <v>657.3443036147659</v>
      </c>
      <c r="AC38" t="n">
        <v>594.6082858662963</v>
      </c>
      <c r="AD38" t="n">
        <v>480429.1102019394</v>
      </c>
      <c r="AE38" t="n">
        <v>657344.3036147659</v>
      </c>
      <c r="AF38" t="n">
        <v>1.514896895539872e-05</v>
      </c>
      <c r="AG38" t="n">
        <v>37</v>
      </c>
      <c r="AH38" t="n">
        <v>594608.2858662964</v>
      </c>
    </row>
    <row r="39">
      <c r="A39" t="n">
        <v>37</v>
      </c>
      <c r="B39" t="n">
        <v>125</v>
      </c>
      <c r="C39" t="inlineStr">
        <is>
          <t xml:space="preserve">CONCLUIDO	</t>
        </is>
      </c>
      <c r="D39" t="n">
        <v>7.1368</v>
      </c>
      <c r="E39" t="n">
        <v>14.01</v>
      </c>
      <c r="F39" t="n">
        <v>10.64</v>
      </c>
      <c r="G39" t="n">
        <v>49.11</v>
      </c>
      <c r="H39" t="n">
        <v>0.7</v>
      </c>
      <c r="I39" t="n">
        <v>13</v>
      </c>
      <c r="J39" t="n">
        <v>259.3</v>
      </c>
      <c r="K39" t="n">
        <v>58.47</v>
      </c>
      <c r="L39" t="n">
        <v>10.25</v>
      </c>
      <c r="M39" t="n">
        <v>11</v>
      </c>
      <c r="N39" t="n">
        <v>65.58</v>
      </c>
      <c r="O39" t="n">
        <v>32214.64</v>
      </c>
      <c r="P39" t="n">
        <v>170.77</v>
      </c>
      <c r="Q39" t="n">
        <v>197.79</v>
      </c>
      <c r="R39" t="n">
        <v>35.19</v>
      </c>
      <c r="S39" t="n">
        <v>25.4</v>
      </c>
      <c r="T39" t="n">
        <v>4025.56</v>
      </c>
      <c r="U39" t="n">
        <v>0.72</v>
      </c>
      <c r="V39" t="n">
        <v>0.87</v>
      </c>
      <c r="W39" t="n">
        <v>2.96</v>
      </c>
      <c r="X39" t="n">
        <v>0.25</v>
      </c>
      <c r="Y39" t="n">
        <v>1</v>
      </c>
      <c r="Z39" t="n">
        <v>10</v>
      </c>
      <c r="AA39" t="n">
        <v>479.7060473544361</v>
      </c>
      <c r="AB39" t="n">
        <v>656.3549771275303</v>
      </c>
      <c r="AC39" t="n">
        <v>593.7133793104741</v>
      </c>
      <c r="AD39" t="n">
        <v>479706.0473544361</v>
      </c>
      <c r="AE39" t="n">
        <v>656354.9771275304</v>
      </c>
      <c r="AF39" t="n">
        <v>1.521120513828713e-05</v>
      </c>
      <c r="AG39" t="n">
        <v>37</v>
      </c>
      <c r="AH39" t="n">
        <v>593713.3793104741</v>
      </c>
    </row>
    <row r="40">
      <c r="A40" t="n">
        <v>38</v>
      </c>
      <c r="B40" t="n">
        <v>125</v>
      </c>
      <c r="C40" t="inlineStr">
        <is>
          <t xml:space="preserve">CONCLUIDO	</t>
        </is>
      </c>
      <c r="D40" t="n">
        <v>7.1368</v>
      </c>
      <c r="E40" t="n">
        <v>14.01</v>
      </c>
      <c r="F40" t="n">
        <v>10.64</v>
      </c>
      <c r="G40" t="n">
        <v>49.11</v>
      </c>
      <c r="H40" t="n">
        <v>0.72</v>
      </c>
      <c r="I40" t="n">
        <v>13</v>
      </c>
      <c r="J40" t="n">
        <v>259.76</v>
      </c>
      <c r="K40" t="n">
        <v>58.47</v>
      </c>
      <c r="L40" t="n">
        <v>10.5</v>
      </c>
      <c r="M40" t="n">
        <v>11</v>
      </c>
      <c r="N40" t="n">
        <v>65.79000000000001</v>
      </c>
      <c r="O40" t="n">
        <v>32271.6</v>
      </c>
      <c r="P40" t="n">
        <v>170.96</v>
      </c>
      <c r="Q40" t="n">
        <v>197.77</v>
      </c>
      <c r="R40" t="n">
        <v>35.36</v>
      </c>
      <c r="S40" t="n">
        <v>25.4</v>
      </c>
      <c r="T40" t="n">
        <v>4109.99</v>
      </c>
      <c r="U40" t="n">
        <v>0.72</v>
      </c>
      <c r="V40" t="n">
        <v>0.87</v>
      </c>
      <c r="W40" t="n">
        <v>2.96</v>
      </c>
      <c r="X40" t="n">
        <v>0.25</v>
      </c>
      <c r="Y40" t="n">
        <v>1</v>
      </c>
      <c r="Z40" t="n">
        <v>10</v>
      </c>
      <c r="AA40" t="n">
        <v>479.8509263096711</v>
      </c>
      <c r="AB40" t="n">
        <v>656.5532069056915</v>
      </c>
      <c r="AC40" t="n">
        <v>593.8926903168248</v>
      </c>
      <c r="AD40" t="n">
        <v>479850.9263096711</v>
      </c>
      <c r="AE40" t="n">
        <v>656553.2069056914</v>
      </c>
      <c r="AF40" t="n">
        <v>1.521120513828713e-05</v>
      </c>
      <c r="AG40" t="n">
        <v>37</v>
      </c>
      <c r="AH40" t="n">
        <v>593892.6903168248</v>
      </c>
    </row>
    <row r="41">
      <c r="A41" t="n">
        <v>39</v>
      </c>
      <c r="B41" t="n">
        <v>125</v>
      </c>
      <c r="C41" t="inlineStr">
        <is>
          <t xml:space="preserve">CONCLUIDO	</t>
        </is>
      </c>
      <c r="D41" t="n">
        <v>7.1437</v>
      </c>
      <c r="E41" t="n">
        <v>14</v>
      </c>
      <c r="F41" t="n">
        <v>10.63</v>
      </c>
      <c r="G41" t="n">
        <v>49.05</v>
      </c>
      <c r="H41" t="n">
        <v>0.74</v>
      </c>
      <c r="I41" t="n">
        <v>13</v>
      </c>
      <c r="J41" t="n">
        <v>260.23</v>
      </c>
      <c r="K41" t="n">
        <v>58.47</v>
      </c>
      <c r="L41" t="n">
        <v>10.75</v>
      </c>
      <c r="M41" t="n">
        <v>11</v>
      </c>
      <c r="N41" t="n">
        <v>66</v>
      </c>
      <c r="O41" t="n">
        <v>32328.64</v>
      </c>
      <c r="P41" t="n">
        <v>170.63</v>
      </c>
      <c r="Q41" t="n">
        <v>197.78</v>
      </c>
      <c r="R41" t="n">
        <v>34.54</v>
      </c>
      <c r="S41" t="n">
        <v>25.4</v>
      </c>
      <c r="T41" t="n">
        <v>3703.12</v>
      </c>
      <c r="U41" t="n">
        <v>0.74</v>
      </c>
      <c r="V41" t="n">
        <v>0.88</v>
      </c>
      <c r="W41" t="n">
        <v>2.96</v>
      </c>
      <c r="X41" t="n">
        <v>0.24</v>
      </c>
      <c r="Y41" t="n">
        <v>1</v>
      </c>
      <c r="Z41" t="n">
        <v>10</v>
      </c>
      <c r="AA41" t="n">
        <v>479.4431176689561</v>
      </c>
      <c r="AB41" t="n">
        <v>655.9952251322177</v>
      </c>
      <c r="AC41" t="n">
        <v>593.3879615406789</v>
      </c>
      <c r="AD41" t="n">
        <v>479443.1176689561</v>
      </c>
      <c r="AE41" t="n">
        <v>655995.2251322176</v>
      </c>
      <c r="AF41" t="n">
        <v>1.522591163355871e-05</v>
      </c>
      <c r="AG41" t="n">
        <v>37</v>
      </c>
      <c r="AH41" t="n">
        <v>593387.961540679</v>
      </c>
    </row>
    <row r="42">
      <c r="A42" t="n">
        <v>40</v>
      </c>
      <c r="B42" t="n">
        <v>125</v>
      </c>
      <c r="C42" t="inlineStr">
        <is>
          <t xml:space="preserve">CONCLUIDO	</t>
        </is>
      </c>
      <c r="D42" t="n">
        <v>7.1433</v>
      </c>
      <c r="E42" t="n">
        <v>14</v>
      </c>
      <c r="F42" t="n">
        <v>10.63</v>
      </c>
      <c r="G42" t="n">
        <v>49.05</v>
      </c>
      <c r="H42" t="n">
        <v>0.75</v>
      </c>
      <c r="I42" t="n">
        <v>13</v>
      </c>
      <c r="J42" t="n">
        <v>260.69</v>
      </c>
      <c r="K42" t="n">
        <v>58.47</v>
      </c>
      <c r="L42" t="n">
        <v>11</v>
      </c>
      <c r="M42" t="n">
        <v>11</v>
      </c>
      <c r="N42" t="n">
        <v>66.20999999999999</v>
      </c>
      <c r="O42" t="n">
        <v>32385.75</v>
      </c>
      <c r="P42" t="n">
        <v>170.4</v>
      </c>
      <c r="Q42" t="n">
        <v>197.75</v>
      </c>
      <c r="R42" t="n">
        <v>34.72</v>
      </c>
      <c r="S42" t="n">
        <v>25.4</v>
      </c>
      <c r="T42" t="n">
        <v>3793.5</v>
      </c>
      <c r="U42" t="n">
        <v>0.73</v>
      </c>
      <c r="V42" t="n">
        <v>0.88</v>
      </c>
      <c r="W42" t="n">
        <v>2.96</v>
      </c>
      <c r="X42" t="n">
        <v>0.24</v>
      </c>
      <c r="Y42" t="n">
        <v>1</v>
      </c>
      <c r="Z42" t="n">
        <v>10</v>
      </c>
      <c r="AA42" t="n">
        <v>479.2760711704157</v>
      </c>
      <c r="AB42" t="n">
        <v>655.7666647433433</v>
      </c>
      <c r="AC42" t="n">
        <v>593.1812146345324</v>
      </c>
      <c r="AD42" t="n">
        <v>479276.0711704157</v>
      </c>
      <c r="AE42" t="n">
        <v>655766.6647433434</v>
      </c>
      <c r="AF42" t="n">
        <v>1.522505908310818e-05</v>
      </c>
      <c r="AG42" t="n">
        <v>37</v>
      </c>
      <c r="AH42" t="n">
        <v>593181.2146345323</v>
      </c>
    </row>
    <row r="43">
      <c r="A43" t="n">
        <v>41</v>
      </c>
      <c r="B43" t="n">
        <v>125</v>
      </c>
      <c r="C43" t="inlineStr">
        <is>
          <t xml:space="preserve">CONCLUIDO	</t>
        </is>
      </c>
      <c r="D43" t="n">
        <v>7.1779</v>
      </c>
      <c r="E43" t="n">
        <v>13.93</v>
      </c>
      <c r="F43" t="n">
        <v>10.61</v>
      </c>
      <c r="G43" t="n">
        <v>53.04</v>
      </c>
      <c r="H43" t="n">
        <v>0.77</v>
      </c>
      <c r="I43" t="n">
        <v>12</v>
      </c>
      <c r="J43" t="n">
        <v>261.15</v>
      </c>
      <c r="K43" t="n">
        <v>58.47</v>
      </c>
      <c r="L43" t="n">
        <v>11.25</v>
      </c>
      <c r="M43" t="n">
        <v>10</v>
      </c>
      <c r="N43" t="n">
        <v>66.43000000000001</v>
      </c>
      <c r="O43" t="n">
        <v>32442.95</v>
      </c>
      <c r="P43" t="n">
        <v>170.14</v>
      </c>
      <c r="Q43" t="n">
        <v>197.77</v>
      </c>
      <c r="R43" t="n">
        <v>34.27</v>
      </c>
      <c r="S43" t="n">
        <v>25.4</v>
      </c>
      <c r="T43" t="n">
        <v>3570.69</v>
      </c>
      <c r="U43" t="n">
        <v>0.74</v>
      </c>
      <c r="V43" t="n">
        <v>0.88</v>
      </c>
      <c r="W43" t="n">
        <v>2.96</v>
      </c>
      <c r="X43" t="n">
        <v>0.22</v>
      </c>
      <c r="Y43" t="n">
        <v>1</v>
      </c>
      <c r="Z43" t="n">
        <v>10</v>
      </c>
      <c r="AA43" t="n">
        <v>478.3462073548039</v>
      </c>
      <c r="AB43" t="n">
        <v>654.4943840481269</v>
      </c>
      <c r="AC43" t="n">
        <v>592.0303586232102</v>
      </c>
      <c r="AD43" t="n">
        <v>478346.2073548039</v>
      </c>
      <c r="AE43" t="n">
        <v>654494.3840481269</v>
      </c>
      <c r="AF43" t="n">
        <v>1.529880469707869e-05</v>
      </c>
      <c r="AG43" t="n">
        <v>37</v>
      </c>
      <c r="AH43" t="n">
        <v>592030.3586232102</v>
      </c>
    </row>
    <row r="44">
      <c r="A44" t="n">
        <v>42</v>
      </c>
      <c r="B44" t="n">
        <v>125</v>
      </c>
      <c r="C44" t="inlineStr">
        <is>
          <t xml:space="preserve">CONCLUIDO	</t>
        </is>
      </c>
      <c r="D44" t="n">
        <v>7.1759</v>
      </c>
      <c r="E44" t="n">
        <v>13.94</v>
      </c>
      <c r="F44" t="n">
        <v>10.61</v>
      </c>
      <c r="G44" t="n">
        <v>53.06</v>
      </c>
      <c r="H44" t="n">
        <v>0.78</v>
      </c>
      <c r="I44" t="n">
        <v>12</v>
      </c>
      <c r="J44" t="n">
        <v>261.62</v>
      </c>
      <c r="K44" t="n">
        <v>58.47</v>
      </c>
      <c r="L44" t="n">
        <v>11.5</v>
      </c>
      <c r="M44" t="n">
        <v>10</v>
      </c>
      <c r="N44" t="n">
        <v>66.64</v>
      </c>
      <c r="O44" t="n">
        <v>32500.22</v>
      </c>
      <c r="P44" t="n">
        <v>170.22</v>
      </c>
      <c r="Q44" t="n">
        <v>197.75</v>
      </c>
      <c r="R44" t="n">
        <v>34.2</v>
      </c>
      <c r="S44" t="n">
        <v>25.4</v>
      </c>
      <c r="T44" t="n">
        <v>3536.39</v>
      </c>
      <c r="U44" t="n">
        <v>0.74</v>
      </c>
      <c r="V44" t="n">
        <v>0.88</v>
      </c>
      <c r="W44" t="n">
        <v>2.96</v>
      </c>
      <c r="X44" t="n">
        <v>0.22</v>
      </c>
      <c r="Y44" t="n">
        <v>1</v>
      </c>
      <c r="Z44" t="n">
        <v>10</v>
      </c>
      <c r="AA44" t="n">
        <v>478.4472537673254</v>
      </c>
      <c r="AB44" t="n">
        <v>654.632640207592</v>
      </c>
      <c r="AC44" t="n">
        <v>592.1554198088597</v>
      </c>
      <c r="AD44" t="n">
        <v>478447.2537673254</v>
      </c>
      <c r="AE44" t="n">
        <v>654632.6402075919</v>
      </c>
      <c r="AF44" t="n">
        <v>1.529454194482606e-05</v>
      </c>
      <c r="AG44" t="n">
        <v>37</v>
      </c>
      <c r="AH44" t="n">
        <v>592155.4198088597</v>
      </c>
    </row>
    <row r="45">
      <c r="A45" t="n">
        <v>43</v>
      </c>
      <c r="B45" t="n">
        <v>125</v>
      </c>
      <c r="C45" t="inlineStr">
        <is>
          <t xml:space="preserve">CONCLUIDO	</t>
        </is>
      </c>
      <c r="D45" t="n">
        <v>7.1745</v>
      </c>
      <c r="E45" t="n">
        <v>13.94</v>
      </c>
      <c r="F45" t="n">
        <v>10.61</v>
      </c>
      <c r="G45" t="n">
        <v>53.07</v>
      </c>
      <c r="H45" t="n">
        <v>0.8</v>
      </c>
      <c r="I45" t="n">
        <v>12</v>
      </c>
      <c r="J45" t="n">
        <v>262.08</v>
      </c>
      <c r="K45" t="n">
        <v>58.47</v>
      </c>
      <c r="L45" t="n">
        <v>11.75</v>
      </c>
      <c r="M45" t="n">
        <v>10</v>
      </c>
      <c r="N45" t="n">
        <v>66.86</v>
      </c>
      <c r="O45" t="n">
        <v>32557.58</v>
      </c>
      <c r="P45" t="n">
        <v>170.19</v>
      </c>
      <c r="Q45" t="n">
        <v>197.77</v>
      </c>
      <c r="R45" t="n">
        <v>34.32</v>
      </c>
      <c r="S45" t="n">
        <v>25.4</v>
      </c>
      <c r="T45" t="n">
        <v>3596.62</v>
      </c>
      <c r="U45" t="n">
        <v>0.74</v>
      </c>
      <c r="V45" t="n">
        <v>0.88</v>
      </c>
      <c r="W45" t="n">
        <v>2.96</v>
      </c>
      <c r="X45" t="n">
        <v>0.22</v>
      </c>
      <c r="Y45" t="n">
        <v>1</v>
      </c>
      <c r="Z45" t="n">
        <v>10</v>
      </c>
      <c r="AA45" t="n">
        <v>478.4527875737717</v>
      </c>
      <c r="AB45" t="n">
        <v>654.6402118057059</v>
      </c>
      <c r="AC45" t="n">
        <v>592.1622687842764</v>
      </c>
      <c r="AD45" t="n">
        <v>478452.7875737717</v>
      </c>
      <c r="AE45" t="n">
        <v>654640.2118057059</v>
      </c>
      <c r="AF45" t="n">
        <v>1.529155801824922e-05</v>
      </c>
      <c r="AG45" t="n">
        <v>37</v>
      </c>
      <c r="AH45" t="n">
        <v>592162.2687842764</v>
      </c>
    </row>
    <row r="46">
      <c r="A46" t="n">
        <v>44</v>
      </c>
      <c r="B46" t="n">
        <v>125</v>
      </c>
      <c r="C46" t="inlineStr">
        <is>
          <t xml:space="preserve">CONCLUIDO	</t>
        </is>
      </c>
      <c r="D46" t="n">
        <v>7.1747</v>
      </c>
      <c r="E46" t="n">
        <v>13.94</v>
      </c>
      <c r="F46" t="n">
        <v>10.61</v>
      </c>
      <c r="G46" t="n">
        <v>53.07</v>
      </c>
      <c r="H46" t="n">
        <v>0.8100000000000001</v>
      </c>
      <c r="I46" t="n">
        <v>12</v>
      </c>
      <c r="J46" t="n">
        <v>262.55</v>
      </c>
      <c r="K46" t="n">
        <v>58.47</v>
      </c>
      <c r="L46" t="n">
        <v>12</v>
      </c>
      <c r="M46" t="n">
        <v>10</v>
      </c>
      <c r="N46" t="n">
        <v>67.06999999999999</v>
      </c>
      <c r="O46" t="n">
        <v>32615.02</v>
      </c>
      <c r="P46" t="n">
        <v>169.93</v>
      </c>
      <c r="Q46" t="n">
        <v>197.76</v>
      </c>
      <c r="R46" t="n">
        <v>34.33</v>
      </c>
      <c r="S46" t="n">
        <v>25.4</v>
      </c>
      <c r="T46" t="n">
        <v>3602.22</v>
      </c>
      <c r="U46" t="n">
        <v>0.74</v>
      </c>
      <c r="V46" t="n">
        <v>0.88</v>
      </c>
      <c r="W46" t="n">
        <v>2.96</v>
      </c>
      <c r="X46" t="n">
        <v>0.22</v>
      </c>
      <c r="Y46" t="n">
        <v>1</v>
      </c>
      <c r="Z46" t="n">
        <v>10</v>
      </c>
      <c r="AA46" t="n">
        <v>478.2515380762208</v>
      </c>
      <c r="AB46" t="n">
        <v>654.3648533646557</v>
      </c>
      <c r="AC46" t="n">
        <v>591.9131901663719</v>
      </c>
      <c r="AD46" t="n">
        <v>478251.5380762208</v>
      </c>
      <c r="AE46" t="n">
        <v>654364.8533646556</v>
      </c>
      <c r="AF46" t="n">
        <v>1.529198429347448e-05</v>
      </c>
      <c r="AG46" t="n">
        <v>37</v>
      </c>
      <c r="AH46" t="n">
        <v>591913.1901663719</v>
      </c>
    </row>
    <row r="47">
      <c r="A47" t="n">
        <v>45</v>
      </c>
      <c r="B47" t="n">
        <v>125</v>
      </c>
      <c r="C47" t="inlineStr">
        <is>
          <t xml:space="preserve">CONCLUIDO	</t>
        </is>
      </c>
      <c r="D47" t="n">
        <v>7.2139</v>
      </c>
      <c r="E47" t="n">
        <v>13.86</v>
      </c>
      <c r="F47" t="n">
        <v>10.59</v>
      </c>
      <c r="G47" t="n">
        <v>57.74</v>
      </c>
      <c r="H47" t="n">
        <v>0.83</v>
      </c>
      <c r="I47" t="n">
        <v>11</v>
      </c>
      <c r="J47" t="n">
        <v>263.01</v>
      </c>
      <c r="K47" t="n">
        <v>58.47</v>
      </c>
      <c r="L47" t="n">
        <v>12.25</v>
      </c>
      <c r="M47" t="n">
        <v>9</v>
      </c>
      <c r="N47" t="n">
        <v>67.29000000000001</v>
      </c>
      <c r="O47" t="n">
        <v>32672.53</v>
      </c>
      <c r="P47" t="n">
        <v>169.47</v>
      </c>
      <c r="Q47" t="n">
        <v>197.75</v>
      </c>
      <c r="R47" t="n">
        <v>33.48</v>
      </c>
      <c r="S47" t="n">
        <v>25.4</v>
      </c>
      <c r="T47" t="n">
        <v>3181.21</v>
      </c>
      <c r="U47" t="n">
        <v>0.76</v>
      </c>
      <c r="V47" t="n">
        <v>0.88</v>
      </c>
      <c r="W47" t="n">
        <v>2.96</v>
      </c>
      <c r="X47" t="n">
        <v>0.2</v>
      </c>
      <c r="Y47" t="n">
        <v>1</v>
      </c>
      <c r="Z47" t="n">
        <v>10</v>
      </c>
      <c r="AA47" t="n">
        <v>477.0880364912084</v>
      </c>
      <c r="AB47" t="n">
        <v>652.7728991659744</v>
      </c>
      <c r="AC47" t="n">
        <v>590.4731698420911</v>
      </c>
      <c r="AD47" t="n">
        <v>477088.0364912084</v>
      </c>
      <c r="AE47" t="n">
        <v>652772.8991659745</v>
      </c>
      <c r="AF47" t="n">
        <v>1.537553423762604e-05</v>
      </c>
      <c r="AG47" t="n">
        <v>37</v>
      </c>
      <c r="AH47" t="n">
        <v>590473.1698420912</v>
      </c>
    </row>
    <row r="48">
      <c r="A48" t="n">
        <v>46</v>
      </c>
      <c r="B48" t="n">
        <v>125</v>
      </c>
      <c r="C48" t="inlineStr">
        <is>
          <t xml:space="preserve">CONCLUIDO	</t>
        </is>
      </c>
      <c r="D48" t="n">
        <v>7.2152</v>
      </c>
      <c r="E48" t="n">
        <v>13.86</v>
      </c>
      <c r="F48" t="n">
        <v>10.58</v>
      </c>
      <c r="G48" t="n">
        <v>57.73</v>
      </c>
      <c r="H48" t="n">
        <v>0.84</v>
      </c>
      <c r="I48" t="n">
        <v>11</v>
      </c>
      <c r="J48" t="n">
        <v>263.48</v>
      </c>
      <c r="K48" t="n">
        <v>58.47</v>
      </c>
      <c r="L48" t="n">
        <v>12.5</v>
      </c>
      <c r="M48" t="n">
        <v>9</v>
      </c>
      <c r="N48" t="n">
        <v>67.51000000000001</v>
      </c>
      <c r="O48" t="n">
        <v>32730.13</v>
      </c>
      <c r="P48" t="n">
        <v>169.42</v>
      </c>
      <c r="Q48" t="n">
        <v>197.79</v>
      </c>
      <c r="R48" t="n">
        <v>33.34</v>
      </c>
      <c r="S48" t="n">
        <v>25.4</v>
      </c>
      <c r="T48" t="n">
        <v>3109.79</v>
      </c>
      <c r="U48" t="n">
        <v>0.76</v>
      </c>
      <c r="V48" t="n">
        <v>0.88</v>
      </c>
      <c r="W48" t="n">
        <v>2.96</v>
      </c>
      <c r="X48" t="n">
        <v>0.19</v>
      </c>
      <c r="Y48" t="n">
        <v>1</v>
      </c>
      <c r="Z48" t="n">
        <v>10</v>
      </c>
      <c r="AA48" t="n">
        <v>477.0095608204718</v>
      </c>
      <c r="AB48" t="n">
        <v>652.6655252911703</v>
      </c>
      <c r="AC48" t="n">
        <v>590.3760435791982</v>
      </c>
      <c r="AD48" t="n">
        <v>477009.5608204718</v>
      </c>
      <c r="AE48" t="n">
        <v>652665.5252911703</v>
      </c>
      <c r="AF48" t="n">
        <v>1.537830502659025e-05</v>
      </c>
      <c r="AG48" t="n">
        <v>37</v>
      </c>
      <c r="AH48" t="n">
        <v>590376.0435791982</v>
      </c>
    </row>
    <row r="49">
      <c r="A49" t="n">
        <v>47</v>
      </c>
      <c r="B49" t="n">
        <v>125</v>
      </c>
      <c r="C49" t="inlineStr">
        <is>
          <t xml:space="preserve">CONCLUIDO	</t>
        </is>
      </c>
      <c r="D49" t="n">
        <v>7.2183</v>
      </c>
      <c r="E49" t="n">
        <v>13.85</v>
      </c>
      <c r="F49" t="n">
        <v>10.58</v>
      </c>
      <c r="G49" t="n">
        <v>57.69</v>
      </c>
      <c r="H49" t="n">
        <v>0.86</v>
      </c>
      <c r="I49" t="n">
        <v>11</v>
      </c>
      <c r="J49" t="n">
        <v>263.95</v>
      </c>
      <c r="K49" t="n">
        <v>58.47</v>
      </c>
      <c r="L49" t="n">
        <v>12.75</v>
      </c>
      <c r="M49" t="n">
        <v>9</v>
      </c>
      <c r="N49" t="n">
        <v>67.72</v>
      </c>
      <c r="O49" t="n">
        <v>32787.82</v>
      </c>
      <c r="P49" t="n">
        <v>169.34</v>
      </c>
      <c r="Q49" t="n">
        <v>197.75</v>
      </c>
      <c r="R49" t="n">
        <v>33.21</v>
      </c>
      <c r="S49" t="n">
        <v>25.4</v>
      </c>
      <c r="T49" t="n">
        <v>3045.81</v>
      </c>
      <c r="U49" t="n">
        <v>0.76</v>
      </c>
      <c r="V49" t="n">
        <v>0.88</v>
      </c>
      <c r="W49" t="n">
        <v>2.96</v>
      </c>
      <c r="X49" t="n">
        <v>0.19</v>
      </c>
      <c r="Y49" t="n">
        <v>1</v>
      </c>
      <c r="Z49" t="n">
        <v>10</v>
      </c>
      <c r="AA49" t="n">
        <v>476.8876050145622</v>
      </c>
      <c r="AB49" t="n">
        <v>652.4986599772144</v>
      </c>
      <c r="AC49" t="n">
        <v>590.2251036566092</v>
      </c>
      <c r="AD49" t="n">
        <v>476887.6050145621</v>
      </c>
      <c r="AE49" t="n">
        <v>652498.6599772144</v>
      </c>
      <c r="AF49" t="n">
        <v>1.538491229258183e-05</v>
      </c>
      <c r="AG49" t="n">
        <v>37</v>
      </c>
      <c r="AH49" t="n">
        <v>590225.1036566092</v>
      </c>
    </row>
    <row r="50">
      <c r="A50" t="n">
        <v>48</v>
      </c>
      <c r="B50" t="n">
        <v>125</v>
      </c>
      <c r="C50" t="inlineStr">
        <is>
          <t xml:space="preserve">CONCLUIDO	</t>
        </is>
      </c>
      <c r="D50" t="n">
        <v>7.2105</v>
      </c>
      <c r="E50" t="n">
        <v>13.87</v>
      </c>
      <c r="F50" t="n">
        <v>10.59</v>
      </c>
      <c r="G50" t="n">
        <v>57.78</v>
      </c>
      <c r="H50" t="n">
        <v>0.87</v>
      </c>
      <c r="I50" t="n">
        <v>11</v>
      </c>
      <c r="J50" t="n">
        <v>264.42</v>
      </c>
      <c r="K50" t="n">
        <v>58.47</v>
      </c>
      <c r="L50" t="n">
        <v>13</v>
      </c>
      <c r="M50" t="n">
        <v>9</v>
      </c>
      <c r="N50" t="n">
        <v>67.94</v>
      </c>
      <c r="O50" t="n">
        <v>32845.58</v>
      </c>
      <c r="P50" t="n">
        <v>169.75</v>
      </c>
      <c r="Q50" t="n">
        <v>197.77</v>
      </c>
      <c r="R50" t="n">
        <v>33.69</v>
      </c>
      <c r="S50" t="n">
        <v>25.4</v>
      </c>
      <c r="T50" t="n">
        <v>3286.36</v>
      </c>
      <c r="U50" t="n">
        <v>0.75</v>
      </c>
      <c r="V50" t="n">
        <v>0.88</v>
      </c>
      <c r="W50" t="n">
        <v>2.96</v>
      </c>
      <c r="X50" t="n">
        <v>0.2</v>
      </c>
      <c r="Y50" t="n">
        <v>1</v>
      </c>
      <c r="Z50" t="n">
        <v>10</v>
      </c>
      <c r="AA50" t="n">
        <v>477.3670785091612</v>
      </c>
      <c r="AB50" t="n">
        <v>653.1546967654024</v>
      </c>
      <c r="AC50" t="n">
        <v>590.818529214486</v>
      </c>
      <c r="AD50" t="n">
        <v>477367.0785091611</v>
      </c>
      <c r="AE50" t="n">
        <v>653154.6967654023</v>
      </c>
      <c r="AF50" t="n">
        <v>1.536828755879657e-05</v>
      </c>
      <c r="AG50" t="n">
        <v>37</v>
      </c>
      <c r="AH50" t="n">
        <v>590818.529214486</v>
      </c>
    </row>
    <row r="51">
      <c r="A51" t="n">
        <v>49</v>
      </c>
      <c r="B51" t="n">
        <v>125</v>
      </c>
      <c r="C51" t="inlineStr">
        <is>
          <t xml:space="preserve">CONCLUIDO	</t>
        </is>
      </c>
      <c r="D51" t="n">
        <v>7.2152</v>
      </c>
      <c r="E51" t="n">
        <v>13.86</v>
      </c>
      <c r="F51" t="n">
        <v>10.58</v>
      </c>
      <c r="G51" t="n">
        <v>57.73</v>
      </c>
      <c r="H51" t="n">
        <v>0.89</v>
      </c>
      <c r="I51" t="n">
        <v>11</v>
      </c>
      <c r="J51" t="n">
        <v>264.89</v>
      </c>
      <c r="K51" t="n">
        <v>58.47</v>
      </c>
      <c r="L51" t="n">
        <v>13.25</v>
      </c>
      <c r="M51" t="n">
        <v>9</v>
      </c>
      <c r="N51" t="n">
        <v>68.16</v>
      </c>
      <c r="O51" t="n">
        <v>32903.43</v>
      </c>
      <c r="P51" t="n">
        <v>169.33</v>
      </c>
      <c r="Q51" t="n">
        <v>197.79</v>
      </c>
      <c r="R51" t="n">
        <v>33.3</v>
      </c>
      <c r="S51" t="n">
        <v>25.4</v>
      </c>
      <c r="T51" t="n">
        <v>3092.72</v>
      </c>
      <c r="U51" t="n">
        <v>0.76</v>
      </c>
      <c r="V51" t="n">
        <v>0.88</v>
      </c>
      <c r="W51" t="n">
        <v>2.96</v>
      </c>
      <c r="X51" t="n">
        <v>0.19</v>
      </c>
      <c r="Y51" t="n">
        <v>1</v>
      </c>
      <c r="Z51" t="n">
        <v>10</v>
      </c>
      <c r="AA51" t="n">
        <v>476.9416796430927</v>
      </c>
      <c r="AB51" t="n">
        <v>652.572647269574</v>
      </c>
      <c r="AC51" t="n">
        <v>590.2920297056279</v>
      </c>
      <c r="AD51" t="n">
        <v>476941.6796430927</v>
      </c>
      <c r="AE51" t="n">
        <v>652572.647269574</v>
      </c>
      <c r="AF51" t="n">
        <v>1.537830502659025e-05</v>
      </c>
      <c r="AG51" t="n">
        <v>37</v>
      </c>
      <c r="AH51" t="n">
        <v>590292.0297056279</v>
      </c>
    </row>
    <row r="52">
      <c r="A52" t="n">
        <v>50</v>
      </c>
      <c r="B52" t="n">
        <v>125</v>
      </c>
      <c r="C52" t="inlineStr">
        <is>
          <t xml:space="preserve">CONCLUIDO	</t>
        </is>
      </c>
      <c r="D52" t="n">
        <v>7.25</v>
      </c>
      <c r="E52" t="n">
        <v>13.79</v>
      </c>
      <c r="F52" t="n">
        <v>10.56</v>
      </c>
      <c r="G52" t="n">
        <v>63.38</v>
      </c>
      <c r="H52" t="n">
        <v>0.91</v>
      </c>
      <c r="I52" t="n">
        <v>10</v>
      </c>
      <c r="J52" t="n">
        <v>265.36</v>
      </c>
      <c r="K52" t="n">
        <v>58.47</v>
      </c>
      <c r="L52" t="n">
        <v>13.5</v>
      </c>
      <c r="M52" t="n">
        <v>8</v>
      </c>
      <c r="N52" t="n">
        <v>68.38</v>
      </c>
      <c r="O52" t="n">
        <v>32961.36</v>
      </c>
      <c r="P52" t="n">
        <v>169.01</v>
      </c>
      <c r="Q52" t="n">
        <v>197.77</v>
      </c>
      <c r="R52" t="n">
        <v>32.79</v>
      </c>
      <c r="S52" t="n">
        <v>25.4</v>
      </c>
      <c r="T52" t="n">
        <v>2841.76</v>
      </c>
      <c r="U52" t="n">
        <v>0.77</v>
      </c>
      <c r="V52" t="n">
        <v>0.88</v>
      </c>
      <c r="W52" t="n">
        <v>2.95</v>
      </c>
      <c r="X52" t="n">
        <v>0.17</v>
      </c>
      <c r="Y52" t="n">
        <v>1</v>
      </c>
      <c r="Z52" t="n">
        <v>10</v>
      </c>
      <c r="AA52" t="n">
        <v>466.9938794943012</v>
      </c>
      <c r="AB52" t="n">
        <v>638.9616282400285</v>
      </c>
      <c r="AC52" t="n">
        <v>577.9800272290771</v>
      </c>
      <c r="AD52" t="n">
        <v>466993.8794943012</v>
      </c>
      <c r="AE52" t="n">
        <v>638961.6282400285</v>
      </c>
      <c r="AF52" t="n">
        <v>1.545247691578602e-05</v>
      </c>
      <c r="AG52" t="n">
        <v>36</v>
      </c>
      <c r="AH52" t="n">
        <v>577980.0272290771</v>
      </c>
    </row>
    <row r="53">
      <c r="A53" t="n">
        <v>51</v>
      </c>
      <c r="B53" t="n">
        <v>125</v>
      </c>
      <c r="C53" t="inlineStr">
        <is>
          <t xml:space="preserve">CONCLUIDO	</t>
        </is>
      </c>
      <c r="D53" t="n">
        <v>7.2484</v>
      </c>
      <c r="E53" t="n">
        <v>13.8</v>
      </c>
      <c r="F53" t="n">
        <v>10.57</v>
      </c>
      <c r="G53" t="n">
        <v>63.4</v>
      </c>
      <c r="H53" t="n">
        <v>0.92</v>
      </c>
      <c r="I53" t="n">
        <v>10</v>
      </c>
      <c r="J53" t="n">
        <v>265.83</v>
      </c>
      <c r="K53" t="n">
        <v>58.47</v>
      </c>
      <c r="L53" t="n">
        <v>13.75</v>
      </c>
      <c r="M53" t="n">
        <v>8</v>
      </c>
      <c r="N53" t="n">
        <v>68.59999999999999</v>
      </c>
      <c r="O53" t="n">
        <v>33019.37</v>
      </c>
      <c r="P53" t="n">
        <v>169.22</v>
      </c>
      <c r="Q53" t="n">
        <v>197.78</v>
      </c>
      <c r="R53" t="n">
        <v>32.8</v>
      </c>
      <c r="S53" t="n">
        <v>25.4</v>
      </c>
      <c r="T53" t="n">
        <v>2846.09</v>
      </c>
      <c r="U53" t="n">
        <v>0.77</v>
      </c>
      <c r="V53" t="n">
        <v>0.88</v>
      </c>
      <c r="W53" t="n">
        <v>2.96</v>
      </c>
      <c r="X53" t="n">
        <v>0.18</v>
      </c>
      <c r="Y53" t="n">
        <v>1</v>
      </c>
      <c r="Z53" t="n">
        <v>10</v>
      </c>
      <c r="AA53" t="n">
        <v>467.1978206668773</v>
      </c>
      <c r="AB53" t="n">
        <v>639.2406695495968</v>
      </c>
      <c r="AC53" t="n">
        <v>578.232437227697</v>
      </c>
      <c r="AD53" t="n">
        <v>467197.8206668773</v>
      </c>
      <c r="AE53" t="n">
        <v>639240.6695495967</v>
      </c>
      <c r="AF53" t="n">
        <v>1.544906671398392e-05</v>
      </c>
      <c r="AG53" t="n">
        <v>36</v>
      </c>
      <c r="AH53" t="n">
        <v>578232.437227697</v>
      </c>
    </row>
    <row r="54">
      <c r="A54" t="n">
        <v>52</v>
      </c>
      <c r="B54" t="n">
        <v>125</v>
      </c>
      <c r="C54" t="inlineStr">
        <is>
          <t xml:space="preserve">CONCLUIDO	</t>
        </is>
      </c>
      <c r="D54" t="n">
        <v>7.2508</v>
      </c>
      <c r="E54" t="n">
        <v>13.79</v>
      </c>
      <c r="F54" t="n">
        <v>10.56</v>
      </c>
      <c r="G54" t="n">
        <v>63.38</v>
      </c>
      <c r="H54" t="n">
        <v>0.9399999999999999</v>
      </c>
      <c r="I54" t="n">
        <v>10</v>
      </c>
      <c r="J54" t="n">
        <v>266.3</v>
      </c>
      <c r="K54" t="n">
        <v>58.47</v>
      </c>
      <c r="L54" t="n">
        <v>14</v>
      </c>
      <c r="M54" t="n">
        <v>8</v>
      </c>
      <c r="N54" t="n">
        <v>68.81999999999999</v>
      </c>
      <c r="O54" t="n">
        <v>33077.47</v>
      </c>
      <c r="P54" t="n">
        <v>169.16</v>
      </c>
      <c r="Q54" t="n">
        <v>197.76</v>
      </c>
      <c r="R54" t="n">
        <v>32.53</v>
      </c>
      <c r="S54" t="n">
        <v>25.4</v>
      </c>
      <c r="T54" t="n">
        <v>2711.54</v>
      </c>
      <c r="U54" t="n">
        <v>0.78</v>
      </c>
      <c r="V54" t="n">
        <v>0.88</v>
      </c>
      <c r="W54" t="n">
        <v>2.96</v>
      </c>
      <c r="X54" t="n">
        <v>0.17</v>
      </c>
      <c r="Y54" t="n">
        <v>1</v>
      </c>
      <c r="Z54" t="n">
        <v>10</v>
      </c>
      <c r="AA54" t="n">
        <v>467.0907360173093</v>
      </c>
      <c r="AB54" t="n">
        <v>639.0941516078165</v>
      </c>
      <c r="AC54" t="n">
        <v>578.099902752641</v>
      </c>
      <c r="AD54" t="n">
        <v>467090.7360173092</v>
      </c>
      <c r="AE54" t="n">
        <v>639094.1516078165</v>
      </c>
      <c r="AF54" t="n">
        <v>1.545418201668708e-05</v>
      </c>
      <c r="AG54" t="n">
        <v>36</v>
      </c>
      <c r="AH54" t="n">
        <v>578099.902752641</v>
      </c>
    </row>
    <row r="55">
      <c r="A55" t="n">
        <v>53</v>
      </c>
      <c r="B55" t="n">
        <v>125</v>
      </c>
      <c r="C55" t="inlineStr">
        <is>
          <t xml:space="preserve">CONCLUIDO	</t>
        </is>
      </c>
      <c r="D55" t="n">
        <v>7.2515</v>
      </c>
      <c r="E55" t="n">
        <v>13.79</v>
      </c>
      <c r="F55" t="n">
        <v>10.56</v>
      </c>
      <c r="G55" t="n">
        <v>63.37</v>
      </c>
      <c r="H55" t="n">
        <v>0.95</v>
      </c>
      <c r="I55" t="n">
        <v>10</v>
      </c>
      <c r="J55" t="n">
        <v>266.77</v>
      </c>
      <c r="K55" t="n">
        <v>58.47</v>
      </c>
      <c r="L55" t="n">
        <v>14.25</v>
      </c>
      <c r="M55" t="n">
        <v>8</v>
      </c>
      <c r="N55" t="n">
        <v>69.04000000000001</v>
      </c>
      <c r="O55" t="n">
        <v>33135.65</v>
      </c>
      <c r="P55" t="n">
        <v>169.11</v>
      </c>
      <c r="Q55" t="n">
        <v>197.76</v>
      </c>
      <c r="R55" t="n">
        <v>32.65</v>
      </c>
      <c r="S55" t="n">
        <v>25.4</v>
      </c>
      <c r="T55" t="n">
        <v>2770.35</v>
      </c>
      <c r="U55" t="n">
        <v>0.78</v>
      </c>
      <c r="V55" t="n">
        <v>0.88</v>
      </c>
      <c r="W55" t="n">
        <v>2.96</v>
      </c>
      <c r="X55" t="n">
        <v>0.17</v>
      </c>
      <c r="Y55" t="n">
        <v>1</v>
      </c>
      <c r="Z55" t="n">
        <v>10</v>
      </c>
      <c r="AA55" t="n">
        <v>467.039447122263</v>
      </c>
      <c r="AB55" t="n">
        <v>639.0239758789077</v>
      </c>
      <c r="AC55" t="n">
        <v>578.0364244968072</v>
      </c>
      <c r="AD55" t="n">
        <v>467039.447122263</v>
      </c>
      <c r="AE55" t="n">
        <v>639023.9758789077</v>
      </c>
      <c r="AF55" t="n">
        <v>1.54556739799755e-05</v>
      </c>
      <c r="AG55" t="n">
        <v>36</v>
      </c>
      <c r="AH55" t="n">
        <v>578036.4244968072</v>
      </c>
    </row>
    <row r="56">
      <c r="A56" t="n">
        <v>54</v>
      </c>
      <c r="B56" t="n">
        <v>125</v>
      </c>
      <c r="C56" t="inlineStr">
        <is>
          <t xml:space="preserve">CONCLUIDO	</t>
        </is>
      </c>
      <c r="D56" t="n">
        <v>7.2499</v>
      </c>
      <c r="E56" t="n">
        <v>13.79</v>
      </c>
      <c r="F56" t="n">
        <v>10.56</v>
      </c>
      <c r="G56" t="n">
        <v>63.38</v>
      </c>
      <c r="H56" t="n">
        <v>0.97</v>
      </c>
      <c r="I56" t="n">
        <v>10</v>
      </c>
      <c r="J56" t="n">
        <v>267.24</v>
      </c>
      <c r="K56" t="n">
        <v>58.47</v>
      </c>
      <c r="L56" t="n">
        <v>14.5</v>
      </c>
      <c r="M56" t="n">
        <v>8</v>
      </c>
      <c r="N56" t="n">
        <v>69.27</v>
      </c>
      <c r="O56" t="n">
        <v>33193.92</v>
      </c>
      <c r="P56" t="n">
        <v>169.09</v>
      </c>
      <c r="Q56" t="n">
        <v>197.78</v>
      </c>
      <c r="R56" t="n">
        <v>32.81</v>
      </c>
      <c r="S56" t="n">
        <v>25.4</v>
      </c>
      <c r="T56" t="n">
        <v>2853.08</v>
      </c>
      <c r="U56" t="n">
        <v>0.77</v>
      </c>
      <c r="V56" t="n">
        <v>0.88</v>
      </c>
      <c r="W56" t="n">
        <v>2.95</v>
      </c>
      <c r="X56" t="n">
        <v>0.17</v>
      </c>
      <c r="Y56" t="n">
        <v>1</v>
      </c>
      <c r="Z56" t="n">
        <v>10</v>
      </c>
      <c r="AA56" t="n">
        <v>467.0558951771187</v>
      </c>
      <c r="AB56" t="n">
        <v>639.0464808331983</v>
      </c>
      <c r="AC56" t="n">
        <v>578.0567816098461</v>
      </c>
      <c r="AD56" t="n">
        <v>467055.8951771187</v>
      </c>
      <c r="AE56" t="n">
        <v>639046.4808331983</v>
      </c>
      <c r="AF56" t="n">
        <v>1.545226377817339e-05</v>
      </c>
      <c r="AG56" t="n">
        <v>36</v>
      </c>
      <c r="AH56" t="n">
        <v>578056.781609846</v>
      </c>
    </row>
    <row r="57">
      <c r="A57" t="n">
        <v>55</v>
      </c>
      <c r="B57" t="n">
        <v>125</v>
      </c>
      <c r="C57" t="inlineStr">
        <is>
          <t xml:space="preserve">CONCLUIDO	</t>
        </is>
      </c>
      <c r="D57" t="n">
        <v>7.2524</v>
      </c>
      <c r="E57" t="n">
        <v>13.79</v>
      </c>
      <c r="F57" t="n">
        <v>10.56</v>
      </c>
      <c r="G57" t="n">
        <v>63.36</v>
      </c>
      <c r="H57" t="n">
        <v>0.98</v>
      </c>
      <c r="I57" t="n">
        <v>10</v>
      </c>
      <c r="J57" t="n">
        <v>267.71</v>
      </c>
      <c r="K57" t="n">
        <v>58.47</v>
      </c>
      <c r="L57" t="n">
        <v>14.75</v>
      </c>
      <c r="M57" t="n">
        <v>8</v>
      </c>
      <c r="N57" t="n">
        <v>69.48999999999999</v>
      </c>
      <c r="O57" t="n">
        <v>33252.27</v>
      </c>
      <c r="P57" t="n">
        <v>168.89</v>
      </c>
      <c r="Q57" t="n">
        <v>197.76</v>
      </c>
      <c r="R57" t="n">
        <v>32.72</v>
      </c>
      <c r="S57" t="n">
        <v>25.4</v>
      </c>
      <c r="T57" t="n">
        <v>2806.18</v>
      </c>
      <c r="U57" t="n">
        <v>0.78</v>
      </c>
      <c r="V57" t="n">
        <v>0.88</v>
      </c>
      <c r="W57" t="n">
        <v>2.95</v>
      </c>
      <c r="X57" t="n">
        <v>0.17</v>
      </c>
      <c r="Y57" t="n">
        <v>1</v>
      </c>
      <c r="Z57" t="n">
        <v>10</v>
      </c>
      <c r="AA57" t="n">
        <v>466.85667600965</v>
      </c>
      <c r="AB57" t="n">
        <v>638.7739003793382</v>
      </c>
      <c r="AC57" t="n">
        <v>577.8102158519333</v>
      </c>
      <c r="AD57" t="n">
        <v>466856.6760096499</v>
      </c>
      <c r="AE57" t="n">
        <v>638773.9003793382</v>
      </c>
      <c r="AF57" t="n">
        <v>1.545759221848918e-05</v>
      </c>
      <c r="AG57" t="n">
        <v>36</v>
      </c>
      <c r="AH57" t="n">
        <v>577810.2158519333</v>
      </c>
    </row>
    <row r="58">
      <c r="A58" t="n">
        <v>56</v>
      </c>
      <c r="B58" t="n">
        <v>125</v>
      </c>
      <c r="C58" t="inlineStr">
        <is>
          <t xml:space="preserve">CONCLUIDO	</t>
        </is>
      </c>
      <c r="D58" t="n">
        <v>7.2481</v>
      </c>
      <c r="E58" t="n">
        <v>13.8</v>
      </c>
      <c r="F58" t="n">
        <v>10.57</v>
      </c>
      <c r="G58" t="n">
        <v>63.41</v>
      </c>
      <c r="H58" t="n">
        <v>1</v>
      </c>
      <c r="I58" t="n">
        <v>10</v>
      </c>
      <c r="J58" t="n">
        <v>268.19</v>
      </c>
      <c r="K58" t="n">
        <v>58.47</v>
      </c>
      <c r="L58" t="n">
        <v>15</v>
      </c>
      <c r="M58" t="n">
        <v>8</v>
      </c>
      <c r="N58" t="n">
        <v>69.70999999999999</v>
      </c>
      <c r="O58" t="n">
        <v>33310.7</v>
      </c>
      <c r="P58" t="n">
        <v>168.61</v>
      </c>
      <c r="Q58" t="n">
        <v>197.78</v>
      </c>
      <c r="R58" t="n">
        <v>32.96</v>
      </c>
      <c r="S58" t="n">
        <v>25.4</v>
      </c>
      <c r="T58" t="n">
        <v>2924.08</v>
      </c>
      <c r="U58" t="n">
        <v>0.77</v>
      </c>
      <c r="V58" t="n">
        <v>0.88</v>
      </c>
      <c r="W58" t="n">
        <v>2.95</v>
      </c>
      <c r="X58" t="n">
        <v>0.18</v>
      </c>
      <c r="Y58" t="n">
        <v>1</v>
      </c>
      <c r="Z58" t="n">
        <v>10</v>
      </c>
      <c r="AA58" t="n">
        <v>466.7457323812594</v>
      </c>
      <c r="AB58" t="n">
        <v>638.6221024124868</v>
      </c>
      <c r="AC58" t="n">
        <v>577.6729052699885</v>
      </c>
      <c r="AD58" t="n">
        <v>466745.7323812594</v>
      </c>
      <c r="AE58" t="n">
        <v>638622.1024124868</v>
      </c>
      <c r="AF58" t="n">
        <v>1.544842730114603e-05</v>
      </c>
      <c r="AG58" t="n">
        <v>36</v>
      </c>
      <c r="AH58" t="n">
        <v>577672.9052699885</v>
      </c>
    </row>
    <row r="59">
      <c r="A59" t="n">
        <v>57</v>
      </c>
      <c r="B59" t="n">
        <v>125</v>
      </c>
      <c r="C59" t="inlineStr">
        <is>
          <t xml:space="preserve">CONCLUIDO	</t>
        </is>
      </c>
      <c r="D59" t="n">
        <v>7.2829</v>
      </c>
      <c r="E59" t="n">
        <v>13.73</v>
      </c>
      <c r="F59" t="n">
        <v>10.55</v>
      </c>
      <c r="G59" t="n">
        <v>70.33</v>
      </c>
      <c r="H59" t="n">
        <v>1.01</v>
      </c>
      <c r="I59" t="n">
        <v>9</v>
      </c>
      <c r="J59" t="n">
        <v>268.66</v>
      </c>
      <c r="K59" t="n">
        <v>58.47</v>
      </c>
      <c r="L59" t="n">
        <v>15.25</v>
      </c>
      <c r="M59" t="n">
        <v>7</v>
      </c>
      <c r="N59" t="n">
        <v>69.94</v>
      </c>
      <c r="O59" t="n">
        <v>33369.22</v>
      </c>
      <c r="P59" t="n">
        <v>168.44</v>
      </c>
      <c r="Q59" t="n">
        <v>197.75</v>
      </c>
      <c r="R59" t="n">
        <v>32.24</v>
      </c>
      <c r="S59" t="n">
        <v>25.4</v>
      </c>
      <c r="T59" t="n">
        <v>2572.24</v>
      </c>
      <c r="U59" t="n">
        <v>0.79</v>
      </c>
      <c r="V59" t="n">
        <v>0.88</v>
      </c>
      <c r="W59" t="n">
        <v>2.96</v>
      </c>
      <c r="X59" t="n">
        <v>0.16</v>
      </c>
      <c r="Y59" t="n">
        <v>1</v>
      </c>
      <c r="Z59" t="n">
        <v>10</v>
      </c>
      <c r="AA59" t="n">
        <v>465.9094410280924</v>
      </c>
      <c r="AB59" t="n">
        <v>637.4778516885132</v>
      </c>
      <c r="AC59" t="n">
        <v>576.6378602291448</v>
      </c>
      <c r="AD59" t="n">
        <v>465909.4410280924</v>
      </c>
      <c r="AE59" t="n">
        <v>637477.8516885132</v>
      </c>
      <c r="AF59" t="n">
        <v>1.55225991903418e-05</v>
      </c>
      <c r="AG59" t="n">
        <v>36</v>
      </c>
      <c r="AH59" t="n">
        <v>576637.8602291448</v>
      </c>
    </row>
    <row r="60">
      <c r="A60" t="n">
        <v>58</v>
      </c>
      <c r="B60" t="n">
        <v>125</v>
      </c>
      <c r="C60" t="inlineStr">
        <is>
          <t xml:space="preserve">CONCLUIDO	</t>
        </is>
      </c>
      <c r="D60" t="n">
        <v>7.2793</v>
      </c>
      <c r="E60" t="n">
        <v>13.74</v>
      </c>
      <c r="F60" t="n">
        <v>10.56</v>
      </c>
      <c r="G60" t="n">
        <v>70.37</v>
      </c>
      <c r="H60" t="n">
        <v>1.03</v>
      </c>
      <c r="I60" t="n">
        <v>9</v>
      </c>
      <c r="J60" t="n">
        <v>269.14</v>
      </c>
      <c r="K60" t="n">
        <v>58.47</v>
      </c>
      <c r="L60" t="n">
        <v>15.5</v>
      </c>
      <c r="M60" t="n">
        <v>7</v>
      </c>
      <c r="N60" t="n">
        <v>70.16</v>
      </c>
      <c r="O60" t="n">
        <v>33427.83</v>
      </c>
      <c r="P60" t="n">
        <v>168.68</v>
      </c>
      <c r="Q60" t="n">
        <v>197.78</v>
      </c>
      <c r="R60" t="n">
        <v>32.67</v>
      </c>
      <c r="S60" t="n">
        <v>25.4</v>
      </c>
      <c r="T60" t="n">
        <v>2787.5</v>
      </c>
      <c r="U60" t="n">
        <v>0.78</v>
      </c>
      <c r="V60" t="n">
        <v>0.88</v>
      </c>
      <c r="W60" t="n">
        <v>2.95</v>
      </c>
      <c r="X60" t="n">
        <v>0.17</v>
      </c>
      <c r="Y60" t="n">
        <v>1</v>
      </c>
      <c r="Z60" t="n">
        <v>10</v>
      </c>
      <c r="AA60" t="n">
        <v>466.173562336992</v>
      </c>
      <c r="AB60" t="n">
        <v>637.8392341155593</v>
      </c>
      <c r="AC60" t="n">
        <v>576.9647528245571</v>
      </c>
      <c r="AD60" t="n">
        <v>466173.562336992</v>
      </c>
      <c r="AE60" t="n">
        <v>637839.2341155593</v>
      </c>
      <c r="AF60" t="n">
        <v>1.551492623628706e-05</v>
      </c>
      <c r="AG60" t="n">
        <v>36</v>
      </c>
      <c r="AH60" t="n">
        <v>576964.7528245571</v>
      </c>
    </row>
    <row r="61">
      <c r="A61" t="n">
        <v>59</v>
      </c>
      <c r="B61" t="n">
        <v>125</v>
      </c>
      <c r="C61" t="inlineStr">
        <is>
          <t xml:space="preserve">CONCLUIDO	</t>
        </is>
      </c>
      <c r="D61" t="n">
        <v>7.2801</v>
      </c>
      <c r="E61" t="n">
        <v>13.74</v>
      </c>
      <c r="F61" t="n">
        <v>10.55</v>
      </c>
      <c r="G61" t="n">
        <v>70.36</v>
      </c>
      <c r="H61" t="n">
        <v>1.04</v>
      </c>
      <c r="I61" t="n">
        <v>9</v>
      </c>
      <c r="J61" t="n">
        <v>269.61</v>
      </c>
      <c r="K61" t="n">
        <v>58.47</v>
      </c>
      <c r="L61" t="n">
        <v>15.75</v>
      </c>
      <c r="M61" t="n">
        <v>7</v>
      </c>
      <c r="N61" t="n">
        <v>70.39</v>
      </c>
      <c r="O61" t="n">
        <v>33486.53</v>
      </c>
      <c r="P61" t="n">
        <v>168.68</v>
      </c>
      <c r="Q61" t="n">
        <v>197.8</v>
      </c>
      <c r="R61" t="n">
        <v>32.39</v>
      </c>
      <c r="S61" t="n">
        <v>25.4</v>
      </c>
      <c r="T61" t="n">
        <v>2648.49</v>
      </c>
      <c r="U61" t="n">
        <v>0.78</v>
      </c>
      <c r="V61" t="n">
        <v>0.88</v>
      </c>
      <c r="W61" t="n">
        <v>2.96</v>
      </c>
      <c r="X61" t="n">
        <v>0.16</v>
      </c>
      <c r="Y61" t="n">
        <v>1</v>
      </c>
      <c r="Z61" t="n">
        <v>10</v>
      </c>
      <c r="AA61" t="n">
        <v>466.1432367735386</v>
      </c>
      <c r="AB61" t="n">
        <v>637.797741341773</v>
      </c>
      <c r="AC61" t="n">
        <v>576.9272200628654</v>
      </c>
      <c r="AD61" t="n">
        <v>466143.2367735386</v>
      </c>
      <c r="AE61" t="n">
        <v>637797.741341773</v>
      </c>
      <c r="AF61" t="n">
        <v>1.551663133718812e-05</v>
      </c>
      <c r="AG61" t="n">
        <v>36</v>
      </c>
      <c r="AH61" t="n">
        <v>576927.2200628654</v>
      </c>
    </row>
    <row r="62">
      <c r="A62" t="n">
        <v>60</v>
      </c>
      <c r="B62" t="n">
        <v>125</v>
      </c>
      <c r="C62" t="inlineStr">
        <is>
          <t xml:space="preserve">CONCLUIDO	</t>
        </is>
      </c>
      <c r="D62" t="n">
        <v>7.2827</v>
      </c>
      <c r="E62" t="n">
        <v>13.73</v>
      </c>
      <c r="F62" t="n">
        <v>10.55</v>
      </c>
      <c r="G62" t="n">
        <v>70.33</v>
      </c>
      <c r="H62" t="n">
        <v>1.05</v>
      </c>
      <c r="I62" t="n">
        <v>9</v>
      </c>
      <c r="J62" t="n">
        <v>270.09</v>
      </c>
      <c r="K62" t="n">
        <v>58.47</v>
      </c>
      <c r="L62" t="n">
        <v>16</v>
      </c>
      <c r="M62" t="n">
        <v>7</v>
      </c>
      <c r="N62" t="n">
        <v>70.62</v>
      </c>
      <c r="O62" t="n">
        <v>33545.31</v>
      </c>
      <c r="P62" t="n">
        <v>168.71</v>
      </c>
      <c r="Q62" t="n">
        <v>197.78</v>
      </c>
      <c r="R62" t="n">
        <v>32.44</v>
      </c>
      <c r="S62" t="n">
        <v>25.4</v>
      </c>
      <c r="T62" t="n">
        <v>2670.59</v>
      </c>
      <c r="U62" t="n">
        <v>0.78</v>
      </c>
      <c r="V62" t="n">
        <v>0.88</v>
      </c>
      <c r="W62" t="n">
        <v>2.95</v>
      </c>
      <c r="X62" t="n">
        <v>0.16</v>
      </c>
      <c r="Y62" t="n">
        <v>1</v>
      </c>
      <c r="Z62" t="n">
        <v>10</v>
      </c>
      <c r="AA62" t="n">
        <v>466.1150809078609</v>
      </c>
      <c r="AB62" t="n">
        <v>637.7592172442036</v>
      </c>
      <c r="AC62" t="n">
        <v>576.8923726510992</v>
      </c>
      <c r="AD62" t="n">
        <v>466115.0809078609</v>
      </c>
      <c r="AE62" t="n">
        <v>637759.2172442036</v>
      </c>
      <c r="AF62" t="n">
        <v>1.552217291511654e-05</v>
      </c>
      <c r="AG62" t="n">
        <v>36</v>
      </c>
      <c r="AH62" t="n">
        <v>576892.3726510992</v>
      </c>
    </row>
    <row r="63">
      <c r="A63" t="n">
        <v>61</v>
      </c>
      <c r="B63" t="n">
        <v>125</v>
      </c>
      <c r="C63" t="inlineStr">
        <is>
          <t xml:space="preserve">CONCLUIDO	</t>
        </is>
      </c>
      <c r="D63" t="n">
        <v>7.2846</v>
      </c>
      <c r="E63" t="n">
        <v>13.73</v>
      </c>
      <c r="F63" t="n">
        <v>10.55</v>
      </c>
      <c r="G63" t="n">
        <v>70.3</v>
      </c>
      <c r="H63" t="n">
        <v>1.07</v>
      </c>
      <c r="I63" t="n">
        <v>9</v>
      </c>
      <c r="J63" t="n">
        <v>270.57</v>
      </c>
      <c r="K63" t="n">
        <v>58.47</v>
      </c>
      <c r="L63" t="n">
        <v>16.25</v>
      </c>
      <c r="M63" t="n">
        <v>7</v>
      </c>
      <c r="N63" t="n">
        <v>70.84</v>
      </c>
      <c r="O63" t="n">
        <v>33604.17</v>
      </c>
      <c r="P63" t="n">
        <v>168.57</v>
      </c>
      <c r="Q63" t="n">
        <v>197.76</v>
      </c>
      <c r="R63" t="n">
        <v>32.23</v>
      </c>
      <c r="S63" t="n">
        <v>25.4</v>
      </c>
      <c r="T63" t="n">
        <v>2565.97</v>
      </c>
      <c r="U63" t="n">
        <v>0.79</v>
      </c>
      <c r="V63" t="n">
        <v>0.88</v>
      </c>
      <c r="W63" t="n">
        <v>2.95</v>
      </c>
      <c r="X63" t="n">
        <v>0.15</v>
      </c>
      <c r="Y63" t="n">
        <v>1</v>
      </c>
      <c r="Z63" t="n">
        <v>10</v>
      </c>
      <c r="AA63" t="n">
        <v>465.9735535846586</v>
      </c>
      <c r="AB63" t="n">
        <v>637.5655733168534</v>
      </c>
      <c r="AC63" t="n">
        <v>576.7172098283944</v>
      </c>
      <c r="AD63" t="n">
        <v>465973.5535846587</v>
      </c>
      <c r="AE63" t="n">
        <v>637565.5733168534</v>
      </c>
      <c r="AF63" t="n">
        <v>1.552622252975654e-05</v>
      </c>
      <c r="AG63" t="n">
        <v>36</v>
      </c>
      <c r="AH63" t="n">
        <v>576717.2098283943</v>
      </c>
    </row>
    <row r="64">
      <c r="A64" t="n">
        <v>62</v>
      </c>
      <c r="B64" t="n">
        <v>125</v>
      </c>
      <c r="C64" t="inlineStr">
        <is>
          <t xml:space="preserve">CONCLUIDO	</t>
        </is>
      </c>
      <c r="D64" t="n">
        <v>7.2824</v>
      </c>
      <c r="E64" t="n">
        <v>13.73</v>
      </c>
      <c r="F64" t="n">
        <v>10.55</v>
      </c>
      <c r="G64" t="n">
        <v>70.33</v>
      </c>
      <c r="H64" t="n">
        <v>1.08</v>
      </c>
      <c r="I64" t="n">
        <v>9</v>
      </c>
      <c r="J64" t="n">
        <v>271.05</v>
      </c>
      <c r="K64" t="n">
        <v>58.47</v>
      </c>
      <c r="L64" t="n">
        <v>16.5</v>
      </c>
      <c r="M64" t="n">
        <v>7</v>
      </c>
      <c r="N64" t="n">
        <v>71.06999999999999</v>
      </c>
      <c r="O64" t="n">
        <v>33663.13</v>
      </c>
      <c r="P64" t="n">
        <v>168.54</v>
      </c>
      <c r="Q64" t="n">
        <v>197.78</v>
      </c>
      <c r="R64" t="n">
        <v>32.47</v>
      </c>
      <c r="S64" t="n">
        <v>25.4</v>
      </c>
      <c r="T64" t="n">
        <v>2685.74</v>
      </c>
      <c r="U64" t="n">
        <v>0.78</v>
      </c>
      <c r="V64" t="n">
        <v>0.88</v>
      </c>
      <c r="W64" t="n">
        <v>2.95</v>
      </c>
      <c r="X64" t="n">
        <v>0.16</v>
      </c>
      <c r="Y64" t="n">
        <v>1</v>
      </c>
      <c r="Z64" t="n">
        <v>10</v>
      </c>
      <c r="AA64" t="n">
        <v>465.9938785356412</v>
      </c>
      <c r="AB64" t="n">
        <v>637.5933828114613</v>
      </c>
      <c r="AC64" t="n">
        <v>576.7423652238678</v>
      </c>
      <c r="AD64" t="n">
        <v>465993.8785356412</v>
      </c>
      <c r="AE64" t="n">
        <v>637593.3828114613</v>
      </c>
      <c r="AF64" t="n">
        <v>1.552153350227864e-05</v>
      </c>
      <c r="AG64" t="n">
        <v>36</v>
      </c>
      <c r="AH64" t="n">
        <v>576742.3652238677</v>
      </c>
    </row>
    <row r="65">
      <c r="A65" t="n">
        <v>63</v>
      </c>
      <c r="B65" t="n">
        <v>125</v>
      </c>
      <c r="C65" t="inlineStr">
        <is>
          <t xml:space="preserve">CONCLUIDO	</t>
        </is>
      </c>
      <c r="D65" t="n">
        <v>7.2824</v>
      </c>
      <c r="E65" t="n">
        <v>13.73</v>
      </c>
      <c r="F65" t="n">
        <v>10.55</v>
      </c>
      <c r="G65" t="n">
        <v>70.33</v>
      </c>
      <c r="H65" t="n">
        <v>1.1</v>
      </c>
      <c r="I65" t="n">
        <v>9</v>
      </c>
      <c r="J65" t="n">
        <v>271.52</v>
      </c>
      <c r="K65" t="n">
        <v>58.47</v>
      </c>
      <c r="L65" t="n">
        <v>16.75</v>
      </c>
      <c r="M65" t="n">
        <v>7</v>
      </c>
      <c r="N65" t="n">
        <v>71.3</v>
      </c>
      <c r="O65" t="n">
        <v>33722.17</v>
      </c>
      <c r="P65" t="n">
        <v>168.48</v>
      </c>
      <c r="Q65" t="n">
        <v>197.81</v>
      </c>
      <c r="R65" t="n">
        <v>32.43</v>
      </c>
      <c r="S65" t="n">
        <v>25.4</v>
      </c>
      <c r="T65" t="n">
        <v>2664.3</v>
      </c>
      <c r="U65" t="n">
        <v>0.78</v>
      </c>
      <c r="V65" t="n">
        <v>0.88</v>
      </c>
      <c r="W65" t="n">
        <v>2.95</v>
      </c>
      <c r="X65" t="n">
        <v>0.16</v>
      </c>
      <c r="Y65" t="n">
        <v>1</v>
      </c>
      <c r="Z65" t="n">
        <v>10</v>
      </c>
      <c r="AA65" t="n">
        <v>465.9490420100428</v>
      </c>
      <c r="AB65" t="n">
        <v>637.5320354990896</v>
      </c>
      <c r="AC65" t="n">
        <v>576.6868728128874</v>
      </c>
      <c r="AD65" t="n">
        <v>465949.0420100428</v>
      </c>
      <c r="AE65" t="n">
        <v>637532.0354990896</v>
      </c>
      <c r="AF65" t="n">
        <v>1.552153350227864e-05</v>
      </c>
      <c r="AG65" t="n">
        <v>36</v>
      </c>
      <c r="AH65" t="n">
        <v>576686.8728128874</v>
      </c>
    </row>
    <row r="66">
      <c r="A66" t="n">
        <v>64</v>
      </c>
      <c r="B66" t="n">
        <v>125</v>
      </c>
      <c r="C66" t="inlineStr">
        <is>
          <t xml:space="preserve">CONCLUIDO	</t>
        </is>
      </c>
      <c r="D66" t="n">
        <v>7.2839</v>
      </c>
      <c r="E66" t="n">
        <v>13.73</v>
      </c>
      <c r="F66" t="n">
        <v>10.55</v>
      </c>
      <c r="G66" t="n">
        <v>70.31</v>
      </c>
      <c r="H66" t="n">
        <v>1.11</v>
      </c>
      <c r="I66" t="n">
        <v>9</v>
      </c>
      <c r="J66" t="n">
        <v>272</v>
      </c>
      <c r="K66" t="n">
        <v>58.47</v>
      </c>
      <c r="L66" t="n">
        <v>17</v>
      </c>
      <c r="M66" t="n">
        <v>7</v>
      </c>
      <c r="N66" t="n">
        <v>71.53</v>
      </c>
      <c r="O66" t="n">
        <v>33781.3</v>
      </c>
      <c r="P66" t="n">
        <v>168.35</v>
      </c>
      <c r="Q66" t="n">
        <v>197.75</v>
      </c>
      <c r="R66" t="n">
        <v>32.31</v>
      </c>
      <c r="S66" t="n">
        <v>25.4</v>
      </c>
      <c r="T66" t="n">
        <v>2604.18</v>
      </c>
      <c r="U66" t="n">
        <v>0.79</v>
      </c>
      <c r="V66" t="n">
        <v>0.88</v>
      </c>
      <c r="W66" t="n">
        <v>2.95</v>
      </c>
      <c r="X66" t="n">
        <v>0.16</v>
      </c>
      <c r="Y66" t="n">
        <v>1</v>
      </c>
      <c r="Z66" t="n">
        <v>10</v>
      </c>
      <c r="AA66" t="n">
        <v>465.822784159165</v>
      </c>
      <c r="AB66" t="n">
        <v>637.3592839374153</v>
      </c>
      <c r="AC66" t="n">
        <v>576.530608417801</v>
      </c>
      <c r="AD66" t="n">
        <v>465822.784159165</v>
      </c>
      <c r="AE66" t="n">
        <v>637359.2839374153</v>
      </c>
      <c r="AF66" t="n">
        <v>1.552473056646811e-05</v>
      </c>
      <c r="AG66" t="n">
        <v>36</v>
      </c>
      <c r="AH66" t="n">
        <v>576530.608417801</v>
      </c>
    </row>
    <row r="67">
      <c r="A67" t="n">
        <v>65</v>
      </c>
      <c r="B67" t="n">
        <v>125</v>
      </c>
      <c r="C67" t="inlineStr">
        <is>
          <t xml:space="preserve">CONCLUIDO	</t>
        </is>
      </c>
      <c r="D67" t="n">
        <v>7.3187</v>
      </c>
      <c r="E67" t="n">
        <v>13.66</v>
      </c>
      <c r="F67" t="n">
        <v>10.53</v>
      </c>
      <c r="G67" t="n">
        <v>78.97</v>
      </c>
      <c r="H67" t="n">
        <v>1.13</v>
      </c>
      <c r="I67" t="n">
        <v>8</v>
      </c>
      <c r="J67" t="n">
        <v>272.48</v>
      </c>
      <c r="K67" t="n">
        <v>58.47</v>
      </c>
      <c r="L67" t="n">
        <v>17.25</v>
      </c>
      <c r="M67" t="n">
        <v>6</v>
      </c>
      <c r="N67" t="n">
        <v>71.76000000000001</v>
      </c>
      <c r="O67" t="n">
        <v>33840.65</v>
      </c>
      <c r="P67" t="n">
        <v>167.92</v>
      </c>
      <c r="Q67" t="n">
        <v>197.75</v>
      </c>
      <c r="R67" t="n">
        <v>31.71</v>
      </c>
      <c r="S67" t="n">
        <v>25.4</v>
      </c>
      <c r="T67" t="n">
        <v>2312.86</v>
      </c>
      <c r="U67" t="n">
        <v>0.8</v>
      </c>
      <c r="V67" t="n">
        <v>0.88</v>
      </c>
      <c r="W67" t="n">
        <v>2.95</v>
      </c>
      <c r="X67" t="n">
        <v>0.14</v>
      </c>
      <c r="Y67" t="n">
        <v>1</v>
      </c>
      <c r="Z67" t="n">
        <v>10</v>
      </c>
      <c r="AA67" t="n">
        <v>464.8016442128275</v>
      </c>
      <c r="AB67" t="n">
        <v>635.9621152133215</v>
      </c>
      <c r="AC67" t="n">
        <v>575.2667835157959</v>
      </c>
      <c r="AD67" t="n">
        <v>464801.6442128275</v>
      </c>
      <c r="AE67" t="n">
        <v>635962.1152133214</v>
      </c>
      <c r="AF67" t="n">
        <v>1.559890245566389e-05</v>
      </c>
      <c r="AG67" t="n">
        <v>36</v>
      </c>
      <c r="AH67" t="n">
        <v>575266.7835157958</v>
      </c>
    </row>
    <row r="68">
      <c r="A68" t="n">
        <v>66</v>
      </c>
      <c r="B68" t="n">
        <v>125</v>
      </c>
      <c r="C68" t="inlineStr">
        <is>
          <t xml:space="preserve">CONCLUIDO	</t>
        </is>
      </c>
      <c r="D68" t="n">
        <v>7.3244</v>
      </c>
      <c r="E68" t="n">
        <v>13.65</v>
      </c>
      <c r="F68" t="n">
        <v>10.52</v>
      </c>
      <c r="G68" t="n">
        <v>78.89</v>
      </c>
      <c r="H68" t="n">
        <v>1.14</v>
      </c>
      <c r="I68" t="n">
        <v>8</v>
      </c>
      <c r="J68" t="n">
        <v>272.97</v>
      </c>
      <c r="K68" t="n">
        <v>58.47</v>
      </c>
      <c r="L68" t="n">
        <v>17.5</v>
      </c>
      <c r="M68" t="n">
        <v>6</v>
      </c>
      <c r="N68" t="n">
        <v>71.98999999999999</v>
      </c>
      <c r="O68" t="n">
        <v>33899.96</v>
      </c>
      <c r="P68" t="n">
        <v>167.85</v>
      </c>
      <c r="Q68" t="n">
        <v>197.76</v>
      </c>
      <c r="R68" t="n">
        <v>31.39</v>
      </c>
      <c r="S68" t="n">
        <v>25.4</v>
      </c>
      <c r="T68" t="n">
        <v>2152.09</v>
      </c>
      <c r="U68" t="n">
        <v>0.8100000000000001</v>
      </c>
      <c r="V68" t="n">
        <v>0.88</v>
      </c>
      <c r="W68" t="n">
        <v>2.95</v>
      </c>
      <c r="X68" t="n">
        <v>0.13</v>
      </c>
      <c r="Y68" t="n">
        <v>1</v>
      </c>
      <c r="Z68" t="n">
        <v>10</v>
      </c>
      <c r="AA68" t="n">
        <v>464.6257717033514</v>
      </c>
      <c r="AB68" t="n">
        <v>635.7214786869088</v>
      </c>
      <c r="AC68" t="n">
        <v>575.0491130017285</v>
      </c>
      <c r="AD68" t="n">
        <v>464625.7717033514</v>
      </c>
      <c r="AE68" t="n">
        <v>635721.4786869087</v>
      </c>
      <c r="AF68" t="n">
        <v>1.561105129958388e-05</v>
      </c>
      <c r="AG68" t="n">
        <v>36</v>
      </c>
      <c r="AH68" t="n">
        <v>575049.1130017285</v>
      </c>
    </row>
    <row r="69">
      <c r="A69" t="n">
        <v>67</v>
      </c>
      <c r="B69" t="n">
        <v>125</v>
      </c>
      <c r="C69" t="inlineStr">
        <is>
          <t xml:space="preserve">CONCLUIDO	</t>
        </is>
      </c>
      <c r="D69" t="n">
        <v>7.322</v>
      </c>
      <c r="E69" t="n">
        <v>13.66</v>
      </c>
      <c r="F69" t="n">
        <v>10.52</v>
      </c>
      <c r="G69" t="n">
        <v>78.92</v>
      </c>
      <c r="H69" t="n">
        <v>1.16</v>
      </c>
      <c r="I69" t="n">
        <v>8</v>
      </c>
      <c r="J69" t="n">
        <v>273.45</v>
      </c>
      <c r="K69" t="n">
        <v>58.47</v>
      </c>
      <c r="L69" t="n">
        <v>17.75</v>
      </c>
      <c r="M69" t="n">
        <v>6</v>
      </c>
      <c r="N69" t="n">
        <v>72.22</v>
      </c>
      <c r="O69" t="n">
        <v>33959.36</v>
      </c>
      <c r="P69" t="n">
        <v>168.03</v>
      </c>
      <c r="Q69" t="n">
        <v>197.75</v>
      </c>
      <c r="R69" t="n">
        <v>31.49</v>
      </c>
      <c r="S69" t="n">
        <v>25.4</v>
      </c>
      <c r="T69" t="n">
        <v>2202.71</v>
      </c>
      <c r="U69" t="n">
        <v>0.8100000000000001</v>
      </c>
      <c r="V69" t="n">
        <v>0.88</v>
      </c>
      <c r="W69" t="n">
        <v>2.95</v>
      </c>
      <c r="X69" t="n">
        <v>0.13</v>
      </c>
      <c r="Y69" t="n">
        <v>1</v>
      </c>
      <c r="Z69" t="n">
        <v>10</v>
      </c>
      <c r="AA69" t="n">
        <v>464.8054888035158</v>
      </c>
      <c r="AB69" t="n">
        <v>635.9673755519125</v>
      </c>
      <c r="AC69" t="n">
        <v>575.2715418150549</v>
      </c>
      <c r="AD69" t="n">
        <v>464805.4888035158</v>
      </c>
      <c r="AE69" t="n">
        <v>635967.3755519125</v>
      </c>
      <c r="AF69" t="n">
        <v>1.560593599688073e-05</v>
      </c>
      <c r="AG69" t="n">
        <v>36</v>
      </c>
      <c r="AH69" t="n">
        <v>575271.5418150548</v>
      </c>
    </row>
    <row r="70">
      <c r="A70" t="n">
        <v>68</v>
      </c>
      <c r="B70" t="n">
        <v>125</v>
      </c>
      <c r="C70" t="inlineStr">
        <is>
          <t xml:space="preserve">CONCLUIDO	</t>
        </is>
      </c>
      <c r="D70" t="n">
        <v>7.3203</v>
      </c>
      <c r="E70" t="n">
        <v>13.66</v>
      </c>
      <c r="F70" t="n">
        <v>10.53</v>
      </c>
      <c r="G70" t="n">
        <v>78.94</v>
      </c>
      <c r="H70" t="n">
        <v>1.17</v>
      </c>
      <c r="I70" t="n">
        <v>8</v>
      </c>
      <c r="J70" t="n">
        <v>273.93</v>
      </c>
      <c r="K70" t="n">
        <v>58.47</v>
      </c>
      <c r="L70" t="n">
        <v>18</v>
      </c>
      <c r="M70" t="n">
        <v>6</v>
      </c>
      <c r="N70" t="n">
        <v>72.45999999999999</v>
      </c>
      <c r="O70" t="n">
        <v>34018.85</v>
      </c>
      <c r="P70" t="n">
        <v>168.11</v>
      </c>
      <c r="Q70" t="n">
        <v>197.81</v>
      </c>
      <c r="R70" t="n">
        <v>31.55</v>
      </c>
      <c r="S70" t="n">
        <v>25.4</v>
      </c>
      <c r="T70" t="n">
        <v>2229.43</v>
      </c>
      <c r="U70" t="n">
        <v>0.8100000000000001</v>
      </c>
      <c r="V70" t="n">
        <v>0.88</v>
      </c>
      <c r="W70" t="n">
        <v>2.95</v>
      </c>
      <c r="X70" t="n">
        <v>0.14</v>
      </c>
      <c r="Y70" t="n">
        <v>1</v>
      </c>
      <c r="Z70" t="n">
        <v>10</v>
      </c>
      <c r="AA70" t="n">
        <v>464.9122225618214</v>
      </c>
      <c r="AB70" t="n">
        <v>636.1134133887872</v>
      </c>
      <c r="AC70" t="n">
        <v>575.4036420057436</v>
      </c>
      <c r="AD70" t="n">
        <v>464912.2225618213</v>
      </c>
      <c r="AE70" t="n">
        <v>636113.4133887872</v>
      </c>
      <c r="AF70" t="n">
        <v>1.560231265746599e-05</v>
      </c>
      <c r="AG70" t="n">
        <v>36</v>
      </c>
      <c r="AH70" t="n">
        <v>575403.6420057436</v>
      </c>
    </row>
    <row r="71">
      <c r="A71" t="n">
        <v>69</v>
      </c>
      <c r="B71" t="n">
        <v>125</v>
      </c>
      <c r="C71" t="inlineStr">
        <is>
          <t xml:space="preserve">CONCLUIDO	</t>
        </is>
      </c>
      <c r="D71" t="n">
        <v>7.3196</v>
      </c>
      <c r="E71" t="n">
        <v>13.66</v>
      </c>
      <c r="F71" t="n">
        <v>10.53</v>
      </c>
      <c r="G71" t="n">
        <v>78.95</v>
      </c>
      <c r="H71" t="n">
        <v>1.18</v>
      </c>
      <c r="I71" t="n">
        <v>8</v>
      </c>
      <c r="J71" t="n">
        <v>274.41</v>
      </c>
      <c r="K71" t="n">
        <v>58.47</v>
      </c>
      <c r="L71" t="n">
        <v>18.25</v>
      </c>
      <c r="M71" t="n">
        <v>6</v>
      </c>
      <c r="N71" t="n">
        <v>72.69</v>
      </c>
      <c r="O71" t="n">
        <v>34078.44</v>
      </c>
      <c r="P71" t="n">
        <v>168.22</v>
      </c>
      <c r="Q71" t="n">
        <v>197.76</v>
      </c>
      <c r="R71" t="n">
        <v>31.51</v>
      </c>
      <c r="S71" t="n">
        <v>25.4</v>
      </c>
      <c r="T71" t="n">
        <v>2210.73</v>
      </c>
      <c r="U71" t="n">
        <v>0.8100000000000001</v>
      </c>
      <c r="V71" t="n">
        <v>0.88</v>
      </c>
      <c r="W71" t="n">
        <v>2.96</v>
      </c>
      <c r="X71" t="n">
        <v>0.14</v>
      </c>
      <c r="Y71" t="n">
        <v>1</v>
      </c>
      <c r="Z71" t="n">
        <v>10</v>
      </c>
      <c r="AA71" t="n">
        <v>465.0074345921272</v>
      </c>
      <c r="AB71" t="n">
        <v>636.2436866891101</v>
      </c>
      <c r="AC71" t="n">
        <v>575.5214822051233</v>
      </c>
      <c r="AD71" t="n">
        <v>465007.4345921272</v>
      </c>
      <c r="AE71" t="n">
        <v>636243.68668911</v>
      </c>
      <c r="AF71" t="n">
        <v>1.560082069417757e-05</v>
      </c>
      <c r="AG71" t="n">
        <v>36</v>
      </c>
      <c r="AH71" t="n">
        <v>575521.4822051233</v>
      </c>
    </row>
    <row r="72">
      <c r="A72" t="n">
        <v>70</v>
      </c>
      <c r="B72" t="n">
        <v>125</v>
      </c>
      <c r="C72" t="inlineStr">
        <is>
          <t xml:space="preserve">CONCLUIDO	</t>
        </is>
      </c>
      <c r="D72" t="n">
        <v>7.3212</v>
      </c>
      <c r="E72" t="n">
        <v>13.66</v>
      </c>
      <c r="F72" t="n">
        <v>10.52</v>
      </c>
      <c r="G72" t="n">
        <v>78.93000000000001</v>
      </c>
      <c r="H72" t="n">
        <v>1.2</v>
      </c>
      <c r="I72" t="n">
        <v>8</v>
      </c>
      <c r="J72" t="n">
        <v>274.9</v>
      </c>
      <c r="K72" t="n">
        <v>58.47</v>
      </c>
      <c r="L72" t="n">
        <v>18.5</v>
      </c>
      <c r="M72" t="n">
        <v>6</v>
      </c>
      <c r="N72" t="n">
        <v>72.92</v>
      </c>
      <c r="O72" t="n">
        <v>34138.11</v>
      </c>
      <c r="P72" t="n">
        <v>168.19</v>
      </c>
      <c r="Q72" t="n">
        <v>197.78</v>
      </c>
      <c r="R72" t="n">
        <v>31.55</v>
      </c>
      <c r="S72" t="n">
        <v>25.4</v>
      </c>
      <c r="T72" t="n">
        <v>2230.17</v>
      </c>
      <c r="U72" t="n">
        <v>0.8100000000000001</v>
      </c>
      <c r="V72" t="n">
        <v>0.88</v>
      </c>
      <c r="W72" t="n">
        <v>2.95</v>
      </c>
      <c r="X72" t="n">
        <v>0.13</v>
      </c>
      <c r="Y72" t="n">
        <v>1</v>
      </c>
      <c r="Z72" t="n">
        <v>10</v>
      </c>
      <c r="AA72" t="n">
        <v>464.9397521983387</v>
      </c>
      <c r="AB72" t="n">
        <v>636.1510806519921</v>
      </c>
      <c r="AC72" t="n">
        <v>575.4377143582145</v>
      </c>
      <c r="AD72" t="n">
        <v>464939.7521983387</v>
      </c>
      <c r="AE72" t="n">
        <v>636151.0806519921</v>
      </c>
      <c r="AF72" t="n">
        <v>1.560423089597968e-05</v>
      </c>
      <c r="AG72" t="n">
        <v>36</v>
      </c>
      <c r="AH72" t="n">
        <v>575437.7143582145</v>
      </c>
    </row>
    <row r="73">
      <c r="A73" t="n">
        <v>71</v>
      </c>
      <c r="B73" t="n">
        <v>125</v>
      </c>
      <c r="C73" t="inlineStr">
        <is>
          <t xml:space="preserve">CONCLUIDO	</t>
        </is>
      </c>
      <c r="D73" t="n">
        <v>7.3244</v>
      </c>
      <c r="E73" t="n">
        <v>13.65</v>
      </c>
      <c r="F73" t="n">
        <v>10.52</v>
      </c>
      <c r="G73" t="n">
        <v>78.89</v>
      </c>
      <c r="H73" t="n">
        <v>1.21</v>
      </c>
      <c r="I73" t="n">
        <v>8</v>
      </c>
      <c r="J73" t="n">
        <v>275.38</v>
      </c>
      <c r="K73" t="n">
        <v>58.47</v>
      </c>
      <c r="L73" t="n">
        <v>18.75</v>
      </c>
      <c r="M73" t="n">
        <v>6</v>
      </c>
      <c r="N73" t="n">
        <v>73.16</v>
      </c>
      <c r="O73" t="n">
        <v>34197.87</v>
      </c>
      <c r="P73" t="n">
        <v>167.97</v>
      </c>
      <c r="Q73" t="n">
        <v>197.81</v>
      </c>
      <c r="R73" t="n">
        <v>31.35</v>
      </c>
      <c r="S73" t="n">
        <v>25.4</v>
      </c>
      <c r="T73" t="n">
        <v>2131.12</v>
      </c>
      <c r="U73" t="n">
        <v>0.8100000000000001</v>
      </c>
      <c r="V73" t="n">
        <v>0.88</v>
      </c>
      <c r="W73" t="n">
        <v>2.95</v>
      </c>
      <c r="X73" t="n">
        <v>0.13</v>
      </c>
      <c r="Y73" t="n">
        <v>1</v>
      </c>
      <c r="Z73" t="n">
        <v>10</v>
      </c>
      <c r="AA73" t="n">
        <v>464.7149305461283</v>
      </c>
      <c r="AB73" t="n">
        <v>635.8434697490065</v>
      </c>
      <c r="AC73" t="n">
        <v>575.1594614080753</v>
      </c>
      <c r="AD73" t="n">
        <v>464714.9305461283</v>
      </c>
      <c r="AE73" t="n">
        <v>635843.4697490066</v>
      </c>
      <c r="AF73" t="n">
        <v>1.561105129958388e-05</v>
      </c>
      <c r="AG73" t="n">
        <v>36</v>
      </c>
      <c r="AH73" t="n">
        <v>575159.4614080753</v>
      </c>
    </row>
    <row r="74">
      <c r="A74" t="n">
        <v>72</v>
      </c>
      <c r="B74" t="n">
        <v>125</v>
      </c>
      <c r="C74" t="inlineStr">
        <is>
          <t xml:space="preserve">CONCLUIDO	</t>
        </is>
      </c>
      <c r="D74" t="n">
        <v>7.3221</v>
      </c>
      <c r="E74" t="n">
        <v>13.66</v>
      </c>
      <c r="F74" t="n">
        <v>10.52</v>
      </c>
      <c r="G74" t="n">
        <v>78.92</v>
      </c>
      <c r="H74" t="n">
        <v>1.23</v>
      </c>
      <c r="I74" t="n">
        <v>8</v>
      </c>
      <c r="J74" t="n">
        <v>275.87</v>
      </c>
      <c r="K74" t="n">
        <v>58.47</v>
      </c>
      <c r="L74" t="n">
        <v>19</v>
      </c>
      <c r="M74" t="n">
        <v>6</v>
      </c>
      <c r="N74" t="n">
        <v>73.39</v>
      </c>
      <c r="O74" t="n">
        <v>34257.73</v>
      </c>
      <c r="P74" t="n">
        <v>167.98</v>
      </c>
      <c r="Q74" t="n">
        <v>197.76</v>
      </c>
      <c r="R74" t="n">
        <v>31.49</v>
      </c>
      <c r="S74" t="n">
        <v>25.4</v>
      </c>
      <c r="T74" t="n">
        <v>2200.93</v>
      </c>
      <c r="U74" t="n">
        <v>0.8100000000000001</v>
      </c>
      <c r="V74" t="n">
        <v>0.88</v>
      </c>
      <c r="W74" t="n">
        <v>2.95</v>
      </c>
      <c r="X74" t="n">
        <v>0.13</v>
      </c>
      <c r="Y74" t="n">
        <v>1</v>
      </c>
      <c r="Z74" t="n">
        <v>10</v>
      </c>
      <c r="AA74" t="n">
        <v>464.7664112297622</v>
      </c>
      <c r="AB74" t="n">
        <v>635.9139078915221</v>
      </c>
      <c r="AC74" t="n">
        <v>575.2231770331298</v>
      </c>
      <c r="AD74" t="n">
        <v>464766.4112297622</v>
      </c>
      <c r="AE74" t="n">
        <v>635913.907891522</v>
      </c>
      <c r="AF74" t="n">
        <v>1.560614913449336e-05</v>
      </c>
      <c r="AG74" t="n">
        <v>36</v>
      </c>
      <c r="AH74" t="n">
        <v>575223.1770331297</v>
      </c>
    </row>
    <row r="75">
      <c r="A75" t="n">
        <v>73</v>
      </c>
      <c r="B75" t="n">
        <v>125</v>
      </c>
      <c r="C75" t="inlineStr">
        <is>
          <t xml:space="preserve">CONCLUIDO	</t>
        </is>
      </c>
      <c r="D75" t="n">
        <v>7.3199</v>
      </c>
      <c r="E75" t="n">
        <v>13.66</v>
      </c>
      <c r="F75" t="n">
        <v>10.53</v>
      </c>
      <c r="G75" t="n">
        <v>78.95</v>
      </c>
      <c r="H75" t="n">
        <v>1.24</v>
      </c>
      <c r="I75" t="n">
        <v>8</v>
      </c>
      <c r="J75" t="n">
        <v>276.35</v>
      </c>
      <c r="K75" t="n">
        <v>58.47</v>
      </c>
      <c r="L75" t="n">
        <v>19.25</v>
      </c>
      <c r="M75" t="n">
        <v>6</v>
      </c>
      <c r="N75" t="n">
        <v>73.63</v>
      </c>
      <c r="O75" t="n">
        <v>34317.68</v>
      </c>
      <c r="P75" t="n">
        <v>168.07</v>
      </c>
      <c r="Q75" t="n">
        <v>197.75</v>
      </c>
      <c r="R75" t="n">
        <v>31.64</v>
      </c>
      <c r="S75" t="n">
        <v>25.4</v>
      </c>
      <c r="T75" t="n">
        <v>2274.77</v>
      </c>
      <c r="U75" t="n">
        <v>0.8</v>
      </c>
      <c r="V75" t="n">
        <v>0.88</v>
      </c>
      <c r="W75" t="n">
        <v>2.95</v>
      </c>
      <c r="X75" t="n">
        <v>0.14</v>
      </c>
      <c r="Y75" t="n">
        <v>1</v>
      </c>
      <c r="Z75" t="n">
        <v>10</v>
      </c>
      <c r="AA75" t="n">
        <v>464.8901583599275</v>
      </c>
      <c r="AB75" t="n">
        <v>636.0832241743522</v>
      </c>
      <c r="AC75" t="n">
        <v>575.3763340075633</v>
      </c>
      <c r="AD75" t="n">
        <v>464890.1583599275</v>
      </c>
      <c r="AE75" t="n">
        <v>636083.2241743521</v>
      </c>
      <c r="AF75" t="n">
        <v>1.560146010701546e-05</v>
      </c>
      <c r="AG75" t="n">
        <v>36</v>
      </c>
      <c r="AH75" t="n">
        <v>575376.3340075633</v>
      </c>
    </row>
    <row r="76">
      <c r="A76" t="n">
        <v>74</v>
      </c>
      <c r="B76" t="n">
        <v>125</v>
      </c>
      <c r="C76" t="inlineStr">
        <is>
          <t xml:space="preserve">CONCLUIDO	</t>
        </is>
      </c>
      <c r="D76" t="n">
        <v>7.3218</v>
      </c>
      <c r="E76" t="n">
        <v>13.66</v>
      </c>
      <c r="F76" t="n">
        <v>10.52</v>
      </c>
      <c r="G76" t="n">
        <v>78.92</v>
      </c>
      <c r="H76" t="n">
        <v>1.25</v>
      </c>
      <c r="I76" t="n">
        <v>8</v>
      </c>
      <c r="J76" t="n">
        <v>276.84</v>
      </c>
      <c r="K76" t="n">
        <v>58.47</v>
      </c>
      <c r="L76" t="n">
        <v>19.5</v>
      </c>
      <c r="M76" t="n">
        <v>6</v>
      </c>
      <c r="N76" t="n">
        <v>73.87</v>
      </c>
      <c r="O76" t="n">
        <v>34377.72</v>
      </c>
      <c r="P76" t="n">
        <v>167.69</v>
      </c>
      <c r="Q76" t="n">
        <v>197.77</v>
      </c>
      <c r="R76" t="n">
        <v>31.42</v>
      </c>
      <c r="S76" t="n">
        <v>25.4</v>
      </c>
      <c r="T76" t="n">
        <v>2166.71</v>
      </c>
      <c r="U76" t="n">
        <v>0.8100000000000001</v>
      </c>
      <c r="V76" t="n">
        <v>0.88</v>
      </c>
      <c r="W76" t="n">
        <v>2.95</v>
      </c>
      <c r="X76" t="n">
        <v>0.13</v>
      </c>
      <c r="Y76" t="n">
        <v>1</v>
      </c>
      <c r="Z76" t="n">
        <v>10</v>
      </c>
      <c r="AA76" t="n">
        <v>464.5566153073946</v>
      </c>
      <c r="AB76" t="n">
        <v>635.6268558549958</v>
      </c>
      <c r="AC76" t="n">
        <v>574.9635208400895</v>
      </c>
      <c r="AD76" t="n">
        <v>464556.6153073946</v>
      </c>
      <c r="AE76" t="n">
        <v>635626.8558549958</v>
      </c>
      <c r="AF76" t="n">
        <v>1.560550972165546e-05</v>
      </c>
      <c r="AG76" t="n">
        <v>36</v>
      </c>
      <c r="AH76" t="n">
        <v>574963.5208400894</v>
      </c>
    </row>
    <row r="77">
      <c r="A77" t="n">
        <v>75</v>
      </c>
      <c r="B77" t="n">
        <v>125</v>
      </c>
      <c r="C77" t="inlineStr">
        <is>
          <t xml:space="preserve">CONCLUIDO	</t>
        </is>
      </c>
      <c r="D77" t="n">
        <v>7.3181</v>
      </c>
      <c r="E77" t="n">
        <v>13.66</v>
      </c>
      <c r="F77" t="n">
        <v>10.53</v>
      </c>
      <c r="G77" t="n">
        <v>78.97</v>
      </c>
      <c r="H77" t="n">
        <v>1.27</v>
      </c>
      <c r="I77" t="n">
        <v>8</v>
      </c>
      <c r="J77" t="n">
        <v>277.33</v>
      </c>
      <c r="K77" t="n">
        <v>58.47</v>
      </c>
      <c r="L77" t="n">
        <v>19.75</v>
      </c>
      <c r="M77" t="n">
        <v>6</v>
      </c>
      <c r="N77" t="n">
        <v>74.09999999999999</v>
      </c>
      <c r="O77" t="n">
        <v>34437.85</v>
      </c>
      <c r="P77" t="n">
        <v>167.58</v>
      </c>
      <c r="Q77" t="n">
        <v>197.76</v>
      </c>
      <c r="R77" t="n">
        <v>31.72</v>
      </c>
      <c r="S77" t="n">
        <v>25.4</v>
      </c>
      <c r="T77" t="n">
        <v>2315.4</v>
      </c>
      <c r="U77" t="n">
        <v>0.8</v>
      </c>
      <c r="V77" t="n">
        <v>0.88</v>
      </c>
      <c r="W77" t="n">
        <v>2.95</v>
      </c>
      <c r="X77" t="n">
        <v>0.14</v>
      </c>
      <c r="Y77" t="n">
        <v>1</v>
      </c>
      <c r="Z77" t="n">
        <v>10</v>
      </c>
      <c r="AA77" t="n">
        <v>464.5603143084913</v>
      </c>
      <c r="AB77" t="n">
        <v>635.6319169914847</v>
      </c>
      <c r="AC77" t="n">
        <v>574.9680989488152</v>
      </c>
      <c r="AD77" t="n">
        <v>464560.3143084913</v>
      </c>
      <c r="AE77" t="n">
        <v>635631.9169914847</v>
      </c>
      <c r="AF77" t="n">
        <v>1.55976236299881e-05</v>
      </c>
      <c r="AG77" t="n">
        <v>36</v>
      </c>
      <c r="AH77" t="n">
        <v>574968.0989488151</v>
      </c>
    </row>
    <row r="78">
      <c r="A78" t="n">
        <v>76</v>
      </c>
      <c r="B78" t="n">
        <v>125</v>
      </c>
      <c r="C78" t="inlineStr">
        <is>
          <t xml:space="preserve">CONCLUIDO	</t>
        </is>
      </c>
      <c r="D78" t="n">
        <v>7.3538</v>
      </c>
      <c r="E78" t="n">
        <v>13.6</v>
      </c>
      <c r="F78" t="n">
        <v>10.51</v>
      </c>
      <c r="G78" t="n">
        <v>90.09</v>
      </c>
      <c r="H78" t="n">
        <v>1.28</v>
      </c>
      <c r="I78" t="n">
        <v>7</v>
      </c>
      <c r="J78" t="n">
        <v>277.82</v>
      </c>
      <c r="K78" t="n">
        <v>58.47</v>
      </c>
      <c r="L78" t="n">
        <v>20</v>
      </c>
      <c r="M78" t="n">
        <v>5</v>
      </c>
      <c r="N78" t="n">
        <v>74.34</v>
      </c>
      <c r="O78" t="n">
        <v>34498.07</v>
      </c>
      <c r="P78" t="n">
        <v>167.17</v>
      </c>
      <c r="Q78" t="n">
        <v>197.76</v>
      </c>
      <c r="R78" t="n">
        <v>31.12</v>
      </c>
      <c r="S78" t="n">
        <v>25.4</v>
      </c>
      <c r="T78" t="n">
        <v>2020.58</v>
      </c>
      <c r="U78" t="n">
        <v>0.82</v>
      </c>
      <c r="V78" t="n">
        <v>0.89</v>
      </c>
      <c r="W78" t="n">
        <v>2.95</v>
      </c>
      <c r="X78" t="n">
        <v>0.12</v>
      </c>
      <c r="Y78" t="n">
        <v>1</v>
      </c>
      <c r="Z78" t="n">
        <v>10</v>
      </c>
      <c r="AA78" t="n">
        <v>463.5476798996185</v>
      </c>
      <c r="AB78" t="n">
        <v>634.2463859189877</v>
      </c>
      <c r="AC78" t="n">
        <v>573.7148010172723</v>
      </c>
      <c r="AD78" t="n">
        <v>463547.6798996185</v>
      </c>
      <c r="AE78" t="n">
        <v>634246.3859189877</v>
      </c>
      <c r="AF78" t="n">
        <v>1.567371375769755e-05</v>
      </c>
      <c r="AG78" t="n">
        <v>36</v>
      </c>
      <c r="AH78" t="n">
        <v>573714.8010172723</v>
      </c>
    </row>
    <row r="79">
      <c r="A79" t="n">
        <v>77</v>
      </c>
      <c r="B79" t="n">
        <v>125</v>
      </c>
      <c r="C79" t="inlineStr">
        <is>
          <t xml:space="preserve">CONCLUIDO	</t>
        </is>
      </c>
      <c r="D79" t="n">
        <v>7.3584</v>
      </c>
      <c r="E79" t="n">
        <v>13.59</v>
      </c>
      <c r="F79" t="n">
        <v>10.5</v>
      </c>
      <c r="G79" t="n">
        <v>90.02</v>
      </c>
      <c r="H79" t="n">
        <v>1.3</v>
      </c>
      <c r="I79" t="n">
        <v>7</v>
      </c>
      <c r="J79" t="n">
        <v>278.3</v>
      </c>
      <c r="K79" t="n">
        <v>58.47</v>
      </c>
      <c r="L79" t="n">
        <v>20.25</v>
      </c>
      <c r="M79" t="n">
        <v>5</v>
      </c>
      <c r="N79" t="n">
        <v>74.58</v>
      </c>
      <c r="O79" t="n">
        <v>34558.39</v>
      </c>
      <c r="P79" t="n">
        <v>167.41</v>
      </c>
      <c r="Q79" t="n">
        <v>197.75</v>
      </c>
      <c r="R79" t="n">
        <v>30.92</v>
      </c>
      <c r="S79" t="n">
        <v>25.4</v>
      </c>
      <c r="T79" t="n">
        <v>1923.09</v>
      </c>
      <c r="U79" t="n">
        <v>0.82</v>
      </c>
      <c r="V79" t="n">
        <v>0.89</v>
      </c>
      <c r="W79" t="n">
        <v>2.95</v>
      </c>
      <c r="X79" t="n">
        <v>0.11</v>
      </c>
      <c r="Y79" t="n">
        <v>1</v>
      </c>
      <c r="Z79" t="n">
        <v>10</v>
      </c>
      <c r="AA79" t="n">
        <v>463.6236423741923</v>
      </c>
      <c r="AB79" t="n">
        <v>634.3503211279275</v>
      </c>
      <c r="AC79" t="n">
        <v>573.8088167957449</v>
      </c>
      <c r="AD79" t="n">
        <v>463623.6423741924</v>
      </c>
      <c r="AE79" t="n">
        <v>634350.3211279275</v>
      </c>
      <c r="AF79" t="n">
        <v>1.56835180878786e-05</v>
      </c>
      <c r="AG79" t="n">
        <v>36</v>
      </c>
      <c r="AH79" t="n">
        <v>573808.8167957448</v>
      </c>
    </row>
    <row r="80">
      <c r="A80" t="n">
        <v>78</v>
      </c>
      <c r="B80" t="n">
        <v>125</v>
      </c>
      <c r="C80" t="inlineStr">
        <is>
          <t xml:space="preserve">CONCLUIDO	</t>
        </is>
      </c>
      <c r="D80" t="n">
        <v>7.3532</v>
      </c>
      <c r="E80" t="n">
        <v>13.6</v>
      </c>
      <c r="F80" t="n">
        <v>10.51</v>
      </c>
      <c r="G80" t="n">
        <v>90.09999999999999</v>
      </c>
      <c r="H80" t="n">
        <v>1.31</v>
      </c>
      <c r="I80" t="n">
        <v>7</v>
      </c>
      <c r="J80" t="n">
        <v>278.79</v>
      </c>
      <c r="K80" t="n">
        <v>58.47</v>
      </c>
      <c r="L80" t="n">
        <v>20.5</v>
      </c>
      <c r="M80" t="n">
        <v>5</v>
      </c>
      <c r="N80" t="n">
        <v>74.81999999999999</v>
      </c>
      <c r="O80" t="n">
        <v>34618.81</v>
      </c>
      <c r="P80" t="n">
        <v>167.8</v>
      </c>
      <c r="Q80" t="n">
        <v>197.77</v>
      </c>
      <c r="R80" t="n">
        <v>31.17</v>
      </c>
      <c r="S80" t="n">
        <v>25.4</v>
      </c>
      <c r="T80" t="n">
        <v>2043.67</v>
      </c>
      <c r="U80" t="n">
        <v>0.8100000000000001</v>
      </c>
      <c r="V80" t="n">
        <v>0.89</v>
      </c>
      <c r="W80" t="n">
        <v>2.95</v>
      </c>
      <c r="X80" t="n">
        <v>0.12</v>
      </c>
      <c r="Y80" t="n">
        <v>1</v>
      </c>
      <c r="Z80" t="n">
        <v>10</v>
      </c>
      <c r="AA80" t="n">
        <v>464.025277552129</v>
      </c>
      <c r="AB80" t="n">
        <v>634.8998560972739</v>
      </c>
      <c r="AC80" t="n">
        <v>574.3059049188939</v>
      </c>
      <c r="AD80" t="n">
        <v>464025.2775521289</v>
      </c>
      <c r="AE80" t="n">
        <v>634899.8560972739</v>
      </c>
      <c r="AF80" t="n">
        <v>1.567243493202177e-05</v>
      </c>
      <c r="AG80" t="n">
        <v>36</v>
      </c>
      <c r="AH80" t="n">
        <v>574305.9049188939</v>
      </c>
    </row>
    <row r="81">
      <c r="A81" t="n">
        <v>79</v>
      </c>
      <c r="B81" t="n">
        <v>125</v>
      </c>
      <c r="C81" t="inlineStr">
        <is>
          <t xml:space="preserve">CONCLUIDO	</t>
        </is>
      </c>
      <c r="D81" t="n">
        <v>7.3568</v>
      </c>
      <c r="E81" t="n">
        <v>13.59</v>
      </c>
      <c r="F81" t="n">
        <v>10.51</v>
      </c>
      <c r="G81" t="n">
        <v>90.05</v>
      </c>
      <c r="H81" t="n">
        <v>1.32</v>
      </c>
      <c r="I81" t="n">
        <v>7</v>
      </c>
      <c r="J81" t="n">
        <v>279.28</v>
      </c>
      <c r="K81" t="n">
        <v>58.47</v>
      </c>
      <c r="L81" t="n">
        <v>20.75</v>
      </c>
      <c r="M81" t="n">
        <v>5</v>
      </c>
      <c r="N81" t="n">
        <v>75.06</v>
      </c>
      <c r="O81" t="n">
        <v>34679.32</v>
      </c>
      <c r="P81" t="n">
        <v>167.77</v>
      </c>
      <c r="Q81" t="n">
        <v>197.75</v>
      </c>
      <c r="R81" t="n">
        <v>30.97</v>
      </c>
      <c r="S81" t="n">
        <v>25.4</v>
      </c>
      <c r="T81" t="n">
        <v>1947.28</v>
      </c>
      <c r="U81" t="n">
        <v>0.82</v>
      </c>
      <c r="V81" t="n">
        <v>0.89</v>
      </c>
      <c r="W81" t="n">
        <v>2.95</v>
      </c>
      <c r="X81" t="n">
        <v>0.12</v>
      </c>
      <c r="Y81" t="n">
        <v>1</v>
      </c>
      <c r="Z81" t="n">
        <v>10</v>
      </c>
      <c r="AA81" t="n">
        <v>463.934803286675</v>
      </c>
      <c r="AB81" t="n">
        <v>634.776065215837</v>
      </c>
      <c r="AC81" t="n">
        <v>574.1939284654397</v>
      </c>
      <c r="AD81" t="n">
        <v>463934.803286675</v>
      </c>
      <c r="AE81" t="n">
        <v>634776.065215837</v>
      </c>
      <c r="AF81" t="n">
        <v>1.56801078860765e-05</v>
      </c>
      <c r="AG81" t="n">
        <v>36</v>
      </c>
      <c r="AH81" t="n">
        <v>574193.9284654397</v>
      </c>
    </row>
    <row r="82">
      <c r="A82" t="n">
        <v>80</v>
      </c>
      <c r="B82" t="n">
        <v>125</v>
      </c>
      <c r="C82" t="inlineStr">
        <is>
          <t xml:space="preserve">CONCLUIDO	</t>
        </is>
      </c>
      <c r="D82" t="n">
        <v>7.3615</v>
      </c>
      <c r="E82" t="n">
        <v>13.58</v>
      </c>
      <c r="F82" t="n">
        <v>10.5</v>
      </c>
      <c r="G82" t="n">
        <v>89.97</v>
      </c>
      <c r="H82" t="n">
        <v>1.34</v>
      </c>
      <c r="I82" t="n">
        <v>7</v>
      </c>
      <c r="J82" t="n">
        <v>279.78</v>
      </c>
      <c r="K82" t="n">
        <v>58.47</v>
      </c>
      <c r="L82" t="n">
        <v>21</v>
      </c>
      <c r="M82" t="n">
        <v>5</v>
      </c>
      <c r="N82" t="n">
        <v>75.3</v>
      </c>
      <c r="O82" t="n">
        <v>34739.92</v>
      </c>
      <c r="P82" t="n">
        <v>167.67</v>
      </c>
      <c r="Q82" t="n">
        <v>197.75</v>
      </c>
      <c r="R82" t="n">
        <v>30.8</v>
      </c>
      <c r="S82" t="n">
        <v>25.4</v>
      </c>
      <c r="T82" t="n">
        <v>1863.32</v>
      </c>
      <c r="U82" t="n">
        <v>0.82</v>
      </c>
      <c r="V82" t="n">
        <v>0.89</v>
      </c>
      <c r="W82" t="n">
        <v>2.95</v>
      </c>
      <c r="X82" t="n">
        <v>0.11</v>
      </c>
      <c r="Y82" t="n">
        <v>1</v>
      </c>
      <c r="Z82" t="n">
        <v>10</v>
      </c>
      <c r="AA82" t="n">
        <v>463.7572539674706</v>
      </c>
      <c r="AB82" t="n">
        <v>634.5331344043782</v>
      </c>
      <c r="AC82" t="n">
        <v>573.9741826296712</v>
      </c>
      <c r="AD82" t="n">
        <v>463757.2539674706</v>
      </c>
      <c r="AE82" t="n">
        <v>634533.1344043782</v>
      </c>
      <c r="AF82" t="n">
        <v>1.569012535387018e-05</v>
      </c>
      <c r="AG82" t="n">
        <v>36</v>
      </c>
      <c r="AH82" t="n">
        <v>573974.1826296712</v>
      </c>
    </row>
    <row r="83">
      <c r="A83" t="n">
        <v>81</v>
      </c>
      <c r="B83" t="n">
        <v>125</v>
      </c>
      <c r="C83" t="inlineStr">
        <is>
          <t xml:space="preserve">CONCLUIDO	</t>
        </is>
      </c>
      <c r="D83" t="n">
        <v>7.3578</v>
      </c>
      <c r="E83" t="n">
        <v>13.59</v>
      </c>
      <c r="F83" t="n">
        <v>10.5</v>
      </c>
      <c r="G83" t="n">
        <v>90.03</v>
      </c>
      <c r="H83" t="n">
        <v>1.35</v>
      </c>
      <c r="I83" t="n">
        <v>7</v>
      </c>
      <c r="J83" t="n">
        <v>280.27</v>
      </c>
      <c r="K83" t="n">
        <v>58.47</v>
      </c>
      <c r="L83" t="n">
        <v>21.25</v>
      </c>
      <c r="M83" t="n">
        <v>5</v>
      </c>
      <c r="N83" t="n">
        <v>75.54000000000001</v>
      </c>
      <c r="O83" t="n">
        <v>34800.62</v>
      </c>
      <c r="P83" t="n">
        <v>167.78</v>
      </c>
      <c r="Q83" t="n">
        <v>197.77</v>
      </c>
      <c r="R83" t="n">
        <v>30.87</v>
      </c>
      <c r="S83" t="n">
        <v>25.4</v>
      </c>
      <c r="T83" t="n">
        <v>1897.58</v>
      </c>
      <c r="U83" t="n">
        <v>0.82</v>
      </c>
      <c r="V83" t="n">
        <v>0.89</v>
      </c>
      <c r="W83" t="n">
        <v>2.95</v>
      </c>
      <c r="X83" t="n">
        <v>0.11</v>
      </c>
      <c r="Y83" t="n">
        <v>1</v>
      </c>
      <c r="Z83" t="n">
        <v>10</v>
      </c>
      <c r="AA83" t="n">
        <v>463.9086470506602</v>
      </c>
      <c r="AB83" t="n">
        <v>634.7402770997899</v>
      </c>
      <c r="AC83" t="n">
        <v>574.1615559169592</v>
      </c>
      <c r="AD83" t="n">
        <v>463908.6470506602</v>
      </c>
      <c r="AE83" t="n">
        <v>634740.2770997898</v>
      </c>
      <c r="AF83" t="n">
        <v>1.568223926220282e-05</v>
      </c>
      <c r="AG83" t="n">
        <v>36</v>
      </c>
      <c r="AH83" t="n">
        <v>574161.5559169592</v>
      </c>
    </row>
    <row r="84">
      <c r="A84" t="n">
        <v>82</v>
      </c>
      <c r="B84" t="n">
        <v>125</v>
      </c>
      <c r="C84" t="inlineStr">
        <is>
          <t xml:space="preserve">CONCLUIDO	</t>
        </is>
      </c>
      <c r="D84" t="n">
        <v>7.3522</v>
      </c>
      <c r="E84" t="n">
        <v>13.6</v>
      </c>
      <c r="F84" t="n">
        <v>10.51</v>
      </c>
      <c r="G84" t="n">
        <v>90.12</v>
      </c>
      <c r="H84" t="n">
        <v>1.36</v>
      </c>
      <c r="I84" t="n">
        <v>7</v>
      </c>
      <c r="J84" t="n">
        <v>280.76</v>
      </c>
      <c r="K84" t="n">
        <v>58.47</v>
      </c>
      <c r="L84" t="n">
        <v>21.5</v>
      </c>
      <c r="M84" t="n">
        <v>5</v>
      </c>
      <c r="N84" t="n">
        <v>75.79000000000001</v>
      </c>
      <c r="O84" t="n">
        <v>34861.41</v>
      </c>
      <c r="P84" t="n">
        <v>168.03</v>
      </c>
      <c r="Q84" t="n">
        <v>197.75</v>
      </c>
      <c r="R84" t="n">
        <v>31.17</v>
      </c>
      <c r="S84" t="n">
        <v>25.4</v>
      </c>
      <c r="T84" t="n">
        <v>2045.74</v>
      </c>
      <c r="U84" t="n">
        <v>0.8100000000000001</v>
      </c>
      <c r="V84" t="n">
        <v>0.89</v>
      </c>
      <c r="W84" t="n">
        <v>2.95</v>
      </c>
      <c r="X84" t="n">
        <v>0.12</v>
      </c>
      <c r="Y84" t="n">
        <v>1</v>
      </c>
      <c r="Z84" t="n">
        <v>10</v>
      </c>
      <c r="AA84" t="n">
        <v>464.2144984660702</v>
      </c>
      <c r="AB84" t="n">
        <v>635.1587564995659</v>
      </c>
      <c r="AC84" t="n">
        <v>574.5400962301601</v>
      </c>
      <c r="AD84" t="n">
        <v>464214.4984660702</v>
      </c>
      <c r="AE84" t="n">
        <v>635158.7564995659</v>
      </c>
      <c r="AF84" t="n">
        <v>1.567030355589545e-05</v>
      </c>
      <c r="AG84" t="n">
        <v>36</v>
      </c>
      <c r="AH84" t="n">
        <v>574540.0962301601</v>
      </c>
    </row>
    <row r="85">
      <c r="A85" t="n">
        <v>83</v>
      </c>
      <c r="B85" t="n">
        <v>125</v>
      </c>
      <c r="C85" t="inlineStr">
        <is>
          <t xml:space="preserve">CONCLUIDO	</t>
        </is>
      </c>
      <c r="D85" t="n">
        <v>7.3544</v>
      </c>
      <c r="E85" t="n">
        <v>13.6</v>
      </c>
      <c r="F85" t="n">
        <v>10.51</v>
      </c>
      <c r="G85" t="n">
        <v>90.08</v>
      </c>
      <c r="H85" t="n">
        <v>1.38</v>
      </c>
      <c r="I85" t="n">
        <v>7</v>
      </c>
      <c r="J85" t="n">
        <v>281.25</v>
      </c>
      <c r="K85" t="n">
        <v>58.47</v>
      </c>
      <c r="L85" t="n">
        <v>21.75</v>
      </c>
      <c r="M85" t="n">
        <v>5</v>
      </c>
      <c r="N85" t="n">
        <v>76.03</v>
      </c>
      <c r="O85" t="n">
        <v>34922.31</v>
      </c>
      <c r="P85" t="n">
        <v>167.96</v>
      </c>
      <c r="Q85" t="n">
        <v>197.78</v>
      </c>
      <c r="R85" t="n">
        <v>31.26</v>
      </c>
      <c r="S85" t="n">
        <v>25.4</v>
      </c>
      <c r="T85" t="n">
        <v>2089.79</v>
      </c>
      <c r="U85" t="n">
        <v>0.8100000000000001</v>
      </c>
      <c r="V85" t="n">
        <v>0.89</v>
      </c>
      <c r="W85" t="n">
        <v>2.95</v>
      </c>
      <c r="X85" t="n">
        <v>0.12</v>
      </c>
      <c r="Y85" t="n">
        <v>1</v>
      </c>
      <c r="Z85" t="n">
        <v>10</v>
      </c>
      <c r="AA85" t="n">
        <v>464.120902746709</v>
      </c>
      <c r="AB85" t="n">
        <v>635.0306947071841</v>
      </c>
      <c r="AC85" t="n">
        <v>574.4242564755075</v>
      </c>
      <c r="AD85" t="n">
        <v>464120.9027467089</v>
      </c>
      <c r="AE85" t="n">
        <v>635030.6947071841</v>
      </c>
      <c r="AF85" t="n">
        <v>1.567499258337334e-05</v>
      </c>
      <c r="AG85" t="n">
        <v>36</v>
      </c>
      <c r="AH85" t="n">
        <v>574424.2564755075</v>
      </c>
    </row>
    <row r="86">
      <c r="A86" t="n">
        <v>84</v>
      </c>
      <c r="B86" t="n">
        <v>125</v>
      </c>
      <c r="C86" t="inlineStr">
        <is>
          <t xml:space="preserve">CONCLUIDO	</t>
        </is>
      </c>
      <c r="D86" t="n">
        <v>7.3553</v>
      </c>
      <c r="E86" t="n">
        <v>13.6</v>
      </c>
      <c r="F86" t="n">
        <v>10.51</v>
      </c>
      <c r="G86" t="n">
        <v>90.06999999999999</v>
      </c>
      <c r="H86" t="n">
        <v>1.39</v>
      </c>
      <c r="I86" t="n">
        <v>7</v>
      </c>
      <c r="J86" t="n">
        <v>281.75</v>
      </c>
      <c r="K86" t="n">
        <v>58.47</v>
      </c>
      <c r="L86" t="n">
        <v>22</v>
      </c>
      <c r="M86" t="n">
        <v>5</v>
      </c>
      <c r="N86" t="n">
        <v>76.28</v>
      </c>
      <c r="O86" t="n">
        <v>34983.29</v>
      </c>
      <c r="P86" t="n">
        <v>167.81</v>
      </c>
      <c r="Q86" t="n">
        <v>197.75</v>
      </c>
      <c r="R86" t="n">
        <v>31</v>
      </c>
      <c r="S86" t="n">
        <v>25.4</v>
      </c>
      <c r="T86" t="n">
        <v>1963.23</v>
      </c>
      <c r="U86" t="n">
        <v>0.82</v>
      </c>
      <c r="V86" t="n">
        <v>0.89</v>
      </c>
      <c r="W86" t="n">
        <v>2.95</v>
      </c>
      <c r="X86" t="n">
        <v>0.12</v>
      </c>
      <c r="Y86" t="n">
        <v>1</v>
      </c>
      <c r="Z86" t="n">
        <v>10</v>
      </c>
      <c r="AA86" t="n">
        <v>463.992836532212</v>
      </c>
      <c r="AB86" t="n">
        <v>634.8554688626267</v>
      </c>
      <c r="AC86" t="n">
        <v>574.2657539396236</v>
      </c>
      <c r="AD86" t="n">
        <v>463992.836532212</v>
      </c>
      <c r="AE86" t="n">
        <v>634855.4688626267</v>
      </c>
      <c r="AF86" t="n">
        <v>1.567691082188703e-05</v>
      </c>
      <c r="AG86" t="n">
        <v>36</v>
      </c>
      <c r="AH86" t="n">
        <v>574265.7539396236</v>
      </c>
    </row>
    <row r="87">
      <c r="A87" t="n">
        <v>85</v>
      </c>
      <c r="B87" t="n">
        <v>125</v>
      </c>
      <c r="C87" t="inlineStr">
        <is>
          <t xml:space="preserve">CONCLUIDO	</t>
        </is>
      </c>
      <c r="D87" t="n">
        <v>7.3562</v>
      </c>
      <c r="E87" t="n">
        <v>13.59</v>
      </c>
      <c r="F87" t="n">
        <v>10.51</v>
      </c>
      <c r="G87" t="n">
        <v>90.05</v>
      </c>
      <c r="H87" t="n">
        <v>1.4</v>
      </c>
      <c r="I87" t="n">
        <v>7</v>
      </c>
      <c r="J87" t="n">
        <v>282.24</v>
      </c>
      <c r="K87" t="n">
        <v>58.47</v>
      </c>
      <c r="L87" t="n">
        <v>22.25</v>
      </c>
      <c r="M87" t="n">
        <v>5</v>
      </c>
      <c r="N87" t="n">
        <v>76.52</v>
      </c>
      <c r="O87" t="n">
        <v>35044.38</v>
      </c>
      <c r="P87" t="n">
        <v>167.69</v>
      </c>
      <c r="Q87" t="n">
        <v>197.8</v>
      </c>
      <c r="R87" t="n">
        <v>30.96</v>
      </c>
      <c r="S87" t="n">
        <v>25.4</v>
      </c>
      <c r="T87" t="n">
        <v>1943.43</v>
      </c>
      <c r="U87" t="n">
        <v>0.82</v>
      </c>
      <c r="V87" t="n">
        <v>0.89</v>
      </c>
      <c r="W87" t="n">
        <v>2.95</v>
      </c>
      <c r="X87" t="n">
        <v>0.12</v>
      </c>
      <c r="Y87" t="n">
        <v>1</v>
      </c>
      <c r="Z87" t="n">
        <v>10</v>
      </c>
      <c r="AA87" t="n">
        <v>463.8869950092943</v>
      </c>
      <c r="AB87" t="n">
        <v>634.7106518215721</v>
      </c>
      <c r="AC87" t="n">
        <v>574.1347580337153</v>
      </c>
      <c r="AD87" t="n">
        <v>463886.9950092942</v>
      </c>
      <c r="AE87" t="n">
        <v>634710.6518215721</v>
      </c>
      <c r="AF87" t="n">
        <v>1.567882906040071e-05</v>
      </c>
      <c r="AG87" t="n">
        <v>36</v>
      </c>
      <c r="AH87" t="n">
        <v>574134.7580337153</v>
      </c>
    </row>
    <row r="88">
      <c r="A88" t="n">
        <v>86</v>
      </c>
      <c r="B88" t="n">
        <v>125</v>
      </c>
      <c r="C88" t="inlineStr">
        <is>
          <t xml:space="preserve">CONCLUIDO	</t>
        </is>
      </c>
      <c r="D88" t="n">
        <v>7.3537</v>
      </c>
      <c r="E88" t="n">
        <v>13.6</v>
      </c>
      <c r="F88" t="n">
        <v>10.51</v>
      </c>
      <c r="G88" t="n">
        <v>90.09999999999999</v>
      </c>
      <c r="H88" t="n">
        <v>1.42</v>
      </c>
      <c r="I88" t="n">
        <v>7</v>
      </c>
      <c r="J88" t="n">
        <v>282.74</v>
      </c>
      <c r="K88" t="n">
        <v>58.47</v>
      </c>
      <c r="L88" t="n">
        <v>22.5</v>
      </c>
      <c r="M88" t="n">
        <v>5</v>
      </c>
      <c r="N88" t="n">
        <v>76.77</v>
      </c>
      <c r="O88" t="n">
        <v>35105.56</v>
      </c>
      <c r="P88" t="n">
        <v>167.59</v>
      </c>
      <c r="Q88" t="n">
        <v>197.75</v>
      </c>
      <c r="R88" t="n">
        <v>31.12</v>
      </c>
      <c r="S88" t="n">
        <v>25.4</v>
      </c>
      <c r="T88" t="n">
        <v>2020.85</v>
      </c>
      <c r="U88" t="n">
        <v>0.82</v>
      </c>
      <c r="V88" t="n">
        <v>0.89</v>
      </c>
      <c r="W88" t="n">
        <v>2.95</v>
      </c>
      <c r="X88" t="n">
        <v>0.12</v>
      </c>
      <c r="Y88" t="n">
        <v>1</v>
      </c>
      <c r="Z88" t="n">
        <v>10</v>
      </c>
      <c r="AA88" t="n">
        <v>463.8603835442689</v>
      </c>
      <c r="AB88" t="n">
        <v>634.6742408411095</v>
      </c>
      <c r="AC88" t="n">
        <v>574.1018220661249</v>
      </c>
      <c r="AD88" t="n">
        <v>463860.3835442688</v>
      </c>
      <c r="AE88" t="n">
        <v>634674.2408411095</v>
      </c>
      <c r="AF88" t="n">
        <v>1.567350062008492e-05</v>
      </c>
      <c r="AG88" t="n">
        <v>36</v>
      </c>
      <c r="AH88" t="n">
        <v>574101.8220661249</v>
      </c>
    </row>
    <row r="89">
      <c r="A89" t="n">
        <v>87</v>
      </c>
      <c r="B89" t="n">
        <v>125</v>
      </c>
      <c r="C89" t="inlineStr">
        <is>
          <t xml:space="preserve">CONCLUIDO	</t>
        </is>
      </c>
      <c r="D89" t="n">
        <v>7.3528</v>
      </c>
      <c r="E89" t="n">
        <v>13.6</v>
      </c>
      <c r="F89" t="n">
        <v>10.51</v>
      </c>
      <c r="G89" t="n">
        <v>90.11</v>
      </c>
      <c r="H89" t="n">
        <v>1.43</v>
      </c>
      <c r="I89" t="n">
        <v>7</v>
      </c>
      <c r="J89" t="n">
        <v>283.24</v>
      </c>
      <c r="K89" t="n">
        <v>58.47</v>
      </c>
      <c r="L89" t="n">
        <v>22.75</v>
      </c>
      <c r="M89" t="n">
        <v>5</v>
      </c>
      <c r="N89" t="n">
        <v>77.01000000000001</v>
      </c>
      <c r="O89" t="n">
        <v>35166.85</v>
      </c>
      <c r="P89" t="n">
        <v>167.5</v>
      </c>
      <c r="Q89" t="n">
        <v>197.75</v>
      </c>
      <c r="R89" t="n">
        <v>31.18</v>
      </c>
      <c r="S89" t="n">
        <v>25.4</v>
      </c>
      <c r="T89" t="n">
        <v>2049.76</v>
      </c>
      <c r="U89" t="n">
        <v>0.8100000000000001</v>
      </c>
      <c r="V89" t="n">
        <v>0.89</v>
      </c>
      <c r="W89" t="n">
        <v>2.95</v>
      </c>
      <c r="X89" t="n">
        <v>0.12</v>
      </c>
      <c r="Y89" t="n">
        <v>1</v>
      </c>
      <c r="Z89" t="n">
        <v>10</v>
      </c>
      <c r="AA89" t="n">
        <v>463.8108324758509</v>
      </c>
      <c r="AB89" t="n">
        <v>634.6064428832613</v>
      </c>
      <c r="AC89" t="n">
        <v>574.0404946502186</v>
      </c>
      <c r="AD89" t="n">
        <v>463810.8324758509</v>
      </c>
      <c r="AE89" t="n">
        <v>634606.4428832612</v>
      </c>
      <c r="AF89" t="n">
        <v>1.567158238157124e-05</v>
      </c>
      <c r="AG89" t="n">
        <v>36</v>
      </c>
      <c r="AH89" t="n">
        <v>574040.4946502186</v>
      </c>
    </row>
    <row r="90">
      <c r="A90" t="n">
        <v>88</v>
      </c>
      <c r="B90" t="n">
        <v>125</v>
      </c>
      <c r="C90" t="inlineStr">
        <is>
          <t xml:space="preserve">CONCLUIDO	</t>
        </is>
      </c>
      <c r="D90" t="n">
        <v>7.3528</v>
      </c>
      <c r="E90" t="n">
        <v>13.6</v>
      </c>
      <c r="F90" t="n">
        <v>10.51</v>
      </c>
      <c r="G90" t="n">
        <v>90.11</v>
      </c>
      <c r="H90" t="n">
        <v>1.44</v>
      </c>
      <c r="I90" t="n">
        <v>7</v>
      </c>
      <c r="J90" t="n">
        <v>283.74</v>
      </c>
      <c r="K90" t="n">
        <v>58.47</v>
      </c>
      <c r="L90" t="n">
        <v>23</v>
      </c>
      <c r="M90" t="n">
        <v>5</v>
      </c>
      <c r="N90" t="n">
        <v>77.26000000000001</v>
      </c>
      <c r="O90" t="n">
        <v>35228.23</v>
      </c>
      <c r="P90" t="n">
        <v>167.41</v>
      </c>
      <c r="Q90" t="n">
        <v>197.75</v>
      </c>
      <c r="R90" t="n">
        <v>31.35</v>
      </c>
      <c r="S90" t="n">
        <v>25.4</v>
      </c>
      <c r="T90" t="n">
        <v>2137.84</v>
      </c>
      <c r="U90" t="n">
        <v>0.8100000000000001</v>
      </c>
      <c r="V90" t="n">
        <v>0.89</v>
      </c>
      <c r="W90" t="n">
        <v>2.95</v>
      </c>
      <c r="X90" t="n">
        <v>0.12</v>
      </c>
      <c r="Y90" t="n">
        <v>1</v>
      </c>
      <c r="Z90" t="n">
        <v>10</v>
      </c>
      <c r="AA90" t="n">
        <v>463.7442216240631</v>
      </c>
      <c r="AB90" t="n">
        <v>634.5153029771816</v>
      </c>
      <c r="AC90" t="n">
        <v>573.9580530088597</v>
      </c>
      <c r="AD90" t="n">
        <v>463744.2216240631</v>
      </c>
      <c r="AE90" t="n">
        <v>634515.3029771816</v>
      </c>
      <c r="AF90" t="n">
        <v>1.567158238157124e-05</v>
      </c>
      <c r="AG90" t="n">
        <v>36</v>
      </c>
      <c r="AH90" t="n">
        <v>573958.0530088596</v>
      </c>
    </row>
    <row r="91">
      <c r="A91" t="n">
        <v>89</v>
      </c>
      <c r="B91" t="n">
        <v>125</v>
      </c>
      <c r="C91" t="inlineStr">
        <is>
          <t xml:space="preserve">CONCLUIDO	</t>
        </is>
      </c>
      <c r="D91" t="n">
        <v>7.354</v>
      </c>
      <c r="E91" t="n">
        <v>13.6</v>
      </c>
      <c r="F91" t="n">
        <v>10.51</v>
      </c>
      <c r="G91" t="n">
        <v>90.09</v>
      </c>
      <c r="H91" t="n">
        <v>1.46</v>
      </c>
      <c r="I91" t="n">
        <v>7</v>
      </c>
      <c r="J91" t="n">
        <v>284.23</v>
      </c>
      <c r="K91" t="n">
        <v>58.47</v>
      </c>
      <c r="L91" t="n">
        <v>23.25</v>
      </c>
      <c r="M91" t="n">
        <v>5</v>
      </c>
      <c r="N91" t="n">
        <v>77.51000000000001</v>
      </c>
      <c r="O91" t="n">
        <v>35289.71</v>
      </c>
      <c r="P91" t="n">
        <v>167.19</v>
      </c>
      <c r="Q91" t="n">
        <v>197.75</v>
      </c>
      <c r="R91" t="n">
        <v>31.16</v>
      </c>
      <c r="S91" t="n">
        <v>25.4</v>
      </c>
      <c r="T91" t="n">
        <v>2042.49</v>
      </c>
      <c r="U91" t="n">
        <v>0.8100000000000001</v>
      </c>
      <c r="V91" t="n">
        <v>0.89</v>
      </c>
      <c r="W91" t="n">
        <v>2.95</v>
      </c>
      <c r="X91" t="n">
        <v>0.12</v>
      </c>
      <c r="Y91" t="n">
        <v>1</v>
      </c>
      <c r="Z91" t="n">
        <v>10</v>
      </c>
      <c r="AA91" t="n">
        <v>463.558697955677</v>
      </c>
      <c r="AB91" t="n">
        <v>634.2614613093693</v>
      </c>
      <c r="AC91" t="n">
        <v>573.7284376335542</v>
      </c>
      <c r="AD91" t="n">
        <v>463558.6979556769</v>
      </c>
      <c r="AE91" t="n">
        <v>634261.4613093693</v>
      </c>
      <c r="AF91" t="n">
        <v>1.567414003292282e-05</v>
      </c>
      <c r="AG91" t="n">
        <v>36</v>
      </c>
      <c r="AH91" t="n">
        <v>573728.4376335542</v>
      </c>
    </row>
    <row r="92">
      <c r="A92" t="n">
        <v>90</v>
      </c>
      <c r="B92" t="n">
        <v>125</v>
      </c>
      <c r="C92" t="inlineStr">
        <is>
          <t xml:space="preserve">CONCLUIDO	</t>
        </is>
      </c>
      <c r="D92" t="n">
        <v>7.3534</v>
      </c>
      <c r="E92" t="n">
        <v>13.6</v>
      </c>
      <c r="F92" t="n">
        <v>10.51</v>
      </c>
      <c r="G92" t="n">
        <v>90.09999999999999</v>
      </c>
      <c r="H92" t="n">
        <v>1.47</v>
      </c>
      <c r="I92" t="n">
        <v>7</v>
      </c>
      <c r="J92" t="n">
        <v>284.73</v>
      </c>
      <c r="K92" t="n">
        <v>58.47</v>
      </c>
      <c r="L92" t="n">
        <v>23.5</v>
      </c>
      <c r="M92" t="n">
        <v>5</v>
      </c>
      <c r="N92" t="n">
        <v>77.76000000000001</v>
      </c>
      <c r="O92" t="n">
        <v>35351.29</v>
      </c>
      <c r="P92" t="n">
        <v>167.03</v>
      </c>
      <c r="Q92" t="n">
        <v>197.76</v>
      </c>
      <c r="R92" t="n">
        <v>31.19</v>
      </c>
      <c r="S92" t="n">
        <v>25.4</v>
      </c>
      <c r="T92" t="n">
        <v>2053.99</v>
      </c>
      <c r="U92" t="n">
        <v>0.8100000000000001</v>
      </c>
      <c r="V92" t="n">
        <v>0.89</v>
      </c>
      <c r="W92" t="n">
        <v>2.95</v>
      </c>
      <c r="X92" t="n">
        <v>0.12</v>
      </c>
      <c r="Y92" t="n">
        <v>1</v>
      </c>
      <c r="Z92" t="n">
        <v>10</v>
      </c>
      <c r="AA92" t="n">
        <v>463.451635970932</v>
      </c>
      <c r="AB92" t="n">
        <v>634.1149743785998</v>
      </c>
      <c r="AC92" t="n">
        <v>573.5959312098615</v>
      </c>
      <c r="AD92" t="n">
        <v>463451.635970932</v>
      </c>
      <c r="AE92" t="n">
        <v>634114.9743785998</v>
      </c>
      <c r="AF92" t="n">
        <v>1.567286120724703e-05</v>
      </c>
      <c r="AG92" t="n">
        <v>36</v>
      </c>
      <c r="AH92" t="n">
        <v>573595.9312098615</v>
      </c>
    </row>
    <row r="93">
      <c r="A93" t="n">
        <v>91</v>
      </c>
      <c r="B93" t="n">
        <v>125</v>
      </c>
      <c r="C93" t="inlineStr">
        <is>
          <t xml:space="preserve">CONCLUIDO	</t>
        </is>
      </c>
      <c r="D93" t="n">
        <v>7.354</v>
      </c>
      <c r="E93" t="n">
        <v>13.6</v>
      </c>
      <c r="F93" t="n">
        <v>10.51</v>
      </c>
      <c r="G93" t="n">
        <v>90.09</v>
      </c>
      <c r="H93" t="n">
        <v>1.48</v>
      </c>
      <c r="I93" t="n">
        <v>7</v>
      </c>
      <c r="J93" t="n">
        <v>285.23</v>
      </c>
      <c r="K93" t="n">
        <v>58.47</v>
      </c>
      <c r="L93" t="n">
        <v>23.75</v>
      </c>
      <c r="M93" t="n">
        <v>5</v>
      </c>
      <c r="N93" t="n">
        <v>78.01000000000001</v>
      </c>
      <c r="O93" t="n">
        <v>35412.96</v>
      </c>
      <c r="P93" t="n">
        <v>166.83</v>
      </c>
      <c r="Q93" t="n">
        <v>197.78</v>
      </c>
      <c r="R93" t="n">
        <v>31.1</v>
      </c>
      <c r="S93" t="n">
        <v>25.4</v>
      </c>
      <c r="T93" t="n">
        <v>2011.07</v>
      </c>
      <c r="U93" t="n">
        <v>0.82</v>
      </c>
      <c r="V93" t="n">
        <v>0.89</v>
      </c>
      <c r="W93" t="n">
        <v>2.95</v>
      </c>
      <c r="X93" t="n">
        <v>0.12</v>
      </c>
      <c r="Y93" t="n">
        <v>1</v>
      </c>
      <c r="Z93" t="n">
        <v>10</v>
      </c>
      <c r="AA93" t="n">
        <v>463.2922980258285</v>
      </c>
      <c r="AB93" t="n">
        <v>633.8969611726152</v>
      </c>
      <c r="AC93" t="n">
        <v>573.3987248782729</v>
      </c>
      <c r="AD93" t="n">
        <v>463292.2980258286</v>
      </c>
      <c r="AE93" t="n">
        <v>633896.9611726152</v>
      </c>
      <c r="AF93" t="n">
        <v>1.567414003292282e-05</v>
      </c>
      <c r="AG93" t="n">
        <v>36</v>
      </c>
      <c r="AH93" t="n">
        <v>573398.7248782729</v>
      </c>
    </row>
    <row r="94">
      <c r="A94" t="n">
        <v>92</v>
      </c>
      <c r="B94" t="n">
        <v>125</v>
      </c>
      <c r="C94" t="inlineStr">
        <is>
          <t xml:space="preserve">CONCLUIDO	</t>
        </is>
      </c>
      <c r="D94" t="n">
        <v>7.3914</v>
      </c>
      <c r="E94" t="n">
        <v>13.53</v>
      </c>
      <c r="F94" t="n">
        <v>10.49</v>
      </c>
      <c r="G94" t="n">
        <v>104.89</v>
      </c>
      <c r="H94" t="n">
        <v>1.5</v>
      </c>
      <c r="I94" t="n">
        <v>6</v>
      </c>
      <c r="J94" t="n">
        <v>285.73</v>
      </c>
      <c r="K94" t="n">
        <v>58.47</v>
      </c>
      <c r="L94" t="n">
        <v>24</v>
      </c>
      <c r="M94" t="n">
        <v>4</v>
      </c>
      <c r="N94" t="n">
        <v>78.26000000000001</v>
      </c>
      <c r="O94" t="n">
        <v>35474.75</v>
      </c>
      <c r="P94" t="n">
        <v>166.52</v>
      </c>
      <c r="Q94" t="n">
        <v>197.75</v>
      </c>
      <c r="R94" t="n">
        <v>30.49</v>
      </c>
      <c r="S94" t="n">
        <v>25.4</v>
      </c>
      <c r="T94" t="n">
        <v>1713.44</v>
      </c>
      <c r="U94" t="n">
        <v>0.83</v>
      </c>
      <c r="V94" t="n">
        <v>0.89</v>
      </c>
      <c r="W94" t="n">
        <v>2.95</v>
      </c>
      <c r="X94" t="n">
        <v>0.1</v>
      </c>
      <c r="Y94" t="n">
        <v>1</v>
      </c>
      <c r="Z94" t="n">
        <v>10</v>
      </c>
      <c r="AA94" t="n">
        <v>462.3326397717738</v>
      </c>
      <c r="AB94" t="n">
        <v>632.5839144122833</v>
      </c>
      <c r="AC94" t="n">
        <v>572.2109934578743</v>
      </c>
      <c r="AD94" t="n">
        <v>462332.6397717738</v>
      </c>
      <c r="AE94" t="n">
        <v>632583.9144122833</v>
      </c>
      <c r="AF94" t="n">
        <v>1.575385350004701e-05</v>
      </c>
      <c r="AG94" t="n">
        <v>36</v>
      </c>
      <c r="AH94" t="n">
        <v>572210.9934578743</v>
      </c>
    </row>
    <row r="95">
      <c r="A95" t="n">
        <v>93</v>
      </c>
      <c r="B95" t="n">
        <v>125</v>
      </c>
      <c r="C95" t="inlineStr">
        <is>
          <t xml:space="preserve">CONCLUIDO	</t>
        </is>
      </c>
      <c r="D95" t="n">
        <v>7.3958</v>
      </c>
      <c r="E95" t="n">
        <v>13.52</v>
      </c>
      <c r="F95" t="n">
        <v>10.48</v>
      </c>
      <c r="G95" t="n">
        <v>104.81</v>
      </c>
      <c r="H95" t="n">
        <v>1.51</v>
      </c>
      <c r="I95" t="n">
        <v>6</v>
      </c>
      <c r="J95" t="n">
        <v>286.24</v>
      </c>
      <c r="K95" t="n">
        <v>58.47</v>
      </c>
      <c r="L95" t="n">
        <v>24.25</v>
      </c>
      <c r="M95" t="n">
        <v>4</v>
      </c>
      <c r="N95" t="n">
        <v>78.51000000000001</v>
      </c>
      <c r="O95" t="n">
        <v>35536.63</v>
      </c>
      <c r="P95" t="n">
        <v>166.4</v>
      </c>
      <c r="Q95" t="n">
        <v>197.75</v>
      </c>
      <c r="R95" t="n">
        <v>30.23</v>
      </c>
      <c r="S95" t="n">
        <v>25.4</v>
      </c>
      <c r="T95" t="n">
        <v>1581.78</v>
      </c>
      <c r="U95" t="n">
        <v>0.84</v>
      </c>
      <c r="V95" t="n">
        <v>0.89</v>
      </c>
      <c r="W95" t="n">
        <v>2.95</v>
      </c>
      <c r="X95" t="n">
        <v>0.09</v>
      </c>
      <c r="Y95" t="n">
        <v>1</v>
      </c>
      <c r="Z95" t="n">
        <v>10</v>
      </c>
      <c r="AA95" t="n">
        <v>462.1478072658172</v>
      </c>
      <c r="AB95" t="n">
        <v>632.331018423399</v>
      </c>
      <c r="AC95" t="n">
        <v>571.9822335072273</v>
      </c>
      <c r="AD95" t="n">
        <v>462147.8072658172</v>
      </c>
      <c r="AE95" t="n">
        <v>632331.018423399</v>
      </c>
      <c r="AF95" t="n">
        <v>1.57632315550028e-05</v>
      </c>
      <c r="AG95" t="n">
        <v>36</v>
      </c>
      <c r="AH95" t="n">
        <v>571982.2335072273</v>
      </c>
    </row>
    <row r="96">
      <c r="A96" t="n">
        <v>94</v>
      </c>
      <c r="B96" t="n">
        <v>125</v>
      </c>
      <c r="C96" t="inlineStr">
        <is>
          <t xml:space="preserve">CONCLUIDO	</t>
        </is>
      </c>
      <c r="D96" t="n">
        <v>7.3966</v>
      </c>
      <c r="E96" t="n">
        <v>13.52</v>
      </c>
      <c r="F96" t="n">
        <v>10.48</v>
      </c>
      <c r="G96" t="n">
        <v>104.79</v>
      </c>
      <c r="H96" t="n">
        <v>1.52</v>
      </c>
      <c r="I96" t="n">
        <v>6</v>
      </c>
      <c r="J96" t="n">
        <v>286.74</v>
      </c>
      <c r="K96" t="n">
        <v>58.47</v>
      </c>
      <c r="L96" t="n">
        <v>24.5</v>
      </c>
      <c r="M96" t="n">
        <v>4</v>
      </c>
      <c r="N96" t="n">
        <v>78.77</v>
      </c>
      <c r="O96" t="n">
        <v>35598.74</v>
      </c>
      <c r="P96" t="n">
        <v>166.53</v>
      </c>
      <c r="Q96" t="n">
        <v>197.76</v>
      </c>
      <c r="R96" t="n">
        <v>30.17</v>
      </c>
      <c r="S96" t="n">
        <v>25.4</v>
      </c>
      <c r="T96" t="n">
        <v>1552.24</v>
      </c>
      <c r="U96" t="n">
        <v>0.84</v>
      </c>
      <c r="V96" t="n">
        <v>0.89</v>
      </c>
      <c r="W96" t="n">
        <v>2.95</v>
      </c>
      <c r="X96" t="n">
        <v>0.09</v>
      </c>
      <c r="Y96" t="n">
        <v>1</v>
      </c>
      <c r="Z96" t="n">
        <v>10</v>
      </c>
      <c r="AA96" t="n">
        <v>462.2285639599025</v>
      </c>
      <c r="AB96" t="n">
        <v>632.4415132949803</v>
      </c>
      <c r="AC96" t="n">
        <v>572.0821829033455</v>
      </c>
      <c r="AD96" t="n">
        <v>462228.5639599025</v>
      </c>
      <c r="AE96" t="n">
        <v>632441.5132949803</v>
      </c>
      <c r="AF96" t="n">
        <v>1.576493665590385e-05</v>
      </c>
      <c r="AG96" t="n">
        <v>36</v>
      </c>
      <c r="AH96" t="n">
        <v>572082.1829033454</v>
      </c>
    </row>
    <row r="97">
      <c r="A97" t="n">
        <v>95</v>
      </c>
      <c r="B97" t="n">
        <v>125</v>
      </c>
      <c r="C97" t="inlineStr">
        <is>
          <t xml:space="preserve">CONCLUIDO	</t>
        </is>
      </c>
      <c r="D97" t="n">
        <v>7.3933</v>
      </c>
      <c r="E97" t="n">
        <v>13.53</v>
      </c>
      <c r="F97" t="n">
        <v>10.49</v>
      </c>
      <c r="G97" t="n">
        <v>104.86</v>
      </c>
      <c r="H97" t="n">
        <v>1.53</v>
      </c>
      <c r="I97" t="n">
        <v>6</v>
      </c>
      <c r="J97" t="n">
        <v>287.24</v>
      </c>
      <c r="K97" t="n">
        <v>58.47</v>
      </c>
      <c r="L97" t="n">
        <v>24.75</v>
      </c>
      <c r="M97" t="n">
        <v>4</v>
      </c>
      <c r="N97" t="n">
        <v>79.02</v>
      </c>
      <c r="O97" t="n">
        <v>35660.82</v>
      </c>
      <c r="P97" t="n">
        <v>166.78</v>
      </c>
      <c r="Q97" t="n">
        <v>197.76</v>
      </c>
      <c r="R97" t="n">
        <v>30.34</v>
      </c>
      <c r="S97" t="n">
        <v>25.4</v>
      </c>
      <c r="T97" t="n">
        <v>1638.35</v>
      </c>
      <c r="U97" t="n">
        <v>0.84</v>
      </c>
      <c r="V97" t="n">
        <v>0.89</v>
      </c>
      <c r="W97" t="n">
        <v>2.95</v>
      </c>
      <c r="X97" t="n">
        <v>0.1</v>
      </c>
      <c r="Y97" t="n">
        <v>1</v>
      </c>
      <c r="Z97" t="n">
        <v>10</v>
      </c>
      <c r="AA97" t="n">
        <v>462.4885917994668</v>
      </c>
      <c r="AB97" t="n">
        <v>632.7972948566908</v>
      </c>
      <c r="AC97" t="n">
        <v>572.4040091721488</v>
      </c>
      <c r="AD97" t="n">
        <v>462488.5917994668</v>
      </c>
      <c r="AE97" t="n">
        <v>632797.2948566908</v>
      </c>
      <c r="AF97" t="n">
        <v>1.575790311468701e-05</v>
      </c>
      <c r="AG97" t="n">
        <v>36</v>
      </c>
      <c r="AH97" t="n">
        <v>572404.0091721488</v>
      </c>
    </row>
    <row r="98">
      <c r="A98" t="n">
        <v>96</v>
      </c>
      <c r="B98" t="n">
        <v>125</v>
      </c>
      <c r="C98" t="inlineStr">
        <is>
          <t xml:space="preserve">CONCLUIDO	</t>
        </is>
      </c>
      <c r="D98" t="n">
        <v>7.393</v>
      </c>
      <c r="E98" t="n">
        <v>13.53</v>
      </c>
      <c r="F98" t="n">
        <v>10.49</v>
      </c>
      <c r="G98" t="n">
        <v>104.86</v>
      </c>
      <c r="H98" t="n">
        <v>1.55</v>
      </c>
      <c r="I98" t="n">
        <v>6</v>
      </c>
      <c r="J98" t="n">
        <v>287.75</v>
      </c>
      <c r="K98" t="n">
        <v>58.47</v>
      </c>
      <c r="L98" t="n">
        <v>25</v>
      </c>
      <c r="M98" t="n">
        <v>4</v>
      </c>
      <c r="N98" t="n">
        <v>79.27</v>
      </c>
      <c r="O98" t="n">
        <v>35723.02</v>
      </c>
      <c r="P98" t="n">
        <v>167</v>
      </c>
      <c r="Q98" t="n">
        <v>197.75</v>
      </c>
      <c r="R98" t="n">
        <v>30.35</v>
      </c>
      <c r="S98" t="n">
        <v>25.4</v>
      </c>
      <c r="T98" t="n">
        <v>1641.93</v>
      </c>
      <c r="U98" t="n">
        <v>0.84</v>
      </c>
      <c r="V98" t="n">
        <v>0.89</v>
      </c>
      <c r="W98" t="n">
        <v>2.95</v>
      </c>
      <c r="X98" t="n">
        <v>0.1</v>
      </c>
      <c r="Y98" t="n">
        <v>1</v>
      </c>
      <c r="Z98" t="n">
        <v>10</v>
      </c>
      <c r="AA98" t="n">
        <v>462.6561329517634</v>
      </c>
      <c r="AB98" t="n">
        <v>633.026532052657</v>
      </c>
      <c r="AC98" t="n">
        <v>572.6113682918684</v>
      </c>
      <c r="AD98" t="n">
        <v>462656.1329517634</v>
      </c>
      <c r="AE98" t="n">
        <v>633026.532052657</v>
      </c>
      <c r="AF98" t="n">
        <v>1.575726370184911e-05</v>
      </c>
      <c r="AG98" t="n">
        <v>36</v>
      </c>
      <c r="AH98" t="n">
        <v>572611.3682918684</v>
      </c>
    </row>
    <row r="99">
      <c r="A99" t="n">
        <v>97</v>
      </c>
      <c r="B99" t="n">
        <v>125</v>
      </c>
      <c r="C99" t="inlineStr">
        <is>
          <t xml:space="preserve">CONCLUIDO	</t>
        </is>
      </c>
      <c r="D99" t="n">
        <v>7.394</v>
      </c>
      <c r="E99" t="n">
        <v>13.52</v>
      </c>
      <c r="F99" t="n">
        <v>10.48</v>
      </c>
      <c r="G99" t="n">
        <v>104.84</v>
      </c>
      <c r="H99" t="n">
        <v>1.56</v>
      </c>
      <c r="I99" t="n">
        <v>6</v>
      </c>
      <c r="J99" t="n">
        <v>288.25</v>
      </c>
      <c r="K99" t="n">
        <v>58.47</v>
      </c>
      <c r="L99" t="n">
        <v>25.25</v>
      </c>
      <c r="M99" t="n">
        <v>4</v>
      </c>
      <c r="N99" t="n">
        <v>79.53</v>
      </c>
      <c r="O99" t="n">
        <v>35785.31</v>
      </c>
      <c r="P99" t="n">
        <v>167.17</v>
      </c>
      <c r="Q99" t="n">
        <v>197.76</v>
      </c>
      <c r="R99" t="n">
        <v>30.37</v>
      </c>
      <c r="S99" t="n">
        <v>25.4</v>
      </c>
      <c r="T99" t="n">
        <v>1651.28</v>
      </c>
      <c r="U99" t="n">
        <v>0.84</v>
      </c>
      <c r="V99" t="n">
        <v>0.89</v>
      </c>
      <c r="W99" t="n">
        <v>2.95</v>
      </c>
      <c r="X99" t="n">
        <v>0.09</v>
      </c>
      <c r="Y99" t="n">
        <v>1</v>
      </c>
      <c r="Z99" t="n">
        <v>10</v>
      </c>
      <c r="AA99" t="n">
        <v>462.7480371562127</v>
      </c>
      <c r="AB99" t="n">
        <v>633.1522794397118</v>
      </c>
      <c r="AC99" t="n">
        <v>572.7251145247903</v>
      </c>
      <c r="AD99" t="n">
        <v>462748.0371562127</v>
      </c>
      <c r="AE99" t="n">
        <v>633152.2794397118</v>
      </c>
      <c r="AF99" t="n">
        <v>1.575939507797543e-05</v>
      </c>
      <c r="AG99" t="n">
        <v>36</v>
      </c>
      <c r="AH99" t="n">
        <v>572725.1145247903</v>
      </c>
    </row>
    <row r="100">
      <c r="A100" t="n">
        <v>98</v>
      </c>
      <c r="B100" t="n">
        <v>125</v>
      </c>
      <c r="C100" t="inlineStr">
        <is>
          <t xml:space="preserve">CONCLUIDO	</t>
        </is>
      </c>
      <c r="D100" t="n">
        <v>7.3899</v>
      </c>
      <c r="E100" t="n">
        <v>13.53</v>
      </c>
      <c r="F100" t="n">
        <v>10.49</v>
      </c>
      <c r="G100" t="n">
        <v>104.92</v>
      </c>
      <c r="H100" t="n">
        <v>1.57</v>
      </c>
      <c r="I100" t="n">
        <v>6</v>
      </c>
      <c r="J100" t="n">
        <v>288.76</v>
      </c>
      <c r="K100" t="n">
        <v>58.47</v>
      </c>
      <c r="L100" t="n">
        <v>25.5</v>
      </c>
      <c r="M100" t="n">
        <v>4</v>
      </c>
      <c r="N100" t="n">
        <v>79.78</v>
      </c>
      <c r="O100" t="n">
        <v>35847.71</v>
      </c>
      <c r="P100" t="n">
        <v>167.48</v>
      </c>
      <c r="Q100" t="n">
        <v>197.76</v>
      </c>
      <c r="R100" t="n">
        <v>30.46</v>
      </c>
      <c r="S100" t="n">
        <v>25.4</v>
      </c>
      <c r="T100" t="n">
        <v>1697.58</v>
      </c>
      <c r="U100" t="n">
        <v>0.83</v>
      </c>
      <c r="V100" t="n">
        <v>0.89</v>
      </c>
      <c r="W100" t="n">
        <v>2.95</v>
      </c>
      <c r="X100" t="n">
        <v>0.1</v>
      </c>
      <c r="Y100" t="n">
        <v>1</v>
      </c>
      <c r="Z100" t="n">
        <v>10</v>
      </c>
      <c r="AA100" t="n">
        <v>463.0675686026412</v>
      </c>
      <c r="AB100" t="n">
        <v>633.5894764614478</v>
      </c>
      <c r="AC100" t="n">
        <v>573.1205860763818</v>
      </c>
      <c r="AD100" t="n">
        <v>463067.5686026412</v>
      </c>
      <c r="AE100" t="n">
        <v>633589.4764614478</v>
      </c>
      <c r="AF100" t="n">
        <v>1.575065643585754e-05</v>
      </c>
      <c r="AG100" t="n">
        <v>36</v>
      </c>
      <c r="AH100" t="n">
        <v>573120.5860763817</v>
      </c>
    </row>
    <row r="101">
      <c r="A101" t="n">
        <v>99</v>
      </c>
      <c r="B101" t="n">
        <v>125</v>
      </c>
      <c r="C101" t="inlineStr">
        <is>
          <t xml:space="preserve">CONCLUIDO	</t>
        </is>
      </c>
      <c r="D101" t="n">
        <v>7.3933</v>
      </c>
      <c r="E101" t="n">
        <v>13.53</v>
      </c>
      <c r="F101" t="n">
        <v>10.49</v>
      </c>
      <c r="G101" t="n">
        <v>104.86</v>
      </c>
      <c r="H101" t="n">
        <v>1.59</v>
      </c>
      <c r="I101" t="n">
        <v>6</v>
      </c>
      <c r="J101" t="n">
        <v>289.26</v>
      </c>
      <c r="K101" t="n">
        <v>58.47</v>
      </c>
      <c r="L101" t="n">
        <v>25.75</v>
      </c>
      <c r="M101" t="n">
        <v>4</v>
      </c>
      <c r="N101" t="n">
        <v>80.04000000000001</v>
      </c>
      <c r="O101" t="n">
        <v>35910.21</v>
      </c>
      <c r="P101" t="n">
        <v>167.43</v>
      </c>
      <c r="Q101" t="n">
        <v>197.76</v>
      </c>
      <c r="R101" t="n">
        <v>30.3</v>
      </c>
      <c r="S101" t="n">
        <v>25.4</v>
      </c>
      <c r="T101" t="n">
        <v>1616.02</v>
      </c>
      <c r="U101" t="n">
        <v>0.84</v>
      </c>
      <c r="V101" t="n">
        <v>0.89</v>
      </c>
      <c r="W101" t="n">
        <v>2.95</v>
      </c>
      <c r="X101" t="n">
        <v>0.1</v>
      </c>
      <c r="Y101" t="n">
        <v>1</v>
      </c>
      <c r="Z101" t="n">
        <v>10</v>
      </c>
      <c r="AA101" t="n">
        <v>462.9670348585234</v>
      </c>
      <c r="AB101" t="n">
        <v>633.45192175751</v>
      </c>
      <c r="AC101" t="n">
        <v>572.9961594003286</v>
      </c>
      <c r="AD101" t="n">
        <v>462967.0348585234</v>
      </c>
      <c r="AE101" t="n">
        <v>633451.92175751</v>
      </c>
      <c r="AF101" t="n">
        <v>1.575790311468701e-05</v>
      </c>
      <c r="AG101" t="n">
        <v>36</v>
      </c>
      <c r="AH101" t="n">
        <v>572996.1594003285</v>
      </c>
    </row>
    <row r="102">
      <c r="A102" t="n">
        <v>100</v>
      </c>
      <c r="B102" t="n">
        <v>125</v>
      </c>
      <c r="C102" t="inlineStr">
        <is>
          <t xml:space="preserve">CONCLUIDO	</t>
        </is>
      </c>
      <c r="D102" t="n">
        <v>7.3977</v>
      </c>
      <c r="E102" t="n">
        <v>13.52</v>
      </c>
      <c r="F102" t="n">
        <v>10.48</v>
      </c>
      <c r="G102" t="n">
        <v>104.78</v>
      </c>
      <c r="H102" t="n">
        <v>1.6</v>
      </c>
      <c r="I102" t="n">
        <v>6</v>
      </c>
      <c r="J102" t="n">
        <v>289.77</v>
      </c>
      <c r="K102" t="n">
        <v>58.47</v>
      </c>
      <c r="L102" t="n">
        <v>26</v>
      </c>
      <c r="M102" t="n">
        <v>4</v>
      </c>
      <c r="N102" t="n">
        <v>80.3</v>
      </c>
      <c r="O102" t="n">
        <v>35972.82</v>
      </c>
      <c r="P102" t="n">
        <v>167.18</v>
      </c>
      <c r="Q102" t="n">
        <v>197.75</v>
      </c>
      <c r="R102" t="n">
        <v>30.02</v>
      </c>
      <c r="S102" t="n">
        <v>25.4</v>
      </c>
      <c r="T102" t="n">
        <v>1477.67</v>
      </c>
      <c r="U102" t="n">
        <v>0.85</v>
      </c>
      <c r="V102" t="n">
        <v>0.89</v>
      </c>
      <c r="W102" t="n">
        <v>2.95</v>
      </c>
      <c r="X102" t="n">
        <v>0.09</v>
      </c>
      <c r="Y102" t="n">
        <v>1</v>
      </c>
      <c r="Z102" t="n">
        <v>10</v>
      </c>
      <c r="AA102" t="n">
        <v>462.6862408009596</v>
      </c>
      <c r="AB102" t="n">
        <v>633.0677269401918</v>
      </c>
      <c r="AC102" t="n">
        <v>572.6486315971545</v>
      </c>
      <c r="AD102" t="n">
        <v>462686.2408009596</v>
      </c>
      <c r="AE102" t="n">
        <v>633067.7269401918</v>
      </c>
      <c r="AF102" t="n">
        <v>1.57672811696428e-05</v>
      </c>
      <c r="AG102" t="n">
        <v>36</v>
      </c>
      <c r="AH102" t="n">
        <v>572648.6315971544</v>
      </c>
    </row>
    <row r="103">
      <c r="A103" t="n">
        <v>101</v>
      </c>
      <c r="B103" t="n">
        <v>125</v>
      </c>
      <c r="C103" t="inlineStr">
        <is>
          <t xml:space="preserve">CONCLUIDO	</t>
        </is>
      </c>
      <c r="D103" t="n">
        <v>7.3949</v>
      </c>
      <c r="E103" t="n">
        <v>13.52</v>
      </c>
      <c r="F103" t="n">
        <v>10.48</v>
      </c>
      <c r="G103" t="n">
        <v>104.83</v>
      </c>
      <c r="H103" t="n">
        <v>1.61</v>
      </c>
      <c r="I103" t="n">
        <v>6</v>
      </c>
      <c r="J103" t="n">
        <v>290.28</v>
      </c>
      <c r="K103" t="n">
        <v>58.47</v>
      </c>
      <c r="L103" t="n">
        <v>26.25</v>
      </c>
      <c r="M103" t="n">
        <v>4</v>
      </c>
      <c r="N103" t="n">
        <v>80.56</v>
      </c>
      <c r="O103" t="n">
        <v>36035.53</v>
      </c>
      <c r="P103" t="n">
        <v>167.39</v>
      </c>
      <c r="Q103" t="n">
        <v>197.79</v>
      </c>
      <c r="R103" t="n">
        <v>30.21</v>
      </c>
      <c r="S103" t="n">
        <v>25.4</v>
      </c>
      <c r="T103" t="n">
        <v>1568.76</v>
      </c>
      <c r="U103" t="n">
        <v>0.84</v>
      </c>
      <c r="V103" t="n">
        <v>0.89</v>
      </c>
      <c r="W103" t="n">
        <v>2.95</v>
      </c>
      <c r="X103" t="n">
        <v>0.09</v>
      </c>
      <c r="Y103" t="n">
        <v>1</v>
      </c>
      <c r="Z103" t="n">
        <v>10</v>
      </c>
      <c r="AA103" t="n">
        <v>462.8931094115936</v>
      </c>
      <c r="AB103" t="n">
        <v>633.3507736996603</v>
      </c>
      <c r="AC103" t="n">
        <v>572.9046647711577</v>
      </c>
      <c r="AD103" t="n">
        <v>462893.1094115936</v>
      </c>
      <c r="AE103" t="n">
        <v>633350.7736996603</v>
      </c>
      <c r="AF103" t="n">
        <v>1.576131331648911e-05</v>
      </c>
      <c r="AG103" t="n">
        <v>36</v>
      </c>
      <c r="AH103" t="n">
        <v>572904.6647711578</v>
      </c>
    </row>
    <row r="104">
      <c r="A104" t="n">
        <v>102</v>
      </c>
      <c r="B104" t="n">
        <v>125</v>
      </c>
      <c r="C104" t="inlineStr">
        <is>
          <t xml:space="preserve">CONCLUIDO	</t>
        </is>
      </c>
      <c r="D104" t="n">
        <v>7.3925</v>
      </c>
      <c r="E104" t="n">
        <v>13.53</v>
      </c>
      <c r="F104" t="n">
        <v>10.49</v>
      </c>
      <c r="G104" t="n">
        <v>104.87</v>
      </c>
      <c r="H104" t="n">
        <v>1.62</v>
      </c>
      <c r="I104" t="n">
        <v>6</v>
      </c>
      <c r="J104" t="n">
        <v>290.79</v>
      </c>
      <c r="K104" t="n">
        <v>58.47</v>
      </c>
      <c r="L104" t="n">
        <v>26.5</v>
      </c>
      <c r="M104" t="n">
        <v>4</v>
      </c>
      <c r="N104" t="n">
        <v>80.81999999999999</v>
      </c>
      <c r="O104" t="n">
        <v>36098.35</v>
      </c>
      <c r="P104" t="n">
        <v>167.49</v>
      </c>
      <c r="Q104" t="n">
        <v>197.75</v>
      </c>
      <c r="R104" t="n">
        <v>30.39</v>
      </c>
      <c r="S104" t="n">
        <v>25.4</v>
      </c>
      <c r="T104" t="n">
        <v>1663.03</v>
      </c>
      <c r="U104" t="n">
        <v>0.84</v>
      </c>
      <c r="V104" t="n">
        <v>0.89</v>
      </c>
      <c r="W104" t="n">
        <v>2.95</v>
      </c>
      <c r="X104" t="n">
        <v>0.1</v>
      </c>
      <c r="Y104" t="n">
        <v>1</v>
      </c>
      <c r="Z104" t="n">
        <v>10</v>
      </c>
      <c r="AA104" t="n">
        <v>463.0261897514994</v>
      </c>
      <c r="AB104" t="n">
        <v>633.5328600918097</v>
      </c>
      <c r="AC104" t="n">
        <v>573.0693730936001</v>
      </c>
      <c r="AD104" t="n">
        <v>463026.1897514994</v>
      </c>
      <c r="AE104" t="n">
        <v>633532.8600918096</v>
      </c>
      <c r="AF104" t="n">
        <v>1.575619801378596e-05</v>
      </c>
      <c r="AG104" t="n">
        <v>36</v>
      </c>
      <c r="AH104" t="n">
        <v>573069.3730936002</v>
      </c>
    </row>
    <row r="105">
      <c r="A105" t="n">
        <v>103</v>
      </c>
      <c r="B105" t="n">
        <v>125</v>
      </c>
      <c r="C105" t="inlineStr">
        <is>
          <t xml:space="preserve">CONCLUIDO	</t>
        </is>
      </c>
      <c r="D105" t="n">
        <v>7.3942</v>
      </c>
      <c r="E105" t="n">
        <v>13.52</v>
      </c>
      <c r="F105" t="n">
        <v>10.48</v>
      </c>
      <c r="G105" t="n">
        <v>104.84</v>
      </c>
      <c r="H105" t="n">
        <v>1.64</v>
      </c>
      <c r="I105" t="n">
        <v>6</v>
      </c>
      <c r="J105" t="n">
        <v>291.3</v>
      </c>
      <c r="K105" t="n">
        <v>58.47</v>
      </c>
      <c r="L105" t="n">
        <v>26.75</v>
      </c>
      <c r="M105" t="n">
        <v>4</v>
      </c>
      <c r="N105" t="n">
        <v>81.08</v>
      </c>
      <c r="O105" t="n">
        <v>36161.27</v>
      </c>
      <c r="P105" t="n">
        <v>167.55</v>
      </c>
      <c r="Q105" t="n">
        <v>197.78</v>
      </c>
      <c r="R105" t="n">
        <v>30.3</v>
      </c>
      <c r="S105" t="n">
        <v>25.4</v>
      </c>
      <c r="T105" t="n">
        <v>1616.37</v>
      </c>
      <c r="U105" t="n">
        <v>0.84</v>
      </c>
      <c r="V105" t="n">
        <v>0.89</v>
      </c>
      <c r="W105" t="n">
        <v>2.95</v>
      </c>
      <c r="X105" t="n">
        <v>0.09</v>
      </c>
      <c r="Y105" t="n">
        <v>1</v>
      </c>
      <c r="Z105" t="n">
        <v>10</v>
      </c>
      <c r="AA105" t="n">
        <v>463.0239685344427</v>
      </c>
      <c r="AB105" t="n">
        <v>633.5298209246394</v>
      </c>
      <c r="AC105" t="n">
        <v>573.0666239802792</v>
      </c>
      <c r="AD105" t="n">
        <v>463023.9685344427</v>
      </c>
      <c r="AE105" t="n">
        <v>633529.8209246394</v>
      </c>
      <c r="AF105" t="n">
        <v>1.575982135320069e-05</v>
      </c>
      <c r="AG105" t="n">
        <v>36</v>
      </c>
      <c r="AH105" t="n">
        <v>573066.6239802792</v>
      </c>
    </row>
    <row r="106">
      <c r="A106" t="n">
        <v>104</v>
      </c>
      <c r="B106" t="n">
        <v>125</v>
      </c>
      <c r="C106" t="inlineStr">
        <is>
          <t xml:space="preserve">CONCLUIDO	</t>
        </is>
      </c>
      <c r="D106" t="n">
        <v>7.3911</v>
      </c>
      <c r="E106" t="n">
        <v>13.53</v>
      </c>
      <c r="F106" t="n">
        <v>10.49</v>
      </c>
      <c r="G106" t="n">
        <v>104.89</v>
      </c>
      <c r="H106" t="n">
        <v>1.65</v>
      </c>
      <c r="I106" t="n">
        <v>6</v>
      </c>
      <c r="J106" t="n">
        <v>291.81</v>
      </c>
      <c r="K106" t="n">
        <v>58.47</v>
      </c>
      <c r="L106" t="n">
        <v>27</v>
      </c>
      <c r="M106" t="n">
        <v>4</v>
      </c>
      <c r="N106" t="n">
        <v>81.34</v>
      </c>
      <c r="O106" t="n">
        <v>36224.3</v>
      </c>
      <c r="P106" t="n">
        <v>167.45</v>
      </c>
      <c r="Q106" t="n">
        <v>197.76</v>
      </c>
      <c r="R106" t="n">
        <v>30.44</v>
      </c>
      <c r="S106" t="n">
        <v>25.4</v>
      </c>
      <c r="T106" t="n">
        <v>1686.22</v>
      </c>
      <c r="U106" t="n">
        <v>0.83</v>
      </c>
      <c r="V106" t="n">
        <v>0.89</v>
      </c>
      <c r="W106" t="n">
        <v>2.95</v>
      </c>
      <c r="X106" t="n">
        <v>0.1</v>
      </c>
      <c r="Y106" t="n">
        <v>1</v>
      </c>
      <c r="Z106" t="n">
        <v>10</v>
      </c>
      <c r="AA106" t="n">
        <v>463.0229802536859</v>
      </c>
      <c r="AB106" t="n">
        <v>633.5284687153081</v>
      </c>
      <c r="AC106" t="n">
        <v>573.0654008239086</v>
      </c>
      <c r="AD106" t="n">
        <v>463022.980253686</v>
      </c>
      <c r="AE106" t="n">
        <v>633528.4687153081</v>
      </c>
      <c r="AF106" t="n">
        <v>1.575321408720911e-05</v>
      </c>
      <c r="AG106" t="n">
        <v>36</v>
      </c>
      <c r="AH106" t="n">
        <v>573065.4008239086</v>
      </c>
    </row>
    <row r="107">
      <c r="A107" t="n">
        <v>105</v>
      </c>
      <c r="B107" t="n">
        <v>125</v>
      </c>
      <c r="C107" t="inlineStr">
        <is>
          <t xml:space="preserve">CONCLUIDO	</t>
        </is>
      </c>
      <c r="D107" t="n">
        <v>7.3917</v>
      </c>
      <c r="E107" t="n">
        <v>13.53</v>
      </c>
      <c r="F107" t="n">
        <v>10.49</v>
      </c>
      <c r="G107" t="n">
        <v>104.88</v>
      </c>
      <c r="H107" t="n">
        <v>1.66</v>
      </c>
      <c r="I107" t="n">
        <v>6</v>
      </c>
      <c r="J107" t="n">
        <v>292.32</v>
      </c>
      <c r="K107" t="n">
        <v>58.47</v>
      </c>
      <c r="L107" t="n">
        <v>27.25</v>
      </c>
      <c r="M107" t="n">
        <v>4</v>
      </c>
      <c r="N107" t="n">
        <v>81.59999999999999</v>
      </c>
      <c r="O107" t="n">
        <v>36287.44</v>
      </c>
      <c r="P107" t="n">
        <v>167.48</v>
      </c>
      <c r="Q107" t="n">
        <v>197.76</v>
      </c>
      <c r="R107" t="n">
        <v>30.46</v>
      </c>
      <c r="S107" t="n">
        <v>25.4</v>
      </c>
      <c r="T107" t="n">
        <v>1697.66</v>
      </c>
      <c r="U107" t="n">
        <v>0.83</v>
      </c>
      <c r="V107" t="n">
        <v>0.89</v>
      </c>
      <c r="W107" t="n">
        <v>2.95</v>
      </c>
      <c r="X107" t="n">
        <v>0.1</v>
      </c>
      <c r="Y107" t="n">
        <v>1</v>
      </c>
      <c r="Z107" t="n">
        <v>10</v>
      </c>
      <c r="AA107" t="n">
        <v>463.0338216589839</v>
      </c>
      <c r="AB107" t="n">
        <v>633.5433024043258</v>
      </c>
      <c r="AC107" t="n">
        <v>573.0788188064657</v>
      </c>
      <c r="AD107" t="n">
        <v>463033.8216589839</v>
      </c>
      <c r="AE107" t="n">
        <v>633543.3024043258</v>
      </c>
      <c r="AF107" t="n">
        <v>1.57544929128849e-05</v>
      </c>
      <c r="AG107" t="n">
        <v>36</v>
      </c>
      <c r="AH107" t="n">
        <v>573078.8188064657</v>
      </c>
    </row>
    <row r="108">
      <c r="A108" t="n">
        <v>106</v>
      </c>
      <c r="B108" t="n">
        <v>125</v>
      </c>
      <c r="C108" t="inlineStr">
        <is>
          <t xml:space="preserve">CONCLUIDO	</t>
        </is>
      </c>
      <c r="D108" t="n">
        <v>7.3923</v>
      </c>
      <c r="E108" t="n">
        <v>13.53</v>
      </c>
      <c r="F108" t="n">
        <v>10.49</v>
      </c>
      <c r="G108" t="n">
        <v>104.87</v>
      </c>
      <c r="H108" t="n">
        <v>1.67</v>
      </c>
      <c r="I108" t="n">
        <v>6</v>
      </c>
      <c r="J108" t="n">
        <v>292.84</v>
      </c>
      <c r="K108" t="n">
        <v>58.47</v>
      </c>
      <c r="L108" t="n">
        <v>27.5</v>
      </c>
      <c r="M108" t="n">
        <v>4</v>
      </c>
      <c r="N108" t="n">
        <v>81.86</v>
      </c>
      <c r="O108" t="n">
        <v>36350.69</v>
      </c>
      <c r="P108" t="n">
        <v>167.39</v>
      </c>
      <c r="Q108" t="n">
        <v>197.76</v>
      </c>
      <c r="R108" t="n">
        <v>30.37</v>
      </c>
      <c r="S108" t="n">
        <v>25.4</v>
      </c>
      <c r="T108" t="n">
        <v>1648.78</v>
      </c>
      <c r="U108" t="n">
        <v>0.84</v>
      </c>
      <c r="V108" t="n">
        <v>0.89</v>
      </c>
      <c r="W108" t="n">
        <v>2.95</v>
      </c>
      <c r="X108" t="n">
        <v>0.1</v>
      </c>
      <c r="Y108" t="n">
        <v>1</v>
      </c>
      <c r="Z108" t="n">
        <v>10</v>
      </c>
      <c r="AA108" t="n">
        <v>462.9563214063781</v>
      </c>
      <c r="AB108" t="n">
        <v>633.4372631396408</v>
      </c>
      <c r="AC108" t="n">
        <v>572.9828997803752</v>
      </c>
      <c r="AD108" t="n">
        <v>462956.3214063781</v>
      </c>
      <c r="AE108" t="n">
        <v>633437.2631396408</v>
      </c>
      <c r="AF108" t="n">
        <v>1.575577173856069e-05</v>
      </c>
      <c r="AG108" t="n">
        <v>36</v>
      </c>
      <c r="AH108" t="n">
        <v>572982.8997803752</v>
      </c>
    </row>
    <row r="109">
      <c r="A109" t="n">
        <v>107</v>
      </c>
      <c r="B109" t="n">
        <v>125</v>
      </c>
      <c r="C109" t="inlineStr">
        <is>
          <t xml:space="preserve">CONCLUIDO	</t>
        </is>
      </c>
      <c r="D109" t="n">
        <v>7.3931</v>
      </c>
      <c r="E109" t="n">
        <v>13.53</v>
      </c>
      <c r="F109" t="n">
        <v>10.49</v>
      </c>
      <c r="G109" t="n">
        <v>104.86</v>
      </c>
      <c r="H109" t="n">
        <v>1.68</v>
      </c>
      <c r="I109" t="n">
        <v>6</v>
      </c>
      <c r="J109" t="n">
        <v>293.35</v>
      </c>
      <c r="K109" t="n">
        <v>58.47</v>
      </c>
      <c r="L109" t="n">
        <v>27.75</v>
      </c>
      <c r="M109" t="n">
        <v>4</v>
      </c>
      <c r="N109" t="n">
        <v>82.13</v>
      </c>
      <c r="O109" t="n">
        <v>36414.05</v>
      </c>
      <c r="P109" t="n">
        <v>167.29</v>
      </c>
      <c r="Q109" t="n">
        <v>197.75</v>
      </c>
      <c r="R109" t="n">
        <v>30.44</v>
      </c>
      <c r="S109" t="n">
        <v>25.4</v>
      </c>
      <c r="T109" t="n">
        <v>1687.6</v>
      </c>
      <c r="U109" t="n">
        <v>0.83</v>
      </c>
      <c r="V109" t="n">
        <v>0.89</v>
      </c>
      <c r="W109" t="n">
        <v>2.95</v>
      </c>
      <c r="X109" t="n">
        <v>0.1</v>
      </c>
      <c r="Y109" t="n">
        <v>1</v>
      </c>
      <c r="Z109" t="n">
        <v>10</v>
      </c>
      <c r="AA109" t="n">
        <v>462.8677290272351</v>
      </c>
      <c r="AB109" t="n">
        <v>633.3160471380775</v>
      </c>
      <c r="AC109" t="n">
        <v>572.8732524638732</v>
      </c>
      <c r="AD109" t="n">
        <v>462867.7290272351</v>
      </c>
      <c r="AE109" t="n">
        <v>633316.0471380774</v>
      </c>
      <c r="AF109" t="n">
        <v>1.575747683946174e-05</v>
      </c>
      <c r="AG109" t="n">
        <v>36</v>
      </c>
      <c r="AH109" t="n">
        <v>572873.2524638732</v>
      </c>
    </row>
    <row r="110">
      <c r="A110" t="n">
        <v>108</v>
      </c>
      <c r="B110" t="n">
        <v>125</v>
      </c>
      <c r="C110" t="inlineStr">
        <is>
          <t xml:space="preserve">CONCLUIDO	</t>
        </is>
      </c>
      <c r="D110" t="n">
        <v>7.393</v>
      </c>
      <c r="E110" t="n">
        <v>13.53</v>
      </c>
      <c r="F110" t="n">
        <v>10.49</v>
      </c>
      <c r="G110" t="n">
        <v>104.86</v>
      </c>
      <c r="H110" t="n">
        <v>1.7</v>
      </c>
      <c r="I110" t="n">
        <v>6</v>
      </c>
      <c r="J110" t="n">
        <v>293.86</v>
      </c>
      <c r="K110" t="n">
        <v>58.47</v>
      </c>
      <c r="L110" t="n">
        <v>28</v>
      </c>
      <c r="M110" t="n">
        <v>4</v>
      </c>
      <c r="N110" t="n">
        <v>82.39</v>
      </c>
      <c r="O110" t="n">
        <v>36477.51</v>
      </c>
      <c r="P110" t="n">
        <v>167.18</v>
      </c>
      <c r="Q110" t="n">
        <v>197.76</v>
      </c>
      <c r="R110" t="n">
        <v>30.34</v>
      </c>
      <c r="S110" t="n">
        <v>25.4</v>
      </c>
      <c r="T110" t="n">
        <v>1638.29</v>
      </c>
      <c r="U110" t="n">
        <v>0.84</v>
      </c>
      <c r="V110" t="n">
        <v>0.89</v>
      </c>
      <c r="W110" t="n">
        <v>2.95</v>
      </c>
      <c r="X110" t="n">
        <v>0.1</v>
      </c>
      <c r="Y110" t="n">
        <v>1</v>
      </c>
      <c r="Z110" t="n">
        <v>10</v>
      </c>
      <c r="AA110" t="n">
        <v>462.7886302521898</v>
      </c>
      <c r="AB110" t="n">
        <v>633.2078207044688</v>
      </c>
      <c r="AC110" t="n">
        <v>572.7753550091916</v>
      </c>
      <c r="AD110" t="n">
        <v>462788.6302521898</v>
      </c>
      <c r="AE110" t="n">
        <v>633207.8207044688</v>
      </c>
      <c r="AF110" t="n">
        <v>1.575726370184911e-05</v>
      </c>
      <c r="AG110" t="n">
        <v>36</v>
      </c>
      <c r="AH110" t="n">
        <v>572775.3550091916</v>
      </c>
    </row>
    <row r="111">
      <c r="A111" t="n">
        <v>109</v>
      </c>
      <c r="B111" t="n">
        <v>125</v>
      </c>
      <c r="C111" t="inlineStr">
        <is>
          <t xml:space="preserve">CONCLUIDO	</t>
        </is>
      </c>
      <c r="D111" t="n">
        <v>7.3954</v>
      </c>
      <c r="E111" t="n">
        <v>13.52</v>
      </c>
      <c r="F111" t="n">
        <v>10.48</v>
      </c>
      <c r="G111" t="n">
        <v>104.82</v>
      </c>
      <c r="H111" t="n">
        <v>1.71</v>
      </c>
      <c r="I111" t="n">
        <v>6</v>
      </c>
      <c r="J111" t="n">
        <v>294.38</v>
      </c>
      <c r="K111" t="n">
        <v>58.47</v>
      </c>
      <c r="L111" t="n">
        <v>28.25</v>
      </c>
      <c r="M111" t="n">
        <v>4</v>
      </c>
      <c r="N111" t="n">
        <v>82.66</v>
      </c>
      <c r="O111" t="n">
        <v>36541.09</v>
      </c>
      <c r="P111" t="n">
        <v>166.98</v>
      </c>
      <c r="Q111" t="n">
        <v>197.75</v>
      </c>
      <c r="R111" t="n">
        <v>30.27</v>
      </c>
      <c r="S111" t="n">
        <v>25.4</v>
      </c>
      <c r="T111" t="n">
        <v>1599.97</v>
      </c>
      <c r="U111" t="n">
        <v>0.84</v>
      </c>
      <c r="V111" t="n">
        <v>0.89</v>
      </c>
      <c r="W111" t="n">
        <v>2.95</v>
      </c>
      <c r="X111" t="n">
        <v>0.09</v>
      </c>
      <c r="Y111" t="n">
        <v>1</v>
      </c>
      <c r="Z111" t="n">
        <v>10</v>
      </c>
      <c r="AA111" t="n">
        <v>462.5820502809284</v>
      </c>
      <c r="AB111" t="n">
        <v>632.9251688741238</v>
      </c>
      <c r="AC111" t="n">
        <v>572.5196790728304</v>
      </c>
      <c r="AD111" t="n">
        <v>462582.0502809284</v>
      </c>
      <c r="AE111" t="n">
        <v>632925.1688741237</v>
      </c>
      <c r="AF111" t="n">
        <v>1.576237900455227e-05</v>
      </c>
      <c r="AG111" t="n">
        <v>36</v>
      </c>
      <c r="AH111" t="n">
        <v>572519.6790728304</v>
      </c>
    </row>
    <row r="112">
      <c r="A112" t="n">
        <v>110</v>
      </c>
      <c r="B112" t="n">
        <v>125</v>
      </c>
      <c r="C112" t="inlineStr">
        <is>
          <t xml:space="preserve">CONCLUIDO	</t>
        </is>
      </c>
      <c r="D112" t="n">
        <v>7.3934</v>
      </c>
      <c r="E112" t="n">
        <v>13.53</v>
      </c>
      <c r="F112" t="n">
        <v>10.49</v>
      </c>
      <c r="G112" t="n">
        <v>104.85</v>
      </c>
      <c r="H112" t="n">
        <v>1.72</v>
      </c>
      <c r="I112" t="n">
        <v>6</v>
      </c>
      <c r="J112" t="n">
        <v>294.9</v>
      </c>
      <c r="K112" t="n">
        <v>58.47</v>
      </c>
      <c r="L112" t="n">
        <v>28.5</v>
      </c>
      <c r="M112" t="n">
        <v>4</v>
      </c>
      <c r="N112" t="n">
        <v>82.92</v>
      </c>
      <c r="O112" t="n">
        <v>36604.77</v>
      </c>
      <c r="P112" t="n">
        <v>166.92</v>
      </c>
      <c r="Q112" t="n">
        <v>197.78</v>
      </c>
      <c r="R112" t="n">
        <v>30.32</v>
      </c>
      <c r="S112" t="n">
        <v>25.4</v>
      </c>
      <c r="T112" t="n">
        <v>1626.06</v>
      </c>
      <c r="U112" t="n">
        <v>0.84</v>
      </c>
      <c r="V112" t="n">
        <v>0.89</v>
      </c>
      <c r="W112" t="n">
        <v>2.95</v>
      </c>
      <c r="X112" t="n">
        <v>0.1</v>
      </c>
      <c r="Y112" t="n">
        <v>1</v>
      </c>
      <c r="Z112" t="n">
        <v>10</v>
      </c>
      <c r="AA112" t="n">
        <v>462.5897731118051</v>
      </c>
      <c r="AB112" t="n">
        <v>632.9357355920365</v>
      </c>
      <c r="AC112" t="n">
        <v>572.5292373180159</v>
      </c>
      <c r="AD112" t="n">
        <v>462589.7731118051</v>
      </c>
      <c r="AE112" t="n">
        <v>632935.7355920365</v>
      </c>
      <c r="AF112" t="n">
        <v>1.575811625229964e-05</v>
      </c>
      <c r="AG112" t="n">
        <v>36</v>
      </c>
      <c r="AH112" t="n">
        <v>572529.2373180159</v>
      </c>
    </row>
    <row r="113">
      <c r="A113" t="n">
        <v>111</v>
      </c>
      <c r="B113" t="n">
        <v>125</v>
      </c>
      <c r="C113" t="inlineStr">
        <is>
          <t xml:space="preserve">CONCLUIDO	</t>
        </is>
      </c>
      <c r="D113" t="n">
        <v>7.3925</v>
      </c>
      <c r="E113" t="n">
        <v>13.53</v>
      </c>
      <c r="F113" t="n">
        <v>10.49</v>
      </c>
      <c r="G113" t="n">
        <v>104.87</v>
      </c>
      <c r="H113" t="n">
        <v>1.73</v>
      </c>
      <c r="I113" t="n">
        <v>6</v>
      </c>
      <c r="J113" t="n">
        <v>295.41</v>
      </c>
      <c r="K113" t="n">
        <v>58.47</v>
      </c>
      <c r="L113" t="n">
        <v>28.75</v>
      </c>
      <c r="M113" t="n">
        <v>4</v>
      </c>
      <c r="N113" t="n">
        <v>83.19</v>
      </c>
      <c r="O113" t="n">
        <v>36668.57</v>
      </c>
      <c r="P113" t="n">
        <v>166.75</v>
      </c>
      <c r="Q113" t="n">
        <v>197.75</v>
      </c>
      <c r="R113" t="n">
        <v>30.4</v>
      </c>
      <c r="S113" t="n">
        <v>25.4</v>
      </c>
      <c r="T113" t="n">
        <v>1668.06</v>
      </c>
      <c r="U113" t="n">
        <v>0.84</v>
      </c>
      <c r="V113" t="n">
        <v>0.89</v>
      </c>
      <c r="W113" t="n">
        <v>2.95</v>
      </c>
      <c r="X113" t="n">
        <v>0.1</v>
      </c>
      <c r="Y113" t="n">
        <v>1</v>
      </c>
      <c r="Z113" t="n">
        <v>10</v>
      </c>
      <c r="AA113" t="n">
        <v>462.4814417853785</v>
      </c>
      <c r="AB113" t="n">
        <v>632.7875118919787</v>
      </c>
      <c r="AC113" t="n">
        <v>572.3951598798584</v>
      </c>
      <c r="AD113" t="n">
        <v>462481.4417853785</v>
      </c>
      <c r="AE113" t="n">
        <v>632787.5118919788</v>
      </c>
      <c r="AF113" t="n">
        <v>1.575619801378596e-05</v>
      </c>
      <c r="AG113" t="n">
        <v>36</v>
      </c>
      <c r="AH113" t="n">
        <v>572395.1598798584</v>
      </c>
    </row>
    <row r="114">
      <c r="A114" t="n">
        <v>112</v>
      </c>
      <c r="B114" t="n">
        <v>125</v>
      </c>
      <c r="C114" t="inlineStr">
        <is>
          <t xml:space="preserve">CONCLUIDO	</t>
        </is>
      </c>
      <c r="D114" t="n">
        <v>7.3946</v>
      </c>
      <c r="E114" t="n">
        <v>13.52</v>
      </c>
      <c r="F114" t="n">
        <v>10.48</v>
      </c>
      <c r="G114" t="n">
        <v>104.83</v>
      </c>
      <c r="H114" t="n">
        <v>1.75</v>
      </c>
      <c r="I114" t="n">
        <v>6</v>
      </c>
      <c r="J114" t="n">
        <v>295.93</v>
      </c>
      <c r="K114" t="n">
        <v>58.47</v>
      </c>
      <c r="L114" t="n">
        <v>29</v>
      </c>
      <c r="M114" t="n">
        <v>4</v>
      </c>
      <c r="N114" t="n">
        <v>83.45999999999999</v>
      </c>
      <c r="O114" t="n">
        <v>36732.47</v>
      </c>
      <c r="P114" t="n">
        <v>166.6</v>
      </c>
      <c r="Q114" t="n">
        <v>197.75</v>
      </c>
      <c r="R114" t="n">
        <v>30.29</v>
      </c>
      <c r="S114" t="n">
        <v>25.4</v>
      </c>
      <c r="T114" t="n">
        <v>1609.24</v>
      </c>
      <c r="U114" t="n">
        <v>0.84</v>
      </c>
      <c r="V114" t="n">
        <v>0.89</v>
      </c>
      <c r="W114" t="n">
        <v>2.95</v>
      </c>
      <c r="X114" t="n">
        <v>0.09</v>
      </c>
      <c r="Y114" t="n">
        <v>1</v>
      </c>
      <c r="Z114" t="n">
        <v>10</v>
      </c>
      <c r="AA114" t="n">
        <v>462.3173345139094</v>
      </c>
      <c r="AB114" t="n">
        <v>632.562973083253</v>
      </c>
      <c r="AC114" t="n">
        <v>572.1920507398953</v>
      </c>
      <c r="AD114" t="n">
        <v>462317.3345139094</v>
      </c>
      <c r="AE114" t="n">
        <v>632562.973083253</v>
      </c>
      <c r="AF114" t="n">
        <v>1.576067390365122e-05</v>
      </c>
      <c r="AG114" t="n">
        <v>36</v>
      </c>
      <c r="AH114" t="n">
        <v>572192.0507398953</v>
      </c>
    </row>
    <row r="115">
      <c r="A115" t="n">
        <v>113</v>
      </c>
      <c r="B115" t="n">
        <v>125</v>
      </c>
      <c r="C115" t="inlineStr">
        <is>
          <t xml:space="preserve">CONCLUIDO	</t>
        </is>
      </c>
      <c r="D115" t="n">
        <v>7.3936</v>
      </c>
      <c r="E115" t="n">
        <v>13.53</v>
      </c>
      <c r="F115" t="n">
        <v>10.48</v>
      </c>
      <c r="G115" t="n">
        <v>104.85</v>
      </c>
      <c r="H115" t="n">
        <v>1.76</v>
      </c>
      <c r="I115" t="n">
        <v>6</v>
      </c>
      <c r="J115" t="n">
        <v>296.45</v>
      </c>
      <c r="K115" t="n">
        <v>58.47</v>
      </c>
      <c r="L115" t="n">
        <v>29.25</v>
      </c>
      <c r="M115" t="n">
        <v>4</v>
      </c>
      <c r="N115" t="n">
        <v>83.73</v>
      </c>
      <c r="O115" t="n">
        <v>36796.49</v>
      </c>
      <c r="P115" t="n">
        <v>166.39</v>
      </c>
      <c r="Q115" t="n">
        <v>197.75</v>
      </c>
      <c r="R115" t="n">
        <v>30.35</v>
      </c>
      <c r="S115" t="n">
        <v>25.4</v>
      </c>
      <c r="T115" t="n">
        <v>1642.72</v>
      </c>
      <c r="U115" t="n">
        <v>0.84</v>
      </c>
      <c r="V115" t="n">
        <v>0.89</v>
      </c>
      <c r="W115" t="n">
        <v>2.95</v>
      </c>
      <c r="X115" t="n">
        <v>0.1</v>
      </c>
      <c r="Y115" t="n">
        <v>1</v>
      </c>
      <c r="Z115" t="n">
        <v>10</v>
      </c>
      <c r="AA115" t="n">
        <v>462.1814088878246</v>
      </c>
      <c r="AB115" t="n">
        <v>632.3769936450282</v>
      </c>
      <c r="AC115" t="n">
        <v>572.023820918231</v>
      </c>
      <c r="AD115" t="n">
        <v>462181.4088878246</v>
      </c>
      <c r="AE115" t="n">
        <v>632376.9936450282</v>
      </c>
      <c r="AF115" t="n">
        <v>1.57585425275249e-05</v>
      </c>
      <c r="AG115" t="n">
        <v>36</v>
      </c>
      <c r="AH115" t="n">
        <v>572023.8209182309</v>
      </c>
    </row>
    <row r="116">
      <c r="A116" t="n">
        <v>114</v>
      </c>
      <c r="B116" t="n">
        <v>125</v>
      </c>
      <c r="C116" t="inlineStr">
        <is>
          <t xml:space="preserve">CONCLUIDO	</t>
        </is>
      </c>
      <c r="D116" t="n">
        <v>7.3887</v>
      </c>
      <c r="E116" t="n">
        <v>13.53</v>
      </c>
      <c r="F116" t="n">
        <v>10.49</v>
      </c>
      <c r="G116" t="n">
        <v>104.94</v>
      </c>
      <c r="H116" t="n">
        <v>1.77</v>
      </c>
      <c r="I116" t="n">
        <v>6</v>
      </c>
      <c r="J116" t="n">
        <v>296.97</v>
      </c>
      <c r="K116" t="n">
        <v>58.47</v>
      </c>
      <c r="L116" t="n">
        <v>29.5</v>
      </c>
      <c r="M116" t="n">
        <v>4</v>
      </c>
      <c r="N116" t="n">
        <v>84</v>
      </c>
      <c r="O116" t="n">
        <v>36860.62</v>
      </c>
      <c r="P116" t="n">
        <v>166.22</v>
      </c>
      <c r="Q116" t="n">
        <v>197.75</v>
      </c>
      <c r="R116" t="n">
        <v>30.68</v>
      </c>
      <c r="S116" t="n">
        <v>25.4</v>
      </c>
      <c r="T116" t="n">
        <v>1805.82</v>
      </c>
      <c r="U116" t="n">
        <v>0.83</v>
      </c>
      <c r="V116" t="n">
        <v>0.89</v>
      </c>
      <c r="W116" t="n">
        <v>2.95</v>
      </c>
      <c r="X116" t="n">
        <v>0.1</v>
      </c>
      <c r="Y116" t="n">
        <v>1</v>
      </c>
      <c r="Z116" t="n">
        <v>10</v>
      </c>
      <c r="AA116" t="n">
        <v>462.1620548308799</v>
      </c>
      <c r="AB116" t="n">
        <v>632.3505125704758</v>
      </c>
      <c r="AC116" t="n">
        <v>571.9998671602674</v>
      </c>
      <c r="AD116" t="n">
        <v>462162.0548308799</v>
      </c>
      <c r="AE116" t="n">
        <v>632350.5125704758</v>
      </c>
      <c r="AF116" t="n">
        <v>1.574809878450596e-05</v>
      </c>
      <c r="AG116" t="n">
        <v>36</v>
      </c>
      <c r="AH116" t="n">
        <v>571999.8671602674</v>
      </c>
    </row>
    <row r="117">
      <c r="A117" t="n">
        <v>115</v>
      </c>
      <c r="B117" t="n">
        <v>125</v>
      </c>
      <c r="C117" t="inlineStr">
        <is>
          <t xml:space="preserve">CONCLUIDO	</t>
        </is>
      </c>
      <c r="D117" t="n">
        <v>7.4242</v>
      </c>
      <c r="E117" t="n">
        <v>13.47</v>
      </c>
      <c r="F117" t="n">
        <v>10.48</v>
      </c>
      <c r="G117" t="n">
        <v>125.72</v>
      </c>
      <c r="H117" t="n">
        <v>1.78</v>
      </c>
      <c r="I117" t="n">
        <v>5</v>
      </c>
      <c r="J117" t="n">
        <v>297.49</v>
      </c>
      <c r="K117" t="n">
        <v>58.47</v>
      </c>
      <c r="L117" t="n">
        <v>29.75</v>
      </c>
      <c r="M117" t="n">
        <v>3</v>
      </c>
      <c r="N117" t="n">
        <v>84.27</v>
      </c>
      <c r="O117" t="n">
        <v>36924.87</v>
      </c>
      <c r="P117" t="n">
        <v>165.93</v>
      </c>
      <c r="Q117" t="n">
        <v>197.78</v>
      </c>
      <c r="R117" t="n">
        <v>30.03</v>
      </c>
      <c r="S117" t="n">
        <v>25.4</v>
      </c>
      <c r="T117" t="n">
        <v>1486.46</v>
      </c>
      <c r="U117" t="n">
        <v>0.85</v>
      </c>
      <c r="V117" t="n">
        <v>0.89</v>
      </c>
      <c r="W117" t="n">
        <v>2.95</v>
      </c>
      <c r="X117" t="n">
        <v>0.09</v>
      </c>
      <c r="Y117" t="n">
        <v>1</v>
      </c>
      <c r="Z117" t="n">
        <v>10</v>
      </c>
      <c r="AA117" t="n">
        <v>461.2766934609942</v>
      </c>
      <c r="AB117" t="n">
        <v>631.1391220848112</v>
      </c>
      <c r="AC117" t="n">
        <v>570.9040900823574</v>
      </c>
      <c r="AD117" t="n">
        <v>461276.6934609942</v>
      </c>
      <c r="AE117" t="n">
        <v>631139.1220848112</v>
      </c>
      <c r="AF117" t="n">
        <v>1.582376263699015e-05</v>
      </c>
      <c r="AG117" t="n">
        <v>36</v>
      </c>
      <c r="AH117" t="n">
        <v>570904.0900823574</v>
      </c>
    </row>
    <row r="118">
      <c r="A118" t="n">
        <v>116</v>
      </c>
      <c r="B118" t="n">
        <v>125</v>
      </c>
      <c r="C118" t="inlineStr">
        <is>
          <t xml:space="preserve">CONCLUIDO	</t>
        </is>
      </c>
      <c r="D118" t="n">
        <v>7.4259</v>
      </c>
      <c r="E118" t="n">
        <v>13.47</v>
      </c>
      <c r="F118" t="n">
        <v>10.47</v>
      </c>
      <c r="G118" t="n">
        <v>125.68</v>
      </c>
      <c r="H118" t="n">
        <v>1.79</v>
      </c>
      <c r="I118" t="n">
        <v>5</v>
      </c>
      <c r="J118" t="n">
        <v>298.01</v>
      </c>
      <c r="K118" t="n">
        <v>58.47</v>
      </c>
      <c r="L118" t="n">
        <v>30</v>
      </c>
      <c r="M118" t="n">
        <v>3</v>
      </c>
      <c r="N118" t="n">
        <v>84.54000000000001</v>
      </c>
      <c r="O118" t="n">
        <v>36989.23</v>
      </c>
      <c r="P118" t="n">
        <v>166.18</v>
      </c>
      <c r="Q118" t="n">
        <v>197.75</v>
      </c>
      <c r="R118" t="n">
        <v>29.97</v>
      </c>
      <c r="S118" t="n">
        <v>25.4</v>
      </c>
      <c r="T118" t="n">
        <v>1455.94</v>
      </c>
      <c r="U118" t="n">
        <v>0.85</v>
      </c>
      <c r="V118" t="n">
        <v>0.89</v>
      </c>
      <c r="W118" t="n">
        <v>2.95</v>
      </c>
      <c r="X118" t="n">
        <v>0.08</v>
      </c>
      <c r="Y118" t="n">
        <v>1</v>
      </c>
      <c r="Z118" t="n">
        <v>10</v>
      </c>
      <c r="AA118" t="n">
        <v>461.4141208634982</v>
      </c>
      <c r="AB118" t="n">
        <v>631.3271563197864</v>
      </c>
      <c r="AC118" t="n">
        <v>571.0741785938542</v>
      </c>
      <c r="AD118" t="n">
        <v>461414.1208634982</v>
      </c>
      <c r="AE118" t="n">
        <v>631327.1563197863</v>
      </c>
      <c r="AF118" t="n">
        <v>1.582738597640489e-05</v>
      </c>
      <c r="AG118" t="n">
        <v>36</v>
      </c>
      <c r="AH118" t="n">
        <v>571074.1785938542</v>
      </c>
    </row>
    <row r="119">
      <c r="A119" t="n">
        <v>117</v>
      </c>
      <c r="B119" t="n">
        <v>125</v>
      </c>
      <c r="C119" t="inlineStr">
        <is>
          <t xml:space="preserve">CONCLUIDO	</t>
        </is>
      </c>
      <c r="D119" t="n">
        <v>7.4244</v>
      </c>
      <c r="E119" t="n">
        <v>13.47</v>
      </c>
      <c r="F119" t="n">
        <v>10.48</v>
      </c>
      <c r="G119" t="n">
        <v>125.71</v>
      </c>
      <c r="H119" t="n">
        <v>1.8</v>
      </c>
      <c r="I119" t="n">
        <v>5</v>
      </c>
      <c r="J119" t="n">
        <v>298.54</v>
      </c>
      <c r="K119" t="n">
        <v>58.47</v>
      </c>
      <c r="L119" t="n">
        <v>30.25</v>
      </c>
      <c r="M119" t="n">
        <v>3</v>
      </c>
      <c r="N119" t="n">
        <v>84.81</v>
      </c>
      <c r="O119" t="n">
        <v>37053.7</v>
      </c>
      <c r="P119" t="n">
        <v>166.42</v>
      </c>
      <c r="Q119" t="n">
        <v>197.76</v>
      </c>
      <c r="R119" t="n">
        <v>30.15</v>
      </c>
      <c r="S119" t="n">
        <v>25.4</v>
      </c>
      <c r="T119" t="n">
        <v>1545.07</v>
      </c>
      <c r="U119" t="n">
        <v>0.84</v>
      </c>
      <c r="V119" t="n">
        <v>0.89</v>
      </c>
      <c r="W119" t="n">
        <v>2.95</v>
      </c>
      <c r="X119" t="n">
        <v>0.09</v>
      </c>
      <c r="Y119" t="n">
        <v>1</v>
      </c>
      <c r="Z119" t="n">
        <v>10</v>
      </c>
      <c r="AA119" t="n">
        <v>461.6321702009344</v>
      </c>
      <c r="AB119" t="n">
        <v>631.6255010429245</v>
      </c>
      <c r="AC119" t="n">
        <v>571.3440497153454</v>
      </c>
      <c r="AD119" t="n">
        <v>461632.1702009344</v>
      </c>
      <c r="AE119" t="n">
        <v>631625.5010429245</v>
      </c>
      <c r="AF119" t="n">
        <v>1.582418891221542e-05</v>
      </c>
      <c r="AG119" t="n">
        <v>36</v>
      </c>
      <c r="AH119" t="n">
        <v>571344.0497153454</v>
      </c>
    </row>
    <row r="120">
      <c r="A120" t="n">
        <v>118</v>
      </c>
      <c r="B120" t="n">
        <v>125</v>
      </c>
      <c r="C120" t="inlineStr">
        <is>
          <t xml:space="preserve">CONCLUIDO	</t>
        </is>
      </c>
      <c r="D120" t="n">
        <v>7.4224</v>
      </c>
      <c r="E120" t="n">
        <v>13.47</v>
      </c>
      <c r="F120" t="n">
        <v>10.48</v>
      </c>
      <c r="G120" t="n">
        <v>125.76</v>
      </c>
      <c r="H120" t="n">
        <v>1.82</v>
      </c>
      <c r="I120" t="n">
        <v>5</v>
      </c>
      <c r="J120" t="n">
        <v>299.06</v>
      </c>
      <c r="K120" t="n">
        <v>58.47</v>
      </c>
      <c r="L120" t="n">
        <v>30.5</v>
      </c>
      <c r="M120" t="n">
        <v>3</v>
      </c>
      <c r="N120" t="n">
        <v>85.09</v>
      </c>
      <c r="O120" t="n">
        <v>37118.29</v>
      </c>
      <c r="P120" t="n">
        <v>166.67</v>
      </c>
      <c r="Q120" t="n">
        <v>197.75</v>
      </c>
      <c r="R120" t="n">
        <v>30.15</v>
      </c>
      <c r="S120" t="n">
        <v>25.4</v>
      </c>
      <c r="T120" t="n">
        <v>1547.79</v>
      </c>
      <c r="U120" t="n">
        <v>0.84</v>
      </c>
      <c r="V120" t="n">
        <v>0.89</v>
      </c>
      <c r="W120" t="n">
        <v>2.95</v>
      </c>
      <c r="X120" t="n">
        <v>0.09</v>
      </c>
      <c r="Y120" t="n">
        <v>1</v>
      </c>
      <c r="Z120" t="n">
        <v>10</v>
      </c>
      <c r="AA120" t="n">
        <v>461.8524200518174</v>
      </c>
      <c r="AB120" t="n">
        <v>631.9268566056403</v>
      </c>
      <c r="AC120" t="n">
        <v>571.6166443261109</v>
      </c>
      <c r="AD120" t="n">
        <v>461852.4200518174</v>
      </c>
      <c r="AE120" t="n">
        <v>631926.8566056403</v>
      </c>
      <c r="AF120" t="n">
        <v>1.581992615996278e-05</v>
      </c>
      <c r="AG120" t="n">
        <v>36</v>
      </c>
      <c r="AH120" t="n">
        <v>571616.6443261108</v>
      </c>
    </row>
    <row r="121">
      <c r="A121" t="n">
        <v>119</v>
      </c>
      <c r="B121" t="n">
        <v>125</v>
      </c>
      <c r="C121" t="inlineStr">
        <is>
          <t xml:space="preserve">CONCLUIDO	</t>
        </is>
      </c>
      <c r="D121" t="n">
        <v>7.4231</v>
      </c>
      <c r="E121" t="n">
        <v>13.47</v>
      </c>
      <c r="F121" t="n">
        <v>10.48</v>
      </c>
      <c r="G121" t="n">
        <v>125.74</v>
      </c>
      <c r="H121" t="n">
        <v>1.83</v>
      </c>
      <c r="I121" t="n">
        <v>5</v>
      </c>
      <c r="J121" t="n">
        <v>299.59</v>
      </c>
      <c r="K121" t="n">
        <v>58.47</v>
      </c>
      <c r="L121" t="n">
        <v>30.75</v>
      </c>
      <c r="M121" t="n">
        <v>3</v>
      </c>
      <c r="N121" t="n">
        <v>85.36</v>
      </c>
      <c r="O121" t="n">
        <v>37183.12</v>
      </c>
      <c r="P121" t="n">
        <v>166.78</v>
      </c>
      <c r="Q121" t="n">
        <v>197.75</v>
      </c>
      <c r="R121" t="n">
        <v>30.16</v>
      </c>
      <c r="S121" t="n">
        <v>25.4</v>
      </c>
      <c r="T121" t="n">
        <v>1548.82</v>
      </c>
      <c r="U121" t="n">
        <v>0.84</v>
      </c>
      <c r="V121" t="n">
        <v>0.89</v>
      </c>
      <c r="W121" t="n">
        <v>2.95</v>
      </c>
      <c r="X121" t="n">
        <v>0.09</v>
      </c>
      <c r="Y121" t="n">
        <v>1</v>
      </c>
      <c r="Z121" t="n">
        <v>10</v>
      </c>
      <c r="AA121" t="n">
        <v>461.9201085875317</v>
      </c>
      <c r="AB121" t="n">
        <v>632.0194710464119</v>
      </c>
      <c r="AC121" t="n">
        <v>571.7004197746405</v>
      </c>
      <c r="AD121" t="n">
        <v>461920.1085875317</v>
      </c>
      <c r="AE121" t="n">
        <v>632019.4710464119</v>
      </c>
      <c r="AF121" t="n">
        <v>1.582141812325121e-05</v>
      </c>
      <c r="AG121" t="n">
        <v>36</v>
      </c>
      <c r="AH121" t="n">
        <v>571700.4197746405</v>
      </c>
    </row>
    <row r="122">
      <c r="A122" t="n">
        <v>120</v>
      </c>
      <c r="B122" t="n">
        <v>125</v>
      </c>
      <c r="C122" t="inlineStr">
        <is>
          <t xml:space="preserve">CONCLUIDO	</t>
        </is>
      </c>
      <c r="D122" t="n">
        <v>7.4238</v>
      </c>
      <c r="E122" t="n">
        <v>13.47</v>
      </c>
      <c r="F122" t="n">
        <v>10.48</v>
      </c>
      <c r="G122" t="n">
        <v>125.73</v>
      </c>
      <c r="H122" t="n">
        <v>1.84</v>
      </c>
      <c r="I122" t="n">
        <v>5</v>
      </c>
      <c r="J122" t="n">
        <v>300.11</v>
      </c>
      <c r="K122" t="n">
        <v>58.47</v>
      </c>
      <c r="L122" t="n">
        <v>31</v>
      </c>
      <c r="M122" t="n">
        <v>3</v>
      </c>
      <c r="N122" t="n">
        <v>85.64</v>
      </c>
      <c r="O122" t="n">
        <v>37247.94</v>
      </c>
      <c r="P122" t="n">
        <v>166.9</v>
      </c>
      <c r="Q122" t="n">
        <v>197.76</v>
      </c>
      <c r="R122" t="n">
        <v>30.02</v>
      </c>
      <c r="S122" t="n">
        <v>25.4</v>
      </c>
      <c r="T122" t="n">
        <v>1479.19</v>
      </c>
      <c r="U122" t="n">
        <v>0.85</v>
      </c>
      <c r="V122" t="n">
        <v>0.89</v>
      </c>
      <c r="W122" t="n">
        <v>2.95</v>
      </c>
      <c r="X122" t="n">
        <v>0.09</v>
      </c>
      <c r="Y122" t="n">
        <v>1</v>
      </c>
      <c r="Z122" t="n">
        <v>10</v>
      </c>
      <c r="AA122" t="n">
        <v>461.9951147802033</v>
      </c>
      <c r="AB122" t="n">
        <v>632.1220978282648</v>
      </c>
      <c r="AC122" t="n">
        <v>571.7932520004709</v>
      </c>
      <c r="AD122" t="n">
        <v>461995.1147802033</v>
      </c>
      <c r="AE122" t="n">
        <v>632122.0978282648</v>
      </c>
      <c r="AF122" t="n">
        <v>1.582291008653963e-05</v>
      </c>
      <c r="AG122" t="n">
        <v>36</v>
      </c>
      <c r="AH122" t="n">
        <v>571793.252000471</v>
      </c>
    </row>
    <row r="123">
      <c r="A123" t="n">
        <v>121</v>
      </c>
      <c r="B123" t="n">
        <v>125</v>
      </c>
      <c r="C123" t="inlineStr">
        <is>
          <t xml:space="preserve">CONCLUIDO	</t>
        </is>
      </c>
      <c r="D123" t="n">
        <v>7.4268</v>
      </c>
      <c r="E123" t="n">
        <v>13.46</v>
      </c>
      <c r="F123" t="n">
        <v>10.47</v>
      </c>
      <c r="G123" t="n">
        <v>125.66</v>
      </c>
      <c r="H123" t="n">
        <v>1.85</v>
      </c>
      <c r="I123" t="n">
        <v>5</v>
      </c>
      <c r="J123" t="n">
        <v>300.64</v>
      </c>
      <c r="K123" t="n">
        <v>58.47</v>
      </c>
      <c r="L123" t="n">
        <v>31.25</v>
      </c>
      <c r="M123" t="n">
        <v>3</v>
      </c>
      <c r="N123" t="n">
        <v>85.91</v>
      </c>
      <c r="O123" t="n">
        <v>37312.88</v>
      </c>
      <c r="P123" t="n">
        <v>166.92</v>
      </c>
      <c r="Q123" t="n">
        <v>197.76</v>
      </c>
      <c r="R123" t="n">
        <v>29.92</v>
      </c>
      <c r="S123" t="n">
        <v>25.4</v>
      </c>
      <c r="T123" t="n">
        <v>1432.87</v>
      </c>
      <c r="U123" t="n">
        <v>0.85</v>
      </c>
      <c r="V123" t="n">
        <v>0.89</v>
      </c>
      <c r="W123" t="n">
        <v>2.95</v>
      </c>
      <c r="X123" t="n">
        <v>0.08</v>
      </c>
      <c r="Y123" t="n">
        <v>1</v>
      </c>
      <c r="Z123" t="n">
        <v>10</v>
      </c>
      <c r="AA123" t="n">
        <v>461.9397596043824</v>
      </c>
      <c r="AB123" t="n">
        <v>632.0463584346087</v>
      </c>
      <c r="AC123" t="n">
        <v>571.7247410682444</v>
      </c>
      <c r="AD123" t="n">
        <v>461939.7596043824</v>
      </c>
      <c r="AE123" t="n">
        <v>632046.3584346087</v>
      </c>
      <c r="AF123" t="n">
        <v>1.582930421491857e-05</v>
      </c>
      <c r="AG123" t="n">
        <v>36</v>
      </c>
      <c r="AH123" t="n">
        <v>571724.7410682443</v>
      </c>
    </row>
    <row r="124">
      <c r="A124" t="n">
        <v>122</v>
      </c>
      <c r="B124" t="n">
        <v>125</v>
      </c>
      <c r="C124" t="inlineStr">
        <is>
          <t xml:space="preserve">CONCLUIDO	</t>
        </is>
      </c>
      <c r="D124" t="n">
        <v>7.4268</v>
      </c>
      <c r="E124" t="n">
        <v>13.46</v>
      </c>
      <c r="F124" t="n">
        <v>10.47</v>
      </c>
      <c r="G124" t="n">
        <v>125.66</v>
      </c>
      <c r="H124" t="n">
        <v>1.86</v>
      </c>
      <c r="I124" t="n">
        <v>5</v>
      </c>
      <c r="J124" t="n">
        <v>301.17</v>
      </c>
      <c r="K124" t="n">
        <v>58.47</v>
      </c>
      <c r="L124" t="n">
        <v>31.5</v>
      </c>
      <c r="M124" t="n">
        <v>3</v>
      </c>
      <c r="N124" t="n">
        <v>86.19</v>
      </c>
      <c r="O124" t="n">
        <v>37377.94</v>
      </c>
      <c r="P124" t="n">
        <v>167.06</v>
      </c>
      <c r="Q124" t="n">
        <v>197.75</v>
      </c>
      <c r="R124" t="n">
        <v>29.92</v>
      </c>
      <c r="S124" t="n">
        <v>25.4</v>
      </c>
      <c r="T124" t="n">
        <v>1429.75</v>
      </c>
      <c r="U124" t="n">
        <v>0.85</v>
      </c>
      <c r="V124" t="n">
        <v>0.89</v>
      </c>
      <c r="W124" t="n">
        <v>2.95</v>
      </c>
      <c r="X124" t="n">
        <v>0.08</v>
      </c>
      <c r="Y124" t="n">
        <v>1</v>
      </c>
      <c r="Z124" t="n">
        <v>10</v>
      </c>
      <c r="AA124" t="n">
        <v>462.0423440552057</v>
      </c>
      <c r="AB124" t="n">
        <v>632.1867190059316</v>
      </c>
      <c r="AC124" t="n">
        <v>571.8517058236375</v>
      </c>
      <c r="AD124" t="n">
        <v>462042.3440552057</v>
      </c>
      <c r="AE124" t="n">
        <v>632186.7190059316</v>
      </c>
      <c r="AF124" t="n">
        <v>1.582930421491857e-05</v>
      </c>
      <c r="AG124" t="n">
        <v>36</v>
      </c>
      <c r="AH124" t="n">
        <v>571851.7058236375</v>
      </c>
    </row>
    <row r="125">
      <c r="A125" t="n">
        <v>123</v>
      </c>
      <c r="B125" t="n">
        <v>125</v>
      </c>
      <c r="C125" t="inlineStr">
        <is>
          <t xml:space="preserve">CONCLUIDO	</t>
        </is>
      </c>
      <c r="D125" t="n">
        <v>7.4256</v>
      </c>
      <c r="E125" t="n">
        <v>13.47</v>
      </c>
      <c r="F125" t="n">
        <v>10.47</v>
      </c>
      <c r="G125" t="n">
        <v>125.69</v>
      </c>
      <c r="H125" t="n">
        <v>1.87</v>
      </c>
      <c r="I125" t="n">
        <v>5</v>
      </c>
      <c r="J125" t="n">
        <v>301.69</v>
      </c>
      <c r="K125" t="n">
        <v>58.47</v>
      </c>
      <c r="L125" t="n">
        <v>31.75</v>
      </c>
      <c r="M125" t="n">
        <v>3</v>
      </c>
      <c r="N125" t="n">
        <v>86.47</v>
      </c>
      <c r="O125" t="n">
        <v>37443.11</v>
      </c>
      <c r="P125" t="n">
        <v>167.23</v>
      </c>
      <c r="Q125" t="n">
        <v>197.75</v>
      </c>
      <c r="R125" t="n">
        <v>29.99</v>
      </c>
      <c r="S125" t="n">
        <v>25.4</v>
      </c>
      <c r="T125" t="n">
        <v>1466.74</v>
      </c>
      <c r="U125" t="n">
        <v>0.85</v>
      </c>
      <c r="V125" t="n">
        <v>0.89</v>
      </c>
      <c r="W125" t="n">
        <v>2.95</v>
      </c>
      <c r="X125" t="n">
        <v>0.08</v>
      </c>
      <c r="Y125" t="n">
        <v>1</v>
      </c>
      <c r="Z125" t="n">
        <v>10</v>
      </c>
      <c r="AA125" t="n">
        <v>462.1891605920351</v>
      </c>
      <c r="AB125" t="n">
        <v>632.3875998687101</v>
      </c>
      <c r="AC125" t="n">
        <v>572.0334148988105</v>
      </c>
      <c r="AD125" t="n">
        <v>462189.1605920351</v>
      </c>
      <c r="AE125" t="n">
        <v>632387.5998687102</v>
      </c>
      <c r="AF125" t="n">
        <v>1.582674656356699e-05</v>
      </c>
      <c r="AG125" t="n">
        <v>36</v>
      </c>
      <c r="AH125" t="n">
        <v>572033.4148988106</v>
      </c>
    </row>
    <row r="126">
      <c r="A126" t="n">
        <v>124</v>
      </c>
      <c r="B126" t="n">
        <v>125</v>
      </c>
      <c r="C126" t="inlineStr">
        <is>
          <t xml:space="preserve">CONCLUIDO	</t>
        </is>
      </c>
      <c r="D126" t="n">
        <v>7.4285</v>
      </c>
      <c r="E126" t="n">
        <v>13.46</v>
      </c>
      <c r="F126" t="n">
        <v>10.47</v>
      </c>
      <c r="G126" t="n">
        <v>125.62</v>
      </c>
      <c r="H126" t="n">
        <v>1.89</v>
      </c>
      <c r="I126" t="n">
        <v>5</v>
      </c>
      <c r="J126" t="n">
        <v>302.22</v>
      </c>
      <c r="K126" t="n">
        <v>58.47</v>
      </c>
      <c r="L126" t="n">
        <v>32</v>
      </c>
      <c r="M126" t="n">
        <v>3</v>
      </c>
      <c r="N126" t="n">
        <v>86.75</v>
      </c>
      <c r="O126" t="n">
        <v>37508.41</v>
      </c>
      <c r="P126" t="n">
        <v>167.28</v>
      </c>
      <c r="Q126" t="n">
        <v>197.75</v>
      </c>
      <c r="R126" t="n">
        <v>29.83</v>
      </c>
      <c r="S126" t="n">
        <v>25.4</v>
      </c>
      <c r="T126" t="n">
        <v>1384.09</v>
      </c>
      <c r="U126" t="n">
        <v>0.85</v>
      </c>
      <c r="V126" t="n">
        <v>0.89</v>
      </c>
      <c r="W126" t="n">
        <v>2.95</v>
      </c>
      <c r="X126" t="n">
        <v>0.08</v>
      </c>
      <c r="Y126" t="n">
        <v>1</v>
      </c>
      <c r="Z126" t="n">
        <v>10</v>
      </c>
      <c r="AA126" t="n">
        <v>462.1720316994733</v>
      </c>
      <c r="AB126" t="n">
        <v>632.3641633622336</v>
      </c>
      <c r="AC126" t="n">
        <v>572.0122151396189</v>
      </c>
      <c r="AD126" t="n">
        <v>462172.0316994733</v>
      </c>
      <c r="AE126" t="n">
        <v>632364.1633622337</v>
      </c>
      <c r="AF126" t="n">
        <v>1.583292755433331e-05</v>
      </c>
      <c r="AG126" t="n">
        <v>36</v>
      </c>
      <c r="AH126" t="n">
        <v>572012.2151396188</v>
      </c>
    </row>
    <row r="127">
      <c r="A127" t="n">
        <v>125</v>
      </c>
      <c r="B127" t="n">
        <v>125</v>
      </c>
      <c r="C127" t="inlineStr">
        <is>
          <t xml:space="preserve">CONCLUIDO	</t>
        </is>
      </c>
      <c r="D127" t="n">
        <v>7.4311</v>
      </c>
      <c r="E127" t="n">
        <v>13.46</v>
      </c>
      <c r="F127" t="n">
        <v>10.46</v>
      </c>
      <c r="G127" t="n">
        <v>125.57</v>
      </c>
      <c r="H127" t="n">
        <v>1.9</v>
      </c>
      <c r="I127" t="n">
        <v>5</v>
      </c>
      <c r="J127" t="n">
        <v>302.75</v>
      </c>
      <c r="K127" t="n">
        <v>58.47</v>
      </c>
      <c r="L127" t="n">
        <v>32.25</v>
      </c>
      <c r="M127" t="n">
        <v>3</v>
      </c>
      <c r="N127" t="n">
        <v>87.03</v>
      </c>
      <c r="O127" t="n">
        <v>37573.82</v>
      </c>
      <c r="P127" t="n">
        <v>167.21</v>
      </c>
      <c r="Q127" t="n">
        <v>197.75</v>
      </c>
      <c r="R127" t="n">
        <v>29.73</v>
      </c>
      <c r="S127" t="n">
        <v>25.4</v>
      </c>
      <c r="T127" t="n">
        <v>1336</v>
      </c>
      <c r="U127" t="n">
        <v>0.85</v>
      </c>
      <c r="V127" t="n">
        <v>0.89</v>
      </c>
      <c r="W127" t="n">
        <v>2.94</v>
      </c>
      <c r="X127" t="n">
        <v>0.07000000000000001</v>
      </c>
      <c r="Y127" t="n">
        <v>1</v>
      </c>
      <c r="Z127" t="n">
        <v>10</v>
      </c>
      <c r="AA127" t="n">
        <v>462.0581394995728</v>
      </c>
      <c r="AB127" t="n">
        <v>632.2083310297606</v>
      </c>
      <c r="AC127" t="n">
        <v>571.871255226245</v>
      </c>
      <c r="AD127" t="n">
        <v>462058.1394995728</v>
      </c>
      <c r="AE127" t="n">
        <v>632208.3310297607</v>
      </c>
      <c r="AF127" t="n">
        <v>1.583846913226173e-05</v>
      </c>
      <c r="AG127" t="n">
        <v>36</v>
      </c>
      <c r="AH127" t="n">
        <v>571871.255226245</v>
      </c>
    </row>
    <row r="128">
      <c r="A128" t="n">
        <v>126</v>
      </c>
      <c r="B128" t="n">
        <v>125</v>
      </c>
      <c r="C128" t="inlineStr">
        <is>
          <t xml:space="preserve">CONCLUIDO	</t>
        </is>
      </c>
      <c r="D128" t="n">
        <v>7.4279</v>
      </c>
      <c r="E128" t="n">
        <v>13.46</v>
      </c>
      <c r="F128" t="n">
        <v>10.47</v>
      </c>
      <c r="G128" t="n">
        <v>125.64</v>
      </c>
      <c r="H128" t="n">
        <v>1.91</v>
      </c>
      <c r="I128" t="n">
        <v>5</v>
      </c>
      <c r="J128" t="n">
        <v>303.28</v>
      </c>
      <c r="K128" t="n">
        <v>58.47</v>
      </c>
      <c r="L128" t="n">
        <v>32.5</v>
      </c>
      <c r="M128" t="n">
        <v>3</v>
      </c>
      <c r="N128" t="n">
        <v>87.31</v>
      </c>
      <c r="O128" t="n">
        <v>37639.36</v>
      </c>
      <c r="P128" t="n">
        <v>167.42</v>
      </c>
      <c r="Q128" t="n">
        <v>197.76</v>
      </c>
      <c r="R128" t="n">
        <v>29.82</v>
      </c>
      <c r="S128" t="n">
        <v>25.4</v>
      </c>
      <c r="T128" t="n">
        <v>1381.59</v>
      </c>
      <c r="U128" t="n">
        <v>0.85</v>
      </c>
      <c r="V128" t="n">
        <v>0.89</v>
      </c>
      <c r="W128" t="n">
        <v>2.95</v>
      </c>
      <c r="X128" t="n">
        <v>0.08</v>
      </c>
      <c r="Y128" t="n">
        <v>1</v>
      </c>
      <c r="Z128" t="n">
        <v>10</v>
      </c>
      <c r="AA128" t="n">
        <v>462.2857227792819</v>
      </c>
      <c r="AB128" t="n">
        <v>632.5197205133242</v>
      </c>
      <c r="AC128" t="n">
        <v>572.1529261345352</v>
      </c>
      <c r="AD128" t="n">
        <v>462285.7227792818</v>
      </c>
      <c r="AE128" t="n">
        <v>632519.7205133241</v>
      </c>
      <c r="AF128" t="n">
        <v>1.583164872865752e-05</v>
      </c>
      <c r="AG128" t="n">
        <v>36</v>
      </c>
      <c r="AH128" t="n">
        <v>572152.9261345351</v>
      </c>
    </row>
    <row r="129">
      <c r="A129" t="n">
        <v>127</v>
      </c>
      <c r="B129" t="n">
        <v>125</v>
      </c>
      <c r="C129" t="inlineStr">
        <is>
          <t xml:space="preserve">CONCLUIDO	</t>
        </is>
      </c>
      <c r="D129" t="n">
        <v>7.4287</v>
      </c>
      <c r="E129" t="n">
        <v>13.46</v>
      </c>
      <c r="F129" t="n">
        <v>10.47</v>
      </c>
      <c r="G129" t="n">
        <v>125.62</v>
      </c>
      <c r="H129" t="n">
        <v>1.92</v>
      </c>
      <c r="I129" t="n">
        <v>5</v>
      </c>
      <c r="J129" t="n">
        <v>303.82</v>
      </c>
      <c r="K129" t="n">
        <v>58.47</v>
      </c>
      <c r="L129" t="n">
        <v>32.75</v>
      </c>
      <c r="M129" t="n">
        <v>3</v>
      </c>
      <c r="N129" t="n">
        <v>87.59</v>
      </c>
      <c r="O129" t="n">
        <v>37705.01</v>
      </c>
      <c r="P129" t="n">
        <v>167.49</v>
      </c>
      <c r="Q129" t="n">
        <v>197.77</v>
      </c>
      <c r="R129" t="n">
        <v>29.82</v>
      </c>
      <c r="S129" t="n">
        <v>25.4</v>
      </c>
      <c r="T129" t="n">
        <v>1382.57</v>
      </c>
      <c r="U129" t="n">
        <v>0.85</v>
      </c>
      <c r="V129" t="n">
        <v>0.89</v>
      </c>
      <c r="W129" t="n">
        <v>2.95</v>
      </c>
      <c r="X129" t="n">
        <v>0.08</v>
      </c>
      <c r="Y129" t="n">
        <v>1</v>
      </c>
      <c r="Z129" t="n">
        <v>10</v>
      </c>
      <c r="AA129" t="n">
        <v>462.3221621451254</v>
      </c>
      <c r="AB129" t="n">
        <v>632.5695784612628</v>
      </c>
      <c r="AC129" t="n">
        <v>572.1980257098986</v>
      </c>
      <c r="AD129" t="n">
        <v>462322.1621451254</v>
      </c>
      <c r="AE129" t="n">
        <v>632569.5784612629</v>
      </c>
      <c r="AF129" t="n">
        <v>1.583335382955857e-05</v>
      </c>
      <c r="AG129" t="n">
        <v>36</v>
      </c>
      <c r="AH129" t="n">
        <v>572198.0257098986</v>
      </c>
    </row>
    <row r="130">
      <c r="A130" t="n">
        <v>128</v>
      </c>
      <c r="B130" t="n">
        <v>125</v>
      </c>
      <c r="C130" t="inlineStr">
        <is>
          <t xml:space="preserve">CONCLUIDO	</t>
        </is>
      </c>
      <c r="D130" t="n">
        <v>7.4285</v>
      </c>
      <c r="E130" t="n">
        <v>13.46</v>
      </c>
      <c r="F130" t="n">
        <v>10.47</v>
      </c>
      <c r="G130" t="n">
        <v>125.62</v>
      </c>
      <c r="H130" t="n">
        <v>1.93</v>
      </c>
      <c r="I130" t="n">
        <v>5</v>
      </c>
      <c r="J130" t="n">
        <v>304.35</v>
      </c>
      <c r="K130" t="n">
        <v>58.47</v>
      </c>
      <c r="L130" t="n">
        <v>33</v>
      </c>
      <c r="M130" t="n">
        <v>3</v>
      </c>
      <c r="N130" t="n">
        <v>87.88</v>
      </c>
      <c r="O130" t="n">
        <v>37770.79</v>
      </c>
      <c r="P130" t="n">
        <v>167.63</v>
      </c>
      <c r="Q130" t="n">
        <v>197.75</v>
      </c>
      <c r="R130" t="n">
        <v>29.89</v>
      </c>
      <c r="S130" t="n">
        <v>25.4</v>
      </c>
      <c r="T130" t="n">
        <v>1414.85</v>
      </c>
      <c r="U130" t="n">
        <v>0.85</v>
      </c>
      <c r="V130" t="n">
        <v>0.89</v>
      </c>
      <c r="W130" t="n">
        <v>2.95</v>
      </c>
      <c r="X130" t="n">
        <v>0.08</v>
      </c>
      <c r="Y130" t="n">
        <v>1</v>
      </c>
      <c r="Z130" t="n">
        <v>10</v>
      </c>
      <c r="AA130" t="n">
        <v>462.4284341358245</v>
      </c>
      <c r="AB130" t="n">
        <v>632.7149844873267</v>
      </c>
      <c r="AC130" t="n">
        <v>572.3295543889136</v>
      </c>
      <c r="AD130" t="n">
        <v>462428.4341358246</v>
      </c>
      <c r="AE130" t="n">
        <v>632714.9844873267</v>
      </c>
      <c r="AF130" t="n">
        <v>1.583292755433331e-05</v>
      </c>
      <c r="AG130" t="n">
        <v>36</v>
      </c>
      <c r="AH130" t="n">
        <v>572329.5543889136</v>
      </c>
    </row>
    <row r="131">
      <c r="A131" t="n">
        <v>129</v>
      </c>
      <c r="B131" t="n">
        <v>125</v>
      </c>
      <c r="C131" t="inlineStr">
        <is>
          <t xml:space="preserve">CONCLUIDO	</t>
        </is>
      </c>
      <c r="D131" t="n">
        <v>7.4282</v>
      </c>
      <c r="E131" t="n">
        <v>13.46</v>
      </c>
      <c r="F131" t="n">
        <v>10.47</v>
      </c>
      <c r="G131" t="n">
        <v>125.63</v>
      </c>
      <c r="H131" t="n">
        <v>1.94</v>
      </c>
      <c r="I131" t="n">
        <v>5</v>
      </c>
      <c r="J131" t="n">
        <v>304.88</v>
      </c>
      <c r="K131" t="n">
        <v>58.47</v>
      </c>
      <c r="L131" t="n">
        <v>33.25</v>
      </c>
      <c r="M131" t="n">
        <v>3</v>
      </c>
      <c r="N131" t="n">
        <v>88.16</v>
      </c>
      <c r="O131" t="n">
        <v>37836.69</v>
      </c>
      <c r="P131" t="n">
        <v>167.61</v>
      </c>
      <c r="Q131" t="n">
        <v>197.75</v>
      </c>
      <c r="R131" t="n">
        <v>29.93</v>
      </c>
      <c r="S131" t="n">
        <v>25.4</v>
      </c>
      <c r="T131" t="n">
        <v>1434.77</v>
      </c>
      <c r="U131" t="n">
        <v>0.85</v>
      </c>
      <c r="V131" t="n">
        <v>0.89</v>
      </c>
      <c r="W131" t="n">
        <v>2.94</v>
      </c>
      <c r="X131" t="n">
        <v>0.08</v>
      </c>
      <c r="Y131" t="n">
        <v>1</v>
      </c>
      <c r="Z131" t="n">
        <v>10</v>
      </c>
      <c r="AA131" t="n">
        <v>462.4193530173248</v>
      </c>
      <c r="AB131" t="n">
        <v>632.7025593003646</v>
      </c>
      <c r="AC131" t="n">
        <v>572.3183150443562</v>
      </c>
      <c r="AD131" t="n">
        <v>462419.3530173248</v>
      </c>
      <c r="AE131" t="n">
        <v>632702.5593003646</v>
      </c>
      <c r="AF131" t="n">
        <v>1.583228814149541e-05</v>
      </c>
      <c r="AG131" t="n">
        <v>36</v>
      </c>
      <c r="AH131" t="n">
        <v>572318.3150443562</v>
      </c>
    </row>
    <row r="132">
      <c r="A132" t="n">
        <v>130</v>
      </c>
      <c r="B132" t="n">
        <v>125</v>
      </c>
      <c r="C132" t="inlineStr">
        <is>
          <t xml:space="preserve">CONCLUIDO	</t>
        </is>
      </c>
      <c r="D132" t="n">
        <v>7.4279</v>
      </c>
      <c r="E132" t="n">
        <v>13.46</v>
      </c>
      <c r="F132" t="n">
        <v>10.47</v>
      </c>
      <c r="G132" t="n">
        <v>125.64</v>
      </c>
      <c r="H132" t="n">
        <v>1.95</v>
      </c>
      <c r="I132" t="n">
        <v>5</v>
      </c>
      <c r="J132" t="n">
        <v>305.42</v>
      </c>
      <c r="K132" t="n">
        <v>58.47</v>
      </c>
      <c r="L132" t="n">
        <v>33.5</v>
      </c>
      <c r="M132" t="n">
        <v>3</v>
      </c>
      <c r="N132" t="n">
        <v>88.45</v>
      </c>
      <c r="O132" t="n">
        <v>37902.71</v>
      </c>
      <c r="P132" t="n">
        <v>167.71</v>
      </c>
      <c r="Q132" t="n">
        <v>197.75</v>
      </c>
      <c r="R132" t="n">
        <v>29.92</v>
      </c>
      <c r="S132" t="n">
        <v>25.4</v>
      </c>
      <c r="T132" t="n">
        <v>1428.77</v>
      </c>
      <c r="U132" t="n">
        <v>0.85</v>
      </c>
      <c r="V132" t="n">
        <v>0.89</v>
      </c>
      <c r="W132" t="n">
        <v>2.95</v>
      </c>
      <c r="X132" t="n">
        <v>0.08</v>
      </c>
      <c r="Y132" t="n">
        <v>1</v>
      </c>
      <c r="Z132" t="n">
        <v>10</v>
      </c>
      <c r="AA132" t="n">
        <v>462.4981876730496</v>
      </c>
      <c r="AB132" t="n">
        <v>632.8104243542668</v>
      </c>
      <c r="AC132" t="n">
        <v>572.4158856089036</v>
      </c>
      <c r="AD132" t="n">
        <v>462498.1876730496</v>
      </c>
      <c r="AE132" t="n">
        <v>632810.4243542668</v>
      </c>
      <c r="AF132" t="n">
        <v>1.583164872865752e-05</v>
      </c>
      <c r="AG132" t="n">
        <v>36</v>
      </c>
      <c r="AH132" t="n">
        <v>572415.8856089036</v>
      </c>
    </row>
    <row r="133">
      <c r="A133" t="n">
        <v>131</v>
      </c>
      <c r="B133" t="n">
        <v>125</v>
      </c>
      <c r="C133" t="inlineStr">
        <is>
          <t xml:space="preserve">CONCLUIDO	</t>
        </is>
      </c>
      <c r="D133" t="n">
        <v>7.4273</v>
      </c>
      <c r="E133" t="n">
        <v>13.46</v>
      </c>
      <c r="F133" t="n">
        <v>10.47</v>
      </c>
      <c r="G133" t="n">
        <v>125.65</v>
      </c>
      <c r="H133" t="n">
        <v>1.97</v>
      </c>
      <c r="I133" t="n">
        <v>5</v>
      </c>
      <c r="J133" t="n">
        <v>305.96</v>
      </c>
      <c r="K133" t="n">
        <v>58.47</v>
      </c>
      <c r="L133" t="n">
        <v>33.75</v>
      </c>
      <c r="M133" t="n">
        <v>3</v>
      </c>
      <c r="N133" t="n">
        <v>88.73</v>
      </c>
      <c r="O133" t="n">
        <v>37968.85</v>
      </c>
      <c r="P133" t="n">
        <v>167.72</v>
      </c>
      <c r="Q133" t="n">
        <v>197.75</v>
      </c>
      <c r="R133" t="n">
        <v>29.88</v>
      </c>
      <c r="S133" t="n">
        <v>25.4</v>
      </c>
      <c r="T133" t="n">
        <v>1413.45</v>
      </c>
      <c r="U133" t="n">
        <v>0.85</v>
      </c>
      <c r="V133" t="n">
        <v>0.89</v>
      </c>
      <c r="W133" t="n">
        <v>2.95</v>
      </c>
      <c r="X133" t="n">
        <v>0.08</v>
      </c>
      <c r="Y133" t="n">
        <v>1</v>
      </c>
      <c r="Z133" t="n">
        <v>10</v>
      </c>
      <c r="AA133" t="n">
        <v>462.5166637076233</v>
      </c>
      <c r="AB133" t="n">
        <v>632.8357040798758</v>
      </c>
      <c r="AC133" t="n">
        <v>572.4387526729806</v>
      </c>
      <c r="AD133" t="n">
        <v>462516.6637076233</v>
      </c>
      <c r="AE133" t="n">
        <v>632835.7040798757</v>
      </c>
      <c r="AF133" t="n">
        <v>1.583036990298173e-05</v>
      </c>
      <c r="AG133" t="n">
        <v>36</v>
      </c>
      <c r="AH133" t="n">
        <v>572438.7526729807</v>
      </c>
    </row>
    <row r="134">
      <c r="A134" t="n">
        <v>132</v>
      </c>
      <c r="B134" t="n">
        <v>125</v>
      </c>
      <c r="C134" t="inlineStr">
        <is>
          <t xml:space="preserve">CONCLUIDO	</t>
        </is>
      </c>
      <c r="D134" t="n">
        <v>7.4282</v>
      </c>
      <c r="E134" t="n">
        <v>13.46</v>
      </c>
      <c r="F134" t="n">
        <v>10.47</v>
      </c>
      <c r="G134" t="n">
        <v>125.63</v>
      </c>
      <c r="H134" t="n">
        <v>1.98</v>
      </c>
      <c r="I134" t="n">
        <v>5</v>
      </c>
      <c r="J134" t="n">
        <v>306.49</v>
      </c>
      <c r="K134" t="n">
        <v>58.47</v>
      </c>
      <c r="L134" t="n">
        <v>34</v>
      </c>
      <c r="M134" t="n">
        <v>3</v>
      </c>
      <c r="N134" t="n">
        <v>89.02</v>
      </c>
      <c r="O134" t="n">
        <v>38035.12</v>
      </c>
      <c r="P134" t="n">
        <v>167.66</v>
      </c>
      <c r="Q134" t="n">
        <v>197.75</v>
      </c>
      <c r="R134" t="n">
        <v>29.85</v>
      </c>
      <c r="S134" t="n">
        <v>25.4</v>
      </c>
      <c r="T134" t="n">
        <v>1397</v>
      </c>
      <c r="U134" t="n">
        <v>0.85</v>
      </c>
      <c r="V134" t="n">
        <v>0.89</v>
      </c>
      <c r="W134" t="n">
        <v>2.95</v>
      </c>
      <c r="X134" t="n">
        <v>0.08</v>
      </c>
      <c r="Y134" t="n">
        <v>1</v>
      </c>
      <c r="Z134" t="n">
        <v>10</v>
      </c>
      <c r="AA134" t="n">
        <v>462.4559834161223</v>
      </c>
      <c r="AB134" t="n">
        <v>632.7526786280184</v>
      </c>
      <c r="AC134" t="n">
        <v>572.3636510537218</v>
      </c>
      <c r="AD134" t="n">
        <v>462455.9834161223</v>
      </c>
      <c r="AE134" t="n">
        <v>632752.6786280185</v>
      </c>
      <c r="AF134" t="n">
        <v>1.583228814149541e-05</v>
      </c>
      <c r="AG134" t="n">
        <v>36</v>
      </c>
      <c r="AH134" t="n">
        <v>572363.6510537218</v>
      </c>
    </row>
    <row r="135">
      <c r="A135" t="n">
        <v>133</v>
      </c>
      <c r="B135" t="n">
        <v>125</v>
      </c>
      <c r="C135" t="inlineStr">
        <is>
          <t xml:space="preserve">CONCLUIDO	</t>
        </is>
      </c>
      <c r="D135" t="n">
        <v>7.4293</v>
      </c>
      <c r="E135" t="n">
        <v>13.46</v>
      </c>
      <c r="F135" t="n">
        <v>10.47</v>
      </c>
      <c r="G135" t="n">
        <v>125.61</v>
      </c>
      <c r="H135" t="n">
        <v>1.99</v>
      </c>
      <c r="I135" t="n">
        <v>5</v>
      </c>
      <c r="J135" t="n">
        <v>307.03</v>
      </c>
      <c r="K135" t="n">
        <v>58.47</v>
      </c>
      <c r="L135" t="n">
        <v>34.25</v>
      </c>
      <c r="M135" t="n">
        <v>3</v>
      </c>
      <c r="N135" t="n">
        <v>89.31</v>
      </c>
      <c r="O135" t="n">
        <v>38101.52</v>
      </c>
      <c r="P135" t="n">
        <v>167.73</v>
      </c>
      <c r="Q135" t="n">
        <v>197.75</v>
      </c>
      <c r="R135" t="n">
        <v>29.82</v>
      </c>
      <c r="S135" t="n">
        <v>25.4</v>
      </c>
      <c r="T135" t="n">
        <v>1378.93</v>
      </c>
      <c r="U135" t="n">
        <v>0.85</v>
      </c>
      <c r="V135" t="n">
        <v>0.89</v>
      </c>
      <c r="W135" t="n">
        <v>2.95</v>
      </c>
      <c r="X135" t="n">
        <v>0.08</v>
      </c>
      <c r="Y135" t="n">
        <v>1</v>
      </c>
      <c r="Z135" t="n">
        <v>10</v>
      </c>
      <c r="AA135" t="n">
        <v>462.4868301764968</v>
      </c>
      <c r="AB135" t="n">
        <v>632.794884526426</v>
      </c>
      <c r="AC135" t="n">
        <v>572.4018288804216</v>
      </c>
      <c r="AD135" t="n">
        <v>462486.8301764968</v>
      </c>
      <c r="AE135" t="n">
        <v>632794.884526426</v>
      </c>
      <c r="AF135" t="n">
        <v>1.583463265523436e-05</v>
      </c>
      <c r="AG135" t="n">
        <v>36</v>
      </c>
      <c r="AH135" t="n">
        <v>572401.8288804216</v>
      </c>
    </row>
    <row r="136">
      <c r="A136" t="n">
        <v>134</v>
      </c>
      <c r="B136" t="n">
        <v>125</v>
      </c>
      <c r="C136" t="inlineStr">
        <is>
          <t xml:space="preserve">CONCLUIDO	</t>
        </is>
      </c>
      <c r="D136" t="n">
        <v>7.4313</v>
      </c>
      <c r="E136" t="n">
        <v>13.46</v>
      </c>
      <c r="F136" t="n">
        <v>10.46</v>
      </c>
      <c r="G136" t="n">
        <v>125.56</v>
      </c>
      <c r="H136" t="n">
        <v>2</v>
      </c>
      <c r="I136" t="n">
        <v>5</v>
      </c>
      <c r="J136" t="n">
        <v>307.57</v>
      </c>
      <c r="K136" t="n">
        <v>58.47</v>
      </c>
      <c r="L136" t="n">
        <v>34.5</v>
      </c>
      <c r="M136" t="n">
        <v>3</v>
      </c>
      <c r="N136" t="n">
        <v>89.59999999999999</v>
      </c>
      <c r="O136" t="n">
        <v>38168.04</v>
      </c>
      <c r="P136" t="n">
        <v>167.6</v>
      </c>
      <c r="Q136" t="n">
        <v>197.75</v>
      </c>
      <c r="R136" t="n">
        <v>29.7</v>
      </c>
      <c r="S136" t="n">
        <v>25.4</v>
      </c>
      <c r="T136" t="n">
        <v>1319.07</v>
      </c>
      <c r="U136" t="n">
        <v>0.86</v>
      </c>
      <c r="V136" t="n">
        <v>0.89</v>
      </c>
      <c r="W136" t="n">
        <v>2.95</v>
      </c>
      <c r="X136" t="n">
        <v>0.07000000000000001</v>
      </c>
      <c r="Y136" t="n">
        <v>1</v>
      </c>
      <c r="Z136" t="n">
        <v>10</v>
      </c>
      <c r="AA136" t="n">
        <v>462.3400349098117</v>
      </c>
      <c r="AB136" t="n">
        <v>632.5940327663974</v>
      </c>
      <c r="AC136" t="n">
        <v>572.2201461304729</v>
      </c>
      <c r="AD136" t="n">
        <v>462340.0349098117</v>
      </c>
      <c r="AE136" t="n">
        <v>632594.0327663973</v>
      </c>
      <c r="AF136" t="n">
        <v>1.583889540748699e-05</v>
      </c>
      <c r="AG136" t="n">
        <v>36</v>
      </c>
      <c r="AH136" t="n">
        <v>572220.1461304729</v>
      </c>
    </row>
    <row r="137">
      <c r="A137" t="n">
        <v>135</v>
      </c>
      <c r="B137" t="n">
        <v>125</v>
      </c>
      <c r="C137" t="inlineStr">
        <is>
          <t xml:space="preserve">CONCLUIDO	</t>
        </is>
      </c>
      <c r="D137" t="n">
        <v>7.4297</v>
      </c>
      <c r="E137" t="n">
        <v>13.46</v>
      </c>
      <c r="F137" t="n">
        <v>10.47</v>
      </c>
      <c r="G137" t="n">
        <v>125.6</v>
      </c>
      <c r="H137" t="n">
        <v>2.01</v>
      </c>
      <c r="I137" t="n">
        <v>5</v>
      </c>
      <c r="J137" t="n">
        <v>308.11</v>
      </c>
      <c r="K137" t="n">
        <v>58.47</v>
      </c>
      <c r="L137" t="n">
        <v>34.75</v>
      </c>
      <c r="M137" t="n">
        <v>3</v>
      </c>
      <c r="N137" t="n">
        <v>89.89</v>
      </c>
      <c r="O137" t="n">
        <v>38234.68</v>
      </c>
      <c r="P137" t="n">
        <v>167.63</v>
      </c>
      <c r="Q137" t="n">
        <v>197.76</v>
      </c>
      <c r="R137" t="n">
        <v>29.82</v>
      </c>
      <c r="S137" t="n">
        <v>25.4</v>
      </c>
      <c r="T137" t="n">
        <v>1382.59</v>
      </c>
      <c r="U137" t="n">
        <v>0.85</v>
      </c>
      <c r="V137" t="n">
        <v>0.89</v>
      </c>
      <c r="W137" t="n">
        <v>2.94</v>
      </c>
      <c r="X137" t="n">
        <v>0.08</v>
      </c>
      <c r="Y137" t="n">
        <v>1</v>
      </c>
      <c r="Z137" t="n">
        <v>10</v>
      </c>
      <c r="AA137" t="n">
        <v>462.4061544707513</v>
      </c>
      <c r="AB137" t="n">
        <v>632.6845004666641</v>
      </c>
      <c r="AC137" t="n">
        <v>572.3019797203983</v>
      </c>
      <c r="AD137" t="n">
        <v>462406.1544707514</v>
      </c>
      <c r="AE137" t="n">
        <v>632684.5004666641</v>
      </c>
      <c r="AF137" t="n">
        <v>1.583548520568489e-05</v>
      </c>
      <c r="AG137" t="n">
        <v>36</v>
      </c>
      <c r="AH137" t="n">
        <v>572301.9797203983</v>
      </c>
    </row>
    <row r="138">
      <c r="A138" t="n">
        <v>136</v>
      </c>
      <c r="B138" t="n">
        <v>125</v>
      </c>
      <c r="C138" t="inlineStr">
        <is>
          <t xml:space="preserve">CONCLUIDO	</t>
        </is>
      </c>
      <c r="D138" t="n">
        <v>7.4297</v>
      </c>
      <c r="E138" t="n">
        <v>13.46</v>
      </c>
      <c r="F138" t="n">
        <v>10.47</v>
      </c>
      <c r="G138" t="n">
        <v>125.6</v>
      </c>
      <c r="H138" t="n">
        <v>2.02</v>
      </c>
      <c r="I138" t="n">
        <v>5</v>
      </c>
      <c r="J138" t="n">
        <v>308.65</v>
      </c>
      <c r="K138" t="n">
        <v>58.47</v>
      </c>
      <c r="L138" t="n">
        <v>35</v>
      </c>
      <c r="M138" t="n">
        <v>3</v>
      </c>
      <c r="N138" t="n">
        <v>90.18000000000001</v>
      </c>
      <c r="O138" t="n">
        <v>38301.46</v>
      </c>
      <c r="P138" t="n">
        <v>167.58</v>
      </c>
      <c r="Q138" t="n">
        <v>197.75</v>
      </c>
      <c r="R138" t="n">
        <v>29.8</v>
      </c>
      <c r="S138" t="n">
        <v>25.4</v>
      </c>
      <c r="T138" t="n">
        <v>1372.33</v>
      </c>
      <c r="U138" t="n">
        <v>0.85</v>
      </c>
      <c r="V138" t="n">
        <v>0.89</v>
      </c>
      <c r="W138" t="n">
        <v>2.95</v>
      </c>
      <c r="X138" t="n">
        <v>0.08</v>
      </c>
      <c r="Y138" t="n">
        <v>1</v>
      </c>
      <c r="Z138" t="n">
        <v>10</v>
      </c>
      <c r="AA138" t="n">
        <v>462.3695314673531</v>
      </c>
      <c r="AB138" t="n">
        <v>632.6343912577217</v>
      </c>
      <c r="AC138" t="n">
        <v>572.2566528640288</v>
      </c>
      <c r="AD138" t="n">
        <v>462369.5314673531</v>
      </c>
      <c r="AE138" t="n">
        <v>632634.3912577217</v>
      </c>
      <c r="AF138" t="n">
        <v>1.583548520568489e-05</v>
      </c>
      <c r="AG138" t="n">
        <v>36</v>
      </c>
      <c r="AH138" t="n">
        <v>572256.6528640287</v>
      </c>
    </row>
    <row r="139">
      <c r="A139" t="n">
        <v>137</v>
      </c>
      <c r="B139" t="n">
        <v>125</v>
      </c>
      <c r="C139" t="inlineStr">
        <is>
          <t xml:space="preserve">CONCLUIDO	</t>
        </is>
      </c>
      <c r="D139" t="n">
        <v>7.4331</v>
      </c>
      <c r="E139" t="n">
        <v>13.45</v>
      </c>
      <c r="F139" t="n">
        <v>10.46</v>
      </c>
      <c r="G139" t="n">
        <v>125.52</v>
      </c>
      <c r="H139" t="n">
        <v>2.03</v>
      </c>
      <c r="I139" t="n">
        <v>5</v>
      </c>
      <c r="J139" t="n">
        <v>309.2</v>
      </c>
      <c r="K139" t="n">
        <v>58.47</v>
      </c>
      <c r="L139" t="n">
        <v>35.25</v>
      </c>
      <c r="M139" t="n">
        <v>3</v>
      </c>
      <c r="N139" t="n">
        <v>90.47</v>
      </c>
      <c r="O139" t="n">
        <v>38368.36</v>
      </c>
      <c r="P139" t="n">
        <v>167.41</v>
      </c>
      <c r="Q139" t="n">
        <v>197.75</v>
      </c>
      <c r="R139" t="n">
        <v>29.59</v>
      </c>
      <c r="S139" t="n">
        <v>25.4</v>
      </c>
      <c r="T139" t="n">
        <v>1266.99</v>
      </c>
      <c r="U139" t="n">
        <v>0.86</v>
      </c>
      <c r="V139" t="n">
        <v>0.89</v>
      </c>
      <c r="W139" t="n">
        <v>2.95</v>
      </c>
      <c r="X139" t="n">
        <v>0.07000000000000001</v>
      </c>
      <c r="Y139" t="n">
        <v>1</v>
      </c>
      <c r="Z139" t="n">
        <v>10</v>
      </c>
      <c r="AA139" t="n">
        <v>462.1675483496273</v>
      </c>
      <c r="AB139" t="n">
        <v>632.358029045183</v>
      </c>
      <c r="AC139" t="n">
        <v>572.0066662731779</v>
      </c>
      <c r="AD139" t="n">
        <v>462167.5483496273</v>
      </c>
      <c r="AE139" t="n">
        <v>632358.029045183</v>
      </c>
      <c r="AF139" t="n">
        <v>1.584273188451436e-05</v>
      </c>
      <c r="AG139" t="n">
        <v>36</v>
      </c>
      <c r="AH139" t="n">
        <v>572006.6662731778</v>
      </c>
    </row>
    <row r="140">
      <c r="A140" t="n">
        <v>138</v>
      </c>
      <c r="B140" t="n">
        <v>125</v>
      </c>
      <c r="C140" t="inlineStr">
        <is>
          <t xml:space="preserve">CONCLUIDO	</t>
        </is>
      </c>
      <c r="D140" t="n">
        <v>7.431</v>
      </c>
      <c r="E140" t="n">
        <v>13.46</v>
      </c>
      <c r="F140" t="n">
        <v>10.46</v>
      </c>
      <c r="G140" t="n">
        <v>125.57</v>
      </c>
      <c r="H140" t="n">
        <v>2.04</v>
      </c>
      <c r="I140" t="n">
        <v>5</v>
      </c>
      <c r="J140" t="n">
        <v>309.74</v>
      </c>
      <c r="K140" t="n">
        <v>58.47</v>
      </c>
      <c r="L140" t="n">
        <v>35.5</v>
      </c>
      <c r="M140" t="n">
        <v>3</v>
      </c>
      <c r="N140" t="n">
        <v>90.77</v>
      </c>
      <c r="O140" t="n">
        <v>38435.39</v>
      </c>
      <c r="P140" t="n">
        <v>167.4</v>
      </c>
      <c r="Q140" t="n">
        <v>197.75</v>
      </c>
      <c r="R140" t="n">
        <v>29.69</v>
      </c>
      <c r="S140" t="n">
        <v>25.4</v>
      </c>
      <c r="T140" t="n">
        <v>1313.87</v>
      </c>
      <c r="U140" t="n">
        <v>0.86</v>
      </c>
      <c r="V140" t="n">
        <v>0.89</v>
      </c>
      <c r="W140" t="n">
        <v>2.95</v>
      </c>
      <c r="X140" t="n">
        <v>0.07000000000000001</v>
      </c>
      <c r="Y140" t="n">
        <v>1</v>
      </c>
      <c r="Z140" t="n">
        <v>10</v>
      </c>
      <c r="AA140" t="n">
        <v>462.1991338969923</v>
      </c>
      <c r="AB140" t="n">
        <v>632.4012457845438</v>
      </c>
      <c r="AC140" t="n">
        <v>572.0457584675893</v>
      </c>
      <c r="AD140" t="n">
        <v>462199.1338969923</v>
      </c>
      <c r="AE140" t="n">
        <v>632401.2457845438</v>
      </c>
      <c r="AF140" t="n">
        <v>1.58382559946491e-05</v>
      </c>
      <c r="AG140" t="n">
        <v>36</v>
      </c>
      <c r="AH140" t="n">
        <v>572045.7584675893</v>
      </c>
    </row>
    <row r="141">
      <c r="A141" t="n">
        <v>139</v>
      </c>
      <c r="B141" t="n">
        <v>125</v>
      </c>
      <c r="C141" t="inlineStr">
        <is>
          <t xml:space="preserve">CONCLUIDO	</t>
        </is>
      </c>
      <c r="D141" t="n">
        <v>7.4305</v>
      </c>
      <c r="E141" t="n">
        <v>13.46</v>
      </c>
      <c r="F141" t="n">
        <v>10.46</v>
      </c>
      <c r="G141" t="n">
        <v>125.58</v>
      </c>
      <c r="H141" t="n">
        <v>2.05</v>
      </c>
      <c r="I141" t="n">
        <v>5</v>
      </c>
      <c r="J141" t="n">
        <v>310.28</v>
      </c>
      <c r="K141" t="n">
        <v>58.47</v>
      </c>
      <c r="L141" t="n">
        <v>35.75</v>
      </c>
      <c r="M141" t="n">
        <v>3</v>
      </c>
      <c r="N141" t="n">
        <v>91.06</v>
      </c>
      <c r="O141" t="n">
        <v>38502.55</v>
      </c>
      <c r="P141" t="n">
        <v>167.46</v>
      </c>
      <c r="Q141" t="n">
        <v>197.75</v>
      </c>
      <c r="R141" t="n">
        <v>29.72</v>
      </c>
      <c r="S141" t="n">
        <v>25.4</v>
      </c>
      <c r="T141" t="n">
        <v>1329.72</v>
      </c>
      <c r="U141" t="n">
        <v>0.85</v>
      </c>
      <c r="V141" t="n">
        <v>0.89</v>
      </c>
      <c r="W141" t="n">
        <v>2.95</v>
      </c>
      <c r="X141" t="n">
        <v>0.08</v>
      </c>
      <c r="Y141" t="n">
        <v>1</v>
      </c>
      <c r="Z141" t="n">
        <v>10</v>
      </c>
      <c r="AA141" t="n">
        <v>462.252343534127</v>
      </c>
      <c r="AB141" t="n">
        <v>632.4740495575151</v>
      </c>
      <c r="AC141" t="n">
        <v>572.1116139506488</v>
      </c>
      <c r="AD141" t="n">
        <v>462252.343534127</v>
      </c>
      <c r="AE141" t="n">
        <v>632474.0495575151</v>
      </c>
      <c r="AF141" t="n">
        <v>1.583719030658594e-05</v>
      </c>
      <c r="AG141" t="n">
        <v>36</v>
      </c>
      <c r="AH141" t="n">
        <v>572111.6139506488</v>
      </c>
    </row>
    <row r="142">
      <c r="A142" t="n">
        <v>140</v>
      </c>
      <c r="B142" t="n">
        <v>125</v>
      </c>
      <c r="C142" t="inlineStr">
        <is>
          <t xml:space="preserve">CONCLUIDO	</t>
        </is>
      </c>
      <c r="D142" t="n">
        <v>7.4337</v>
      </c>
      <c r="E142" t="n">
        <v>13.45</v>
      </c>
      <c r="F142" t="n">
        <v>10.46</v>
      </c>
      <c r="G142" t="n">
        <v>125.51</v>
      </c>
      <c r="H142" t="n">
        <v>2.06</v>
      </c>
      <c r="I142" t="n">
        <v>5</v>
      </c>
      <c r="J142" t="n">
        <v>310.83</v>
      </c>
      <c r="K142" t="n">
        <v>58.47</v>
      </c>
      <c r="L142" t="n">
        <v>36</v>
      </c>
      <c r="M142" t="n">
        <v>3</v>
      </c>
      <c r="N142" t="n">
        <v>91.36</v>
      </c>
      <c r="O142" t="n">
        <v>38569.84</v>
      </c>
      <c r="P142" t="n">
        <v>167.25</v>
      </c>
      <c r="Q142" t="n">
        <v>197.75</v>
      </c>
      <c r="R142" t="n">
        <v>29.52</v>
      </c>
      <c r="S142" t="n">
        <v>25.4</v>
      </c>
      <c r="T142" t="n">
        <v>1229.15</v>
      </c>
      <c r="U142" t="n">
        <v>0.86</v>
      </c>
      <c r="V142" t="n">
        <v>0.89</v>
      </c>
      <c r="W142" t="n">
        <v>2.95</v>
      </c>
      <c r="X142" t="n">
        <v>0.07000000000000001</v>
      </c>
      <c r="Y142" t="n">
        <v>1</v>
      </c>
      <c r="Z142" t="n">
        <v>10</v>
      </c>
      <c r="AA142" t="n">
        <v>462.039305018172</v>
      </c>
      <c r="AB142" t="n">
        <v>632.1825608613893</v>
      </c>
      <c r="AC142" t="n">
        <v>571.8479445265743</v>
      </c>
      <c r="AD142" t="n">
        <v>462039.305018172</v>
      </c>
      <c r="AE142" t="n">
        <v>632182.5608613894</v>
      </c>
      <c r="AF142" t="n">
        <v>1.584401071019015e-05</v>
      </c>
      <c r="AG142" t="n">
        <v>36</v>
      </c>
      <c r="AH142" t="n">
        <v>571847.9445265743</v>
      </c>
    </row>
    <row r="143">
      <c r="A143" t="n">
        <v>141</v>
      </c>
      <c r="B143" t="n">
        <v>125</v>
      </c>
      <c r="C143" t="inlineStr">
        <is>
          <t xml:space="preserve">CONCLUIDO	</t>
        </is>
      </c>
      <c r="D143" t="n">
        <v>7.4343</v>
      </c>
      <c r="E143" t="n">
        <v>13.45</v>
      </c>
      <c r="F143" t="n">
        <v>10.46</v>
      </c>
      <c r="G143" t="n">
        <v>125.5</v>
      </c>
      <c r="H143" t="n">
        <v>2.07</v>
      </c>
      <c r="I143" t="n">
        <v>5</v>
      </c>
      <c r="J143" t="n">
        <v>311.38</v>
      </c>
      <c r="K143" t="n">
        <v>58.47</v>
      </c>
      <c r="L143" t="n">
        <v>36.25</v>
      </c>
      <c r="M143" t="n">
        <v>3</v>
      </c>
      <c r="N143" t="n">
        <v>91.65000000000001</v>
      </c>
      <c r="O143" t="n">
        <v>38637.26</v>
      </c>
      <c r="P143" t="n">
        <v>167.17</v>
      </c>
      <c r="Q143" t="n">
        <v>197.77</v>
      </c>
      <c r="R143" t="n">
        <v>29.54</v>
      </c>
      <c r="S143" t="n">
        <v>25.4</v>
      </c>
      <c r="T143" t="n">
        <v>1239.24</v>
      </c>
      <c r="U143" t="n">
        <v>0.86</v>
      </c>
      <c r="V143" t="n">
        <v>0.89</v>
      </c>
      <c r="W143" t="n">
        <v>2.94</v>
      </c>
      <c r="X143" t="n">
        <v>0.07000000000000001</v>
      </c>
      <c r="Y143" t="n">
        <v>1</v>
      </c>
      <c r="Z143" t="n">
        <v>10</v>
      </c>
      <c r="AA143" t="n">
        <v>461.9696429354361</v>
      </c>
      <c r="AB143" t="n">
        <v>632.0872461265159</v>
      </c>
      <c r="AC143" t="n">
        <v>571.7617264962222</v>
      </c>
      <c r="AD143" t="n">
        <v>461969.6429354361</v>
      </c>
      <c r="AE143" t="n">
        <v>632087.2461265159</v>
      </c>
      <c r="AF143" t="n">
        <v>1.584528953586594e-05</v>
      </c>
      <c r="AG143" t="n">
        <v>36</v>
      </c>
      <c r="AH143" t="n">
        <v>571761.7264962222</v>
      </c>
    </row>
    <row r="144">
      <c r="A144" t="n">
        <v>142</v>
      </c>
      <c r="B144" t="n">
        <v>125</v>
      </c>
      <c r="C144" t="inlineStr">
        <is>
          <t xml:space="preserve">CONCLUIDO	</t>
        </is>
      </c>
      <c r="D144" t="n">
        <v>7.4334</v>
      </c>
      <c r="E144" t="n">
        <v>13.45</v>
      </c>
      <c r="F144" t="n">
        <v>10.46</v>
      </c>
      <c r="G144" t="n">
        <v>125.52</v>
      </c>
      <c r="H144" t="n">
        <v>2.08</v>
      </c>
      <c r="I144" t="n">
        <v>5</v>
      </c>
      <c r="J144" t="n">
        <v>311.92</v>
      </c>
      <c r="K144" t="n">
        <v>58.47</v>
      </c>
      <c r="L144" t="n">
        <v>36.5</v>
      </c>
      <c r="M144" t="n">
        <v>3</v>
      </c>
      <c r="N144" t="n">
        <v>91.95</v>
      </c>
      <c r="O144" t="n">
        <v>38704.93</v>
      </c>
      <c r="P144" t="n">
        <v>167.14</v>
      </c>
      <c r="Q144" t="n">
        <v>197.75</v>
      </c>
      <c r="R144" t="n">
        <v>29.54</v>
      </c>
      <c r="S144" t="n">
        <v>25.4</v>
      </c>
      <c r="T144" t="n">
        <v>1240.38</v>
      </c>
      <c r="U144" t="n">
        <v>0.86</v>
      </c>
      <c r="V144" t="n">
        <v>0.89</v>
      </c>
      <c r="W144" t="n">
        <v>2.95</v>
      </c>
      <c r="X144" t="n">
        <v>0.07000000000000001</v>
      </c>
      <c r="Y144" t="n">
        <v>1</v>
      </c>
      <c r="Z144" t="n">
        <v>10</v>
      </c>
      <c r="AA144" t="n">
        <v>461.9643259541903</v>
      </c>
      <c r="AB144" t="n">
        <v>632.0799711982066</v>
      </c>
      <c r="AC144" t="n">
        <v>571.7551458768604</v>
      </c>
      <c r="AD144" t="n">
        <v>461964.3259541903</v>
      </c>
      <c r="AE144" t="n">
        <v>632079.9711982067</v>
      </c>
      <c r="AF144" t="n">
        <v>1.584337129735225e-05</v>
      </c>
      <c r="AG144" t="n">
        <v>36</v>
      </c>
      <c r="AH144" t="n">
        <v>571755.1458768604</v>
      </c>
    </row>
    <row r="145">
      <c r="A145" t="n">
        <v>143</v>
      </c>
      <c r="B145" t="n">
        <v>125</v>
      </c>
      <c r="C145" t="inlineStr">
        <is>
          <t xml:space="preserve">CONCLUIDO	</t>
        </is>
      </c>
      <c r="D145" t="n">
        <v>7.4316</v>
      </c>
      <c r="E145" t="n">
        <v>13.46</v>
      </c>
      <c r="F145" t="n">
        <v>10.46</v>
      </c>
      <c r="G145" t="n">
        <v>125.56</v>
      </c>
      <c r="H145" t="n">
        <v>2.1</v>
      </c>
      <c r="I145" t="n">
        <v>5</v>
      </c>
      <c r="J145" t="n">
        <v>312.47</v>
      </c>
      <c r="K145" t="n">
        <v>58.47</v>
      </c>
      <c r="L145" t="n">
        <v>36.75</v>
      </c>
      <c r="M145" t="n">
        <v>3</v>
      </c>
      <c r="N145" t="n">
        <v>92.25</v>
      </c>
      <c r="O145" t="n">
        <v>38772.62</v>
      </c>
      <c r="P145" t="n">
        <v>166.94</v>
      </c>
      <c r="Q145" t="n">
        <v>197.75</v>
      </c>
      <c r="R145" t="n">
        <v>29.65</v>
      </c>
      <c r="S145" t="n">
        <v>25.4</v>
      </c>
      <c r="T145" t="n">
        <v>1294.11</v>
      </c>
      <c r="U145" t="n">
        <v>0.86</v>
      </c>
      <c r="V145" t="n">
        <v>0.89</v>
      </c>
      <c r="W145" t="n">
        <v>2.95</v>
      </c>
      <c r="X145" t="n">
        <v>0.07000000000000001</v>
      </c>
      <c r="Y145" t="n">
        <v>1</v>
      </c>
      <c r="Z145" t="n">
        <v>10</v>
      </c>
      <c r="AA145" t="n">
        <v>461.8511699357384</v>
      </c>
      <c r="AB145" t="n">
        <v>631.9251461416698</v>
      </c>
      <c r="AC145" t="n">
        <v>571.6150971064209</v>
      </c>
      <c r="AD145" t="n">
        <v>461851.1699357384</v>
      </c>
      <c r="AE145" t="n">
        <v>631925.1461416697</v>
      </c>
      <c r="AF145" t="n">
        <v>1.583953482032489e-05</v>
      </c>
      <c r="AG145" t="n">
        <v>36</v>
      </c>
      <c r="AH145" t="n">
        <v>571615.0971064209</v>
      </c>
    </row>
    <row r="146">
      <c r="A146" t="n">
        <v>144</v>
      </c>
      <c r="B146" t="n">
        <v>125</v>
      </c>
      <c r="C146" t="inlineStr">
        <is>
          <t xml:space="preserve">CONCLUIDO	</t>
        </is>
      </c>
      <c r="D146" t="n">
        <v>7.4333</v>
      </c>
      <c r="E146" t="n">
        <v>13.45</v>
      </c>
      <c r="F146" t="n">
        <v>10.46</v>
      </c>
      <c r="G146" t="n">
        <v>125.52</v>
      </c>
      <c r="H146" t="n">
        <v>2.11</v>
      </c>
      <c r="I146" t="n">
        <v>5</v>
      </c>
      <c r="J146" t="n">
        <v>313.02</v>
      </c>
      <c r="K146" t="n">
        <v>58.47</v>
      </c>
      <c r="L146" t="n">
        <v>37</v>
      </c>
      <c r="M146" t="n">
        <v>3</v>
      </c>
      <c r="N146" t="n">
        <v>92.55</v>
      </c>
      <c r="O146" t="n">
        <v>38840.44</v>
      </c>
      <c r="P146" t="n">
        <v>166.75</v>
      </c>
      <c r="Q146" t="n">
        <v>197.75</v>
      </c>
      <c r="R146" t="n">
        <v>29.6</v>
      </c>
      <c r="S146" t="n">
        <v>25.4</v>
      </c>
      <c r="T146" t="n">
        <v>1269.54</v>
      </c>
      <c r="U146" t="n">
        <v>0.86</v>
      </c>
      <c r="V146" t="n">
        <v>0.89</v>
      </c>
      <c r="W146" t="n">
        <v>2.94</v>
      </c>
      <c r="X146" t="n">
        <v>0.07000000000000001</v>
      </c>
      <c r="Y146" t="n">
        <v>1</v>
      </c>
      <c r="Z146" t="n">
        <v>10</v>
      </c>
      <c r="AA146" t="n">
        <v>461.6806543705106</v>
      </c>
      <c r="AB146" t="n">
        <v>631.6918392227092</v>
      </c>
      <c r="AC146" t="n">
        <v>571.4040566723577</v>
      </c>
      <c r="AD146" t="n">
        <v>461680.6543705107</v>
      </c>
      <c r="AE146" t="n">
        <v>631691.8392227092</v>
      </c>
      <c r="AF146" t="n">
        <v>1.584315815973962e-05</v>
      </c>
      <c r="AG146" t="n">
        <v>36</v>
      </c>
      <c r="AH146" t="n">
        <v>571404.0566723577</v>
      </c>
    </row>
    <row r="147">
      <c r="A147" t="n">
        <v>145</v>
      </c>
      <c r="B147" t="n">
        <v>125</v>
      </c>
      <c r="C147" t="inlineStr">
        <is>
          <t xml:space="preserve">CONCLUIDO	</t>
        </is>
      </c>
      <c r="D147" t="n">
        <v>7.4331</v>
      </c>
      <c r="E147" t="n">
        <v>13.45</v>
      </c>
      <c r="F147" t="n">
        <v>10.46</v>
      </c>
      <c r="G147" t="n">
        <v>125.52</v>
      </c>
      <c r="H147" t="n">
        <v>2.12</v>
      </c>
      <c r="I147" t="n">
        <v>5</v>
      </c>
      <c r="J147" t="n">
        <v>313.57</v>
      </c>
      <c r="K147" t="n">
        <v>58.47</v>
      </c>
      <c r="L147" t="n">
        <v>37.25</v>
      </c>
      <c r="M147" t="n">
        <v>3</v>
      </c>
      <c r="N147" t="n">
        <v>92.84999999999999</v>
      </c>
      <c r="O147" t="n">
        <v>38908.39</v>
      </c>
      <c r="P147" t="n">
        <v>166.55</v>
      </c>
      <c r="Q147" t="n">
        <v>197.75</v>
      </c>
      <c r="R147" t="n">
        <v>29.6</v>
      </c>
      <c r="S147" t="n">
        <v>25.4</v>
      </c>
      <c r="T147" t="n">
        <v>1273.43</v>
      </c>
      <c r="U147" t="n">
        <v>0.86</v>
      </c>
      <c r="V147" t="n">
        <v>0.89</v>
      </c>
      <c r="W147" t="n">
        <v>2.94</v>
      </c>
      <c r="X147" t="n">
        <v>0.07000000000000001</v>
      </c>
      <c r="Y147" t="n">
        <v>1</v>
      </c>
      <c r="Z147" t="n">
        <v>10</v>
      </c>
      <c r="AA147" t="n">
        <v>461.5379208230792</v>
      </c>
      <c r="AB147" t="n">
        <v>631.4965448861539</v>
      </c>
      <c r="AC147" t="n">
        <v>571.227400953186</v>
      </c>
      <c r="AD147" t="n">
        <v>461537.9208230792</v>
      </c>
      <c r="AE147" t="n">
        <v>631496.5448861539</v>
      </c>
      <c r="AF147" t="n">
        <v>1.584273188451436e-05</v>
      </c>
      <c r="AG147" t="n">
        <v>36</v>
      </c>
      <c r="AH147" t="n">
        <v>571227.400953186</v>
      </c>
    </row>
    <row r="148">
      <c r="A148" t="n">
        <v>146</v>
      </c>
      <c r="B148" t="n">
        <v>125</v>
      </c>
      <c r="C148" t="inlineStr">
        <is>
          <t xml:space="preserve">CONCLUIDO	</t>
        </is>
      </c>
      <c r="D148" t="n">
        <v>7.429</v>
      </c>
      <c r="E148" t="n">
        <v>13.46</v>
      </c>
      <c r="F148" t="n">
        <v>10.47</v>
      </c>
      <c r="G148" t="n">
        <v>125.61</v>
      </c>
      <c r="H148" t="n">
        <v>2.13</v>
      </c>
      <c r="I148" t="n">
        <v>5</v>
      </c>
      <c r="J148" t="n">
        <v>314.13</v>
      </c>
      <c r="K148" t="n">
        <v>58.47</v>
      </c>
      <c r="L148" t="n">
        <v>37.5</v>
      </c>
      <c r="M148" t="n">
        <v>3</v>
      </c>
      <c r="N148" t="n">
        <v>93.15000000000001</v>
      </c>
      <c r="O148" t="n">
        <v>38976.48</v>
      </c>
      <c r="P148" t="n">
        <v>166.63</v>
      </c>
      <c r="Q148" t="n">
        <v>197.77</v>
      </c>
      <c r="R148" t="n">
        <v>29.74</v>
      </c>
      <c r="S148" t="n">
        <v>25.4</v>
      </c>
      <c r="T148" t="n">
        <v>1341.51</v>
      </c>
      <c r="U148" t="n">
        <v>0.85</v>
      </c>
      <c r="V148" t="n">
        <v>0.89</v>
      </c>
      <c r="W148" t="n">
        <v>2.95</v>
      </c>
      <c r="X148" t="n">
        <v>0.08</v>
      </c>
      <c r="Y148" t="n">
        <v>1</v>
      </c>
      <c r="Z148" t="n">
        <v>10</v>
      </c>
      <c r="AA148" t="n">
        <v>461.6866209830733</v>
      </c>
      <c r="AB148" t="n">
        <v>631.7000030052457</v>
      </c>
      <c r="AC148" t="n">
        <v>571.411441314947</v>
      </c>
      <c r="AD148" t="n">
        <v>461686.6209830733</v>
      </c>
      <c r="AE148" t="n">
        <v>631700.0030052457</v>
      </c>
      <c r="AF148" t="n">
        <v>1.583399324239647e-05</v>
      </c>
      <c r="AG148" t="n">
        <v>36</v>
      </c>
      <c r="AH148" t="n">
        <v>571411.441314947</v>
      </c>
    </row>
    <row r="149">
      <c r="A149" t="n">
        <v>147</v>
      </c>
      <c r="B149" t="n">
        <v>125</v>
      </c>
      <c r="C149" t="inlineStr">
        <is>
          <t xml:space="preserve">CONCLUIDO	</t>
        </is>
      </c>
      <c r="D149" t="n">
        <v>7.4287</v>
      </c>
      <c r="E149" t="n">
        <v>13.46</v>
      </c>
      <c r="F149" t="n">
        <v>10.47</v>
      </c>
      <c r="G149" t="n">
        <v>125.62</v>
      </c>
      <c r="H149" t="n">
        <v>2.14</v>
      </c>
      <c r="I149" t="n">
        <v>5</v>
      </c>
      <c r="J149" t="n">
        <v>314.68</v>
      </c>
      <c r="K149" t="n">
        <v>58.47</v>
      </c>
      <c r="L149" t="n">
        <v>37.75</v>
      </c>
      <c r="M149" t="n">
        <v>3</v>
      </c>
      <c r="N149" t="n">
        <v>93.45999999999999</v>
      </c>
      <c r="O149" t="n">
        <v>39044.7</v>
      </c>
      <c r="P149" t="n">
        <v>166.61</v>
      </c>
      <c r="Q149" t="n">
        <v>197.75</v>
      </c>
      <c r="R149" t="n">
        <v>29.84</v>
      </c>
      <c r="S149" t="n">
        <v>25.4</v>
      </c>
      <c r="T149" t="n">
        <v>1389.79</v>
      </c>
      <c r="U149" t="n">
        <v>0.85</v>
      </c>
      <c r="V149" t="n">
        <v>0.89</v>
      </c>
      <c r="W149" t="n">
        <v>2.95</v>
      </c>
      <c r="X149" t="n">
        <v>0.08</v>
      </c>
      <c r="Y149" t="n">
        <v>1</v>
      </c>
      <c r="Z149" t="n">
        <v>10</v>
      </c>
      <c r="AA149" t="n">
        <v>461.6775105184716</v>
      </c>
      <c r="AB149" t="n">
        <v>631.6875376656525</v>
      </c>
      <c r="AC149" t="n">
        <v>571.4001656498692</v>
      </c>
      <c r="AD149" t="n">
        <v>461677.5105184716</v>
      </c>
      <c r="AE149" t="n">
        <v>631687.5376656525</v>
      </c>
      <c r="AF149" t="n">
        <v>1.583335382955857e-05</v>
      </c>
      <c r="AG149" t="n">
        <v>36</v>
      </c>
      <c r="AH149" t="n">
        <v>571400.1656498692</v>
      </c>
    </row>
    <row r="150">
      <c r="A150" t="n">
        <v>148</v>
      </c>
      <c r="B150" t="n">
        <v>125</v>
      </c>
      <c r="C150" t="inlineStr">
        <is>
          <t xml:space="preserve">CONCLUIDO	</t>
        </is>
      </c>
      <c r="D150" t="n">
        <v>7.4285</v>
      </c>
      <c r="E150" t="n">
        <v>13.46</v>
      </c>
      <c r="F150" t="n">
        <v>10.47</v>
      </c>
      <c r="G150" t="n">
        <v>125.62</v>
      </c>
      <c r="H150" t="n">
        <v>2.15</v>
      </c>
      <c r="I150" t="n">
        <v>5</v>
      </c>
      <c r="J150" t="n">
        <v>315.23</v>
      </c>
      <c r="K150" t="n">
        <v>58.47</v>
      </c>
      <c r="L150" t="n">
        <v>38</v>
      </c>
      <c r="M150" t="n">
        <v>3</v>
      </c>
      <c r="N150" t="n">
        <v>93.76000000000001</v>
      </c>
      <c r="O150" t="n">
        <v>39113.07</v>
      </c>
      <c r="P150" t="n">
        <v>166.6</v>
      </c>
      <c r="Q150" t="n">
        <v>197.75</v>
      </c>
      <c r="R150" t="n">
        <v>29.85</v>
      </c>
      <c r="S150" t="n">
        <v>25.4</v>
      </c>
      <c r="T150" t="n">
        <v>1396.78</v>
      </c>
      <c r="U150" t="n">
        <v>0.85</v>
      </c>
      <c r="V150" t="n">
        <v>0.89</v>
      </c>
      <c r="W150" t="n">
        <v>2.95</v>
      </c>
      <c r="X150" t="n">
        <v>0.08</v>
      </c>
      <c r="Y150" t="n">
        <v>1</v>
      </c>
      <c r="Z150" t="n">
        <v>10</v>
      </c>
      <c r="AA150" t="n">
        <v>461.6738783945622</v>
      </c>
      <c r="AB150" t="n">
        <v>631.6825680334816</v>
      </c>
      <c r="AC150" t="n">
        <v>571.3956703124179</v>
      </c>
      <c r="AD150" t="n">
        <v>461673.8783945622</v>
      </c>
      <c r="AE150" t="n">
        <v>631682.5680334816</v>
      </c>
      <c r="AF150" t="n">
        <v>1.583292755433331e-05</v>
      </c>
      <c r="AG150" t="n">
        <v>36</v>
      </c>
      <c r="AH150" t="n">
        <v>571395.6703124179</v>
      </c>
    </row>
    <row r="151">
      <c r="A151" t="n">
        <v>149</v>
      </c>
      <c r="B151" t="n">
        <v>125</v>
      </c>
      <c r="C151" t="inlineStr">
        <is>
          <t xml:space="preserve">CONCLUIDO	</t>
        </is>
      </c>
      <c r="D151" t="n">
        <v>7.4276</v>
      </c>
      <c r="E151" t="n">
        <v>13.46</v>
      </c>
      <c r="F151" t="n">
        <v>10.47</v>
      </c>
      <c r="G151" t="n">
        <v>125.64</v>
      </c>
      <c r="H151" t="n">
        <v>2.16</v>
      </c>
      <c r="I151" t="n">
        <v>5</v>
      </c>
      <c r="J151" t="n">
        <v>315.79</v>
      </c>
      <c r="K151" t="n">
        <v>58.47</v>
      </c>
      <c r="L151" t="n">
        <v>38.25</v>
      </c>
      <c r="M151" t="n">
        <v>3</v>
      </c>
      <c r="N151" t="n">
        <v>94.06999999999999</v>
      </c>
      <c r="O151" t="n">
        <v>39181.56</v>
      </c>
      <c r="P151" t="n">
        <v>166.56</v>
      </c>
      <c r="Q151" t="n">
        <v>197.77</v>
      </c>
      <c r="R151" t="n">
        <v>29.87</v>
      </c>
      <c r="S151" t="n">
        <v>25.4</v>
      </c>
      <c r="T151" t="n">
        <v>1404.49</v>
      </c>
      <c r="U151" t="n">
        <v>0.85</v>
      </c>
      <c r="V151" t="n">
        <v>0.89</v>
      </c>
      <c r="W151" t="n">
        <v>2.95</v>
      </c>
      <c r="X151" t="n">
        <v>0.08</v>
      </c>
      <c r="Y151" t="n">
        <v>1</v>
      </c>
      <c r="Z151" t="n">
        <v>10</v>
      </c>
      <c r="AA151" t="n">
        <v>461.6611947521812</v>
      </c>
      <c r="AB151" t="n">
        <v>631.6652137144131</v>
      </c>
      <c r="AC151" t="n">
        <v>571.3799722652043</v>
      </c>
      <c r="AD151" t="n">
        <v>461661.1947521812</v>
      </c>
      <c r="AE151" t="n">
        <v>631665.2137144131</v>
      </c>
      <c r="AF151" t="n">
        <v>1.583100931581962e-05</v>
      </c>
      <c r="AG151" t="n">
        <v>36</v>
      </c>
      <c r="AH151" t="n">
        <v>571379.9722652043</v>
      </c>
    </row>
    <row r="152">
      <c r="A152" t="n">
        <v>150</v>
      </c>
      <c r="B152" t="n">
        <v>125</v>
      </c>
      <c r="C152" t="inlineStr">
        <is>
          <t xml:space="preserve">CONCLUIDO	</t>
        </is>
      </c>
      <c r="D152" t="n">
        <v>7.429</v>
      </c>
      <c r="E152" t="n">
        <v>13.46</v>
      </c>
      <c r="F152" t="n">
        <v>10.47</v>
      </c>
      <c r="G152" t="n">
        <v>125.61</v>
      </c>
      <c r="H152" t="n">
        <v>2.17</v>
      </c>
      <c r="I152" t="n">
        <v>5</v>
      </c>
      <c r="J152" t="n">
        <v>316.35</v>
      </c>
      <c r="K152" t="n">
        <v>58.47</v>
      </c>
      <c r="L152" t="n">
        <v>38.5</v>
      </c>
      <c r="M152" t="n">
        <v>3</v>
      </c>
      <c r="N152" t="n">
        <v>94.37</v>
      </c>
      <c r="O152" t="n">
        <v>39250.2</v>
      </c>
      <c r="P152" t="n">
        <v>166.34</v>
      </c>
      <c r="Q152" t="n">
        <v>197.75</v>
      </c>
      <c r="R152" t="n">
        <v>29.79</v>
      </c>
      <c r="S152" t="n">
        <v>25.4</v>
      </c>
      <c r="T152" t="n">
        <v>1367.62</v>
      </c>
      <c r="U152" t="n">
        <v>0.85</v>
      </c>
      <c r="V152" t="n">
        <v>0.89</v>
      </c>
      <c r="W152" t="n">
        <v>2.95</v>
      </c>
      <c r="X152" t="n">
        <v>0.08</v>
      </c>
      <c r="Y152" t="n">
        <v>1</v>
      </c>
      <c r="Z152" t="n">
        <v>10</v>
      </c>
      <c r="AA152" t="n">
        <v>461.4741875486382</v>
      </c>
      <c r="AB152" t="n">
        <v>631.40934220835</v>
      </c>
      <c r="AC152" t="n">
        <v>571.1485207765619</v>
      </c>
      <c r="AD152" t="n">
        <v>461474.1875486382</v>
      </c>
      <c r="AE152" t="n">
        <v>631409.3422083501</v>
      </c>
      <c r="AF152" t="n">
        <v>1.583399324239647e-05</v>
      </c>
      <c r="AG152" t="n">
        <v>36</v>
      </c>
      <c r="AH152" t="n">
        <v>571148.5207765619</v>
      </c>
    </row>
    <row r="153">
      <c r="A153" t="n">
        <v>151</v>
      </c>
      <c r="B153" t="n">
        <v>125</v>
      </c>
      <c r="C153" t="inlineStr">
        <is>
          <t xml:space="preserve">CONCLUIDO	</t>
        </is>
      </c>
      <c r="D153" t="n">
        <v>7.4293</v>
      </c>
      <c r="E153" t="n">
        <v>13.46</v>
      </c>
      <c r="F153" t="n">
        <v>10.47</v>
      </c>
      <c r="G153" t="n">
        <v>125.61</v>
      </c>
      <c r="H153" t="n">
        <v>2.18</v>
      </c>
      <c r="I153" t="n">
        <v>5</v>
      </c>
      <c r="J153" t="n">
        <v>316.9</v>
      </c>
      <c r="K153" t="n">
        <v>58.47</v>
      </c>
      <c r="L153" t="n">
        <v>38.75</v>
      </c>
      <c r="M153" t="n">
        <v>3</v>
      </c>
      <c r="N153" t="n">
        <v>94.68000000000001</v>
      </c>
      <c r="O153" t="n">
        <v>39318.97</v>
      </c>
      <c r="P153" t="n">
        <v>166.1</v>
      </c>
      <c r="Q153" t="n">
        <v>197.76</v>
      </c>
      <c r="R153" t="n">
        <v>29.74</v>
      </c>
      <c r="S153" t="n">
        <v>25.4</v>
      </c>
      <c r="T153" t="n">
        <v>1342.97</v>
      </c>
      <c r="U153" t="n">
        <v>0.85</v>
      </c>
      <c r="V153" t="n">
        <v>0.89</v>
      </c>
      <c r="W153" t="n">
        <v>2.95</v>
      </c>
      <c r="X153" t="n">
        <v>0.08</v>
      </c>
      <c r="Y153" t="n">
        <v>1</v>
      </c>
      <c r="Z153" t="n">
        <v>10</v>
      </c>
      <c r="AA153" t="n">
        <v>461.2928559845619</v>
      </c>
      <c r="AB153" t="n">
        <v>631.1612363625967</v>
      </c>
      <c r="AC153" t="n">
        <v>570.9240938045086</v>
      </c>
      <c r="AD153" t="n">
        <v>461292.8559845618</v>
      </c>
      <c r="AE153" t="n">
        <v>631161.2363625967</v>
      </c>
      <c r="AF153" t="n">
        <v>1.583463265523436e-05</v>
      </c>
      <c r="AG153" t="n">
        <v>36</v>
      </c>
      <c r="AH153" t="n">
        <v>570924.0938045087</v>
      </c>
    </row>
    <row r="154">
      <c r="A154" t="n">
        <v>152</v>
      </c>
      <c r="B154" t="n">
        <v>125</v>
      </c>
      <c r="C154" t="inlineStr">
        <is>
          <t xml:space="preserve">CONCLUIDO	</t>
        </is>
      </c>
      <c r="D154" t="n">
        <v>7.4297</v>
      </c>
      <c r="E154" t="n">
        <v>13.46</v>
      </c>
      <c r="F154" t="n">
        <v>10.47</v>
      </c>
      <c r="G154" t="n">
        <v>125.6</v>
      </c>
      <c r="H154" t="n">
        <v>2.19</v>
      </c>
      <c r="I154" t="n">
        <v>5</v>
      </c>
      <c r="J154" t="n">
        <v>317.46</v>
      </c>
      <c r="K154" t="n">
        <v>58.47</v>
      </c>
      <c r="L154" t="n">
        <v>39</v>
      </c>
      <c r="M154" t="n">
        <v>3</v>
      </c>
      <c r="N154" t="n">
        <v>94.98999999999999</v>
      </c>
      <c r="O154" t="n">
        <v>39387.89</v>
      </c>
      <c r="P154" t="n">
        <v>165.93</v>
      </c>
      <c r="Q154" t="n">
        <v>197.75</v>
      </c>
      <c r="R154" t="n">
        <v>29.74</v>
      </c>
      <c r="S154" t="n">
        <v>25.4</v>
      </c>
      <c r="T154" t="n">
        <v>1340.96</v>
      </c>
      <c r="U154" t="n">
        <v>0.85</v>
      </c>
      <c r="V154" t="n">
        <v>0.89</v>
      </c>
      <c r="W154" t="n">
        <v>2.95</v>
      </c>
      <c r="X154" t="n">
        <v>0.08</v>
      </c>
      <c r="Y154" t="n">
        <v>1</v>
      </c>
      <c r="Z154" t="n">
        <v>10</v>
      </c>
      <c r="AA154" t="n">
        <v>461.1609723552111</v>
      </c>
      <c r="AB154" t="n">
        <v>630.9807873626239</v>
      </c>
      <c r="AC154" t="n">
        <v>570.7608666038316</v>
      </c>
      <c r="AD154" t="n">
        <v>461160.9723552111</v>
      </c>
      <c r="AE154" t="n">
        <v>630980.787362624</v>
      </c>
      <c r="AF154" t="n">
        <v>1.583548520568489e-05</v>
      </c>
      <c r="AG154" t="n">
        <v>36</v>
      </c>
      <c r="AH154" t="n">
        <v>570760.8666038315</v>
      </c>
    </row>
    <row r="155">
      <c r="A155" t="n">
        <v>153</v>
      </c>
      <c r="B155" t="n">
        <v>125</v>
      </c>
      <c r="C155" t="inlineStr">
        <is>
          <t xml:space="preserve">CONCLUIDO	</t>
        </is>
      </c>
      <c r="D155" t="n">
        <v>7.4293</v>
      </c>
      <c r="E155" t="n">
        <v>13.46</v>
      </c>
      <c r="F155" t="n">
        <v>10.47</v>
      </c>
      <c r="G155" t="n">
        <v>125.61</v>
      </c>
      <c r="H155" t="n">
        <v>2.2</v>
      </c>
      <c r="I155" t="n">
        <v>5</v>
      </c>
      <c r="J155" t="n">
        <v>318.02</v>
      </c>
      <c r="K155" t="n">
        <v>58.47</v>
      </c>
      <c r="L155" t="n">
        <v>39.25</v>
      </c>
      <c r="M155" t="n">
        <v>3</v>
      </c>
      <c r="N155" t="n">
        <v>95.3</v>
      </c>
      <c r="O155" t="n">
        <v>39456.94</v>
      </c>
      <c r="P155" t="n">
        <v>165.96</v>
      </c>
      <c r="Q155" t="n">
        <v>197.75</v>
      </c>
      <c r="R155" t="n">
        <v>29.77</v>
      </c>
      <c r="S155" t="n">
        <v>25.4</v>
      </c>
      <c r="T155" t="n">
        <v>1354.81</v>
      </c>
      <c r="U155" t="n">
        <v>0.85</v>
      </c>
      <c r="V155" t="n">
        <v>0.89</v>
      </c>
      <c r="W155" t="n">
        <v>2.95</v>
      </c>
      <c r="X155" t="n">
        <v>0.08</v>
      </c>
      <c r="Y155" t="n">
        <v>1</v>
      </c>
      <c r="Z155" t="n">
        <v>10</v>
      </c>
      <c r="AA155" t="n">
        <v>461.1903060539663</v>
      </c>
      <c r="AB155" t="n">
        <v>631.0209230233722</v>
      </c>
      <c r="AC155" t="n">
        <v>570.7971717734486</v>
      </c>
      <c r="AD155" t="n">
        <v>461190.3060539662</v>
      </c>
      <c r="AE155" t="n">
        <v>631020.9230233722</v>
      </c>
      <c r="AF155" t="n">
        <v>1.583463265523436e-05</v>
      </c>
      <c r="AG155" t="n">
        <v>36</v>
      </c>
      <c r="AH155" t="n">
        <v>570797.1717734486</v>
      </c>
    </row>
    <row r="156">
      <c r="A156" t="n">
        <v>154</v>
      </c>
      <c r="B156" t="n">
        <v>125</v>
      </c>
      <c r="C156" t="inlineStr">
        <is>
          <t xml:space="preserve">CONCLUIDO	</t>
        </is>
      </c>
      <c r="D156" t="n">
        <v>7.468</v>
      </c>
      <c r="E156" t="n">
        <v>13.39</v>
      </c>
      <c r="F156" t="n">
        <v>10.44</v>
      </c>
      <c r="G156" t="n">
        <v>156.67</v>
      </c>
      <c r="H156" t="n">
        <v>2.21</v>
      </c>
      <c r="I156" t="n">
        <v>4</v>
      </c>
      <c r="J156" t="n">
        <v>318.58</v>
      </c>
      <c r="K156" t="n">
        <v>58.47</v>
      </c>
      <c r="L156" t="n">
        <v>39.5</v>
      </c>
      <c r="M156" t="n">
        <v>2</v>
      </c>
      <c r="N156" t="n">
        <v>95.61</v>
      </c>
      <c r="O156" t="n">
        <v>39526.14</v>
      </c>
      <c r="P156" t="n">
        <v>165.45</v>
      </c>
      <c r="Q156" t="n">
        <v>197.78</v>
      </c>
      <c r="R156" t="n">
        <v>29.09</v>
      </c>
      <c r="S156" t="n">
        <v>25.4</v>
      </c>
      <c r="T156" t="n">
        <v>1019.35</v>
      </c>
      <c r="U156" t="n">
        <v>0.87</v>
      </c>
      <c r="V156" t="n">
        <v>0.89</v>
      </c>
      <c r="W156" t="n">
        <v>2.94</v>
      </c>
      <c r="X156" t="n">
        <v>0.05</v>
      </c>
      <c r="Y156" t="n">
        <v>1</v>
      </c>
      <c r="Z156" t="n">
        <v>10</v>
      </c>
      <c r="AA156" t="n">
        <v>451.0777660650191</v>
      </c>
      <c r="AB156" t="n">
        <v>617.184499676717</v>
      </c>
      <c r="AC156" t="n">
        <v>558.281277251456</v>
      </c>
      <c r="AD156" t="n">
        <v>451077.7660650191</v>
      </c>
      <c r="AE156" t="n">
        <v>617184.499676717</v>
      </c>
      <c r="AF156" t="n">
        <v>1.591711691132276e-05</v>
      </c>
      <c r="AG156" t="n">
        <v>35</v>
      </c>
      <c r="AH156" t="n">
        <v>558281.277251456</v>
      </c>
    </row>
    <row r="157">
      <c r="A157" t="n">
        <v>155</v>
      </c>
      <c r="B157" t="n">
        <v>125</v>
      </c>
      <c r="C157" t="inlineStr">
        <is>
          <t xml:space="preserve">CONCLUIDO	</t>
        </is>
      </c>
      <c r="D157" t="n">
        <v>7.4683</v>
      </c>
      <c r="E157" t="n">
        <v>13.39</v>
      </c>
      <c r="F157" t="n">
        <v>10.44</v>
      </c>
      <c r="G157" t="n">
        <v>156.66</v>
      </c>
      <c r="H157" t="n">
        <v>2.22</v>
      </c>
      <c r="I157" t="n">
        <v>4</v>
      </c>
      <c r="J157" t="n">
        <v>319.14</v>
      </c>
      <c r="K157" t="n">
        <v>58.47</v>
      </c>
      <c r="L157" t="n">
        <v>39.75</v>
      </c>
      <c r="M157" t="n">
        <v>2</v>
      </c>
      <c r="N157" t="n">
        <v>95.92</v>
      </c>
      <c r="O157" t="n">
        <v>39595.48</v>
      </c>
      <c r="P157" t="n">
        <v>165.74</v>
      </c>
      <c r="Q157" t="n">
        <v>197.75</v>
      </c>
      <c r="R157" t="n">
        <v>29.03</v>
      </c>
      <c r="S157" t="n">
        <v>25.4</v>
      </c>
      <c r="T157" t="n">
        <v>992.02</v>
      </c>
      <c r="U157" t="n">
        <v>0.87</v>
      </c>
      <c r="V157" t="n">
        <v>0.89</v>
      </c>
      <c r="W157" t="n">
        <v>2.95</v>
      </c>
      <c r="X157" t="n">
        <v>0.05</v>
      </c>
      <c r="Y157" t="n">
        <v>1</v>
      </c>
      <c r="Z157" t="n">
        <v>10</v>
      </c>
      <c r="AA157" t="n">
        <v>451.2836353497312</v>
      </c>
      <c r="AB157" t="n">
        <v>617.4661791143719</v>
      </c>
      <c r="AC157" t="n">
        <v>558.5360735989207</v>
      </c>
      <c r="AD157" t="n">
        <v>451283.6353497312</v>
      </c>
      <c r="AE157" t="n">
        <v>617466.1791143719</v>
      </c>
      <c r="AF157" t="n">
        <v>1.591775632416066e-05</v>
      </c>
      <c r="AG157" t="n">
        <v>35</v>
      </c>
      <c r="AH157" t="n">
        <v>558536.0735989207</v>
      </c>
    </row>
    <row r="158">
      <c r="A158" t="n">
        <v>156</v>
      </c>
      <c r="B158" t="n">
        <v>125</v>
      </c>
      <c r="C158" t="inlineStr">
        <is>
          <t xml:space="preserve">CONCLUIDO	</t>
        </is>
      </c>
      <c r="D158" t="n">
        <v>7.4697</v>
      </c>
      <c r="E158" t="n">
        <v>13.39</v>
      </c>
      <c r="F158" t="n">
        <v>10.44</v>
      </c>
      <c r="G158" t="n">
        <v>156.62</v>
      </c>
      <c r="H158" t="n">
        <v>2.23</v>
      </c>
      <c r="I158" t="n">
        <v>4</v>
      </c>
      <c r="J158" t="n">
        <v>319.71</v>
      </c>
      <c r="K158" t="n">
        <v>58.47</v>
      </c>
      <c r="L158" t="n">
        <v>40</v>
      </c>
      <c r="M158" t="n">
        <v>2</v>
      </c>
      <c r="N158" t="n">
        <v>96.23</v>
      </c>
      <c r="O158" t="n">
        <v>39664.96</v>
      </c>
      <c r="P158" t="n">
        <v>165.87</v>
      </c>
      <c r="Q158" t="n">
        <v>197.76</v>
      </c>
      <c r="R158" t="n">
        <v>28.97</v>
      </c>
      <c r="S158" t="n">
        <v>25.4</v>
      </c>
      <c r="T158" t="n">
        <v>959.55</v>
      </c>
      <c r="U158" t="n">
        <v>0.88</v>
      </c>
      <c r="V158" t="n">
        <v>0.89</v>
      </c>
      <c r="W158" t="n">
        <v>2.95</v>
      </c>
      <c r="X158" t="n">
        <v>0.05</v>
      </c>
      <c r="Y158" t="n">
        <v>1</v>
      </c>
      <c r="Z158" t="n">
        <v>10</v>
      </c>
      <c r="AA158" t="n">
        <v>451.3528954946934</v>
      </c>
      <c r="AB158" t="n">
        <v>617.5609439002511</v>
      </c>
      <c r="AC158" t="n">
        <v>558.6217941666389</v>
      </c>
      <c r="AD158" t="n">
        <v>451352.8954946934</v>
      </c>
      <c r="AE158" t="n">
        <v>617560.9439002511</v>
      </c>
      <c r="AF158" t="n">
        <v>1.59207402507375e-05</v>
      </c>
      <c r="AG158" t="n">
        <v>35</v>
      </c>
      <c r="AH158" t="n">
        <v>558621.7941666389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6.9411</v>
      </c>
      <c r="E2" t="n">
        <v>14.41</v>
      </c>
      <c r="F2" t="n">
        <v>11.61</v>
      </c>
      <c r="G2" t="n">
        <v>11.42</v>
      </c>
      <c r="H2" t="n">
        <v>0.24</v>
      </c>
      <c r="I2" t="n">
        <v>61</v>
      </c>
      <c r="J2" t="n">
        <v>71.52</v>
      </c>
      <c r="K2" t="n">
        <v>32.27</v>
      </c>
      <c r="L2" t="n">
        <v>1</v>
      </c>
      <c r="M2" t="n">
        <v>59</v>
      </c>
      <c r="N2" t="n">
        <v>8.25</v>
      </c>
      <c r="O2" t="n">
        <v>9054.6</v>
      </c>
      <c r="P2" t="n">
        <v>83.48999999999999</v>
      </c>
      <c r="Q2" t="n">
        <v>198.04</v>
      </c>
      <c r="R2" t="n">
        <v>65.41</v>
      </c>
      <c r="S2" t="n">
        <v>25.4</v>
      </c>
      <c r="T2" t="n">
        <v>18896.48</v>
      </c>
      <c r="U2" t="n">
        <v>0.39</v>
      </c>
      <c r="V2" t="n">
        <v>0.8</v>
      </c>
      <c r="W2" t="n">
        <v>3.04</v>
      </c>
      <c r="X2" t="n">
        <v>1.22</v>
      </c>
      <c r="Y2" t="n">
        <v>1</v>
      </c>
      <c r="Z2" t="n">
        <v>10</v>
      </c>
      <c r="AA2" t="n">
        <v>412.1264065981103</v>
      </c>
      <c r="AB2" t="n">
        <v>563.8895312413922</v>
      </c>
      <c r="AC2" t="n">
        <v>510.0727058036407</v>
      </c>
      <c r="AD2" t="n">
        <v>412126.4065981103</v>
      </c>
      <c r="AE2" t="n">
        <v>563889.5312413923</v>
      </c>
      <c r="AF2" t="n">
        <v>2.630941450414531e-05</v>
      </c>
      <c r="AG2" t="n">
        <v>38</v>
      </c>
      <c r="AH2" t="n">
        <v>510072.7058036407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7.176</v>
      </c>
      <c r="E3" t="n">
        <v>13.94</v>
      </c>
      <c r="F3" t="n">
        <v>11.34</v>
      </c>
      <c r="G3" t="n">
        <v>14.18</v>
      </c>
      <c r="H3" t="n">
        <v>0.3</v>
      </c>
      <c r="I3" t="n">
        <v>48</v>
      </c>
      <c r="J3" t="n">
        <v>71.81</v>
      </c>
      <c r="K3" t="n">
        <v>32.27</v>
      </c>
      <c r="L3" t="n">
        <v>1.25</v>
      </c>
      <c r="M3" t="n">
        <v>46</v>
      </c>
      <c r="N3" t="n">
        <v>8.289999999999999</v>
      </c>
      <c r="O3" t="n">
        <v>9090.98</v>
      </c>
      <c r="P3" t="n">
        <v>81.09999999999999</v>
      </c>
      <c r="Q3" t="n">
        <v>197.83</v>
      </c>
      <c r="R3" t="n">
        <v>56.64</v>
      </c>
      <c r="S3" t="n">
        <v>25.4</v>
      </c>
      <c r="T3" t="n">
        <v>14577.86</v>
      </c>
      <c r="U3" t="n">
        <v>0.45</v>
      </c>
      <c r="V3" t="n">
        <v>0.82</v>
      </c>
      <c r="W3" t="n">
        <v>3.03</v>
      </c>
      <c r="X3" t="n">
        <v>0.95</v>
      </c>
      <c r="Y3" t="n">
        <v>1</v>
      </c>
      <c r="Z3" t="n">
        <v>10</v>
      </c>
      <c r="AA3" t="n">
        <v>398.7791420312101</v>
      </c>
      <c r="AB3" t="n">
        <v>545.6272150212048</v>
      </c>
      <c r="AC3" t="n">
        <v>493.5533194121863</v>
      </c>
      <c r="AD3" t="n">
        <v>398779.1420312101</v>
      </c>
      <c r="AE3" t="n">
        <v>545627.2150212049</v>
      </c>
      <c r="AF3" t="n">
        <v>2.719977503302744e-05</v>
      </c>
      <c r="AG3" t="n">
        <v>37</v>
      </c>
      <c r="AH3" t="n">
        <v>493553.3194121863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7.3478</v>
      </c>
      <c r="E4" t="n">
        <v>13.61</v>
      </c>
      <c r="F4" t="n">
        <v>11.16</v>
      </c>
      <c r="G4" t="n">
        <v>17.17</v>
      </c>
      <c r="H4" t="n">
        <v>0.36</v>
      </c>
      <c r="I4" t="n">
        <v>39</v>
      </c>
      <c r="J4" t="n">
        <v>72.11</v>
      </c>
      <c r="K4" t="n">
        <v>32.27</v>
      </c>
      <c r="L4" t="n">
        <v>1.5</v>
      </c>
      <c r="M4" t="n">
        <v>37</v>
      </c>
      <c r="N4" t="n">
        <v>8.34</v>
      </c>
      <c r="O4" t="n">
        <v>9127.379999999999</v>
      </c>
      <c r="P4" t="n">
        <v>79.36</v>
      </c>
      <c r="Q4" t="n">
        <v>197.81</v>
      </c>
      <c r="R4" t="n">
        <v>51.28</v>
      </c>
      <c r="S4" t="n">
        <v>25.4</v>
      </c>
      <c r="T4" t="n">
        <v>11941.14</v>
      </c>
      <c r="U4" t="n">
        <v>0.5</v>
      </c>
      <c r="V4" t="n">
        <v>0.83</v>
      </c>
      <c r="W4" t="n">
        <v>3</v>
      </c>
      <c r="X4" t="n">
        <v>0.77</v>
      </c>
      <c r="Y4" t="n">
        <v>1</v>
      </c>
      <c r="Z4" t="n">
        <v>10</v>
      </c>
      <c r="AA4" t="n">
        <v>386.8472094029922</v>
      </c>
      <c r="AB4" t="n">
        <v>529.301418399561</v>
      </c>
      <c r="AC4" t="n">
        <v>478.7856339067126</v>
      </c>
      <c r="AD4" t="n">
        <v>386847.2094029922</v>
      </c>
      <c r="AE4" t="n">
        <v>529301.4183995611</v>
      </c>
      <c r="AF4" t="n">
        <v>2.785096251221836e-05</v>
      </c>
      <c r="AG4" t="n">
        <v>36</v>
      </c>
      <c r="AH4" t="n">
        <v>478785.6339067126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7.4687</v>
      </c>
      <c r="E5" t="n">
        <v>13.39</v>
      </c>
      <c r="F5" t="n">
        <v>11.03</v>
      </c>
      <c r="G5" t="n">
        <v>20.06</v>
      </c>
      <c r="H5" t="n">
        <v>0.42</v>
      </c>
      <c r="I5" t="n">
        <v>33</v>
      </c>
      <c r="J5" t="n">
        <v>72.40000000000001</v>
      </c>
      <c r="K5" t="n">
        <v>32.27</v>
      </c>
      <c r="L5" t="n">
        <v>1.75</v>
      </c>
      <c r="M5" t="n">
        <v>31</v>
      </c>
      <c r="N5" t="n">
        <v>8.380000000000001</v>
      </c>
      <c r="O5" t="n">
        <v>9163.799999999999</v>
      </c>
      <c r="P5" t="n">
        <v>77.94</v>
      </c>
      <c r="Q5" t="n">
        <v>197.81</v>
      </c>
      <c r="R5" t="n">
        <v>47.23</v>
      </c>
      <c r="S5" t="n">
        <v>25.4</v>
      </c>
      <c r="T5" t="n">
        <v>9945.83</v>
      </c>
      <c r="U5" t="n">
        <v>0.54</v>
      </c>
      <c r="V5" t="n">
        <v>0.84</v>
      </c>
      <c r="W5" t="n">
        <v>3</v>
      </c>
      <c r="X5" t="n">
        <v>0.64</v>
      </c>
      <c r="Y5" t="n">
        <v>1</v>
      </c>
      <c r="Z5" t="n">
        <v>10</v>
      </c>
      <c r="AA5" t="n">
        <v>375.773373790387</v>
      </c>
      <c r="AB5" t="n">
        <v>514.149707971247</v>
      </c>
      <c r="AC5" t="n">
        <v>465.0799814561177</v>
      </c>
      <c r="AD5" t="n">
        <v>375773.373790387</v>
      </c>
      <c r="AE5" t="n">
        <v>514149.707971247</v>
      </c>
      <c r="AF5" t="n">
        <v>2.830921959157915e-05</v>
      </c>
      <c r="AG5" t="n">
        <v>35</v>
      </c>
      <c r="AH5" t="n">
        <v>465079.9814561177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7.5426</v>
      </c>
      <c r="E6" t="n">
        <v>13.26</v>
      </c>
      <c r="F6" t="n">
        <v>10.96</v>
      </c>
      <c r="G6" t="n">
        <v>22.68</v>
      </c>
      <c r="H6" t="n">
        <v>0.48</v>
      </c>
      <c r="I6" t="n">
        <v>29</v>
      </c>
      <c r="J6" t="n">
        <v>72.7</v>
      </c>
      <c r="K6" t="n">
        <v>32.27</v>
      </c>
      <c r="L6" t="n">
        <v>2</v>
      </c>
      <c r="M6" t="n">
        <v>27</v>
      </c>
      <c r="N6" t="n">
        <v>8.43</v>
      </c>
      <c r="O6" t="n">
        <v>9200.25</v>
      </c>
      <c r="P6" t="n">
        <v>77.05</v>
      </c>
      <c r="Q6" t="n">
        <v>197.83</v>
      </c>
      <c r="R6" t="n">
        <v>45.37</v>
      </c>
      <c r="S6" t="n">
        <v>25.4</v>
      </c>
      <c r="T6" t="n">
        <v>9034.940000000001</v>
      </c>
      <c r="U6" t="n">
        <v>0.5600000000000001</v>
      </c>
      <c r="V6" t="n">
        <v>0.85</v>
      </c>
      <c r="W6" t="n">
        <v>2.98</v>
      </c>
      <c r="X6" t="n">
        <v>0.57</v>
      </c>
      <c r="Y6" t="n">
        <v>1</v>
      </c>
      <c r="Z6" t="n">
        <v>10</v>
      </c>
      <c r="AA6" t="n">
        <v>374.4313701968115</v>
      </c>
      <c r="AB6" t="n">
        <v>512.313519449497</v>
      </c>
      <c r="AC6" t="n">
        <v>463.4190361897767</v>
      </c>
      <c r="AD6" t="n">
        <v>374431.3701968115</v>
      </c>
      <c r="AE6" t="n">
        <v>512313.519449497</v>
      </c>
      <c r="AF6" t="n">
        <v>2.858932875754079e-05</v>
      </c>
      <c r="AG6" t="n">
        <v>35</v>
      </c>
      <c r="AH6" t="n">
        <v>463419.0361897767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7.612</v>
      </c>
      <c r="E7" t="n">
        <v>13.14</v>
      </c>
      <c r="F7" t="n">
        <v>10.89</v>
      </c>
      <c r="G7" t="n">
        <v>25.13</v>
      </c>
      <c r="H7" t="n">
        <v>0.54</v>
      </c>
      <c r="I7" t="n">
        <v>26</v>
      </c>
      <c r="J7" t="n">
        <v>73</v>
      </c>
      <c r="K7" t="n">
        <v>32.27</v>
      </c>
      <c r="L7" t="n">
        <v>2.25</v>
      </c>
      <c r="M7" t="n">
        <v>24</v>
      </c>
      <c r="N7" t="n">
        <v>8.48</v>
      </c>
      <c r="O7" t="n">
        <v>9236.709999999999</v>
      </c>
      <c r="P7" t="n">
        <v>75.92</v>
      </c>
      <c r="Q7" t="n">
        <v>197.81</v>
      </c>
      <c r="R7" t="n">
        <v>42.99</v>
      </c>
      <c r="S7" t="n">
        <v>25.4</v>
      </c>
      <c r="T7" t="n">
        <v>7860.16</v>
      </c>
      <c r="U7" t="n">
        <v>0.59</v>
      </c>
      <c r="V7" t="n">
        <v>0.85</v>
      </c>
      <c r="W7" t="n">
        <v>2.98</v>
      </c>
      <c r="X7" t="n">
        <v>0.5</v>
      </c>
      <c r="Y7" t="n">
        <v>1</v>
      </c>
      <c r="Z7" t="n">
        <v>10</v>
      </c>
      <c r="AA7" t="n">
        <v>372.9811030681779</v>
      </c>
      <c r="AB7" t="n">
        <v>510.3291999828303</v>
      </c>
      <c r="AC7" t="n">
        <v>461.6240973879989</v>
      </c>
      <c r="AD7" t="n">
        <v>372981.1030681779</v>
      </c>
      <c r="AE7" t="n">
        <v>510329.1999828303</v>
      </c>
      <c r="AF7" t="n">
        <v>2.885238120838975e-05</v>
      </c>
      <c r="AG7" t="n">
        <v>35</v>
      </c>
      <c r="AH7" t="n">
        <v>461624.0973879988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7.6705</v>
      </c>
      <c r="E8" t="n">
        <v>13.04</v>
      </c>
      <c r="F8" t="n">
        <v>10.84</v>
      </c>
      <c r="G8" t="n">
        <v>28.27</v>
      </c>
      <c r="H8" t="n">
        <v>0.6</v>
      </c>
      <c r="I8" t="n">
        <v>23</v>
      </c>
      <c r="J8" t="n">
        <v>73.29000000000001</v>
      </c>
      <c r="K8" t="n">
        <v>32.27</v>
      </c>
      <c r="L8" t="n">
        <v>2.5</v>
      </c>
      <c r="M8" t="n">
        <v>21</v>
      </c>
      <c r="N8" t="n">
        <v>8.52</v>
      </c>
      <c r="O8" t="n">
        <v>9273.200000000001</v>
      </c>
      <c r="P8" t="n">
        <v>75.15000000000001</v>
      </c>
      <c r="Q8" t="n">
        <v>197.83</v>
      </c>
      <c r="R8" t="n">
        <v>41.24</v>
      </c>
      <c r="S8" t="n">
        <v>25.4</v>
      </c>
      <c r="T8" t="n">
        <v>7003.47</v>
      </c>
      <c r="U8" t="n">
        <v>0.62</v>
      </c>
      <c r="V8" t="n">
        <v>0.86</v>
      </c>
      <c r="W8" t="n">
        <v>2.98</v>
      </c>
      <c r="X8" t="n">
        <v>0.44</v>
      </c>
      <c r="Y8" t="n">
        <v>1</v>
      </c>
      <c r="Z8" t="n">
        <v>10</v>
      </c>
      <c r="AA8" t="n">
        <v>363.0815032206798</v>
      </c>
      <c r="AB8" t="n">
        <v>496.7841307319617</v>
      </c>
      <c r="AC8" t="n">
        <v>449.3717505358091</v>
      </c>
      <c r="AD8" t="n">
        <v>363081.5032206798</v>
      </c>
      <c r="AE8" t="n">
        <v>496784.1307319617</v>
      </c>
      <c r="AF8" t="n">
        <v>2.907411850485464e-05</v>
      </c>
      <c r="AG8" t="n">
        <v>34</v>
      </c>
      <c r="AH8" t="n">
        <v>449371.7505358091</v>
      </c>
    </row>
    <row r="9">
      <c r="A9" t="n">
        <v>7</v>
      </c>
      <c r="B9" t="n">
        <v>30</v>
      </c>
      <c r="C9" t="inlineStr">
        <is>
          <t xml:space="preserve">CONCLUIDO	</t>
        </is>
      </c>
      <c r="D9" t="n">
        <v>7.717</v>
      </c>
      <c r="E9" t="n">
        <v>12.96</v>
      </c>
      <c r="F9" t="n">
        <v>10.79</v>
      </c>
      <c r="G9" t="n">
        <v>30.82</v>
      </c>
      <c r="H9" t="n">
        <v>0.65</v>
      </c>
      <c r="I9" t="n">
        <v>21</v>
      </c>
      <c r="J9" t="n">
        <v>73.59</v>
      </c>
      <c r="K9" t="n">
        <v>32.27</v>
      </c>
      <c r="L9" t="n">
        <v>2.75</v>
      </c>
      <c r="M9" t="n">
        <v>19</v>
      </c>
      <c r="N9" t="n">
        <v>8.57</v>
      </c>
      <c r="O9" t="n">
        <v>9309.700000000001</v>
      </c>
      <c r="P9" t="n">
        <v>74.34999999999999</v>
      </c>
      <c r="Q9" t="n">
        <v>197.86</v>
      </c>
      <c r="R9" t="n">
        <v>39.67</v>
      </c>
      <c r="S9" t="n">
        <v>25.4</v>
      </c>
      <c r="T9" t="n">
        <v>6228.15</v>
      </c>
      <c r="U9" t="n">
        <v>0.64</v>
      </c>
      <c r="V9" t="n">
        <v>0.86</v>
      </c>
      <c r="W9" t="n">
        <v>2.97</v>
      </c>
      <c r="X9" t="n">
        <v>0.4</v>
      </c>
      <c r="Y9" t="n">
        <v>1</v>
      </c>
      <c r="Z9" t="n">
        <v>10</v>
      </c>
      <c r="AA9" t="n">
        <v>362.1055085729727</v>
      </c>
      <c r="AB9" t="n">
        <v>495.4487317971239</v>
      </c>
      <c r="AC9" t="n">
        <v>448.163800201068</v>
      </c>
      <c r="AD9" t="n">
        <v>362105.5085729727</v>
      </c>
      <c r="AE9" t="n">
        <v>495448.7317971239</v>
      </c>
      <c r="AF9" t="n">
        <v>2.925037122768572e-05</v>
      </c>
      <c r="AG9" t="n">
        <v>34</v>
      </c>
      <c r="AH9" t="n">
        <v>448163.800201068</v>
      </c>
    </row>
    <row r="10">
      <c r="A10" t="n">
        <v>8</v>
      </c>
      <c r="B10" t="n">
        <v>30</v>
      </c>
      <c r="C10" t="inlineStr">
        <is>
          <t xml:space="preserve">CONCLUIDO	</t>
        </is>
      </c>
      <c r="D10" t="n">
        <v>7.7541</v>
      </c>
      <c r="E10" t="n">
        <v>12.9</v>
      </c>
      <c r="F10" t="n">
        <v>10.76</v>
      </c>
      <c r="G10" t="n">
        <v>33.97</v>
      </c>
      <c r="H10" t="n">
        <v>0.71</v>
      </c>
      <c r="I10" t="n">
        <v>19</v>
      </c>
      <c r="J10" t="n">
        <v>73.88</v>
      </c>
      <c r="K10" t="n">
        <v>32.27</v>
      </c>
      <c r="L10" t="n">
        <v>3</v>
      </c>
      <c r="M10" t="n">
        <v>17</v>
      </c>
      <c r="N10" t="n">
        <v>8.609999999999999</v>
      </c>
      <c r="O10" t="n">
        <v>9346.23</v>
      </c>
      <c r="P10" t="n">
        <v>73.83</v>
      </c>
      <c r="Q10" t="n">
        <v>197.77</v>
      </c>
      <c r="R10" t="n">
        <v>38.81</v>
      </c>
      <c r="S10" t="n">
        <v>25.4</v>
      </c>
      <c r="T10" t="n">
        <v>5804.96</v>
      </c>
      <c r="U10" t="n">
        <v>0.65</v>
      </c>
      <c r="V10" t="n">
        <v>0.87</v>
      </c>
      <c r="W10" t="n">
        <v>2.97</v>
      </c>
      <c r="X10" t="n">
        <v>0.37</v>
      </c>
      <c r="Y10" t="n">
        <v>1</v>
      </c>
      <c r="Z10" t="n">
        <v>10</v>
      </c>
      <c r="AA10" t="n">
        <v>361.4259241355958</v>
      </c>
      <c r="AB10" t="n">
        <v>494.5188943887554</v>
      </c>
      <c r="AC10" t="n">
        <v>447.3227051699192</v>
      </c>
      <c r="AD10" t="n">
        <v>361425.9241355959</v>
      </c>
      <c r="AE10" t="n">
        <v>494518.8943887554</v>
      </c>
      <c r="AF10" t="n">
        <v>2.939099436783696e-05</v>
      </c>
      <c r="AG10" t="n">
        <v>34</v>
      </c>
      <c r="AH10" t="n">
        <v>447322.7051699192</v>
      </c>
    </row>
    <row r="11">
      <c r="A11" t="n">
        <v>9</v>
      </c>
      <c r="B11" t="n">
        <v>30</v>
      </c>
      <c r="C11" t="inlineStr">
        <is>
          <t xml:space="preserve">CONCLUIDO	</t>
        </is>
      </c>
      <c r="D11" t="n">
        <v>7.8078</v>
      </c>
      <c r="E11" t="n">
        <v>12.81</v>
      </c>
      <c r="F11" t="n">
        <v>10.7</v>
      </c>
      <c r="G11" t="n">
        <v>37.76</v>
      </c>
      <c r="H11" t="n">
        <v>0.77</v>
      </c>
      <c r="I11" t="n">
        <v>17</v>
      </c>
      <c r="J11" t="n">
        <v>74.18000000000001</v>
      </c>
      <c r="K11" t="n">
        <v>32.27</v>
      </c>
      <c r="L11" t="n">
        <v>3.25</v>
      </c>
      <c r="M11" t="n">
        <v>15</v>
      </c>
      <c r="N11" t="n">
        <v>8.66</v>
      </c>
      <c r="O11" t="n">
        <v>9382.780000000001</v>
      </c>
      <c r="P11" t="n">
        <v>72.48</v>
      </c>
      <c r="Q11" t="n">
        <v>197.78</v>
      </c>
      <c r="R11" t="n">
        <v>36.94</v>
      </c>
      <c r="S11" t="n">
        <v>25.4</v>
      </c>
      <c r="T11" t="n">
        <v>4880.07</v>
      </c>
      <c r="U11" t="n">
        <v>0.6899999999999999</v>
      </c>
      <c r="V11" t="n">
        <v>0.87</v>
      </c>
      <c r="W11" t="n">
        <v>2.97</v>
      </c>
      <c r="X11" t="n">
        <v>0.31</v>
      </c>
      <c r="Y11" t="n">
        <v>1</v>
      </c>
      <c r="Z11" t="n">
        <v>10</v>
      </c>
      <c r="AA11" t="n">
        <v>360.0245474263445</v>
      </c>
      <c r="AB11" t="n">
        <v>492.6014689507807</v>
      </c>
      <c r="AC11" t="n">
        <v>445.5882761246213</v>
      </c>
      <c r="AD11" t="n">
        <v>360024.5474263445</v>
      </c>
      <c r="AE11" t="n">
        <v>492601.4689507807</v>
      </c>
      <c r="AF11" t="n">
        <v>2.959453783484833e-05</v>
      </c>
      <c r="AG11" t="n">
        <v>34</v>
      </c>
      <c r="AH11" t="n">
        <v>445588.2761246213</v>
      </c>
    </row>
    <row r="12">
      <c r="A12" t="n">
        <v>10</v>
      </c>
      <c r="B12" t="n">
        <v>30</v>
      </c>
      <c r="C12" t="inlineStr">
        <is>
          <t xml:space="preserve">CONCLUIDO	</t>
        </is>
      </c>
      <c r="D12" t="n">
        <v>7.8297</v>
      </c>
      <c r="E12" t="n">
        <v>12.77</v>
      </c>
      <c r="F12" t="n">
        <v>10.68</v>
      </c>
      <c r="G12" t="n">
        <v>40.05</v>
      </c>
      <c r="H12" t="n">
        <v>0.82</v>
      </c>
      <c r="I12" t="n">
        <v>16</v>
      </c>
      <c r="J12" t="n">
        <v>74.48</v>
      </c>
      <c r="K12" t="n">
        <v>32.27</v>
      </c>
      <c r="L12" t="n">
        <v>3.5</v>
      </c>
      <c r="M12" t="n">
        <v>14</v>
      </c>
      <c r="N12" t="n">
        <v>8.710000000000001</v>
      </c>
      <c r="O12" t="n">
        <v>9419.35</v>
      </c>
      <c r="P12" t="n">
        <v>72.09999999999999</v>
      </c>
      <c r="Q12" t="n">
        <v>197.77</v>
      </c>
      <c r="R12" t="n">
        <v>36.41</v>
      </c>
      <c r="S12" t="n">
        <v>25.4</v>
      </c>
      <c r="T12" t="n">
        <v>4623.27</v>
      </c>
      <c r="U12" t="n">
        <v>0.7</v>
      </c>
      <c r="V12" t="n">
        <v>0.87</v>
      </c>
      <c r="W12" t="n">
        <v>2.96</v>
      </c>
      <c r="X12" t="n">
        <v>0.29</v>
      </c>
      <c r="Y12" t="n">
        <v>1</v>
      </c>
      <c r="Z12" t="n">
        <v>10</v>
      </c>
      <c r="AA12" t="n">
        <v>359.5805476685028</v>
      </c>
      <c r="AB12" t="n">
        <v>491.9939688942147</v>
      </c>
      <c r="AC12" t="n">
        <v>445.0387550208223</v>
      </c>
      <c r="AD12" t="n">
        <v>359580.5476685028</v>
      </c>
      <c r="AE12" t="n">
        <v>491993.9688942147</v>
      </c>
      <c r="AF12" t="n">
        <v>2.967754718173006e-05</v>
      </c>
      <c r="AG12" t="n">
        <v>34</v>
      </c>
      <c r="AH12" t="n">
        <v>445038.7550208223</v>
      </c>
    </row>
    <row r="13">
      <c r="A13" t="n">
        <v>11</v>
      </c>
      <c r="B13" t="n">
        <v>30</v>
      </c>
      <c r="C13" t="inlineStr">
        <is>
          <t xml:space="preserve">CONCLUIDO	</t>
        </is>
      </c>
      <c r="D13" t="n">
        <v>7.8418</v>
      </c>
      <c r="E13" t="n">
        <v>12.75</v>
      </c>
      <c r="F13" t="n">
        <v>10.68</v>
      </c>
      <c r="G13" t="n">
        <v>42.7</v>
      </c>
      <c r="H13" t="n">
        <v>0.88</v>
      </c>
      <c r="I13" t="n">
        <v>15</v>
      </c>
      <c r="J13" t="n">
        <v>74.77</v>
      </c>
      <c r="K13" t="n">
        <v>32.27</v>
      </c>
      <c r="L13" t="n">
        <v>3.75</v>
      </c>
      <c r="M13" t="n">
        <v>13</v>
      </c>
      <c r="N13" t="n">
        <v>8.75</v>
      </c>
      <c r="O13" t="n">
        <v>9455.940000000001</v>
      </c>
      <c r="P13" t="n">
        <v>71.79000000000001</v>
      </c>
      <c r="Q13" t="n">
        <v>197.77</v>
      </c>
      <c r="R13" t="n">
        <v>36.2</v>
      </c>
      <c r="S13" t="n">
        <v>25.4</v>
      </c>
      <c r="T13" t="n">
        <v>4521.55</v>
      </c>
      <c r="U13" t="n">
        <v>0.7</v>
      </c>
      <c r="V13" t="n">
        <v>0.87</v>
      </c>
      <c r="W13" t="n">
        <v>2.96</v>
      </c>
      <c r="X13" t="n">
        <v>0.28</v>
      </c>
      <c r="Y13" t="n">
        <v>1</v>
      </c>
      <c r="Z13" t="n">
        <v>10</v>
      </c>
      <c r="AA13" t="n">
        <v>359.2753798219568</v>
      </c>
      <c r="AB13" t="n">
        <v>491.5764247835153</v>
      </c>
      <c r="AC13" t="n">
        <v>444.6610607340212</v>
      </c>
      <c r="AD13" t="n">
        <v>359275.3798219568</v>
      </c>
      <c r="AE13" t="n">
        <v>491576.4247835153</v>
      </c>
      <c r="AF13" t="n">
        <v>2.97234107934775e-05</v>
      </c>
      <c r="AG13" t="n">
        <v>34</v>
      </c>
      <c r="AH13" t="n">
        <v>444661.0607340212</v>
      </c>
    </row>
    <row r="14">
      <c r="A14" t="n">
        <v>12</v>
      </c>
      <c r="B14" t="n">
        <v>30</v>
      </c>
      <c r="C14" t="inlineStr">
        <is>
          <t xml:space="preserve">CONCLUIDO	</t>
        </is>
      </c>
      <c r="D14" t="n">
        <v>7.868</v>
      </c>
      <c r="E14" t="n">
        <v>12.71</v>
      </c>
      <c r="F14" t="n">
        <v>10.65</v>
      </c>
      <c r="G14" t="n">
        <v>45.63</v>
      </c>
      <c r="H14" t="n">
        <v>0.93</v>
      </c>
      <c r="I14" t="n">
        <v>14</v>
      </c>
      <c r="J14" t="n">
        <v>75.06999999999999</v>
      </c>
      <c r="K14" t="n">
        <v>32.27</v>
      </c>
      <c r="L14" t="n">
        <v>4</v>
      </c>
      <c r="M14" t="n">
        <v>12</v>
      </c>
      <c r="N14" t="n">
        <v>8.800000000000001</v>
      </c>
      <c r="O14" t="n">
        <v>9492.549999999999</v>
      </c>
      <c r="P14" t="n">
        <v>71.09</v>
      </c>
      <c r="Q14" t="n">
        <v>197.75</v>
      </c>
      <c r="R14" t="n">
        <v>35.28</v>
      </c>
      <c r="S14" t="n">
        <v>25.4</v>
      </c>
      <c r="T14" t="n">
        <v>4067.12</v>
      </c>
      <c r="U14" t="n">
        <v>0.72</v>
      </c>
      <c r="V14" t="n">
        <v>0.87</v>
      </c>
      <c r="W14" t="n">
        <v>2.96</v>
      </c>
      <c r="X14" t="n">
        <v>0.26</v>
      </c>
      <c r="Y14" t="n">
        <v>1</v>
      </c>
      <c r="Z14" t="n">
        <v>10</v>
      </c>
      <c r="AA14" t="n">
        <v>358.5748954542951</v>
      </c>
      <c r="AB14" t="n">
        <v>490.6179911684913</v>
      </c>
      <c r="AC14" t="n">
        <v>443.7940986780451</v>
      </c>
      <c r="AD14" t="n">
        <v>358574.8954542951</v>
      </c>
      <c r="AE14" t="n">
        <v>490617.9911684913</v>
      </c>
      <c r="AF14" t="n">
        <v>2.982271877924468e-05</v>
      </c>
      <c r="AG14" t="n">
        <v>34</v>
      </c>
      <c r="AH14" t="n">
        <v>443794.0986780451</v>
      </c>
    </row>
    <row r="15">
      <c r="A15" t="n">
        <v>13</v>
      </c>
      <c r="B15" t="n">
        <v>30</v>
      </c>
      <c r="C15" t="inlineStr">
        <is>
          <t xml:space="preserve">CONCLUIDO	</t>
        </is>
      </c>
      <c r="D15" t="n">
        <v>7.8885</v>
      </c>
      <c r="E15" t="n">
        <v>12.68</v>
      </c>
      <c r="F15" t="n">
        <v>10.63</v>
      </c>
      <c r="G15" t="n">
        <v>49.06</v>
      </c>
      <c r="H15" t="n">
        <v>0.99</v>
      </c>
      <c r="I15" t="n">
        <v>13</v>
      </c>
      <c r="J15" t="n">
        <v>75.37</v>
      </c>
      <c r="K15" t="n">
        <v>32.27</v>
      </c>
      <c r="L15" t="n">
        <v>4.25</v>
      </c>
      <c r="M15" t="n">
        <v>11</v>
      </c>
      <c r="N15" t="n">
        <v>8.85</v>
      </c>
      <c r="O15" t="n">
        <v>9529.18</v>
      </c>
      <c r="P15" t="n">
        <v>70.54000000000001</v>
      </c>
      <c r="Q15" t="n">
        <v>197.75</v>
      </c>
      <c r="R15" t="n">
        <v>34.82</v>
      </c>
      <c r="S15" t="n">
        <v>25.4</v>
      </c>
      <c r="T15" t="n">
        <v>3839.77</v>
      </c>
      <c r="U15" t="n">
        <v>0.73</v>
      </c>
      <c r="V15" t="n">
        <v>0.88</v>
      </c>
      <c r="W15" t="n">
        <v>2.96</v>
      </c>
      <c r="X15" t="n">
        <v>0.24</v>
      </c>
      <c r="Y15" t="n">
        <v>1</v>
      </c>
      <c r="Z15" t="n">
        <v>10</v>
      </c>
      <c r="AA15" t="n">
        <v>358.0311310216667</v>
      </c>
      <c r="AB15" t="n">
        <v>489.8739886825755</v>
      </c>
      <c r="AC15" t="n">
        <v>443.121102745171</v>
      </c>
      <c r="AD15" t="n">
        <v>358031.1310216667</v>
      </c>
      <c r="AE15" t="n">
        <v>489873.9886825755</v>
      </c>
      <c r="AF15" t="n">
        <v>2.99004215925358e-05</v>
      </c>
      <c r="AG15" t="n">
        <v>34</v>
      </c>
      <c r="AH15" t="n">
        <v>443121.102745171</v>
      </c>
    </row>
    <row r="16">
      <c r="A16" t="n">
        <v>14</v>
      </c>
      <c r="B16" t="n">
        <v>30</v>
      </c>
      <c r="C16" t="inlineStr">
        <is>
          <t xml:space="preserve">CONCLUIDO	</t>
        </is>
      </c>
      <c r="D16" t="n">
        <v>7.8901</v>
      </c>
      <c r="E16" t="n">
        <v>12.67</v>
      </c>
      <c r="F16" t="n">
        <v>10.63</v>
      </c>
      <c r="G16" t="n">
        <v>49.05</v>
      </c>
      <c r="H16" t="n">
        <v>1.04</v>
      </c>
      <c r="I16" t="n">
        <v>13</v>
      </c>
      <c r="J16" t="n">
        <v>75.66</v>
      </c>
      <c r="K16" t="n">
        <v>32.27</v>
      </c>
      <c r="L16" t="n">
        <v>4.5</v>
      </c>
      <c r="M16" t="n">
        <v>11</v>
      </c>
      <c r="N16" t="n">
        <v>8.890000000000001</v>
      </c>
      <c r="O16" t="n">
        <v>9565.83</v>
      </c>
      <c r="P16" t="n">
        <v>69.72</v>
      </c>
      <c r="Q16" t="n">
        <v>197.76</v>
      </c>
      <c r="R16" t="n">
        <v>34.83</v>
      </c>
      <c r="S16" t="n">
        <v>25.4</v>
      </c>
      <c r="T16" t="n">
        <v>3845.75</v>
      </c>
      <c r="U16" t="n">
        <v>0.73</v>
      </c>
      <c r="V16" t="n">
        <v>0.88</v>
      </c>
      <c r="W16" t="n">
        <v>2.96</v>
      </c>
      <c r="X16" t="n">
        <v>0.24</v>
      </c>
      <c r="Y16" t="n">
        <v>1</v>
      </c>
      <c r="Z16" t="n">
        <v>10</v>
      </c>
      <c r="AA16" t="n">
        <v>348.6199605915007</v>
      </c>
      <c r="AB16" t="n">
        <v>476.9972101084857</v>
      </c>
      <c r="AC16" t="n">
        <v>431.4732658455202</v>
      </c>
      <c r="AD16" t="n">
        <v>348619.9605915007</v>
      </c>
      <c r="AE16" t="n">
        <v>476997.2101084857</v>
      </c>
      <c r="AF16" t="n">
        <v>2.990648620235364e-05</v>
      </c>
      <c r="AG16" t="n">
        <v>33</v>
      </c>
      <c r="AH16" t="n">
        <v>431473.2658455202</v>
      </c>
    </row>
    <row r="17">
      <c r="A17" t="n">
        <v>15</v>
      </c>
      <c r="B17" t="n">
        <v>30</v>
      </c>
      <c r="C17" t="inlineStr">
        <is>
          <t xml:space="preserve">CONCLUIDO	</t>
        </is>
      </c>
      <c r="D17" t="n">
        <v>7.9058</v>
      </c>
      <c r="E17" t="n">
        <v>12.65</v>
      </c>
      <c r="F17" t="n">
        <v>10.62</v>
      </c>
      <c r="G17" t="n">
        <v>53.09</v>
      </c>
      <c r="H17" t="n">
        <v>1.09</v>
      </c>
      <c r="I17" t="n">
        <v>12</v>
      </c>
      <c r="J17" t="n">
        <v>75.95999999999999</v>
      </c>
      <c r="K17" t="n">
        <v>32.27</v>
      </c>
      <c r="L17" t="n">
        <v>4.75</v>
      </c>
      <c r="M17" t="n">
        <v>10</v>
      </c>
      <c r="N17" t="n">
        <v>8.94</v>
      </c>
      <c r="O17" t="n">
        <v>9602.5</v>
      </c>
      <c r="P17" t="n">
        <v>69.23999999999999</v>
      </c>
      <c r="Q17" t="n">
        <v>197.78</v>
      </c>
      <c r="R17" t="n">
        <v>34.26</v>
      </c>
      <c r="S17" t="n">
        <v>25.4</v>
      </c>
      <c r="T17" t="n">
        <v>3563.87</v>
      </c>
      <c r="U17" t="n">
        <v>0.74</v>
      </c>
      <c r="V17" t="n">
        <v>0.88</v>
      </c>
      <c r="W17" t="n">
        <v>2.96</v>
      </c>
      <c r="X17" t="n">
        <v>0.23</v>
      </c>
      <c r="Y17" t="n">
        <v>1</v>
      </c>
      <c r="Z17" t="n">
        <v>10</v>
      </c>
      <c r="AA17" t="n">
        <v>348.1702547990453</v>
      </c>
      <c r="AB17" t="n">
        <v>476.3819028036289</v>
      </c>
      <c r="AC17" t="n">
        <v>430.9166826062497</v>
      </c>
      <c r="AD17" t="n">
        <v>348170.2547990453</v>
      </c>
      <c r="AE17" t="n">
        <v>476381.9028036289</v>
      </c>
      <c r="AF17" t="n">
        <v>2.996599518619123e-05</v>
      </c>
      <c r="AG17" t="n">
        <v>33</v>
      </c>
      <c r="AH17" t="n">
        <v>430916.6826062497</v>
      </c>
    </row>
    <row r="18">
      <c r="A18" t="n">
        <v>16</v>
      </c>
      <c r="B18" t="n">
        <v>30</v>
      </c>
      <c r="C18" t="inlineStr">
        <is>
          <t xml:space="preserve">CONCLUIDO	</t>
        </is>
      </c>
      <c r="D18" t="n">
        <v>7.9369</v>
      </c>
      <c r="E18" t="n">
        <v>12.6</v>
      </c>
      <c r="F18" t="n">
        <v>10.58</v>
      </c>
      <c r="G18" t="n">
        <v>57.73</v>
      </c>
      <c r="H18" t="n">
        <v>1.15</v>
      </c>
      <c r="I18" t="n">
        <v>11</v>
      </c>
      <c r="J18" t="n">
        <v>76.26000000000001</v>
      </c>
      <c r="K18" t="n">
        <v>32.27</v>
      </c>
      <c r="L18" t="n">
        <v>5</v>
      </c>
      <c r="M18" t="n">
        <v>9</v>
      </c>
      <c r="N18" t="n">
        <v>8.99</v>
      </c>
      <c r="O18" t="n">
        <v>9639.200000000001</v>
      </c>
      <c r="P18" t="n">
        <v>68.23999999999999</v>
      </c>
      <c r="Q18" t="n">
        <v>197.75</v>
      </c>
      <c r="R18" t="n">
        <v>33.37</v>
      </c>
      <c r="S18" t="n">
        <v>25.4</v>
      </c>
      <c r="T18" t="n">
        <v>3125.31</v>
      </c>
      <c r="U18" t="n">
        <v>0.76</v>
      </c>
      <c r="V18" t="n">
        <v>0.88</v>
      </c>
      <c r="W18" t="n">
        <v>2.96</v>
      </c>
      <c r="X18" t="n">
        <v>0.19</v>
      </c>
      <c r="Y18" t="n">
        <v>1</v>
      </c>
      <c r="Z18" t="n">
        <v>10</v>
      </c>
      <c r="AA18" t="n">
        <v>347.2356073558888</v>
      </c>
      <c r="AB18" t="n">
        <v>475.1030769381671</v>
      </c>
      <c r="AC18" t="n">
        <v>429.7599060865442</v>
      </c>
      <c r="AD18" t="n">
        <v>347235.6073558888</v>
      </c>
      <c r="AE18" t="n">
        <v>475103.0769381671</v>
      </c>
      <c r="AF18" t="n">
        <v>3.008387603952556e-05</v>
      </c>
      <c r="AG18" t="n">
        <v>33</v>
      </c>
      <c r="AH18" t="n">
        <v>429759.9060865442</v>
      </c>
    </row>
    <row r="19">
      <c r="A19" t="n">
        <v>17</v>
      </c>
      <c r="B19" t="n">
        <v>30</v>
      </c>
      <c r="C19" t="inlineStr">
        <is>
          <t xml:space="preserve">CONCLUIDO	</t>
        </is>
      </c>
      <c r="D19" t="n">
        <v>7.9321</v>
      </c>
      <c r="E19" t="n">
        <v>12.61</v>
      </c>
      <c r="F19" t="n">
        <v>10.59</v>
      </c>
      <c r="G19" t="n">
        <v>57.77</v>
      </c>
      <c r="H19" t="n">
        <v>1.2</v>
      </c>
      <c r="I19" t="n">
        <v>11</v>
      </c>
      <c r="J19" t="n">
        <v>76.56</v>
      </c>
      <c r="K19" t="n">
        <v>32.27</v>
      </c>
      <c r="L19" t="n">
        <v>5.25</v>
      </c>
      <c r="M19" t="n">
        <v>9</v>
      </c>
      <c r="N19" t="n">
        <v>9.039999999999999</v>
      </c>
      <c r="O19" t="n">
        <v>9675.91</v>
      </c>
      <c r="P19" t="n">
        <v>68.08</v>
      </c>
      <c r="Q19" t="n">
        <v>197.75</v>
      </c>
      <c r="R19" t="n">
        <v>33.52</v>
      </c>
      <c r="S19" t="n">
        <v>25.4</v>
      </c>
      <c r="T19" t="n">
        <v>3201.8</v>
      </c>
      <c r="U19" t="n">
        <v>0.76</v>
      </c>
      <c r="V19" t="n">
        <v>0.88</v>
      </c>
      <c r="W19" t="n">
        <v>2.96</v>
      </c>
      <c r="X19" t="n">
        <v>0.2</v>
      </c>
      <c r="Y19" t="n">
        <v>1</v>
      </c>
      <c r="Z19" t="n">
        <v>10</v>
      </c>
      <c r="AA19" t="n">
        <v>347.1666380805725</v>
      </c>
      <c r="AB19" t="n">
        <v>475.0087101329697</v>
      </c>
      <c r="AC19" t="n">
        <v>429.6745455167902</v>
      </c>
      <c r="AD19" t="n">
        <v>347166.6380805725</v>
      </c>
      <c r="AE19" t="n">
        <v>475008.7101329697</v>
      </c>
      <c r="AF19" t="n">
        <v>3.006568221007203e-05</v>
      </c>
      <c r="AG19" t="n">
        <v>33</v>
      </c>
      <c r="AH19" t="n">
        <v>429674.5455167902</v>
      </c>
    </row>
    <row r="20">
      <c r="A20" t="n">
        <v>18</v>
      </c>
      <c r="B20" t="n">
        <v>30</v>
      </c>
      <c r="C20" t="inlineStr">
        <is>
          <t xml:space="preserve">CONCLUIDO	</t>
        </is>
      </c>
      <c r="D20" t="n">
        <v>7.9613</v>
      </c>
      <c r="E20" t="n">
        <v>12.56</v>
      </c>
      <c r="F20" t="n">
        <v>10.56</v>
      </c>
      <c r="G20" t="n">
        <v>63.37</v>
      </c>
      <c r="H20" t="n">
        <v>1.25</v>
      </c>
      <c r="I20" t="n">
        <v>10</v>
      </c>
      <c r="J20" t="n">
        <v>76.84999999999999</v>
      </c>
      <c r="K20" t="n">
        <v>32.27</v>
      </c>
      <c r="L20" t="n">
        <v>5.5</v>
      </c>
      <c r="M20" t="n">
        <v>8</v>
      </c>
      <c r="N20" t="n">
        <v>9.08</v>
      </c>
      <c r="O20" t="n">
        <v>9712.65</v>
      </c>
      <c r="P20" t="n">
        <v>67.48</v>
      </c>
      <c r="Q20" t="n">
        <v>197.77</v>
      </c>
      <c r="R20" t="n">
        <v>32.71</v>
      </c>
      <c r="S20" t="n">
        <v>25.4</v>
      </c>
      <c r="T20" t="n">
        <v>2799.61</v>
      </c>
      <c r="U20" t="n">
        <v>0.78</v>
      </c>
      <c r="V20" t="n">
        <v>0.88</v>
      </c>
      <c r="W20" t="n">
        <v>2.95</v>
      </c>
      <c r="X20" t="n">
        <v>0.17</v>
      </c>
      <c r="Y20" t="n">
        <v>1</v>
      </c>
      <c r="Z20" t="n">
        <v>10</v>
      </c>
      <c r="AA20" t="n">
        <v>346.53285524595</v>
      </c>
      <c r="AB20" t="n">
        <v>474.1415404981139</v>
      </c>
      <c r="AC20" t="n">
        <v>428.8901373348048</v>
      </c>
      <c r="AD20" t="n">
        <v>346532.85524595</v>
      </c>
      <c r="AE20" t="n">
        <v>474141.5404981139</v>
      </c>
      <c r="AF20" t="n">
        <v>3.017636133924767e-05</v>
      </c>
      <c r="AG20" t="n">
        <v>33</v>
      </c>
      <c r="AH20" t="n">
        <v>428890.1373348047</v>
      </c>
    </row>
    <row r="21">
      <c r="A21" t="n">
        <v>19</v>
      </c>
      <c r="B21" t="n">
        <v>30</v>
      </c>
      <c r="C21" t="inlineStr">
        <is>
          <t xml:space="preserve">CONCLUIDO	</t>
        </is>
      </c>
      <c r="D21" t="n">
        <v>7.956</v>
      </c>
      <c r="E21" t="n">
        <v>12.57</v>
      </c>
      <c r="F21" t="n">
        <v>10.57</v>
      </c>
      <c r="G21" t="n">
        <v>63.42</v>
      </c>
      <c r="H21" t="n">
        <v>1.3</v>
      </c>
      <c r="I21" t="n">
        <v>10</v>
      </c>
      <c r="J21" t="n">
        <v>77.15000000000001</v>
      </c>
      <c r="K21" t="n">
        <v>32.27</v>
      </c>
      <c r="L21" t="n">
        <v>5.75</v>
      </c>
      <c r="M21" t="n">
        <v>8</v>
      </c>
      <c r="N21" t="n">
        <v>9.130000000000001</v>
      </c>
      <c r="O21" t="n">
        <v>9749.41</v>
      </c>
      <c r="P21" t="n">
        <v>66.79000000000001</v>
      </c>
      <c r="Q21" t="n">
        <v>197.77</v>
      </c>
      <c r="R21" t="n">
        <v>32.96</v>
      </c>
      <c r="S21" t="n">
        <v>25.4</v>
      </c>
      <c r="T21" t="n">
        <v>2924.99</v>
      </c>
      <c r="U21" t="n">
        <v>0.77</v>
      </c>
      <c r="V21" t="n">
        <v>0.88</v>
      </c>
      <c r="W21" t="n">
        <v>2.95</v>
      </c>
      <c r="X21" t="n">
        <v>0.18</v>
      </c>
      <c r="Y21" t="n">
        <v>1</v>
      </c>
      <c r="Z21" t="n">
        <v>10</v>
      </c>
      <c r="AA21" t="n">
        <v>346.1045478940363</v>
      </c>
      <c r="AB21" t="n">
        <v>473.5555114836388</v>
      </c>
      <c r="AC21" t="n">
        <v>428.3600381069743</v>
      </c>
      <c r="AD21" t="n">
        <v>346104.5478940363</v>
      </c>
      <c r="AE21" t="n">
        <v>473555.5114836388</v>
      </c>
      <c r="AF21" t="n">
        <v>3.015627231922607e-05</v>
      </c>
      <c r="AG21" t="n">
        <v>33</v>
      </c>
      <c r="AH21" t="n">
        <v>428360.0381069743</v>
      </c>
    </row>
    <row r="22">
      <c r="A22" t="n">
        <v>20</v>
      </c>
      <c r="B22" t="n">
        <v>30</v>
      </c>
      <c r="C22" t="inlineStr">
        <is>
          <t xml:space="preserve">CONCLUIDO	</t>
        </is>
      </c>
      <c r="D22" t="n">
        <v>7.9724</v>
      </c>
      <c r="E22" t="n">
        <v>12.54</v>
      </c>
      <c r="F22" t="n">
        <v>10.56</v>
      </c>
      <c r="G22" t="n">
        <v>70.40000000000001</v>
      </c>
      <c r="H22" t="n">
        <v>1.36</v>
      </c>
      <c r="I22" t="n">
        <v>9</v>
      </c>
      <c r="J22" t="n">
        <v>77.45</v>
      </c>
      <c r="K22" t="n">
        <v>32.27</v>
      </c>
      <c r="L22" t="n">
        <v>6</v>
      </c>
      <c r="M22" t="n">
        <v>7</v>
      </c>
      <c r="N22" t="n">
        <v>9.18</v>
      </c>
      <c r="O22" t="n">
        <v>9786.190000000001</v>
      </c>
      <c r="P22" t="n">
        <v>65.97</v>
      </c>
      <c r="Q22" t="n">
        <v>197.77</v>
      </c>
      <c r="R22" t="n">
        <v>32.69</v>
      </c>
      <c r="S22" t="n">
        <v>25.4</v>
      </c>
      <c r="T22" t="n">
        <v>2794.87</v>
      </c>
      <c r="U22" t="n">
        <v>0.78</v>
      </c>
      <c r="V22" t="n">
        <v>0.88</v>
      </c>
      <c r="W22" t="n">
        <v>2.95</v>
      </c>
      <c r="X22" t="n">
        <v>0.17</v>
      </c>
      <c r="Y22" t="n">
        <v>1</v>
      </c>
      <c r="Z22" t="n">
        <v>10</v>
      </c>
      <c r="AA22" t="n">
        <v>345.4267526280186</v>
      </c>
      <c r="AB22" t="n">
        <v>472.6281220984566</v>
      </c>
      <c r="AC22" t="n">
        <v>427.5211574631147</v>
      </c>
      <c r="AD22" t="n">
        <v>345426.7526280186</v>
      </c>
      <c r="AE22" t="n">
        <v>472628.1220984565</v>
      </c>
      <c r="AF22" t="n">
        <v>3.021843456985896e-05</v>
      </c>
      <c r="AG22" t="n">
        <v>33</v>
      </c>
      <c r="AH22" t="n">
        <v>427521.1574631147</v>
      </c>
    </row>
    <row r="23">
      <c r="A23" t="n">
        <v>21</v>
      </c>
      <c r="B23" t="n">
        <v>30</v>
      </c>
      <c r="C23" t="inlineStr">
        <is>
          <t xml:space="preserve">CONCLUIDO	</t>
        </is>
      </c>
      <c r="D23" t="n">
        <v>7.9817</v>
      </c>
      <c r="E23" t="n">
        <v>12.53</v>
      </c>
      <c r="F23" t="n">
        <v>10.54</v>
      </c>
      <c r="G23" t="n">
        <v>70.3</v>
      </c>
      <c r="H23" t="n">
        <v>1.41</v>
      </c>
      <c r="I23" t="n">
        <v>9</v>
      </c>
      <c r="J23" t="n">
        <v>77.75</v>
      </c>
      <c r="K23" t="n">
        <v>32.27</v>
      </c>
      <c r="L23" t="n">
        <v>6.25</v>
      </c>
      <c r="M23" t="n">
        <v>7</v>
      </c>
      <c r="N23" t="n">
        <v>9.23</v>
      </c>
      <c r="O23" t="n">
        <v>9822.99</v>
      </c>
      <c r="P23" t="n">
        <v>65.55</v>
      </c>
      <c r="Q23" t="n">
        <v>197.78</v>
      </c>
      <c r="R23" t="n">
        <v>32.22</v>
      </c>
      <c r="S23" t="n">
        <v>25.4</v>
      </c>
      <c r="T23" t="n">
        <v>2561.67</v>
      </c>
      <c r="U23" t="n">
        <v>0.79</v>
      </c>
      <c r="V23" t="n">
        <v>0.88</v>
      </c>
      <c r="W23" t="n">
        <v>2.95</v>
      </c>
      <c r="X23" t="n">
        <v>0.15</v>
      </c>
      <c r="Y23" t="n">
        <v>1</v>
      </c>
      <c r="Z23" t="n">
        <v>10</v>
      </c>
      <c r="AA23" t="n">
        <v>345.0634675760925</v>
      </c>
      <c r="AB23" t="n">
        <v>472.1310594634058</v>
      </c>
      <c r="AC23" t="n">
        <v>427.0715337883214</v>
      </c>
      <c r="AD23" t="n">
        <v>345063.4675760925</v>
      </c>
      <c r="AE23" t="n">
        <v>472131.0594634059</v>
      </c>
      <c r="AF23" t="n">
        <v>3.025368511442518e-05</v>
      </c>
      <c r="AG23" t="n">
        <v>33</v>
      </c>
      <c r="AH23" t="n">
        <v>427071.5337883214</v>
      </c>
    </row>
    <row r="24">
      <c r="A24" t="n">
        <v>22</v>
      </c>
      <c r="B24" t="n">
        <v>30</v>
      </c>
      <c r="C24" t="inlineStr">
        <is>
          <t xml:space="preserve">CONCLUIDO	</t>
        </is>
      </c>
      <c r="D24" t="n">
        <v>7.9807</v>
      </c>
      <c r="E24" t="n">
        <v>12.53</v>
      </c>
      <c r="F24" t="n">
        <v>10.55</v>
      </c>
      <c r="G24" t="n">
        <v>70.31</v>
      </c>
      <c r="H24" t="n">
        <v>1.46</v>
      </c>
      <c r="I24" t="n">
        <v>9</v>
      </c>
      <c r="J24" t="n">
        <v>78.05</v>
      </c>
      <c r="K24" t="n">
        <v>32.27</v>
      </c>
      <c r="L24" t="n">
        <v>6.5</v>
      </c>
      <c r="M24" t="n">
        <v>7</v>
      </c>
      <c r="N24" t="n">
        <v>9.279999999999999</v>
      </c>
      <c r="O24" t="n">
        <v>9859.809999999999</v>
      </c>
      <c r="P24" t="n">
        <v>64.84999999999999</v>
      </c>
      <c r="Q24" t="n">
        <v>197.76</v>
      </c>
      <c r="R24" t="n">
        <v>32.25</v>
      </c>
      <c r="S24" t="n">
        <v>25.4</v>
      </c>
      <c r="T24" t="n">
        <v>2574.5</v>
      </c>
      <c r="U24" t="n">
        <v>0.79</v>
      </c>
      <c r="V24" t="n">
        <v>0.88</v>
      </c>
      <c r="W24" t="n">
        <v>2.95</v>
      </c>
      <c r="X24" t="n">
        <v>0.16</v>
      </c>
      <c r="Y24" t="n">
        <v>1</v>
      </c>
      <c r="Z24" t="n">
        <v>10</v>
      </c>
      <c r="AA24" t="n">
        <v>344.6003130991803</v>
      </c>
      <c r="AB24" t="n">
        <v>471.4973510751611</v>
      </c>
      <c r="AC24" t="n">
        <v>426.4983056392355</v>
      </c>
      <c r="AD24" t="n">
        <v>344600.3130991802</v>
      </c>
      <c r="AE24" t="n">
        <v>471497.3510751611</v>
      </c>
      <c r="AF24" t="n">
        <v>3.024989473328903e-05</v>
      </c>
      <c r="AG24" t="n">
        <v>33</v>
      </c>
      <c r="AH24" t="n">
        <v>426498.3056392355</v>
      </c>
    </row>
    <row r="25">
      <c r="A25" t="n">
        <v>23</v>
      </c>
      <c r="B25" t="n">
        <v>30</v>
      </c>
      <c r="C25" t="inlineStr">
        <is>
          <t xml:space="preserve">CONCLUIDO	</t>
        </is>
      </c>
      <c r="D25" t="n">
        <v>8.0039</v>
      </c>
      <c r="E25" t="n">
        <v>12.49</v>
      </c>
      <c r="F25" t="n">
        <v>10.53</v>
      </c>
      <c r="G25" t="n">
        <v>78.94</v>
      </c>
      <c r="H25" t="n">
        <v>1.51</v>
      </c>
      <c r="I25" t="n">
        <v>8</v>
      </c>
      <c r="J25" t="n">
        <v>78.34999999999999</v>
      </c>
      <c r="K25" t="n">
        <v>32.27</v>
      </c>
      <c r="L25" t="n">
        <v>6.75</v>
      </c>
      <c r="M25" t="n">
        <v>2</v>
      </c>
      <c r="N25" t="n">
        <v>9.33</v>
      </c>
      <c r="O25" t="n">
        <v>9896.65</v>
      </c>
      <c r="P25" t="n">
        <v>64.31</v>
      </c>
      <c r="Q25" t="n">
        <v>197.78</v>
      </c>
      <c r="R25" t="n">
        <v>31.34</v>
      </c>
      <c r="S25" t="n">
        <v>25.4</v>
      </c>
      <c r="T25" t="n">
        <v>2125.73</v>
      </c>
      <c r="U25" t="n">
        <v>0.8100000000000001</v>
      </c>
      <c r="V25" t="n">
        <v>0.88</v>
      </c>
      <c r="W25" t="n">
        <v>2.96</v>
      </c>
      <c r="X25" t="n">
        <v>0.14</v>
      </c>
      <c r="Y25" t="n">
        <v>1</v>
      </c>
      <c r="Z25" t="n">
        <v>10</v>
      </c>
      <c r="AA25" t="n">
        <v>344.0667430389879</v>
      </c>
      <c r="AB25" t="n">
        <v>470.7672969793563</v>
      </c>
      <c r="AC25" t="n">
        <v>425.8379268816968</v>
      </c>
      <c r="AD25" t="n">
        <v>344066.7430389879</v>
      </c>
      <c r="AE25" t="n">
        <v>470767.2969793563</v>
      </c>
      <c r="AF25" t="n">
        <v>3.033783157564775e-05</v>
      </c>
      <c r="AG25" t="n">
        <v>33</v>
      </c>
      <c r="AH25" t="n">
        <v>425837.9268816969</v>
      </c>
    </row>
    <row r="26">
      <c r="A26" t="n">
        <v>24</v>
      </c>
      <c r="B26" t="n">
        <v>30</v>
      </c>
      <c r="C26" t="inlineStr">
        <is>
          <t xml:space="preserve">CONCLUIDO	</t>
        </is>
      </c>
      <c r="D26" t="n">
        <v>8.0009</v>
      </c>
      <c r="E26" t="n">
        <v>12.5</v>
      </c>
      <c r="F26" t="n">
        <v>10.53</v>
      </c>
      <c r="G26" t="n">
        <v>78.98</v>
      </c>
      <c r="H26" t="n">
        <v>1.56</v>
      </c>
      <c r="I26" t="n">
        <v>8</v>
      </c>
      <c r="J26" t="n">
        <v>78.65000000000001</v>
      </c>
      <c r="K26" t="n">
        <v>32.27</v>
      </c>
      <c r="L26" t="n">
        <v>7</v>
      </c>
      <c r="M26" t="n">
        <v>2</v>
      </c>
      <c r="N26" t="n">
        <v>9.380000000000001</v>
      </c>
      <c r="O26" t="n">
        <v>9933.52</v>
      </c>
      <c r="P26" t="n">
        <v>64.41</v>
      </c>
      <c r="Q26" t="n">
        <v>197.78</v>
      </c>
      <c r="R26" t="n">
        <v>31.48</v>
      </c>
      <c r="S26" t="n">
        <v>25.4</v>
      </c>
      <c r="T26" t="n">
        <v>2197.87</v>
      </c>
      <c r="U26" t="n">
        <v>0.8100000000000001</v>
      </c>
      <c r="V26" t="n">
        <v>0.88</v>
      </c>
      <c r="W26" t="n">
        <v>2.96</v>
      </c>
      <c r="X26" t="n">
        <v>0.14</v>
      </c>
      <c r="Y26" t="n">
        <v>1</v>
      </c>
      <c r="Z26" t="n">
        <v>10</v>
      </c>
      <c r="AA26" t="n">
        <v>344.1541347580738</v>
      </c>
      <c r="AB26" t="n">
        <v>470.8868701848601</v>
      </c>
      <c r="AC26" t="n">
        <v>425.9460881882895</v>
      </c>
      <c r="AD26" t="n">
        <v>344154.1347580738</v>
      </c>
      <c r="AE26" t="n">
        <v>470886.8701848601</v>
      </c>
      <c r="AF26" t="n">
        <v>3.03264604322393e-05</v>
      </c>
      <c r="AG26" t="n">
        <v>33</v>
      </c>
      <c r="AH26" t="n">
        <v>425946.0881882895</v>
      </c>
    </row>
    <row r="27">
      <c r="A27" t="n">
        <v>25</v>
      </c>
      <c r="B27" t="n">
        <v>30</v>
      </c>
      <c r="C27" t="inlineStr">
        <is>
          <t xml:space="preserve">CONCLUIDO	</t>
        </is>
      </c>
      <c r="D27" t="n">
        <v>7.9984</v>
      </c>
      <c r="E27" t="n">
        <v>12.5</v>
      </c>
      <c r="F27" t="n">
        <v>10.53</v>
      </c>
      <c r="G27" t="n">
        <v>79.01000000000001</v>
      </c>
      <c r="H27" t="n">
        <v>1.61</v>
      </c>
      <c r="I27" t="n">
        <v>8</v>
      </c>
      <c r="J27" t="n">
        <v>78.94</v>
      </c>
      <c r="K27" t="n">
        <v>32.27</v>
      </c>
      <c r="L27" t="n">
        <v>7.25</v>
      </c>
      <c r="M27" t="n">
        <v>1</v>
      </c>
      <c r="N27" t="n">
        <v>9.42</v>
      </c>
      <c r="O27" t="n">
        <v>9970.41</v>
      </c>
      <c r="P27" t="n">
        <v>64.56</v>
      </c>
      <c r="Q27" t="n">
        <v>197.82</v>
      </c>
      <c r="R27" t="n">
        <v>31.53</v>
      </c>
      <c r="S27" t="n">
        <v>25.4</v>
      </c>
      <c r="T27" t="n">
        <v>2223.25</v>
      </c>
      <c r="U27" t="n">
        <v>0.8100000000000001</v>
      </c>
      <c r="V27" t="n">
        <v>0.88</v>
      </c>
      <c r="W27" t="n">
        <v>2.96</v>
      </c>
      <c r="X27" t="n">
        <v>0.14</v>
      </c>
      <c r="Y27" t="n">
        <v>1</v>
      </c>
      <c r="Z27" t="n">
        <v>10</v>
      </c>
      <c r="AA27" t="n">
        <v>344.2723699953033</v>
      </c>
      <c r="AB27" t="n">
        <v>471.0486448526082</v>
      </c>
      <c r="AC27" t="n">
        <v>426.0924233087998</v>
      </c>
      <c r="AD27" t="n">
        <v>344272.3699953033</v>
      </c>
      <c r="AE27" t="n">
        <v>471048.6448526082</v>
      </c>
      <c r="AF27" t="n">
        <v>3.031698447939892e-05</v>
      </c>
      <c r="AG27" t="n">
        <v>33</v>
      </c>
      <c r="AH27" t="n">
        <v>426092.4233087998</v>
      </c>
    </row>
    <row r="28">
      <c r="A28" t="n">
        <v>26</v>
      </c>
      <c r="B28" t="n">
        <v>30</v>
      </c>
      <c r="C28" t="inlineStr">
        <is>
          <t xml:space="preserve">CONCLUIDO	</t>
        </is>
      </c>
      <c r="D28" t="n">
        <v>7.9979</v>
      </c>
      <c r="E28" t="n">
        <v>12.5</v>
      </c>
      <c r="F28" t="n">
        <v>10.54</v>
      </c>
      <c r="G28" t="n">
        <v>79.01000000000001</v>
      </c>
      <c r="H28" t="n">
        <v>1.66</v>
      </c>
      <c r="I28" t="n">
        <v>8</v>
      </c>
      <c r="J28" t="n">
        <v>79.23999999999999</v>
      </c>
      <c r="K28" t="n">
        <v>32.27</v>
      </c>
      <c r="L28" t="n">
        <v>7.5</v>
      </c>
      <c r="M28" t="n">
        <v>0</v>
      </c>
      <c r="N28" t="n">
        <v>9.470000000000001</v>
      </c>
      <c r="O28" t="n">
        <v>10007.31</v>
      </c>
      <c r="P28" t="n">
        <v>64.73999999999999</v>
      </c>
      <c r="Q28" t="n">
        <v>197.82</v>
      </c>
      <c r="R28" t="n">
        <v>31.54</v>
      </c>
      <c r="S28" t="n">
        <v>25.4</v>
      </c>
      <c r="T28" t="n">
        <v>2227.1</v>
      </c>
      <c r="U28" t="n">
        <v>0.8100000000000001</v>
      </c>
      <c r="V28" t="n">
        <v>0.88</v>
      </c>
      <c r="W28" t="n">
        <v>2.96</v>
      </c>
      <c r="X28" t="n">
        <v>0.14</v>
      </c>
      <c r="Y28" t="n">
        <v>1</v>
      </c>
      <c r="Z28" t="n">
        <v>10</v>
      </c>
      <c r="AA28" t="n">
        <v>344.4056420545375</v>
      </c>
      <c r="AB28" t="n">
        <v>471.2309935636005</v>
      </c>
      <c r="AC28" t="n">
        <v>426.2573689147431</v>
      </c>
      <c r="AD28" t="n">
        <v>344405.6420545374</v>
      </c>
      <c r="AE28" t="n">
        <v>471230.9935636005</v>
      </c>
      <c r="AF28" t="n">
        <v>3.031508928883084e-05</v>
      </c>
      <c r="AG28" t="n">
        <v>33</v>
      </c>
      <c r="AH28" t="n">
        <v>426257.3689147431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7.5353</v>
      </c>
      <c r="E2" t="n">
        <v>13.27</v>
      </c>
      <c r="F2" t="n">
        <v>11.15</v>
      </c>
      <c r="G2" t="n">
        <v>17.61</v>
      </c>
      <c r="H2" t="n">
        <v>0.43</v>
      </c>
      <c r="I2" t="n">
        <v>38</v>
      </c>
      <c r="J2" t="n">
        <v>39.78</v>
      </c>
      <c r="K2" t="n">
        <v>19.54</v>
      </c>
      <c r="L2" t="n">
        <v>1</v>
      </c>
      <c r="M2" t="n">
        <v>36</v>
      </c>
      <c r="N2" t="n">
        <v>4.24</v>
      </c>
      <c r="O2" t="n">
        <v>5140</v>
      </c>
      <c r="P2" t="n">
        <v>50.48</v>
      </c>
      <c r="Q2" t="n">
        <v>197.82</v>
      </c>
      <c r="R2" t="n">
        <v>50.86</v>
      </c>
      <c r="S2" t="n">
        <v>25.4</v>
      </c>
      <c r="T2" t="n">
        <v>11734.91</v>
      </c>
      <c r="U2" t="n">
        <v>0.5</v>
      </c>
      <c r="V2" t="n">
        <v>0.83</v>
      </c>
      <c r="W2" t="n">
        <v>3</v>
      </c>
      <c r="X2" t="n">
        <v>0.76</v>
      </c>
      <c r="Y2" t="n">
        <v>1</v>
      </c>
      <c r="Z2" t="n">
        <v>10</v>
      </c>
      <c r="AA2" t="n">
        <v>351.5742556755546</v>
      </c>
      <c r="AB2" t="n">
        <v>481.0394069767889</v>
      </c>
      <c r="AC2" t="n">
        <v>435.1296811179714</v>
      </c>
      <c r="AD2" t="n">
        <v>351574.2556755546</v>
      </c>
      <c r="AE2" t="n">
        <v>481039.4069767889</v>
      </c>
      <c r="AF2" t="n">
        <v>3.777625746122933e-05</v>
      </c>
      <c r="AG2" t="n">
        <v>35</v>
      </c>
      <c r="AH2" t="n">
        <v>435129.6811179714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7.7042</v>
      </c>
      <c r="E3" t="n">
        <v>12.98</v>
      </c>
      <c r="F3" t="n">
        <v>10.96</v>
      </c>
      <c r="G3" t="n">
        <v>22.67</v>
      </c>
      <c r="H3" t="n">
        <v>0.53</v>
      </c>
      <c r="I3" t="n">
        <v>29</v>
      </c>
      <c r="J3" t="n">
        <v>40.06</v>
      </c>
      <c r="K3" t="n">
        <v>19.54</v>
      </c>
      <c r="L3" t="n">
        <v>1.25</v>
      </c>
      <c r="M3" t="n">
        <v>27</v>
      </c>
      <c r="N3" t="n">
        <v>4.26</v>
      </c>
      <c r="O3" t="n">
        <v>5174.29</v>
      </c>
      <c r="P3" t="n">
        <v>48.68</v>
      </c>
      <c r="Q3" t="n">
        <v>197.8</v>
      </c>
      <c r="R3" t="n">
        <v>44.96</v>
      </c>
      <c r="S3" t="n">
        <v>25.4</v>
      </c>
      <c r="T3" t="n">
        <v>8831.99</v>
      </c>
      <c r="U3" t="n">
        <v>0.5600000000000001</v>
      </c>
      <c r="V3" t="n">
        <v>0.85</v>
      </c>
      <c r="W3" t="n">
        <v>2.99</v>
      </c>
      <c r="X3" t="n">
        <v>0.57</v>
      </c>
      <c r="Y3" t="n">
        <v>1</v>
      </c>
      <c r="Z3" t="n">
        <v>10</v>
      </c>
      <c r="AA3" t="n">
        <v>340.4573479286896</v>
      </c>
      <c r="AB3" t="n">
        <v>465.828763354172</v>
      </c>
      <c r="AC3" t="n">
        <v>421.3707199744247</v>
      </c>
      <c r="AD3" t="n">
        <v>340457.3479286896</v>
      </c>
      <c r="AE3" t="n">
        <v>465828.763354172</v>
      </c>
      <c r="AF3" t="n">
        <v>3.862299347508433e-05</v>
      </c>
      <c r="AG3" t="n">
        <v>34</v>
      </c>
      <c r="AH3" t="n">
        <v>421370.7199744247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7.7956</v>
      </c>
      <c r="E4" t="n">
        <v>12.83</v>
      </c>
      <c r="F4" t="n">
        <v>10.86</v>
      </c>
      <c r="G4" t="n">
        <v>27.16</v>
      </c>
      <c r="H4" t="n">
        <v>0.64</v>
      </c>
      <c r="I4" t="n">
        <v>24</v>
      </c>
      <c r="J4" t="n">
        <v>40.34</v>
      </c>
      <c r="K4" t="n">
        <v>19.54</v>
      </c>
      <c r="L4" t="n">
        <v>1.5</v>
      </c>
      <c r="M4" t="n">
        <v>22</v>
      </c>
      <c r="N4" t="n">
        <v>4.29</v>
      </c>
      <c r="O4" t="n">
        <v>5208.6</v>
      </c>
      <c r="P4" t="n">
        <v>47.25</v>
      </c>
      <c r="Q4" t="n">
        <v>197.8</v>
      </c>
      <c r="R4" t="n">
        <v>41.9</v>
      </c>
      <c r="S4" t="n">
        <v>25.4</v>
      </c>
      <c r="T4" t="n">
        <v>7326.03</v>
      </c>
      <c r="U4" t="n">
        <v>0.61</v>
      </c>
      <c r="V4" t="n">
        <v>0.86</v>
      </c>
      <c r="W4" t="n">
        <v>2.98</v>
      </c>
      <c r="X4" t="n">
        <v>0.47</v>
      </c>
      <c r="Y4" t="n">
        <v>1</v>
      </c>
      <c r="Z4" t="n">
        <v>10</v>
      </c>
      <c r="AA4" t="n">
        <v>338.9211734199305</v>
      </c>
      <c r="AB4" t="n">
        <v>463.7269016200516</v>
      </c>
      <c r="AC4" t="n">
        <v>419.4694569742273</v>
      </c>
      <c r="AD4" t="n">
        <v>338921.1734199305</v>
      </c>
      <c r="AE4" t="n">
        <v>463726.9016200516</v>
      </c>
      <c r="AF4" t="n">
        <v>3.908120349087089e-05</v>
      </c>
      <c r="AG4" t="n">
        <v>34</v>
      </c>
      <c r="AH4" t="n">
        <v>419469.4569742273</v>
      </c>
    </row>
    <row r="5">
      <c r="A5" t="n">
        <v>3</v>
      </c>
      <c r="B5" t="n">
        <v>15</v>
      </c>
      <c r="C5" t="inlineStr">
        <is>
          <t xml:space="preserve">CONCLUIDO	</t>
        </is>
      </c>
      <c r="D5" t="n">
        <v>7.8754</v>
      </c>
      <c r="E5" t="n">
        <v>12.7</v>
      </c>
      <c r="F5" t="n">
        <v>10.78</v>
      </c>
      <c r="G5" t="n">
        <v>32.33</v>
      </c>
      <c r="H5" t="n">
        <v>0.74</v>
      </c>
      <c r="I5" t="n">
        <v>20</v>
      </c>
      <c r="J5" t="n">
        <v>40.61</v>
      </c>
      <c r="K5" t="n">
        <v>19.54</v>
      </c>
      <c r="L5" t="n">
        <v>1.75</v>
      </c>
      <c r="M5" t="n">
        <v>18</v>
      </c>
      <c r="N5" t="n">
        <v>4.32</v>
      </c>
      <c r="O5" t="n">
        <v>5242.92</v>
      </c>
      <c r="P5" t="n">
        <v>45.91</v>
      </c>
      <c r="Q5" t="n">
        <v>197.78</v>
      </c>
      <c r="R5" t="n">
        <v>39.24</v>
      </c>
      <c r="S5" t="n">
        <v>25.4</v>
      </c>
      <c r="T5" t="n">
        <v>6014.71</v>
      </c>
      <c r="U5" t="n">
        <v>0.65</v>
      </c>
      <c r="V5" t="n">
        <v>0.86</v>
      </c>
      <c r="W5" t="n">
        <v>2.98</v>
      </c>
      <c r="X5" t="n">
        <v>0.39</v>
      </c>
      <c r="Y5" t="n">
        <v>1</v>
      </c>
      <c r="Z5" t="n">
        <v>10</v>
      </c>
      <c r="AA5" t="n">
        <v>337.5501375035527</v>
      </c>
      <c r="AB5" t="n">
        <v>461.8509897934277</v>
      </c>
      <c r="AC5" t="n">
        <v>417.7725795394776</v>
      </c>
      <c r="AD5" t="n">
        <v>337550.1375035527</v>
      </c>
      <c r="AE5" t="n">
        <v>461850.9897934278</v>
      </c>
      <c r="AF5" t="n">
        <v>3.948125993791428e-05</v>
      </c>
      <c r="AG5" t="n">
        <v>34</v>
      </c>
      <c r="AH5" t="n">
        <v>417772.5795394777</v>
      </c>
    </row>
    <row r="6">
      <c r="A6" t="n">
        <v>4</v>
      </c>
      <c r="B6" t="n">
        <v>15</v>
      </c>
      <c r="C6" t="inlineStr">
        <is>
          <t xml:space="preserve">CONCLUIDO	</t>
        </is>
      </c>
      <c r="D6" t="n">
        <v>7.9386</v>
      </c>
      <c r="E6" t="n">
        <v>12.6</v>
      </c>
      <c r="F6" t="n">
        <v>10.71</v>
      </c>
      <c r="G6" t="n">
        <v>37.8</v>
      </c>
      <c r="H6" t="n">
        <v>0.84</v>
      </c>
      <c r="I6" t="n">
        <v>17</v>
      </c>
      <c r="J6" t="n">
        <v>40.89</v>
      </c>
      <c r="K6" t="n">
        <v>19.54</v>
      </c>
      <c r="L6" t="n">
        <v>2</v>
      </c>
      <c r="M6" t="n">
        <v>14</v>
      </c>
      <c r="N6" t="n">
        <v>4.35</v>
      </c>
      <c r="O6" t="n">
        <v>5277.26</v>
      </c>
      <c r="P6" t="n">
        <v>44.23</v>
      </c>
      <c r="Q6" t="n">
        <v>197.78</v>
      </c>
      <c r="R6" t="n">
        <v>37.19</v>
      </c>
      <c r="S6" t="n">
        <v>25.4</v>
      </c>
      <c r="T6" t="n">
        <v>5007.48</v>
      </c>
      <c r="U6" t="n">
        <v>0.68</v>
      </c>
      <c r="V6" t="n">
        <v>0.87</v>
      </c>
      <c r="W6" t="n">
        <v>2.97</v>
      </c>
      <c r="X6" t="n">
        <v>0.32</v>
      </c>
      <c r="Y6" t="n">
        <v>1</v>
      </c>
      <c r="Z6" t="n">
        <v>10</v>
      </c>
      <c r="AA6" t="n">
        <v>327.2704584217526</v>
      </c>
      <c r="AB6" t="n">
        <v>447.7858793662748</v>
      </c>
      <c r="AC6" t="n">
        <v>405.0498235109857</v>
      </c>
      <c r="AD6" t="n">
        <v>327270.4584217526</v>
      </c>
      <c r="AE6" t="n">
        <v>447785.8793662748</v>
      </c>
      <c r="AF6" t="n">
        <v>3.979809662279075e-05</v>
      </c>
      <c r="AG6" t="n">
        <v>33</v>
      </c>
      <c r="AH6" t="n">
        <v>405049.8235109857</v>
      </c>
    </row>
    <row r="7">
      <c r="A7" t="n">
        <v>5</v>
      </c>
      <c r="B7" t="n">
        <v>15</v>
      </c>
      <c r="C7" t="inlineStr">
        <is>
          <t xml:space="preserve">CONCLUIDO	</t>
        </is>
      </c>
      <c r="D7" t="n">
        <v>7.9681</v>
      </c>
      <c r="E7" t="n">
        <v>12.55</v>
      </c>
      <c r="F7" t="n">
        <v>10.68</v>
      </c>
      <c r="G7" t="n">
        <v>42.74</v>
      </c>
      <c r="H7" t="n">
        <v>0.9399999999999999</v>
      </c>
      <c r="I7" t="n">
        <v>15</v>
      </c>
      <c r="J7" t="n">
        <v>41.17</v>
      </c>
      <c r="K7" t="n">
        <v>19.54</v>
      </c>
      <c r="L7" t="n">
        <v>2.25</v>
      </c>
      <c r="M7" t="n">
        <v>8</v>
      </c>
      <c r="N7" t="n">
        <v>4.38</v>
      </c>
      <c r="O7" t="n">
        <v>5311.62</v>
      </c>
      <c r="P7" t="n">
        <v>43.51</v>
      </c>
      <c r="Q7" t="n">
        <v>197.82</v>
      </c>
      <c r="R7" t="n">
        <v>36.17</v>
      </c>
      <c r="S7" t="n">
        <v>25.4</v>
      </c>
      <c r="T7" t="n">
        <v>4507.32</v>
      </c>
      <c r="U7" t="n">
        <v>0.7</v>
      </c>
      <c r="V7" t="n">
        <v>0.87</v>
      </c>
      <c r="W7" t="n">
        <v>2.97</v>
      </c>
      <c r="X7" t="n">
        <v>0.29</v>
      </c>
      <c r="Y7" t="n">
        <v>1</v>
      </c>
      <c r="Z7" t="n">
        <v>10</v>
      </c>
      <c r="AA7" t="n">
        <v>326.6264625091424</v>
      </c>
      <c r="AB7" t="n">
        <v>446.904735747547</v>
      </c>
      <c r="AC7" t="n">
        <v>404.2527750025364</v>
      </c>
      <c r="AD7" t="n">
        <v>326626.4625091424</v>
      </c>
      <c r="AE7" t="n">
        <v>446904.735747547</v>
      </c>
      <c r="AF7" t="n">
        <v>3.9945987163991e-05</v>
      </c>
      <c r="AG7" t="n">
        <v>33</v>
      </c>
      <c r="AH7" t="n">
        <v>404252.7750025364</v>
      </c>
    </row>
    <row r="8">
      <c r="A8" t="n">
        <v>6</v>
      </c>
      <c r="B8" t="n">
        <v>15</v>
      </c>
      <c r="C8" t="inlineStr">
        <is>
          <t xml:space="preserve">CONCLUIDO	</t>
        </is>
      </c>
      <c r="D8" t="n">
        <v>7.9642</v>
      </c>
      <c r="E8" t="n">
        <v>12.56</v>
      </c>
      <c r="F8" t="n">
        <v>10.69</v>
      </c>
      <c r="G8" t="n">
        <v>42.76</v>
      </c>
      <c r="H8" t="n">
        <v>1.03</v>
      </c>
      <c r="I8" t="n">
        <v>15</v>
      </c>
      <c r="J8" t="n">
        <v>41.45</v>
      </c>
      <c r="K8" t="n">
        <v>19.54</v>
      </c>
      <c r="L8" t="n">
        <v>2.5</v>
      </c>
      <c r="M8" t="n">
        <v>1</v>
      </c>
      <c r="N8" t="n">
        <v>4.41</v>
      </c>
      <c r="O8" t="n">
        <v>5345.99</v>
      </c>
      <c r="P8" t="n">
        <v>43.23</v>
      </c>
      <c r="Q8" t="n">
        <v>197.84</v>
      </c>
      <c r="R8" t="n">
        <v>36.09</v>
      </c>
      <c r="S8" t="n">
        <v>25.4</v>
      </c>
      <c r="T8" t="n">
        <v>4466.83</v>
      </c>
      <c r="U8" t="n">
        <v>0.7</v>
      </c>
      <c r="V8" t="n">
        <v>0.87</v>
      </c>
      <c r="W8" t="n">
        <v>2.98</v>
      </c>
      <c r="X8" t="n">
        <v>0.3</v>
      </c>
      <c r="Y8" t="n">
        <v>1</v>
      </c>
      <c r="Z8" t="n">
        <v>10</v>
      </c>
      <c r="AA8" t="n">
        <v>326.4584215590411</v>
      </c>
      <c r="AB8" t="n">
        <v>446.674814706175</v>
      </c>
      <c r="AC8" t="n">
        <v>404.0447973026567</v>
      </c>
      <c r="AD8" t="n">
        <v>326458.4215590411</v>
      </c>
      <c r="AE8" t="n">
        <v>446674.8147061749</v>
      </c>
      <c r="AF8" t="n">
        <v>3.992643553312046e-05</v>
      </c>
      <c r="AG8" t="n">
        <v>33</v>
      </c>
      <c r="AH8" t="n">
        <v>404044.7973026567</v>
      </c>
    </row>
    <row r="9">
      <c r="A9" t="n">
        <v>7</v>
      </c>
      <c r="B9" t="n">
        <v>15</v>
      </c>
      <c r="C9" t="inlineStr">
        <is>
          <t xml:space="preserve">CONCLUIDO	</t>
        </is>
      </c>
      <c r="D9" t="n">
        <v>7.9671</v>
      </c>
      <c r="E9" t="n">
        <v>12.55</v>
      </c>
      <c r="F9" t="n">
        <v>10.69</v>
      </c>
      <c r="G9" t="n">
        <v>42.75</v>
      </c>
      <c r="H9" t="n">
        <v>1.13</v>
      </c>
      <c r="I9" t="n">
        <v>15</v>
      </c>
      <c r="J9" t="n">
        <v>41.73</v>
      </c>
      <c r="K9" t="n">
        <v>19.54</v>
      </c>
      <c r="L9" t="n">
        <v>2.75</v>
      </c>
      <c r="M9" t="n">
        <v>0</v>
      </c>
      <c r="N9" t="n">
        <v>4.44</v>
      </c>
      <c r="O9" t="n">
        <v>5380.38</v>
      </c>
      <c r="P9" t="n">
        <v>43.47</v>
      </c>
      <c r="Q9" t="n">
        <v>197.87</v>
      </c>
      <c r="R9" t="n">
        <v>36</v>
      </c>
      <c r="S9" t="n">
        <v>25.4</v>
      </c>
      <c r="T9" t="n">
        <v>4421.69</v>
      </c>
      <c r="U9" t="n">
        <v>0.71</v>
      </c>
      <c r="V9" t="n">
        <v>0.87</v>
      </c>
      <c r="W9" t="n">
        <v>2.98</v>
      </c>
      <c r="X9" t="n">
        <v>0.3</v>
      </c>
      <c r="Y9" t="n">
        <v>1</v>
      </c>
      <c r="Z9" t="n">
        <v>10</v>
      </c>
      <c r="AA9" t="n">
        <v>326.6093709513082</v>
      </c>
      <c r="AB9" t="n">
        <v>446.8813503240919</v>
      </c>
      <c r="AC9" t="n">
        <v>404.2316214510743</v>
      </c>
      <c r="AD9" t="n">
        <v>326609.3709513082</v>
      </c>
      <c r="AE9" t="n">
        <v>446881.3503240919</v>
      </c>
      <c r="AF9" t="n">
        <v>3.994097392530625e-05</v>
      </c>
      <c r="AG9" t="n">
        <v>33</v>
      </c>
      <c r="AH9" t="n">
        <v>404231.6214510743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10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5.6344</v>
      </c>
      <c r="E2" t="n">
        <v>17.75</v>
      </c>
      <c r="F2" t="n">
        <v>12.52</v>
      </c>
      <c r="G2" t="n">
        <v>7.22</v>
      </c>
      <c r="H2" t="n">
        <v>0.12</v>
      </c>
      <c r="I2" t="n">
        <v>104</v>
      </c>
      <c r="J2" t="n">
        <v>141.81</v>
      </c>
      <c r="K2" t="n">
        <v>47.83</v>
      </c>
      <c r="L2" t="n">
        <v>1</v>
      </c>
      <c r="M2" t="n">
        <v>102</v>
      </c>
      <c r="N2" t="n">
        <v>22.98</v>
      </c>
      <c r="O2" t="n">
        <v>17723.39</v>
      </c>
      <c r="P2" t="n">
        <v>143.84</v>
      </c>
      <c r="Q2" t="n">
        <v>198.12</v>
      </c>
      <c r="R2" t="n">
        <v>93.04000000000001</v>
      </c>
      <c r="S2" t="n">
        <v>25.4</v>
      </c>
      <c r="T2" t="n">
        <v>32497.96</v>
      </c>
      <c r="U2" t="n">
        <v>0.27</v>
      </c>
      <c r="V2" t="n">
        <v>0.74</v>
      </c>
      <c r="W2" t="n">
        <v>3.12</v>
      </c>
      <c r="X2" t="n">
        <v>2.12</v>
      </c>
      <c r="Y2" t="n">
        <v>1</v>
      </c>
      <c r="Z2" t="n">
        <v>10</v>
      </c>
      <c r="AA2" t="n">
        <v>577.7104596996479</v>
      </c>
      <c r="AB2" t="n">
        <v>790.4489377477739</v>
      </c>
      <c r="AC2" t="n">
        <v>715.0096005311776</v>
      </c>
      <c r="AD2" t="n">
        <v>577710.459699648</v>
      </c>
      <c r="AE2" t="n">
        <v>790448.9377477739</v>
      </c>
      <c r="AF2" t="n">
        <v>1.517360317959124e-05</v>
      </c>
      <c r="AG2" t="n">
        <v>47</v>
      </c>
      <c r="AH2" t="n">
        <v>715009.6005311776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6.044</v>
      </c>
      <c r="E3" t="n">
        <v>16.55</v>
      </c>
      <c r="F3" t="n">
        <v>12.01</v>
      </c>
      <c r="G3" t="n">
        <v>9</v>
      </c>
      <c r="H3" t="n">
        <v>0.16</v>
      </c>
      <c r="I3" t="n">
        <v>80</v>
      </c>
      <c r="J3" t="n">
        <v>142.15</v>
      </c>
      <c r="K3" t="n">
        <v>47.83</v>
      </c>
      <c r="L3" t="n">
        <v>1.25</v>
      </c>
      <c r="M3" t="n">
        <v>78</v>
      </c>
      <c r="N3" t="n">
        <v>23.07</v>
      </c>
      <c r="O3" t="n">
        <v>17765.46</v>
      </c>
      <c r="P3" t="n">
        <v>137.84</v>
      </c>
      <c r="Q3" t="n">
        <v>197.92</v>
      </c>
      <c r="R3" t="n">
        <v>77.51000000000001</v>
      </c>
      <c r="S3" t="n">
        <v>25.4</v>
      </c>
      <c r="T3" t="n">
        <v>24850.45</v>
      </c>
      <c r="U3" t="n">
        <v>0.33</v>
      </c>
      <c r="V3" t="n">
        <v>0.78</v>
      </c>
      <c r="W3" t="n">
        <v>3.07</v>
      </c>
      <c r="X3" t="n">
        <v>1.61</v>
      </c>
      <c r="Y3" t="n">
        <v>1</v>
      </c>
      <c r="Z3" t="n">
        <v>10</v>
      </c>
      <c r="AA3" t="n">
        <v>534.1493149573396</v>
      </c>
      <c r="AB3" t="n">
        <v>730.8466577292741</v>
      </c>
      <c r="AC3" t="n">
        <v>661.0956784653179</v>
      </c>
      <c r="AD3" t="n">
        <v>534149.3149573395</v>
      </c>
      <c r="AE3" t="n">
        <v>730846.657729274</v>
      </c>
      <c r="AF3" t="n">
        <v>1.627666790029985e-05</v>
      </c>
      <c r="AG3" t="n">
        <v>44</v>
      </c>
      <c r="AH3" t="n">
        <v>661095.6784653178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6.3047</v>
      </c>
      <c r="E4" t="n">
        <v>15.86</v>
      </c>
      <c r="F4" t="n">
        <v>11.73</v>
      </c>
      <c r="G4" t="n">
        <v>10.66</v>
      </c>
      <c r="H4" t="n">
        <v>0.19</v>
      </c>
      <c r="I4" t="n">
        <v>66</v>
      </c>
      <c r="J4" t="n">
        <v>142.49</v>
      </c>
      <c r="K4" t="n">
        <v>47.83</v>
      </c>
      <c r="L4" t="n">
        <v>1.5</v>
      </c>
      <c r="M4" t="n">
        <v>64</v>
      </c>
      <c r="N4" t="n">
        <v>23.16</v>
      </c>
      <c r="O4" t="n">
        <v>17807.56</v>
      </c>
      <c r="P4" t="n">
        <v>134.41</v>
      </c>
      <c r="Q4" t="n">
        <v>198.07</v>
      </c>
      <c r="R4" t="n">
        <v>68.93000000000001</v>
      </c>
      <c r="S4" t="n">
        <v>25.4</v>
      </c>
      <c r="T4" t="n">
        <v>20630.25</v>
      </c>
      <c r="U4" t="n">
        <v>0.37</v>
      </c>
      <c r="V4" t="n">
        <v>0.79</v>
      </c>
      <c r="W4" t="n">
        <v>3.04</v>
      </c>
      <c r="X4" t="n">
        <v>1.33</v>
      </c>
      <c r="Y4" t="n">
        <v>1</v>
      </c>
      <c r="Z4" t="n">
        <v>10</v>
      </c>
      <c r="AA4" t="n">
        <v>507.1498666733337</v>
      </c>
      <c r="AB4" t="n">
        <v>693.9048214555049</v>
      </c>
      <c r="AC4" t="n">
        <v>627.6795191973246</v>
      </c>
      <c r="AD4" t="n">
        <v>507149.8666733337</v>
      </c>
      <c r="AE4" t="n">
        <v>693904.821455505</v>
      </c>
      <c r="AF4" t="n">
        <v>1.69787405875282e-05</v>
      </c>
      <c r="AG4" t="n">
        <v>42</v>
      </c>
      <c r="AH4" t="n">
        <v>627679.5191973245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6.534</v>
      </c>
      <c r="E5" t="n">
        <v>15.3</v>
      </c>
      <c r="F5" t="n">
        <v>11.49</v>
      </c>
      <c r="G5" t="n">
        <v>12.53</v>
      </c>
      <c r="H5" t="n">
        <v>0.22</v>
      </c>
      <c r="I5" t="n">
        <v>55</v>
      </c>
      <c r="J5" t="n">
        <v>142.83</v>
      </c>
      <c r="K5" t="n">
        <v>47.83</v>
      </c>
      <c r="L5" t="n">
        <v>1.75</v>
      </c>
      <c r="M5" t="n">
        <v>53</v>
      </c>
      <c r="N5" t="n">
        <v>23.25</v>
      </c>
      <c r="O5" t="n">
        <v>17849.7</v>
      </c>
      <c r="P5" t="n">
        <v>131.5</v>
      </c>
      <c r="Q5" t="n">
        <v>197.86</v>
      </c>
      <c r="R5" t="n">
        <v>61.5</v>
      </c>
      <c r="S5" t="n">
        <v>25.4</v>
      </c>
      <c r="T5" t="n">
        <v>16970.09</v>
      </c>
      <c r="U5" t="n">
        <v>0.41</v>
      </c>
      <c r="V5" t="n">
        <v>0.8100000000000001</v>
      </c>
      <c r="W5" t="n">
        <v>3.03</v>
      </c>
      <c r="X5" t="n">
        <v>1.09</v>
      </c>
      <c r="Y5" t="n">
        <v>1</v>
      </c>
      <c r="Z5" t="n">
        <v>10</v>
      </c>
      <c r="AA5" t="n">
        <v>481.9566932463993</v>
      </c>
      <c r="AB5" t="n">
        <v>659.4344101284034</v>
      </c>
      <c r="AC5" t="n">
        <v>596.4989155477555</v>
      </c>
      <c r="AD5" t="n">
        <v>481956.6932463993</v>
      </c>
      <c r="AE5" t="n">
        <v>659434.4101284035</v>
      </c>
      <c r="AF5" t="n">
        <v>1.759625216091317e-05</v>
      </c>
      <c r="AG5" t="n">
        <v>40</v>
      </c>
      <c r="AH5" t="n">
        <v>596498.9155477554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6.6883</v>
      </c>
      <c r="E6" t="n">
        <v>14.95</v>
      </c>
      <c r="F6" t="n">
        <v>11.34</v>
      </c>
      <c r="G6" t="n">
        <v>14.17</v>
      </c>
      <c r="H6" t="n">
        <v>0.25</v>
      </c>
      <c r="I6" t="n">
        <v>48</v>
      </c>
      <c r="J6" t="n">
        <v>143.17</v>
      </c>
      <c r="K6" t="n">
        <v>47.83</v>
      </c>
      <c r="L6" t="n">
        <v>2</v>
      </c>
      <c r="M6" t="n">
        <v>46</v>
      </c>
      <c r="N6" t="n">
        <v>23.34</v>
      </c>
      <c r="O6" t="n">
        <v>17891.86</v>
      </c>
      <c r="P6" t="n">
        <v>129.59</v>
      </c>
      <c r="Q6" t="n">
        <v>197.8</v>
      </c>
      <c r="R6" t="n">
        <v>56.61</v>
      </c>
      <c r="S6" t="n">
        <v>25.4</v>
      </c>
      <c r="T6" t="n">
        <v>14560.84</v>
      </c>
      <c r="U6" t="n">
        <v>0.45</v>
      </c>
      <c r="V6" t="n">
        <v>0.82</v>
      </c>
      <c r="W6" t="n">
        <v>3.02</v>
      </c>
      <c r="X6" t="n">
        <v>0.9399999999999999</v>
      </c>
      <c r="Y6" t="n">
        <v>1</v>
      </c>
      <c r="Z6" t="n">
        <v>10</v>
      </c>
      <c r="AA6" t="n">
        <v>468.4249857839463</v>
      </c>
      <c r="AB6" t="n">
        <v>640.9197310014747</v>
      </c>
      <c r="AC6" t="n">
        <v>579.7512514111854</v>
      </c>
      <c r="AD6" t="n">
        <v>468424.9857839464</v>
      </c>
      <c r="AE6" t="n">
        <v>640919.7310014747</v>
      </c>
      <c r="AF6" t="n">
        <v>1.80117865515512e-05</v>
      </c>
      <c r="AG6" t="n">
        <v>39</v>
      </c>
      <c r="AH6" t="n">
        <v>579751.2514111854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6.8218</v>
      </c>
      <c r="E7" t="n">
        <v>14.66</v>
      </c>
      <c r="F7" t="n">
        <v>11.22</v>
      </c>
      <c r="G7" t="n">
        <v>16.02</v>
      </c>
      <c r="H7" t="n">
        <v>0.28</v>
      </c>
      <c r="I7" t="n">
        <v>42</v>
      </c>
      <c r="J7" t="n">
        <v>143.51</v>
      </c>
      <c r="K7" t="n">
        <v>47.83</v>
      </c>
      <c r="L7" t="n">
        <v>2.25</v>
      </c>
      <c r="M7" t="n">
        <v>40</v>
      </c>
      <c r="N7" t="n">
        <v>23.44</v>
      </c>
      <c r="O7" t="n">
        <v>17934.06</v>
      </c>
      <c r="P7" t="n">
        <v>128.04</v>
      </c>
      <c r="Q7" t="n">
        <v>197.95</v>
      </c>
      <c r="R7" t="n">
        <v>53.32</v>
      </c>
      <c r="S7" t="n">
        <v>25.4</v>
      </c>
      <c r="T7" t="n">
        <v>12945.75</v>
      </c>
      <c r="U7" t="n">
        <v>0.48</v>
      </c>
      <c r="V7" t="n">
        <v>0.83</v>
      </c>
      <c r="W7" t="n">
        <v>3</v>
      </c>
      <c r="X7" t="n">
        <v>0.82</v>
      </c>
      <c r="Y7" t="n">
        <v>1</v>
      </c>
      <c r="Z7" t="n">
        <v>10</v>
      </c>
      <c r="AA7" t="n">
        <v>464.6934075908468</v>
      </c>
      <c r="AB7" t="n">
        <v>635.8140210920646</v>
      </c>
      <c r="AC7" t="n">
        <v>575.1328232896204</v>
      </c>
      <c r="AD7" t="n">
        <v>464693.4075908468</v>
      </c>
      <c r="AE7" t="n">
        <v>635814.0210920647</v>
      </c>
      <c r="AF7" t="n">
        <v>1.837130593684075e-05</v>
      </c>
      <c r="AG7" t="n">
        <v>39</v>
      </c>
      <c r="AH7" t="n">
        <v>575132.8232896205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6.9128</v>
      </c>
      <c r="E8" t="n">
        <v>14.47</v>
      </c>
      <c r="F8" t="n">
        <v>11.14</v>
      </c>
      <c r="G8" t="n">
        <v>17.59</v>
      </c>
      <c r="H8" t="n">
        <v>0.31</v>
      </c>
      <c r="I8" t="n">
        <v>38</v>
      </c>
      <c r="J8" t="n">
        <v>143.86</v>
      </c>
      <c r="K8" t="n">
        <v>47.83</v>
      </c>
      <c r="L8" t="n">
        <v>2.5</v>
      </c>
      <c r="M8" t="n">
        <v>36</v>
      </c>
      <c r="N8" t="n">
        <v>23.53</v>
      </c>
      <c r="O8" t="n">
        <v>17976.29</v>
      </c>
      <c r="P8" t="n">
        <v>127</v>
      </c>
      <c r="Q8" t="n">
        <v>197.82</v>
      </c>
      <c r="R8" t="n">
        <v>50.87</v>
      </c>
      <c r="S8" t="n">
        <v>25.4</v>
      </c>
      <c r="T8" t="n">
        <v>11739.88</v>
      </c>
      <c r="U8" t="n">
        <v>0.5</v>
      </c>
      <c r="V8" t="n">
        <v>0.84</v>
      </c>
      <c r="W8" t="n">
        <v>3</v>
      </c>
      <c r="X8" t="n">
        <v>0.75</v>
      </c>
      <c r="Y8" t="n">
        <v>1</v>
      </c>
      <c r="Z8" t="n">
        <v>10</v>
      </c>
      <c r="AA8" t="n">
        <v>453.3322806649754</v>
      </c>
      <c r="AB8" t="n">
        <v>620.2692260145416</v>
      </c>
      <c r="AC8" t="n">
        <v>561.0716016370393</v>
      </c>
      <c r="AD8" t="n">
        <v>453332.2806649754</v>
      </c>
      <c r="AE8" t="n">
        <v>620269.2260145416</v>
      </c>
      <c r="AF8" t="n">
        <v>1.861637158524037e-05</v>
      </c>
      <c r="AG8" t="n">
        <v>38</v>
      </c>
      <c r="AH8" t="n">
        <v>561071.6016370393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7.0134</v>
      </c>
      <c r="E9" t="n">
        <v>14.26</v>
      </c>
      <c r="F9" t="n">
        <v>11.05</v>
      </c>
      <c r="G9" t="n">
        <v>19.5</v>
      </c>
      <c r="H9" t="n">
        <v>0.34</v>
      </c>
      <c r="I9" t="n">
        <v>34</v>
      </c>
      <c r="J9" t="n">
        <v>144.2</v>
      </c>
      <c r="K9" t="n">
        <v>47.83</v>
      </c>
      <c r="L9" t="n">
        <v>2.75</v>
      </c>
      <c r="M9" t="n">
        <v>32</v>
      </c>
      <c r="N9" t="n">
        <v>23.62</v>
      </c>
      <c r="O9" t="n">
        <v>18018.55</v>
      </c>
      <c r="P9" t="n">
        <v>125.75</v>
      </c>
      <c r="Q9" t="n">
        <v>197.78</v>
      </c>
      <c r="R9" t="n">
        <v>47.84</v>
      </c>
      <c r="S9" t="n">
        <v>25.4</v>
      </c>
      <c r="T9" t="n">
        <v>10247.01</v>
      </c>
      <c r="U9" t="n">
        <v>0.53</v>
      </c>
      <c r="V9" t="n">
        <v>0.84</v>
      </c>
      <c r="W9" t="n">
        <v>2.99</v>
      </c>
      <c r="X9" t="n">
        <v>0.66</v>
      </c>
      <c r="Y9" t="n">
        <v>1</v>
      </c>
      <c r="Z9" t="n">
        <v>10</v>
      </c>
      <c r="AA9" t="n">
        <v>450.6226502875202</v>
      </c>
      <c r="AB9" t="n">
        <v>616.5617901916519</v>
      </c>
      <c r="AC9" t="n">
        <v>557.7179982856674</v>
      </c>
      <c r="AD9" t="n">
        <v>450622.6502875203</v>
      </c>
      <c r="AE9" t="n">
        <v>616561.7901916519</v>
      </c>
      <c r="AF9" t="n">
        <v>1.888729031303159e-05</v>
      </c>
      <c r="AG9" t="n">
        <v>38</v>
      </c>
      <c r="AH9" t="n">
        <v>557717.9982856674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7.0873</v>
      </c>
      <c r="E10" t="n">
        <v>14.11</v>
      </c>
      <c r="F10" t="n">
        <v>10.99</v>
      </c>
      <c r="G10" t="n">
        <v>21.26</v>
      </c>
      <c r="H10" t="n">
        <v>0.37</v>
      </c>
      <c r="I10" t="n">
        <v>31</v>
      </c>
      <c r="J10" t="n">
        <v>144.54</v>
      </c>
      <c r="K10" t="n">
        <v>47.83</v>
      </c>
      <c r="L10" t="n">
        <v>3</v>
      </c>
      <c r="M10" t="n">
        <v>29</v>
      </c>
      <c r="N10" t="n">
        <v>23.71</v>
      </c>
      <c r="O10" t="n">
        <v>18060.85</v>
      </c>
      <c r="P10" t="n">
        <v>124.9</v>
      </c>
      <c r="Q10" t="n">
        <v>197.86</v>
      </c>
      <c r="R10" t="n">
        <v>45.93</v>
      </c>
      <c r="S10" t="n">
        <v>25.4</v>
      </c>
      <c r="T10" t="n">
        <v>9306.08</v>
      </c>
      <c r="U10" t="n">
        <v>0.55</v>
      </c>
      <c r="V10" t="n">
        <v>0.85</v>
      </c>
      <c r="W10" t="n">
        <v>2.99</v>
      </c>
      <c r="X10" t="n">
        <v>0.59</v>
      </c>
      <c r="Y10" t="n">
        <v>1</v>
      </c>
      <c r="Z10" t="n">
        <v>10</v>
      </c>
      <c r="AA10" t="n">
        <v>439.8255624969265</v>
      </c>
      <c r="AB10" t="n">
        <v>601.7887383426662</v>
      </c>
      <c r="AC10" t="n">
        <v>544.3548657710403</v>
      </c>
      <c r="AD10" t="n">
        <v>439825.5624969265</v>
      </c>
      <c r="AE10" t="n">
        <v>601788.7383426662</v>
      </c>
      <c r="AF10" t="n">
        <v>1.908630516376491e-05</v>
      </c>
      <c r="AG10" t="n">
        <v>37</v>
      </c>
      <c r="AH10" t="n">
        <v>544354.8657710403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7.1263</v>
      </c>
      <c r="E11" t="n">
        <v>14.03</v>
      </c>
      <c r="F11" t="n">
        <v>10.97</v>
      </c>
      <c r="G11" t="n">
        <v>22.69</v>
      </c>
      <c r="H11" t="n">
        <v>0.4</v>
      </c>
      <c r="I11" t="n">
        <v>29</v>
      </c>
      <c r="J11" t="n">
        <v>144.89</v>
      </c>
      <c r="K11" t="n">
        <v>47.83</v>
      </c>
      <c r="L11" t="n">
        <v>3.25</v>
      </c>
      <c r="M11" t="n">
        <v>27</v>
      </c>
      <c r="N11" t="n">
        <v>23.81</v>
      </c>
      <c r="O11" t="n">
        <v>18103.18</v>
      </c>
      <c r="P11" t="n">
        <v>124.49</v>
      </c>
      <c r="Q11" t="n">
        <v>197.82</v>
      </c>
      <c r="R11" t="n">
        <v>45.15</v>
      </c>
      <c r="S11" t="n">
        <v>25.4</v>
      </c>
      <c r="T11" t="n">
        <v>8927.549999999999</v>
      </c>
      <c r="U11" t="n">
        <v>0.5600000000000001</v>
      </c>
      <c r="V11" t="n">
        <v>0.85</v>
      </c>
      <c r="W11" t="n">
        <v>2.99</v>
      </c>
      <c r="X11" t="n">
        <v>0.57</v>
      </c>
      <c r="Y11" t="n">
        <v>1</v>
      </c>
      <c r="Z11" t="n">
        <v>10</v>
      </c>
      <c r="AA11" t="n">
        <v>438.8916056121376</v>
      </c>
      <c r="AB11" t="n">
        <v>600.5108573296282</v>
      </c>
      <c r="AC11" t="n">
        <v>543.1989439283695</v>
      </c>
      <c r="AD11" t="n">
        <v>438891.6056121376</v>
      </c>
      <c r="AE11" t="n">
        <v>600510.8573296282</v>
      </c>
      <c r="AF11" t="n">
        <v>1.919133329879331e-05</v>
      </c>
      <c r="AG11" t="n">
        <v>37</v>
      </c>
      <c r="AH11" t="n">
        <v>543198.9439283696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7.182</v>
      </c>
      <c r="E12" t="n">
        <v>13.92</v>
      </c>
      <c r="F12" t="n">
        <v>10.92</v>
      </c>
      <c r="G12" t="n">
        <v>24.26</v>
      </c>
      <c r="H12" t="n">
        <v>0.43</v>
      </c>
      <c r="I12" t="n">
        <v>27</v>
      </c>
      <c r="J12" t="n">
        <v>145.23</v>
      </c>
      <c r="K12" t="n">
        <v>47.83</v>
      </c>
      <c r="L12" t="n">
        <v>3.5</v>
      </c>
      <c r="M12" t="n">
        <v>25</v>
      </c>
      <c r="N12" t="n">
        <v>23.9</v>
      </c>
      <c r="O12" t="n">
        <v>18145.54</v>
      </c>
      <c r="P12" t="n">
        <v>123.66</v>
      </c>
      <c r="Q12" t="n">
        <v>197.83</v>
      </c>
      <c r="R12" t="n">
        <v>43.66</v>
      </c>
      <c r="S12" t="n">
        <v>25.4</v>
      </c>
      <c r="T12" t="n">
        <v>8192.65</v>
      </c>
      <c r="U12" t="n">
        <v>0.58</v>
      </c>
      <c r="V12" t="n">
        <v>0.85</v>
      </c>
      <c r="W12" t="n">
        <v>2.98</v>
      </c>
      <c r="X12" t="n">
        <v>0.52</v>
      </c>
      <c r="Y12" t="n">
        <v>1</v>
      </c>
      <c r="Z12" t="n">
        <v>10</v>
      </c>
      <c r="AA12" t="n">
        <v>437.3647220412735</v>
      </c>
      <c r="AB12" t="n">
        <v>598.421707866623</v>
      </c>
      <c r="AC12" t="n">
        <v>541.3091799579738</v>
      </c>
      <c r="AD12" t="n">
        <v>437364.7220412735</v>
      </c>
      <c r="AE12" t="n">
        <v>598421.7078666231</v>
      </c>
      <c r="AF12" t="n">
        <v>1.934133501984671e-05</v>
      </c>
      <c r="AG12" t="n">
        <v>37</v>
      </c>
      <c r="AH12" t="n">
        <v>541309.1799579738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7.2373</v>
      </c>
      <c r="E13" t="n">
        <v>13.82</v>
      </c>
      <c r="F13" t="n">
        <v>10.87</v>
      </c>
      <c r="G13" t="n">
        <v>26.08</v>
      </c>
      <c r="H13" t="n">
        <v>0.46</v>
      </c>
      <c r="I13" t="n">
        <v>25</v>
      </c>
      <c r="J13" t="n">
        <v>145.57</v>
      </c>
      <c r="K13" t="n">
        <v>47.83</v>
      </c>
      <c r="L13" t="n">
        <v>3.75</v>
      </c>
      <c r="M13" t="n">
        <v>23</v>
      </c>
      <c r="N13" t="n">
        <v>23.99</v>
      </c>
      <c r="O13" t="n">
        <v>18187.93</v>
      </c>
      <c r="P13" t="n">
        <v>123.01</v>
      </c>
      <c r="Q13" t="n">
        <v>197.86</v>
      </c>
      <c r="R13" t="n">
        <v>42.37</v>
      </c>
      <c r="S13" t="n">
        <v>25.4</v>
      </c>
      <c r="T13" t="n">
        <v>7556.31</v>
      </c>
      <c r="U13" t="n">
        <v>0.6</v>
      </c>
      <c r="V13" t="n">
        <v>0.86</v>
      </c>
      <c r="W13" t="n">
        <v>2.97</v>
      </c>
      <c r="X13" t="n">
        <v>0.47</v>
      </c>
      <c r="Y13" t="n">
        <v>1</v>
      </c>
      <c r="Z13" t="n">
        <v>10</v>
      </c>
      <c r="AA13" t="n">
        <v>427.0871435309667</v>
      </c>
      <c r="AB13" t="n">
        <v>584.3594715340578</v>
      </c>
      <c r="AC13" t="n">
        <v>528.5890237245159</v>
      </c>
      <c r="AD13" t="n">
        <v>427087.1435309667</v>
      </c>
      <c r="AE13" t="n">
        <v>584359.4715340578</v>
      </c>
      <c r="AF13" t="n">
        <v>1.949025952925879e-05</v>
      </c>
      <c r="AG13" t="n">
        <v>36</v>
      </c>
      <c r="AH13" t="n">
        <v>528589.0237245159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7.2821</v>
      </c>
      <c r="E14" t="n">
        <v>13.73</v>
      </c>
      <c r="F14" t="n">
        <v>10.84</v>
      </c>
      <c r="G14" t="n">
        <v>28.28</v>
      </c>
      <c r="H14" t="n">
        <v>0.49</v>
      </c>
      <c r="I14" t="n">
        <v>23</v>
      </c>
      <c r="J14" t="n">
        <v>145.92</v>
      </c>
      <c r="K14" t="n">
        <v>47.83</v>
      </c>
      <c r="L14" t="n">
        <v>4</v>
      </c>
      <c r="M14" t="n">
        <v>21</v>
      </c>
      <c r="N14" t="n">
        <v>24.09</v>
      </c>
      <c r="O14" t="n">
        <v>18230.35</v>
      </c>
      <c r="P14" t="n">
        <v>122.44</v>
      </c>
      <c r="Q14" t="n">
        <v>197.82</v>
      </c>
      <c r="R14" t="n">
        <v>41.54</v>
      </c>
      <c r="S14" t="n">
        <v>25.4</v>
      </c>
      <c r="T14" t="n">
        <v>7151.05</v>
      </c>
      <c r="U14" t="n">
        <v>0.61</v>
      </c>
      <c r="V14" t="n">
        <v>0.86</v>
      </c>
      <c r="W14" t="n">
        <v>2.97</v>
      </c>
      <c r="X14" t="n">
        <v>0.45</v>
      </c>
      <c r="Y14" t="n">
        <v>1</v>
      </c>
      <c r="Z14" t="n">
        <v>10</v>
      </c>
      <c r="AA14" t="n">
        <v>425.9785589193192</v>
      </c>
      <c r="AB14" t="n">
        <v>582.8426571611003</v>
      </c>
      <c r="AC14" t="n">
        <v>527.2169719864512</v>
      </c>
      <c r="AD14" t="n">
        <v>425978.5589193192</v>
      </c>
      <c r="AE14" t="n">
        <v>582842.6571611003</v>
      </c>
      <c r="AF14" t="n">
        <v>1.961090723308629e-05</v>
      </c>
      <c r="AG14" t="n">
        <v>36</v>
      </c>
      <c r="AH14" t="n">
        <v>527216.9719864512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7.3129</v>
      </c>
      <c r="E15" t="n">
        <v>13.67</v>
      </c>
      <c r="F15" t="n">
        <v>10.81</v>
      </c>
      <c r="G15" t="n">
        <v>29.48</v>
      </c>
      <c r="H15" t="n">
        <v>0.51</v>
      </c>
      <c r="I15" t="n">
        <v>22</v>
      </c>
      <c r="J15" t="n">
        <v>146.26</v>
      </c>
      <c r="K15" t="n">
        <v>47.83</v>
      </c>
      <c r="L15" t="n">
        <v>4.25</v>
      </c>
      <c r="M15" t="n">
        <v>20</v>
      </c>
      <c r="N15" t="n">
        <v>24.18</v>
      </c>
      <c r="O15" t="n">
        <v>18272.81</v>
      </c>
      <c r="P15" t="n">
        <v>121.98</v>
      </c>
      <c r="Q15" t="n">
        <v>197.85</v>
      </c>
      <c r="R15" t="n">
        <v>40.22</v>
      </c>
      <c r="S15" t="n">
        <v>25.4</v>
      </c>
      <c r="T15" t="n">
        <v>6494.9</v>
      </c>
      <c r="U15" t="n">
        <v>0.63</v>
      </c>
      <c r="V15" t="n">
        <v>0.86</v>
      </c>
      <c r="W15" t="n">
        <v>2.98</v>
      </c>
      <c r="X15" t="n">
        <v>0.42</v>
      </c>
      <c r="Y15" t="n">
        <v>1</v>
      </c>
      <c r="Z15" t="n">
        <v>10</v>
      </c>
      <c r="AA15" t="n">
        <v>425.1626909590506</v>
      </c>
      <c r="AB15" t="n">
        <v>581.7263506243066</v>
      </c>
      <c r="AC15" t="n">
        <v>526.2072041787828</v>
      </c>
      <c r="AD15" t="n">
        <v>425162.6909590506</v>
      </c>
      <c r="AE15" t="n">
        <v>581726.3506243066</v>
      </c>
      <c r="AF15" t="n">
        <v>1.969385252946769e-05</v>
      </c>
      <c r="AG15" t="n">
        <v>36</v>
      </c>
      <c r="AH15" t="n">
        <v>526207.2041787829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7.3384</v>
      </c>
      <c r="E16" t="n">
        <v>13.63</v>
      </c>
      <c r="F16" t="n">
        <v>10.79</v>
      </c>
      <c r="G16" t="n">
        <v>30.83</v>
      </c>
      <c r="H16" t="n">
        <v>0.54</v>
      </c>
      <c r="I16" t="n">
        <v>21</v>
      </c>
      <c r="J16" t="n">
        <v>146.61</v>
      </c>
      <c r="K16" t="n">
        <v>47.83</v>
      </c>
      <c r="L16" t="n">
        <v>4.5</v>
      </c>
      <c r="M16" t="n">
        <v>19</v>
      </c>
      <c r="N16" t="n">
        <v>24.28</v>
      </c>
      <c r="O16" t="n">
        <v>18315.3</v>
      </c>
      <c r="P16" t="n">
        <v>121.54</v>
      </c>
      <c r="Q16" t="n">
        <v>197.8</v>
      </c>
      <c r="R16" t="n">
        <v>39.74</v>
      </c>
      <c r="S16" t="n">
        <v>25.4</v>
      </c>
      <c r="T16" t="n">
        <v>6258.79</v>
      </c>
      <c r="U16" t="n">
        <v>0.64</v>
      </c>
      <c r="V16" t="n">
        <v>0.86</v>
      </c>
      <c r="W16" t="n">
        <v>2.98</v>
      </c>
      <c r="X16" t="n">
        <v>0.4</v>
      </c>
      <c r="Y16" t="n">
        <v>1</v>
      </c>
      <c r="Z16" t="n">
        <v>10</v>
      </c>
      <c r="AA16" t="n">
        <v>424.4541343868623</v>
      </c>
      <c r="AB16" t="n">
        <v>580.7568722629288</v>
      </c>
      <c r="AC16" t="n">
        <v>525.3302514715436</v>
      </c>
      <c r="AD16" t="n">
        <v>424454.1343868623</v>
      </c>
      <c r="AE16" t="n">
        <v>580756.8722629289</v>
      </c>
      <c r="AF16" t="n">
        <v>1.976252477160166e-05</v>
      </c>
      <c r="AG16" t="n">
        <v>36</v>
      </c>
      <c r="AH16" t="n">
        <v>525330.2514715437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7.3662</v>
      </c>
      <c r="E17" t="n">
        <v>13.58</v>
      </c>
      <c r="F17" t="n">
        <v>10.77</v>
      </c>
      <c r="G17" t="n">
        <v>32.31</v>
      </c>
      <c r="H17" t="n">
        <v>0.57</v>
      </c>
      <c r="I17" t="n">
        <v>20</v>
      </c>
      <c r="J17" t="n">
        <v>146.95</v>
      </c>
      <c r="K17" t="n">
        <v>47.83</v>
      </c>
      <c r="L17" t="n">
        <v>4.75</v>
      </c>
      <c r="M17" t="n">
        <v>18</v>
      </c>
      <c r="N17" t="n">
        <v>24.37</v>
      </c>
      <c r="O17" t="n">
        <v>18357.82</v>
      </c>
      <c r="P17" t="n">
        <v>121.05</v>
      </c>
      <c r="Q17" t="n">
        <v>197.77</v>
      </c>
      <c r="R17" t="n">
        <v>38.96</v>
      </c>
      <c r="S17" t="n">
        <v>25.4</v>
      </c>
      <c r="T17" t="n">
        <v>5873.61</v>
      </c>
      <c r="U17" t="n">
        <v>0.65</v>
      </c>
      <c r="V17" t="n">
        <v>0.86</v>
      </c>
      <c r="W17" t="n">
        <v>2.98</v>
      </c>
      <c r="X17" t="n">
        <v>0.38</v>
      </c>
      <c r="Y17" t="n">
        <v>1</v>
      </c>
      <c r="Z17" t="n">
        <v>10</v>
      </c>
      <c r="AA17" t="n">
        <v>423.6817206904082</v>
      </c>
      <c r="AB17" t="n">
        <v>579.7000217669529</v>
      </c>
      <c r="AC17" t="n">
        <v>524.3742653036047</v>
      </c>
      <c r="AD17" t="n">
        <v>423681.7206904081</v>
      </c>
      <c r="AE17" t="n">
        <v>579700.0217669529</v>
      </c>
      <c r="AF17" t="n">
        <v>1.983739098067319e-05</v>
      </c>
      <c r="AG17" t="n">
        <v>36</v>
      </c>
      <c r="AH17" t="n">
        <v>524374.2653036048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7.3908</v>
      </c>
      <c r="E18" t="n">
        <v>13.53</v>
      </c>
      <c r="F18" t="n">
        <v>10.75</v>
      </c>
      <c r="G18" t="n">
        <v>33.96</v>
      </c>
      <c r="H18" t="n">
        <v>0.6</v>
      </c>
      <c r="I18" t="n">
        <v>19</v>
      </c>
      <c r="J18" t="n">
        <v>147.3</v>
      </c>
      <c r="K18" t="n">
        <v>47.83</v>
      </c>
      <c r="L18" t="n">
        <v>5</v>
      </c>
      <c r="M18" t="n">
        <v>17</v>
      </c>
      <c r="N18" t="n">
        <v>24.47</v>
      </c>
      <c r="O18" t="n">
        <v>18400.38</v>
      </c>
      <c r="P18" t="n">
        <v>120.83</v>
      </c>
      <c r="Q18" t="n">
        <v>197.78</v>
      </c>
      <c r="R18" t="n">
        <v>38.6</v>
      </c>
      <c r="S18" t="n">
        <v>25.4</v>
      </c>
      <c r="T18" t="n">
        <v>5702.8</v>
      </c>
      <c r="U18" t="n">
        <v>0.66</v>
      </c>
      <c r="V18" t="n">
        <v>0.87</v>
      </c>
      <c r="W18" t="n">
        <v>2.97</v>
      </c>
      <c r="X18" t="n">
        <v>0.36</v>
      </c>
      <c r="Y18" t="n">
        <v>1</v>
      </c>
      <c r="Z18" t="n">
        <v>10</v>
      </c>
      <c r="AA18" t="n">
        <v>423.1576904458994</v>
      </c>
      <c r="AB18" t="n">
        <v>578.9830204678334</v>
      </c>
      <c r="AC18" t="n">
        <v>523.7256936021555</v>
      </c>
      <c r="AD18" t="n">
        <v>423157.6904458994</v>
      </c>
      <c r="AE18" t="n">
        <v>578983.0204678334</v>
      </c>
      <c r="AF18" t="n">
        <v>1.990363949661418e-05</v>
      </c>
      <c r="AG18" t="n">
        <v>36</v>
      </c>
      <c r="AH18" t="n">
        <v>523725.6936021555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7.4256</v>
      </c>
      <c r="E19" t="n">
        <v>13.47</v>
      </c>
      <c r="F19" t="n">
        <v>10.72</v>
      </c>
      <c r="G19" t="n">
        <v>35.73</v>
      </c>
      <c r="H19" t="n">
        <v>0.63</v>
      </c>
      <c r="I19" t="n">
        <v>18</v>
      </c>
      <c r="J19" t="n">
        <v>147.64</v>
      </c>
      <c r="K19" t="n">
        <v>47.83</v>
      </c>
      <c r="L19" t="n">
        <v>5.25</v>
      </c>
      <c r="M19" t="n">
        <v>16</v>
      </c>
      <c r="N19" t="n">
        <v>24.56</v>
      </c>
      <c r="O19" t="n">
        <v>18442.97</v>
      </c>
      <c r="P19" t="n">
        <v>120.28</v>
      </c>
      <c r="Q19" t="n">
        <v>197.76</v>
      </c>
      <c r="R19" t="n">
        <v>37.55</v>
      </c>
      <c r="S19" t="n">
        <v>25.4</v>
      </c>
      <c r="T19" t="n">
        <v>5183.22</v>
      </c>
      <c r="U19" t="n">
        <v>0.68</v>
      </c>
      <c r="V19" t="n">
        <v>0.87</v>
      </c>
      <c r="W19" t="n">
        <v>2.97</v>
      </c>
      <c r="X19" t="n">
        <v>0.33</v>
      </c>
      <c r="Y19" t="n">
        <v>1</v>
      </c>
      <c r="Z19" t="n">
        <v>10</v>
      </c>
      <c r="AA19" t="n">
        <v>422.2453608543451</v>
      </c>
      <c r="AB19" t="n">
        <v>577.7347308715277</v>
      </c>
      <c r="AC19" t="n">
        <v>522.5965390129359</v>
      </c>
      <c r="AD19" t="n">
        <v>422245.360854345</v>
      </c>
      <c r="AE19" t="n">
        <v>577734.7308715277</v>
      </c>
      <c r="AF19" t="n">
        <v>1.999735690940876e-05</v>
      </c>
      <c r="AG19" t="n">
        <v>36</v>
      </c>
      <c r="AH19" t="n">
        <v>522596.5390129358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7.4399</v>
      </c>
      <c r="E20" t="n">
        <v>13.44</v>
      </c>
      <c r="F20" t="n">
        <v>10.72</v>
      </c>
      <c r="G20" t="n">
        <v>37.84</v>
      </c>
      <c r="H20" t="n">
        <v>0.66</v>
      </c>
      <c r="I20" t="n">
        <v>17</v>
      </c>
      <c r="J20" t="n">
        <v>147.99</v>
      </c>
      <c r="K20" t="n">
        <v>47.83</v>
      </c>
      <c r="L20" t="n">
        <v>5.5</v>
      </c>
      <c r="M20" t="n">
        <v>15</v>
      </c>
      <c r="N20" t="n">
        <v>24.66</v>
      </c>
      <c r="O20" t="n">
        <v>18485.59</v>
      </c>
      <c r="P20" t="n">
        <v>119.96</v>
      </c>
      <c r="Q20" t="n">
        <v>197.82</v>
      </c>
      <c r="R20" t="n">
        <v>37.81</v>
      </c>
      <c r="S20" t="n">
        <v>25.4</v>
      </c>
      <c r="T20" t="n">
        <v>5316.52</v>
      </c>
      <c r="U20" t="n">
        <v>0.67</v>
      </c>
      <c r="V20" t="n">
        <v>0.87</v>
      </c>
      <c r="W20" t="n">
        <v>2.97</v>
      </c>
      <c r="X20" t="n">
        <v>0.33</v>
      </c>
      <c r="Y20" t="n">
        <v>1</v>
      </c>
      <c r="Z20" t="n">
        <v>10</v>
      </c>
      <c r="AA20" t="n">
        <v>412.9029215091849</v>
      </c>
      <c r="AB20" t="n">
        <v>564.9519932001447</v>
      </c>
      <c r="AC20" t="n">
        <v>511.0337678842244</v>
      </c>
      <c r="AD20" t="n">
        <v>412902.9215091849</v>
      </c>
      <c r="AE20" t="n">
        <v>564951.9932001446</v>
      </c>
      <c r="AF20" t="n">
        <v>2.003586722558584e-05</v>
      </c>
      <c r="AG20" t="n">
        <v>35</v>
      </c>
      <c r="AH20" t="n">
        <v>511033.7678842244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7.4774</v>
      </c>
      <c r="E21" t="n">
        <v>13.37</v>
      </c>
      <c r="F21" t="n">
        <v>10.68</v>
      </c>
      <c r="G21" t="n">
        <v>40.06</v>
      </c>
      <c r="H21" t="n">
        <v>0.6899999999999999</v>
      </c>
      <c r="I21" t="n">
        <v>16</v>
      </c>
      <c r="J21" t="n">
        <v>148.33</v>
      </c>
      <c r="K21" t="n">
        <v>47.83</v>
      </c>
      <c r="L21" t="n">
        <v>5.75</v>
      </c>
      <c r="M21" t="n">
        <v>14</v>
      </c>
      <c r="N21" t="n">
        <v>24.75</v>
      </c>
      <c r="O21" t="n">
        <v>18528.25</v>
      </c>
      <c r="P21" t="n">
        <v>119.41</v>
      </c>
      <c r="Q21" t="n">
        <v>197.81</v>
      </c>
      <c r="R21" t="n">
        <v>36.42</v>
      </c>
      <c r="S21" t="n">
        <v>25.4</v>
      </c>
      <c r="T21" t="n">
        <v>4626.09</v>
      </c>
      <c r="U21" t="n">
        <v>0.7</v>
      </c>
      <c r="V21" t="n">
        <v>0.87</v>
      </c>
      <c r="W21" t="n">
        <v>2.96</v>
      </c>
      <c r="X21" t="n">
        <v>0.29</v>
      </c>
      <c r="Y21" t="n">
        <v>1</v>
      </c>
      <c r="Z21" t="n">
        <v>10</v>
      </c>
      <c r="AA21" t="n">
        <v>411.9556684238333</v>
      </c>
      <c r="AB21" t="n">
        <v>563.6559197389099</v>
      </c>
      <c r="AC21" t="n">
        <v>509.8613898550795</v>
      </c>
      <c r="AD21" t="n">
        <v>411955.6684238333</v>
      </c>
      <c r="AE21" t="n">
        <v>563655.9197389099</v>
      </c>
      <c r="AF21" t="n">
        <v>2.013685581695931e-05</v>
      </c>
      <c r="AG21" t="n">
        <v>35</v>
      </c>
      <c r="AH21" t="n">
        <v>509861.3898550795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7.4729</v>
      </c>
      <c r="E22" t="n">
        <v>13.38</v>
      </c>
      <c r="F22" t="n">
        <v>10.69</v>
      </c>
      <c r="G22" t="n">
        <v>40.09</v>
      </c>
      <c r="H22" t="n">
        <v>0.71</v>
      </c>
      <c r="I22" t="n">
        <v>16</v>
      </c>
      <c r="J22" t="n">
        <v>148.68</v>
      </c>
      <c r="K22" t="n">
        <v>47.83</v>
      </c>
      <c r="L22" t="n">
        <v>6</v>
      </c>
      <c r="M22" t="n">
        <v>14</v>
      </c>
      <c r="N22" t="n">
        <v>24.85</v>
      </c>
      <c r="O22" t="n">
        <v>18570.94</v>
      </c>
      <c r="P22" t="n">
        <v>119.44</v>
      </c>
      <c r="Q22" t="n">
        <v>197.81</v>
      </c>
      <c r="R22" t="n">
        <v>36.8</v>
      </c>
      <c r="S22" t="n">
        <v>25.4</v>
      </c>
      <c r="T22" t="n">
        <v>4817.87</v>
      </c>
      <c r="U22" t="n">
        <v>0.6899999999999999</v>
      </c>
      <c r="V22" t="n">
        <v>0.87</v>
      </c>
      <c r="W22" t="n">
        <v>2.96</v>
      </c>
      <c r="X22" t="n">
        <v>0.3</v>
      </c>
      <c r="Y22" t="n">
        <v>1</v>
      </c>
      <c r="Z22" t="n">
        <v>10</v>
      </c>
      <c r="AA22" t="n">
        <v>412.048536727155</v>
      </c>
      <c r="AB22" t="n">
        <v>563.782986248575</v>
      </c>
      <c r="AC22" t="n">
        <v>509.976329315401</v>
      </c>
      <c r="AD22" t="n">
        <v>412048.536727155</v>
      </c>
      <c r="AE22" t="n">
        <v>563782.9862485749</v>
      </c>
      <c r="AF22" t="n">
        <v>2.012473718599449e-05</v>
      </c>
      <c r="AG22" t="n">
        <v>35</v>
      </c>
      <c r="AH22" t="n">
        <v>509976.329315401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7.4991</v>
      </c>
      <c r="E23" t="n">
        <v>13.34</v>
      </c>
      <c r="F23" t="n">
        <v>10.67</v>
      </c>
      <c r="G23" t="n">
        <v>42.69</v>
      </c>
      <c r="H23" t="n">
        <v>0.74</v>
      </c>
      <c r="I23" t="n">
        <v>15</v>
      </c>
      <c r="J23" t="n">
        <v>149.02</v>
      </c>
      <c r="K23" t="n">
        <v>47.83</v>
      </c>
      <c r="L23" t="n">
        <v>6.25</v>
      </c>
      <c r="M23" t="n">
        <v>13</v>
      </c>
      <c r="N23" t="n">
        <v>24.95</v>
      </c>
      <c r="O23" t="n">
        <v>18613.66</v>
      </c>
      <c r="P23" t="n">
        <v>119</v>
      </c>
      <c r="Q23" t="n">
        <v>197.78</v>
      </c>
      <c r="R23" t="n">
        <v>36.26</v>
      </c>
      <c r="S23" t="n">
        <v>25.4</v>
      </c>
      <c r="T23" t="n">
        <v>4550.94</v>
      </c>
      <c r="U23" t="n">
        <v>0.7</v>
      </c>
      <c r="V23" t="n">
        <v>0.87</v>
      </c>
      <c r="W23" t="n">
        <v>2.96</v>
      </c>
      <c r="X23" t="n">
        <v>0.28</v>
      </c>
      <c r="Y23" t="n">
        <v>1</v>
      </c>
      <c r="Z23" t="n">
        <v>10</v>
      </c>
      <c r="AA23" t="n">
        <v>411.360187320583</v>
      </c>
      <c r="AB23" t="n">
        <v>562.8411562226705</v>
      </c>
      <c r="AC23" t="n">
        <v>509.1243862253023</v>
      </c>
      <c r="AD23" t="n">
        <v>411360.187320583</v>
      </c>
      <c r="AE23" t="n">
        <v>562841.1562226706</v>
      </c>
      <c r="AF23" t="n">
        <v>2.019529454850076e-05</v>
      </c>
      <c r="AG23" t="n">
        <v>35</v>
      </c>
      <c r="AH23" t="n">
        <v>509124.3862253022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7.5045</v>
      </c>
      <c r="E24" t="n">
        <v>13.33</v>
      </c>
      <c r="F24" t="n">
        <v>10.66</v>
      </c>
      <c r="G24" t="n">
        <v>42.65</v>
      </c>
      <c r="H24" t="n">
        <v>0.77</v>
      </c>
      <c r="I24" t="n">
        <v>15</v>
      </c>
      <c r="J24" t="n">
        <v>149.37</v>
      </c>
      <c r="K24" t="n">
        <v>47.83</v>
      </c>
      <c r="L24" t="n">
        <v>6.5</v>
      </c>
      <c r="M24" t="n">
        <v>13</v>
      </c>
      <c r="N24" t="n">
        <v>25.04</v>
      </c>
      <c r="O24" t="n">
        <v>18656.42</v>
      </c>
      <c r="P24" t="n">
        <v>118.62</v>
      </c>
      <c r="Q24" t="n">
        <v>197.79</v>
      </c>
      <c r="R24" t="n">
        <v>35.82</v>
      </c>
      <c r="S24" t="n">
        <v>25.4</v>
      </c>
      <c r="T24" t="n">
        <v>4329.05</v>
      </c>
      <c r="U24" t="n">
        <v>0.71</v>
      </c>
      <c r="V24" t="n">
        <v>0.87</v>
      </c>
      <c r="W24" t="n">
        <v>2.96</v>
      </c>
      <c r="X24" t="n">
        <v>0.27</v>
      </c>
      <c r="Y24" t="n">
        <v>1</v>
      </c>
      <c r="Z24" t="n">
        <v>10</v>
      </c>
      <c r="AA24" t="n">
        <v>411.0024540928374</v>
      </c>
      <c r="AB24" t="n">
        <v>562.3516898383929</v>
      </c>
      <c r="AC24" t="n">
        <v>508.6816338257697</v>
      </c>
      <c r="AD24" t="n">
        <v>411002.4540928374</v>
      </c>
      <c r="AE24" t="n">
        <v>562351.6898383929</v>
      </c>
      <c r="AF24" t="n">
        <v>2.020983690565854e-05</v>
      </c>
      <c r="AG24" t="n">
        <v>35</v>
      </c>
      <c r="AH24" t="n">
        <v>508681.6338257696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7.5265</v>
      </c>
      <c r="E25" t="n">
        <v>13.29</v>
      </c>
      <c r="F25" t="n">
        <v>10.65</v>
      </c>
      <c r="G25" t="n">
        <v>45.66</v>
      </c>
      <c r="H25" t="n">
        <v>0.8</v>
      </c>
      <c r="I25" t="n">
        <v>14</v>
      </c>
      <c r="J25" t="n">
        <v>149.72</v>
      </c>
      <c r="K25" t="n">
        <v>47.83</v>
      </c>
      <c r="L25" t="n">
        <v>6.75</v>
      </c>
      <c r="M25" t="n">
        <v>12</v>
      </c>
      <c r="N25" t="n">
        <v>25.14</v>
      </c>
      <c r="O25" t="n">
        <v>18699.2</v>
      </c>
      <c r="P25" t="n">
        <v>118.4</v>
      </c>
      <c r="Q25" t="n">
        <v>197.75</v>
      </c>
      <c r="R25" t="n">
        <v>35.52</v>
      </c>
      <c r="S25" t="n">
        <v>25.4</v>
      </c>
      <c r="T25" t="n">
        <v>4186.37</v>
      </c>
      <c r="U25" t="n">
        <v>0.72</v>
      </c>
      <c r="V25" t="n">
        <v>0.87</v>
      </c>
      <c r="W25" t="n">
        <v>2.96</v>
      </c>
      <c r="X25" t="n">
        <v>0.26</v>
      </c>
      <c r="Y25" t="n">
        <v>1</v>
      </c>
      <c r="Z25" t="n">
        <v>10</v>
      </c>
      <c r="AA25" t="n">
        <v>410.5453566345947</v>
      </c>
      <c r="AB25" t="n">
        <v>561.7262689303086</v>
      </c>
      <c r="AC25" t="n">
        <v>508.1159022113692</v>
      </c>
      <c r="AD25" t="n">
        <v>410545.3566345947</v>
      </c>
      <c r="AE25" t="n">
        <v>561726.2689303086</v>
      </c>
      <c r="AF25" t="n">
        <v>2.026908354593098e-05</v>
      </c>
      <c r="AG25" t="n">
        <v>35</v>
      </c>
      <c r="AH25" t="n">
        <v>508115.9022113692</v>
      </c>
    </row>
    <row r="26">
      <c r="A26" t="n">
        <v>24</v>
      </c>
      <c r="B26" t="n">
        <v>70</v>
      </c>
      <c r="C26" t="inlineStr">
        <is>
          <t xml:space="preserve">CONCLUIDO	</t>
        </is>
      </c>
      <c r="D26" t="n">
        <v>7.5224</v>
      </c>
      <c r="E26" t="n">
        <v>13.29</v>
      </c>
      <c r="F26" t="n">
        <v>10.66</v>
      </c>
      <c r="G26" t="n">
        <v>45.69</v>
      </c>
      <c r="H26" t="n">
        <v>0.83</v>
      </c>
      <c r="I26" t="n">
        <v>14</v>
      </c>
      <c r="J26" t="n">
        <v>150.07</v>
      </c>
      <c r="K26" t="n">
        <v>47.83</v>
      </c>
      <c r="L26" t="n">
        <v>7</v>
      </c>
      <c r="M26" t="n">
        <v>12</v>
      </c>
      <c r="N26" t="n">
        <v>25.24</v>
      </c>
      <c r="O26" t="n">
        <v>18742.03</v>
      </c>
      <c r="P26" t="n">
        <v>118.12</v>
      </c>
      <c r="Q26" t="n">
        <v>197.75</v>
      </c>
      <c r="R26" t="n">
        <v>35.9</v>
      </c>
      <c r="S26" t="n">
        <v>25.4</v>
      </c>
      <c r="T26" t="n">
        <v>4374.34</v>
      </c>
      <c r="U26" t="n">
        <v>0.71</v>
      </c>
      <c r="V26" t="n">
        <v>0.87</v>
      </c>
      <c r="W26" t="n">
        <v>2.96</v>
      </c>
      <c r="X26" t="n">
        <v>0.27</v>
      </c>
      <c r="Y26" t="n">
        <v>1</v>
      </c>
      <c r="Z26" t="n">
        <v>10</v>
      </c>
      <c r="AA26" t="n">
        <v>410.4073138222418</v>
      </c>
      <c r="AB26" t="n">
        <v>561.5373926644284</v>
      </c>
      <c r="AC26" t="n">
        <v>507.9450520312149</v>
      </c>
      <c r="AD26" t="n">
        <v>410407.3138222418</v>
      </c>
      <c r="AE26" t="n">
        <v>561537.3926644283</v>
      </c>
      <c r="AF26" t="n">
        <v>2.025804212660747e-05</v>
      </c>
      <c r="AG26" t="n">
        <v>35</v>
      </c>
      <c r="AH26" t="n">
        <v>507945.0520312149</v>
      </c>
    </row>
    <row r="27">
      <c r="A27" t="n">
        <v>25</v>
      </c>
      <c r="B27" t="n">
        <v>70</v>
      </c>
      <c r="C27" t="inlineStr">
        <is>
          <t xml:space="preserve">CONCLUIDO	</t>
        </is>
      </c>
      <c r="D27" t="n">
        <v>7.551</v>
      </c>
      <c r="E27" t="n">
        <v>13.24</v>
      </c>
      <c r="F27" t="n">
        <v>10.64</v>
      </c>
      <c r="G27" t="n">
        <v>49.11</v>
      </c>
      <c r="H27" t="n">
        <v>0.85</v>
      </c>
      <c r="I27" t="n">
        <v>13</v>
      </c>
      <c r="J27" t="n">
        <v>150.41</v>
      </c>
      <c r="K27" t="n">
        <v>47.83</v>
      </c>
      <c r="L27" t="n">
        <v>7.25</v>
      </c>
      <c r="M27" t="n">
        <v>11</v>
      </c>
      <c r="N27" t="n">
        <v>25.33</v>
      </c>
      <c r="O27" t="n">
        <v>18784.88</v>
      </c>
      <c r="P27" t="n">
        <v>118.07</v>
      </c>
      <c r="Q27" t="n">
        <v>197.87</v>
      </c>
      <c r="R27" t="n">
        <v>35.36</v>
      </c>
      <c r="S27" t="n">
        <v>25.4</v>
      </c>
      <c r="T27" t="n">
        <v>4109.23</v>
      </c>
      <c r="U27" t="n">
        <v>0.72</v>
      </c>
      <c r="V27" t="n">
        <v>0.87</v>
      </c>
      <c r="W27" t="n">
        <v>2.95</v>
      </c>
      <c r="X27" t="n">
        <v>0.25</v>
      </c>
      <c r="Y27" t="n">
        <v>1</v>
      </c>
      <c r="Z27" t="n">
        <v>10</v>
      </c>
      <c r="AA27" t="n">
        <v>409.9794715137772</v>
      </c>
      <c r="AB27" t="n">
        <v>560.9519999429166</v>
      </c>
      <c r="AC27" t="n">
        <v>507.4155283694404</v>
      </c>
      <c r="AD27" t="n">
        <v>409979.4715137772</v>
      </c>
      <c r="AE27" t="n">
        <v>560951.9999429166</v>
      </c>
      <c r="AF27" t="n">
        <v>2.033506275896164e-05</v>
      </c>
      <c r="AG27" t="n">
        <v>35</v>
      </c>
      <c r="AH27" t="n">
        <v>507415.5283694405</v>
      </c>
    </row>
    <row r="28">
      <c r="A28" t="n">
        <v>26</v>
      </c>
      <c r="B28" t="n">
        <v>70</v>
      </c>
      <c r="C28" t="inlineStr">
        <is>
          <t xml:space="preserve">CONCLUIDO	</t>
        </is>
      </c>
      <c r="D28" t="n">
        <v>7.5551</v>
      </c>
      <c r="E28" t="n">
        <v>13.24</v>
      </c>
      <c r="F28" t="n">
        <v>10.63</v>
      </c>
      <c r="G28" t="n">
        <v>49.07</v>
      </c>
      <c r="H28" t="n">
        <v>0.88</v>
      </c>
      <c r="I28" t="n">
        <v>13</v>
      </c>
      <c r="J28" t="n">
        <v>150.76</v>
      </c>
      <c r="K28" t="n">
        <v>47.83</v>
      </c>
      <c r="L28" t="n">
        <v>7.5</v>
      </c>
      <c r="M28" t="n">
        <v>11</v>
      </c>
      <c r="N28" t="n">
        <v>25.43</v>
      </c>
      <c r="O28" t="n">
        <v>18827.77</v>
      </c>
      <c r="P28" t="n">
        <v>117.62</v>
      </c>
      <c r="Q28" t="n">
        <v>197.77</v>
      </c>
      <c r="R28" t="n">
        <v>34.94</v>
      </c>
      <c r="S28" t="n">
        <v>25.4</v>
      </c>
      <c r="T28" t="n">
        <v>3903.5</v>
      </c>
      <c r="U28" t="n">
        <v>0.73</v>
      </c>
      <c r="V28" t="n">
        <v>0.88</v>
      </c>
      <c r="W28" t="n">
        <v>2.96</v>
      </c>
      <c r="X28" t="n">
        <v>0.24</v>
      </c>
      <c r="Y28" t="n">
        <v>1</v>
      </c>
      <c r="Z28" t="n">
        <v>10</v>
      </c>
      <c r="AA28" t="n">
        <v>409.591403007306</v>
      </c>
      <c r="AB28" t="n">
        <v>560.4210274919885</v>
      </c>
      <c r="AC28" t="n">
        <v>506.9352311840045</v>
      </c>
      <c r="AD28" t="n">
        <v>409591.403007306</v>
      </c>
      <c r="AE28" t="n">
        <v>560421.0274919885</v>
      </c>
      <c r="AF28" t="n">
        <v>2.034610417828514e-05</v>
      </c>
      <c r="AG28" t="n">
        <v>35</v>
      </c>
      <c r="AH28" t="n">
        <v>506935.2311840045</v>
      </c>
    </row>
    <row r="29">
      <c r="A29" t="n">
        <v>27</v>
      </c>
      <c r="B29" t="n">
        <v>70</v>
      </c>
      <c r="C29" t="inlineStr">
        <is>
          <t xml:space="preserve">CONCLUIDO	</t>
        </is>
      </c>
      <c r="D29" t="n">
        <v>7.5858</v>
      </c>
      <c r="E29" t="n">
        <v>13.18</v>
      </c>
      <c r="F29" t="n">
        <v>10.61</v>
      </c>
      <c r="G29" t="n">
        <v>53.04</v>
      </c>
      <c r="H29" t="n">
        <v>0.91</v>
      </c>
      <c r="I29" t="n">
        <v>12</v>
      </c>
      <c r="J29" t="n">
        <v>151.11</v>
      </c>
      <c r="K29" t="n">
        <v>47.83</v>
      </c>
      <c r="L29" t="n">
        <v>7.75</v>
      </c>
      <c r="M29" t="n">
        <v>10</v>
      </c>
      <c r="N29" t="n">
        <v>25.53</v>
      </c>
      <c r="O29" t="n">
        <v>18870.7</v>
      </c>
      <c r="P29" t="n">
        <v>117.14</v>
      </c>
      <c r="Q29" t="n">
        <v>197.83</v>
      </c>
      <c r="R29" t="n">
        <v>34.18</v>
      </c>
      <c r="S29" t="n">
        <v>25.4</v>
      </c>
      <c r="T29" t="n">
        <v>3525.11</v>
      </c>
      <c r="U29" t="n">
        <v>0.74</v>
      </c>
      <c r="V29" t="n">
        <v>0.88</v>
      </c>
      <c r="W29" t="n">
        <v>2.96</v>
      </c>
      <c r="X29" t="n">
        <v>0.22</v>
      </c>
      <c r="Y29" t="n">
        <v>1</v>
      </c>
      <c r="Z29" t="n">
        <v>10</v>
      </c>
      <c r="AA29" t="n">
        <v>408.8333575676818</v>
      </c>
      <c r="AB29" t="n">
        <v>559.38383627889</v>
      </c>
      <c r="AC29" t="n">
        <v>505.9970280445771</v>
      </c>
      <c r="AD29" t="n">
        <v>408833.3575676818</v>
      </c>
      <c r="AE29" t="n">
        <v>559383.83627889</v>
      </c>
      <c r="AF29" t="n">
        <v>2.042878017175622e-05</v>
      </c>
      <c r="AG29" t="n">
        <v>35</v>
      </c>
      <c r="AH29" t="n">
        <v>505997.0280445771</v>
      </c>
    </row>
    <row r="30">
      <c r="A30" t="n">
        <v>28</v>
      </c>
      <c r="B30" t="n">
        <v>70</v>
      </c>
      <c r="C30" t="inlineStr">
        <is>
          <t xml:space="preserve">CONCLUIDO	</t>
        </is>
      </c>
      <c r="D30" t="n">
        <v>7.5836</v>
      </c>
      <c r="E30" t="n">
        <v>13.19</v>
      </c>
      <c r="F30" t="n">
        <v>10.61</v>
      </c>
      <c r="G30" t="n">
        <v>53.06</v>
      </c>
      <c r="H30" t="n">
        <v>0.9399999999999999</v>
      </c>
      <c r="I30" t="n">
        <v>12</v>
      </c>
      <c r="J30" t="n">
        <v>151.46</v>
      </c>
      <c r="K30" t="n">
        <v>47.83</v>
      </c>
      <c r="L30" t="n">
        <v>8</v>
      </c>
      <c r="M30" t="n">
        <v>10</v>
      </c>
      <c r="N30" t="n">
        <v>25.63</v>
      </c>
      <c r="O30" t="n">
        <v>18913.66</v>
      </c>
      <c r="P30" t="n">
        <v>117.01</v>
      </c>
      <c r="Q30" t="n">
        <v>197.79</v>
      </c>
      <c r="R30" t="n">
        <v>34.32</v>
      </c>
      <c r="S30" t="n">
        <v>25.4</v>
      </c>
      <c r="T30" t="n">
        <v>3595.68</v>
      </c>
      <c r="U30" t="n">
        <v>0.74</v>
      </c>
      <c r="V30" t="n">
        <v>0.88</v>
      </c>
      <c r="W30" t="n">
        <v>2.96</v>
      </c>
      <c r="X30" t="n">
        <v>0.22</v>
      </c>
      <c r="Y30" t="n">
        <v>1</v>
      </c>
      <c r="Z30" t="n">
        <v>10</v>
      </c>
      <c r="AA30" t="n">
        <v>408.7678982594836</v>
      </c>
      <c r="AB30" t="n">
        <v>559.2942719655523</v>
      </c>
      <c r="AC30" t="n">
        <v>505.9160116236001</v>
      </c>
      <c r="AD30" t="n">
        <v>408767.8982594836</v>
      </c>
      <c r="AE30" t="n">
        <v>559294.2719655524</v>
      </c>
      <c r="AF30" t="n">
        <v>2.042285550772897e-05</v>
      </c>
      <c r="AG30" t="n">
        <v>35</v>
      </c>
      <c r="AH30" t="n">
        <v>505916.0116236001</v>
      </c>
    </row>
    <row r="31">
      <c r="A31" t="n">
        <v>29</v>
      </c>
      <c r="B31" t="n">
        <v>70</v>
      </c>
      <c r="C31" t="inlineStr">
        <is>
          <t xml:space="preserve">CONCLUIDO	</t>
        </is>
      </c>
      <c r="D31" t="n">
        <v>7.5853</v>
      </c>
      <c r="E31" t="n">
        <v>13.18</v>
      </c>
      <c r="F31" t="n">
        <v>10.61</v>
      </c>
      <c r="G31" t="n">
        <v>53.04</v>
      </c>
      <c r="H31" t="n">
        <v>0.96</v>
      </c>
      <c r="I31" t="n">
        <v>12</v>
      </c>
      <c r="J31" t="n">
        <v>151.81</v>
      </c>
      <c r="K31" t="n">
        <v>47.83</v>
      </c>
      <c r="L31" t="n">
        <v>8.25</v>
      </c>
      <c r="M31" t="n">
        <v>10</v>
      </c>
      <c r="N31" t="n">
        <v>25.73</v>
      </c>
      <c r="O31" t="n">
        <v>18956.65</v>
      </c>
      <c r="P31" t="n">
        <v>116.45</v>
      </c>
      <c r="Q31" t="n">
        <v>197.83</v>
      </c>
      <c r="R31" t="n">
        <v>34.3</v>
      </c>
      <c r="S31" t="n">
        <v>25.4</v>
      </c>
      <c r="T31" t="n">
        <v>3585.97</v>
      </c>
      <c r="U31" t="n">
        <v>0.74</v>
      </c>
      <c r="V31" t="n">
        <v>0.88</v>
      </c>
      <c r="W31" t="n">
        <v>2.95</v>
      </c>
      <c r="X31" t="n">
        <v>0.22</v>
      </c>
      <c r="Y31" t="n">
        <v>1</v>
      </c>
      <c r="Z31" t="n">
        <v>10</v>
      </c>
      <c r="AA31" t="n">
        <v>408.3446506787221</v>
      </c>
      <c r="AB31" t="n">
        <v>558.7151659531892</v>
      </c>
      <c r="AC31" t="n">
        <v>505.3921746762764</v>
      </c>
      <c r="AD31" t="n">
        <v>408344.6506787221</v>
      </c>
      <c r="AE31" t="n">
        <v>558715.1659531891</v>
      </c>
      <c r="AF31" t="n">
        <v>2.042743365720457e-05</v>
      </c>
      <c r="AG31" t="n">
        <v>35</v>
      </c>
      <c r="AH31" t="n">
        <v>505392.1746762764</v>
      </c>
    </row>
    <row r="32">
      <c r="A32" t="n">
        <v>30</v>
      </c>
      <c r="B32" t="n">
        <v>70</v>
      </c>
      <c r="C32" t="inlineStr">
        <is>
          <t xml:space="preserve">CONCLUIDO	</t>
        </is>
      </c>
      <c r="D32" t="n">
        <v>7.6144</v>
      </c>
      <c r="E32" t="n">
        <v>13.13</v>
      </c>
      <c r="F32" t="n">
        <v>10.59</v>
      </c>
      <c r="G32" t="n">
        <v>57.75</v>
      </c>
      <c r="H32" t="n">
        <v>0.99</v>
      </c>
      <c r="I32" t="n">
        <v>11</v>
      </c>
      <c r="J32" t="n">
        <v>152.15</v>
      </c>
      <c r="K32" t="n">
        <v>47.83</v>
      </c>
      <c r="L32" t="n">
        <v>8.5</v>
      </c>
      <c r="M32" t="n">
        <v>9</v>
      </c>
      <c r="N32" t="n">
        <v>25.83</v>
      </c>
      <c r="O32" t="n">
        <v>18999.67</v>
      </c>
      <c r="P32" t="n">
        <v>116.2</v>
      </c>
      <c r="Q32" t="n">
        <v>197.79</v>
      </c>
      <c r="R32" t="n">
        <v>33.39</v>
      </c>
      <c r="S32" t="n">
        <v>25.4</v>
      </c>
      <c r="T32" t="n">
        <v>3135.29</v>
      </c>
      <c r="U32" t="n">
        <v>0.76</v>
      </c>
      <c r="V32" t="n">
        <v>0.88</v>
      </c>
      <c r="W32" t="n">
        <v>2.96</v>
      </c>
      <c r="X32" t="n">
        <v>0.2</v>
      </c>
      <c r="Y32" t="n">
        <v>1</v>
      </c>
      <c r="Z32" t="n">
        <v>10</v>
      </c>
      <c r="AA32" t="n">
        <v>407.7789126676334</v>
      </c>
      <c r="AB32" t="n">
        <v>557.941098247818</v>
      </c>
      <c r="AC32" t="n">
        <v>504.691982906295</v>
      </c>
      <c r="AD32" t="n">
        <v>407778.9126676334</v>
      </c>
      <c r="AE32" t="n">
        <v>557941.098247818</v>
      </c>
      <c r="AF32" t="n">
        <v>2.050580080411039e-05</v>
      </c>
      <c r="AG32" t="n">
        <v>35</v>
      </c>
      <c r="AH32" t="n">
        <v>504691.982906295</v>
      </c>
    </row>
    <row r="33">
      <c r="A33" t="n">
        <v>31</v>
      </c>
      <c r="B33" t="n">
        <v>70</v>
      </c>
      <c r="C33" t="inlineStr">
        <is>
          <t xml:space="preserve">CONCLUIDO	</t>
        </is>
      </c>
      <c r="D33" t="n">
        <v>7.6165</v>
      </c>
      <c r="E33" t="n">
        <v>13.13</v>
      </c>
      <c r="F33" t="n">
        <v>10.58</v>
      </c>
      <c r="G33" t="n">
        <v>57.73</v>
      </c>
      <c r="H33" t="n">
        <v>1.02</v>
      </c>
      <c r="I33" t="n">
        <v>11</v>
      </c>
      <c r="J33" t="n">
        <v>152.5</v>
      </c>
      <c r="K33" t="n">
        <v>47.83</v>
      </c>
      <c r="L33" t="n">
        <v>8.75</v>
      </c>
      <c r="M33" t="n">
        <v>9</v>
      </c>
      <c r="N33" t="n">
        <v>25.93</v>
      </c>
      <c r="O33" t="n">
        <v>19042.73</v>
      </c>
      <c r="P33" t="n">
        <v>116.03</v>
      </c>
      <c r="Q33" t="n">
        <v>197.78</v>
      </c>
      <c r="R33" t="n">
        <v>33.38</v>
      </c>
      <c r="S33" t="n">
        <v>25.4</v>
      </c>
      <c r="T33" t="n">
        <v>3129.53</v>
      </c>
      <c r="U33" t="n">
        <v>0.76</v>
      </c>
      <c r="V33" t="n">
        <v>0.88</v>
      </c>
      <c r="W33" t="n">
        <v>2.96</v>
      </c>
      <c r="X33" t="n">
        <v>0.19</v>
      </c>
      <c r="Y33" t="n">
        <v>1</v>
      </c>
      <c r="Z33" t="n">
        <v>10</v>
      </c>
      <c r="AA33" t="n">
        <v>407.6201281356935</v>
      </c>
      <c r="AB33" t="n">
        <v>557.7238422461386</v>
      </c>
      <c r="AC33" t="n">
        <v>504.4954615124952</v>
      </c>
      <c r="AD33" t="n">
        <v>407620.1281356935</v>
      </c>
      <c r="AE33" t="n">
        <v>557723.8422461386</v>
      </c>
      <c r="AF33" t="n">
        <v>2.05114561652273e-05</v>
      </c>
      <c r="AG33" t="n">
        <v>35</v>
      </c>
      <c r="AH33" t="n">
        <v>504495.4615124952</v>
      </c>
    </row>
    <row r="34">
      <c r="A34" t="n">
        <v>32</v>
      </c>
      <c r="B34" t="n">
        <v>70</v>
      </c>
      <c r="C34" t="inlineStr">
        <is>
          <t xml:space="preserve">CONCLUIDO	</t>
        </is>
      </c>
      <c r="D34" t="n">
        <v>7.6118</v>
      </c>
      <c r="E34" t="n">
        <v>13.14</v>
      </c>
      <c r="F34" t="n">
        <v>10.59</v>
      </c>
      <c r="G34" t="n">
        <v>57.77</v>
      </c>
      <c r="H34" t="n">
        <v>1.04</v>
      </c>
      <c r="I34" t="n">
        <v>11</v>
      </c>
      <c r="J34" t="n">
        <v>152.85</v>
      </c>
      <c r="K34" t="n">
        <v>47.83</v>
      </c>
      <c r="L34" t="n">
        <v>9</v>
      </c>
      <c r="M34" t="n">
        <v>9</v>
      </c>
      <c r="N34" t="n">
        <v>26.03</v>
      </c>
      <c r="O34" t="n">
        <v>19085.83</v>
      </c>
      <c r="P34" t="n">
        <v>116.02</v>
      </c>
      <c r="Q34" t="n">
        <v>197.75</v>
      </c>
      <c r="R34" t="n">
        <v>33.46</v>
      </c>
      <c r="S34" t="n">
        <v>25.4</v>
      </c>
      <c r="T34" t="n">
        <v>3170.17</v>
      </c>
      <c r="U34" t="n">
        <v>0.76</v>
      </c>
      <c r="V34" t="n">
        <v>0.88</v>
      </c>
      <c r="W34" t="n">
        <v>2.96</v>
      </c>
      <c r="X34" t="n">
        <v>0.2</v>
      </c>
      <c r="Y34" t="n">
        <v>1</v>
      </c>
      <c r="Z34" t="n">
        <v>10</v>
      </c>
      <c r="AA34" t="n">
        <v>407.6826297571997</v>
      </c>
      <c r="AB34" t="n">
        <v>557.8093597220604</v>
      </c>
      <c r="AC34" t="n">
        <v>504.5728173205395</v>
      </c>
      <c r="AD34" t="n">
        <v>407682.6297571997</v>
      </c>
      <c r="AE34" t="n">
        <v>557809.3597220604</v>
      </c>
      <c r="AF34" t="n">
        <v>2.049879892844182e-05</v>
      </c>
      <c r="AG34" t="n">
        <v>35</v>
      </c>
      <c r="AH34" t="n">
        <v>504572.8173205395</v>
      </c>
    </row>
    <row r="35">
      <c r="A35" t="n">
        <v>33</v>
      </c>
      <c r="B35" t="n">
        <v>70</v>
      </c>
      <c r="C35" t="inlineStr">
        <is>
          <t xml:space="preserve">CONCLUIDO	</t>
        </is>
      </c>
      <c r="D35" t="n">
        <v>7.6454</v>
      </c>
      <c r="E35" t="n">
        <v>13.08</v>
      </c>
      <c r="F35" t="n">
        <v>10.56</v>
      </c>
      <c r="G35" t="n">
        <v>63.38</v>
      </c>
      <c r="H35" t="n">
        <v>1.07</v>
      </c>
      <c r="I35" t="n">
        <v>10</v>
      </c>
      <c r="J35" t="n">
        <v>153.2</v>
      </c>
      <c r="K35" t="n">
        <v>47.83</v>
      </c>
      <c r="L35" t="n">
        <v>9.25</v>
      </c>
      <c r="M35" t="n">
        <v>8</v>
      </c>
      <c r="N35" t="n">
        <v>26.12</v>
      </c>
      <c r="O35" t="n">
        <v>19128.96</v>
      </c>
      <c r="P35" t="n">
        <v>115.44</v>
      </c>
      <c r="Q35" t="n">
        <v>197.8</v>
      </c>
      <c r="R35" t="n">
        <v>32.75</v>
      </c>
      <c r="S35" t="n">
        <v>25.4</v>
      </c>
      <c r="T35" t="n">
        <v>2819.09</v>
      </c>
      <c r="U35" t="n">
        <v>0.78</v>
      </c>
      <c r="V35" t="n">
        <v>0.88</v>
      </c>
      <c r="W35" t="n">
        <v>2.95</v>
      </c>
      <c r="X35" t="n">
        <v>0.17</v>
      </c>
      <c r="Y35" t="n">
        <v>1</v>
      </c>
      <c r="Z35" t="n">
        <v>10</v>
      </c>
      <c r="AA35" t="n">
        <v>406.8199090175657</v>
      </c>
      <c r="AB35" t="n">
        <v>556.6289471455402</v>
      </c>
      <c r="AC35" t="n">
        <v>503.505061663603</v>
      </c>
      <c r="AD35" t="n">
        <v>406819.9090175658</v>
      </c>
      <c r="AE35" t="n">
        <v>556628.9471455403</v>
      </c>
      <c r="AF35" t="n">
        <v>2.058928470631245e-05</v>
      </c>
      <c r="AG35" t="n">
        <v>35</v>
      </c>
      <c r="AH35" t="n">
        <v>503505.0616636031</v>
      </c>
    </row>
    <row r="36">
      <c r="A36" t="n">
        <v>34</v>
      </c>
      <c r="B36" t="n">
        <v>70</v>
      </c>
      <c r="C36" t="inlineStr">
        <is>
          <t xml:space="preserve">CONCLUIDO	</t>
        </is>
      </c>
      <c r="D36" t="n">
        <v>7.6487</v>
      </c>
      <c r="E36" t="n">
        <v>13.07</v>
      </c>
      <c r="F36" t="n">
        <v>10.56</v>
      </c>
      <c r="G36" t="n">
        <v>63.34</v>
      </c>
      <c r="H36" t="n">
        <v>1.1</v>
      </c>
      <c r="I36" t="n">
        <v>10</v>
      </c>
      <c r="J36" t="n">
        <v>153.55</v>
      </c>
      <c r="K36" t="n">
        <v>47.83</v>
      </c>
      <c r="L36" t="n">
        <v>9.5</v>
      </c>
      <c r="M36" t="n">
        <v>8</v>
      </c>
      <c r="N36" t="n">
        <v>26.22</v>
      </c>
      <c r="O36" t="n">
        <v>19172.12</v>
      </c>
      <c r="P36" t="n">
        <v>115.41</v>
      </c>
      <c r="Q36" t="n">
        <v>197.75</v>
      </c>
      <c r="R36" t="n">
        <v>32.58</v>
      </c>
      <c r="S36" t="n">
        <v>25.4</v>
      </c>
      <c r="T36" t="n">
        <v>2735.05</v>
      </c>
      <c r="U36" t="n">
        <v>0.78</v>
      </c>
      <c r="V36" t="n">
        <v>0.88</v>
      </c>
      <c r="W36" t="n">
        <v>2.95</v>
      </c>
      <c r="X36" t="n">
        <v>0.17</v>
      </c>
      <c r="Y36" t="n">
        <v>1</v>
      </c>
      <c r="Z36" t="n">
        <v>10</v>
      </c>
      <c r="AA36" t="n">
        <v>406.7580461542199</v>
      </c>
      <c r="AB36" t="n">
        <v>556.5443036467137</v>
      </c>
      <c r="AC36" t="n">
        <v>503.4284964215066</v>
      </c>
      <c r="AD36" t="n">
        <v>406758.0461542199</v>
      </c>
      <c r="AE36" t="n">
        <v>556544.3036467137</v>
      </c>
      <c r="AF36" t="n">
        <v>2.059817170235332e-05</v>
      </c>
      <c r="AG36" t="n">
        <v>35</v>
      </c>
      <c r="AH36" t="n">
        <v>503428.4964215066</v>
      </c>
    </row>
    <row r="37">
      <c r="A37" t="n">
        <v>35</v>
      </c>
      <c r="B37" t="n">
        <v>70</v>
      </c>
      <c r="C37" t="inlineStr">
        <is>
          <t xml:space="preserve">CONCLUIDO	</t>
        </is>
      </c>
      <c r="D37" t="n">
        <v>7.6485</v>
      </c>
      <c r="E37" t="n">
        <v>13.07</v>
      </c>
      <c r="F37" t="n">
        <v>10.56</v>
      </c>
      <c r="G37" t="n">
        <v>63.34</v>
      </c>
      <c r="H37" t="n">
        <v>1.12</v>
      </c>
      <c r="I37" t="n">
        <v>10</v>
      </c>
      <c r="J37" t="n">
        <v>153.9</v>
      </c>
      <c r="K37" t="n">
        <v>47.83</v>
      </c>
      <c r="L37" t="n">
        <v>9.75</v>
      </c>
      <c r="M37" t="n">
        <v>8</v>
      </c>
      <c r="N37" t="n">
        <v>26.32</v>
      </c>
      <c r="O37" t="n">
        <v>19215.32</v>
      </c>
      <c r="P37" t="n">
        <v>115.14</v>
      </c>
      <c r="Q37" t="n">
        <v>197.75</v>
      </c>
      <c r="R37" t="n">
        <v>32.57</v>
      </c>
      <c r="S37" t="n">
        <v>25.4</v>
      </c>
      <c r="T37" t="n">
        <v>2733.06</v>
      </c>
      <c r="U37" t="n">
        <v>0.78</v>
      </c>
      <c r="V37" t="n">
        <v>0.88</v>
      </c>
      <c r="W37" t="n">
        <v>2.95</v>
      </c>
      <c r="X37" t="n">
        <v>0.17</v>
      </c>
      <c r="Y37" t="n">
        <v>1</v>
      </c>
      <c r="Z37" t="n">
        <v>10</v>
      </c>
      <c r="AA37" t="n">
        <v>406.5683934567223</v>
      </c>
      <c r="AB37" t="n">
        <v>556.2848124591109</v>
      </c>
      <c r="AC37" t="n">
        <v>503.1937707086503</v>
      </c>
      <c r="AD37" t="n">
        <v>406568.3934567223</v>
      </c>
      <c r="AE37" t="n">
        <v>556284.8124591109</v>
      </c>
      <c r="AF37" t="n">
        <v>2.059763309653266e-05</v>
      </c>
      <c r="AG37" t="n">
        <v>35</v>
      </c>
      <c r="AH37" t="n">
        <v>503193.7707086504</v>
      </c>
    </row>
    <row r="38">
      <c r="A38" t="n">
        <v>36</v>
      </c>
      <c r="B38" t="n">
        <v>70</v>
      </c>
      <c r="C38" t="inlineStr">
        <is>
          <t xml:space="preserve">CONCLUIDO	</t>
        </is>
      </c>
      <c r="D38" t="n">
        <v>7.6454</v>
      </c>
      <c r="E38" t="n">
        <v>13.08</v>
      </c>
      <c r="F38" t="n">
        <v>10.56</v>
      </c>
      <c r="G38" t="n">
        <v>63.38</v>
      </c>
      <c r="H38" t="n">
        <v>1.15</v>
      </c>
      <c r="I38" t="n">
        <v>10</v>
      </c>
      <c r="J38" t="n">
        <v>154.25</v>
      </c>
      <c r="K38" t="n">
        <v>47.83</v>
      </c>
      <c r="L38" t="n">
        <v>10</v>
      </c>
      <c r="M38" t="n">
        <v>8</v>
      </c>
      <c r="N38" t="n">
        <v>26.43</v>
      </c>
      <c r="O38" t="n">
        <v>19258.55</v>
      </c>
      <c r="P38" t="n">
        <v>114.92</v>
      </c>
      <c r="Q38" t="n">
        <v>197.79</v>
      </c>
      <c r="R38" t="n">
        <v>32.75</v>
      </c>
      <c r="S38" t="n">
        <v>25.4</v>
      </c>
      <c r="T38" t="n">
        <v>2818.87</v>
      </c>
      <c r="U38" t="n">
        <v>0.78</v>
      </c>
      <c r="V38" t="n">
        <v>0.88</v>
      </c>
      <c r="W38" t="n">
        <v>2.95</v>
      </c>
      <c r="X38" t="n">
        <v>0.17</v>
      </c>
      <c r="Y38" t="n">
        <v>1</v>
      </c>
      <c r="Z38" t="n">
        <v>10</v>
      </c>
      <c r="AA38" t="n">
        <v>406.4497755445207</v>
      </c>
      <c r="AB38" t="n">
        <v>556.1225141985838</v>
      </c>
      <c r="AC38" t="n">
        <v>503.046961966321</v>
      </c>
      <c r="AD38" t="n">
        <v>406449.7755445207</v>
      </c>
      <c r="AE38" t="n">
        <v>556122.5141985838</v>
      </c>
      <c r="AF38" t="n">
        <v>2.058928470631245e-05</v>
      </c>
      <c r="AG38" t="n">
        <v>35</v>
      </c>
      <c r="AH38" t="n">
        <v>503046.961966321</v>
      </c>
    </row>
    <row r="39">
      <c r="A39" t="n">
        <v>37</v>
      </c>
      <c r="B39" t="n">
        <v>70</v>
      </c>
      <c r="C39" t="inlineStr">
        <is>
          <t xml:space="preserve">CONCLUIDO	</t>
        </is>
      </c>
      <c r="D39" t="n">
        <v>7.6721</v>
      </c>
      <c r="E39" t="n">
        <v>13.03</v>
      </c>
      <c r="F39" t="n">
        <v>10.55</v>
      </c>
      <c r="G39" t="n">
        <v>70.31</v>
      </c>
      <c r="H39" t="n">
        <v>1.17</v>
      </c>
      <c r="I39" t="n">
        <v>9</v>
      </c>
      <c r="J39" t="n">
        <v>154.6</v>
      </c>
      <c r="K39" t="n">
        <v>47.83</v>
      </c>
      <c r="L39" t="n">
        <v>10.25</v>
      </c>
      <c r="M39" t="n">
        <v>7</v>
      </c>
      <c r="N39" t="n">
        <v>26.53</v>
      </c>
      <c r="O39" t="n">
        <v>19301.82</v>
      </c>
      <c r="P39" t="n">
        <v>114.08</v>
      </c>
      <c r="Q39" t="n">
        <v>197.81</v>
      </c>
      <c r="R39" t="n">
        <v>32.14</v>
      </c>
      <c r="S39" t="n">
        <v>25.4</v>
      </c>
      <c r="T39" t="n">
        <v>2521.68</v>
      </c>
      <c r="U39" t="n">
        <v>0.79</v>
      </c>
      <c r="V39" t="n">
        <v>0.88</v>
      </c>
      <c r="W39" t="n">
        <v>2.96</v>
      </c>
      <c r="X39" t="n">
        <v>0.16</v>
      </c>
      <c r="Y39" t="n">
        <v>1</v>
      </c>
      <c r="Z39" t="n">
        <v>10</v>
      </c>
      <c r="AA39" t="n">
        <v>396.6019715607599</v>
      </c>
      <c r="AB39" t="n">
        <v>542.6483143335527</v>
      </c>
      <c r="AC39" t="n">
        <v>490.8587208252503</v>
      </c>
      <c r="AD39" t="n">
        <v>396601.9715607599</v>
      </c>
      <c r="AE39" t="n">
        <v>542648.3143335526</v>
      </c>
      <c r="AF39" t="n">
        <v>2.066118858337036e-05</v>
      </c>
      <c r="AG39" t="n">
        <v>34</v>
      </c>
      <c r="AH39" t="n">
        <v>490858.7208252503</v>
      </c>
    </row>
    <row r="40">
      <c r="A40" t="n">
        <v>38</v>
      </c>
      <c r="B40" t="n">
        <v>70</v>
      </c>
      <c r="C40" t="inlineStr">
        <is>
          <t xml:space="preserve">CONCLUIDO	</t>
        </is>
      </c>
      <c r="D40" t="n">
        <v>7.6653</v>
      </c>
      <c r="E40" t="n">
        <v>13.05</v>
      </c>
      <c r="F40" t="n">
        <v>10.56</v>
      </c>
      <c r="G40" t="n">
        <v>70.38</v>
      </c>
      <c r="H40" t="n">
        <v>1.2</v>
      </c>
      <c r="I40" t="n">
        <v>9</v>
      </c>
      <c r="J40" t="n">
        <v>154.95</v>
      </c>
      <c r="K40" t="n">
        <v>47.83</v>
      </c>
      <c r="L40" t="n">
        <v>10.5</v>
      </c>
      <c r="M40" t="n">
        <v>7</v>
      </c>
      <c r="N40" t="n">
        <v>26.63</v>
      </c>
      <c r="O40" t="n">
        <v>19345.12</v>
      </c>
      <c r="P40" t="n">
        <v>114.43</v>
      </c>
      <c r="Q40" t="n">
        <v>197.76</v>
      </c>
      <c r="R40" t="n">
        <v>32.64</v>
      </c>
      <c r="S40" t="n">
        <v>25.4</v>
      </c>
      <c r="T40" t="n">
        <v>2773.48</v>
      </c>
      <c r="U40" t="n">
        <v>0.78</v>
      </c>
      <c r="V40" t="n">
        <v>0.88</v>
      </c>
      <c r="W40" t="n">
        <v>2.95</v>
      </c>
      <c r="X40" t="n">
        <v>0.17</v>
      </c>
      <c r="Y40" t="n">
        <v>1</v>
      </c>
      <c r="Z40" t="n">
        <v>10</v>
      </c>
      <c r="AA40" t="n">
        <v>396.9437002448856</v>
      </c>
      <c r="AB40" t="n">
        <v>543.115882595179</v>
      </c>
      <c r="AC40" t="n">
        <v>491.2816650282231</v>
      </c>
      <c r="AD40" t="n">
        <v>396943.7002448856</v>
      </c>
      <c r="AE40" t="n">
        <v>543115.8825951789</v>
      </c>
      <c r="AF40" t="n">
        <v>2.064287598546797e-05</v>
      </c>
      <c r="AG40" t="n">
        <v>34</v>
      </c>
      <c r="AH40" t="n">
        <v>491281.6650282231</v>
      </c>
    </row>
    <row r="41">
      <c r="A41" t="n">
        <v>39</v>
      </c>
      <c r="B41" t="n">
        <v>70</v>
      </c>
      <c r="C41" t="inlineStr">
        <is>
          <t xml:space="preserve">CONCLUIDO	</t>
        </is>
      </c>
      <c r="D41" t="n">
        <v>7.6694</v>
      </c>
      <c r="E41" t="n">
        <v>13.04</v>
      </c>
      <c r="F41" t="n">
        <v>10.55</v>
      </c>
      <c r="G41" t="n">
        <v>70.34</v>
      </c>
      <c r="H41" t="n">
        <v>1.23</v>
      </c>
      <c r="I41" t="n">
        <v>9</v>
      </c>
      <c r="J41" t="n">
        <v>155.31</v>
      </c>
      <c r="K41" t="n">
        <v>47.83</v>
      </c>
      <c r="L41" t="n">
        <v>10.75</v>
      </c>
      <c r="M41" t="n">
        <v>7</v>
      </c>
      <c r="N41" t="n">
        <v>26.73</v>
      </c>
      <c r="O41" t="n">
        <v>19388.45</v>
      </c>
      <c r="P41" t="n">
        <v>114.25</v>
      </c>
      <c r="Q41" t="n">
        <v>197.77</v>
      </c>
      <c r="R41" t="n">
        <v>32.44</v>
      </c>
      <c r="S41" t="n">
        <v>25.4</v>
      </c>
      <c r="T41" t="n">
        <v>2668.92</v>
      </c>
      <c r="U41" t="n">
        <v>0.78</v>
      </c>
      <c r="V41" t="n">
        <v>0.88</v>
      </c>
      <c r="W41" t="n">
        <v>2.95</v>
      </c>
      <c r="X41" t="n">
        <v>0.16</v>
      </c>
      <c r="Y41" t="n">
        <v>1</v>
      </c>
      <c r="Z41" t="n">
        <v>10</v>
      </c>
      <c r="AA41" t="n">
        <v>396.7552012945728</v>
      </c>
      <c r="AB41" t="n">
        <v>542.8579700153741</v>
      </c>
      <c r="AC41" t="n">
        <v>491.0483672630523</v>
      </c>
      <c r="AD41" t="n">
        <v>396755.2012945728</v>
      </c>
      <c r="AE41" t="n">
        <v>542857.9700153741</v>
      </c>
      <c r="AF41" t="n">
        <v>2.065391740479147e-05</v>
      </c>
      <c r="AG41" t="n">
        <v>34</v>
      </c>
      <c r="AH41" t="n">
        <v>491048.3672630523</v>
      </c>
    </row>
    <row r="42">
      <c r="A42" t="n">
        <v>40</v>
      </c>
      <c r="B42" t="n">
        <v>70</v>
      </c>
      <c r="C42" t="inlineStr">
        <is>
          <t xml:space="preserve">CONCLUIDO	</t>
        </is>
      </c>
      <c r="D42" t="n">
        <v>7.6733</v>
      </c>
      <c r="E42" t="n">
        <v>13.03</v>
      </c>
      <c r="F42" t="n">
        <v>10.54</v>
      </c>
      <c r="G42" t="n">
        <v>70.29000000000001</v>
      </c>
      <c r="H42" t="n">
        <v>1.25</v>
      </c>
      <c r="I42" t="n">
        <v>9</v>
      </c>
      <c r="J42" t="n">
        <v>155.66</v>
      </c>
      <c r="K42" t="n">
        <v>47.83</v>
      </c>
      <c r="L42" t="n">
        <v>11</v>
      </c>
      <c r="M42" t="n">
        <v>7</v>
      </c>
      <c r="N42" t="n">
        <v>26.83</v>
      </c>
      <c r="O42" t="n">
        <v>19431.82</v>
      </c>
      <c r="P42" t="n">
        <v>113.91</v>
      </c>
      <c r="Q42" t="n">
        <v>197.75</v>
      </c>
      <c r="R42" t="n">
        <v>32.12</v>
      </c>
      <c r="S42" t="n">
        <v>25.4</v>
      </c>
      <c r="T42" t="n">
        <v>2511.42</v>
      </c>
      <c r="U42" t="n">
        <v>0.79</v>
      </c>
      <c r="V42" t="n">
        <v>0.88</v>
      </c>
      <c r="W42" t="n">
        <v>2.95</v>
      </c>
      <c r="X42" t="n">
        <v>0.15</v>
      </c>
      <c r="Y42" t="n">
        <v>1</v>
      </c>
      <c r="Z42" t="n">
        <v>10</v>
      </c>
      <c r="AA42" t="n">
        <v>396.4558435584694</v>
      </c>
      <c r="AB42" t="n">
        <v>542.4483755541063</v>
      </c>
      <c r="AC42" t="n">
        <v>490.6778639222984</v>
      </c>
      <c r="AD42" t="n">
        <v>396455.8435584694</v>
      </c>
      <c r="AE42" t="n">
        <v>542448.3755541063</v>
      </c>
      <c r="AF42" t="n">
        <v>2.066442021829432e-05</v>
      </c>
      <c r="AG42" t="n">
        <v>34</v>
      </c>
      <c r="AH42" t="n">
        <v>490677.8639222984</v>
      </c>
    </row>
    <row r="43">
      <c r="A43" t="n">
        <v>41</v>
      </c>
      <c r="B43" t="n">
        <v>70</v>
      </c>
      <c r="C43" t="inlineStr">
        <is>
          <t xml:space="preserve">CONCLUIDO	</t>
        </is>
      </c>
      <c r="D43" t="n">
        <v>7.6668</v>
      </c>
      <c r="E43" t="n">
        <v>13.04</v>
      </c>
      <c r="F43" t="n">
        <v>10.55</v>
      </c>
      <c r="G43" t="n">
        <v>70.37</v>
      </c>
      <c r="H43" t="n">
        <v>1.28</v>
      </c>
      <c r="I43" t="n">
        <v>9</v>
      </c>
      <c r="J43" t="n">
        <v>156.01</v>
      </c>
      <c r="K43" t="n">
        <v>47.83</v>
      </c>
      <c r="L43" t="n">
        <v>11.25</v>
      </c>
      <c r="M43" t="n">
        <v>7</v>
      </c>
      <c r="N43" t="n">
        <v>26.93</v>
      </c>
      <c r="O43" t="n">
        <v>19475.23</v>
      </c>
      <c r="P43" t="n">
        <v>113.89</v>
      </c>
      <c r="Q43" t="n">
        <v>197.86</v>
      </c>
      <c r="R43" t="n">
        <v>32.52</v>
      </c>
      <c r="S43" t="n">
        <v>25.4</v>
      </c>
      <c r="T43" t="n">
        <v>2712.51</v>
      </c>
      <c r="U43" t="n">
        <v>0.78</v>
      </c>
      <c r="V43" t="n">
        <v>0.88</v>
      </c>
      <c r="W43" t="n">
        <v>2.95</v>
      </c>
      <c r="X43" t="n">
        <v>0.16</v>
      </c>
      <c r="Y43" t="n">
        <v>1</v>
      </c>
      <c r="Z43" t="n">
        <v>10</v>
      </c>
      <c r="AA43" t="n">
        <v>396.5311286007822</v>
      </c>
      <c r="AB43" t="n">
        <v>542.5513838703401</v>
      </c>
      <c r="AC43" t="n">
        <v>490.771041269404</v>
      </c>
      <c r="AD43" t="n">
        <v>396531.1286007821</v>
      </c>
      <c r="AE43" t="n">
        <v>542551.3838703402</v>
      </c>
      <c r="AF43" t="n">
        <v>2.064691552912291e-05</v>
      </c>
      <c r="AG43" t="n">
        <v>34</v>
      </c>
      <c r="AH43" t="n">
        <v>490771.041269404</v>
      </c>
    </row>
    <row r="44">
      <c r="A44" t="n">
        <v>42</v>
      </c>
      <c r="B44" t="n">
        <v>70</v>
      </c>
      <c r="C44" t="inlineStr">
        <is>
          <t xml:space="preserve">CONCLUIDO	</t>
        </is>
      </c>
      <c r="D44" t="n">
        <v>7.6718</v>
      </c>
      <c r="E44" t="n">
        <v>13.03</v>
      </c>
      <c r="F44" t="n">
        <v>10.55</v>
      </c>
      <c r="G44" t="n">
        <v>70.31</v>
      </c>
      <c r="H44" t="n">
        <v>1.3</v>
      </c>
      <c r="I44" t="n">
        <v>9</v>
      </c>
      <c r="J44" t="n">
        <v>156.36</v>
      </c>
      <c r="K44" t="n">
        <v>47.83</v>
      </c>
      <c r="L44" t="n">
        <v>11.5</v>
      </c>
      <c r="M44" t="n">
        <v>7</v>
      </c>
      <c r="N44" t="n">
        <v>27.03</v>
      </c>
      <c r="O44" t="n">
        <v>19518.67</v>
      </c>
      <c r="P44" t="n">
        <v>113.43</v>
      </c>
      <c r="Q44" t="n">
        <v>197.76</v>
      </c>
      <c r="R44" t="n">
        <v>32.28</v>
      </c>
      <c r="S44" t="n">
        <v>25.4</v>
      </c>
      <c r="T44" t="n">
        <v>2591.28</v>
      </c>
      <c r="U44" t="n">
        <v>0.79</v>
      </c>
      <c r="V44" t="n">
        <v>0.88</v>
      </c>
      <c r="W44" t="n">
        <v>2.95</v>
      </c>
      <c r="X44" t="n">
        <v>0.16</v>
      </c>
      <c r="Y44" t="n">
        <v>1</v>
      </c>
      <c r="Z44" t="n">
        <v>10</v>
      </c>
      <c r="AA44" t="n">
        <v>396.1445182837861</v>
      </c>
      <c r="AB44" t="n">
        <v>542.0224065785829</v>
      </c>
      <c r="AC44" t="n">
        <v>490.2925488279477</v>
      </c>
      <c r="AD44" t="n">
        <v>396144.5182837861</v>
      </c>
      <c r="AE44" t="n">
        <v>542022.4065785829</v>
      </c>
      <c r="AF44" t="n">
        <v>2.066038067463938e-05</v>
      </c>
      <c r="AG44" t="n">
        <v>34</v>
      </c>
      <c r="AH44" t="n">
        <v>490292.5488279477</v>
      </c>
    </row>
    <row r="45">
      <c r="A45" t="n">
        <v>43</v>
      </c>
      <c r="B45" t="n">
        <v>70</v>
      </c>
      <c r="C45" t="inlineStr">
        <is>
          <t xml:space="preserve">CONCLUIDO	</t>
        </is>
      </c>
      <c r="D45" t="n">
        <v>7.7038</v>
      </c>
      <c r="E45" t="n">
        <v>12.98</v>
      </c>
      <c r="F45" t="n">
        <v>10.52</v>
      </c>
      <c r="G45" t="n">
        <v>78.91</v>
      </c>
      <c r="H45" t="n">
        <v>1.33</v>
      </c>
      <c r="I45" t="n">
        <v>8</v>
      </c>
      <c r="J45" t="n">
        <v>156.71</v>
      </c>
      <c r="K45" t="n">
        <v>47.83</v>
      </c>
      <c r="L45" t="n">
        <v>11.75</v>
      </c>
      <c r="M45" t="n">
        <v>6</v>
      </c>
      <c r="N45" t="n">
        <v>27.14</v>
      </c>
      <c r="O45" t="n">
        <v>19562.15</v>
      </c>
      <c r="P45" t="n">
        <v>113.05</v>
      </c>
      <c r="Q45" t="n">
        <v>197.76</v>
      </c>
      <c r="R45" t="n">
        <v>31.43</v>
      </c>
      <c r="S45" t="n">
        <v>25.4</v>
      </c>
      <c r="T45" t="n">
        <v>2171.71</v>
      </c>
      <c r="U45" t="n">
        <v>0.8100000000000001</v>
      </c>
      <c r="V45" t="n">
        <v>0.88</v>
      </c>
      <c r="W45" t="n">
        <v>2.95</v>
      </c>
      <c r="X45" t="n">
        <v>0.13</v>
      </c>
      <c r="Y45" t="n">
        <v>1</v>
      </c>
      <c r="Z45" t="n">
        <v>10</v>
      </c>
      <c r="AA45" t="n">
        <v>395.4601956627843</v>
      </c>
      <c r="AB45" t="n">
        <v>541.0860861783448</v>
      </c>
      <c r="AC45" t="n">
        <v>489.4455895325744</v>
      </c>
      <c r="AD45" t="n">
        <v>395460.1956627843</v>
      </c>
      <c r="AE45" t="n">
        <v>541086.0861783448</v>
      </c>
      <c r="AF45" t="n">
        <v>2.074655760594474e-05</v>
      </c>
      <c r="AG45" t="n">
        <v>34</v>
      </c>
      <c r="AH45" t="n">
        <v>489445.5895325745</v>
      </c>
    </row>
    <row r="46">
      <c r="A46" t="n">
        <v>44</v>
      </c>
      <c r="B46" t="n">
        <v>70</v>
      </c>
      <c r="C46" t="inlineStr">
        <is>
          <t xml:space="preserve">CONCLUIDO	</t>
        </is>
      </c>
      <c r="D46" t="n">
        <v>7.7065</v>
      </c>
      <c r="E46" t="n">
        <v>12.98</v>
      </c>
      <c r="F46" t="n">
        <v>10.52</v>
      </c>
      <c r="G46" t="n">
        <v>78.88</v>
      </c>
      <c r="H46" t="n">
        <v>1.35</v>
      </c>
      <c r="I46" t="n">
        <v>8</v>
      </c>
      <c r="J46" t="n">
        <v>157.07</v>
      </c>
      <c r="K46" t="n">
        <v>47.83</v>
      </c>
      <c r="L46" t="n">
        <v>12</v>
      </c>
      <c r="M46" t="n">
        <v>6</v>
      </c>
      <c r="N46" t="n">
        <v>27.24</v>
      </c>
      <c r="O46" t="n">
        <v>19605.66</v>
      </c>
      <c r="P46" t="n">
        <v>112.95</v>
      </c>
      <c r="Q46" t="n">
        <v>197.76</v>
      </c>
      <c r="R46" t="n">
        <v>31.37</v>
      </c>
      <c r="S46" t="n">
        <v>25.4</v>
      </c>
      <c r="T46" t="n">
        <v>2141.25</v>
      </c>
      <c r="U46" t="n">
        <v>0.8100000000000001</v>
      </c>
      <c r="V46" t="n">
        <v>0.88</v>
      </c>
      <c r="W46" t="n">
        <v>2.95</v>
      </c>
      <c r="X46" t="n">
        <v>0.13</v>
      </c>
      <c r="Y46" t="n">
        <v>1</v>
      </c>
      <c r="Z46" t="n">
        <v>10</v>
      </c>
      <c r="AA46" t="n">
        <v>395.3575342437364</v>
      </c>
      <c r="AB46" t="n">
        <v>540.9456202957014</v>
      </c>
      <c r="AC46" t="n">
        <v>489.3185295166253</v>
      </c>
      <c r="AD46" t="n">
        <v>395357.5342437364</v>
      </c>
      <c r="AE46" t="n">
        <v>540945.6202957013</v>
      </c>
      <c r="AF46" t="n">
        <v>2.075382878452362e-05</v>
      </c>
      <c r="AG46" t="n">
        <v>34</v>
      </c>
      <c r="AH46" t="n">
        <v>489318.5295166253</v>
      </c>
    </row>
    <row r="47">
      <c r="A47" t="n">
        <v>45</v>
      </c>
      <c r="B47" t="n">
        <v>70</v>
      </c>
      <c r="C47" t="inlineStr">
        <is>
          <t xml:space="preserve">CONCLUIDO	</t>
        </is>
      </c>
      <c r="D47" t="n">
        <v>7.702</v>
      </c>
      <c r="E47" t="n">
        <v>12.98</v>
      </c>
      <c r="F47" t="n">
        <v>10.52</v>
      </c>
      <c r="G47" t="n">
        <v>78.93000000000001</v>
      </c>
      <c r="H47" t="n">
        <v>1.38</v>
      </c>
      <c r="I47" t="n">
        <v>8</v>
      </c>
      <c r="J47" t="n">
        <v>157.42</v>
      </c>
      <c r="K47" t="n">
        <v>47.83</v>
      </c>
      <c r="L47" t="n">
        <v>12.25</v>
      </c>
      <c r="M47" t="n">
        <v>6</v>
      </c>
      <c r="N47" t="n">
        <v>27.34</v>
      </c>
      <c r="O47" t="n">
        <v>19649.2</v>
      </c>
      <c r="P47" t="n">
        <v>113.03</v>
      </c>
      <c r="Q47" t="n">
        <v>197.76</v>
      </c>
      <c r="R47" t="n">
        <v>31.56</v>
      </c>
      <c r="S47" t="n">
        <v>25.4</v>
      </c>
      <c r="T47" t="n">
        <v>2233.87</v>
      </c>
      <c r="U47" t="n">
        <v>0.8</v>
      </c>
      <c r="V47" t="n">
        <v>0.88</v>
      </c>
      <c r="W47" t="n">
        <v>2.95</v>
      </c>
      <c r="X47" t="n">
        <v>0.13</v>
      </c>
      <c r="Y47" t="n">
        <v>1</v>
      </c>
      <c r="Z47" t="n">
        <v>10</v>
      </c>
      <c r="AA47" t="n">
        <v>395.4674410200239</v>
      </c>
      <c r="AB47" t="n">
        <v>541.0959995957626</v>
      </c>
      <c r="AC47" t="n">
        <v>489.4545568273475</v>
      </c>
      <c r="AD47" t="n">
        <v>395467.4410200239</v>
      </c>
      <c r="AE47" t="n">
        <v>541095.9995957626</v>
      </c>
      <c r="AF47" t="n">
        <v>2.074171015355881e-05</v>
      </c>
      <c r="AG47" t="n">
        <v>34</v>
      </c>
      <c r="AH47" t="n">
        <v>489454.5568273474</v>
      </c>
    </row>
    <row r="48">
      <c r="A48" t="n">
        <v>46</v>
      </c>
      <c r="B48" t="n">
        <v>70</v>
      </c>
      <c r="C48" t="inlineStr">
        <is>
          <t xml:space="preserve">CONCLUIDO	</t>
        </is>
      </c>
      <c r="D48" t="n">
        <v>7.7042</v>
      </c>
      <c r="E48" t="n">
        <v>12.98</v>
      </c>
      <c r="F48" t="n">
        <v>10.52</v>
      </c>
      <c r="G48" t="n">
        <v>78.90000000000001</v>
      </c>
      <c r="H48" t="n">
        <v>1.4</v>
      </c>
      <c r="I48" t="n">
        <v>8</v>
      </c>
      <c r="J48" t="n">
        <v>157.77</v>
      </c>
      <c r="K48" t="n">
        <v>47.83</v>
      </c>
      <c r="L48" t="n">
        <v>12.5</v>
      </c>
      <c r="M48" t="n">
        <v>6</v>
      </c>
      <c r="N48" t="n">
        <v>27.45</v>
      </c>
      <c r="O48" t="n">
        <v>19692.79</v>
      </c>
      <c r="P48" t="n">
        <v>112.7</v>
      </c>
      <c r="Q48" t="n">
        <v>197.75</v>
      </c>
      <c r="R48" t="n">
        <v>31.4</v>
      </c>
      <c r="S48" t="n">
        <v>25.4</v>
      </c>
      <c r="T48" t="n">
        <v>2157.1</v>
      </c>
      <c r="U48" t="n">
        <v>0.8100000000000001</v>
      </c>
      <c r="V48" t="n">
        <v>0.88</v>
      </c>
      <c r="W48" t="n">
        <v>2.95</v>
      </c>
      <c r="X48" t="n">
        <v>0.13</v>
      </c>
      <c r="Y48" t="n">
        <v>1</v>
      </c>
      <c r="Z48" t="n">
        <v>10</v>
      </c>
      <c r="AA48" t="n">
        <v>395.2082197519318</v>
      </c>
      <c r="AB48" t="n">
        <v>540.7413216207237</v>
      </c>
      <c r="AC48" t="n">
        <v>489.1337288204526</v>
      </c>
      <c r="AD48" t="n">
        <v>395208.2197519318</v>
      </c>
      <c r="AE48" t="n">
        <v>540741.3216207237</v>
      </c>
      <c r="AF48" t="n">
        <v>2.074763481758605e-05</v>
      </c>
      <c r="AG48" t="n">
        <v>34</v>
      </c>
      <c r="AH48" t="n">
        <v>489133.7288204526</v>
      </c>
    </row>
    <row r="49">
      <c r="A49" t="n">
        <v>47</v>
      </c>
      <c r="B49" t="n">
        <v>70</v>
      </c>
      <c r="C49" t="inlineStr">
        <is>
          <t xml:space="preserve">CONCLUIDO	</t>
        </is>
      </c>
      <c r="D49" t="n">
        <v>7.6986</v>
      </c>
      <c r="E49" t="n">
        <v>12.99</v>
      </c>
      <c r="F49" t="n">
        <v>10.53</v>
      </c>
      <c r="G49" t="n">
        <v>78.97</v>
      </c>
      <c r="H49" t="n">
        <v>1.43</v>
      </c>
      <c r="I49" t="n">
        <v>8</v>
      </c>
      <c r="J49" t="n">
        <v>158.13</v>
      </c>
      <c r="K49" t="n">
        <v>47.83</v>
      </c>
      <c r="L49" t="n">
        <v>12.75</v>
      </c>
      <c r="M49" t="n">
        <v>6</v>
      </c>
      <c r="N49" t="n">
        <v>27.55</v>
      </c>
      <c r="O49" t="n">
        <v>19736.4</v>
      </c>
      <c r="P49" t="n">
        <v>112.64</v>
      </c>
      <c r="Q49" t="n">
        <v>197.75</v>
      </c>
      <c r="R49" t="n">
        <v>31.68</v>
      </c>
      <c r="S49" t="n">
        <v>25.4</v>
      </c>
      <c r="T49" t="n">
        <v>2295.67</v>
      </c>
      <c r="U49" t="n">
        <v>0.8</v>
      </c>
      <c r="V49" t="n">
        <v>0.88</v>
      </c>
      <c r="W49" t="n">
        <v>2.95</v>
      </c>
      <c r="X49" t="n">
        <v>0.14</v>
      </c>
      <c r="Y49" t="n">
        <v>1</v>
      </c>
      <c r="Z49" t="n">
        <v>10</v>
      </c>
      <c r="AA49" t="n">
        <v>395.2432017989147</v>
      </c>
      <c r="AB49" t="n">
        <v>540.7891856007047</v>
      </c>
      <c r="AC49" t="n">
        <v>489.1770247293618</v>
      </c>
      <c r="AD49" t="n">
        <v>395243.2017989147</v>
      </c>
      <c r="AE49" t="n">
        <v>540789.1856007047</v>
      </c>
      <c r="AF49" t="n">
        <v>2.073255385460761e-05</v>
      </c>
      <c r="AG49" t="n">
        <v>34</v>
      </c>
      <c r="AH49" t="n">
        <v>489177.0247293618</v>
      </c>
    </row>
    <row r="50">
      <c r="A50" t="n">
        <v>48</v>
      </c>
      <c r="B50" t="n">
        <v>70</v>
      </c>
      <c r="C50" t="inlineStr">
        <is>
          <t xml:space="preserve">CONCLUIDO	</t>
        </is>
      </c>
      <c r="D50" t="n">
        <v>7.7048</v>
      </c>
      <c r="E50" t="n">
        <v>12.98</v>
      </c>
      <c r="F50" t="n">
        <v>10.52</v>
      </c>
      <c r="G50" t="n">
        <v>78.90000000000001</v>
      </c>
      <c r="H50" t="n">
        <v>1.45</v>
      </c>
      <c r="I50" t="n">
        <v>8</v>
      </c>
      <c r="J50" t="n">
        <v>158.48</v>
      </c>
      <c r="K50" t="n">
        <v>47.83</v>
      </c>
      <c r="L50" t="n">
        <v>13</v>
      </c>
      <c r="M50" t="n">
        <v>6</v>
      </c>
      <c r="N50" t="n">
        <v>27.65</v>
      </c>
      <c r="O50" t="n">
        <v>19780.06</v>
      </c>
      <c r="P50" t="n">
        <v>112.03</v>
      </c>
      <c r="Q50" t="n">
        <v>197.76</v>
      </c>
      <c r="R50" t="n">
        <v>31.44</v>
      </c>
      <c r="S50" t="n">
        <v>25.4</v>
      </c>
      <c r="T50" t="n">
        <v>2175.92</v>
      </c>
      <c r="U50" t="n">
        <v>0.8100000000000001</v>
      </c>
      <c r="V50" t="n">
        <v>0.88</v>
      </c>
      <c r="W50" t="n">
        <v>2.95</v>
      </c>
      <c r="X50" t="n">
        <v>0.13</v>
      </c>
      <c r="Y50" t="n">
        <v>1</v>
      </c>
      <c r="Z50" t="n">
        <v>10</v>
      </c>
      <c r="AA50" t="n">
        <v>394.7278903436086</v>
      </c>
      <c r="AB50" t="n">
        <v>540.0841137336181</v>
      </c>
      <c r="AC50" t="n">
        <v>488.5392439316952</v>
      </c>
      <c r="AD50" t="n">
        <v>394727.8903436086</v>
      </c>
      <c r="AE50" t="n">
        <v>540084.1137336181</v>
      </c>
      <c r="AF50" t="n">
        <v>2.074925063504802e-05</v>
      </c>
      <c r="AG50" t="n">
        <v>34</v>
      </c>
      <c r="AH50" t="n">
        <v>488539.2439316952</v>
      </c>
    </row>
    <row r="51">
      <c r="A51" t="n">
        <v>49</v>
      </c>
      <c r="B51" t="n">
        <v>70</v>
      </c>
      <c r="C51" t="inlineStr">
        <is>
          <t xml:space="preserve">CONCLUIDO	</t>
        </is>
      </c>
      <c r="D51" t="n">
        <v>7.6953</v>
      </c>
      <c r="E51" t="n">
        <v>13</v>
      </c>
      <c r="F51" t="n">
        <v>10.54</v>
      </c>
      <c r="G51" t="n">
        <v>79.02</v>
      </c>
      <c r="H51" t="n">
        <v>1.48</v>
      </c>
      <c r="I51" t="n">
        <v>8</v>
      </c>
      <c r="J51" t="n">
        <v>158.84</v>
      </c>
      <c r="K51" t="n">
        <v>47.83</v>
      </c>
      <c r="L51" t="n">
        <v>13.25</v>
      </c>
      <c r="M51" t="n">
        <v>6</v>
      </c>
      <c r="N51" t="n">
        <v>27.76</v>
      </c>
      <c r="O51" t="n">
        <v>19823.75</v>
      </c>
      <c r="P51" t="n">
        <v>111.7</v>
      </c>
      <c r="Q51" t="n">
        <v>197.75</v>
      </c>
      <c r="R51" t="n">
        <v>31.94</v>
      </c>
      <c r="S51" t="n">
        <v>25.4</v>
      </c>
      <c r="T51" t="n">
        <v>2427.64</v>
      </c>
      <c r="U51" t="n">
        <v>0.8</v>
      </c>
      <c r="V51" t="n">
        <v>0.88</v>
      </c>
      <c r="W51" t="n">
        <v>2.95</v>
      </c>
      <c r="X51" t="n">
        <v>0.15</v>
      </c>
      <c r="Y51" t="n">
        <v>1</v>
      </c>
      <c r="Z51" t="n">
        <v>10</v>
      </c>
      <c r="AA51" t="n">
        <v>394.6286327994069</v>
      </c>
      <c r="AB51" t="n">
        <v>539.9483051827075</v>
      </c>
      <c r="AC51" t="n">
        <v>488.4163967582751</v>
      </c>
      <c r="AD51" t="n">
        <v>394628.6327994069</v>
      </c>
      <c r="AE51" t="n">
        <v>539948.3051827075</v>
      </c>
      <c r="AF51" t="n">
        <v>2.072366685856674e-05</v>
      </c>
      <c r="AG51" t="n">
        <v>34</v>
      </c>
      <c r="AH51" t="n">
        <v>488416.3967582751</v>
      </c>
    </row>
    <row r="52">
      <c r="A52" t="n">
        <v>50</v>
      </c>
      <c r="B52" t="n">
        <v>70</v>
      </c>
      <c r="C52" t="inlineStr">
        <is>
          <t xml:space="preserve">CONCLUIDO	</t>
        </is>
      </c>
      <c r="D52" t="n">
        <v>7.7321</v>
      </c>
      <c r="E52" t="n">
        <v>12.93</v>
      </c>
      <c r="F52" t="n">
        <v>10.5</v>
      </c>
      <c r="G52" t="n">
        <v>90.02</v>
      </c>
      <c r="H52" t="n">
        <v>1.5</v>
      </c>
      <c r="I52" t="n">
        <v>7</v>
      </c>
      <c r="J52" t="n">
        <v>159.19</v>
      </c>
      <c r="K52" t="n">
        <v>47.83</v>
      </c>
      <c r="L52" t="n">
        <v>13.5</v>
      </c>
      <c r="M52" t="n">
        <v>5</v>
      </c>
      <c r="N52" t="n">
        <v>27.86</v>
      </c>
      <c r="O52" t="n">
        <v>19867.59</v>
      </c>
      <c r="P52" t="n">
        <v>111.67</v>
      </c>
      <c r="Q52" t="n">
        <v>197.75</v>
      </c>
      <c r="R52" t="n">
        <v>30.9</v>
      </c>
      <c r="S52" t="n">
        <v>25.4</v>
      </c>
      <c r="T52" t="n">
        <v>1909.12</v>
      </c>
      <c r="U52" t="n">
        <v>0.82</v>
      </c>
      <c r="V52" t="n">
        <v>0.89</v>
      </c>
      <c r="W52" t="n">
        <v>2.95</v>
      </c>
      <c r="X52" t="n">
        <v>0.11</v>
      </c>
      <c r="Y52" t="n">
        <v>1</v>
      </c>
      <c r="Z52" t="n">
        <v>10</v>
      </c>
      <c r="AA52" t="n">
        <v>394.1321614643097</v>
      </c>
      <c r="AB52" t="n">
        <v>539.269011199258</v>
      </c>
      <c r="AC52" t="n">
        <v>487.8019336392109</v>
      </c>
      <c r="AD52" t="n">
        <v>394132.1614643097</v>
      </c>
      <c r="AE52" t="n">
        <v>539269.011199258</v>
      </c>
      <c r="AF52" t="n">
        <v>2.082277032956791e-05</v>
      </c>
      <c r="AG52" t="n">
        <v>34</v>
      </c>
      <c r="AH52" t="n">
        <v>487801.9336392109</v>
      </c>
    </row>
    <row r="53">
      <c r="A53" t="n">
        <v>51</v>
      </c>
      <c r="B53" t="n">
        <v>70</v>
      </c>
      <c r="C53" t="inlineStr">
        <is>
          <t xml:space="preserve">CONCLUIDO	</t>
        </is>
      </c>
      <c r="D53" t="n">
        <v>7.7295</v>
      </c>
      <c r="E53" t="n">
        <v>12.94</v>
      </c>
      <c r="F53" t="n">
        <v>10.51</v>
      </c>
      <c r="G53" t="n">
        <v>90.06</v>
      </c>
      <c r="H53" t="n">
        <v>1.53</v>
      </c>
      <c r="I53" t="n">
        <v>7</v>
      </c>
      <c r="J53" t="n">
        <v>159.55</v>
      </c>
      <c r="K53" t="n">
        <v>47.83</v>
      </c>
      <c r="L53" t="n">
        <v>13.75</v>
      </c>
      <c r="M53" t="n">
        <v>5</v>
      </c>
      <c r="N53" t="n">
        <v>27.97</v>
      </c>
      <c r="O53" t="n">
        <v>19911.36</v>
      </c>
      <c r="P53" t="n">
        <v>111.8</v>
      </c>
      <c r="Q53" t="n">
        <v>197.75</v>
      </c>
      <c r="R53" t="n">
        <v>31.08</v>
      </c>
      <c r="S53" t="n">
        <v>25.4</v>
      </c>
      <c r="T53" t="n">
        <v>2002.48</v>
      </c>
      <c r="U53" t="n">
        <v>0.82</v>
      </c>
      <c r="V53" t="n">
        <v>0.89</v>
      </c>
      <c r="W53" t="n">
        <v>2.95</v>
      </c>
      <c r="X53" t="n">
        <v>0.12</v>
      </c>
      <c r="Y53" t="n">
        <v>1</v>
      </c>
      <c r="Z53" t="n">
        <v>10</v>
      </c>
      <c r="AA53" t="n">
        <v>394.2650081214216</v>
      </c>
      <c r="AB53" t="n">
        <v>539.4507778562994</v>
      </c>
      <c r="AC53" t="n">
        <v>487.9663527416154</v>
      </c>
      <c r="AD53" t="n">
        <v>394265.0081214216</v>
      </c>
      <c r="AE53" t="n">
        <v>539450.7778562994</v>
      </c>
      <c r="AF53" t="n">
        <v>2.081576845389935e-05</v>
      </c>
      <c r="AG53" t="n">
        <v>34</v>
      </c>
      <c r="AH53" t="n">
        <v>487966.3527416154</v>
      </c>
    </row>
    <row r="54">
      <c r="A54" t="n">
        <v>52</v>
      </c>
      <c r="B54" t="n">
        <v>70</v>
      </c>
      <c r="C54" t="inlineStr">
        <is>
          <t xml:space="preserve">CONCLUIDO	</t>
        </is>
      </c>
      <c r="D54" t="n">
        <v>7.7349</v>
      </c>
      <c r="E54" t="n">
        <v>12.93</v>
      </c>
      <c r="F54" t="n">
        <v>10.5</v>
      </c>
      <c r="G54" t="n">
        <v>89.98</v>
      </c>
      <c r="H54" t="n">
        <v>1.55</v>
      </c>
      <c r="I54" t="n">
        <v>7</v>
      </c>
      <c r="J54" t="n">
        <v>159.9</v>
      </c>
      <c r="K54" t="n">
        <v>47.83</v>
      </c>
      <c r="L54" t="n">
        <v>14</v>
      </c>
      <c r="M54" t="n">
        <v>5</v>
      </c>
      <c r="N54" t="n">
        <v>28.07</v>
      </c>
      <c r="O54" t="n">
        <v>19955.16</v>
      </c>
      <c r="P54" t="n">
        <v>111.54</v>
      </c>
      <c r="Q54" t="n">
        <v>197.78</v>
      </c>
      <c r="R54" t="n">
        <v>30.86</v>
      </c>
      <c r="S54" t="n">
        <v>25.4</v>
      </c>
      <c r="T54" t="n">
        <v>1889.74</v>
      </c>
      <c r="U54" t="n">
        <v>0.82</v>
      </c>
      <c r="V54" t="n">
        <v>0.89</v>
      </c>
      <c r="W54" t="n">
        <v>2.95</v>
      </c>
      <c r="X54" t="n">
        <v>0.11</v>
      </c>
      <c r="Y54" t="n">
        <v>1</v>
      </c>
      <c r="Z54" t="n">
        <v>10</v>
      </c>
      <c r="AA54" t="n">
        <v>394.0080684164831</v>
      </c>
      <c r="AB54" t="n">
        <v>539.0992216166227</v>
      </c>
      <c r="AC54" t="n">
        <v>487.6483485360411</v>
      </c>
      <c r="AD54" t="n">
        <v>394008.0684164831</v>
      </c>
      <c r="AE54" t="n">
        <v>539099.2216166226</v>
      </c>
      <c r="AF54" t="n">
        <v>2.083031081105713e-05</v>
      </c>
      <c r="AG54" t="n">
        <v>34</v>
      </c>
      <c r="AH54" t="n">
        <v>487648.3485360411</v>
      </c>
    </row>
    <row r="55">
      <c r="A55" t="n">
        <v>53</v>
      </c>
      <c r="B55" t="n">
        <v>70</v>
      </c>
      <c r="C55" t="inlineStr">
        <is>
          <t xml:space="preserve">CONCLUIDO	</t>
        </is>
      </c>
      <c r="D55" t="n">
        <v>7.7255</v>
      </c>
      <c r="E55" t="n">
        <v>12.94</v>
      </c>
      <c r="F55" t="n">
        <v>10.51</v>
      </c>
      <c r="G55" t="n">
        <v>90.12</v>
      </c>
      <c r="H55" t="n">
        <v>1.58</v>
      </c>
      <c r="I55" t="n">
        <v>7</v>
      </c>
      <c r="J55" t="n">
        <v>160.26</v>
      </c>
      <c r="K55" t="n">
        <v>47.83</v>
      </c>
      <c r="L55" t="n">
        <v>14.25</v>
      </c>
      <c r="M55" t="n">
        <v>5</v>
      </c>
      <c r="N55" t="n">
        <v>28.18</v>
      </c>
      <c r="O55" t="n">
        <v>19998.99</v>
      </c>
      <c r="P55" t="n">
        <v>111.69</v>
      </c>
      <c r="Q55" t="n">
        <v>197.77</v>
      </c>
      <c r="R55" t="n">
        <v>31.19</v>
      </c>
      <c r="S55" t="n">
        <v>25.4</v>
      </c>
      <c r="T55" t="n">
        <v>2057.54</v>
      </c>
      <c r="U55" t="n">
        <v>0.8100000000000001</v>
      </c>
      <c r="V55" t="n">
        <v>0.89</v>
      </c>
      <c r="W55" t="n">
        <v>2.95</v>
      </c>
      <c r="X55" t="n">
        <v>0.12</v>
      </c>
      <c r="Y55" t="n">
        <v>1</v>
      </c>
      <c r="Z55" t="n">
        <v>10</v>
      </c>
      <c r="AA55" t="n">
        <v>394.2342627906366</v>
      </c>
      <c r="AB55" t="n">
        <v>539.408710738331</v>
      </c>
      <c r="AC55" t="n">
        <v>487.9283004503444</v>
      </c>
      <c r="AD55" t="n">
        <v>394234.2627906366</v>
      </c>
      <c r="AE55" t="n">
        <v>539408.7107383311</v>
      </c>
      <c r="AF55" t="n">
        <v>2.080499633748618e-05</v>
      </c>
      <c r="AG55" t="n">
        <v>34</v>
      </c>
      <c r="AH55" t="n">
        <v>487928.3004503443</v>
      </c>
    </row>
    <row r="56">
      <c r="A56" t="n">
        <v>54</v>
      </c>
      <c r="B56" t="n">
        <v>70</v>
      </c>
      <c r="C56" t="inlineStr">
        <is>
          <t xml:space="preserve">CONCLUIDO	</t>
        </is>
      </c>
      <c r="D56" t="n">
        <v>7.7286</v>
      </c>
      <c r="E56" t="n">
        <v>12.94</v>
      </c>
      <c r="F56" t="n">
        <v>10.51</v>
      </c>
      <c r="G56" t="n">
        <v>90.06999999999999</v>
      </c>
      <c r="H56" t="n">
        <v>1.6</v>
      </c>
      <c r="I56" t="n">
        <v>7</v>
      </c>
      <c r="J56" t="n">
        <v>160.61</v>
      </c>
      <c r="K56" t="n">
        <v>47.83</v>
      </c>
      <c r="L56" t="n">
        <v>14.5</v>
      </c>
      <c r="M56" t="n">
        <v>5</v>
      </c>
      <c r="N56" t="n">
        <v>28.28</v>
      </c>
      <c r="O56" t="n">
        <v>20042.86</v>
      </c>
      <c r="P56" t="n">
        <v>111.35</v>
      </c>
      <c r="Q56" t="n">
        <v>197.76</v>
      </c>
      <c r="R56" t="n">
        <v>31.05</v>
      </c>
      <c r="S56" t="n">
        <v>25.4</v>
      </c>
      <c r="T56" t="n">
        <v>1985.66</v>
      </c>
      <c r="U56" t="n">
        <v>0.82</v>
      </c>
      <c r="V56" t="n">
        <v>0.89</v>
      </c>
      <c r="W56" t="n">
        <v>2.95</v>
      </c>
      <c r="X56" t="n">
        <v>0.12</v>
      </c>
      <c r="Y56" t="n">
        <v>1</v>
      </c>
      <c r="Z56" t="n">
        <v>10</v>
      </c>
      <c r="AA56" t="n">
        <v>393.9586608440985</v>
      </c>
      <c r="AB56" t="n">
        <v>539.0316199963778</v>
      </c>
      <c r="AC56" t="n">
        <v>487.587198719553</v>
      </c>
      <c r="AD56" t="n">
        <v>393958.6608440985</v>
      </c>
      <c r="AE56" t="n">
        <v>539031.6199963778</v>
      </c>
      <c r="AF56" t="n">
        <v>2.081334472770639e-05</v>
      </c>
      <c r="AG56" t="n">
        <v>34</v>
      </c>
      <c r="AH56" t="n">
        <v>487587.1987195531</v>
      </c>
    </row>
    <row r="57">
      <c r="A57" t="n">
        <v>55</v>
      </c>
      <c r="B57" t="n">
        <v>70</v>
      </c>
      <c r="C57" t="inlineStr">
        <is>
          <t xml:space="preserve">CONCLUIDO	</t>
        </is>
      </c>
      <c r="D57" t="n">
        <v>7.7268</v>
      </c>
      <c r="E57" t="n">
        <v>12.94</v>
      </c>
      <c r="F57" t="n">
        <v>10.51</v>
      </c>
      <c r="G57" t="n">
        <v>90.09999999999999</v>
      </c>
      <c r="H57" t="n">
        <v>1.62</v>
      </c>
      <c r="I57" t="n">
        <v>7</v>
      </c>
      <c r="J57" t="n">
        <v>160.97</v>
      </c>
      <c r="K57" t="n">
        <v>47.83</v>
      </c>
      <c r="L57" t="n">
        <v>14.75</v>
      </c>
      <c r="M57" t="n">
        <v>5</v>
      </c>
      <c r="N57" t="n">
        <v>28.39</v>
      </c>
      <c r="O57" t="n">
        <v>20086.77</v>
      </c>
      <c r="P57" t="n">
        <v>110.96</v>
      </c>
      <c r="Q57" t="n">
        <v>197.8</v>
      </c>
      <c r="R57" t="n">
        <v>31.19</v>
      </c>
      <c r="S57" t="n">
        <v>25.4</v>
      </c>
      <c r="T57" t="n">
        <v>2057.32</v>
      </c>
      <c r="U57" t="n">
        <v>0.8100000000000001</v>
      </c>
      <c r="V57" t="n">
        <v>0.89</v>
      </c>
      <c r="W57" t="n">
        <v>2.95</v>
      </c>
      <c r="X57" t="n">
        <v>0.12</v>
      </c>
      <c r="Y57" t="n">
        <v>1</v>
      </c>
      <c r="Z57" t="n">
        <v>10</v>
      </c>
      <c r="AA57" t="n">
        <v>393.7049434331406</v>
      </c>
      <c r="AB57" t="n">
        <v>538.684472641483</v>
      </c>
      <c r="AC57" t="n">
        <v>487.273182620985</v>
      </c>
      <c r="AD57" t="n">
        <v>393704.9434331406</v>
      </c>
      <c r="AE57" t="n">
        <v>538684.4726414831</v>
      </c>
      <c r="AF57" t="n">
        <v>2.080849727532046e-05</v>
      </c>
      <c r="AG57" t="n">
        <v>34</v>
      </c>
      <c r="AH57" t="n">
        <v>487273.182620985</v>
      </c>
    </row>
    <row r="58">
      <c r="A58" t="n">
        <v>56</v>
      </c>
      <c r="B58" t="n">
        <v>70</v>
      </c>
      <c r="C58" t="inlineStr">
        <is>
          <t xml:space="preserve">CONCLUIDO	</t>
        </is>
      </c>
      <c r="D58" t="n">
        <v>7.7258</v>
      </c>
      <c r="E58" t="n">
        <v>12.94</v>
      </c>
      <c r="F58" t="n">
        <v>10.51</v>
      </c>
      <c r="G58" t="n">
        <v>90.11</v>
      </c>
      <c r="H58" t="n">
        <v>1.65</v>
      </c>
      <c r="I58" t="n">
        <v>7</v>
      </c>
      <c r="J58" t="n">
        <v>161.32</v>
      </c>
      <c r="K58" t="n">
        <v>47.83</v>
      </c>
      <c r="L58" t="n">
        <v>15</v>
      </c>
      <c r="M58" t="n">
        <v>5</v>
      </c>
      <c r="N58" t="n">
        <v>28.5</v>
      </c>
      <c r="O58" t="n">
        <v>20130.71</v>
      </c>
      <c r="P58" t="n">
        <v>110.53</v>
      </c>
      <c r="Q58" t="n">
        <v>197.75</v>
      </c>
      <c r="R58" t="n">
        <v>31.32</v>
      </c>
      <c r="S58" t="n">
        <v>25.4</v>
      </c>
      <c r="T58" t="n">
        <v>2118.8</v>
      </c>
      <c r="U58" t="n">
        <v>0.8100000000000001</v>
      </c>
      <c r="V58" t="n">
        <v>0.89</v>
      </c>
      <c r="W58" t="n">
        <v>2.95</v>
      </c>
      <c r="X58" t="n">
        <v>0.12</v>
      </c>
      <c r="Y58" t="n">
        <v>1</v>
      </c>
      <c r="Z58" t="n">
        <v>10</v>
      </c>
      <c r="AA58" t="n">
        <v>393.4136688530151</v>
      </c>
      <c r="AB58" t="n">
        <v>538.2859379108278</v>
      </c>
      <c r="AC58" t="n">
        <v>486.9126834856764</v>
      </c>
      <c r="AD58" t="n">
        <v>393413.6688530151</v>
      </c>
      <c r="AE58" t="n">
        <v>538285.9379108278</v>
      </c>
      <c r="AF58" t="n">
        <v>2.080580424621716e-05</v>
      </c>
      <c r="AG58" t="n">
        <v>34</v>
      </c>
      <c r="AH58" t="n">
        <v>486912.6834856764</v>
      </c>
    </row>
    <row r="59">
      <c r="A59" t="n">
        <v>57</v>
      </c>
      <c r="B59" t="n">
        <v>70</v>
      </c>
      <c r="C59" t="inlineStr">
        <is>
          <t xml:space="preserve">CONCLUIDO	</t>
        </is>
      </c>
      <c r="D59" t="n">
        <v>7.727</v>
      </c>
      <c r="E59" t="n">
        <v>12.94</v>
      </c>
      <c r="F59" t="n">
        <v>10.51</v>
      </c>
      <c r="G59" t="n">
        <v>90.09999999999999</v>
      </c>
      <c r="H59" t="n">
        <v>1.67</v>
      </c>
      <c r="I59" t="n">
        <v>7</v>
      </c>
      <c r="J59" t="n">
        <v>161.68</v>
      </c>
      <c r="K59" t="n">
        <v>47.83</v>
      </c>
      <c r="L59" t="n">
        <v>15.25</v>
      </c>
      <c r="M59" t="n">
        <v>5</v>
      </c>
      <c r="N59" t="n">
        <v>28.6</v>
      </c>
      <c r="O59" t="n">
        <v>20174.69</v>
      </c>
      <c r="P59" t="n">
        <v>110.21</v>
      </c>
      <c r="Q59" t="n">
        <v>197.76</v>
      </c>
      <c r="R59" t="n">
        <v>31.19</v>
      </c>
      <c r="S59" t="n">
        <v>25.4</v>
      </c>
      <c r="T59" t="n">
        <v>2057.77</v>
      </c>
      <c r="U59" t="n">
        <v>0.8100000000000001</v>
      </c>
      <c r="V59" t="n">
        <v>0.89</v>
      </c>
      <c r="W59" t="n">
        <v>2.95</v>
      </c>
      <c r="X59" t="n">
        <v>0.12</v>
      </c>
      <c r="Y59" t="n">
        <v>1</v>
      </c>
      <c r="Z59" t="n">
        <v>10</v>
      </c>
      <c r="AA59" t="n">
        <v>393.1744126279444</v>
      </c>
      <c r="AB59" t="n">
        <v>537.9585769884465</v>
      </c>
      <c r="AC59" t="n">
        <v>486.6165654302732</v>
      </c>
      <c r="AD59" t="n">
        <v>393174.4126279444</v>
      </c>
      <c r="AE59" t="n">
        <v>537958.5769884464</v>
      </c>
      <c r="AF59" t="n">
        <v>2.080903588114112e-05</v>
      </c>
      <c r="AG59" t="n">
        <v>34</v>
      </c>
      <c r="AH59" t="n">
        <v>486616.5654302732</v>
      </c>
    </row>
    <row r="60">
      <c r="A60" t="n">
        <v>58</v>
      </c>
      <c r="B60" t="n">
        <v>70</v>
      </c>
      <c r="C60" t="inlineStr">
        <is>
          <t xml:space="preserve">CONCLUIDO	</t>
        </is>
      </c>
      <c r="D60" t="n">
        <v>7.7295</v>
      </c>
      <c r="E60" t="n">
        <v>12.94</v>
      </c>
      <c r="F60" t="n">
        <v>10.51</v>
      </c>
      <c r="G60" t="n">
        <v>90.06</v>
      </c>
      <c r="H60" t="n">
        <v>1.69</v>
      </c>
      <c r="I60" t="n">
        <v>7</v>
      </c>
      <c r="J60" t="n">
        <v>162.04</v>
      </c>
      <c r="K60" t="n">
        <v>47.83</v>
      </c>
      <c r="L60" t="n">
        <v>15.5</v>
      </c>
      <c r="M60" t="n">
        <v>5</v>
      </c>
      <c r="N60" t="n">
        <v>28.71</v>
      </c>
      <c r="O60" t="n">
        <v>20218.71</v>
      </c>
      <c r="P60" t="n">
        <v>109.64</v>
      </c>
      <c r="Q60" t="n">
        <v>197.77</v>
      </c>
      <c r="R60" t="n">
        <v>31.06</v>
      </c>
      <c r="S60" t="n">
        <v>25.4</v>
      </c>
      <c r="T60" t="n">
        <v>1992</v>
      </c>
      <c r="U60" t="n">
        <v>0.82</v>
      </c>
      <c r="V60" t="n">
        <v>0.89</v>
      </c>
      <c r="W60" t="n">
        <v>2.95</v>
      </c>
      <c r="X60" t="n">
        <v>0.12</v>
      </c>
      <c r="Y60" t="n">
        <v>1</v>
      </c>
      <c r="Z60" t="n">
        <v>10</v>
      </c>
      <c r="AA60" t="n">
        <v>392.7442589779284</v>
      </c>
      <c r="AB60" t="n">
        <v>537.3700217874548</v>
      </c>
      <c r="AC60" t="n">
        <v>486.0841811116219</v>
      </c>
      <c r="AD60" t="n">
        <v>392744.2589779284</v>
      </c>
      <c r="AE60" t="n">
        <v>537370.0217874548</v>
      </c>
      <c r="AF60" t="n">
        <v>2.081576845389935e-05</v>
      </c>
      <c r="AG60" t="n">
        <v>34</v>
      </c>
      <c r="AH60" t="n">
        <v>486084.1811116219</v>
      </c>
    </row>
    <row r="61">
      <c r="A61" t="n">
        <v>59</v>
      </c>
      <c r="B61" t="n">
        <v>70</v>
      </c>
      <c r="C61" t="inlineStr">
        <is>
          <t xml:space="preserve">CONCLUIDO	</t>
        </is>
      </c>
      <c r="D61" t="n">
        <v>7.7608</v>
      </c>
      <c r="E61" t="n">
        <v>12.89</v>
      </c>
      <c r="F61" t="n">
        <v>10.48</v>
      </c>
      <c r="G61" t="n">
        <v>104.84</v>
      </c>
      <c r="H61" t="n">
        <v>1.72</v>
      </c>
      <c r="I61" t="n">
        <v>6</v>
      </c>
      <c r="J61" t="n">
        <v>162.4</v>
      </c>
      <c r="K61" t="n">
        <v>47.83</v>
      </c>
      <c r="L61" t="n">
        <v>15.75</v>
      </c>
      <c r="M61" t="n">
        <v>4</v>
      </c>
      <c r="N61" t="n">
        <v>28.82</v>
      </c>
      <c r="O61" t="n">
        <v>20262.76</v>
      </c>
      <c r="P61" t="n">
        <v>109.08</v>
      </c>
      <c r="Q61" t="n">
        <v>197.75</v>
      </c>
      <c r="R61" t="n">
        <v>30.33</v>
      </c>
      <c r="S61" t="n">
        <v>25.4</v>
      </c>
      <c r="T61" t="n">
        <v>1629.26</v>
      </c>
      <c r="U61" t="n">
        <v>0.84</v>
      </c>
      <c r="V61" t="n">
        <v>0.89</v>
      </c>
      <c r="W61" t="n">
        <v>2.95</v>
      </c>
      <c r="X61" t="n">
        <v>0.09</v>
      </c>
      <c r="Y61" t="n">
        <v>1</v>
      </c>
      <c r="Z61" t="n">
        <v>10</v>
      </c>
      <c r="AA61" t="n">
        <v>391.9607698778103</v>
      </c>
      <c r="AB61" t="n">
        <v>536.2980174355736</v>
      </c>
      <c r="AC61" t="n">
        <v>485.1144873505166</v>
      </c>
      <c r="AD61" t="n">
        <v>391960.7698778103</v>
      </c>
      <c r="AE61" t="n">
        <v>536298.0174355736</v>
      </c>
      <c r="AF61" t="n">
        <v>2.09000602648324e-05</v>
      </c>
      <c r="AG61" t="n">
        <v>34</v>
      </c>
      <c r="AH61" t="n">
        <v>485114.4873505167</v>
      </c>
    </row>
    <row r="62">
      <c r="A62" t="n">
        <v>60</v>
      </c>
      <c r="B62" t="n">
        <v>70</v>
      </c>
      <c r="C62" t="inlineStr">
        <is>
          <t xml:space="preserve">CONCLUIDO	</t>
        </is>
      </c>
      <c r="D62" t="n">
        <v>7.7633</v>
      </c>
      <c r="E62" t="n">
        <v>12.88</v>
      </c>
      <c r="F62" t="n">
        <v>10.48</v>
      </c>
      <c r="G62" t="n">
        <v>104.79</v>
      </c>
      <c r="H62" t="n">
        <v>1.74</v>
      </c>
      <c r="I62" t="n">
        <v>6</v>
      </c>
      <c r="J62" t="n">
        <v>162.75</v>
      </c>
      <c r="K62" t="n">
        <v>47.83</v>
      </c>
      <c r="L62" t="n">
        <v>16</v>
      </c>
      <c r="M62" t="n">
        <v>4</v>
      </c>
      <c r="N62" t="n">
        <v>28.92</v>
      </c>
      <c r="O62" t="n">
        <v>20306.85</v>
      </c>
      <c r="P62" t="n">
        <v>109.02</v>
      </c>
      <c r="Q62" t="n">
        <v>197.75</v>
      </c>
      <c r="R62" t="n">
        <v>30.2</v>
      </c>
      <c r="S62" t="n">
        <v>25.4</v>
      </c>
      <c r="T62" t="n">
        <v>1565.45</v>
      </c>
      <c r="U62" t="n">
        <v>0.84</v>
      </c>
      <c r="V62" t="n">
        <v>0.89</v>
      </c>
      <c r="W62" t="n">
        <v>2.95</v>
      </c>
      <c r="X62" t="n">
        <v>0.09</v>
      </c>
      <c r="Y62" t="n">
        <v>1</v>
      </c>
      <c r="Z62" t="n">
        <v>10</v>
      </c>
      <c r="AA62" t="n">
        <v>391.8903823284725</v>
      </c>
      <c r="AB62" t="n">
        <v>536.2017100852901</v>
      </c>
      <c r="AC62" t="n">
        <v>485.0273714385759</v>
      </c>
      <c r="AD62" t="n">
        <v>391890.3823284724</v>
      </c>
      <c r="AE62" t="n">
        <v>536201.71008529</v>
      </c>
      <c r="AF62" t="n">
        <v>2.090679283759064e-05</v>
      </c>
      <c r="AG62" t="n">
        <v>34</v>
      </c>
      <c r="AH62" t="n">
        <v>485027.3714385759</v>
      </c>
    </row>
    <row r="63">
      <c r="A63" t="n">
        <v>61</v>
      </c>
      <c r="B63" t="n">
        <v>70</v>
      </c>
      <c r="C63" t="inlineStr">
        <is>
          <t xml:space="preserve">CONCLUIDO	</t>
        </is>
      </c>
      <c r="D63" t="n">
        <v>7.7605</v>
      </c>
      <c r="E63" t="n">
        <v>12.89</v>
      </c>
      <c r="F63" t="n">
        <v>10.48</v>
      </c>
      <c r="G63" t="n">
        <v>104.84</v>
      </c>
      <c r="H63" t="n">
        <v>1.77</v>
      </c>
      <c r="I63" t="n">
        <v>6</v>
      </c>
      <c r="J63" t="n">
        <v>163.11</v>
      </c>
      <c r="K63" t="n">
        <v>47.83</v>
      </c>
      <c r="L63" t="n">
        <v>16.25</v>
      </c>
      <c r="M63" t="n">
        <v>4</v>
      </c>
      <c r="N63" t="n">
        <v>29.03</v>
      </c>
      <c r="O63" t="n">
        <v>20350.97</v>
      </c>
      <c r="P63" t="n">
        <v>109.18</v>
      </c>
      <c r="Q63" t="n">
        <v>197.78</v>
      </c>
      <c r="R63" t="n">
        <v>30.38</v>
      </c>
      <c r="S63" t="n">
        <v>25.4</v>
      </c>
      <c r="T63" t="n">
        <v>1654.23</v>
      </c>
      <c r="U63" t="n">
        <v>0.84</v>
      </c>
      <c r="V63" t="n">
        <v>0.89</v>
      </c>
      <c r="W63" t="n">
        <v>2.95</v>
      </c>
      <c r="X63" t="n">
        <v>0.09</v>
      </c>
      <c r="Y63" t="n">
        <v>1</v>
      </c>
      <c r="Z63" t="n">
        <v>10</v>
      </c>
      <c r="AA63" t="n">
        <v>392.0342943304134</v>
      </c>
      <c r="AB63" t="n">
        <v>536.3986168352951</v>
      </c>
      <c r="AC63" t="n">
        <v>485.2054856847209</v>
      </c>
      <c r="AD63" t="n">
        <v>392034.2943304135</v>
      </c>
      <c r="AE63" t="n">
        <v>536398.6168352951</v>
      </c>
      <c r="AF63" t="n">
        <v>2.089925235610142e-05</v>
      </c>
      <c r="AG63" t="n">
        <v>34</v>
      </c>
      <c r="AH63" t="n">
        <v>485205.4856847209</v>
      </c>
    </row>
    <row r="64">
      <c r="A64" t="n">
        <v>62</v>
      </c>
      <c r="B64" t="n">
        <v>70</v>
      </c>
      <c r="C64" t="inlineStr">
        <is>
          <t xml:space="preserve">CONCLUIDO	</t>
        </is>
      </c>
      <c r="D64" t="n">
        <v>7.7605</v>
      </c>
      <c r="E64" t="n">
        <v>12.89</v>
      </c>
      <c r="F64" t="n">
        <v>10.48</v>
      </c>
      <c r="G64" t="n">
        <v>104.84</v>
      </c>
      <c r="H64" t="n">
        <v>1.79</v>
      </c>
      <c r="I64" t="n">
        <v>6</v>
      </c>
      <c r="J64" t="n">
        <v>163.47</v>
      </c>
      <c r="K64" t="n">
        <v>47.83</v>
      </c>
      <c r="L64" t="n">
        <v>16.5</v>
      </c>
      <c r="M64" t="n">
        <v>4</v>
      </c>
      <c r="N64" t="n">
        <v>29.14</v>
      </c>
      <c r="O64" t="n">
        <v>20395.14</v>
      </c>
      <c r="P64" t="n">
        <v>109.45</v>
      </c>
      <c r="Q64" t="n">
        <v>197.76</v>
      </c>
      <c r="R64" t="n">
        <v>30.41</v>
      </c>
      <c r="S64" t="n">
        <v>25.4</v>
      </c>
      <c r="T64" t="n">
        <v>1672.35</v>
      </c>
      <c r="U64" t="n">
        <v>0.84</v>
      </c>
      <c r="V64" t="n">
        <v>0.89</v>
      </c>
      <c r="W64" t="n">
        <v>2.95</v>
      </c>
      <c r="X64" t="n">
        <v>0.09</v>
      </c>
      <c r="Y64" t="n">
        <v>1</v>
      </c>
      <c r="Z64" t="n">
        <v>10</v>
      </c>
      <c r="AA64" t="n">
        <v>392.2236286275694</v>
      </c>
      <c r="AB64" t="n">
        <v>536.6576723735037</v>
      </c>
      <c r="AC64" t="n">
        <v>485.4398173259495</v>
      </c>
      <c r="AD64" t="n">
        <v>392223.6286275694</v>
      </c>
      <c r="AE64" t="n">
        <v>536657.6723735037</v>
      </c>
      <c r="AF64" t="n">
        <v>2.089925235610142e-05</v>
      </c>
      <c r="AG64" t="n">
        <v>34</v>
      </c>
      <c r="AH64" t="n">
        <v>485439.8173259495</v>
      </c>
    </row>
    <row r="65">
      <c r="A65" t="n">
        <v>63</v>
      </c>
      <c r="B65" t="n">
        <v>70</v>
      </c>
      <c r="C65" t="inlineStr">
        <is>
          <t xml:space="preserve">CONCLUIDO	</t>
        </is>
      </c>
      <c r="D65" t="n">
        <v>7.7598</v>
      </c>
      <c r="E65" t="n">
        <v>12.89</v>
      </c>
      <c r="F65" t="n">
        <v>10.49</v>
      </c>
      <c r="G65" t="n">
        <v>104.85</v>
      </c>
      <c r="H65" t="n">
        <v>1.81</v>
      </c>
      <c r="I65" t="n">
        <v>6</v>
      </c>
      <c r="J65" t="n">
        <v>163.83</v>
      </c>
      <c r="K65" t="n">
        <v>47.83</v>
      </c>
      <c r="L65" t="n">
        <v>16.75</v>
      </c>
      <c r="M65" t="n">
        <v>4</v>
      </c>
      <c r="N65" t="n">
        <v>29.25</v>
      </c>
      <c r="O65" t="n">
        <v>20439.33</v>
      </c>
      <c r="P65" t="n">
        <v>109.5</v>
      </c>
      <c r="Q65" t="n">
        <v>197.75</v>
      </c>
      <c r="R65" t="n">
        <v>30.33</v>
      </c>
      <c r="S65" t="n">
        <v>25.4</v>
      </c>
      <c r="T65" t="n">
        <v>1633.42</v>
      </c>
      <c r="U65" t="n">
        <v>0.84</v>
      </c>
      <c r="V65" t="n">
        <v>0.89</v>
      </c>
      <c r="W65" t="n">
        <v>2.95</v>
      </c>
      <c r="X65" t="n">
        <v>0.1</v>
      </c>
      <c r="Y65" t="n">
        <v>1</v>
      </c>
      <c r="Z65" t="n">
        <v>10</v>
      </c>
      <c r="AA65" t="n">
        <v>392.2776092844799</v>
      </c>
      <c r="AB65" t="n">
        <v>536.7315310897471</v>
      </c>
      <c r="AC65" t="n">
        <v>485.506627069976</v>
      </c>
      <c r="AD65" t="n">
        <v>392277.6092844799</v>
      </c>
      <c r="AE65" t="n">
        <v>536731.5310897471</v>
      </c>
      <c r="AF65" t="n">
        <v>2.089736723572911e-05</v>
      </c>
      <c r="AG65" t="n">
        <v>34</v>
      </c>
      <c r="AH65" t="n">
        <v>485506.6270699761</v>
      </c>
    </row>
    <row r="66">
      <c r="A66" t="n">
        <v>64</v>
      </c>
      <c r="B66" t="n">
        <v>70</v>
      </c>
      <c r="C66" t="inlineStr">
        <is>
          <t xml:space="preserve">CONCLUIDO	</t>
        </is>
      </c>
      <c r="D66" t="n">
        <v>7.7615</v>
      </c>
      <c r="E66" t="n">
        <v>12.88</v>
      </c>
      <c r="F66" t="n">
        <v>10.48</v>
      </c>
      <c r="G66" t="n">
        <v>104.83</v>
      </c>
      <c r="H66" t="n">
        <v>1.83</v>
      </c>
      <c r="I66" t="n">
        <v>6</v>
      </c>
      <c r="J66" t="n">
        <v>164.19</v>
      </c>
      <c r="K66" t="n">
        <v>47.83</v>
      </c>
      <c r="L66" t="n">
        <v>17</v>
      </c>
      <c r="M66" t="n">
        <v>4</v>
      </c>
      <c r="N66" t="n">
        <v>29.36</v>
      </c>
      <c r="O66" t="n">
        <v>20483.57</v>
      </c>
      <c r="P66" t="n">
        <v>109.21</v>
      </c>
      <c r="Q66" t="n">
        <v>197.75</v>
      </c>
      <c r="R66" t="n">
        <v>30.23</v>
      </c>
      <c r="S66" t="n">
        <v>25.4</v>
      </c>
      <c r="T66" t="n">
        <v>1580.61</v>
      </c>
      <c r="U66" t="n">
        <v>0.84</v>
      </c>
      <c r="V66" t="n">
        <v>0.89</v>
      </c>
      <c r="W66" t="n">
        <v>2.95</v>
      </c>
      <c r="X66" t="n">
        <v>0.09</v>
      </c>
      <c r="Y66" t="n">
        <v>1</v>
      </c>
      <c r="Z66" t="n">
        <v>10</v>
      </c>
      <c r="AA66" t="n">
        <v>392.0439852887918</v>
      </c>
      <c r="AB66" t="n">
        <v>536.4118764320833</v>
      </c>
      <c r="AC66" t="n">
        <v>485.2174798042015</v>
      </c>
      <c r="AD66" t="n">
        <v>392043.9852887918</v>
      </c>
      <c r="AE66" t="n">
        <v>536411.8764320833</v>
      </c>
      <c r="AF66" t="n">
        <v>2.090194538520471e-05</v>
      </c>
      <c r="AG66" t="n">
        <v>34</v>
      </c>
      <c r="AH66" t="n">
        <v>485217.4798042015</v>
      </c>
    </row>
    <row r="67">
      <c r="A67" t="n">
        <v>65</v>
      </c>
      <c r="B67" t="n">
        <v>70</v>
      </c>
      <c r="C67" t="inlineStr">
        <is>
          <t xml:space="preserve">CONCLUIDO	</t>
        </is>
      </c>
      <c r="D67" t="n">
        <v>7.7598</v>
      </c>
      <c r="E67" t="n">
        <v>12.89</v>
      </c>
      <c r="F67" t="n">
        <v>10.49</v>
      </c>
      <c r="G67" t="n">
        <v>104.85</v>
      </c>
      <c r="H67" t="n">
        <v>1.86</v>
      </c>
      <c r="I67" t="n">
        <v>6</v>
      </c>
      <c r="J67" t="n">
        <v>164.54</v>
      </c>
      <c r="K67" t="n">
        <v>47.83</v>
      </c>
      <c r="L67" t="n">
        <v>17.25</v>
      </c>
      <c r="M67" t="n">
        <v>4</v>
      </c>
      <c r="N67" t="n">
        <v>29.47</v>
      </c>
      <c r="O67" t="n">
        <v>20527.85</v>
      </c>
      <c r="P67" t="n">
        <v>109.21</v>
      </c>
      <c r="Q67" t="n">
        <v>197.76</v>
      </c>
      <c r="R67" t="n">
        <v>30.32</v>
      </c>
      <c r="S67" t="n">
        <v>25.4</v>
      </c>
      <c r="T67" t="n">
        <v>1626.33</v>
      </c>
      <c r="U67" t="n">
        <v>0.84</v>
      </c>
      <c r="V67" t="n">
        <v>0.89</v>
      </c>
      <c r="W67" t="n">
        <v>2.95</v>
      </c>
      <c r="X67" t="n">
        <v>0.09</v>
      </c>
      <c r="Y67" t="n">
        <v>1</v>
      </c>
      <c r="Z67" t="n">
        <v>10</v>
      </c>
      <c r="AA67" t="n">
        <v>392.0742318798538</v>
      </c>
      <c r="AB67" t="n">
        <v>536.4532611523598</v>
      </c>
      <c r="AC67" t="n">
        <v>485.2549148248586</v>
      </c>
      <c r="AD67" t="n">
        <v>392074.2318798538</v>
      </c>
      <c r="AE67" t="n">
        <v>536453.2611523598</v>
      </c>
      <c r="AF67" t="n">
        <v>2.089736723572911e-05</v>
      </c>
      <c r="AG67" t="n">
        <v>34</v>
      </c>
      <c r="AH67" t="n">
        <v>485254.9148248587</v>
      </c>
    </row>
    <row r="68">
      <c r="A68" t="n">
        <v>66</v>
      </c>
      <c r="B68" t="n">
        <v>70</v>
      </c>
      <c r="C68" t="inlineStr">
        <is>
          <t xml:space="preserve">CONCLUIDO	</t>
        </is>
      </c>
      <c r="D68" t="n">
        <v>7.7575</v>
      </c>
      <c r="E68" t="n">
        <v>12.89</v>
      </c>
      <c r="F68" t="n">
        <v>10.49</v>
      </c>
      <c r="G68" t="n">
        <v>104.89</v>
      </c>
      <c r="H68" t="n">
        <v>1.88</v>
      </c>
      <c r="I68" t="n">
        <v>6</v>
      </c>
      <c r="J68" t="n">
        <v>164.9</v>
      </c>
      <c r="K68" t="n">
        <v>47.83</v>
      </c>
      <c r="L68" t="n">
        <v>17.5</v>
      </c>
      <c r="M68" t="n">
        <v>4</v>
      </c>
      <c r="N68" t="n">
        <v>29.58</v>
      </c>
      <c r="O68" t="n">
        <v>20572.16</v>
      </c>
      <c r="P68" t="n">
        <v>108.96</v>
      </c>
      <c r="Q68" t="n">
        <v>197.75</v>
      </c>
      <c r="R68" t="n">
        <v>30.42</v>
      </c>
      <c r="S68" t="n">
        <v>25.4</v>
      </c>
      <c r="T68" t="n">
        <v>1676.16</v>
      </c>
      <c r="U68" t="n">
        <v>0.83</v>
      </c>
      <c r="V68" t="n">
        <v>0.89</v>
      </c>
      <c r="W68" t="n">
        <v>2.95</v>
      </c>
      <c r="X68" t="n">
        <v>0.1</v>
      </c>
      <c r="Y68" t="n">
        <v>1</v>
      </c>
      <c r="Z68" t="n">
        <v>10</v>
      </c>
      <c r="AA68" t="n">
        <v>391.9249698362575</v>
      </c>
      <c r="AB68" t="n">
        <v>536.2490342393347</v>
      </c>
      <c r="AC68" t="n">
        <v>485.0701790417784</v>
      </c>
      <c r="AD68" t="n">
        <v>391924.9698362575</v>
      </c>
      <c r="AE68" t="n">
        <v>536249.0342393348</v>
      </c>
      <c r="AF68" t="n">
        <v>2.089117326879154e-05</v>
      </c>
      <c r="AG68" t="n">
        <v>34</v>
      </c>
      <c r="AH68" t="n">
        <v>485070.1790417784</v>
      </c>
    </row>
    <row r="69">
      <c r="A69" t="n">
        <v>67</v>
      </c>
      <c r="B69" t="n">
        <v>70</v>
      </c>
      <c r="C69" t="inlineStr">
        <is>
          <t xml:space="preserve">CONCLUIDO	</t>
        </is>
      </c>
      <c r="D69" t="n">
        <v>7.7578</v>
      </c>
      <c r="E69" t="n">
        <v>12.89</v>
      </c>
      <c r="F69" t="n">
        <v>10.49</v>
      </c>
      <c r="G69" t="n">
        <v>104.89</v>
      </c>
      <c r="H69" t="n">
        <v>1.9</v>
      </c>
      <c r="I69" t="n">
        <v>6</v>
      </c>
      <c r="J69" t="n">
        <v>165.26</v>
      </c>
      <c r="K69" t="n">
        <v>47.83</v>
      </c>
      <c r="L69" t="n">
        <v>17.75</v>
      </c>
      <c r="M69" t="n">
        <v>4</v>
      </c>
      <c r="N69" t="n">
        <v>29.69</v>
      </c>
      <c r="O69" t="n">
        <v>20616.5</v>
      </c>
      <c r="P69" t="n">
        <v>108.72</v>
      </c>
      <c r="Q69" t="n">
        <v>197.75</v>
      </c>
      <c r="R69" t="n">
        <v>30.43</v>
      </c>
      <c r="S69" t="n">
        <v>25.4</v>
      </c>
      <c r="T69" t="n">
        <v>1679.34</v>
      </c>
      <c r="U69" t="n">
        <v>0.83</v>
      </c>
      <c r="V69" t="n">
        <v>0.89</v>
      </c>
      <c r="W69" t="n">
        <v>2.95</v>
      </c>
      <c r="X69" t="n">
        <v>0.1</v>
      </c>
      <c r="Y69" t="n">
        <v>1</v>
      </c>
      <c r="Z69" t="n">
        <v>10</v>
      </c>
      <c r="AA69" t="n">
        <v>391.7532136716505</v>
      </c>
      <c r="AB69" t="n">
        <v>536.0140298775722</v>
      </c>
      <c r="AC69" t="n">
        <v>484.8576031664718</v>
      </c>
      <c r="AD69" t="n">
        <v>391753.2136716505</v>
      </c>
      <c r="AE69" t="n">
        <v>536014.0298775722</v>
      </c>
      <c r="AF69" t="n">
        <v>2.089198117752252e-05</v>
      </c>
      <c r="AG69" t="n">
        <v>34</v>
      </c>
      <c r="AH69" t="n">
        <v>484857.6031664718</v>
      </c>
    </row>
    <row r="70">
      <c r="A70" t="n">
        <v>68</v>
      </c>
      <c r="B70" t="n">
        <v>70</v>
      </c>
      <c r="C70" t="inlineStr">
        <is>
          <t xml:space="preserve">CONCLUIDO	</t>
        </is>
      </c>
      <c r="D70" t="n">
        <v>7.7564</v>
      </c>
      <c r="E70" t="n">
        <v>12.89</v>
      </c>
      <c r="F70" t="n">
        <v>10.49</v>
      </c>
      <c r="G70" t="n">
        <v>104.91</v>
      </c>
      <c r="H70" t="n">
        <v>1.93</v>
      </c>
      <c r="I70" t="n">
        <v>6</v>
      </c>
      <c r="J70" t="n">
        <v>165.62</v>
      </c>
      <c r="K70" t="n">
        <v>47.83</v>
      </c>
      <c r="L70" t="n">
        <v>18</v>
      </c>
      <c r="M70" t="n">
        <v>4</v>
      </c>
      <c r="N70" t="n">
        <v>29.8</v>
      </c>
      <c r="O70" t="n">
        <v>20660.89</v>
      </c>
      <c r="P70" t="n">
        <v>108.42</v>
      </c>
      <c r="Q70" t="n">
        <v>197.76</v>
      </c>
      <c r="R70" t="n">
        <v>30.5</v>
      </c>
      <c r="S70" t="n">
        <v>25.4</v>
      </c>
      <c r="T70" t="n">
        <v>1713.65</v>
      </c>
      <c r="U70" t="n">
        <v>0.83</v>
      </c>
      <c r="V70" t="n">
        <v>0.89</v>
      </c>
      <c r="W70" t="n">
        <v>2.95</v>
      </c>
      <c r="X70" t="n">
        <v>0.1</v>
      </c>
      <c r="Y70" t="n">
        <v>1</v>
      </c>
      <c r="Z70" t="n">
        <v>10</v>
      </c>
      <c r="AA70" t="n">
        <v>391.5585716023874</v>
      </c>
      <c r="AB70" t="n">
        <v>535.7477120114044</v>
      </c>
      <c r="AC70" t="n">
        <v>484.6167023036715</v>
      </c>
      <c r="AD70" t="n">
        <v>391558.5716023874</v>
      </c>
      <c r="AE70" t="n">
        <v>535747.7120114043</v>
      </c>
      <c r="AF70" t="n">
        <v>2.088821093677792e-05</v>
      </c>
      <c r="AG70" t="n">
        <v>34</v>
      </c>
      <c r="AH70" t="n">
        <v>484616.7023036715</v>
      </c>
    </row>
    <row r="71">
      <c r="A71" t="n">
        <v>69</v>
      </c>
      <c r="B71" t="n">
        <v>70</v>
      </c>
      <c r="C71" t="inlineStr">
        <is>
          <t xml:space="preserve">CONCLUIDO	</t>
        </is>
      </c>
      <c r="D71" t="n">
        <v>7.7611</v>
      </c>
      <c r="E71" t="n">
        <v>12.88</v>
      </c>
      <c r="F71" t="n">
        <v>10.48</v>
      </c>
      <c r="G71" t="n">
        <v>104.83</v>
      </c>
      <c r="H71" t="n">
        <v>1.95</v>
      </c>
      <c r="I71" t="n">
        <v>6</v>
      </c>
      <c r="J71" t="n">
        <v>165.98</v>
      </c>
      <c r="K71" t="n">
        <v>47.83</v>
      </c>
      <c r="L71" t="n">
        <v>18.25</v>
      </c>
      <c r="M71" t="n">
        <v>4</v>
      </c>
      <c r="N71" t="n">
        <v>29.91</v>
      </c>
      <c r="O71" t="n">
        <v>20705.31</v>
      </c>
      <c r="P71" t="n">
        <v>107.83</v>
      </c>
      <c r="Q71" t="n">
        <v>197.75</v>
      </c>
      <c r="R71" t="n">
        <v>30.36</v>
      </c>
      <c r="S71" t="n">
        <v>25.4</v>
      </c>
      <c r="T71" t="n">
        <v>1645.46</v>
      </c>
      <c r="U71" t="n">
        <v>0.84</v>
      </c>
      <c r="V71" t="n">
        <v>0.89</v>
      </c>
      <c r="W71" t="n">
        <v>2.95</v>
      </c>
      <c r="X71" t="n">
        <v>0.09</v>
      </c>
      <c r="Y71" t="n">
        <v>1</v>
      </c>
      <c r="Z71" t="n">
        <v>10</v>
      </c>
      <c r="AA71" t="n">
        <v>391.0808895945478</v>
      </c>
      <c r="AB71" t="n">
        <v>535.0941264144353</v>
      </c>
      <c r="AC71" t="n">
        <v>484.0254939987641</v>
      </c>
      <c r="AD71" t="n">
        <v>391080.8895945478</v>
      </c>
      <c r="AE71" t="n">
        <v>535094.1264144353</v>
      </c>
      <c r="AF71" t="n">
        <v>2.090086817356339e-05</v>
      </c>
      <c r="AG71" t="n">
        <v>34</v>
      </c>
      <c r="AH71" t="n">
        <v>484025.4939987641</v>
      </c>
    </row>
    <row r="72">
      <c r="A72" t="n">
        <v>70</v>
      </c>
      <c r="B72" t="n">
        <v>70</v>
      </c>
      <c r="C72" t="inlineStr">
        <is>
          <t xml:space="preserve">CONCLUIDO	</t>
        </is>
      </c>
      <c r="D72" t="n">
        <v>7.7598</v>
      </c>
      <c r="E72" t="n">
        <v>12.89</v>
      </c>
      <c r="F72" t="n">
        <v>10.49</v>
      </c>
      <c r="G72" t="n">
        <v>104.85</v>
      </c>
      <c r="H72" t="n">
        <v>1.97</v>
      </c>
      <c r="I72" t="n">
        <v>6</v>
      </c>
      <c r="J72" t="n">
        <v>166.34</v>
      </c>
      <c r="K72" t="n">
        <v>47.83</v>
      </c>
      <c r="L72" t="n">
        <v>18.5</v>
      </c>
      <c r="M72" t="n">
        <v>4</v>
      </c>
      <c r="N72" t="n">
        <v>30.02</v>
      </c>
      <c r="O72" t="n">
        <v>20749.77</v>
      </c>
      <c r="P72" t="n">
        <v>107.54</v>
      </c>
      <c r="Q72" t="n">
        <v>197.75</v>
      </c>
      <c r="R72" t="n">
        <v>30.39</v>
      </c>
      <c r="S72" t="n">
        <v>25.4</v>
      </c>
      <c r="T72" t="n">
        <v>1662.25</v>
      </c>
      <c r="U72" t="n">
        <v>0.84</v>
      </c>
      <c r="V72" t="n">
        <v>0.89</v>
      </c>
      <c r="W72" t="n">
        <v>2.95</v>
      </c>
      <c r="X72" t="n">
        <v>0.1</v>
      </c>
      <c r="Y72" t="n">
        <v>1</v>
      </c>
      <c r="Z72" t="n">
        <v>10</v>
      </c>
      <c r="AA72" t="n">
        <v>390.9030585497653</v>
      </c>
      <c r="AB72" t="n">
        <v>534.8508101336121</v>
      </c>
      <c r="AC72" t="n">
        <v>483.805399482286</v>
      </c>
      <c r="AD72" t="n">
        <v>390903.0585497653</v>
      </c>
      <c r="AE72" t="n">
        <v>534850.810133612</v>
      </c>
      <c r="AF72" t="n">
        <v>2.089736723572911e-05</v>
      </c>
      <c r="AG72" t="n">
        <v>34</v>
      </c>
      <c r="AH72" t="n">
        <v>483805.399482286</v>
      </c>
    </row>
    <row r="73">
      <c r="A73" t="n">
        <v>71</v>
      </c>
      <c r="B73" t="n">
        <v>70</v>
      </c>
      <c r="C73" t="inlineStr">
        <is>
          <t xml:space="preserve">CONCLUIDO	</t>
        </is>
      </c>
      <c r="D73" t="n">
        <v>7.7591</v>
      </c>
      <c r="E73" t="n">
        <v>12.89</v>
      </c>
      <c r="F73" t="n">
        <v>10.49</v>
      </c>
      <c r="G73" t="n">
        <v>104.86</v>
      </c>
      <c r="H73" t="n">
        <v>1.99</v>
      </c>
      <c r="I73" t="n">
        <v>6</v>
      </c>
      <c r="J73" t="n">
        <v>166.7</v>
      </c>
      <c r="K73" t="n">
        <v>47.83</v>
      </c>
      <c r="L73" t="n">
        <v>18.75</v>
      </c>
      <c r="M73" t="n">
        <v>4</v>
      </c>
      <c r="N73" t="n">
        <v>30.13</v>
      </c>
      <c r="O73" t="n">
        <v>20794.27</v>
      </c>
      <c r="P73" t="n">
        <v>106.93</v>
      </c>
      <c r="Q73" t="n">
        <v>197.75</v>
      </c>
      <c r="R73" t="n">
        <v>30.43</v>
      </c>
      <c r="S73" t="n">
        <v>25.4</v>
      </c>
      <c r="T73" t="n">
        <v>1682.61</v>
      </c>
      <c r="U73" t="n">
        <v>0.83</v>
      </c>
      <c r="V73" t="n">
        <v>0.89</v>
      </c>
      <c r="W73" t="n">
        <v>2.95</v>
      </c>
      <c r="X73" t="n">
        <v>0.1</v>
      </c>
      <c r="Y73" t="n">
        <v>1</v>
      </c>
      <c r="Z73" t="n">
        <v>10</v>
      </c>
      <c r="AA73" t="n">
        <v>390.4830669370265</v>
      </c>
      <c r="AB73" t="n">
        <v>534.2761590803403</v>
      </c>
      <c r="AC73" t="n">
        <v>483.2855923190107</v>
      </c>
      <c r="AD73" t="n">
        <v>390483.0669370265</v>
      </c>
      <c r="AE73" t="n">
        <v>534276.1590803403</v>
      </c>
      <c r="AF73" t="n">
        <v>2.089548211535681e-05</v>
      </c>
      <c r="AG73" t="n">
        <v>34</v>
      </c>
      <c r="AH73" t="n">
        <v>483285.5923190108</v>
      </c>
    </row>
    <row r="74">
      <c r="A74" t="n">
        <v>72</v>
      </c>
      <c r="B74" t="n">
        <v>70</v>
      </c>
      <c r="C74" t="inlineStr">
        <is>
          <t xml:space="preserve">CONCLUIDO	</t>
        </is>
      </c>
      <c r="D74" t="n">
        <v>7.7843</v>
      </c>
      <c r="E74" t="n">
        <v>12.85</v>
      </c>
      <c r="F74" t="n">
        <v>10.47</v>
      </c>
      <c r="G74" t="n">
        <v>125.68</v>
      </c>
      <c r="H74" t="n">
        <v>2.02</v>
      </c>
      <c r="I74" t="n">
        <v>5</v>
      </c>
      <c r="J74" t="n">
        <v>167.07</v>
      </c>
      <c r="K74" t="n">
        <v>47.83</v>
      </c>
      <c r="L74" t="n">
        <v>19</v>
      </c>
      <c r="M74" t="n">
        <v>3</v>
      </c>
      <c r="N74" t="n">
        <v>30.24</v>
      </c>
      <c r="O74" t="n">
        <v>20838.81</v>
      </c>
      <c r="P74" t="n">
        <v>106.14</v>
      </c>
      <c r="Q74" t="n">
        <v>197.76</v>
      </c>
      <c r="R74" t="n">
        <v>30</v>
      </c>
      <c r="S74" t="n">
        <v>25.4</v>
      </c>
      <c r="T74" t="n">
        <v>1468.79</v>
      </c>
      <c r="U74" t="n">
        <v>0.85</v>
      </c>
      <c r="V74" t="n">
        <v>0.89</v>
      </c>
      <c r="W74" t="n">
        <v>2.95</v>
      </c>
      <c r="X74" t="n">
        <v>0.08</v>
      </c>
      <c r="Y74" t="n">
        <v>1</v>
      </c>
      <c r="Z74" t="n">
        <v>10</v>
      </c>
      <c r="AA74" t="n">
        <v>389.6289423086745</v>
      </c>
      <c r="AB74" t="n">
        <v>533.1075080825102</v>
      </c>
      <c r="AC74" t="n">
        <v>482.2284757322016</v>
      </c>
      <c r="AD74" t="n">
        <v>389628.9423086746</v>
      </c>
      <c r="AE74" t="n">
        <v>533107.5080825102</v>
      </c>
      <c r="AF74" t="n">
        <v>2.096334644875978e-05</v>
      </c>
      <c r="AG74" t="n">
        <v>34</v>
      </c>
      <c r="AH74" t="n">
        <v>482228.4757322016</v>
      </c>
    </row>
    <row r="75">
      <c r="A75" t="n">
        <v>73</v>
      </c>
      <c r="B75" t="n">
        <v>70</v>
      </c>
      <c r="C75" t="inlineStr">
        <is>
          <t xml:space="preserve">CONCLUIDO	</t>
        </is>
      </c>
      <c r="D75" t="n">
        <v>7.785</v>
      </c>
      <c r="E75" t="n">
        <v>12.85</v>
      </c>
      <c r="F75" t="n">
        <v>10.47</v>
      </c>
      <c r="G75" t="n">
        <v>125.67</v>
      </c>
      <c r="H75" t="n">
        <v>2.04</v>
      </c>
      <c r="I75" t="n">
        <v>5</v>
      </c>
      <c r="J75" t="n">
        <v>167.43</v>
      </c>
      <c r="K75" t="n">
        <v>47.83</v>
      </c>
      <c r="L75" t="n">
        <v>19.25</v>
      </c>
      <c r="M75" t="n">
        <v>3</v>
      </c>
      <c r="N75" t="n">
        <v>30.35</v>
      </c>
      <c r="O75" t="n">
        <v>20883.38</v>
      </c>
      <c r="P75" t="n">
        <v>106.44</v>
      </c>
      <c r="Q75" t="n">
        <v>197.75</v>
      </c>
      <c r="R75" t="n">
        <v>30.07</v>
      </c>
      <c r="S75" t="n">
        <v>25.4</v>
      </c>
      <c r="T75" t="n">
        <v>1505.09</v>
      </c>
      <c r="U75" t="n">
        <v>0.84</v>
      </c>
      <c r="V75" t="n">
        <v>0.89</v>
      </c>
      <c r="W75" t="n">
        <v>2.94</v>
      </c>
      <c r="X75" t="n">
        <v>0.08</v>
      </c>
      <c r="Y75" t="n">
        <v>1</v>
      </c>
      <c r="Z75" t="n">
        <v>10</v>
      </c>
      <c r="AA75" t="n">
        <v>389.8309515120161</v>
      </c>
      <c r="AB75" t="n">
        <v>533.3839059865392</v>
      </c>
      <c r="AC75" t="n">
        <v>482.4784946081969</v>
      </c>
      <c r="AD75" t="n">
        <v>389830.9515120161</v>
      </c>
      <c r="AE75" t="n">
        <v>533383.9059865392</v>
      </c>
      <c r="AF75" t="n">
        <v>2.096523156913208e-05</v>
      </c>
      <c r="AG75" t="n">
        <v>34</v>
      </c>
      <c r="AH75" t="n">
        <v>482478.4946081969</v>
      </c>
    </row>
    <row r="76">
      <c r="A76" t="n">
        <v>74</v>
      </c>
      <c r="B76" t="n">
        <v>70</v>
      </c>
      <c r="C76" t="inlineStr">
        <is>
          <t xml:space="preserve">CONCLUIDO	</t>
        </is>
      </c>
      <c r="D76" t="n">
        <v>7.7799</v>
      </c>
      <c r="E76" t="n">
        <v>12.85</v>
      </c>
      <c r="F76" t="n">
        <v>10.48</v>
      </c>
      <c r="G76" t="n">
        <v>125.77</v>
      </c>
      <c r="H76" t="n">
        <v>2.06</v>
      </c>
      <c r="I76" t="n">
        <v>5</v>
      </c>
      <c r="J76" t="n">
        <v>167.79</v>
      </c>
      <c r="K76" t="n">
        <v>47.83</v>
      </c>
      <c r="L76" t="n">
        <v>19.5</v>
      </c>
      <c r="M76" t="n">
        <v>3</v>
      </c>
      <c r="N76" t="n">
        <v>30.46</v>
      </c>
      <c r="O76" t="n">
        <v>20928</v>
      </c>
      <c r="P76" t="n">
        <v>106.69</v>
      </c>
      <c r="Q76" t="n">
        <v>197.75</v>
      </c>
      <c r="R76" t="n">
        <v>30.19</v>
      </c>
      <c r="S76" t="n">
        <v>25.4</v>
      </c>
      <c r="T76" t="n">
        <v>1567.57</v>
      </c>
      <c r="U76" t="n">
        <v>0.84</v>
      </c>
      <c r="V76" t="n">
        <v>0.89</v>
      </c>
      <c r="W76" t="n">
        <v>2.95</v>
      </c>
      <c r="X76" t="n">
        <v>0.09</v>
      </c>
      <c r="Y76" t="n">
        <v>1</v>
      </c>
      <c r="Z76" t="n">
        <v>10</v>
      </c>
      <c r="AA76" t="n">
        <v>390.073022453821</v>
      </c>
      <c r="AB76" t="n">
        <v>533.7151181285329</v>
      </c>
      <c r="AC76" t="n">
        <v>482.7780963282179</v>
      </c>
      <c r="AD76" t="n">
        <v>390073.022453821</v>
      </c>
      <c r="AE76" t="n">
        <v>533715.1181285329</v>
      </c>
      <c r="AF76" t="n">
        <v>2.095149712070529e-05</v>
      </c>
      <c r="AG76" t="n">
        <v>34</v>
      </c>
      <c r="AH76" t="n">
        <v>482778.0963282179</v>
      </c>
    </row>
    <row r="77">
      <c r="A77" t="n">
        <v>75</v>
      </c>
      <c r="B77" t="n">
        <v>70</v>
      </c>
      <c r="C77" t="inlineStr">
        <is>
          <t xml:space="preserve">CONCLUIDO	</t>
        </is>
      </c>
      <c r="D77" t="n">
        <v>7.7845</v>
      </c>
      <c r="E77" t="n">
        <v>12.85</v>
      </c>
      <c r="F77" t="n">
        <v>10.47</v>
      </c>
      <c r="G77" t="n">
        <v>125.68</v>
      </c>
      <c r="H77" t="n">
        <v>2.08</v>
      </c>
      <c r="I77" t="n">
        <v>5</v>
      </c>
      <c r="J77" t="n">
        <v>168.15</v>
      </c>
      <c r="K77" t="n">
        <v>47.83</v>
      </c>
      <c r="L77" t="n">
        <v>19.75</v>
      </c>
      <c r="M77" t="n">
        <v>3</v>
      </c>
      <c r="N77" t="n">
        <v>30.57</v>
      </c>
      <c r="O77" t="n">
        <v>20972.65</v>
      </c>
      <c r="P77" t="n">
        <v>106.62</v>
      </c>
      <c r="Q77" t="n">
        <v>197.75</v>
      </c>
      <c r="R77" t="n">
        <v>29.96</v>
      </c>
      <c r="S77" t="n">
        <v>25.4</v>
      </c>
      <c r="T77" t="n">
        <v>1452.06</v>
      </c>
      <c r="U77" t="n">
        <v>0.85</v>
      </c>
      <c r="V77" t="n">
        <v>0.89</v>
      </c>
      <c r="W77" t="n">
        <v>2.95</v>
      </c>
      <c r="X77" t="n">
        <v>0.08</v>
      </c>
      <c r="Y77" t="n">
        <v>1</v>
      </c>
      <c r="Z77" t="n">
        <v>10</v>
      </c>
      <c r="AA77" t="n">
        <v>389.9622986842714</v>
      </c>
      <c r="AB77" t="n">
        <v>533.563620982247</v>
      </c>
      <c r="AC77" t="n">
        <v>482.6410578569461</v>
      </c>
      <c r="AD77" t="n">
        <v>389962.2986842714</v>
      </c>
      <c r="AE77" t="n">
        <v>533563.6209822471</v>
      </c>
      <c r="AF77" t="n">
        <v>2.096388505458044e-05</v>
      </c>
      <c r="AG77" t="n">
        <v>34</v>
      </c>
      <c r="AH77" t="n">
        <v>482641.0578569461</v>
      </c>
    </row>
    <row r="78">
      <c r="A78" t="n">
        <v>76</v>
      </c>
      <c r="B78" t="n">
        <v>70</v>
      </c>
      <c r="C78" t="inlineStr">
        <is>
          <t xml:space="preserve">CONCLUIDO	</t>
        </is>
      </c>
      <c r="D78" t="n">
        <v>7.7855</v>
      </c>
      <c r="E78" t="n">
        <v>12.84</v>
      </c>
      <c r="F78" t="n">
        <v>10.47</v>
      </c>
      <c r="G78" t="n">
        <v>125.66</v>
      </c>
      <c r="H78" t="n">
        <v>2.1</v>
      </c>
      <c r="I78" t="n">
        <v>5</v>
      </c>
      <c r="J78" t="n">
        <v>168.51</v>
      </c>
      <c r="K78" t="n">
        <v>47.83</v>
      </c>
      <c r="L78" t="n">
        <v>20</v>
      </c>
      <c r="M78" t="n">
        <v>3</v>
      </c>
      <c r="N78" t="n">
        <v>30.69</v>
      </c>
      <c r="O78" t="n">
        <v>21017.33</v>
      </c>
      <c r="P78" t="n">
        <v>106.67</v>
      </c>
      <c r="Q78" t="n">
        <v>197.75</v>
      </c>
      <c r="R78" t="n">
        <v>29.98</v>
      </c>
      <c r="S78" t="n">
        <v>25.4</v>
      </c>
      <c r="T78" t="n">
        <v>1461.26</v>
      </c>
      <c r="U78" t="n">
        <v>0.85</v>
      </c>
      <c r="V78" t="n">
        <v>0.89</v>
      </c>
      <c r="W78" t="n">
        <v>2.95</v>
      </c>
      <c r="X78" t="n">
        <v>0.08</v>
      </c>
      <c r="Y78" t="n">
        <v>1</v>
      </c>
      <c r="Z78" t="n">
        <v>10</v>
      </c>
      <c r="AA78" t="n">
        <v>389.9862056318584</v>
      </c>
      <c r="AB78" t="n">
        <v>533.5963315226358</v>
      </c>
      <c r="AC78" t="n">
        <v>482.6706465492696</v>
      </c>
      <c r="AD78" t="n">
        <v>389986.2056318584</v>
      </c>
      <c r="AE78" t="n">
        <v>533596.3315226358</v>
      </c>
      <c r="AF78" t="n">
        <v>2.096657808368373e-05</v>
      </c>
      <c r="AG78" t="n">
        <v>34</v>
      </c>
      <c r="AH78" t="n">
        <v>482670.6465492696</v>
      </c>
    </row>
    <row r="79">
      <c r="A79" t="n">
        <v>77</v>
      </c>
      <c r="B79" t="n">
        <v>70</v>
      </c>
      <c r="C79" t="inlineStr">
        <is>
          <t xml:space="preserve">CONCLUIDO	</t>
        </is>
      </c>
      <c r="D79" t="n">
        <v>7.7893</v>
      </c>
      <c r="E79" t="n">
        <v>12.84</v>
      </c>
      <c r="F79" t="n">
        <v>10.47</v>
      </c>
      <c r="G79" t="n">
        <v>125.58</v>
      </c>
      <c r="H79" t="n">
        <v>2.13</v>
      </c>
      <c r="I79" t="n">
        <v>5</v>
      </c>
      <c r="J79" t="n">
        <v>168.88</v>
      </c>
      <c r="K79" t="n">
        <v>47.83</v>
      </c>
      <c r="L79" t="n">
        <v>20.25</v>
      </c>
      <c r="M79" t="n">
        <v>3</v>
      </c>
      <c r="N79" t="n">
        <v>30.8</v>
      </c>
      <c r="O79" t="n">
        <v>21062.06</v>
      </c>
      <c r="P79" t="n">
        <v>106.57</v>
      </c>
      <c r="Q79" t="n">
        <v>197.75</v>
      </c>
      <c r="R79" t="n">
        <v>29.72</v>
      </c>
      <c r="S79" t="n">
        <v>25.4</v>
      </c>
      <c r="T79" t="n">
        <v>1330.74</v>
      </c>
      <c r="U79" t="n">
        <v>0.85</v>
      </c>
      <c r="V79" t="n">
        <v>0.89</v>
      </c>
      <c r="W79" t="n">
        <v>2.95</v>
      </c>
      <c r="X79" t="n">
        <v>0.08</v>
      </c>
      <c r="Y79" t="n">
        <v>1</v>
      </c>
      <c r="Z79" t="n">
        <v>10</v>
      </c>
      <c r="AA79" t="n">
        <v>389.874388886175</v>
      </c>
      <c r="AB79" t="n">
        <v>533.443338918185</v>
      </c>
      <c r="AC79" t="n">
        <v>482.532255344261</v>
      </c>
      <c r="AD79" t="n">
        <v>389874.388886175</v>
      </c>
      <c r="AE79" t="n">
        <v>533443.338918185</v>
      </c>
      <c r="AF79" t="n">
        <v>2.097681159427624e-05</v>
      </c>
      <c r="AG79" t="n">
        <v>34</v>
      </c>
      <c r="AH79" t="n">
        <v>482532.2553442611</v>
      </c>
    </row>
    <row r="80">
      <c r="A80" t="n">
        <v>78</v>
      </c>
      <c r="B80" t="n">
        <v>70</v>
      </c>
      <c r="C80" t="inlineStr">
        <is>
          <t xml:space="preserve">CONCLUIDO	</t>
        </is>
      </c>
      <c r="D80" t="n">
        <v>7.7875</v>
      </c>
      <c r="E80" t="n">
        <v>12.84</v>
      </c>
      <c r="F80" t="n">
        <v>10.47</v>
      </c>
      <c r="G80" t="n">
        <v>125.62</v>
      </c>
      <c r="H80" t="n">
        <v>2.15</v>
      </c>
      <c r="I80" t="n">
        <v>5</v>
      </c>
      <c r="J80" t="n">
        <v>169.24</v>
      </c>
      <c r="K80" t="n">
        <v>47.83</v>
      </c>
      <c r="L80" t="n">
        <v>20.5</v>
      </c>
      <c r="M80" t="n">
        <v>3</v>
      </c>
      <c r="N80" t="n">
        <v>30.91</v>
      </c>
      <c r="O80" t="n">
        <v>21106.82</v>
      </c>
      <c r="P80" t="n">
        <v>106.58</v>
      </c>
      <c r="Q80" t="n">
        <v>197.75</v>
      </c>
      <c r="R80" t="n">
        <v>29.8</v>
      </c>
      <c r="S80" t="n">
        <v>25.4</v>
      </c>
      <c r="T80" t="n">
        <v>1373.48</v>
      </c>
      <c r="U80" t="n">
        <v>0.85</v>
      </c>
      <c r="V80" t="n">
        <v>0.89</v>
      </c>
      <c r="W80" t="n">
        <v>2.95</v>
      </c>
      <c r="X80" t="n">
        <v>0.08</v>
      </c>
      <c r="Y80" t="n">
        <v>1</v>
      </c>
      <c r="Z80" t="n">
        <v>10</v>
      </c>
      <c r="AA80" t="n">
        <v>389.9012278006238</v>
      </c>
      <c r="AB80" t="n">
        <v>533.4800611049831</v>
      </c>
      <c r="AC80" t="n">
        <v>482.5654728170912</v>
      </c>
      <c r="AD80" t="n">
        <v>389901.2278006237</v>
      </c>
      <c r="AE80" t="n">
        <v>533480.0611049831</v>
      </c>
      <c r="AF80" t="n">
        <v>2.097196414189031e-05</v>
      </c>
      <c r="AG80" t="n">
        <v>34</v>
      </c>
      <c r="AH80" t="n">
        <v>482565.4728170912</v>
      </c>
    </row>
    <row r="81">
      <c r="A81" t="n">
        <v>79</v>
      </c>
      <c r="B81" t="n">
        <v>70</v>
      </c>
      <c r="C81" t="inlineStr">
        <is>
          <t xml:space="preserve">CONCLUIDO	</t>
        </is>
      </c>
      <c r="D81" t="n">
        <v>7.7878</v>
      </c>
      <c r="E81" t="n">
        <v>12.84</v>
      </c>
      <c r="F81" t="n">
        <v>10.47</v>
      </c>
      <c r="G81" t="n">
        <v>125.61</v>
      </c>
      <c r="H81" t="n">
        <v>2.17</v>
      </c>
      <c r="I81" t="n">
        <v>5</v>
      </c>
      <c r="J81" t="n">
        <v>169.6</v>
      </c>
      <c r="K81" t="n">
        <v>47.83</v>
      </c>
      <c r="L81" t="n">
        <v>20.75</v>
      </c>
      <c r="M81" t="n">
        <v>3</v>
      </c>
      <c r="N81" t="n">
        <v>31.02</v>
      </c>
      <c r="O81" t="n">
        <v>21151.63</v>
      </c>
      <c r="P81" t="n">
        <v>106.51</v>
      </c>
      <c r="Q81" t="n">
        <v>197.75</v>
      </c>
      <c r="R81" t="n">
        <v>29.9</v>
      </c>
      <c r="S81" t="n">
        <v>25.4</v>
      </c>
      <c r="T81" t="n">
        <v>1421.94</v>
      </c>
      <c r="U81" t="n">
        <v>0.85</v>
      </c>
      <c r="V81" t="n">
        <v>0.89</v>
      </c>
      <c r="W81" t="n">
        <v>2.94</v>
      </c>
      <c r="X81" t="n">
        <v>0.08</v>
      </c>
      <c r="Y81" t="n">
        <v>1</v>
      </c>
      <c r="Z81" t="n">
        <v>10</v>
      </c>
      <c r="AA81" t="n">
        <v>389.8490038227616</v>
      </c>
      <c r="AB81" t="n">
        <v>533.4086059545128</v>
      </c>
      <c r="AC81" t="n">
        <v>482.5008372458938</v>
      </c>
      <c r="AD81" t="n">
        <v>389849.0038227616</v>
      </c>
      <c r="AE81" t="n">
        <v>533408.6059545128</v>
      </c>
      <c r="AF81" t="n">
        <v>2.09727720506213e-05</v>
      </c>
      <c r="AG81" t="n">
        <v>34</v>
      </c>
      <c r="AH81" t="n">
        <v>482500.8372458938</v>
      </c>
    </row>
    <row r="82">
      <c r="A82" t="n">
        <v>80</v>
      </c>
      <c r="B82" t="n">
        <v>70</v>
      </c>
      <c r="C82" t="inlineStr">
        <is>
          <t xml:space="preserve">CONCLUIDO	</t>
        </is>
      </c>
      <c r="D82" t="n">
        <v>7.7858</v>
      </c>
      <c r="E82" t="n">
        <v>12.84</v>
      </c>
      <c r="F82" t="n">
        <v>10.47</v>
      </c>
      <c r="G82" t="n">
        <v>125.65</v>
      </c>
      <c r="H82" t="n">
        <v>2.19</v>
      </c>
      <c r="I82" t="n">
        <v>5</v>
      </c>
      <c r="J82" t="n">
        <v>169.97</v>
      </c>
      <c r="K82" t="n">
        <v>47.83</v>
      </c>
      <c r="L82" t="n">
        <v>21</v>
      </c>
      <c r="M82" t="n">
        <v>3</v>
      </c>
      <c r="N82" t="n">
        <v>31.14</v>
      </c>
      <c r="O82" t="n">
        <v>21196.47</v>
      </c>
      <c r="P82" t="n">
        <v>106.34</v>
      </c>
      <c r="Q82" t="n">
        <v>197.75</v>
      </c>
      <c r="R82" t="n">
        <v>29.93</v>
      </c>
      <c r="S82" t="n">
        <v>25.4</v>
      </c>
      <c r="T82" t="n">
        <v>1434.63</v>
      </c>
      <c r="U82" t="n">
        <v>0.85</v>
      </c>
      <c r="V82" t="n">
        <v>0.89</v>
      </c>
      <c r="W82" t="n">
        <v>2.95</v>
      </c>
      <c r="X82" t="n">
        <v>0.08</v>
      </c>
      <c r="Y82" t="n">
        <v>1</v>
      </c>
      <c r="Z82" t="n">
        <v>10</v>
      </c>
      <c r="AA82" t="n">
        <v>389.7522355047612</v>
      </c>
      <c r="AB82" t="n">
        <v>533.2762032727078</v>
      </c>
      <c r="AC82" t="n">
        <v>482.3810708902119</v>
      </c>
      <c r="AD82" t="n">
        <v>389752.2355047612</v>
      </c>
      <c r="AE82" t="n">
        <v>533276.2032727078</v>
      </c>
      <c r="AF82" t="n">
        <v>2.096738599241472e-05</v>
      </c>
      <c r="AG82" t="n">
        <v>34</v>
      </c>
      <c r="AH82" t="n">
        <v>482381.0708902119</v>
      </c>
    </row>
    <row r="83">
      <c r="A83" t="n">
        <v>81</v>
      </c>
      <c r="B83" t="n">
        <v>70</v>
      </c>
      <c r="C83" t="inlineStr">
        <is>
          <t xml:space="preserve">CONCLUIDO	</t>
        </is>
      </c>
      <c r="D83" t="n">
        <v>7.7866</v>
      </c>
      <c r="E83" t="n">
        <v>12.84</v>
      </c>
      <c r="F83" t="n">
        <v>10.47</v>
      </c>
      <c r="G83" t="n">
        <v>125.64</v>
      </c>
      <c r="H83" t="n">
        <v>2.21</v>
      </c>
      <c r="I83" t="n">
        <v>5</v>
      </c>
      <c r="J83" t="n">
        <v>170.33</v>
      </c>
      <c r="K83" t="n">
        <v>47.83</v>
      </c>
      <c r="L83" t="n">
        <v>21.25</v>
      </c>
      <c r="M83" t="n">
        <v>3</v>
      </c>
      <c r="N83" t="n">
        <v>31.25</v>
      </c>
      <c r="O83" t="n">
        <v>21241.35</v>
      </c>
      <c r="P83" t="n">
        <v>106.21</v>
      </c>
      <c r="Q83" t="n">
        <v>197.75</v>
      </c>
      <c r="R83" t="n">
        <v>29.88</v>
      </c>
      <c r="S83" t="n">
        <v>25.4</v>
      </c>
      <c r="T83" t="n">
        <v>1411.22</v>
      </c>
      <c r="U83" t="n">
        <v>0.85</v>
      </c>
      <c r="V83" t="n">
        <v>0.89</v>
      </c>
      <c r="W83" t="n">
        <v>2.95</v>
      </c>
      <c r="X83" t="n">
        <v>0.08</v>
      </c>
      <c r="Y83" t="n">
        <v>1</v>
      </c>
      <c r="Z83" t="n">
        <v>10</v>
      </c>
      <c r="AA83" t="n">
        <v>389.6525690426997</v>
      </c>
      <c r="AB83" t="n">
        <v>533.1398352223413</v>
      </c>
      <c r="AC83" t="n">
        <v>482.2577176151785</v>
      </c>
      <c r="AD83" t="n">
        <v>389652.5690426996</v>
      </c>
      <c r="AE83" t="n">
        <v>533139.8352223412</v>
      </c>
      <c r="AF83" t="n">
        <v>2.096954041569735e-05</v>
      </c>
      <c r="AG83" t="n">
        <v>34</v>
      </c>
      <c r="AH83" t="n">
        <v>482257.7176151786</v>
      </c>
    </row>
    <row r="84">
      <c r="A84" t="n">
        <v>82</v>
      </c>
      <c r="B84" t="n">
        <v>70</v>
      </c>
      <c r="C84" t="inlineStr">
        <is>
          <t xml:space="preserve">CONCLUIDO	</t>
        </is>
      </c>
      <c r="D84" t="n">
        <v>7.7863</v>
      </c>
      <c r="E84" t="n">
        <v>12.84</v>
      </c>
      <c r="F84" t="n">
        <v>10.47</v>
      </c>
      <c r="G84" t="n">
        <v>125.64</v>
      </c>
      <c r="H84" t="n">
        <v>2.23</v>
      </c>
      <c r="I84" t="n">
        <v>5</v>
      </c>
      <c r="J84" t="n">
        <v>170.69</v>
      </c>
      <c r="K84" t="n">
        <v>47.83</v>
      </c>
      <c r="L84" t="n">
        <v>21.5</v>
      </c>
      <c r="M84" t="n">
        <v>3</v>
      </c>
      <c r="N84" t="n">
        <v>31.37</v>
      </c>
      <c r="O84" t="n">
        <v>21286.27</v>
      </c>
      <c r="P84" t="n">
        <v>106.02</v>
      </c>
      <c r="Q84" t="n">
        <v>197.76</v>
      </c>
      <c r="R84" t="n">
        <v>29.92</v>
      </c>
      <c r="S84" t="n">
        <v>25.4</v>
      </c>
      <c r="T84" t="n">
        <v>1433.28</v>
      </c>
      <c r="U84" t="n">
        <v>0.85</v>
      </c>
      <c r="V84" t="n">
        <v>0.89</v>
      </c>
      <c r="W84" t="n">
        <v>2.95</v>
      </c>
      <c r="X84" t="n">
        <v>0.08</v>
      </c>
      <c r="Y84" t="n">
        <v>1</v>
      </c>
      <c r="Z84" t="n">
        <v>10</v>
      </c>
      <c r="AA84" t="n">
        <v>389.5230757107908</v>
      </c>
      <c r="AB84" t="n">
        <v>532.9626567327809</v>
      </c>
      <c r="AC84" t="n">
        <v>482.0974487919904</v>
      </c>
      <c r="AD84" t="n">
        <v>389523.0757107908</v>
      </c>
      <c r="AE84" t="n">
        <v>532962.656732781</v>
      </c>
      <c r="AF84" t="n">
        <v>2.096873250696637e-05</v>
      </c>
      <c r="AG84" t="n">
        <v>34</v>
      </c>
      <c r="AH84" t="n">
        <v>482097.4487919903</v>
      </c>
    </row>
    <row r="85">
      <c r="A85" t="n">
        <v>83</v>
      </c>
      <c r="B85" t="n">
        <v>70</v>
      </c>
      <c r="C85" t="inlineStr">
        <is>
          <t xml:space="preserve">CONCLUIDO	</t>
        </is>
      </c>
      <c r="D85" t="n">
        <v>7.7907</v>
      </c>
      <c r="E85" t="n">
        <v>12.84</v>
      </c>
      <c r="F85" t="n">
        <v>10.46</v>
      </c>
      <c r="G85" t="n">
        <v>125.56</v>
      </c>
      <c r="H85" t="n">
        <v>2.25</v>
      </c>
      <c r="I85" t="n">
        <v>5</v>
      </c>
      <c r="J85" t="n">
        <v>171.06</v>
      </c>
      <c r="K85" t="n">
        <v>47.83</v>
      </c>
      <c r="L85" t="n">
        <v>21.75</v>
      </c>
      <c r="M85" t="n">
        <v>3</v>
      </c>
      <c r="N85" t="n">
        <v>31.48</v>
      </c>
      <c r="O85" t="n">
        <v>21331.23</v>
      </c>
      <c r="P85" t="n">
        <v>105.6</v>
      </c>
      <c r="Q85" t="n">
        <v>197.75</v>
      </c>
      <c r="R85" t="n">
        <v>29.69</v>
      </c>
      <c r="S85" t="n">
        <v>25.4</v>
      </c>
      <c r="T85" t="n">
        <v>1314.3</v>
      </c>
      <c r="U85" t="n">
        <v>0.86</v>
      </c>
      <c r="V85" t="n">
        <v>0.89</v>
      </c>
      <c r="W85" t="n">
        <v>2.95</v>
      </c>
      <c r="X85" t="n">
        <v>0.07000000000000001</v>
      </c>
      <c r="Y85" t="n">
        <v>1</v>
      </c>
      <c r="Z85" t="n">
        <v>10</v>
      </c>
      <c r="AA85" t="n">
        <v>389.1704785507808</v>
      </c>
      <c r="AB85" t="n">
        <v>532.4802177429665</v>
      </c>
      <c r="AC85" t="n">
        <v>481.6610531022564</v>
      </c>
      <c r="AD85" t="n">
        <v>389170.4785507809</v>
      </c>
      <c r="AE85" t="n">
        <v>532480.2177429665</v>
      </c>
      <c r="AF85" t="n">
        <v>2.098058183502085e-05</v>
      </c>
      <c r="AG85" t="n">
        <v>34</v>
      </c>
      <c r="AH85" t="n">
        <v>481661.0531022564</v>
      </c>
    </row>
    <row r="86">
      <c r="A86" t="n">
        <v>84</v>
      </c>
      <c r="B86" t="n">
        <v>70</v>
      </c>
      <c r="C86" t="inlineStr">
        <is>
          <t xml:space="preserve">CONCLUIDO	</t>
        </is>
      </c>
      <c r="D86" t="n">
        <v>7.7922</v>
      </c>
      <c r="E86" t="n">
        <v>12.83</v>
      </c>
      <c r="F86" t="n">
        <v>10.46</v>
      </c>
      <c r="G86" t="n">
        <v>125.53</v>
      </c>
      <c r="H86" t="n">
        <v>2.28</v>
      </c>
      <c r="I86" t="n">
        <v>5</v>
      </c>
      <c r="J86" t="n">
        <v>171.42</v>
      </c>
      <c r="K86" t="n">
        <v>47.83</v>
      </c>
      <c r="L86" t="n">
        <v>22</v>
      </c>
      <c r="M86" t="n">
        <v>3</v>
      </c>
      <c r="N86" t="n">
        <v>31.6</v>
      </c>
      <c r="O86" t="n">
        <v>21376.23</v>
      </c>
      <c r="P86" t="n">
        <v>105.22</v>
      </c>
      <c r="Q86" t="n">
        <v>197.75</v>
      </c>
      <c r="R86" t="n">
        <v>29.59</v>
      </c>
      <c r="S86" t="n">
        <v>25.4</v>
      </c>
      <c r="T86" t="n">
        <v>1266.83</v>
      </c>
      <c r="U86" t="n">
        <v>0.86</v>
      </c>
      <c r="V86" t="n">
        <v>0.89</v>
      </c>
      <c r="W86" t="n">
        <v>2.95</v>
      </c>
      <c r="X86" t="n">
        <v>0.07000000000000001</v>
      </c>
      <c r="Y86" t="n">
        <v>1</v>
      </c>
      <c r="Z86" t="n">
        <v>10</v>
      </c>
      <c r="AA86" t="n">
        <v>388.888695215252</v>
      </c>
      <c r="AB86" t="n">
        <v>532.0946693518924</v>
      </c>
      <c r="AC86" t="n">
        <v>481.3123009085059</v>
      </c>
      <c r="AD86" t="n">
        <v>388888.695215252</v>
      </c>
      <c r="AE86" t="n">
        <v>532094.6693518924</v>
      </c>
      <c r="AF86" t="n">
        <v>2.098462137867579e-05</v>
      </c>
      <c r="AG86" t="n">
        <v>34</v>
      </c>
      <c r="AH86" t="n">
        <v>481312.3009085059</v>
      </c>
    </row>
    <row r="87">
      <c r="A87" t="n">
        <v>85</v>
      </c>
      <c r="B87" t="n">
        <v>70</v>
      </c>
      <c r="C87" t="inlineStr">
        <is>
          <t xml:space="preserve">CONCLUIDO	</t>
        </is>
      </c>
      <c r="D87" t="n">
        <v>7.7907</v>
      </c>
      <c r="E87" t="n">
        <v>12.84</v>
      </c>
      <c r="F87" t="n">
        <v>10.46</v>
      </c>
      <c r="G87" t="n">
        <v>125.56</v>
      </c>
      <c r="H87" t="n">
        <v>2.3</v>
      </c>
      <c r="I87" t="n">
        <v>5</v>
      </c>
      <c r="J87" t="n">
        <v>171.79</v>
      </c>
      <c r="K87" t="n">
        <v>47.83</v>
      </c>
      <c r="L87" t="n">
        <v>22.25</v>
      </c>
      <c r="M87" t="n">
        <v>3</v>
      </c>
      <c r="N87" t="n">
        <v>31.71</v>
      </c>
      <c r="O87" t="n">
        <v>21421.26</v>
      </c>
      <c r="P87" t="n">
        <v>104.98</v>
      </c>
      <c r="Q87" t="n">
        <v>197.75</v>
      </c>
      <c r="R87" t="n">
        <v>29.72</v>
      </c>
      <c r="S87" t="n">
        <v>25.4</v>
      </c>
      <c r="T87" t="n">
        <v>1329.57</v>
      </c>
      <c r="U87" t="n">
        <v>0.85</v>
      </c>
      <c r="V87" t="n">
        <v>0.89</v>
      </c>
      <c r="W87" t="n">
        <v>2.94</v>
      </c>
      <c r="X87" t="n">
        <v>0.07000000000000001</v>
      </c>
      <c r="Y87" t="n">
        <v>1</v>
      </c>
      <c r="Z87" t="n">
        <v>10</v>
      </c>
      <c r="AA87" t="n">
        <v>388.7373962460438</v>
      </c>
      <c r="AB87" t="n">
        <v>531.8876554273825</v>
      </c>
      <c r="AC87" t="n">
        <v>481.1250441024053</v>
      </c>
      <c r="AD87" t="n">
        <v>388737.3962460438</v>
      </c>
      <c r="AE87" t="n">
        <v>531887.6554273824</v>
      </c>
      <c r="AF87" t="n">
        <v>2.098058183502085e-05</v>
      </c>
      <c r="AG87" t="n">
        <v>34</v>
      </c>
      <c r="AH87" t="n">
        <v>481125.0441024053</v>
      </c>
    </row>
    <row r="88">
      <c r="A88" t="n">
        <v>86</v>
      </c>
      <c r="B88" t="n">
        <v>70</v>
      </c>
      <c r="C88" t="inlineStr">
        <is>
          <t xml:space="preserve">CONCLUIDO	</t>
        </is>
      </c>
      <c r="D88" t="n">
        <v>7.7927</v>
      </c>
      <c r="E88" t="n">
        <v>12.83</v>
      </c>
      <c r="F88" t="n">
        <v>10.46</v>
      </c>
      <c r="G88" t="n">
        <v>125.52</v>
      </c>
      <c r="H88" t="n">
        <v>2.32</v>
      </c>
      <c r="I88" t="n">
        <v>5</v>
      </c>
      <c r="J88" t="n">
        <v>172.15</v>
      </c>
      <c r="K88" t="n">
        <v>47.83</v>
      </c>
      <c r="L88" t="n">
        <v>22.5</v>
      </c>
      <c r="M88" t="n">
        <v>3</v>
      </c>
      <c r="N88" t="n">
        <v>31.83</v>
      </c>
      <c r="O88" t="n">
        <v>21466.34</v>
      </c>
      <c r="P88" t="n">
        <v>104.55</v>
      </c>
      <c r="Q88" t="n">
        <v>197.8</v>
      </c>
      <c r="R88" t="n">
        <v>29.59</v>
      </c>
      <c r="S88" t="n">
        <v>25.4</v>
      </c>
      <c r="T88" t="n">
        <v>1266.99</v>
      </c>
      <c r="U88" t="n">
        <v>0.86</v>
      </c>
      <c r="V88" t="n">
        <v>0.89</v>
      </c>
      <c r="W88" t="n">
        <v>2.94</v>
      </c>
      <c r="X88" t="n">
        <v>0.07000000000000001</v>
      </c>
      <c r="Y88" t="n">
        <v>1</v>
      </c>
      <c r="Z88" t="n">
        <v>10</v>
      </c>
      <c r="AA88" t="n">
        <v>388.4153598331531</v>
      </c>
      <c r="AB88" t="n">
        <v>531.4470310000215</v>
      </c>
      <c r="AC88" t="n">
        <v>480.7264722519714</v>
      </c>
      <c r="AD88" t="n">
        <v>388415.3598331531</v>
      </c>
      <c r="AE88" t="n">
        <v>531447.0310000215</v>
      </c>
      <c r="AF88" t="n">
        <v>2.098596789322744e-05</v>
      </c>
      <c r="AG88" t="n">
        <v>34</v>
      </c>
      <c r="AH88" t="n">
        <v>480726.4722519714</v>
      </c>
    </row>
    <row r="89">
      <c r="A89" t="n">
        <v>87</v>
      </c>
      <c r="B89" t="n">
        <v>70</v>
      </c>
      <c r="C89" t="inlineStr">
        <is>
          <t xml:space="preserve">CONCLUIDO	</t>
        </is>
      </c>
      <c r="D89" t="n">
        <v>7.7898</v>
      </c>
      <c r="E89" t="n">
        <v>12.84</v>
      </c>
      <c r="F89" t="n">
        <v>10.46</v>
      </c>
      <c r="G89" t="n">
        <v>125.57</v>
      </c>
      <c r="H89" t="n">
        <v>2.34</v>
      </c>
      <c r="I89" t="n">
        <v>5</v>
      </c>
      <c r="J89" t="n">
        <v>172.52</v>
      </c>
      <c r="K89" t="n">
        <v>47.83</v>
      </c>
      <c r="L89" t="n">
        <v>22.75</v>
      </c>
      <c r="M89" t="n">
        <v>3</v>
      </c>
      <c r="N89" t="n">
        <v>31.94</v>
      </c>
      <c r="O89" t="n">
        <v>21511.45</v>
      </c>
      <c r="P89" t="n">
        <v>103.88</v>
      </c>
      <c r="Q89" t="n">
        <v>197.75</v>
      </c>
      <c r="R89" t="n">
        <v>29.65</v>
      </c>
      <c r="S89" t="n">
        <v>25.4</v>
      </c>
      <c r="T89" t="n">
        <v>1297.52</v>
      </c>
      <c r="U89" t="n">
        <v>0.86</v>
      </c>
      <c r="V89" t="n">
        <v>0.89</v>
      </c>
      <c r="W89" t="n">
        <v>2.95</v>
      </c>
      <c r="X89" t="n">
        <v>0.07000000000000001</v>
      </c>
      <c r="Y89" t="n">
        <v>1</v>
      </c>
      <c r="Z89" t="n">
        <v>10</v>
      </c>
      <c r="AA89" t="n">
        <v>387.978726769712</v>
      </c>
      <c r="AB89" t="n">
        <v>530.8496103797301</v>
      </c>
      <c r="AC89" t="n">
        <v>480.1860686171955</v>
      </c>
      <c r="AD89" t="n">
        <v>387978.7267697119</v>
      </c>
      <c r="AE89" t="n">
        <v>530849.61037973</v>
      </c>
      <c r="AF89" t="n">
        <v>2.097815810882788e-05</v>
      </c>
      <c r="AG89" t="n">
        <v>34</v>
      </c>
      <c r="AH89" t="n">
        <v>480186.0686171955</v>
      </c>
    </row>
    <row r="90">
      <c r="A90" t="n">
        <v>88</v>
      </c>
      <c r="B90" t="n">
        <v>70</v>
      </c>
      <c r="C90" t="inlineStr">
        <is>
          <t xml:space="preserve">CONCLUIDO	</t>
        </is>
      </c>
      <c r="D90" t="n">
        <v>7.7905</v>
      </c>
      <c r="E90" t="n">
        <v>12.84</v>
      </c>
      <c r="F90" t="n">
        <v>10.46</v>
      </c>
      <c r="G90" t="n">
        <v>125.56</v>
      </c>
      <c r="H90" t="n">
        <v>2.36</v>
      </c>
      <c r="I90" t="n">
        <v>5</v>
      </c>
      <c r="J90" t="n">
        <v>172.89</v>
      </c>
      <c r="K90" t="n">
        <v>47.83</v>
      </c>
      <c r="L90" t="n">
        <v>23</v>
      </c>
      <c r="M90" t="n">
        <v>3</v>
      </c>
      <c r="N90" t="n">
        <v>32.06</v>
      </c>
      <c r="O90" t="n">
        <v>21556.61</v>
      </c>
      <c r="P90" t="n">
        <v>103.32</v>
      </c>
      <c r="Q90" t="n">
        <v>197.75</v>
      </c>
      <c r="R90" t="n">
        <v>29.64</v>
      </c>
      <c r="S90" t="n">
        <v>25.4</v>
      </c>
      <c r="T90" t="n">
        <v>1291.64</v>
      </c>
      <c r="U90" t="n">
        <v>0.86</v>
      </c>
      <c r="V90" t="n">
        <v>0.89</v>
      </c>
      <c r="W90" t="n">
        <v>2.95</v>
      </c>
      <c r="X90" t="n">
        <v>0.07000000000000001</v>
      </c>
      <c r="Y90" t="n">
        <v>1</v>
      </c>
      <c r="Z90" t="n">
        <v>10</v>
      </c>
      <c r="AA90" t="n">
        <v>387.579999143925</v>
      </c>
      <c r="AB90" t="n">
        <v>530.304053651507</v>
      </c>
      <c r="AC90" t="n">
        <v>479.6925790574203</v>
      </c>
      <c r="AD90" t="n">
        <v>387579.999143925</v>
      </c>
      <c r="AE90" t="n">
        <v>530304.053651507</v>
      </c>
      <c r="AF90" t="n">
        <v>2.098004322920019e-05</v>
      </c>
      <c r="AG90" t="n">
        <v>34</v>
      </c>
      <c r="AH90" t="n">
        <v>479692.5790574204</v>
      </c>
    </row>
    <row r="91">
      <c r="A91" t="n">
        <v>89</v>
      </c>
      <c r="B91" t="n">
        <v>70</v>
      </c>
      <c r="C91" t="inlineStr">
        <is>
          <t xml:space="preserve">CONCLUIDO	</t>
        </is>
      </c>
      <c r="D91" t="n">
        <v>7.7861</v>
      </c>
      <c r="E91" t="n">
        <v>12.84</v>
      </c>
      <c r="F91" t="n">
        <v>10.47</v>
      </c>
      <c r="G91" t="n">
        <v>125.65</v>
      </c>
      <c r="H91" t="n">
        <v>2.38</v>
      </c>
      <c r="I91" t="n">
        <v>5</v>
      </c>
      <c r="J91" t="n">
        <v>173.25</v>
      </c>
      <c r="K91" t="n">
        <v>47.83</v>
      </c>
      <c r="L91" t="n">
        <v>23.25</v>
      </c>
      <c r="M91" t="n">
        <v>3</v>
      </c>
      <c r="N91" t="n">
        <v>32.17</v>
      </c>
      <c r="O91" t="n">
        <v>21601.8</v>
      </c>
      <c r="P91" t="n">
        <v>103.18</v>
      </c>
      <c r="Q91" t="n">
        <v>197.75</v>
      </c>
      <c r="R91" t="n">
        <v>29.9</v>
      </c>
      <c r="S91" t="n">
        <v>25.4</v>
      </c>
      <c r="T91" t="n">
        <v>1419.3</v>
      </c>
      <c r="U91" t="n">
        <v>0.85</v>
      </c>
      <c r="V91" t="n">
        <v>0.89</v>
      </c>
      <c r="W91" t="n">
        <v>2.95</v>
      </c>
      <c r="X91" t="n">
        <v>0.08</v>
      </c>
      <c r="Y91" t="n">
        <v>1</v>
      </c>
      <c r="Z91" t="n">
        <v>10</v>
      </c>
      <c r="AA91" t="n">
        <v>387.5403043493679</v>
      </c>
      <c r="AB91" t="n">
        <v>530.2497414823832</v>
      </c>
      <c r="AC91" t="n">
        <v>479.6434503654901</v>
      </c>
      <c r="AD91" t="n">
        <v>387540.3043493679</v>
      </c>
      <c r="AE91" t="n">
        <v>530249.7414823832</v>
      </c>
      <c r="AF91" t="n">
        <v>2.096819390114571e-05</v>
      </c>
      <c r="AG91" t="n">
        <v>34</v>
      </c>
      <c r="AH91" t="n">
        <v>479643.4503654902</v>
      </c>
    </row>
    <row r="92">
      <c r="A92" t="n">
        <v>90</v>
      </c>
      <c r="B92" t="n">
        <v>70</v>
      </c>
      <c r="C92" t="inlineStr">
        <is>
          <t xml:space="preserve">CONCLUIDO	</t>
        </is>
      </c>
      <c r="D92" t="n">
        <v>7.7868</v>
      </c>
      <c r="E92" t="n">
        <v>12.84</v>
      </c>
      <c r="F92" t="n">
        <v>10.47</v>
      </c>
      <c r="G92" t="n">
        <v>125.63</v>
      </c>
      <c r="H92" t="n">
        <v>2.4</v>
      </c>
      <c r="I92" t="n">
        <v>5</v>
      </c>
      <c r="J92" t="n">
        <v>173.62</v>
      </c>
      <c r="K92" t="n">
        <v>47.83</v>
      </c>
      <c r="L92" t="n">
        <v>23.5</v>
      </c>
      <c r="M92" t="n">
        <v>3</v>
      </c>
      <c r="N92" t="n">
        <v>32.29</v>
      </c>
      <c r="O92" t="n">
        <v>21647.03</v>
      </c>
      <c r="P92" t="n">
        <v>102.87</v>
      </c>
      <c r="Q92" t="n">
        <v>197.75</v>
      </c>
      <c r="R92" t="n">
        <v>29.85</v>
      </c>
      <c r="S92" t="n">
        <v>25.4</v>
      </c>
      <c r="T92" t="n">
        <v>1396.53</v>
      </c>
      <c r="U92" t="n">
        <v>0.85</v>
      </c>
      <c r="V92" t="n">
        <v>0.89</v>
      </c>
      <c r="W92" t="n">
        <v>2.95</v>
      </c>
      <c r="X92" t="n">
        <v>0.08</v>
      </c>
      <c r="Y92" t="n">
        <v>1</v>
      </c>
      <c r="Z92" t="n">
        <v>10</v>
      </c>
      <c r="AA92" t="n">
        <v>387.3161440998098</v>
      </c>
      <c r="AB92" t="n">
        <v>529.9430355396855</v>
      </c>
      <c r="AC92" t="n">
        <v>479.366016007499</v>
      </c>
      <c r="AD92" t="n">
        <v>387316.1440998098</v>
      </c>
      <c r="AE92" t="n">
        <v>529943.0355396855</v>
      </c>
      <c r="AF92" t="n">
        <v>2.097007902151801e-05</v>
      </c>
      <c r="AG92" t="n">
        <v>34</v>
      </c>
      <c r="AH92" t="n">
        <v>479366.016007499</v>
      </c>
    </row>
    <row r="93">
      <c r="A93" t="n">
        <v>91</v>
      </c>
      <c r="B93" t="n">
        <v>70</v>
      </c>
      <c r="C93" t="inlineStr">
        <is>
          <t xml:space="preserve">CONCLUIDO	</t>
        </is>
      </c>
      <c r="D93" t="n">
        <v>7.7877</v>
      </c>
      <c r="E93" t="n">
        <v>12.84</v>
      </c>
      <c r="F93" t="n">
        <v>10.47</v>
      </c>
      <c r="G93" t="n">
        <v>125.62</v>
      </c>
      <c r="H93" t="n">
        <v>2.42</v>
      </c>
      <c r="I93" t="n">
        <v>5</v>
      </c>
      <c r="J93" t="n">
        <v>173.99</v>
      </c>
      <c r="K93" t="n">
        <v>47.83</v>
      </c>
      <c r="L93" t="n">
        <v>23.75</v>
      </c>
      <c r="M93" t="n">
        <v>3</v>
      </c>
      <c r="N93" t="n">
        <v>32.41</v>
      </c>
      <c r="O93" t="n">
        <v>21692.3</v>
      </c>
      <c r="P93" t="n">
        <v>102.11</v>
      </c>
      <c r="Q93" t="n">
        <v>197.75</v>
      </c>
      <c r="R93" t="n">
        <v>29.79</v>
      </c>
      <c r="S93" t="n">
        <v>25.4</v>
      </c>
      <c r="T93" t="n">
        <v>1367.66</v>
      </c>
      <c r="U93" t="n">
        <v>0.85</v>
      </c>
      <c r="V93" t="n">
        <v>0.89</v>
      </c>
      <c r="W93" t="n">
        <v>2.95</v>
      </c>
      <c r="X93" t="n">
        <v>0.08</v>
      </c>
      <c r="Y93" t="n">
        <v>1</v>
      </c>
      <c r="Z93" t="n">
        <v>10</v>
      </c>
      <c r="AA93" t="n">
        <v>386.7754349917444</v>
      </c>
      <c r="AB93" t="n">
        <v>529.2032134836281</v>
      </c>
      <c r="AC93" t="n">
        <v>478.696801530125</v>
      </c>
      <c r="AD93" t="n">
        <v>386775.4349917444</v>
      </c>
      <c r="AE93" t="n">
        <v>529203.2134836281</v>
      </c>
      <c r="AF93" t="n">
        <v>2.097250274771097e-05</v>
      </c>
      <c r="AG93" t="n">
        <v>34</v>
      </c>
      <c r="AH93" t="n">
        <v>478696.801530125</v>
      </c>
    </row>
    <row r="94">
      <c r="A94" t="n">
        <v>92</v>
      </c>
      <c r="B94" t="n">
        <v>70</v>
      </c>
      <c r="C94" t="inlineStr">
        <is>
          <t xml:space="preserve">CONCLUIDO	</t>
        </is>
      </c>
      <c r="D94" t="n">
        <v>7.7885</v>
      </c>
      <c r="E94" t="n">
        <v>12.84</v>
      </c>
      <c r="F94" t="n">
        <v>10.47</v>
      </c>
      <c r="G94" t="n">
        <v>125.6</v>
      </c>
      <c r="H94" t="n">
        <v>2.44</v>
      </c>
      <c r="I94" t="n">
        <v>5</v>
      </c>
      <c r="J94" t="n">
        <v>174.35</v>
      </c>
      <c r="K94" t="n">
        <v>47.83</v>
      </c>
      <c r="L94" t="n">
        <v>24</v>
      </c>
      <c r="M94" t="n">
        <v>3</v>
      </c>
      <c r="N94" t="n">
        <v>32.53</v>
      </c>
      <c r="O94" t="n">
        <v>21737.62</v>
      </c>
      <c r="P94" t="n">
        <v>101.89</v>
      </c>
      <c r="Q94" t="n">
        <v>197.75</v>
      </c>
      <c r="R94" t="n">
        <v>29.72</v>
      </c>
      <c r="S94" t="n">
        <v>25.4</v>
      </c>
      <c r="T94" t="n">
        <v>1330.33</v>
      </c>
      <c r="U94" t="n">
        <v>0.85</v>
      </c>
      <c r="V94" t="n">
        <v>0.89</v>
      </c>
      <c r="W94" t="n">
        <v>2.95</v>
      </c>
      <c r="X94" t="n">
        <v>0.08</v>
      </c>
      <c r="Y94" t="n">
        <v>1</v>
      </c>
      <c r="Z94" t="n">
        <v>10</v>
      </c>
      <c r="AA94" t="n">
        <v>386.6132140629257</v>
      </c>
      <c r="AB94" t="n">
        <v>528.9812556521362</v>
      </c>
      <c r="AC94" t="n">
        <v>478.4960270425508</v>
      </c>
      <c r="AD94" t="n">
        <v>386613.2140629257</v>
      </c>
      <c r="AE94" t="n">
        <v>528981.2556521362</v>
      </c>
      <c r="AF94" t="n">
        <v>2.097465717099361e-05</v>
      </c>
      <c r="AG94" t="n">
        <v>34</v>
      </c>
      <c r="AH94" t="n">
        <v>478496.0270425508</v>
      </c>
    </row>
    <row r="95">
      <c r="A95" t="n">
        <v>93</v>
      </c>
      <c r="B95" t="n">
        <v>70</v>
      </c>
      <c r="C95" t="inlineStr">
        <is>
          <t xml:space="preserve">CONCLUIDO	</t>
        </is>
      </c>
      <c r="D95" t="n">
        <v>7.8183</v>
      </c>
      <c r="E95" t="n">
        <v>12.79</v>
      </c>
      <c r="F95" t="n">
        <v>10.45</v>
      </c>
      <c r="G95" t="n">
        <v>156.7</v>
      </c>
      <c r="H95" t="n">
        <v>2.46</v>
      </c>
      <c r="I95" t="n">
        <v>4</v>
      </c>
      <c r="J95" t="n">
        <v>174.72</v>
      </c>
      <c r="K95" t="n">
        <v>47.83</v>
      </c>
      <c r="L95" t="n">
        <v>24.25</v>
      </c>
      <c r="M95" t="n">
        <v>1</v>
      </c>
      <c r="N95" t="n">
        <v>32.64</v>
      </c>
      <c r="O95" t="n">
        <v>21782.97</v>
      </c>
      <c r="P95" t="n">
        <v>101.32</v>
      </c>
      <c r="Q95" t="n">
        <v>197.75</v>
      </c>
      <c r="R95" t="n">
        <v>29.09</v>
      </c>
      <c r="S95" t="n">
        <v>25.4</v>
      </c>
      <c r="T95" t="n">
        <v>1019.58</v>
      </c>
      <c r="U95" t="n">
        <v>0.87</v>
      </c>
      <c r="V95" t="n">
        <v>0.89</v>
      </c>
      <c r="W95" t="n">
        <v>2.95</v>
      </c>
      <c r="X95" t="n">
        <v>0.06</v>
      </c>
      <c r="Y95" t="n">
        <v>1</v>
      </c>
      <c r="Z95" t="n">
        <v>10</v>
      </c>
      <c r="AA95" t="n">
        <v>385.8797976984417</v>
      </c>
      <c r="AB95" t="n">
        <v>527.9777630262026</v>
      </c>
      <c r="AC95" t="n">
        <v>477.5883063444257</v>
      </c>
      <c r="AD95" t="n">
        <v>385879.7976984417</v>
      </c>
      <c r="AE95" t="n">
        <v>527977.7630262027</v>
      </c>
      <c r="AF95" t="n">
        <v>2.105490943827173e-05</v>
      </c>
      <c r="AG95" t="n">
        <v>34</v>
      </c>
      <c r="AH95" t="n">
        <v>477588.3063444258</v>
      </c>
    </row>
    <row r="96">
      <c r="A96" t="n">
        <v>94</v>
      </c>
      <c r="B96" t="n">
        <v>70</v>
      </c>
      <c r="C96" t="inlineStr">
        <is>
          <t xml:space="preserve">CONCLUIDO	</t>
        </is>
      </c>
      <c r="D96" t="n">
        <v>7.8189</v>
      </c>
      <c r="E96" t="n">
        <v>12.79</v>
      </c>
      <c r="F96" t="n">
        <v>10.45</v>
      </c>
      <c r="G96" t="n">
        <v>156.68</v>
      </c>
      <c r="H96" t="n">
        <v>2.48</v>
      </c>
      <c r="I96" t="n">
        <v>4</v>
      </c>
      <c r="J96" t="n">
        <v>175.09</v>
      </c>
      <c r="K96" t="n">
        <v>47.83</v>
      </c>
      <c r="L96" t="n">
        <v>24.5</v>
      </c>
      <c r="M96" t="n">
        <v>1</v>
      </c>
      <c r="N96" t="n">
        <v>32.76</v>
      </c>
      <c r="O96" t="n">
        <v>21828.36</v>
      </c>
      <c r="P96" t="n">
        <v>101.51</v>
      </c>
      <c r="Q96" t="n">
        <v>197.75</v>
      </c>
      <c r="R96" t="n">
        <v>29.01</v>
      </c>
      <c r="S96" t="n">
        <v>25.4</v>
      </c>
      <c r="T96" t="n">
        <v>979.8200000000001</v>
      </c>
      <c r="U96" t="n">
        <v>0.88</v>
      </c>
      <c r="V96" t="n">
        <v>0.89</v>
      </c>
      <c r="W96" t="n">
        <v>2.95</v>
      </c>
      <c r="X96" t="n">
        <v>0.06</v>
      </c>
      <c r="Y96" t="n">
        <v>1</v>
      </c>
      <c r="Z96" t="n">
        <v>10</v>
      </c>
      <c r="AA96" t="n">
        <v>386.0057539577069</v>
      </c>
      <c r="AB96" t="n">
        <v>528.1501019369273</v>
      </c>
      <c r="AC96" t="n">
        <v>477.7441974713899</v>
      </c>
      <c r="AD96" t="n">
        <v>386005.7539577069</v>
      </c>
      <c r="AE96" t="n">
        <v>528150.1019369273</v>
      </c>
      <c r="AF96" t="n">
        <v>2.10565252557337e-05</v>
      </c>
      <c r="AG96" t="n">
        <v>34</v>
      </c>
      <c r="AH96" t="n">
        <v>477744.1974713899</v>
      </c>
    </row>
    <row r="97">
      <c r="A97" t="n">
        <v>95</v>
      </c>
      <c r="B97" t="n">
        <v>70</v>
      </c>
      <c r="C97" t="inlineStr">
        <is>
          <t xml:space="preserve">CONCLUIDO	</t>
        </is>
      </c>
      <c r="D97" t="n">
        <v>7.8205</v>
      </c>
      <c r="E97" t="n">
        <v>12.79</v>
      </c>
      <c r="F97" t="n">
        <v>10.44</v>
      </c>
      <c r="G97" t="n">
        <v>156.65</v>
      </c>
      <c r="H97" t="n">
        <v>2.5</v>
      </c>
      <c r="I97" t="n">
        <v>4</v>
      </c>
      <c r="J97" t="n">
        <v>175.46</v>
      </c>
      <c r="K97" t="n">
        <v>47.83</v>
      </c>
      <c r="L97" t="n">
        <v>24.75</v>
      </c>
      <c r="M97" t="n">
        <v>1</v>
      </c>
      <c r="N97" t="n">
        <v>32.88</v>
      </c>
      <c r="O97" t="n">
        <v>21873.79</v>
      </c>
      <c r="P97" t="n">
        <v>101.68</v>
      </c>
      <c r="Q97" t="n">
        <v>197.75</v>
      </c>
      <c r="R97" t="n">
        <v>28.97</v>
      </c>
      <c r="S97" t="n">
        <v>25.4</v>
      </c>
      <c r="T97" t="n">
        <v>963.1900000000001</v>
      </c>
      <c r="U97" t="n">
        <v>0.88</v>
      </c>
      <c r="V97" t="n">
        <v>0.89</v>
      </c>
      <c r="W97" t="n">
        <v>2.95</v>
      </c>
      <c r="X97" t="n">
        <v>0.05</v>
      </c>
      <c r="Y97" t="n">
        <v>1</v>
      </c>
      <c r="Z97" t="n">
        <v>10</v>
      </c>
      <c r="AA97" t="n">
        <v>386.0963992919746</v>
      </c>
      <c r="AB97" t="n">
        <v>528.2741268822623</v>
      </c>
      <c r="AC97" t="n">
        <v>477.8563856500123</v>
      </c>
      <c r="AD97" t="n">
        <v>386096.3992919746</v>
      </c>
      <c r="AE97" t="n">
        <v>528274.1268822623</v>
      </c>
      <c r="AF97" t="n">
        <v>2.106083410229897e-05</v>
      </c>
      <c r="AG97" t="n">
        <v>34</v>
      </c>
      <c r="AH97" t="n">
        <v>477856.3856500123</v>
      </c>
    </row>
    <row r="98">
      <c r="A98" t="n">
        <v>96</v>
      </c>
      <c r="B98" t="n">
        <v>70</v>
      </c>
      <c r="C98" t="inlineStr">
        <is>
          <t xml:space="preserve">CONCLUIDO	</t>
        </is>
      </c>
      <c r="D98" t="n">
        <v>7.8188</v>
      </c>
      <c r="E98" t="n">
        <v>12.79</v>
      </c>
      <c r="F98" t="n">
        <v>10.45</v>
      </c>
      <c r="G98" t="n">
        <v>156.69</v>
      </c>
      <c r="H98" t="n">
        <v>2.52</v>
      </c>
      <c r="I98" t="n">
        <v>4</v>
      </c>
      <c r="J98" t="n">
        <v>175.83</v>
      </c>
      <c r="K98" t="n">
        <v>47.83</v>
      </c>
      <c r="L98" t="n">
        <v>25</v>
      </c>
      <c r="M98" t="n">
        <v>1</v>
      </c>
      <c r="N98" t="n">
        <v>33</v>
      </c>
      <c r="O98" t="n">
        <v>21919.27</v>
      </c>
      <c r="P98" t="n">
        <v>101.78</v>
      </c>
      <c r="Q98" t="n">
        <v>197.78</v>
      </c>
      <c r="R98" t="n">
        <v>29.05</v>
      </c>
      <c r="S98" t="n">
        <v>25.4</v>
      </c>
      <c r="T98" t="n">
        <v>999.04</v>
      </c>
      <c r="U98" t="n">
        <v>0.87</v>
      </c>
      <c r="V98" t="n">
        <v>0.89</v>
      </c>
      <c r="W98" t="n">
        <v>2.95</v>
      </c>
      <c r="X98" t="n">
        <v>0.06</v>
      </c>
      <c r="Y98" t="n">
        <v>1</v>
      </c>
      <c r="Z98" t="n">
        <v>10</v>
      </c>
      <c r="AA98" t="n">
        <v>386.1947254363733</v>
      </c>
      <c r="AB98" t="n">
        <v>528.408661050872</v>
      </c>
      <c r="AC98" t="n">
        <v>477.9780800663896</v>
      </c>
      <c r="AD98" t="n">
        <v>386194.7254363733</v>
      </c>
      <c r="AE98" t="n">
        <v>528408.6610508719</v>
      </c>
      <c r="AF98" t="n">
        <v>2.105625595282337e-05</v>
      </c>
      <c r="AG98" t="n">
        <v>34</v>
      </c>
      <c r="AH98" t="n">
        <v>477978.0800663896</v>
      </c>
    </row>
    <row r="99">
      <c r="A99" t="n">
        <v>97</v>
      </c>
      <c r="B99" t="n">
        <v>70</v>
      </c>
      <c r="C99" t="inlineStr">
        <is>
          <t xml:space="preserve">CONCLUIDO	</t>
        </is>
      </c>
      <c r="D99" t="n">
        <v>7.8173</v>
      </c>
      <c r="E99" t="n">
        <v>12.79</v>
      </c>
      <c r="F99" t="n">
        <v>10.45</v>
      </c>
      <c r="G99" t="n">
        <v>156.72</v>
      </c>
      <c r="H99" t="n">
        <v>2.54</v>
      </c>
      <c r="I99" t="n">
        <v>4</v>
      </c>
      <c r="J99" t="n">
        <v>176.2</v>
      </c>
      <c r="K99" t="n">
        <v>47.83</v>
      </c>
      <c r="L99" t="n">
        <v>25.25</v>
      </c>
      <c r="M99" t="n">
        <v>1</v>
      </c>
      <c r="N99" t="n">
        <v>33.12</v>
      </c>
      <c r="O99" t="n">
        <v>21964.78</v>
      </c>
      <c r="P99" t="n">
        <v>102.02</v>
      </c>
      <c r="Q99" t="n">
        <v>197.75</v>
      </c>
      <c r="R99" t="n">
        <v>29.12</v>
      </c>
      <c r="S99" t="n">
        <v>25.4</v>
      </c>
      <c r="T99" t="n">
        <v>1038.11</v>
      </c>
      <c r="U99" t="n">
        <v>0.87</v>
      </c>
      <c r="V99" t="n">
        <v>0.89</v>
      </c>
      <c r="W99" t="n">
        <v>2.95</v>
      </c>
      <c r="X99" t="n">
        <v>0.06</v>
      </c>
      <c r="Y99" t="n">
        <v>1</v>
      </c>
      <c r="Z99" t="n">
        <v>10</v>
      </c>
      <c r="AA99" t="n">
        <v>386.3775730024206</v>
      </c>
      <c r="AB99" t="n">
        <v>528.6588411574032</v>
      </c>
      <c r="AC99" t="n">
        <v>478.2043833346835</v>
      </c>
      <c r="AD99" t="n">
        <v>386377.5730024206</v>
      </c>
      <c r="AE99" t="n">
        <v>528658.8411574032</v>
      </c>
      <c r="AF99" t="n">
        <v>2.105221640916843e-05</v>
      </c>
      <c r="AG99" t="n">
        <v>34</v>
      </c>
      <c r="AH99" t="n">
        <v>478204.3833346835</v>
      </c>
    </row>
    <row r="100">
      <c r="A100" t="n">
        <v>98</v>
      </c>
      <c r="B100" t="n">
        <v>70</v>
      </c>
      <c r="C100" t="inlineStr">
        <is>
          <t xml:space="preserve">CONCLUIDO	</t>
        </is>
      </c>
      <c r="D100" t="n">
        <v>7.8176</v>
      </c>
      <c r="E100" t="n">
        <v>12.79</v>
      </c>
      <c r="F100" t="n">
        <v>10.45</v>
      </c>
      <c r="G100" t="n">
        <v>156.72</v>
      </c>
      <c r="H100" t="n">
        <v>2.56</v>
      </c>
      <c r="I100" t="n">
        <v>4</v>
      </c>
      <c r="J100" t="n">
        <v>176.56</v>
      </c>
      <c r="K100" t="n">
        <v>47.83</v>
      </c>
      <c r="L100" t="n">
        <v>25.5</v>
      </c>
      <c r="M100" t="n">
        <v>1</v>
      </c>
      <c r="N100" t="n">
        <v>33.24</v>
      </c>
      <c r="O100" t="n">
        <v>22010.33</v>
      </c>
      <c r="P100" t="n">
        <v>102.18</v>
      </c>
      <c r="Q100" t="n">
        <v>197.75</v>
      </c>
      <c r="R100" t="n">
        <v>29.14</v>
      </c>
      <c r="S100" t="n">
        <v>25.4</v>
      </c>
      <c r="T100" t="n">
        <v>1048.29</v>
      </c>
      <c r="U100" t="n">
        <v>0.87</v>
      </c>
      <c r="V100" t="n">
        <v>0.89</v>
      </c>
      <c r="W100" t="n">
        <v>2.95</v>
      </c>
      <c r="X100" t="n">
        <v>0.06</v>
      </c>
      <c r="Y100" t="n">
        <v>1</v>
      </c>
      <c r="Z100" t="n">
        <v>10</v>
      </c>
      <c r="AA100" t="n">
        <v>386.485790060347</v>
      </c>
      <c r="AB100" t="n">
        <v>528.8069085102577</v>
      </c>
      <c r="AC100" t="n">
        <v>478.3383193471955</v>
      </c>
      <c r="AD100" t="n">
        <v>386485.790060347</v>
      </c>
      <c r="AE100" t="n">
        <v>528806.9085102577</v>
      </c>
      <c r="AF100" t="n">
        <v>2.105302431789942e-05</v>
      </c>
      <c r="AG100" t="n">
        <v>34</v>
      </c>
      <c r="AH100" t="n">
        <v>478338.3193471955</v>
      </c>
    </row>
    <row r="101">
      <c r="A101" t="n">
        <v>99</v>
      </c>
      <c r="B101" t="n">
        <v>70</v>
      </c>
      <c r="C101" t="inlineStr">
        <is>
          <t xml:space="preserve">CONCLUIDO	</t>
        </is>
      </c>
      <c r="D101" t="n">
        <v>7.8179</v>
      </c>
      <c r="E101" t="n">
        <v>12.79</v>
      </c>
      <c r="F101" t="n">
        <v>10.45</v>
      </c>
      <c r="G101" t="n">
        <v>156.71</v>
      </c>
      <c r="H101" t="n">
        <v>2.58</v>
      </c>
      <c r="I101" t="n">
        <v>4</v>
      </c>
      <c r="J101" t="n">
        <v>176.93</v>
      </c>
      <c r="K101" t="n">
        <v>47.83</v>
      </c>
      <c r="L101" t="n">
        <v>25.75</v>
      </c>
      <c r="M101" t="n">
        <v>0</v>
      </c>
      <c r="N101" t="n">
        <v>33.36</v>
      </c>
      <c r="O101" t="n">
        <v>22055.93</v>
      </c>
      <c r="P101" t="n">
        <v>102.34</v>
      </c>
      <c r="Q101" t="n">
        <v>197.75</v>
      </c>
      <c r="R101" t="n">
        <v>29.1</v>
      </c>
      <c r="S101" t="n">
        <v>25.4</v>
      </c>
      <c r="T101" t="n">
        <v>1025.08</v>
      </c>
      <c r="U101" t="n">
        <v>0.87</v>
      </c>
      <c r="V101" t="n">
        <v>0.89</v>
      </c>
      <c r="W101" t="n">
        <v>2.95</v>
      </c>
      <c r="X101" t="n">
        <v>0.06</v>
      </c>
      <c r="Y101" t="n">
        <v>1</v>
      </c>
      <c r="Z101" t="n">
        <v>10</v>
      </c>
      <c r="AA101" t="n">
        <v>386.5939988129439</v>
      </c>
      <c r="AB101" t="n">
        <v>528.9549644993941</v>
      </c>
      <c r="AC101" t="n">
        <v>478.4722450805266</v>
      </c>
      <c r="AD101" t="n">
        <v>386593.9988129439</v>
      </c>
      <c r="AE101" t="n">
        <v>528954.9644993942</v>
      </c>
      <c r="AF101" t="n">
        <v>2.105383222663041e-05</v>
      </c>
      <c r="AG101" t="n">
        <v>34</v>
      </c>
      <c r="AH101" t="n">
        <v>478472.2450805266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5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5.0628</v>
      </c>
      <c r="E2" t="n">
        <v>19.75</v>
      </c>
      <c r="F2" t="n">
        <v>12.92</v>
      </c>
      <c r="G2" t="n">
        <v>6.25</v>
      </c>
      <c r="H2" t="n">
        <v>0.1</v>
      </c>
      <c r="I2" t="n">
        <v>124</v>
      </c>
      <c r="J2" t="n">
        <v>176.73</v>
      </c>
      <c r="K2" t="n">
        <v>52.44</v>
      </c>
      <c r="L2" t="n">
        <v>1</v>
      </c>
      <c r="M2" t="n">
        <v>122</v>
      </c>
      <c r="N2" t="n">
        <v>33.29</v>
      </c>
      <c r="O2" t="n">
        <v>22031.19</v>
      </c>
      <c r="P2" t="n">
        <v>171.21</v>
      </c>
      <c r="Q2" t="n">
        <v>198.2</v>
      </c>
      <c r="R2" t="n">
        <v>106.33</v>
      </c>
      <c r="S2" t="n">
        <v>25.4</v>
      </c>
      <c r="T2" t="n">
        <v>39043.28</v>
      </c>
      <c r="U2" t="n">
        <v>0.24</v>
      </c>
      <c r="V2" t="n">
        <v>0.72</v>
      </c>
      <c r="W2" t="n">
        <v>3.13</v>
      </c>
      <c r="X2" t="n">
        <v>2.52</v>
      </c>
      <c r="Y2" t="n">
        <v>1</v>
      </c>
      <c r="Z2" t="n">
        <v>10</v>
      </c>
      <c r="AA2" t="n">
        <v>674.0692658049114</v>
      </c>
      <c r="AB2" t="n">
        <v>922.2913073114967</v>
      </c>
      <c r="AC2" t="n">
        <v>834.2691193856665</v>
      </c>
      <c r="AD2" t="n">
        <v>674069.2658049114</v>
      </c>
      <c r="AE2" t="n">
        <v>922291.3073114967</v>
      </c>
      <c r="AF2" t="n">
        <v>1.23197796248755e-05</v>
      </c>
      <c r="AG2" t="n">
        <v>52</v>
      </c>
      <c r="AH2" t="n">
        <v>834269.1193856664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5.5178</v>
      </c>
      <c r="E3" t="n">
        <v>18.12</v>
      </c>
      <c r="F3" t="n">
        <v>12.32</v>
      </c>
      <c r="G3" t="n">
        <v>7.78</v>
      </c>
      <c r="H3" t="n">
        <v>0.13</v>
      </c>
      <c r="I3" t="n">
        <v>95</v>
      </c>
      <c r="J3" t="n">
        <v>177.1</v>
      </c>
      <c r="K3" t="n">
        <v>52.44</v>
      </c>
      <c r="L3" t="n">
        <v>1.25</v>
      </c>
      <c r="M3" t="n">
        <v>93</v>
      </c>
      <c r="N3" t="n">
        <v>33.41</v>
      </c>
      <c r="O3" t="n">
        <v>22076.81</v>
      </c>
      <c r="P3" t="n">
        <v>163.2</v>
      </c>
      <c r="Q3" t="n">
        <v>197.99</v>
      </c>
      <c r="R3" t="n">
        <v>87.22</v>
      </c>
      <c r="S3" t="n">
        <v>25.4</v>
      </c>
      <c r="T3" t="n">
        <v>29632.35</v>
      </c>
      <c r="U3" t="n">
        <v>0.29</v>
      </c>
      <c r="V3" t="n">
        <v>0.76</v>
      </c>
      <c r="W3" t="n">
        <v>3.1</v>
      </c>
      <c r="X3" t="n">
        <v>1.93</v>
      </c>
      <c r="Y3" t="n">
        <v>1</v>
      </c>
      <c r="Z3" t="n">
        <v>10</v>
      </c>
      <c r="AA3" t="n">
        <v>612.2096614819976</v>
      </c>
      <c r="AB3" t="n">
        <v>837.6522676237503</v>
      </c>
      <c r="AC3" t="n">
        <v>757.7079108540802</v>
      </c>
      <c r="AD3" t="n">
        <v>612209.6614819976</v>
      </c>
      <c r="AE3" t="n">
        <v>837652.2676237503</v>
      </c>
      <c r="AF3" t="n">
        <v>1.342697321919452e-05</v>
      </c>
      <c r="AG3" t="n">
        <v>48</v>
      </c>
      <c r="AH3" t="n">
        <v>757707.9108540802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5.851</v>
      </c>
      <c r="E4" t="n">
        <v>17.09</v>
      </c>
      <c r="F4" t="n">
        <v>11.93</v>
      </c>
      <c r="G4" t="n">
        <v>9.300000000000001</v>
      </c>
      <c r="H4" t="n">
        <v>0.15</v>
      </c>
      <c r="I4" t="n">
        <v>77</v>
      </c>
      <c r="J4" t="n">
        <v>177.47</v>
      </c>
      <c r="K4" t="n">
        <v>52.44</v>
      </c>
      <c r="L4" t="n">
        <v>1.5</v>
      </c>
      <c r="M4" t="n">
        <v>75</v>
      </c>
      <c r="N4" t="n">
        <v>33.53</v>
      </c>
      <c r="O4" t="n">
        <v>22122.46</v>
      </c>
      <c r="P4" t="n">
        <v>157.9</v>
      </c>
      <c r="Q4" t="n">
        <v>197.91</v>
      </c>
      <c r="R4" t="n">
        <v>75.37</v>
      </c>
      <c r="S4" t="n">
        <v>25.4</v>
      </c>
      <c r="T4" t="n">
        <v>23798.26</v>
      </c>
      <c r="U4" t="n">
        <v>0.34</v>
      </c>
      <c r="V4" t="n">
        <v>0.78</v>
      </c>
      <c r="W4" t="n">
        <v>3.06</v>
      </c>
      <c r="X4" t="n">
        <v>1.54</v>
      </c>
      <c r="Y4" t="n">
        <v>1</v>
      </c>
      <c r="Z4" t="n">
        <v>10</v>
      </c>
      <c r="AA4" t="n">
        <v>569.4546401850961</v>
      </c>
      <c r="AB4" t="n">
        <v>779.1529612669125</v>
      </c>
      <c r="AC4" t="n">
        <v>704.791696191647</v>
      </c>
      <c r="AD4" t="n">
        <v>569454.6401850961</v>
      </c>
      <c r="AE4" t="n">
        <v>779152.9612669125</v>
      </c>
      <c r="AF4" t="n">
        <v>1.423777960518814e-05</v>
      </c>
      <c r="AG4" t="n">
        <v>45</v>
      </c>
      <c r="AH4" t="n">
        <v>704791.696191647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6.1166</v>
      </c>
      <c r="E5" t="n">
        <v>16.35</v>
      </c>
      <c r="F5" t="n">
        <v>11.65</v>
      </c>
      <c r="G5" t="n">
        <v>10.92</v>
      </c>
      <c r="H5" t="n">
        <v>0.17</v>
      </c>
      <c r="I5" t="n">
        <v>64</v>
      </c>
      <c r="J5" t="n">
        <v>177.84</v>
      </c>
      <c r="K5" t="n">
        <v>52.44</v>
      </c>
      <c r="L5" t="n">
        <v>1.75</v>
      </c>
      <c r="M5" t="n">
        <v>62</v>
      </c>
      <c r="N5" t="n">
        <v>33.65</v>
      </c>
      <c r="O5" t="n">
        <v>22168.15</v>
      </c>
      <c r="P5" t="n">
        <v>154.05</v>
      </c>
      <c r="Q5" t="n">
        <v>197.86</v>
      </c>
      <c r="R5" t="n">
        <v>66.8</v>
      </c>
      <c r="S5" t="n">
        <v>25.4</v>
      </c>
      <c r="T5" t="n">
        <v>19576.8</v>
      </c>
      <c r="U5" t="n">
        <v>0.38</v>
      </c>
      <c r="V5" t="n">
        <v>0.8</v>
      </c>
      <c r="W5" t="n">
        <v>3.03</v>
      </c>
      <c r="X5" t="n">
        <v>1.26</v>
      </c>
      <c r="Y5" t="n">
        <v>1</v>
      </c>
      <c r="Z5" t="n">
        <v>10</v>
      </c>
      <c r="AA5" t="n">
        <v>540.4977683306985</v>
      </c>
      <c r="AB5" t="n">
        <v>739.5328917086999</v>
      </c>
      <c r="AC5" t="n">
        <v>668.9529104649536</v>
      </c>
      <c r="AD5" t="n">
        <v>540497.7683306985</v>
      </c>
      <c r="AE5" t="n">
        <v>739532.8917087</v>
      </c>
      <c r="AF5" t="n">
        <v>1.488408865716866e-05</v>
      </c>
      <c r="AG5" t="n">
        <v>43</v>
      </c>
      <c r="AH5" t="n">
        <v>668952.9104649535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6.2878</v>
      </c>
      <c r="E6" t="n">
        <v>15.9</v>
      </c>
      <c r="F6" t="n">
        <v>11.49</v>
      </c>
      <c r="G6" t="n">
        <v>12.31</v>
      </c>
      <c r="H6" t="n">
        <v>0.2</v>
      </c>
      <c r="I6" t="n">
        <v>56</v>
      </c>
      <c r="J6" t="n">
        <v>178.21</v>
      </c>
      <c r="K6" t="n">
        <v>52.44</v>
      </c>
      <c r="L6" t="n">
        <v>2</v>
      </c>
      <c r="M6" t="n">
        <v>54</v>
      </c>
      <c r="N6" t="n">
        <v>33.77</v>
      </c>
      <c r="O6" t="n">
        <v>22213.89</v>
      </c>
      <c r="P6" t="n">
        <v>151.81</v>
      </c>
      <c r="Q6" t="n">
        <v>197.86</v>
      </c>
      <c r="R6" t="n">
        <v>61.7</v>
      </c>
      <c r="S6" t="n">
        <v>25.4</v>
      </c>
      <c r="T6" t="n">
        <v>17068.13</v>
      </c>
      <c r="U6" t="n">
        <v>0.41</v>
      </c>
      <c r="V6" t="n">
        <v>0.8100000000000001</v>
      </c>
      <c r="W6" t="n">
        <v>3.03</v>
      </c>
      <c r="X6" t="n">
        <v>1.1</v>
      </c>
      <c r="Y6" t="n">
        <v>1</v>
      </c>
      <c r="Z6" t="n">
        <v>10</v>
      </c>
      <c r="AA6" t="n">
        <v>525.154682219371</v>
      </c>
      <c r="AB6" t="n">
        <v>718.539804401995</v>
      </c>
      <c r="AC6" t="n">
        <v>649.9633739468171</v>
      </c>
      <c r="AD6" t="n">
        <v>525154.682219371</v>
      </c>
      <c r="AE6" t="n">
        <v>718539.8044019949</v>
      </c>
      <c r="AF6" t="n">
        <v>1.530068545573441e-05</v>
      </c>
      <c r="AG6" t="n">
        <v>42</v>
      </c>
      <c r="AH6" t="n">
        <v>649963.3739468171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6.4419</v>
      </c>
      <c r="E7" t="n">
        <v>15.52</v>
      </c>
      <c r="F7" t="n">
        <v>11.36</v>
      </c>
      <c r="G7" t="n">
        <v>13.91</v>
      </c>
      <c r="H7" t="n">
        <v>0.22</v>
      </c>
      <c r="I7" t="n">
        <v>49</v>
      </c>
      <c r="J7" t="n">
        <v>178.59</v>
      </c>
      <c r="K7" t="n">
        <v>52.44</v>
      </c>
      <c r="L7" t="n">
        <v>2.25</v>
      </c>
      <c r="M7" t="n">
        <v>47</v>
      </c>
      <c r="N7" t="n">
        <v>33.89</v>
      </c>
      <c r="O7" t="n">
        <v>22259.66</v>
      </c>
      <c r="P7" t="n">
        <v>149.97</v>
      </c>
      <c r="Q7" t="n">
        <v>197.88</v>
      </c>
      <c r="R7" t="n">
        <v>57.48</v>
      </c>
      <c r="S7" t="n">
        <v>25.4</v>
      </c>
      <c r="T7" t="n">
        <v>14990.3</v>
      </c>
      <c r="U7" t="n">
        <v>0.44</v>
      </c>
      <c r="V7" t="n">
        <v>0.82</v>
      </c>
      <c r="W7" t="n">
        <v>3.02</v>
      </c>
      <c r="X7" t="n">
        <v>0.97</v>
      </c>
      <c r="Y7" t="n">
        <v>1</v>
      </c>
      <c r="Z7" t="n">
        <v>10</v>
      </c>
      <c r="AA7" t="n">
        <v>510.910806415059</v>
      </c>
      <c r="AB7" t="n">
        <v>699.0507051310848</v>
      </c>
      <c r="AC7" t="n">
        <v>632.3342869572001</v>
      </c>
      <c r="AD7" t="n">
        <v>510910.806415059</v>
      </c>
      <c r="AE7" t="n">
        <v>699050.7051310848</v>
      </c>
      <c r="AF7" t="n">
        <v>1.567567124229388e-05</v>
      </c>
      <c r="AG7" t="n">
        <v>41</v>
      </c>
      <c r="AH7" t="n">
        <v>632334.2869572002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6.5654</v>
      </c>
      <c r="E8" t="n">
        <v>15.23</v>
      </c>
      <c r="F8" t="n">
        <v>11.25</v>
      </c>
      <c r="G8" t="n">
        <v>15.34</v>
      </c>
      <c r="H8" t="n">
        <v>0.25</v>
      </c>
      <c r="I8" t="n">
        <v>44</v>
      </c>
      <c r="J8" t="n">
        <v>178.96</v>
      </c>
      <c r="K8" t="n">
        <v>52.44</v>
      </c>
      <c r="L8" t="n">
        <v>2.5</v>
      </c>
      <c r="M8" t="n">
        <v>42</v>
      </c>
      <c r="N8" t="n">
        <v>34.02</v>
      </c>
      <c r="O8" t="n">
        <v>22305.48</v>
      </c>
      <c r="P8" t="n">
        <v>148.32</v>
      </c>
      <c r="Q8" t="n">
        <v>197.82</v>
      </c>
      <c r="R8" t="n">
        <v>53.93</v>
      </c>
      <c r="S8" t="n">
        <v>25.4</v>
      </c>
      <c r="T8" t="n">
        <v>13242.06</v>
      </c>
      <c r="U8" t="n">
        <v>0.47</v>
      </c>
      <c r="V8" t="n">
        <v>0.83</v>
      </c>
      <c r="W8" t="n">
        <v>3.01</v>
      </c>
      <c r="X8" t="n">
        <v>0.85</v>
      </c>
      <c r="Y8" t="n">
        <v>1</v>
      </c>
      <c r="Z8" t="n">
        <v>10</v>
      </c>
      <c r="AA8" t="n">
        <v>497.7449313828052</v>
      </c>
      <c r="AB8" t="n">
        <v>681.0365740745423</v>
      </c>
      <c r="AC8" t="n">
        <v>616.0393992857023</v>
      </c>
      <c r="AD8" t="n">
        <v>497744.9313828052</v>
      </c>
      <c r="AE8" t="n">
        <v>681036.5740745423</v>
      </c>
      <c r="AF8" t="n">
        <v>1.597619521789476e-05</v>
      </c>
      <c r="AG8" t="n">
        <v>40</v>
      </c>
      <c r="AH8" t="n">
        <v>616039.3992857023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6.6606</v>
      </c>
      <c r="E9" t="n">
        <v>15.01</v>
      </c>
      <c r="F9" t="n">
        <v>11.17</v>
      </c>
      <c r="G9" t="n">
        <v>16.76</v>
      </c>
      <c r="H9" t="n">
        <v>0.27</v>
      </c>
      <c r="I9" t="n">
        <v>40</v>
      </c>
      <c r="J9" t="n">
        <v>179.33</v>
      </c>
      <c r="K9" t="n">
        <v>52.44</v>
      </c>
      <c r="L9" t="n">
        <v>2.75</v>
      </c>
      <c r="M9" t="n">
        <v>38</v>
      </c>
      <c r="N9" t="n">
        <v>34.14</v>
      </c>
      <c r="O9" t="n">
        <v>22351.34</v>
      </c>
      <c r="P9" t="n">
        <v>147.22</v>
      </c>
      <c r="Q9" t="n">
        <v>197.85</v>
      </c>
      <c r="R9" t="n">
        <v>51.81</v>
      </c>
      <c r="S9" t="n">
        <v>25.4</v>
      </c>
      <c r="T9" t="n">
        <v>12200.44</v>
      </c>
      <c r="U9" t="n">
        <v>0.49</v>
      </c>
      <c r="V9" t="n">
        <v>0.83</v>
      </c>
      <c r="W9" t="n">
        <v>3</v>
      </c>
      <c r="X9" t="n">
        <v>0.78</v>
      </c>
      <c r="Y9" t="n">
        <v>1</v>
      </c>
      <c r="Z9" t="n">
        <v>10</v>
      </c>
      <c r="AA9" t="n">
        <v>494.7455538000657</v>
      </c>
      <c r="AB9" t="n">
        <v>676.932693342638</v>
      </c>
      <c r="AC9" t="n">
        <v>612.3271871710181</v>
      </c>
      <c r="AD9" t="n">
        <v>494745.5538000657</v>
      </c>
      <c r="AE9" t="n">
        <v>676932.693342638</v>
      </c>
      <c r="AF9" t="n">
        <v>1.620785418532151e-05</v>
      </c>
      <c r="AG9" t="n">
        <v>40</v>
      </c>
      <c r="AH9" t="n">
        <v>612327.1871710181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6.7573</v>
      </c>
      <c r="E10" t="n">
        <v>14.8</v>
      </c>
      <c r="F10" t="n">
        <v>11.1</v>
      </c>
      <c r="G10" t="n">
        <v>18.5</v>
      </c>
      <c r="H10" t="n">
        <v>0.3</v>
      </c>
      <c r="I10" t="n">
        <v>36</v>
      </c>
      <c r="J10" t="n">
        <v>179.7</v>
      </c>
      <c r="K10" t="n">
        <v>52.44</v>
      </c>
      <c r="L10" t="n">
        <v>3</v>
      </c>
      <c r="M10" t="n">
        <v>34</v>
      </c>
      <c r="N10" t="n">
        <v>34.26</v>
      </c>
      <c r="O10" t="n">
        <v>22397.24</v>
      </c>
      <c r="P10" t="n">
        <v>146.12</v>
      </c>
      <c r="Q10" t="n">
        <v>197.82</v>
      </c>
      <c r="R10" t="n">
        <v>49.2</v>
      </c>
      <c r="S10" t="n">
        <v>25.4</v>
      </c>
      <c r="T10" t="n">
        <v>10914.58</v>
      </c>
      <c r="U10" t="n">
        <v>0.52</v>
      </c>
      <c r="V10" t="n">
        <v>0.84</v>
      </c>
      <c r="W10" t="n">
        <v>3</v>
      </c>
      <c r="X10" t="n">
        <v>0.71</v>
      </c>
      <c r="Y10" t="n">
        <v>1</v>
      </c>
      <c r="Z10" t="n">
        <v>10</v>
      </c>
      <c r="AA10" t="n">
        <v>482.8697692150434</v>
      </c>
      <c r="AB10" t="n">
        <v>660.6837209507711</v>
      </c>
      <c r="AC10" t="n">
        <v>597.628993898655</v>
      </c>
      <c r="AD10" t="n">
        <v>482869.7692150434</v>
      </c>
      <c r="AE10" t="n">
        <v>660683.7209507711</v>
      </c>
      <c r="AF10" t="n">
        <v>1.644316324152074e-05</v>
      </c>
      <c r="AG10" t="n">
        <v>39</v>
      </c>
      <c r="AH10" t="n">
        <v>597628.9938986551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6.8355</v>
      </c>
      <c r="E11" t="n">
        <v>14.63</v>
      </c>
      <c r="F11" t="n">
        <v>11.04</v>
      </c>
      <c r="G11" t="n">
        <v>20.06</v>
      </c>
      <c r="H11" t="n">
        <v>0.32</v>
      </c>
      <c r="I11" t="n">
        <v>33</v>
      </c>
      <c r="J11" t="n">
        <v>180.07</v>
      </c>
      <c r="K11" t="n">
        <v>52.44</v>
      </c>
      <c r="L11" t="n">
        <v>3.25</v>
      </c>
      <c r="M11" t="n">
        <v>31</v>
      </c>
      <c r="N11" t="n">
        <v>34.38</v>
      </c>
      <c r="O11" t="n">
        <v>22443.18</v>
      </c>
      <c r="P11" t="n">
        <v>145.14</v>
      </c>
      <c r="Q11" t="n">
        <v>197.8</v>
      </c>
      <c r="R11" t="n">
        <v>47.39</v>
      </c>
      <c r="S11" t="n">
        <v>25.4</v>
      </c>
      <c r="T11" t="n">
        <v>10024.51</v>
      </c>
      <c r="U11" t="n">
        <v>0.54</v>
      </c>
      <c r="V11" t="n">
        <v>0.84</v>
      </c>
      <c r="W11" t="n">
        <v>2.99</v>
      </c>
      <c r="X11" t="n">
        <v>0.64</v>
      </c>
      <c r="Y11" t="n">
        <v>1</v>
      </c>
      <c r="Z11" t="n">
        <v>10</v>
      </c>
      <c r="AA11" t="n">
        <v>480.4838930385607</v>
      </c>
      <c r="AB11" t="n">
        <v>657.4192599086792</v>
      </c>
      <c r="AC11" t="n">
        <v>594.6760884367205</v>
      </c>
      <c r="AD11" t="n">
        <v>480483.8930385607</v>
      </c>
      <c r="AE11" t="n">
        <v>657419.2599086793</v>
      </c>
      <c r="AF11" t="n">
        <v>1.663345453619271e-05</v>
      </c>
      <c r="AG11" t="n">
        <v>39</v>
      </c>
      <c r="AH11" t="n">
        <v>594676.0884367205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6.8987</v>
      </c>
      <c r="E12" t="n">
        <v>14.5</v>
      </c>
      <c r="F12" t="n">
        <v>10.97</v>
      </c>
      <c r="G12" t="n">
        <v>21.24</v>
      </c>
      <c r="H12" t="n">
        <v>0.34</v>
      </c>
      <c r="I12" t="n">
        <v>31</v>
      </c>
      <c r="J12" t="n">
        <v>180.45</v>
      </c>
      <c r="K12" t="n">
        <v>52.44</v>
      </c>
      <c r="L12" t="n">
        <v>3.5</v>
      </c>
      <c r="M12" t="n">
        <v>29</v>
      </c>
      <c r="N12" t="n">
        <v>34.51</v>
      </c>
      <c r="O12" t="n">
        <v>22489.16</v>
      </c>
      <c r="P12" t="n">
        <v>144.24</v>
      </c>
      <c r="Q12" t="n">
        <v>197.81</v>
      </c>
      <c r="R12" t="n">
        <v>45.38</v>
      </c>
      <c r="S12" t="n">
        <v>25.4</v>
      </c>
      <c r="T12" t="n">
        <v>9033.23</v>
      </c>
      <c r="U12" t="n">
        <v>0.5600000000000001</v>
      </c>
      <c r="V12" t="n">
        <v>0.85</v>
      </c>
      <c r="W12" t="n">
        <v>2.99</v>
      </c>
      <c r="X12" t="n">
        <v>0.58</v>
      </c>
      <c r="Y12" t="n">
        <v>1</v>
      </c>
      <c r="Z12" t="n">
        <v>10</v>
      </c>
      <c r="AA12" t="n">
        <v>469.5353671007258</v>
      </c>
      <c r="AB12" t="n">
        <v>642.4390037056586</v>
      </c>
      <c r="AC12" t="n">
        <v>581.1255268607945</v>
      </c>
      <c r="AD12" t="n">
        <v>469535.3671007258</v>
      </c>
      <c r="AE12" t="n">
        <v>642439.0037056586</v>
      </c>
      <c r="AF12" t="n">
        <v>1.678724494313989e-05</v>
      </c>
      <c r="AG12" t="n">
        <v>38</v>
      </c>
      <c r="AH12" t="n">
        <v>581125.5268607945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6.9303</v>
      </c>
      <c r="E13" t="n">
        <v>14.43</v>
      </c>
      <c r="F13" t="n">
        <v>10.98</v>
      </c>
      <c r="G13" t="n">
        <v>22.71</v>
      </c>
      <c r="H13" t="n">
        <v>0.37</v>
      </c>
      <c r="I13" t="n">
        <v>29</v>
      </c>
      <c r="J13" t="n">
        <v>180.82</v>
      </c>
      <c r="K13" t="n">
        <v>52.44</v>
      </c>
      <c r="L13" t="n">
        <v>3.75</v>
      </c>
      <c r="M13" t="n">
        <v>27</v>
      </c>
      <c r="N13" t="n">
        <v>34.63</v>
      </c>
      <c r="O13" t="n">
        <v>22535.19</v>
      </c>
      <c r="P13" t="n">
        <v>144.19</v>
      </c>
      <c r="Q13" t="n">
        <v>197.8</v>
      </c>
      <c r="R13" t="n">
        <v>45.39</v>
      </c>
      <c r="S13" t="n">
        <v>25.4</v>
      </c>
      <c r="T13" t="n">
        <v>9043.950000000001</v>
      </c>
      <c r="U13" t="n">
        <v>0.5600000000000001</v>
      </c>
      <c r="V13" t="n">
        <v>0.85</v>
      </c>
      <c r="W13" t="n">
        <v>3</v>
      </c>
      <c r="X13" t="n">
        <v>0.59</v>
      </c>
      <c r="Y13" t="n">
        <v>1</v>
      </c>
      <c r="Z13" t="n">
        <v>10</v>
      </c>
      <c r="AA13" t="n">
        <v>468.9226500448644</v>
      </c>
      <c r="AB13" t="n">
        <v>641.6006571986603</v>
      </c>
      <c r="AC13" t="n">
        <v>580.3671909677976</v>
      </c>
      <c r="AD13" t="n">
        <v>468922.6500448644</v>
      </c>
      <c r="AE13" t="n">
        <v>641600.6571986603</v>
      </c>
      <c r="AF13" t="n">
        <v>1.686414014661347e-05</v>
      </c>
      <c r="AG13" t="n">
        <v>38</v>
      </c>
      <c r="AH13" t="n">
        <v>580367.1909677975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6.9918</v>
      </c>
      <c r="E14" t="n">
        <v>14.3</v>
      </c>
      <c r="F14" t="n">
        <v>10.92</v>
      </c>
      <c r="G14" t="n">
        <v>24.27</v>
      </c>
      <c r="H14" t="n">
        <v>0.39</v>
      </c>
      <c r="I14" t="n">
        <v>27</v>
      </c>
      <c r="J14" t="n">
        <v>181.19</v>
      </c>
      <c r="K14" t="n">
        <v>52.44</v>
      </c>
      <c r="L14" t="n">
        <v>4</v>
      </c>
      <c r="M14" t="n">
        <v>25</v>
      </c>
      <c r="N14" t="n">
        <v>34.75</v>
      </c>
      <c r="O14" t="n">
        <v>22581.25</v>
      </c>
      <c r="P14" t="n">
        <v>143.35</v>
      </c>
      <c r="Q14" t="n">
        <v>197.92</v>
      </c>
      <c r="R14" t="n">
        <v>43.9</v>
      </c>
      <c r="S14" t="n">
        <v>25.4</v>
      </c>
      <c r="T14" t="n">
        <v>8312.23</v>
      </c>
      <c r="U14" t="n">
        <v>0.58</v>
      </c>
      <c r="V14" t="n">
        <v>0.85</v>
      </c>
      <c r="W14" t="n">
        <v>2.98</v>
      </c>
      <c r="X14" t="n">
        <v>0.53</v>
      </c>
      <c r="Y14" t="n">
        <v>1</v>
      </c>
      <c r="Z14" t="n">
        <v>10</v>
      </c>
      <c r="AA14" t="n">
        <v>467.0610620549167</v>
      </c>
      <c r="AB14" t="n">
        <v>639.053550383348</v>
      </c>
      <c r="AC14" t="n">
        <v>578.0631764520518</v>
      </c>
      <c r="AD14" t="n">
        <v>467061.0620549167</v>
      </c>
      <c r="AE14" t="n">
        <v>639053.550383348</v>
      </c>
      <c r="AF14" t="n">
        <v>1.701379378628516e-05</v>
      </c>
      <c r="AG14" t="n">
        <v>38</v>
      </c>
      <c r="AH14" t="n">
        <v>578063.1764520518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7.0538</v>
      </c>
      <c r="E15" t="n">
        <v>14.18</v>
      </c>
      <c r="F15" t="n">
        <v>10.87</v>
      </c>
      <c r="G15" t="n">
        <v>26.08</v>
      </c>
      <c r="H15" t="n">
        <v>0.42</v>
      </c>
      <c r="I15" t="n">
        <v>25</v>
      </c>
      <c r="J15" t="n">
        <v>181.57</v>
      </c>
      <c r="K15" t="n">
        <v>52.44</v>
      </c>
      <c r="L15" t="n">
        <v>4.25</v>
      </c>
      <c r="M15" t="n">
        <v>23</v>
      </c>
      <c r="N15" t="n">
        <v>34.88</v>
      </c>
      <c r="O15" t="n">
        <v>22627.36</v>
      </c>
      <c r="P15" t="n">
        <v>142.36</v>
      </c>
      <c r="Q15" t="n">
        <v>197.83</v>
      </c>
      <c r="R15" t="n">
        <v>42.13</v>
      </c>
      <c r="S15" t="n">
        <v>25.4</v>
      </c>
      <c r="T15" t="n">
        <v>7434.38</v>
      </c>
      <c r="U15" t="n">
        <v>0.6</v>
      </c>
      <c r="V15" t="n">
        <v>0.86</v>
      </c>
      <c r="W15" t="n">
        <v>2.98</v>
      </c>
      <c r="X15" t="n">
        <v>0.48</v>
      </c>
      <c r="Y15" t="n">
        <v>1</v>
      </c>
      <c r="Z15" t="n">
        <v>10</v>
      </c>
      <c r="AA15" t="n">
        <v>456.1754251357424</v>
      </c>
      <c r="AB15" t="n">
        <v>624.1593417101267</v>
      </c>
      <c r="AC15" t="n">
        <v>564.5904501504494</v>
      </c>
      <c r="AD15" t="n">
        <v>456175.4251357425</v>
      </c>
      <c r="AE15" t="n">
        <v>624159.3417101267</v>
      </c>
      <c r="AF15" t="n">
        <v>1.716466412221435e-05</v>
      </c>
      <c r="AG15" t="n">
        <v>37</v>
      </c>
      <c r="AH15" t="n">
        <v>564590.4501504494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7.0795</v>
      </c>
      <c r="E16" t="n">
        <v>14.13</v>
      </c>
      <c r="F16" t="n">
        <v>10.85</v>
      </c>
      <c r="G16" t="n">
        <v>27.13</v>
      </c>
      <c r="H16" t="n">
        <v>0.44</v>
      </c>
      <c r="I16" t="n">
        <v>24</v>
      </c>
      <c r="J16" t="n">
        <v>181.94</v>
      </c>
      <c r="K16" t="n">
        <v>52.44</v>
      </c>
      <c r="L16" t="n">
        <v>4.5</v>
      </c>
      <c r="M16" t="n">
        <v>22</v>
      </c>
      <c r="N16" t="n">
        <v>35</v>
      </c>
      <c r="O16" t="n">
        <v>22673.63</v>
      </c>
      <c r="P16" t="n">
        <v>142.17</v>
      </c>
      <c r="Q16" t="n">
        <v>197.89</v>
      </c>
      <c r="R16" t="n">
        <v>41.64</v>
      </c>
      <c r="S16" t="n">
        <v>25.4</v>
      </c>
      <c r="T16" t="n">
        <v>7196.43</v>
      </c>
      <c r="U16" t="n">
        <v>0.61</v>
      </c>
      <c r="V16" t="n">
        <v>0.86</v>
      </c>
      <c r="W16" t="n">
        <v>2.98</v>
      </c>
      <c r="X16" t="n">
        <v>0.46</v>
      </c>
      <c r="Y16" t="n">
        <v>1</v>
      </c>
      <c r="Z16" t="n">
        <v>10</v>
      </c>
      <c r="AA16" t="n">
        <v>455.5514526460586</v>
      </c>
      <c r="AB16" t="n">
        <v>623.3055950220179</v>
      </c>
      <c r="AC16" t="n">
        <v>563.8181838480127</v>
      </c>
      <c r="AD16" t="n">
        <v>455551.4526460586</v>
      </c>
      <c r="AE16" t="n">
        <v>623305.5950220178</v>
      </c>
      <c r="AF16" t="n">
        <v>1.722720230984951e-05</v>
      </c>
      <c r="AG16" t="n">
        <v>37</v>
      </c>
      <c r="AH16" t="n">
        <v>563818.1838480127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7.1049</v>
      </c>
      <c r="E17" t="n">
        <v>14.07</v>
      </c>
      <c r="F17" t="n">
        <v>10.84</v>
      </c>
      <c r="G17" t="n">
        <v>28.27</v>
      </c>
      <c r="H17" t="n">
        <v>0.46</v>
      </c>
      <c r="I17" t="n">
        <v>23</v>
      </c>
      <c r="J17" t="n">
        <v>182.32</v>
      </c>
      <c r="K17" t="n">
        <v>52.44</v>
      </c>
      <c r="L17" t="n">
        <v>4.75</v>
      </c>
      <c r="M17" t="n">
        <v>21</v>
      </c>
      <c r="N17" t="n">
        <v>35.12</v>
      </c>
      <c r="O17" t="n">
        <v>22719.83</v>
      </c>
      <c r="P17" t="n">
        <v>141.85</v>
      </c>
      <c r="Q17" t="n">
        <v>197.78</v>
      </c>
      <c r="R17" t="n">
        <v>41.26</v>
      </c>
      <c r="S17" t="n">
        <v>25.4</v>
      </c>
      <c r="T17" t="n">
        <v>7010.51</v>
      </c>
      <c r="U17" t="n">
        <v>0.62</v>
      </c>
      <c r="V17" t="n">
        <v>0.86</v>
      </c>
      <c r="W17" t="n">
        <v>2.98</v>
      </c>
      <c r="X17" t="n">
        <v>0.44</v>
      </c>
      <c r="Y17" t="n">
        <v>1</v>
      </c>
      <c r="Z17" t="n">
        <v>10</v>
      </c>
      <c r="AA17" t="n">
        <v>454.850861515964</v>
      </c>
      <c r="AB17" t="n">
        <v>622.347015329923</v>
      </c>
      <c r="AC17" t="n">
        <v>562.9510896563562</v>
      </c>
      <c r="AD17" t="n">
        <v>454850.861515964</v>
      </c>
      <c r="AE17" t="n">
        <v>622347.015329923</v>
      </c>
      <c r="AF17" t="n">
        <v>1.728901047973017e-05</v>
      </c>
      <c r="AG17" t="n">
        <v>37</v>
      </c>
      <c r="AH17" t="n">
        <v>562951.0896563563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7.1325</v>
      </c>
      <c r="E18" t="n">
        <v>14.02</v>
      </c>
      <c r="F18" t="n">
        <v>10.82</v>
      </c>
      <c r="G18" t="n">
        <v>29.5</v>
      </c>
      <c r="H18" t="n">
        <v>0.49</v>
      </c>
      <c r="I18" t="n">
        <v>22</v>
      </c>
      <c r="J18" t="n">
        <v>182.69</v>
      </c>
      <c r="K18" t="n">
        <v>52.44</v>
      </c>
      <c r="L18" t="n">
        <v>5</v>
      </c>
      <c r="M18" t="n">
        <v>20</v>
      </c>
      <c r="N18" t="n">
        <v>35.25</v>
      </c>
      <c r="O18" t="n">
        <v>22766.06</v>
      </c>
      <c r="P18" t="n">
        <v>141.48</v>
      </c>
      <c r="Q18" t="n">
        <v>197.78</v>
      </c>
      <c r="R18" t="n">
        <v>40.48</v>
      </c>
      <c r="S18" t="n">
        <v>25.4</v>
      </c>
      <c r="T18" t="n">
        <v>6628.45</v>
      </c>
      <c r="U18" t="n">
        <v>0.63</v>
      </c>
      <c r="V18" t="n">
        <v>0.86</v>
      </c>
      <c r="W18" t="n">
        <v>2.98</v>
      </c>
      <c r="X18" t="n">
        <v>0.43</v>
      </c>
      <c r="Y18" t="n">
        <v>1</v>
      </c>
      <c r="Z18" t="n">
        <v>10</v>
      </c>
      <c r="AA18" t="n">
        <v>454.0661950853322</v>
      </c>
      <c r="AB18" t="n">
        <v>621.2734001024929</v>
      </c>
      <c r="AC18" t="n">
        <v>561.9799387594038</v>
      </c>
      <c r="AD18" t="n">
        <v>454066.1950853322</v>
      </c>
      <c r="AE18" t="n">
        <v>621273.4001024929</v>
      </c>
      <c r="AF18" t="n">
        <v>1.735617211314381e-05</v>
      </c>
      <c r="AG18" t="n">
        <v>37</v>
      </c>
      <c r="AH18" t="n">
        <v>561979.9387594038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7.162</v>
      </c>
      <c r="E19" t="n">
        <v>13.96</v>
      </c>
      <c r="F19" t="n">
        <v>10.8</v>
      </c>
      <c r="G19" t="n">
        <v>30.84</v>
      </c>
      <c r="H19" t="n">
        <v>0.51</v>
      </c>
      <c r="I19" t="n">
        <v>21</v>
      </c>
      <c r="J19" t="n">
        <v>183.07</v>
      </c>
      <c r="K19" t="n">
        <v>52.44</v>
      </c>
      <c r="L19" t="n">
        <v>5.25</v>
      </c>
      <c r="M19" t="n">
        <v>19</v>
      </c>
      <c r="N19" t="n">
        <v>35.37</v>
      </c>
      <c r="O19" t="n">
        <v>22812.34</v>
      </c>
      <c r="P19" t="n">
        <v>140.95</v>
      </c>
      <c r="Q19" t="n">
        <v>197.79</v>
      </c>
      <c r="R19" t="n">
        <v>39.91</v>
      </c>
      <c r="S19" t="n">
        <v>25.4</v>
      </c>
      <c r="T19" t="n">
        <v>6345.12</v>
      </c>
      <c r="U19" t="n">
        <v>0.64</v>
      </c>
      <c r="V19" t="n">
        <v>0.86</v>
      </c>
      <c r="W19" t="n">
        <v>2.98</v>
      </c>
      <c r="X19" t="n">
        <v>0.4</v>
      </c>
      <c r="Y19" t="n">
        <v>1</v>
      </c>
      <c r="Z19" t="n">
        <v>10</v>
      </c>
      <c r="AA19" t="n">
        <v>453.1337868409549</v>
      </c>
      <c r="AB19" t="n">
        <v>619.9976380075874</v>
      </c>
      <c r="AC19" t="n">
        <v>560.8259336082926</v>
      </c>
      <c r="AD19" t="n">
        <v>453133.7868409549</v>
      </c>
      <c r="AE19" t="n">
        <v>619997.6380075874</v>
      </c>
      <c r="AF19" t="n">
        <v>1.742795719233593e-05</v>
      </c>
      <c r="AG19" t="n">
        <v>37</v>
      </c>
      <c r="AH19" t="n">
        <v>560825.9336082926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7.1942</v>
      </c>
      <c r="E20" t="n">
        <v>13.9</v>
      </c>
      <c r="F20" t="n">
        <v>10.77</v>
      </c>
      <c r="G20" t="n">
        <v>32.3</v>
      </c>
      <c r="H20" t="n">
        <v>0.53</v>
      </c>
      <c r="I20" t="n">
        <v>20</v>
      </c>
      <c r="J20" t="n">
        <v>183.44</v>
      </c>
      <c r="K20" t="n">
        <v>52.44</v>
      </c>
      <c r="L20" t="n">
        <v>5.5</v>
      </c>
      <c r="M20" t="n">
        <v>18</v>
      </c>
      <c r="N20" t="n">
        <v>35.5</v>
      </c>
      <c r="O20" t="n">
        <v>22858.66</v>
      </c>
      <c r="P20" t="n">
        <v>140.51</v>
      </c>
      <c r="Q20" t="n">
        <v>197.76</v>
      </c>
      <c r="R20" t="n">
        <v>38.86</v>
      </c>
      <c r="S20" t="n">
        <v>25.4</v>
      </c>
      <c r="T20" t="n">
        <v>5827.01</v>
      </c>
      <c r="U20" t="n">
        <v>0.65</v>
      </c>
      <c r="V20" t="n">
        <v>0.86</v>
      </c>
      <c r="W20" t="n">
        <v>2.98</v>
      </c>
      <c r="X20" t="n">
        <v>0.38</v>
      </c>
      <c r="Y20" t="n">
        <v>1</v>
      </c>
      <c r="Z20" t="n">
        <v>10</v>
      </c>
      <c r="AA20" t="n">
        <v>452.2188564478994</v>
      </c>
      <c r="AB20" t="n">
        <v>618.7457898799286</v>
      </c>
      <c r="AC20" t="n">
        <v>559.6935601089577</v>
      </c>
      <c r="AD20" t="n">
        <v>452218.8564478994</v>
      </c>
      <c r="AE20" t="n">
        <v>618745.7898799286</v>
      </c>
      <c r="AF20" t="n">
        <v>1.75063124313185e-05</v>
      </c>
      <c r="AG20" t="n">
        <v>37</v>
      </c>
      <c r="AH20" t="n">
        <v>559693.5601089577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7.2234</v>
      </c>
      <c r="E21" t="n">
        <v>13.84</v>
      </c>
      <c r="F21" t="n">
        <v>10.75</v>
      </c>
      <c r="G21" t="n">
        <v>33.94</v>
      </c>
      <c r="H21" t="n">
        <v>0.55</v>
      </c>
      <c r="I21" t="n">
        <v>19</v>
      </c>
      <c r="J21" t="n">
        <v>183.82</v>
      </c>
      <c r="K21" t="n">
        <v>52.44</v>
      </c>
      <c r="L21" t="n">
        <v>5.75</v>
      </c>
      <c r="M21" t="n">
        <v>17</v>
      </c>
      <c r="N21" t="n">
        <v>35.63</v>
      </c>
      <c r="O21" t="n">
        <v>22905.03</v>
      </c>
      <c r="P21" t="n">
        <v>140.28</v>
      </c>
      <c r="Q21" t="n">
        <v>197.85</v>
      </c>
      <c r="R21" t="n">
        <v>38.66</v>
      </c>
      <c r="S21" t="n">
        <v>25.4</v>
      </c>
      <c r="T21" t="n">
        <v>5733.24</v>
      </c>
      <c r="U21" t="n">
        <v>0.66</v>
      </c>
      <c r="V21" t="n">
        <v>0.87</v>
      </c>
      <c r="W21" t="n">
        <v>2.96</v>
      </c>
      <c r="X21" t="n">
        <v>0.36</v>
      </c>
      <c r="Y21" t="n">
        <v>1</v>
      </c>
      <c r="Z21" t="n">
        <v>10</v>
      </c>
      <c r="AA21" t="n">
        <v>451.5329312609479</v>
      </c>
      <c r="AB21" t="n">
        <v>617.8072767782579</v>
      </c>
      <c r="AC21" t="n">
        <v>558.8446173804991</v>
      </c>
      <c r="AD21" t="n">
        <v>451532.9312609478</v>
      </c>
      <c r="AE21" t="n">
        <v>617807.2767782579</v>
      </c>
      <c r="AF21" t="n">
        <v>1.757736749275612e-05</v>
      </c>
      <c r="AG21" t="n">
        <v>37</v>
      </c>
      <c r="AH21" t="n">
        <v>558844.6173804991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7.2525</v>
      </c>
      <c r="E22" t="n">
        <v>13.79</v>
      </c>
      <c r="F22" t="n">
        <v>10.73</v>
      </c>
      <c r="G22" t="n">
        <v>35.76</v>
      </c>
      <c r="H22" t="n">
        <v>0.58</v>
      </c>
      <c r="I22" t="n">
        <v>18</v>
      </c>
      <c r="J22" t="n">
        <v>184.19</v>
      </c>
      <c r="K22" t="n">
        <v>52.44</v>
      </c>
      <c r="L22" t="n">
        <v>6</v>
      </c>
      <c r="M22" t="n">
        <v>16</v>
      </c>
      <c r="N22" t="n">
        <v>35.75</v>
      </c>
      <c r="O22" t="n">
        <v>22951.43</v>
      </c>
      <c r="P22" t="n">
        <v>139.82</v>
      </c>
      <c r="Q22" t="n">
        <v>197.76</v>
      </c>
      <c r="R22" t="n">
        <v>37.8</v>
      </c>
      <c r="S22" t="n">
        <v>25.4</v>
      </c>
      <c r="T22" t="n">
        <v>5304.7</v>
      </c>
      <c r="U22" t="n">
        <v>0.67</v>
      </c>
      <c r="V22" t="n">
        <v>0.87</v>
      </c>
      <c r="W22" t="n">
        <v>2.97</v>
      </c>
      <c r="X22" t="n">
        <v>0.34</v>
      </c>
      <c r="Y22" t="n">
        <v>1</v>
      </c>
      <c r="Z22" t="n">
        <v>10</v>
      </c>
      <c r="AA22" t="n">
        <v>441.7362816385268</v>
      </c>
      <c r="AB22" t="n">
        <v>604.4030685671831</v>
      </c>
      <c r="AC22" t="n">
        <v>546.7196879881649</v>
      </c>
      <c r="AD22" t="n">
        <v>441736.2816385268</v>
      </c>
      <c r="AE22" t="n">
        <v>604403.0685671831</v>
      </c>
      <c r="AF22" t="n">
        <v>1.764817921494224e-05</v>
      </c>
      <c r="AG22" t="n">
        <v>36</v>
      </c>
      <c r="AH22" t="n">
        <v>546719.6879881648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7.2845</v>
      </c>
      <c r="E23" t="n">
        <v>13.73</v>
      </c>
      <c r="F23" t="n">
        <v>10.7</v>
      </c>
      <c r="G23" t="n">
        <v>37.77</v>
      </c>
      <c r="H23" t="n">
        <v>0.6</v>
      </c>
      <c r="I23" t="n">
        <v>17</v>
      </c>
      <c r="J23" t="n">
        <v>184.57</v>
      </c>
      <c r="K23" t="n">
        <v>52.44</v>
      </c>
      <c r="L23" t="n">
        <v>6.25</v>
      </c>
      <c r="M23" t="n">
        <v>15</v>
      </c>
      <c r="N23" t="n">
        <v>35.88</v>
      </c>
      <c r="O23" t="n">
        <v>22997.88</v>
      </c>
      <c r="P23" t="n">
        <v>139.11</v>
      </c>
      <c r="Q23" t="n">
        <v>197.77</v>
      </c>
      <c r="R23" t="n">
        <v>36.98</v>
      </c>
      <c r="S23" t="n">
        <v>25.4</v>
      </c>
      <c r="T23" t="n">
        <v>4902.19</v>
      </c>
      <c r="U23" t="n">
        <v>0.6899999999999999</v>
      </c>
      <c r="V23" t="n">
        <v>0.87</v>
      </c>
      <c r="W23" t="n">
        <v>2.97</v>
      </c>
      <c r="X23" t="n">
        <v>0.31</v>
      </c>
      <c r="Y23" t="n">
        <v>1</v>
      </c>
      <c r="Z23" t="n">
        <v>10</v>
      </c>
      <c r="AA23" t="n">
        <v>440.6450889444045</v>
      </c>
      <c r="AB23" t="n">
        <v>602.9100505830609</v>
      </c>
      <c r="AC23" t="n">
        <v>545.3691615449833</v>
      </c>
      <c r="AD23" t="n">
        <v>440645.0889444045</v>
      </c>
      <c r="AE23" t="n">
        <v>602910.0505830608</v>
      </c>
      <c r="AF23" t="n">
        <v>1.772604777542182e-05</v>
      </c>
      <c r="AG23" t="n">
        <v>36</v>
      </c>
      <c r="AH23" t="n">
        <v>545369.1615449833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7.2735</v>
      </c>
      <c r="E24" t="n">
        <v>13.75</v>
      </c>
      <c r="F24" t="n">
        <v>10.72</v>
      </c>
      <c r="G24" t="n">
        <v>37.85</v>
      </c>
      <c r="H24" t="n">
        <v>0.62</v>
      </c>
      <c r="I24" t="n">
        <v>17</v>
      </c>
      <c r="J24" t="n">
        <v>184.95</v>
      </c>
      <c r="K24" t="n">
        <v>52.44</v>
      </c>
      <c r="L24" t="n">
        <v>6.5</v>
      </c>
      <c r="M24" t="n">
        <v>15</v>
      </c>
      <c r="N24" t="n">
        <v>36.01</v>
      </c>
      <c r="O24" t="n">
        <v>23044.38</v>
      </c>
      <c r="P24" t="n">
        <v>139.47</v>
      </c>
      <c r="Q24" t="n">
        <v>197.78</v>
      </c>
      <c r="R24" t="n">
        <v>37.86</v>
      </c>
      <c r="S24" t="n">
        <v>25.4</v>
      </c>
      <c r="T24" t="n">
        <v>5341.5</v>
      </c>
      <c r="U24" t="n">
        <v>0.67</v>
      </c>
      <c r="V24" t="n">
        <v>0.87</v>
      </c>
      <c r="W24" t="n">
        <v>2.96</v>
      </c>
      <c r="X24" t="n">
        <v>0.33</v>
      </c>
      <c r="Y24" t="n">
        <v>1</v>
      </c>
      <c r="Z24" t="n">
        <v>10</v>
      </c>
      <c r="AA24" t="n">
        <v>441.1183784966054</v>
      </c>
      <c r="AB24" t="n">
        <v>603.5576262284436</v>
      </c>
      <c r="AC24" t="n">
        <v>545.9549334796487</v>
      </c>
      <c r="AD24" t="n">
        <v>441118.3784966054</v>
      </c>
      <c r="AE24" t="n">
        <v>603557.6262284436</v>
      </c>
      <c r="AF24" t="n">
        <v>1.769928045775696e-05</v>
      </c>
      <c r="AG24" t="n">
        <v>36</v>
      </c>
      <c r="AH24" t="n">
        <v>545954.9334796488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7.312</v>
      </c>
      <c r="E25" t="n">
        <v>13.68</v>
      </c>
      <c r="F25" t="n">
        <v>10.69</v>
      </c>
      <c r="G25" t="n">
        <v>40.08</v>
      </c>
      <c r="H25" t="n">
        <v>0.65</v>
      </c>
      <c r="I25" t="n">
        <v>16</v>
      </c>
      <c r="J25" t="n">
        <v>185.33</v>
      </c>
      <c r="K25" t="n">
        <v>52.44</v>
      </c>
      <c r="L25" t="n">
        <v>6.75</v>
      </c>
      <c r="M25" t="n">
        <v>14</v>
      </c>
      <c r="N25" t="n">
        <v>36.13</v>
      </c>
      <c r="O25" t="n">
        <v>23090.91</v>
      </c>
      <c r="P25" t="n">
        <v>138.84</v>
      </c>
      <c r="Q25" t="n">
        <v>197.83</v>
      </c>
      <c r="R25" t="n">
        <v>36.47</v>
      </c>
      <c r="S25" t="n">
        <v>25.4</v>
      </c>
      <c r="T25" t="n">
        <v>4652.12</v>
      </c>
      <c r="U25" t="n">
        <v>0.7</v>
      </c>
      <c r="V25" t="n">
        <v>0.87</v>
      </c>
      <c r="W25" t="n">
        <v>2.97</v>
      </c>
      <c r="X25" t="n">
        <v>0.3</v>
      </c>
      <c r="Y25" t="n">
        <v>1</v>
      </c>
      <c r="Z25" t="n">
        <v>10</v>
      </c>
      <c r="AA25" t="n">
        <v>439.9884445363317</v>
      </c>
      <c r="AB25" t="n">
        <v>602.0116007348289</v>
      </c>
      <c r="AC25" t="n">
        <v>544.5564584892844</v>
      </c>
      <c r="AD25" t="n">
        <v>439988.4445363317</v>
      </c>
      <c r="AE25" t="n">
        <v>602011.6007348289</v>
      </c>
      <c r="AF25" t="n">
        <v>1.779296606958395e-05</v>
      </c>
      <c r="AG25" t="n">
        <v>36</v>
      </c>
      <c r="AH25" t="n">
        <v>544556.4584892844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7.3085</v>
      </c>
      <c r="E26" t="n">
        <v>13.68</v>
      </c>
      <c r="F26" t="n">
        <v>10.69</v>
      </c>
      <c r="G26" t="n">
        <v>40.1</v>
      </c>
      <c r="H26" t="n">
        <v>0.67</v>
      </c>
      <c r="I26" t="n">
        <v>16</v>
      </c>
      <c r="J26" t="n">
        <v>185.7</v>
      </c>
      <c r="K26" t="n">
        <v>52.44</v>
      </c>
      <c r="L26" t="n">
        <v>7</v>
      </c>
      <c r="M26" t="n">
        <v>14</v>
      </c>
      <c r="N26" t="n">
        <v>36.26</v>
      </c>
      <c r="O26" t="n">
        <v>23137.49</v>
      </c>
      <c r="P26" t="n">
        <v>138.93</v>
      </c>
      <c r="Q26" t="n">
        <v>197.76</v>
      </c>
      <c r="R26" t="n">
        <v>36.81</v>
      </c>
      <c r="S26" t="n">
        <v>25.4</v>
      </c>
      <c r="T26" t="n">
        <v>4820.88</v>
      </c>
      <c r="U26" t="n">
        <v>0.6899999999999999</v>
      </c>
      <c r="V26" t="n">
        <v>0.87</v>
      </c>
      <c r="W26" t="n">
        <v>2.97</v>
      </c>
      <c r="X26" t="n">
        <v>0.3</v>
      </c>
      <c r="Y26" t="n">
        <v>1</v>
      </c>
      <c r="Z26" t="n">
        <v>10</v>
      </c>
      <c r="AA26" t="n">
        <v>440.1115317129043</v>
      </c>
      <c r="AB26" t="n">
        <v>602.1800140400385</v>
      </c>
      <c r="AC26" t="n">
        <v>544.7087986650143</v>
      </c>
      <c r="AD26" t="n">
        <v>440111.5317129043</v>
      </c>
      <c r="AE26" t="n">
        <v>602180.0140400385</v>
      </c>
      <c r="AF26" t="n">
        <v>1.77844491957815e-05</v>
      </c>
      <c r="AG26" t="n">
        <v>36</v>
      </c>
      <c r="AH26" t="n">
        <v>544708.7986650143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7.3381</v>
      </c>
      <c r="E27" t="n">
        <v>13.63</v>
      </c>
      <c r="F27" t="n">
        <v>10.67</v>
      </c>
      <c r="G27" t="n">
        <v>42.69</v>
      </c>
      <c r="H27" t="n">
        <v>0.6899999999999999</v>
      </c>
      <c r="I27" t="n">
        <v>15</v>
      </c>
      <c r="J27" t="n">
        <v>186.08</v>
      </c>
      <c r="K27" t="n">
        <v>52.44</v>
      </c>
      <c r="L27" t="n">
        <v>7.25</v>
      </c>
      <c r="M27" t="n">
        <v>13</v>
      </c>
      <c r="N27" t="n">
        <v>36.39</v>
      </c>
      <c r="O27" t="n">
        <v>23184.11</v>
      </c>
      <c r="P27" t="n">
        <v>138.56</v>
      </c>
      <c r="Q27" t="n">
        <v>197.78</v>
      </c>
      <c r="R27" t="n">
        <v>36.19</v>
      </c>
      <c r="S27" t="n">
        <v>25.4</v>
      </c>
      <c r="T27" t="n">
        <v>4517.6</v>
      </c>
      <c r="U27" t="n">
        <v>0.7</v>
      </c>
      <c r="V27" t="n">
        <v>0.87</v>
      </c>
      <c r="W27" t="n">
        <v>2.96</v>
      </c>
      <c r="X27" t="n">
        <v>0.28</v>
      </c>
      <c r="Y27" t="n">
        <v>1</v>
      </c>
      <c r="Z27" t="n">
        <v>10</v>
      </c>
      <c r="AA27" t="n">
        <v>439.3386968490352</v>
      </c>
      <c r="AB27" t="n">
        <v>601.122587284225</v>
      </c>
      <c r="AC27" t="n">
        <v>543.7522912346678</v>
      </c>
      <c r="AD27" t="n">
        <v>439338.6968490352</v>
      </c>
      <c r="AE27" t="n">
        <v>601122.587284225</v>
      </c>
      <c r="AF27" t="n">
        <v>1.785647761422511e-05</v>
      </c>
      <c r="AG27" t="n">
        <v>36</v>
      </c>
      <c r="AH27" t="n">
        <v>543752.2912346679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7.3447</v>
      </c>
      <c r="E28" t="n">
        <v>13.62</v>
      </c>
      <c r="F28" t="n">
        <v>10.66</v>
      </c>
      <c r="G28" t="n">
        <v>42.65</v>
      </c>
      <c r="H28" t="n">
        <v>0.71</v>
      </c>
      <c r="I28" t="n">
        <v>15</v>
      </c>
      <c r="J28" t="n">
        <v>186.46</v>
      </c>
      <c r="K28" t="n">
        <v>52.44</v>
      </c>
      <c r="L28" t="n">
        <v>7.5</v>
      </c>
      <c r="M28" t="n">
        <v>13</v>
      </c>
      <c r="N28" t="n">
        <v>36.52</v>
      </c>
      <c r="O28" t="n">
        <v>23230.78</v>
      </c>
      <c r="P28" t="n">
        <v>138.17</v>
      </c>
      <c r="Q28" t="n">
        <v>197.8</v>
      </c>
      <c r="R28" t="n">
        <v>35.75</v>
      </c>
      <c r="S28" t="n">
        <v>25.4</v>
      </c>
      <c r="T28" t="n">
        <v>4296.66</v>
      </c>
      <c r="U28" t="n">
        <v>0.71</v>
      </c>
      <c r="V28" t="n">
        <v>0.87</v>
      </c>
      <c r="W28" t="n">
        <v>2.96</v>
      </c>
      <c r="X28" t="n">
        <v>0.27</v>
      </c>
      <c r="Y28" t="n">
        <v>1</v>
      </c>
      <c r="Z28" t="n">
        <v>10</v>
      </c>
      <c r="AA28" t="n">
        <v>438.932289033428</v>
      </c>
      <c r="AB28" t="n">
        <v>600.5665221814639</v>
      </c>
      <c r="AC28" t="n">
        <v>543.2492962048719</v>
      </c>
      <c r="AD28" t="n">
        <v>438932.2890334281</v>
      </c>
      <c r="AE28" t="n">
        <v>600566.5221814639</v>
      </c>
      <c r="AF28" t="n">
        <v>1.787253800482402e-05</v>
      </c>
      <c r="AG28" t="n">
        <v>36</v>
      </c>
      <c r="AH28" t="n">
        <v>543249.296204872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7.374</v>
      </c>
      <c r="E29" t="n">
        <v>13.56</v>
      </c>
      <c r="F29" t="n">
        <v>10.64</v>
      </c>
      <c r="G29" t="n">
        <v>45.61</v>
      </c>
      <c r="H29" t="n">
        <v>0.74</v>
      </c>
      <c r="I29" t="n">
        <v>14</v>
      </c>
      <c r="J29" t="n">
        <v>186.84</v>
      </c>
      <c r="K29" t="n">
        <v>52.44</v>
      </c>
      <c r="L29" t="n">
        <v>7.75</v>
      </c>
      <c r="M29" t="n">
        <v>12</v>
      </c>
      <c r="N29" t="n">
        <v>36.65</v>
      </c>
      <c r="O29" t="n">
        <v>23277.49</v>
      </c>
      <c r="P29" t="n">
        <v>137.87</v>
      </c>
      <c r="Q29" t="n">
        <v>197.77</v>
      </c>
      <c r="R29" t="n">
        <v>35.17</v>
      </c>
      <c r="S29" t="n">
        <v>25.4</v>
      </c>
      <c r="T29" t="n">
        <v>4009.39</v>
      </c>
      <c r="U29" t="n">
        <v>0.72</v>
      </c>
      <c r="V29" t="n">
        <v>0.87</v>
      </c>
      <c r="W29" t="n">
        <v>2.96</v>
      </c>
      <c r="X29" t="n">
        <v>0.25</v>
      </c>
      <c r="Y29" t="n">
        <v>1</v>
      </c>
      <c r="Z29" t="n">
        <v>10</v>
      </c>
      <c r="AA29" t="n">
        <v>438.224330338165</v>
      </c>
      <c r="AB29" t="n">
        <v>599.5978618616716</v>
      </c>
      <c r="AC29" t="n">
        <v>542.3730834664775</v>
      </c>
      <c r="AD29" t="n">
        <v>438224.330338165</v>
      </c>
      <c r="AE29" t="n">
        <v>599597.8618616717</v>
      </c>
      <c r="AF29" t="n">
        <v>1.794383640551314e-05</v>
      </c>
      <c r="AG29" t="n">
        <v>36</v>
      </c>
      <c r="AH29" t="n">
        <v>542373.0834664775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7.3727</v>
      </c>
      <c r="E30" t="n">
        <v>13.56</v>
      </c>
      <c r="F30" t="n">
        <v>10.65</v>
      </c>
      <c r="G30" t="n">
        <v>45.62</v>
      </c>
      <c r="H30" t="n">
        <v>0.76</v>
      </c>
      <c r="I30" t="n">
        <v>14</v>
      </c>
      <c r="J30" t="n">
        <v>187.22</v>
      </c>
      <c r="K30" t="n">
        <v>52.44</v>
      </c>
      <c r="L30" t="n">
        <v>8</v>
      </c>
      <c r="M30" t="n">
        <v>12</v>
      </c>
      <c r="N30" t="n">
        <v>36.78</v>
      </c>
      <c r="O30" t="n">
        <v>23324.24</v>
      </c>
      <c r="P30" t="n">
        <v>137.72</v>
      </c>
      <c r="Q30" t="n">
        <v>197.75</v>
      </c>
      <c r="R30" t="n">
        <v>35.43</v>
      </c>
      <c r="S30" t="n">
        <v>25.4</v>
      </c>
      <c r="T30" t="n">
        <v>4140.01</v>
      </c>
      <c r="U30" t="n">
        <v>0.72</v>
      </c>
      <c r="V30" t="n">
        <v>0.87</v>
      </c>
      <c r="W30" t="n">
        <v>2.96</v>
      </c>
      <c r="X30" t="n">
        <v>0.26</v>
      </c>
      <c r="Y30" t="n">
        <v>1</v>
      </c>
      <c r="Z30" t="n">
        <v>10</v>
      </c>
      <c r="AA30" t="n">
        <v>438.1467084260328</v>
      </c>
      <c r="AB30" t="n">
        <v>599.4916561370552</v>
      </c>
      <c r="AC30" t="n">
        <v>542.2770138671577</v>
      </c>
      <c r="AD30" t="n">
        <v>438146.7084260328</v>
      </c>
      <c r="AE30" t="n">
        <v>599491.6561370553</v>
      </c>
      <c r="AF30" t="n">
        <v>1.794067299524365e-05</v>
      </c>
      <c r="AG30" t="n">
        <v>36</v>
      </c>
      <c r="AH30" t="n">
        <v>542277.0138671577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7.3936</v>
      </c>
      <c r="E31" t="n">
        <v>13.53</v>
      </c>
      <c r="F31" t="n">
        <v>10.64</v>
      </c>
      <c r="G31" t="n">
        <v>49.12</v>
      </c>
      <c r="H31" t="n">
        <v>0.78</v>
      </c>
      <c r="I31" t="n">
        <v>13</v>
      </c>
      <c r="J31" t="n">
        <v>187.6</v>
      </c>
      <c r="K31" t="n">
        <v>52.44</v>
      </c>
      <c r="L31" t="n">
        <v>8.25</v>
      </c>
      <c r="M31" t="n">
        <v>11</v>
      </c>
      <c r="N31" t="n">
        <v>36.9</v>
      </c>
      <c r="O31" t="n">
        <v>23371.04</v>
      </c>
      <c r="P31" t="n">
        <v>137.54</v>
      </c>
      <c r="Q31" t="n">
        <v>197.77</v>
      </c>
      <c r="R31" t="n">
        <v>35.19</v>
      </c>
      <c r="S31" t="n">
        <v>25.4</v>
      </c>
      <c r="T31" t="n">
        <v>4025.89</v>
      </c>
      <c r="U31" t="n">
        <v>0.72</v>
      </c>
      <c r="V31" t="n">
        <v>0.87</v>
      </c>
      <c r="W31" t="n">
        <v>2.96</v>
      </c>
      <c r="X31" t="n">
        <v>0.25</v>
      </c>
      <c r="Y31" t="n">
        <v>1</v>
      </c>
      <c r="Z31" t="n">
        <v>10</v>
      </c>
      <c r="AA31" t="n">
        <v>437.675722718202</v>
      </c>
      <c r="AB31" t="n">
        <v>598.8472327131782</v>
      </c>
      <c r="AC31" t="n">
        <v>541.6940933104015</v>
      </c>
      <c r="AD31" t="n">
        <v>437675.722718202</v>
      </c>
      <c r="AE31" t="n">
        <v>598847.2327131781</v>
      </c>
      <c r="AF31" t="n">
        <v>1.799153089880688e-05</v>
      </c>
      <c r="AG31" t="n">
        <v>36</v>
      </c>
      <c r="AH31" t="n">
        <v>541694.0933104015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7.3983</v>
      </c>
      <c r="E32" t="n">
        <v>13.52</v>
      </c>
      <c r="F32" t="n">
        <v>10.63</v>
      </c>
      <c r="G32" t="n">
        <v>49.08</v>
      </c>
      <c r="H32" t="n">
        <v>0.8</v>
      </c>
      <c r="I32" t="n">
        <v>13</v>
      </c>
      <c r="J32" t="n">
        <v>187.98</v>
      </c>
      <c r="K32" t="n">
        <v>52.44</v>
      </c>
      <c r="L32" t="n">
        <v>8.5</v>
      </c>
      <c r="M32" t="n">
        <v>11</v>
      </c>
      <c r="N32" t="n">
        <v>37.03</v>
      </c>
      <c r="O32" t="n">
        <v>23417.88</v>
      </c>
      <c r="P32" t="n">
        <v>137.58</v>
      </c>
      <c r="Q32" t="n">
        <v>197.76</v>
      </c>
      <c r="R32" t="n">
        <v>35.09</v>
      </c>
      <c r="S32" t="n">
        <v>25.4</v>
      </c>
      <c r="T32" t="n">
        <v>3978.2</v>
      </c>
      <c r="U32" t="n">
        <v>0.72</v>
      </c>
      <c r="V32" t="n">
        <v>0.88</v>
      </c>
      <c r="W32" t="n">
        <v>2.96</v>
      </c>
      <c r="X32" t="n">
        <v>0.24</v>
      </c>
      <c r="Y32" t="n">
        <v>1</v>
      </c>
      <c r="Z32" t="n">
        <v>10</v>
      </c>
      <c r="AA32" t="n">
        <v>437.6195133819298</v>
      </c>
      <c r="AB32" t="n">
        <v>598.7703246195098</v>
      </c>
      <c r="AC32" t="n">
        <v>541.6245252172516</v>
      </c>
      <c r="AD32" t="n">
        <v>437619.5133819298</v>
      </c>
      <c r="AE32" t="n">
        <v>598770.3246195097</v>
      </c>
      <c r="AF32" t="n">
        <v>1.800296784362732e-05</v>
      </c>
      <c r="AG32" t="n">
        <v>36</v>
      </c>
      <c r="AH32" t="n">
        <v>541624.5252172516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7.3995</v>
      </c>
      <c r="E33" t="n">
        <v>13.51</v>
      </c>
      <c r="F33" t="n">
        <v>10.63</v>
      </c>
      <c r="G33" t="n">
        <v>49.07</v>
      </c>
      <c r="H33" t="n">
        <v>0.82</v>
      </c>
      <c r="I33" t="n">
        <v>13</v>
      </c>
      <c r="J33" t="n">
        <v>188.36</v>
      </c>
      <c r="K33" t="n">
        <v>52.44</v>
      </c>
      <c r="L33" t="n">
        <v>8.75</v>
      </c>
      <c r="M33" t="n">
        <v>11</v>
      </c>
      <c r="N33" t="n">
        <v>37.16</v>
      </c>
      <c r="O33" t="n">
        <v>23464.76</v>
      </c>
      <c r="P33" t="n">
        <v>137.26</v>
      </c>
      <c r="Q33" t="n">
        <v>197.76</v>
      </c>
      <c r="R33" t="n">
        <v>34.94</v>
      </c>
      <c r="S33" t="n">
        <v>25.4</v>
      </c>
      <c r="T33" t="n">
        <v>3898.72</v>
      </c>
      <c r="U33" t="n">
        <v>0.73</v>
      </c>
      <c r="V33" t="n">
        <v>0.88</v>
      </c>
      <c r="W33" t="n">
        <v>2.96</v>
      </c>
      <c r="X33" t="n">
        <v>0.24</v>
      </c>
      <c r="Y33" t="n">
        <v>1</v>
      </c>
      <c r="Z33" t="n">
        <v>10</v>
      </c>
      <c r="AA33" t="n">
        <v>437.3655652690307</v>
      </c>
      <c r="AB33" t="n">
        <v>598.422861608041</v>
      </c>
      <c r="AC33" t="n">
        <v>541.3102235879301</v>
      </c>
      <c r="AD33" t="n">
        <v>437365.5652690307</v>
      </c>
      <c r="AE33" t="n">
        <v>598422.861608041</v>
      </c>
      <c r="AF33" t="n">
        <v>1.800588791464531e-05</v>
      </c>
      <c r="AG33" t="n">
        <v>36</v>
      </c>
      <c r="AH33" t="n">
        <v>541310.2235879301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7.4305</v>
      </c>
      <c r="E34" t="n">
        <v>13.46</v>
      </c>
      <c r="F34" t="n">
        <v>10.61</v>
      </c>
      <c r="G34" t="n">
        <v>53.05</v>
      </c>
      <c r="H34" t="n">
        <v>0.85</v>
      </c>
      <c r="I34" t="n">
        <v>12</v>
      </c>
      <c r="J34" t="n">
        <v>188.74</v>
      </c>
      <c r="K34" t="n">
        <v>52.44</v>
      </c>
      <c r="L34" t="n">
        <v>9</v>
      </c>
      <c r="M34" t="n">
        <v>10</v>
      </c>
      <c r="N34" t="n">
        <v>37.3</v>
      </c>
      <c r="O34" t="n">
        <v>23511.69</v>
      </c>
      <c r="P34" t="n">
        <v>136.78</v>
      </c>
      <c r="Q34" t="n">
        <v>197.8</v>
      </c>
      <c r="R34" t="n">
        <v>34.26</v>
      </c>
      <c r="S34" t="n">
        <v>25.4</v>
      </c>
      <c r="T34" t="n">
        <v>3565.96</v>
      </c>
      <c r="U34" t="n">
        <v>0.74</v>
      </c>
      <c r="V34" t="n">
        <v>0.88</v>
      </c>
      <c r="W34" t="n">
        <v>2.96</v>
      </c>
      <c r="X34" t="n">
        <v>0.22</v>
      </c>
      <c r="Y34" t="n">
        <v>1</v>
      </c>
      <c r="Z34" t="n">
        <v>10</v>
      </c>
      <c r="AA34" t="n">
        <v>436.5111510488851</v>
      </c>
      <c r="AB34" t="n">
        <v>597.2538143779427</v>
      </c>
      <c r="AC34" t="n">
        <v>540.2527485847044</v>
      </c>
      <c r="AD34" t="n">
        <v>436511.1510488851</v>
      </c>
      <c r="AE34" t="n">
        <v>597253.8143779427</v>
      </c>
      <c r="AF34" t="n">
        <v>1.80813230826099e-05</v>
      </c>
      <c r="AG34" t="n">
        <v>36</v>
      </c>
      <c r="AH34" t="n">
        <v>540252.7485847044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7.429</v>
      </c>
      <c r="E35" t="n">
        <v>13.46</v>
      </c>
      <c r="F35" t="n">
        <v>10.61</v>
      </c>
      <c r="G35" t="n">
        <v>53.07</v>
      </c>
      <c r="H35" t="n">
        <v>0.87</v>
      </c>
      <c r="I35" t="n">
        <v>12</v>
      </c>
      <c r="J35" t="n">
        <v>189.12</v>
      </c>
      <c r="K35" t="n">
        <v>52.44</v>
      </c>
      <c r="L35" t="n">
        <v>9.25</v>
      </c>
      <c r="M35" t="n">
        <v>10</v>
      </c>
      <c r="N35" t="n">
        <v>37.43</v>
      </c>
      <c r="O35" t="n">
        <v>23558.67</v>
      </c>
      <c r="P35" t="n">
        <v>136.83</v>
      </c>
      <c r="Q35" t="n">
        <v>197.78</v>
      </c>
      <c r="R35" t="n">
        <v>34.21</v>
      </c>
      <c r="S35" t="n">
        <v>25.4</v>
      </c>
      <c r="T35" t="n">
        <v>3539.74</v>
      </c>
      <c r="U35" t="n">
        <v>0.74</v>
      </c>
      <c r="V35" t="n">
        <v>0.88</v>
      </c>
      <c r="W35" t="n">
        <v>2.96</v>
      </c>
      <c r="X35" t="n">
        <v>0.22</v>
      </c>
      <c r="Y35" t="n">
        <v>1</v>
      </c>
      <c r="Z35" t="n">
        <v>10</v>
      </c>
      <c r="AA35" t="n">
        <v>436.5707167084371</v>
      </c>
      <c r="AB35" t="n">
        <v>597.3353147411933</v>
      </c>
      <c r="AC35" t="n">
        <v>540.3264706676727</v>
      </c>
      <c r="AD35" t="n">
        <v>436570.7167084371</v>
      </c>
      <c r="AE35" t="n">
        <v>597335.3147411933</v>
      </c>
      <c r="AF35" t="n">
        <v>1.807767299383742e-05</v>
      </c>
      <c r="AG35" t="n">
        <v>36</v>
      </c>
      <c r="AH35" t="n">
        <v>540326.4706676727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7.4351</v>
      </c>
      <c r="E36" t="n">
        <v>13.45</v>
      </c>
      <c r="F36" t="n">
        <v>10.6</v>
      </c>
      <c r="G36" t="n">
        <v>53.01</v>
      </c>
      <c r="H36" t="n">
        <v>0.89</v>
      </c>
      <c r="I36" t="n">
        <v>12</v>
      </c>
      <c r="J36" t="n">
        <v>189.5</v>
      </c>
      <c r="K36" t="n">
        <v>52.44</v>
      </c>
      <c r="L36" t="n">
        <v>9.5</v>
      </c>
      <c r="M36" t="n">
        <v>10</v>
      </c>
      <c r="N36" t="n">
        <v>37.56</v>
      </c>
      <c r="O36" t="n">
        <v>23605.68</v>
      </c>
      <c r="P36" t="n">
        <v>136.35</v>
      </c>
      <c r="Q36" t="n">
        <v>197.82</v>
      </c>
      <c r="R36" t="n">
        <v>34.03</v>
      </c>
      <c r="S36" t="n">
        <v>25.4</v>
      </c>
      <c r="T36" t="n">
        <v>3451.13</v>
      </c>
      <c r="U36" t="n">
        <v>0.75</v>
      </c>
      <c r="V36" t="n">
        <v>0.88</v>
      </c>
      <c r="W36" t="n">
        <v>2.96</v>
      </c>
      <c r="X36" t="n">
        <v>0.21</v>
      </c>
      <c r="Y36" t="n">
        <v>1</v>
      </c>
      <c r="Z36" t="n">
        <v>10</v>
      </c>
      <c r="AA36" t="n">
        <v>436.1134779108772</v>
      </c>
      <c r="AB36" t="n">
        <v>596.7097004464197</v>
      </c>
      <c r="AC36" t="n">
        <v>539.7605641231371</v>
      </c>
      <c r="AD36" t="n">
        <v>436113.4779108772</v>
      </c>
      <c r="AE36" t="n">
        <v>596709.7004464197</v>
      </c>
      <c r="AF36" t="n">
        <v>1.809251668817884e-05</v>
      </c>
      <c r="AG36" t="n">
        <v>36</v>
      </c>
      <c r="AH36" t="n">
        <v>539760.5641231372</v>
      </c>
    </row>
    <row r="37">
      <c r="A37" t="n">
        <v>35</v>
      </c>
      <c r="B37" t="n">
        <v>90</v>
      </c>
      <c r="C37" t="inlineStr">
        <is>
          <t xml:space="preserve">CONCLUIDO	</t>
        </is>
      </c>
      <c r="D37" t="n">
        <v>7.4585</v>
      </c>
      <c r="E37" t="n">
        <v>13.41</v>
      </c>
      <c r="F37" t="n">
        <v>10.6</v>
      </c>
      <c r="G37" t="n">
        <v>57.8</v>
      </c>
      <c r="H37" t="n">
        <v>0.91</v>
      </c>
      <c r="I37" t="n">
        <v>11</v>
      </c>
      <c r="J37" t="n">
        <v>189.88</v>
      </c>
      <c r="K37" t="n">
        <v>52.44</v>
      </c>
      <c r="L37" t="n">
        <v>9.75</v>
      </c>
      <c r="M37" t="n">
        <v>9</v>
      </c>
      <c r="N37" t="n">
        <v>37.69</v>
      </c>
      <c r="O37" t="n">
        <v>23652.75</v>
      </c>
      <c r="P37" t="n">
        <v>135.98</v>
      </c>
      <c r="Q37" t="n">
        <v>197.77</v>
      </c>
      <c r="R37" t="n">
        <v>33.77</v>
      </c>
      <c r="S37" t="n">
        <v>25.4</v>
      </c>
      <c r="T37" t="n">
        <v>3325.82</v>
      </c>
      <c r="U37" t="n">
        <v>0.75</v>
      </c>
      <c r="V37" t="n">
        <v>0.88</v>
      </c>
      <c r="W37" t="n">
        <v>2.96</v>
      </c>
      <c r="X37" t="n">
        <v>0.21</v>
      </c>
      <c r="Y37" t="n">
        <v>1</v>
      </c>
      <c r="Z37" t="n">
        <v>10</v>
      </c>
      <c r="AA37" t="n">
        <v>426.5430189097266</v>
      </c>
      <c r="AB37" t="n">
        <v>583.6149762221931</v>
      </c>
      <c r="AC37" t="n">
        <v>527.9155820003099</v>
      </c>
      <c r="AD37" t="n">
        <v>426543.0189097266</v>
      </c>
      <c r="AE37" t="n">
        <v>583614.9762221931</v>
      </c>
      <c r="AF37" t="n">
        <v>1.814945807302953e-05</v>
      </c>
      <c r="AG37" t="n">
        <v>35</v>
      </c>
      <c r="AH37" t="n">
        <v>527915.5820003098</v>
      </c>
    </row>
    <row r="38">
      <c r="A38" t="n">
        <v>36</v>
      </c>
      <c r="B38" t="n">
        <v>90</v>
      </c>
      <c r="C38" t="inlineStr">
        <is>
          <t xml:space="preserve">CONCLUIDO	</t>
        </is>
      </c>
      <c r="D38" t="n">
        <v>7.4669</v>
      </c>
      <c r="E38" t="n">
        <v>13.39</v>
      </c>
      <c r="F38" t="n">
        <v>10.58</v>
      </c>
      <c r="G38" t="n">
        <v>57.71</v>
      </c>
      <c r="H38" t="n">
        <v>0.93</v>
      </c>
      <c r="I38" t="n">
        <v>11</v>
      </c>
      <c r="J38" t="n">
        <v>190.26</v>
      </c>
      <c r="K38" t="n">
        <v>52.44</v>
      </c>
      <c r="L38" t="n">
        <v>10</v>
      </c>
      <c r="M38" t="n">
        <v>9</v>
      </c>
      <c r="N38" t="n">
        <v>37.82</v>
      </c>
      <c r="O38" t="n">
        <v>23699.85</v>
      </c>
      <c r="P38" t="n">
        <v>135.79</v>
      </c>
      <c r="Q38" t="n">
        <v>197.83</v>
      </c>
      <c r="R38" t="n">
        <v>33.3</v>
      </c>
      <c r="S38" t="n">
        <v>25.4</v>
      </c>
      <c r="T38" t="n">
        <v>3090.05</v>
      </c>
      <c r="U38" t="n">
        <v>0.76</v>
      </c>
      <c r="V38" t="n">
        <v>0.88</v>
      </c>
      <c r="W38" t="n">
        <v>2.96</v>
      </c>
      <c r="X38" t="n">
        <v>0.19</v>
      </c>
      <c r="Y38" t="n">
        <v>1</v>
      </c>
      <c r="Z38" t="n">
        <v>10</v>
      </c>
      <c r="AA38" t="n">
        <v>426.2526859826928</v>
      </c>
      <c r="AB38" t="n">
        <v>583.2177299028407</v>
      </c>
      <c r="AC38" t="n">
        <v>527.5562483121377</v>
      </c>
      <c r="AD38" t="n">
        <v>426252.6859826928</v>
      </c>
      <c r="AE38" t="n">
        <v>583217.7299028407</v>
      </c>
      <c r="AF38" t="n">
        <v>1.816989857015542e-05</v>
      </c>
      <c r="AG38" t="n">
        <v>35</v>
      </c>
      <c r="AH38" t="n">
        <v>527556.2483121377</v>
      </c>
    </row>
    <row r="39">
      <c r="A39" t="n">
        <v>37</v>
      </c>
      <c r="B39" t="n">
        <v>90</v>
      </c>
      <c r="C39" t="inlineStr">
        <is>
          <t xml:space="preserve">CONCLUIDO	</t>
        </is>
      </c>
      <c r="D39" t="n">
        <v>7.4661</v>
      </c>
      <c r="E39" t="n">
        <v>13.39</v>
      </c>
      <c r="F39" t="n">
        <v>10.58</v>
      </c>
      <c r="G39" t="n">
        <v>57.72</v>
      </c>
      <c r="H39" t="n">
        <v>0.95</v>
      </c>
      <c r="I39" t="n">
        <v>11</v>
      </c>
      <c r="J39" t="n">
        <v>190.65</v>
      </c>
      <c r="K39" t="n">
        <v>52.44</v>
      </c>
      <c r="L39" t="n">
        <v>10.25</v>
      </c>
      <c r="M39" t="n">
        <v>9</v>
      </c>
      <c r="N39" t="n">
        <v>37.95</v>
      </c>
      <c r="O39" t="n">
        <v>23747</v>
      </c>
      <c r="P39" t="n">
        <v>135.81</v>
      </c>
      <c r="Q39" t="n">
        <v>197.75</v>
      </c>
      <c r="R39" t="n">
        <v>33.35</v>
      </c>
      <c r="S39" t="n">
        <v>25.4</v>
      </c>
      <c r="T39" t="n">
        <v>3116.83</v>
      </c>
      <c r="U39" t="n">
        <v>0.76</v>
      </c>
      <c r="V39" t="n">
        <v>0.88</v>
      </c>
      <c r="W39" t="n">
        <v>2.96</v>
      </c>
      <c r="X39" t="n">
        <v>0.19</v>
      </c>
      <c r="Y39" t="n">
        <v>1</v>
      </c>
      <c r="Z39" t="n">
        <v>10</v>
      </c>
      <c r="AA39" t="n">
        <v>426.2792965068934</v>
      </c>
      <c r="AB39" t="n">
        <v>583.2541395960254</v>
      </c>
      <c r="AC39" t="n">
        <v>527.5891831153062</v>
      </c>
      <c r="AD39" t="n">
        <v>426279.2965068935</v>
      </c>
      <c r="AE39" t="n">
        <v>583254.1395960255</v>
      </c>
      <c r="AF39" t="n">
        <v>1.816795185614343e-05</v>
      </c>
      <c r="AG39" t="n">
        <v>35</v>
      </c>
      <c r="AH39" t="n">
        <v>527589.1831153062</v>
      </c>
    </row>
    <row r="40">
      <c r="A40" t="n">
        <v>38</v>
      </c>
      <c r="B40" t="n">
        <v>90</v>
      </c>
      <c r="C40" t="inlineStr">
        <is>
          <t xml:space="preserve">CONCLUIDO	</t>
        </is>
      </c>
      <c r="D40" t="n">
        <v>7.463</v>
      </c>
      <c r="E40" t="n">
        <v>13.4</v>
      </c>
      <c r="F40" t="n">
        <v>10.59</v>
      </c>
      <c r="G40" t="n">
        <v>57.75</v>
      </c>
      <c r="H40" t="n">
        <v>0.98</v>
      </c>
      <c r="I40" t="n">
        <v>11</v>
      </c>
      <c r="J40" t="n">
        <v>191.03</v>
      </c>
      <c r="K40" t="n">
        <v>52.44</v>
      </c>
      <c r="L40" t="n">
        <v>10.5</v>
      </c>
      <c r="M40" t="n">
        <v>9</v>
      </c>
      <c r="N40" t="n">
        <v>38.09</v>
      </c>
      <c r="O40" t="n">
        <v>23794.2</v>
      </c>
      <c r="P40" t="n">
        <v>135.88</v>
      </c>
      <c r="Q40" t="n">
        <v>197.76</v>
      </c>
      <c r="R40" t="n">
        <v>33.37</v>
      </c>
      <c r="S40" t="n">
        <v>25.4</v>
      </c>
      <c r="T40" t="n">
        <v>3127.71</v>
      </c>
      <c r="U40" t="n">
        <v>0.76</v>
      </c>
      <c r="V40" t="n">
        <v>0.88</v>
      </c>
      <c r="W40" t="n">
        <v>2.96</v>
      </c>
      <c r="X40" t="n">
        <v>0.2</v>
      </c>
      <c r="Y40" t="n">
        <v>1</v>
      </c>
      <c r="Z40" t="n">
        <v>10</v>
      </c>
      <c r="AA40" t="n">
        <v>426.3896048024078</v>
      </c>
      <c r="AB40" t="n">
        <v>583.4050682724067</v>
      </c>
      <c r="AC40" t="n">
        <v>527.7257073706434</v>
      </c>
      <c r="AD40" t="n">
        <v>426389.6048024078</v>
      </c>
      <c r="AE40" t="n">
        <v>583405.0682724067</v>
      </c>
      <c r="AF40" t="n">
        <v>1.816040833934697e-05</v>
      </c>
      <c r="AG40" t="n">
        <v>35</v>
      </c>
      <c r="AH40" t="n">
        <v>527725.7073706434</v>
      </c>
    </row>
    <row r="41">
      <c r="A41" t="n">
        <v>39</v>
      </c>
      <c r="B41" t="n">
        <v>90</v>
      </c>
      <c r="C41" t="inlineStr">
        <is>
          <t xml:space="preserve">CONCLUIDO	</t>
        </is>
      </c>
      <c r="D41" t="n">
        <v>7.4945</v>
      </c>
      <c r="E41" t="n">
        <v>13.34</v>
      </c>
      <c r="F41" t="n">
        <v>10.57</v>
      </c>
      <c r="G41" t="n">
        <v>63.4</v>
      </c>
      <c r="H41" t="n">
        <v>1</v>
      </c>
      <c r="I41" t="n">
        <v>10</v>
      </c>
      <c r="J41" t="n">
        <v>191.41</v>
      </c>
      <c r="K41" t="n">
        <v>52.44</v>
      </c>
      <c r="L41" t="n">
        <v>10.75</v>
      </c>
      <c r="M41" t="n">
        <v>8</v>
      </c>
      <c r="N41" t="n">
        <v>38.22</v>
      </c>
      <c r="O41" t="n">
        <v>23841.44</v>
      </c>
      <c r="P41" t="n">
        <v>135.28</v>
      </c>
      <c r="Q41" t="n">
        <v>197.8</v>
      </c>
      <c r="R41" t="n">
        <v>32.83</v>
      </c>
      <c r="S41" t="n">
        <v>25.4</v>
      </c>
      <c r="T41" t="n">
        <v>2859.93</v>
      </c>
      <c r="U41" t="n">
        <v>0.77</v>
      </c>
      <c r="V41" t="n">
        <v>0.88</v>
      </c>
      <c r="W41" t="n">
        <v>2.96</v>
      </c>
      <c r="X41" t="n">
        <v>0.18</v>
      </c>
      <c r="Y41" t="n">
        <v>1</v>
      </c>
      <c r="Z41" t="n">
        <v>10</v>
      </c>
      <c r="AA41" t="n">
        <v>425.4562501260329</v>
      </c>
      <c r="AB41" t="n">
        <v>582.1280112274884</v>
      </c>
      <c r="AC41" t="n">
        <v>526.5705308577312</v>
      </c>
      <c r="AD41" t="n">
        <v>425456.2501260329</v>
      </c>
      <c r="AE41" t="n">
        <v>582128.0112274884</v>
      </c>
      <c r="AF41" t="n">
        <v>1.823706020356906e-05</v>
      </c>
      <c r="AG41" t="n">
        <v>35</v>
      </c>
      <c r="AH41" t="n">
        <v>526570.5308577312</v>
      </c>
    </row>
    <row r="42">
      <c r="A42" t="n">
        <v>40</v>
      </c>
      <c r="B42" t="n">
        <v>90</v>
      </c>
      <c r="C42" t="inlineStr">
        <is>
          <t xml:space="preserve">CONCLUIDO	</t>
        </is>
      </c>
      <c r="D42" t="n">
        <v>7.4948</v>
      </c>
      <c r="E42" t="n">
        <v>13.34</v>
      </c>
      <c r="F42" t="n">
        <v>10.57</v>
      </c>
      <c r="G42" t="n">
        <v>63.4</v>
      </c>
      <c r="H42" t="n">
        <v>1.02</v>
      </c>
      <c r="I42" t="n">
        <v>10</v>
      </c>
      <c r="J42" t="n">
        <v>191.79</v>
      </c>
      <c r="K42" t="n">
        <v>52.44</v>
      </c>
      <c r="L42" t="n">
        <v>11</v>
      </c>
      <c r="M42" t="n">
        <v>8</v>
      </c>
      <c r="N42" t="n">
        <v>38.35</v>
      </c>
      <c r="O42" t="n">
        <v>23888.73</v>
      </c>
      <c r="P42" t="n">
        <v>135.4</v>
      </c>
      <c r="Q42" t="n">
        <v>197.8</v>
      </c>
      <c r="R42" t="n">
        <v>32.79</v>
      </c>
      <c r="S42" t="n">
        <v>25.4</v>
      </c>
      <c r="T42" t="n">
        <v>2843.56</v>
      </c>
      <c r="U42" t="n">
        <v>0.77</v>
      </c>
      <c r="V42" t="n">
        <v>0.88</v>
      </c>
      <c r="W42" t="n">
        <v>2.96</v>
      </c>
      <c r="X42" t="n">
        <v>0.18</v>
      </c>
      <c r="Y42" t="n">
        <v>1</v>
      </c>
      <c r="Z42" t="n">
        <v>10</v>
      </c>
      <c r="AA42" t="n">
        <v>425.5389187542844</v>
      </c>
      <c r="AB42" t="n">
        <v>582.2411220917446</v>
      </c>
      <c r="AC42" t="n">
        <v>526.6728465798549</v>
      </c>
      <c r="AD42" t="n">
        <v>425538.9187542844</v>
      </c>
      <c r="AE42" t="n">
        <v>582241.1220917446</v>
      </c>
      <c r="AF42" t="n">
        <v>1.823779022132355e-05</v>
      </c>
      <c r="AG42" t="n">
        <v>35</v>
      </c>
      <c r="AH42" t="n">
        <v>526672.8465798548</v>
      </c>
    </row>
    <row r="43">
      <c r="A43" t="n">
        <v>41</v>
      </c>
      <c r="B43" t="n">
        <v>90</v>
      </c>
      <c r="C43" t="inlineStr">
        <is>
          <t xml:space="preserve">CONCLUIDO	</t>
        </is>
      </c>
      <c r="D43" t="n">
        <v>7.4989</v>
      </c>
      <c r="E43" t="n">
        <v>13.34</v>
      </c>
      <c r="F43" t="n">
        <v>10.56</v>
      </c>
      <c r="G43" t="n">
        <v>63.36</v>
      </c>
      <c r="H43" t="n">
        <v>1.04</v>
      </c>
      <c r="I43" t="n">
        <v>10</v>
      </c>
      <c r="J43" t="n">
        <v>192.18</v>
      </c>
      <c r="K43" t="n">
        <v>52.44</v>
      </c>
      <c r="L43" t="n">
        <v>11.25</v>
      </c>
      <c r="M43" t="n">
        <v>8</v>
      </c>
      <c r="N43" t="n">
        <v>38.49</v>
      </c>
      <c r="O43" t="n">
        <v>23936.06</v>
      </c>
      <c r="P43" t="n">
        <v>135.21</v>
      </c>
      <c r="Q43" t="n">
        <v>197.75</v>
      </c>
      <c r="R43" t="n">
        <v>32.62</v>
      </c>
      <c r="S43" t="n">
        <v>25.4</v>
      </c>
      <c r="T43" t="n">
        <v>2756.03</v>
      </c>
      <c r="U43" t="n">
        <v>0.78</v>
      </c>
      <c r="V43" t="n">
        <v>0.88</v>
      </c>
      <c r="W43" t="n">
        <v>2.95</v>
      </c>
      <c r="X43" t="n">
        <v>0.17</v>
      </c>
      <c r="Y43" t="n">
        <v>1</v>
      </c>
      <c r="Z43" t="n">
        <v>10</v>
      </c>
      <c r="AA43" t="n">
        <v>425.3274805462217</v>
      </c>
      <c r="AB43" t="n">
        <v>581.9518230074777</v>
      </c>
      <c r="AC43" t="n">
        <v>526.4111577941568</v>
      </c>
      <c r="AD43" t="n">
        <v>425327.4805462217</v>
      </c>
      <c r="AE43" t="n">
        <v>581951.8230074778</v>
      </c>
      <c r="AF43" t="n">
        <v>1.8247767130635e-05</v>
      </c>
      <c r="AG43" t="n">
        <v>35</v>
      </c>
      <c r="AH43" t="n">
        <v>526411.1577941568</v>
      </c>
    </row>
    <row r="44">
      <c r="A44" t="n">
        <v>42</v>
      </c>
      <c r="B44" t="n">
        <v>90</v>
      </c>
      <c r="C44" t="inlineStr">
        <is>
          <t xml:space="preserve">CONCLUIDO	</t>
        </is>
      </c>
      <c r="D44" t="n">
        <v>7.498</v>
      </c>
      <c r="E44" t="n">
        <v>13.34</v>
      </c>
      <c r="F44" t="n">
        <v>10.56</v>
      </c>
      <c r="G44" t="n">
        <v>63.37</v>
      </c>
      <c r="H44" t="n">
        <v>1.06</v>
      </c>
      <c r="I44" t="n">
        <v>10</v>
      </c>
      <c r="J44" t="n">
        <v>192.56</v>
      </c>
      <c r="K44" t="n">
        <v>52.44</v>
      </c>
      <c r="L44" t="n">
        <v>11.5</v>
      </c>
      <c r="M44" t="n">
        <v>8</v>
      </c>
      <c r="N44" t="n">
        <v>38.62</v>
      </c>
      <c r="O44" t="n">
        <v>23983.44</v>
      </c>
      <c r="P44" t="n">
        <v>135.03</v>
      </c>
      <c r="Q44" t="n">
        <v>197.75</v>
      </c>
      <c r="R44" t="n">
        <v>32.74</v>
      </c>
      <c r="S44" t="n">
        <v>25.4</v>
      </c>
      <c r="T44" t="n">
        <v>2818.53</v>
      </c>
      <c r="U44" t="n">
        <v>0.78</v>
      </c>
      <c r="V44" t="n">
        <v>0.88</v>
      </c>
      <c r="W44" t="n">
        <v>2.95</v>
      </c>
      <c r="X44" t="n">
        <v>0.17</v>
      </c>
      <c r="Y44" t="n">
        <v>1</v>
      </c>
      <c r="Z44" t="n">
        <v>10</v>
      </c>
      <c r="AA44" t="n">
        <v>425.2102068924972</v>
      </c>
      <c r="AB44" t="n">
        <v>581.7913640207036</v>
      </c>
      <c r="AC44" t="n">
        <v>526.2660127878746</v>
      </c>
      <c r="AD44" t="n">
        <v>425210.2068924973</v>
      </c>
      <c r="AE44" t="n">
        <v>581791.3640207036</v>
      </c>
      <c r="AF44" t="n">
        <v>1.824557707737151e-05</v>
      </c>
      <c r="AG44" t="n">
        <v>35</v>
      </c>
      <c r="AH44" t="n">
        <v>526266.0127878747</v>
      </c>
    </row>
    <row r="45">
      <c r="A45" t="n">
        <v>43</v>
      </c>
      <c r="B45" t="n">
        <v>90</v>
      </c>
      <c r="C45" t="inlineStr">
        <is>
          <t xml:space="preserve">CONCLUIDO	</t>
        </is>
      </c>
      <c r="D45" t="n">
        <v>7.4975</v>
      </c>
      <c r="E45" t="n">
        <v>13.34</v>
      </c>
      <c r="F45" t="n">
        <v>10.56</v>
      </c>
      <c r="G45" t="n">
        <v>63.37</v>
      </c>
      <c r="H45" t="n">
        <v>1.08</v>
      </c>
      <c r="I45" t="n">
        <v>10</v>
      </c>
      <c r="J45" t="n">
        <v>192.95</v>
      </c>
      <c r="K45" t="n">
        <v>52.44</v>
      </c>
      <c r="L45" t="n">
        <v>11.75</v>
      </c>
      <c r="M45" t="n">
        <v>8</v>
      </c>
      <c r="N45" t="n">
        <v>38.75</v>
      </c>
      <c r="O45" t="n">
        <v>24030.86</v>
      </c>
      <c r="P45" t="n">
        <v>134.86</v>
      </c>
      <c r="Q45" t="n">
        <v>197.75</v>
      </c>
      <c r="R45" t="n">
        <v>32.76</v>
      </c>
      <c r="S45" t="n">
        <v>25.4</v>
      </c>
      <c r="T45" t="n">
        <v>2828.27</v>
      </c>
      <c r="U45" t="n">
        <v>0.78</v>
      </c>
      <c r="V45" t="n">
        <v>0.88</v>
      </c>
      <c r="W45" t="n">
        <v>2.95</v>
      </c>
      <c r="X45" t="n">
        <v>0.17</v>
      </c>
      <c r="Y45" t="n">
        <v>1</v>
      </c>
      <c r="Z45" t="n">
        <v>10</v>
      </c>
      <c r="AA45" t="n">
        <v>425.0942341474081</v>
      </c>
      <c r="AB45" t="n">
        <v>581.6326849945162</v>
      </c>
      <c r="AC45" t="n">
        <v>526.1224778652391</v>
      </c>
      <c r="AD45" t="n">
        <v>425094.2341474081</v>
      </c>
      <c r="AE45" t="n">
        <v>581632.6849945162</v>
      </c>
      <c r="AF45" t="n">
        <v>1.824436038111402e-05</v>
      </c>
      <c r="AG45" t="n">
        <v>35</v>
      </c>
      <c r="AH45" t="n">
        <v>526122.4778652391</v>
      </c>
    </row>
    <row r="46">
      <c r="A46" t="n">
        <v>44</v>
      </c>
      <c r="B46" t="n">
        <v>90</v>
      </c>
      <c r="C46" t="inlineStr">
        <is>
          <t xml:space="preserve">CONCLUIDO	</t>
        </is>
      </c>
      <c r="D46" t="n">
        <v>7.5287</v>
      </c>
      <c r="E46" t="n">
        <v>13.28</v>
      </c>
      <c r="F46" t="n">
        <v>10.54</v>
      </c>
      <c r="G46" t="n">
        <v>70.28</v>
      </c>
      <c r="H46" t="n">
        <v>1.1</v>
      </c>
      <c r="I46" t="n">
        <v>9</v>
      </c>
      <c r="J46" t="n">
        <v>193.33</v>
      </c>
      <c r="K46" t="n">
        <v>52.44</v>
      </c>
      <c r="L46" t="n">
        <v>12</v>
      </c>
      <c r="M46" t="n">
        <v>7</v>
      </c>
      <c r="N46" t="n">
        <v>38.89</v>
      </c>
      <c r="O46" t="n">
        <v>24078.33</v>
      </c>
      <c r="P46" t="n">
        <v>134.02</v>
      </c>
      <c r="Q46" t="n">
        <v>197.77</v>
      </c>
      <c r="R46" t="n">
        <v>32.1</v>
      </c>
      <c r="S46" t="n">
        <v>25.4</v>
      </c>
      <c r="T46" t="n">
        <v>2502.39</v>
      </c>
      <c r="U46" t="n">
        <v>0.79</v>
      </c>
      <c r="V46" t="n">
        <v>0.88</v>
      </c>
      <c r="W46" t="n">
        <v>2.95</v>
      </c>
      <c r="X46" t="n">
        <v>0.15</v>
      </c>
      <c r="Y46" t="n">
        <v>1</v>
      </c>
      <c r="Z46" t="n">
        <v>10</v>
      </c>
      <c r="AA46" t="n">
        <v>424.0014889305306</v>
      </c>
      <c r="AB46" t="n">
        <v>580.1375427802676</v>
      </c>
      <c r="AC46" t="n">
        <v>524.7700299254733</v>
      </c>
      <c r="AD46" t="n">
        <v>424001.4889305306</v>
      </c>
      <c r="AE46" t="n">
        <v>580137.5427802677</v>
      </c>
      <c r="AF46" t="n">
        <v>1.83202822275816e-05</v>
      </c>
      <c r="AG46" t="n">
        <v>35</v>
      </c>
      <c r="AH46" t="n">
        <v>524770.0299254733</v>
      </c>
    </row>
    <row r="47">
      <c r="A47" t="n">
        <v>45</v>
      </c>
      <c r="B47" t="n">
        <v>90</v>
      </c>
      <c r="C47" t="inlineStr">
        <is>
          <t xml:space="preserve">CONCLUIDO	</t>
        </is>
      </c>
      <c r="D47" t="n">
        <v>7.5202</v>
      </c>
      <c r="E47" t="n">
        <v>13.3</v>
      </c>
      <c r="F47" t="n">
        <v>10.56</v>
      </c>
      <c r="G47" t="n">
        <v>70.38</v>
      </c>
      <c r="H47" t="n">
        <v>1.12</v>
      </c>
      <c r="I47" t="n">
        <v>9</v>
      </c>
      <c r="J47" t="n">
        <v>193.72</v>
      </c>
      <c r="K47" t="n">
        <v>52.44</v>
      </c>
      <c r="L47" t="n">
        <v>12.25</v>
      </c>
      <c r="M47" t="n">
        <v>7</v>
      </c>
      <c r="N47" t="n">
        <v>39.02</v>
      </c>
      <c r="O47" t="n">
        <v>24125.85</v>
      </c>
      <c r="P47" t="n">
        <v>134.38</v>
      </c>
      <c r="Q47" t="n">
        <v>197.78</v>
      </c>
      <c r="R47" t="n">
        <v>32.64</v>
      </c>
      <c r="S47" t="n">
        <v>25.4</v>
      </c>
      <c r="T47" t="n">
        <v>2770.22</v>
      </c>
      <c r="U47" t="n">
        <v>0.78</v>
      </c>
      <c r="V47" t="n">
        <v>0.88</v>
      </c>
      <c r="W47" t="n">
        <v>2.95</v>
      </c>
      <c r="X47" t="n">
        <v>0.17</v>
      </c>
      <c r="Y47" t="n">
        <v>1</v>
      </c>
      <c r="Z47" t="n">
        <v>10</v>
      </c>
      <c r="AA47" t="n">
        <v>424.4114082977874</v>
      </c>
      <c r="AB47" t="n">
        <v>580.6984125429148</v>
      </c>
      <c r="AC47" t="n">
        <v>525.2773710651588</v>
      </c>
      <c r="AD47" t="n">
        <v>424411.4082977874</v>
      </c>
      <c r="AE47" t="n">
        <v>580698.4125429147</v>
      </c>
      <c r="AF47" t="n">
        <v>1.829959839120422e-05</v>
      </c>
      <c r="AG47" t="n">
        <v>35</v>
      </c>
      <c r="AH47" t="n">
        <v>525277.3710651589</v>
      </c>
    </row>
    <row r="48">
      <c r="A48" t="n">
        <v>46</v>
      </c>
      <c r="B48" t="n">
        <v>90</v>
      </c>
      <c r="C48" t="inlineStr">
        <is>
          <t xml:space="preserve">CONCLUIDO	</t>
        </is>
      </c>
      <c r="D48" t="n">
        <v>7.5199</v>
      </c>
      <c r="E48" t="n">
        <v>13.3</v>
      </c>
      <c r="F48" t="n">
        <v>10.56</v>
      </c>
      <c r="G48" t="n">
        <v>70.38</v>
      </c>
      <c r="H48" t="n">
        <v>1.14</v>
      </c>
      <c r="I48" t="n">
        <v>9</v>
      </c>
      <c r="J48" t="n">
        <v>194.1</v>
      </c>
      <c r="K48" t="n">
        <v>52.44</v>
      </c>
      <c r="L48" t="n">
        <v>12.5</v>
      </c>
      <c r="M48" t="n">
        <v>7</v>
      </c>
      <c r="N48" t="n">
        <v>39.16</v>
      </c>
      <c r="O48" t="n">
        <v>24173.41</v>
      </c>
      <c r="P48" t="n">
        <v>134.41</v>
      </c>
      <c r="Q48" t="n">
        <v>197.79</v>
      </c>
      <c r="R48" t="n">
        <v>32.5</v>
      </c>
      <c r="S48" t="n">
        <v>25.4</v>
      </c>
      <c r="T48" t="n">
        <v>2702.72</v>
      </c>
      <c r="U48" t="n">
        <v>0.78</v>
      </c>
      <c r="V48" t="n">
        <v>0.88</v>
      </c>
      <c r="W48" t="n">
        <v>2.96</v>
      </c>
      <c r="X48" t="n">
        <v>0.17</v>
      </c>
      <c r="Y48" t="n">
        <v>1</v>
      </c>
      <c r="Z48" t="n">
        <v>10</v>
      </c>
      <c r="AA48" t="n">
        <v>424.4375250676217</v>
      </c>
      <c r="AB48" t="n">
        <v>580.7341466595925</v>
      </c>
      <c r="AC48" t="n">
        <v>525.3096947678943</v>
      </c>
      <c r="AD48" t="n">
        <v>424437.5250676217</v>
      </c>
      <c r="AE48" t="n">
        <v>580734.1466595925</v>
      </c>
      <c r="AF48" t="n">
        <v>1.829886837344972e-05</v>
      </c>
      <c r="AG48" t="n">
        <v>35</v>
      </c>
      <c r="AH48" t="n">
        <v>525309.6947678942</v>
      </c>
    </row>
    <row r="49">
      <c r="A49" t="n">
        <v>47</v>
      </c>
      <c r="B49" t="n">
        <v>90</v>
      </c>
      <c r="C49" t="inlineStr">
        <is>
          <t xml:space="preserve">CONCLUIDO	</t>
        </is>
      </c>
      <c r="D49" t="n">
        <v>7.5229</v>
      </c>
      <c r="E49" t="n">
        <v>13.29</v>
      </c>
      <c r="F49" t="n">
        <v>10.55</v>
      </c>
      <c r="G49" t="n">
        <v>70.34999999999999</v>
      </c>
      <c r="H49" t="n">
        <v>1.16</v>
      </c>
      <c r="I49" t="n">
        <v>9</v>
      </c>
      <c r="J49" t="n">
        <v>194.49</v>
      </c>
      <c r="K49" t="n">
        <v>52.44</v>
      </c>
      <c r="L49" t="n">
        <v>12.75</v>
      </c>
      <c r="M49" t="n">
        <v>7</v>
      </c>
      <c r="N49" t="n">
        <v>39.3</v>
      </c>
      <c r="O49" t="n">
        <v>24221.02</v>
      </c>
      <c r="P49" t="n">
        <v>134.35</v>
      </c>
      <c r="Q49" t="n">
        <v>197.77</v>
      </c>
      <c r="R49" t="n">
        <v>32.46</v>
      </c>
      <c r="S49" t="n">
        <v>25.4</v>
      </c>
      <c r="T49" t="n">
        <v>2683.35</v>
      </c>
      <c r="U49" t="n">
        <v>0.78</v>
      </c>
      <c r="V49" t="n">
        <v>0.88</v>
      </c>
      <c r="W49" t="n">
        <v>2.95</v>
      </c>
      <c r="X49" t="n">
        <v>0.16</v>
      </c>
      <c r="Y49" t="n">
        <v>1</v>
      </c>
      <c r="Z49" t="n">
        <v>10</v>
      </c>
      <c r="AA49" t="n">
        <v>424.3375564995882</v>
      </c>
      <c r="AB49" t="n">
        <v>580.5973652545072</v>
      </c>
      <c r="AC49" t="n">
        <v>525.1859675881362</v>
      </c>
      <c r="AD49" t="n">
        <v>424337.5564995882</v>
      </c>
      <c r="AE49" t="n">
        <v>580597.3652545072</v>
      </c>
      <c r="AF49" t="n">
        <v>1.830616855099468e-05</v>
      </c>
      <c r="AG49" t="n">
        <v>35</v>
      </c>
      <c r="AH49" t="n">
        <v>525185.9675881362</v>
      </c>
    </row>
    <row r="50">
      <c r="A50" t="n">
        <v>48</v>
      </c>
      <c r="B50" t="n">
        <v>90</v>
      </c>
      <c r="C50" t="inlineStr">
        <is>
          <t xml:space="preserve">CONCLUIDO	</t>
        </is>
      </c>
      <c r="D50" t="n">
        <v>7.5256</v>
      </c>
      <c r="E50" t="n">
        <v>13.29</v>
      </c>
      <c r="F50" t="n">
        <v>10.55</v>
      </c>
      <c r="G50" t="n">
        <v>70.31999999999999</v>
      </c>
      <c r="H50" t="n">
        <v>1.18</v>
      </c>
      <c r="I50" t="n">
        <v>9</v>
      </c>
      <c r="J50" t="n">
        <v>194.88</v>
      </c>
      <c r="K50" t="n">
        <v>52.44</v>
      </c>
      <c r="L50" t="n">
        <v>13</v>
      </c>
      <c r="M50" t="n">
        <v>7</v>
      </c>
      <c r="N50" t="n">
        <v>39.43</v>
      </c>
      <c r="O50" t="n">
        <v>24268.67</v>
      </c>
      <c r="P50" t="n">
        <v>134.03</v>
      </c>
      <c r="Q50" t="n">
        <v>197.79</v>
      </c>
      <c r="R50" t="n">
        <v>32.28</v>
      </c>
      <c r="S50" t="n">
        <v>25.4</v>
      </c>
      <c r="T50" t="n">
        <v>2590.69</v>
      </c>
      <c r="U50" t="n">
        <v>0.79</v>
      </c>
      <c r="V50" t="n">
        <v>0.88</v>
      </c>
      <c r="W50" t="n">
        <v>2.95</v>
      </c>
      <c r="X50" t="n">
        <v>0.16</v>
      </c>
      <c r="Y50" t="n">
        <v>1</v>
      </c>
      <c r="Z50" t="n">
        <v>10</v>
      </c>
      <c r="AA50" t="n">
        <v>424.0665537880727</v>
      </c>
      <c r="AB50" t="n">
        <v>580.2265673888159</v>
      </c>
      <c r="AC50" t="n">
        <v>524.8505581503283</v>
      </c>
      <c r="AD50" t="n">
        <v>424066.5537880727</v>
      </c>
      <c r="AE50" t="n">
        <v>580226.5673888158</v>
      </c>
      <c r="AF50" t="n">
        <v>1.831273871078515e-05</v>
      </c>
      <c r="AG50" t="n">
        <v>35</v>
      </c>
      <c r="AH50" t="n">
        <v>524850.5581503283</v>
      </c>
    </row>
    <row r="51">
      <c r="A51" t="n">
        <v>49</v>
      </c>
      <c r="B51" t="n">
        <v>90</v>
      </c>
      <c r="C51" t="inlineStr">
        <is>
          <t xml:space="preserve">CONCLUIDO	</t>
        </is>
      </c>
      <c r="D51" t="n">
        <v>7.5218</v>
      </c>
      <c r="E51" t="n">
        <v>13.29</v>
      </c>
      <c r="F51" t="n">
        <v>10.55</v>
      </c>
      <c r="G51" t="n">
        <v>70.36</v>
      </c>
      <c r="H51" t="n">
        <v>1.2</v>
      </c>
      <c r="I51" t="n">
        <v>9</v>
      </c>
      <c r="J51" t="n">
        <v>195.26</v>
      </c>
      <c r="K51" t="n">
        <v>52.44</v>
      </c>
      <c r="L51" t="n">
        <v>13.25</v>
      </c>
      <c r="M51" t="n">
        <v>7</v>
      </c>
      <c r="N51" t="n">
        <v>39.57</v>
      </c>
      <c r="O51" t="n">
        <v>24316.37</v>
      </c>
      <c r="P51" t="n">
        <v>134.03</v>
      </c>
      <c r="Q51" t="n">
        <v>197.75</v>
      </c>
      <c r="R51" t="n">
        <v>32.48</v>
      </c>
      <c r="S51" t="n">
        <v>25.4</v>
      </c>
      <c r="T51" t="n">
        <v>2690.73</v>
      </c>
      <c r="U51" t="n">
        <v>0.78</v>
      </c>
      <c r="V51" t="n">
        <v>0.88</v>
      </c>
      <c r="W51" t="n">
        <v>2.95</v>
      </c>
      <c r="X51" t="n">
        <v>0.16</v>
      </c>
      <c r="Y51" t="n">
        <v>1</v>
      </c>
      <c r="Z51" t="n">
        <v>10</v>
      </c>
      <c r="AA51" t="n">
        <v>424.1221816429462</v>
      </c>
      <c r="AB51" t="n">
        <v>580.3026798739816</v>
      </c>
      <c r="AC51" t="n">
        <v>524.9194065667344</v>
      </c>
      <c r="AD51" t="n">
        <v>424122.1816429462</v>
      </c>
      <c r="AE51" t="n">
        <v>580302.6798739815</v>
      </c>
      <c r="AF51" t="n">
        <v>1.83034918192282e-05</v>
      </c>
      <c r="AG51" t="n">
        <v>35</v>
      </c>
      <c r="AH51" t="n">
        <v>524919.4065667344</v>
      </c>
    </row>
    <row r="52">
      <c r="A52" t="n">
        <v>50</v>
      </c>
      <c r="B52" t="n">
        <v>90</v>
      </c>
      <c r="C52" t="inlineStr">
        <is>
          <t xml:space="preserve">CONCLUIDO	</t>
        </is>
      </c>
      <c r="D52" t="n">
        <v>7.5263</v>
      </c>
      <c r="E52" t="n">
        <v>13.29</v>
      </c>
      <c r="F52" t="n">
        <v>10.55</v>
      </c>
      <c r="G52" t="n">
        <v>70.31</v>
      </c>
      <c r="H52" t="n">
        <v>1.22</v>
      </c>
      <c r="I52" t="n">
        <v>9</v>
      </c>
      <c r="J52" t="n">
        <v>195.65</v>
      </c>
      <c r="K52" t="n">
        <v>52.44</v>
      </c>
      <c r="L52" t="n">
        <v>13.5</v>
      </c>
      <c r="M52" t="n">
        <v>7</v>
      </c>
      <c r="N52" t="n">
        <v>39.71</v>
      </c>
      <c r="O52" t="n">
        <v>24364.12</v>
      </c>
      <c r="P52" t="n">
        <v>133.74</v>
      </c>
      <c r="Q52" t="n">
        <v>197.76</v>
      </c>
      <c r="R52" t="n">
        <v>32.27</v>
      </c>
      <c r="S52" t="n">
        <v>25.4</v>
      </c>
      <c r="T52" t="n">
        <v>2588.54</v>
      </c>
      <c r="U52" t="n">
        <v>0.79</v>
      </c>
      <c r="V52" t="n">
        <v>0.88</v>
      </c>
      <c r="W52" t="n">
        <v>2.95</v>
      </c>
      <c r="X52" t="n">
        <v>0.16</v>
      </c>
      <c r="Y52" t="n">
        <v>1</v>
      </c>
      <c r="Z52" t="n">
        <v>10</v>
      </c>
      <c r="AA52" t="n">
        <v>423.8466255833303</v>
      </c>
      <c r="AB52" t="n">
        <v>579.9256519165397</v>
      </c>
      <c r="AC52" t="n">
        <v>524.5783616283887</v>
      </c>
      <c r="AD52" t="n">
        <v>423846.6255833303</v>
      </c>
      <c r="AE52" t="n">
        <v>579925.6519165396</v>
      </c>
      <c r="AF52" t="n">
        <v>1.831444208554564e-05</v>
      </c>
      <c r="AG52" t="n">
        <v>35</v>
      </c>
      <c r="AH52" t="n">
        <v>524578.3616283888</v>
      </c>
    </row>
    <row r="53">
      <c r="A53" t="n">
        <v>51</v>
      </c>
      <c r="B53" t="n">
        <v>90</v>
      </c>
      <c r="C53" t="inlineStr">
        <is>
          <t xml:space="preserve">CONCLUIDO	</t>
        </is>
      </c>
      <c r="D53" t="n">
        <v>7.56</v>
      </c>
      <c r="E53" t="n">
        <v>13.23</v>
      </c>
      <c r="F53" t="n">
        <v>10.52</v>
      </c>
      <c r="G53" t="n">
        <v>78.92</v>
      </c>
      <c r="H53" t="n">
        <v>1.25</v>
      </c>
      <c r="I53" t="n">
        <v>8</v>
      </c>
      <c r="J53" t="n">
        <v>196.04</v>
      </c>
      <c r="K53" t="n">
        <v>52.44</v>
      </c>
      <c r="L53" t="n">
        <v>13.75</v>
      </c>
      <c r="M53" t="n">
        <v>6</v>
      </c>
      <c r="N53" t="n">
        <v>39.84</v>
      </c>
      <c r="O53" t="n">
        <v>24411.91</v>
      </c>
      <c r="P53" t="n">
        <v>133.28</v>
      </c>
      <c r="Q53" t="n">
        <v>197.75</v>
      </c>
      <c r="R53" t="n">
        <v>31.45</v>
      </c>
      <c r="S53" t="n">
        <v>25.4</v>
      </c>
      <c r="T53" t="n">
        <v>2182.86</v>
      </c>
      <c r="U53" t="n">
        <v>0.8100000000000001</v>
      </c>
      <c r="V53" t="n">
        <v>0.88</v>
      </c>
      <c r="W53" t="n">
        <v>2.95</v>
      </c>
      <c r="X53" t="n">
        <v>0.13</v>
      </c>
      <c r="Y53" t="n">
        <v>1</v>
      </c>
      <c r="Z53" t="n">
        <v>10</v>
      </c>
      <c r="AA53" t="n">
        <v>422.9883055978502</v>
      </c>
      <c r="AB53" t="n">
        <v>578.7512606460006</v>
      </c>
      <c r="AC53" t="n">
        <v>523.5160526124413</v>
      </c>
      <c r="AD53" t="n">
        <v>422988.3055978502</v>
      </c>
      <c r="AE53" t="n">
        <v>578751.2606460005</v>
      </c>
      <c r="AF53" t="n">
        <v>1.839644741330069e-05</v>
      </c>
      <c r="AG53" t="n">
        <v>35</v>
      </c>
      <c r="AH53" t="n">
        <v>523516.0526124413</v>
      </c>
    </row>
    <row r="54">
      <c r="A54" t="n">
        <v>52</v>
      </c>
      <c r="B54" t="n">
        <v>90</v>
      </c>
      <c r="C54" t="inlineStr">
        <is>
          <t xml:space="preserve">CONCLUIDO	</t>
        </is>
      </c>
      <c r="D54" t="n">
        <v>7.5619</v>
      </c>
      <c r="E54" t="n">
        <v>13.22</v>
      </c>
      <c r="F54" t="n">
        <v>10.52</v>
      </c>
      <c r="G54" t="n">
        <v>78.89</v>
      </c>
      <c r="H54" t="n">
        <v>1.27</v>
      </c>
      <c r="I54" t="n">
        <v>8</v>
      </c>
      <c r="J54" t="n">
        <v>196.42</v>
      </c>
      <c r="K54" t="n">
        <v>52.44</v>
      </c>
      <c r="L54" t="n">
        <v>14</v>
      </c>
      <c r="M54" t="n">
        <v>6</v>
      </c>
      <c r="N54" t="n">
        <v>39.98</v>
      </c>
      <c r="O54" t="n">
        <v>24459.75</v>
      </c>
      <c r="P54" t="n">
        <v>133.22</v>
      </c>
      <c r="Q54" t="n">
        <v>197.76</v>
      </c>
      <c r="R54" t="n">
        <v>31.46</v>
      </c>
      <c r="S54" t="n">
        <v>25.4</v>
      </c>
      <c r="T54" t="n">
        <v>2187.79</v>
      </c>
      <c r="U54" t="n">
        <v>0.8100000000000001</v>
      </c>
      <c r="V54" t="n">
        <v>0.88</v>
      </c>
      <c r="W54" t="n">
        <v>2.95</v>
      </c>
      <c r="X54" t="n">
        <v>0.13</v>
      </c>
      <c r="Y54" t="n">
        <v>1</v>
      </c>
      <c r="Z54" t="n">
        <v>10</v>
      </c>
      <c r="AA54" t="n">
        <v>422.917730789687</v>
      </c>
      <c r="AB54" t="n">
        <v>578.6546970799307</v>
      </c>
      <c r="AC54" t="n">
        <v>523.4287049375895</v>
      </c>
      <c r="AD54" t="n">
        <v>422917.730789687</v>
      </c>
      <c r="AE54" t="n">
        <v>578654.6970799307</v>
      </c>
      <c r="AF54" t="n">
        <v>1.840107085907917e-05</v>
      </c>
      <c r="AG54" t="n">
        <v>35</v>
      </c>
      <c r="AH54" t="n">
        <v>523428.7049375895</v>
      </c>
    </row>
    <row r="55">
      <c r="A55" t="n">
        <v>53</v>
      </c>
      <c r="B55" t="n">
        <v>90</v>
      </c>
      <c r="C55" t="inlineStr">
        <is>
          <t xml:space="preserve">CONCLUIDO	</t>
        </is>
      </c>
      <c r="D55" t="n">
        <v>7.5584</v>
      </c>
      <c r="E55" t="n">
        <v>13.23</v>
      </c>
      <c r="F55" t="n">
        <v>10.53</v>
      </c>
      <c r="G55" t="n">
        <v>78.94</v>
      </c>
      <c r="H55" t="n">
        <v>1.29</v>
      </c>
      <c r="I55" t="n">
        <v>8</v>
      </c>
      <c r="J55" t="n">
        <v>196.81</v>
      </c>
      <c r="K55" t="n">
        <v>52.44</v>
      </c>
      <c r="L55" t="n">
        <v>14.25</v>
      </c>
      <c r="M55" t="n">
        <v>6</v>
      </c>
      <c r="N55" t="n">
        <v>40.12</v>
      </c>
      <c r="O55" t="n">
        <v>24507.64</v>
      </c>
      <c r="P55" t="n">
        <v>133.32</v>
      </c>
      <c r="Q55" t="n">
        <v>197.76</v>
      </c>
      <c r="R55" t="n">
        <v>31.53</v>
      </c>
      <c r="S55" t="n">
        <v>25.4</v>
      </c>
      <c r="T55" t="n">
        <v>2218.75</v>
      </c>
      <c r="U55" t="n">
        <v>0.8100000000000001</v>
      </c>
      <c r="V55" t="n">
        <v>0.88</v>
      </c>
      <c r="W55" t="n">
        <v>2.95</v>
      </c>
      <c r="X55" t="n">
        <v>0.14</v>
      </c>
      <c r="Y55" t="n">
        <v>1</v>
      </c>
      <c r="Z55" t="n">
        <v>10</v>
      </c>
      <c r="AA55" t="n">
        <v>423.0526341504947</v>
      </c>
      <c r="AB55" t="n">
        <v>578.8392778097041</v>
      </c>
      <c r="AC55" t="n">
        <v>523.595669541574</v>
      </c>
      <c r="AD55" t="n">
        <v>423052.6341504947</v>
      </c>
      <c r="AE55" t="n">
        <v>578839.2778097041</v>
      </c>
      <c r="AF55" t="n">
        <v>1.839255398527672e-05</v>
      </c>
      <c r="AG55" t="n">
        <v>35</v>
      </c>
      <c r="AH55" t="n">
        <v>523595.669541574</v>
      </c>
    </row>
    <row r="56">
      <c r="A56" t="n">
        <v>54</v>
      </c>
      <c r="B56" t="n">
        <v>90</v>
      </c>
      <c r="C56" t="inlineStr">
        <is>
          <t xml:space="preserve">CONCLUIDO	</t>
        </is>
      </c>
      <c r="D56" t="n">
        <v>7.5598</v>
      </c>
      <c r="E56" t="n">
        <v>13.23</v>
      </c>
      <c r="F56" t="n">
        <v>10.52</v>
      </c>
      <c r="G56" t="n">
        <v>78.92</v>
      </c>
      <c r="H56" t="n">
        <v>1.31</v>
      </c>
      <c r="I56" t="n">
        <v>8</v>
      </c>
      <c r="J56" t="n">
        <v>197.2</v>
      </c>
      <c r="K56" t="n">
        <v>52.44</v>
      </c>
      <c r="L56" t="n">
        <v>14.5</v>
      </c>
      <c r="M56" t="n">
        <v>6</v>
      </c>
      <c r="N56" t="n">
        <v>40.26</v>
      </c>
      <c r="O56" t="n">
        <v>24555.57</v>
      </c>
      <c r="P56" t="n">
        <v>133.3</v>
      </c>
      <c r="Q56" t="n">
        <v>197.77</v>
      </c>
      <c r="R56" t="n">
        <v>31.57</v>
      </c>
      <c r="S56" t="n">
        <v>25.4</v>
      </c>
      <c r="T56" t="n">
        <v>2239.89</v>
      </c>
      <c r="U56" t="n">
        <v>0.8</v>
      </c>
      <c r="V56" t="n">
        <v>0.88</v>
      </c>
      <c r="W56" t="n">
        <v>2.95</v>
      </c>
      <c r="X56" t="n">
        <v>0.13</v>
      </c>
      <c r="Y56" t="n">
        <v>1</v>
      </c>
      <c r="Z56" t="n">
        <v>10</v>
      </c>
      <c r="AA56" t="n">
        <v>423.0055872337548</v>
      </c>
      <c r="AB56" t="n">
        <v>578.7749061426571</v>
      </c>
      <c r="AC56" t="n">
        <v>523.5374414160837</v>
      </c>
      <c r="AD56" t="n">
        <v>423005.5872337548</v>
      </c>
      <c r="AE56" t="n">
        <v>578774.906142657</v>
      </c>
      <c r="AF56" t="n">
        <v>1.83959607347977e-05</v>
      </c>
      <c r="AG56" t="n">
        <v>35</v>
      </c>
      <c r="AH56" t="n">
        <v>523537.4414160836</v>
      </c>
    </row>
    <row r="57">
      <c r="A57" t="n">
        <v>55</v>
      </c>
      <c r="B57" t="n">
        <v>90</v>
      </c>
      <c r="C57" t="inlineStr">
        <is>
          <t xml:space="preserve">CONCLUIDO	</t>
        </is>
      </c>
      <c r="D57" t="n">
        <v>7.5621</v>
      </c>
      <c r="E57" t="n">
        <v>13.22</v>
      </c>
      <c r="F57" t="n">
        <v>10.52</v>
      </c>
      <c r="G57" t="n">
        <v>78.89</v>
      </c>
      <c r="H57" t="n">
        <v>1.33</v>
      </c>
      <c r="I57" t="n">
        <v>8</v>
      </c>
      <c r="J57" t="n">
        <v>197.59</v>
      </c>
      <c r="K57" t="n">
        <v>52.44</v>
      </c>
      <c r="L57" t="n">
        <v>14.75</v>
      </c>
      <c r="M57" t="n">
        <v>6</v>
      </c>
      <c r="N57" t="n">
        <v>40.4</v>
      </c>
      <c r="O57" t="n">
        <v>24603.55</v>
      </c>
      <c r="P57" t="n">
        <v>133.09</v>
      </c>
      <c r="Q57" t="n">
        <v>197.75</v>
      </c>
      <c r="R57" t="n">
        <v>31.47</v>
      </c>
      <c r="S57" t="n">
        <v>25.4</v>
      </c>
      <c r="T57" t="n">
        <v>2193.07</v>
      </c>
      <c r="U57" t="n">
        <v>0.8100000000000001</v>
      </c>
      <c r="V57" t="n">
        <v>0.88</v>
      </c>
      <c r="W57" t="n">
        <v>2.95</v>
      </c>
      <c r="X57" t="n">
        <v>0.13</v>
      </c>
      <c r="Y57" t="n">
        <v>1</v>
      </c>
      <c r="Z57" t="n">
        <v>10</v>
      </c>
      <c r="AA57" t="n">
        <v>422.8212963285565</v>
      </c>
      <c r="AB57" t="n">
        <v>578.5227511958237</v>
      </c>
      <c r="AC57" t="n">
        <v>523.3093517834745</v>
      </c>
      <c r="AD57" t="n">
        <v>422821.2963285565</v>
      </c>
      <c r="AE57" t="n">
        <v>578522.7511958238</v>
      </c>
      <c r="AF57" t="n">
        <v>1.840155753758217e-05</v>
      </c>
      <c r="AG57" t="n">
        <v>35</v>
      </c>
      <c r="AH57" t="n">
        <v>523309.3517834745</v>
      </c>
    </row>
    <row r="58">
      <c r="A58" t="n">
        <v>56</v>
      </c>
      <c r="B58" t="n">
        <v>90</v>
      </c>
      <c r="C58" t="inlineStr">
        <is>
          <t xml:space="preserve">CONCLUIDO	</t>
        </is>
      </c>
      <c r="D58" t="n">
        <v>7.5613</v>
      </c>
      <c r="E58" t="n">
        <v>13.23</v>
      </c>
      <c r="F58" t="n">
        <v>10.52</v>
      </c>
      <c r="G58" t="n">
        <v>78.90000000000001</v>
      </c>
      <c r="H58" t="n">
        <v>1.35</v>
      </c>
      <c r="I58" t="n">
        <v>8</v>
      </c>
      <c r="J58" t="n">
        <v>197.98</v>
      </c>
      <c r="K58" t="n">
        <v>52.44</v>
      </c>
      <c r="L58" t="n">
        <v>15</v>
      </c>
      <c r="M58" t="n">
        <v>6</v>
      </c>
      <c r="N58" t="n">
        <v>40.54</v>
      </c>
      <c r="O58" t="n">
        <v>24651.58</v>
      </c>
      <c r="P58" t="n">
        <v>132.92</v>
      </c>
      <c r="Q58" t="n">
        <v>197.75</v>
      </c>
      <c r="R58" t="n">
        <v>31.47</v>
      </c>
      <c r="S58" t="n">
        <v>25.4</v>
      </c>
      <c r="T58" t="n">
        <v>2190.29</v>
      </c>
      <c r="U58" t="n">
        <v>0.8100000000000001</v>
      </c>
      <c r="V58" t="n">
        <v>0.88</v>
      </c>
      <c r="W58" t="n">
        <v>2.95</v>
      </c>
      <c r="X58" t="n">
        <v>0.13</v>
      </c>
      <c r="Y58" t="n">
        <v>1</v>
      </c>
      <c r="Z58" t="n">
        <v>10</v>
      </c>
      <c r="AA58" t="n">
        <v>422.7104634817297</v>
      </c>
      <c r="AB58" t="n">
        <v>578.3711048051954</v>
      </c>
      <c r="AC58" t="n">
        <v>523.1721783115306</v>
      </c>
      <c r="AD58" t="n">
        <v>422710.4634817297</v>
      </c>
      <c r="AE58" t="n">
        <v>578371.1048051954</v>
      </c>
      <c r="AF58" t="n">
        <v>1.839961082357018e-05</v>
      </c>
      <c r="AG58" t="n">
        <v>35</v>
      </c>
      <c r="AH58" t="n">
        <v>523172.1783115306</v>
      </c>
    </row>
    <row r="59">
      <c r="A59" t="n">
        <v>57</v>
      </c>
      <c r="B59" t="n">
        <v>90</v>
      </c>
      <c r="C59" t="inlineStr">
        <is>
          <t xml:space="preserve">CONCLUIDO	</t>
        </is>
      </c>
      <c r="D59" t="n">
        <v>7.5586</v>
      </c>
      <c r="E59" t="n">
        <v>13.23</v>
      </c>
      <c r="F59" t="n">
        <v>10.53</v>
      </c>
      <c r="G59" t="n">
        <v>78.94</v>
      </c>
      <c r="H59" t="n">
        <v>1.36</v>
      </c>
      <c r="I59" t="n">
        <v>8</v>
      </c>
      <c r="J59" t="n">
        <v>198.37</v>
      </c>
      <c r="K59" t="n">
        <v>52.44</v>
      </c>
      <c r="L59" t="n">
        <v>15.25</v>
      </c>
      <c r="M59" t="n">
        <v>6</v>
      </c>
      <c r="N59" t="n">
        <v>40.68</v>
      </c>
      <c r="O59" t="n">
        <v>24699.65</v>
      </c>
      <c r="P59" t="n">
        <v>132.91</v>
      </c>
      <c r="Q59" t="n">
        <v>197.75</v>
      </c>
      <c r="R59" t="n">
        <v>31.63</v>
      </c>
      <c r="S59" t="n">
        <v>25.4</v>
      </c>
      <c r="T59" t="n">
        <v>2269.4</v>
      </c>
      <c r="U59" t="n">
        <v>0.8</v>
      </c>
      <c r="V59" t="n">
        <v>0.88</v>
      </c>
      <c r="W59" t="n">
        <v>2.95</v>
      </c>
      <c r="X59" t="n">
        <v>0.14</v>
      </c>
      <c r="Y59" t="n">
        <v>1</v>
      </c>
      <c r="Z59" t="n">
        <v>10</v>
      </c>
      <c r="AA59" t="n">
        <v>422.7545601132476</v>
      </c>
      <c r="AB59" t="n">
        <v>578.4314397618442</v>
      </c>
      <c r="AC59" t="n">
        <v>523.2267549845975</v>
      </c>
      <c r="AD59" t="n">
        <v>422754.5601132477</v>
      </c>
      <c r="AE59" t="n">
        <v>578431.4397618442</v>
      </c>
      <c r="AF59" t="n">
        <v>1.839304066377971e-05</v>
      </c>
      <c r="AG59" t="n">
        <v>35</v>
      </c>
      <c r="AH59" t="n">
        <v>523226.7549845976</v>
      </c>
    </row>
    <row r="60">
      <c r="A60" t="n">
        <v>58</v>
      </c>
      <c r="B60" t="n">
        <v>90</v>
      </c>
      <c r="C60" t="inlineStr">
        <is>
          <t xml:space="preserve">CONCLUIDO	</t>
        </is>
      </c>
      <c r="D60" t="n">
        <v>7.5598</v>
      </c>
      <c r="E60" t="n">
        <v>13.23</v>
      </c>
      <c r="F60" t="n">
        <v>10.52</v>
      </c>
      <c r="G60" t="n">
        <v>78.92</v>
      </c>
      <c r="H60" t="n">
        <v>1.38</v>
      </c>
      <c r="I60" t="n">
        <v>8</v>
      </c>
      <c r="J60" t="n">
        <v>198.76</v>
      </c>
      <c r="K60" t="n">
        <v>52.44</v>
      </c>
      <c r="L60" t="n">
        <v>15.5</v>
      </c>
      <c r="M60" t="n">
        <v>6</v>
      </c>
      <c r="N60" t="n">
        <v>40.82</v>
      </c>
      <c r="O60" t="n">
        <v>24747.78</v>
      </c>
      <c r="P60" t="n">
        <v>132.37</v>
      </c>
      <c r="Q60" t="n">
        <v>197.77</v>
      </c>
      <c r="R60" t="n">
        <v>31.54</v>
      </c>
      <c r="S60" t="n">
        <v>25.4</v>
      </c>
      <c r="T60" t="n">
        <v>2224.12</v>
      </c>
      <c r="U60" t="n">
        <v>0.8100000000000001</v>
      </c>
      <c r="V60" t="n">
        <v>0.88</v>
      </c>
      <c r="W60" t="n">
        <v>2.95</v>
      </c>
      <c r="X60" t="n">
        <v>0.13</v>
      </c>
      <c r="Y60" t="n">
        <v>1</v>
      </c>
      <c r="Z60" t="n">
        <v>10</v>
      </c>
      <c r="AA60" t="n">
        <v>422.33612223901</v>
      </c>
      <c r="AB60" t="n">
        <v>577.8589146021361</v>
      </c>
      <c r="AC60" t="n">
        <v>522.7088708225879</v>
      </c>
      <c r="AD60" t="n">
        <v>422336.12223901</v>
      </c>
      <c r="AE60" t="n">
        <v>577858.9146021361</v>
      </c>
      <c r="AF60" t="n">
        <v>1.83959607347977e-05</v>
      </c>
      <c r="AG60" t="n">
        <v>35</v>
      </c>
      <c r="AH60" t="n">
        <v>522708.8708225879</v>
      </c>
    </row>
    <row r="61">
      <c r="A61" t="n">
        <v>59</v>
      </c>
      <c r="B61" t="n">
        <v>90</v>
      </c>
      <c r="C61" t="inlineStr">
        <is>
          <t xml:space="preserve">CONCLUIDO	</t>
        </is>
      </c>
      <c r="D61" t="n">
        <v>7.5852</v>
      </c>
      <c r="E61" t="n">
        <v>13.18</v>
      </c>
      <c r="F61" t="n">
        <v>10.51</v>
      </c>
      <c r="G61" t="n">
        <v>90.12</v>
      </c>
      <c r="H61" t="n">
        <v>1.4</v>
      </c>
      <c r="I61" t="n">
        <v>7</v>
      </c>
      <c r="J61" t="n">
        <v>199.15</v>
      </c>
      <c r="K61" t="n">
        <v>52.44</v>
      </c>
      <c r="L61" t="n">
        <v>15.75</v>
      </c>
      <c r="M61" t="n">
        <v>5</v>
      </c>
      <c r="N61" t="n">
        <v>40.96</v>
      </c>
      <c r="O61" t="n">
        <v>24795.95</v>
      </c>
      <c r="P61" t="n">
        <v>131.94</v>
      </c>
      <c r="Q61" t="n">
        <v>197.77</v>
      </c>
      <c r="R61" t="n">
        <v>31.19</v>
      </c>
      <c r="S61" t="n">
        <v>25.4</v>
      </c>
      <c r="T61" t="n">
        <v>2056.04</v>
      </c>
      <c r="U61" t="n">
        <v>0.8100000000000001</v>
      </c>
      <c r="V61" t="n">
        <v>0.88</v>
      </c>
      <c r="W61" t="n">
        <v>2.95</v>
      </c>
      <c r="X61" t="n">
        <v>0.12</v>
      </c>
      <c r="Y61" t="n">
        <v>1</v>
      </c>
      <c r="Z61" t="n">
        <v>10</v>
      </c>
      <c r="AA61" t="n">
        <v>421.6522908899415</v>
      </c>
      <c r="AB61" t="n">
        <v>576.9232663818307</v>
      </c>
      <c r="AC61" t="n">
        <v>521.8625195552379</v>
      </c>
      <c r="AD61" t="n">
        <v>421652.2908899415</v>
      </c>
      <c r="AE61" t="n">
        <v>576923.2663818307</v>
      </c>
      <c r="AF61" t="n">
        <v>1.845776890467836e-05</v>
      </c>
      <c r="AG61" t="n">
        <v>35</v>
      </c>
      <c r="AH61" t="n">
        <v>521862.5195552378</v>
      </c>
    </row>
    <row r="62">
      <c r="A62" t="n">
        <v>60</v>
      </c>
      <c r="B62" t="n">
        <v>90</v>
      </c>
      <c r="C62" t="inlineStr">
        <is>
          <t xml:space="preserve">CONCLUIDO	</t>
        </is>
      </c>
      <c r="D62" t="n">
        <v>7.5922</v>
      </c>
      <c r="E62" t="n">
        <v>13.17</v>
      </c>
      <c r="F62" t="n">
        <v>10.5</v>
      </c>
      <c r="G62" t="n">
        <v>90.02</v>
      </c>
      <c r="H62" t="n">
        <v>1.42</v>
      </c>
      <c r="I62" t="n">
        <v>7</v>
      </c>
      <c r="J62" t="n">
        <v>199.54</v>
      </c>
      <c r="K62" t="n">
        <v>52.44</v>
      </c>
      <c r="L62" t="n">
        <v>16</v>
      </c>
      <c r="M62" t="n">
        <v>5</v>
      </c>
      <c r="N62" t="n">
        <v>41.1</v>
      </c>
      <c r="O62" t="n">
        <v>24844.17</v>
      </c>
      <c r="P62" t="n">
        <v>132.14</v>
      </c>
      <c r="Q62" t="n">
        <v>197.75</v>
      </c>
      <c r="R62" t="n">
        <v>30.9</v>
      </c>
      <c r="S62" t="n">
        <v>25.4</v>
      </c>
      <c r="T62" t="n">
        <v>1911.94</v>
      </c>
      <c r="U62" t="n">
        <v>0.82</v>
      </c>
      <c r="V62" t="n">
        <v>0.89</v>
      </c>
      <c r="W62" t="n">
        <v>2.95</v>
      </c>
      <c r="X62" t="n">
        <v>0.11</v>
      </c>
      <c r="Y62" t="n">
        <v>1</v>
      </c>
      <c r="Z62" t="n">
        <v>10</v>
      </c>
      <c r="AA62" t="n">
        <v>421.6839582133626</v>
      </c>
      <c r="AB62" t="n">
        <v>576.9665950107991</v>
      </c>
      <c r="AC62" t="n">
        <v>521.9017129606697</v>
      </c>
      <c r="AD62" t="n">
        <v>421683.9582133626</v>
      </c>
      <c r="AE62" t="n">
        <v>576966.5950107991</v>
      </c>
      <c r="AF62" t="n">
        <v>1.847480265228327e-05</v>
      </c>
      <c r="AG62" t="n">
        <v>35</v>
      </c>
      <c r="AH62" t="n">
        <v>521901.7129606697</v>
      </c>
    </row>
    <row r="63">
      <c r="A63" t="n">
        <v>61</v>
      </c>
      <c r="B63" t="n">
        <v>90</v>
      </c>
      <c r="C63" t="inlineStr">
        <is>
          <t xml:space="preserve">CONCLUIDO	</t>
        </is>
      </c>
      <c r="D63" t="n">
        <v>7.5849</v>
      </c>
      <c r="E63" t="n">
        <v>13.18</v>
      </c>
      <c r="F63" t="n">
        <v>10.51</v>
      </c>
      <c r="G63" t="n">
        <v>90.13</v>
      </c>
      <c r="H63" t="n">
        <v>1.44</v>
      </c>
      <c r="I63" t="n">
        <v>7</v>
      </c>
      <c r="J63" t="n">
        <v>199.93</v>
      </c>
      <c r="K63" t="n">
        <v>52.44</v>
      </c>
      <c r="L63" t="n">
        <v>16.25</v>
      </c>
      <c r="M63" t="n">
        <v>5</v>
      </c>
      <c r="N63" t="n">
        <v>41.24</v>
      </c>
      <c r="O63" t="n">
        <v>24892.44</v>
      </c>
      <c r="P63" t="n">
        <v>132.49</v>
      </c>
      <c r="Q63" t="n">
        <v>197.78</v>
      </c>
      <c r="R63" t="n">
        <v>31.3</v>
      </c>
      <c r="S63" t="n">
        <v>25.4</v>
      </c>
      <c r="T63" t="n">
        <v>2109.26</v>
      </c>
      <c r="U63" t="n">
        <v>0.8100000000000001</v>
      </c>
      <c r="V63" t="n">
        <v>0.89</v>
      </c>
      <c r="W63" t="n">
        <v>2.95</v>
      </c>
      <c r="X63" t="n">
        <v>0.12</v>
      </c>
      <c r="Y63" t="n">
        <v>1</v>
      </c>
      <c r="Z63" t="n">
        <v>10</v>
      </c>
      <c r="AA63" t="n">
        <v>422.0511605147319</v>
      </c>
      <c r="AB63" t="n">
        <v>577.4690173993547</v>
      </c>
      <c r="AC63" t="n">
        <v>522.3561848616158</v>
      </c>
      <c r="AD63" t="n">
        <v>422051.1605147319</v>
      </c>
      <c r="AE63" t="n">
        <v>577469.0173993547</v>
      </c>
      <c r="AF63" t="n">
        <v>1.845703888692387e-05</v>
      </c>
      <c r="AG63" t="n">
        <v>35</v>
      </c>
      <c r="AH63" t="n">
        <v>522356.1848616158</v>
      </c>
    </row>
    <row r="64">
      <c r="A64" t="n">
        <v>62</v>
      </c>
      <c r="B64" t="n">
        <v>90</v>
      </c>
      <c r="C64" t="inlineStr">
        <is>
          <t xml:space="preserve">CONCLUIDO	</t>
        </is>
      </c>
      <c r="D64" t="n">
        <v>7.5917</v>
      </c>
      <c r="E64" t="n">
        <v>13.17</v>
      </c>
      <c r="F64" t="n">
        <v>10.5</v>
      </c>
      <c r="G64" t="n">
        <v>90.02</v>
      </c>
      <c r="H64" t="n">
        <v>1.46</v>
      </c>
      <c r="I64" t="n">
        <v>7</v>
      </c>
      <c r="J64" t="n">
        <v>200.32</v>
      </c>
      <c r="K64" t="n">
        <v>52.44</v>
      </c>
      <c r="L64" t="n">
        <v>16.5</v>
      </c>
      <c r="M64" t="n">
        <v>5</v>
      </c>
      <c r="N64" t="n">
        <v>41.38</v>
      </c>
      <c r="O64" t="n">
        <v>24940.75</v>
      </c>
      <c r="P64" t="n">
        <v>132.32</v>
      </c>
      <c r="Q64" t="n">
        <v>197.77</v>
      </c>
      <c r="R64" t="n">
        <v>30.91</v>
      </c>
      <c r="S64" t="n">
        <v>25.4</v>
      </c>
      <c r="T64" t="n">
        <v>1916.78</v>
      </c>
      <c r="U64" t="n">
        <v>0.82</v>
      </c>
      <c r="V64" t="n">
        <v>0.89</v>
      </c>
      <c r="W64" t="n">
        <v>2.95</v>
      </c>
      <c r="X64" t="n">
        <v>0.11</v>
      </c>
      <c r="Y64" t="n">
        <v>1</v>
      </c>
      <c r="Z64" t="n">
        <v>10</v>
      </c>
      <c r="AA64" t="n">
        <v>421.8200827596158</v>
      </c>
      <c r="AB64" t="n">
        <v>577.1528466203739</v>
      </c>
      <c r="AC64" t="n">
        <v>522.0701889780323</v>
      </c>
      <c r="AD64" t="n">
        <v>421820.0827596158</v>
      </c>
      <c r="AE64" t="n">
        <v>577152.8466203739</v>
      </c>
      <c r="AF64" t="n">
        <v>1.847358595602578e-05</v>
      </c>
      <c r="AG64" t="n">
        <v>35</v>
      </c>
      <c r="AH64" t="n">
        <v>522070.1889780323</v>
      </c>
    </row>
    <row r="65">
      <c r="A65" t="n">
        <v>63</v>
      </c>
      <c r="B65" t="n">
        <v>90</v>
      </c>
      <c r="C65" t="inlineStr">
        <is>
          <t xml:space="preserve">CONCLUIDO	</t>
        </is>
      </c>
      <c r="D65" t="n">
        <v>7.5879</v>
      </c>
      <c r="E65" t="n">
        <v>13.18</v>
      </c>
      <c r="F65" t="n">
        <v>10.51</v>
      </c>
      <c r="G65" t="n">
        <v>90.08</v>
      </c>
      <c r="H65" t="n">
        <v>1.48</v>
      </c>
      <c r="I65" t="n">
        <v>7</v>
      </c>
      <c r="J65" t="n">
        <v>200.72</v>
      </c>
      <c r="K65" t="n">
        <v>52.44</v>
      </c>
      <c r="L65" t="n">
        <v>16.75</v>
      </c>
      <c r="M65" t="n">
        <v>5</v>
      </c>
      <c r="N65" t="n">
        <v>41.52</v>
      </c>
      <c r="O65" t="n">
        <v>24989.11</v>
      </c>
      <c r="P65" t="n">
        <v>132.25</v>
      </c>
      <c r="Q65" t="n">
        <v>197.76</v>
      </c>
      <c r="R65" t="n">
        <v>30.96</v>
      </c>
      <c r="S65" t="n">
        <v>25.4</v>
      </c>
      <c r="T65" t="n">
        <v>1940.77</v>
      </c>
      <c r="U65" t="n">
        <v>0.82</v>
      </c>
      <c r="V65" t="n">
        <v>0.89</v>
      </c>
      <c r="W65" t="n">
        <v>2.95</v>
      </c>
      <c r="X65" t="n">
        <v>0.12</v>
      </c>
      <c r="Y65" t="n">
        <v>1</v>
      </c>
      <c r="Z65" t="n">
        <v>10</v>
      </c>
      <c r="AA65" t="n">
        <v>421.8362978099785</v>
      </c>
      <c r="AB65" t="n">
        <v>577.1750327676376</v>
      </c>
      <c r="AC65" t="n">
        <v>522.0902577105397</v>
      </c>
      <c r="AD65" t="n">
        <v>421836.2978099785</v>
      </c>
      <c r="AE65" t="n">
        <v>577175.0327676376</v>
      </c>
      <c r="AF65" t="n">
        <v>1.846433906446883e-05</v>
      </c>
      <c r="AG65" t="n">
        <v>35</v>
      </c>
      <c r="AH65" t="n">
        <v>522090.2577105397</v>
      </c>
    </row>
    <row r="66">
      <c r="A66" t="n">
        <v>64</v>
      </c>
      <c r="B66" t="n">
        <v>90</v>
      </c>
      <c r="C66" t="inlineStr">
        <is>
          <t xml:space="preserve">CONCLUIDO	</t>
        </is>
      </c>
      <c r="D66" t="n">
        <v>7.5861</v>
      </c>
      <c r="E66" t="n">
        <v>13.18</v>
      </c>
      <c r="F66" t="n">
        <v>10.51</v>
      </c>
      <c r="G66" t="n">
        <v>90.11</v>
      </c>
      <c r="H66" t="n">
        <v>1.5</v>
      </c>
      <c r="I66" t="n">
        <v>7</v>
      </c>
      <c r="J66" t="n">
        <v>201.11</v>
      </c>
      <c r="K66" t="n">
        <v>52.44</v>
      </c>
      <c r="L66" t="n">
        <v>17</v>
      </c>
      <c r="M66" t="n">
        <v>5</v>
      </c>
      <c r="N66" t="n">
        <v>41.67</v>
      </c>
      <c r="O66" t="n">
        <v>25037.53</v>
      </c>
      <c r="P66" t="n">
        <v>132.28</v>
      </c>
      <c r="Q66" t="n">
        <v>197.75</v>
      </c>
      <c r="R66" t="n">
        <v>31.18</v>
      </c>
      <c r="S66" t="n">
        <v>25.4</v>
      </c>
      <c r="T66" t="n">
        <v>2051.64</v>
      </c>
      <c r="U66" t="n">
        <v>0.8100000000000001</v>
      </c>
      <c r="V66" t="n">
        <v>0.89</v>
      </c>
      <c r="W66" t="n">
        <v>2.95</v>
      </c>
      <c r="X66" t="n">
        <v>0.12</v>
      </c>
      <c r="Y66" t="n">
        <v>1</v>
      </c>
      <c r="Z66" t="n">
        <v>10</v>
      </c>
      <c r="AA66" t="n">
        <v>421.8834160922232</v>
      </c>
      <c r="AB66" t="n">
        <v>577.2395020801168</v>
      </c>
      <c r="AC66" t="n">
        <v>522.1485741623192</v>
      </c>
      <c r="AD66" t="n">
        <v>421883.4160922233</v>
      </c>
      <c r="AE66" t="n">
        <v>577239.5020801169</v>
      </c>
      <c r="AF66" t="n">
        <v>1.845995895794185e-05</v>
      </c>
      <c r="AG66" t="n">
        <v>35</v>
      </c>
      <c r="AH66" t="n">
        <v>522148.5741623192</v>
      </c>
    </row>
    <row r="67">
      <c r="A67" t="n">
        <v>65</v>
      </c>
      <c r="B67" t="n">
        <v>90</v>
      </c>
      <c r="C67" t="inlineStr">
        <is>
          <t xml:space="preserve">CONCLUIDO	</t>
        </is>
      </c>
      <c r="D67" t="n">
        <v>7.5889</v>
      </c>
      <c r="E67" t="n">
        <v>13.18</v>
      </c>
      <c r="F67" t="n">
        <v>10.51</v>
      </c>
      <c r="G67" t="n">
        <v>90.06999999999999</v>
      </c>
      <c r="H67" t="n">
        <v>1.52</v>
      </c>
      <c r="I67" t="n">
        <v>7</v>
      </c>
      <c r="J67" t="n">
        <v>201.5</v>
      </c>
      <c r="K67" t="n">
        <v>52.44</v>
      </c>
      <c r="L67" t="n">
        <v>17.25</v>
      </c>
      <c r="M67" t="n">
        <v>5</v>
      </c>
      <c r="N67" t="n">
        <v>41.81</v>
      </c>
      <c r="O67" t="n">
        <v>25085.99</v>
      </c>
      <c r="P67" t="n">
        <v>132.02</v>
      </c>
      <c r="Q67" t="n">
        <v>197.77</v>
      </c>
      <c r="R67" t="n">
        <v>31.04</v>
      </c>
      <c r="S67" t="n">
        <v>25.4</v>
      </c>
      <c r="T67" t="n">
        <v>1981.9</v>
      </c>
      <c r="U67" t="n">
        <v>0.82</v>
      </c>
      <c r="V67" t="n">
        <v>0.89</v>
      </c>
      <c r="W67" t="n">
        <v>2.95</v>
      </c>
      <c r="X67" t="n">
        <v>0.12</v>
      </c>
      <c r="Y67" t="n">
        <v>1</v>
      </c>
      <c r="Z67" t="n">
        <v>10</v>
      </c>
      <c r="AA67" t="n">
        <v>421.6571504814498</v>
      </c>
      <c r="AB67" t="n">
        <v>576.9299154893224</v>
      </c>
      <c r="AC67" t="n">
        <v>521.8685340812426</v>
      </c>
      <c r="AD67" t="n">
        <v>421657.1504814498</v>
      </c>
      <c r="AE67" t="n">
        <v>576929.9154893224</v>
      </c>
      <c r="AF67" t="n">
        <v>1.846677245698382e-05</v>
      </c>
      <c r="AG67" t="n">
        <v>35</v>
      </c>
      <c r="AH67" t="n">
        <v>521868.5340812426</v>
      </c>
    </row>
    <row r="68">
      <c r="A68" t="n">
        <v>66</v>
      </c>
      <c r="B68" t="n">
        <v>90</v>
      </c>
      <c r="C68" t="inlineStr">
        <is>
          <t xml:space="preserve">CONCLUIDO	</t>
        </is>
      </c>
      <c r="D68" t="n">
        <v>7.5898</v>
      </c>
      <c r="E68" t="n">
        <v>13.18</v>
      </c>
      <c r="F68" t="n">
        <v>10.51</v>
      </c>
      <c r="G68" t="n">
        <v>90.05</v>
      </c>
      <c r="H68" t="n">
        <v>1.54</v>
      </c>
      <c r="I68" t="n">
        <v>7</v>
      </c>
      <c r="J68" t="n">
        <v>201.9</v>
      </c>
      <c r="K68" t="n">
        <v>52.44</v>
      </c>
      <c r="L68" t="n">
        <v>17.5</v>
      </c>
      <c r="M68" t="n">
        <v>5</v>
      </c>
      <c r="N68" t="n">
        <v>41.95</v>
      </c>
      <c r="O68" t="n">
        <v>25134.5</v>
      </c>
      <c r="P68" t="n">
        <v>131.71</v>
      </c>
      <c r="Q68" t="n">
        <v>197.75</v>
      </c>
      <c r="R68" t="n">
        <v>31.11</v>
      </c>
      <c r="S68" t="n">
        <v>25.4</v>
      </c>
      <c r="T68" t="n">
        <v>2014.58</v>
      </c>
      <c r="U68" t="n">
        <v>0.82</v>
      </c>
      <c r="V68" t="n">
        <v>0.89</v>
      </c>
      <c r="W68" t="n">
        <v>2.95</v>
      </c>
      <c r="X68" t="n">
        <v>0.12</v>
      </c>
      <c r="Y68" t="n">
        <v>1</v>
      </c>
      <c r="Z68" t="n">
        <v>10</v>
      </c>
      <c r="AA68" t="n">
        <v>421.4221062714408</v>
      </c>
      <c r="AB68" t="n">
        <v>576.6083176317693</v>
      </c>
      <c r="AC68" t="n">
        <v>521.5776290718491</v>
      </c>
      <c r="AD68" t="n">
        <v>421422.1062714409</v>
      </c>
      <c r="AE68" t="n">
        <v>576608.3176317693</v>
      </c>
      <c r="AF68" t="n">
        <v>1.846896251024731e-05</v>
      </c>
      <c r="AG68" t="n">
        <v>35</v>
      </c>
      <c r="AH68" t="n">
        <v>521577.629071849</v>
      </c>
    </row>
    <row r="69">
      <c r="A69" t="n">
        <v>67</v>
      </c>
      <c r="B69" t="n">
        <v>90</v>
      </c>
      <c r="C69" t="inlineStr">
        <is>
          <t xml:space="preserve">CONCLUIDO	</t>
        </is>
      </c>
      <c r="D69" t="n">
        <v>7.5885</v>
      </c>
      <c r="E69" t="n">
        <v>13.18</v>
      </c>
      <c r="F69" t="n">
        <v>10.51</v>
      </c>
      <c r="G69" t="n">
        <v>90.06999999999999</v>
      </c>
      <c r="H69" t="n">
        <v>1.56</v>
      </c>
      <c r="I69" t="n">
        <v>7</v>
      </c>
      <c r="J69" t="n">
        <v>202.29</v>
      </c>
      <c r="K69" t="n">
        <v>52.44</v>
      </c>
      <c r="L69" t="n">
        <v>17.75</v>
      </c>
      <c r="M69" t="n">
        <v>5</v>
      </c>
      <c r="N69" t="n">
        <v>42.1</v>
      </c>
      <c r="O69" t="n">
        <v>25183.06</v>
      </c>
      <c r="P69" t="n">
        <v>131.51</v>
      </c>
      <c r="Q69" t="n">
        <v>197.77</v>
      </c>
      <c r="R69" t="n">
        <v>31.06</v>
      </c>
      <c r="S69" t="n">
        <v>25.4</v>
      </c>
      <c r="T69" t="n">
        <v>1990.35</v>
      </c>
      <c r="U69" t="n">
        <v>0.82</v>
      </c>
      <c r="V69" t="n">
        <v>0.89</v>
      </c>
      <c r="W69" t="n">
        <v>2.95</v>
      </c>
      <c r="X69" t="n">
        <v>0.12</v>
      </c>
      <c r="Y69" t="n">
        <v>1</v>
      </c>
      <c r="Z69" t="n">
        <v>10</v>
      </c>
      <c r="AA69" t="n">
        <v>421.2970900938037</v>
      </c>
      <c r="AB69" t="n">
        <v>576.4372649822019</v>
      </c>
      <c r="AC69" t="n">
        <v>521.4229014470823</v>
      </c>
      <c r="AD69" t="n">
        <v>421297.0900938037</v>
      </c>
      <c r="AE69" t="n">
        <v>576437.2649822019</v>
      </c>
      <c r="AF69" t="n">
        <v>1.846579909997782e-05</v>
      </c>
      <c r="AG69" t="n">
        <v>35</v>
      </c>
      <c r="AH69" t="n">
        <v>521422.9014470823</v>
      </c>
    </row>
    <row r="70">
      <c r="A70" t="n">
        <v>68</v>
      </c>
      <c r="B70" t="n">
        <v>90</v>
      </c>
      <c r="C70" t="inlineStr">
        <is>
          <t xml:space="preserve">CONCLUIDO	</t>
        </is>
      </c>
      <c r="D70" t="n">
        <v>7.5855</v>
      </c>
      <c r="E70" t="n">
        <v>13.18</v>
      </c>
      <c r="F70" t="n">
        <v>10.51</v>
      </c>
      <c r="G70" t="n">
        <v>90.12</v>
      </c>
      <c r="H70" t="n">
        <v>1.58</v>
      </c>
      <c r="I70" t="n">
        <v>7</v>
      </c>
      <c r="J70" t="n">
        <v>202.68</v>
      </c>
      <c r="K70" t="n">
        <v>52.44</v>
      </c>
      <c r="L70" t="n">
        <v>18</v>
      </c>
      <c r="M70" t="n">
        <v>5</v>
      </c>
      <c r="N70" t="n">
        <v>42.24</v>
      </c>
      <c r="O70" t="n">
        <v>25231.66</v>
      </c>
      <c r="P70" t="n">
        <v>131.32</v>
      </c>
      <c r="Q70" t="n">
        <v>197.77</v>
      </c>
      <c r="R70" t="n">
        <v>31.31</v>
      </c>
      <c r="S70" t="n">
        <v>25.4</v>
      </c>
      <c r="T70" t="n">
        <v>2114.06</v>
      </c>
      <c r="U70" t="n">
        <v>0.8100000000000001</v>
      </c>
      <c r="V70" t="n">
        <v>0.89</v>
      </c>
      <c r="W70" t="n">
        <v>2.95</v>
      </c>
      <c r="X70" t="n">
        <v>0.12</v>
      </c>
      <c r="Y70" t="n">
        <v>1</v>
      </c>
      <c r="Z70" t="n">
        <v>10</v>
      </c>
      <c r="AA70" t="n">
        <v>421.2032336996759</v>
      </c>
      <c r="AB70" t="n">
        <v>576.3088465231042</v>
      </c>
      <c r="AC70" t="n">
        <v>521.3067390654845</v>
      </c>
      <c r="AD70" t="n">
        <v>421203.2336996759</v>
      </c>
      <c r="AE70" t="n">
        <v>576308.8465231042</v>
      </c>
      <c r="AF70" t="n">
        <v>1.845849892243286e-05</v>
      </c>
      <c r="AG70" t="n">
        <v>35</v>
      </c>
      <c r="AH70" t="n">
        <v>521306.7390654846</v>
      </c>
    </row>
    <row r="71">
      <c r="A71" t="n">
        <v>69</v>
      </c>
      <c r="B71" t="n">
        <v>90</v>
      </c>
      <c r="C71" t="inlineStr">
        <is>
          <t xml:space="preserve">CONCLUIDO	</t>
        </is>
      </c>
      <c r="D71" t="n">
        <v>7.5837</v>
      </c>
      <c r="E71" t="n">
        <v>13.19</v>
      </c>
      <c r="F71" t="n">
        <v>10.52</v>
      </c>
      <c r="G71" t="n">
        <v>90.14</v>
      </c>
      <c r="H71" t="n">
        <v>1.6</v>
      </c>
      <c r="I71" t="n">
        <v>7</v>
      </c>
      <c r="J71" t="n">
        <v>203.08</v>
      </c>
      <c r="K71" t="n">
        <v>52.44</v>
      </c>
      <c r="L71" t="n">
        <v>18.25</v>
      </c>
      <c r="M71" t="n">
        <v>5</v>
      </c>
      <c r="N71" t="n">
        <v>42.39</v>
      </c>
      <c r="O71" t="n">
        <v>25280.45</v>
      </c>
      <c r="P71" t="n">
        <v>131.03</v>
      </c>
      <c r="Q71" t="n">
        <v>197.77</v>
      </c>
      <c r="R71" t="n">
        <v>31.23</v>
      </c>
      <c r="S71" t="n">
        <v>25.4</v>
      </c>
      <c r="T71" t="n">
        <v>2073.85</v>
      </c>
      <c r="U71" t="n">
        <v>0.8100000000000001</v>
      </c>
      <c r="V71" t="n">
        <v>0.88</v>
      </c>
      <c r="W71" t="n">
        <v>2.95</v>
      </c>
      <c r="X71" t="n">
        <v>0.13</v>
      </c>
      <c r="Y71" t="n">
        <v>1</v>
      </c>
      <c r="Z71" t="n">
        <v>10</v>
      </c>
      <c r="AA71" t="n">
        <v>421.0329959549823</v>
      </c>
      <c r="AB71" t="n">
        <v>576.0759197304551</v>
      </c>
      <c r="AC71" t="n">
        <v>521.0960424790111</v>
      </c>
      <c r="AD71" t="n">
        <v>421032.9959549822</v>
      </c>
      <c r="AE71" t="n">
        <v>576075.9197304551</v>
      </c>
      <c r="AF71" t="n">
        <v>1.845411881590589e-05</v>
      </c>
      <c r="AG71" t="n">
        <v>35</v>
      </c>
      <c r="AH71" t="n">
        <v>521096.0424790111</v>
      </c>
    </row>
    <row r="72">
      <c r="A72" t="n">
        <v>70</v>
      </c>
      <c r="B72" t="n">
        <v>90</v>
      </c>
      <c r="C72" t="inlineStr">
        <is>
          <t xml:space="preserve">CONCLUIDO	</t>
        </is>
      </c>
      <c r="D72" t="n">
        <v>7.5873</v>
      </c>
      <c r="E72" t="n">
        <v>13.18</v>
      </c>
      <c r="F72" t="n">
        <v>10.51</v>
      </c>
      <c r="G72" t="n">
        <v>90.09</v>
      </c>
      <c r="H72" t="n">
        <v>1.61</v>
      </c>
      <c r="I72" t="n">
        <v>7</v>
      </c>
      <c r="J72" t="n">
        <v>203.47</v>
      </c>
      <c r="K72" t="n">
        <v>52.44</v>
      </c>
      <c r="L72" t="n">
        <v>18.5</v>
      </c>
      <c r="M72" t="n">
        <v>5</v>
      </c>
      <c r="N72" t="n">
        <v>42.53</v>
      </c>
      <c r="O72" t="n">
        <v>25329.15</v>
      </c>
      <c r="P72" t="n">
        <v>130.59</v>
      </c>
      <c r="Q72" t="n">
        <v>197.77</v>
      </c>
      <c r="R72" t="n">
        <v>31.06</v>
      </c>
      <c r="S72" t="n">
        <v>25.4</v>
      </c>
      <c r="T72" t="n">
        <v>1992.77</v>
      </c>
      <c r="U72" t="n">
        <v>0.82</v>
      </c>
      <c r="V72" t="n">
        <v>0.89</v>
      </c>
      <c r="W72" t="n">
        <v>2.95</v>
      </c>
      <c r="X72" t="n">
        <v>0.12</v>
      </c>
      <c r="Y72" t="n">
        <v>1</v>
      </c>
      <c r="Z72" t="n">
        <v>10</v>
      </c>
      <c r="AA72" t="n">
        <v>420.6542010421549</v>
      </c>
      <c r="AB72" t="n">
        <v>575.5576358194725</v>
      </c>
      <c r="AC72" t="n">
        <v>520.6272228570767</v>
      </c>
      <c r="AD72" t="n">
        <v>420654.2010421549</v>
      </c>
      <c r="AE72" t="n">
        <v>575557.6358194725</v>
      </c>
      <c r="AF72" t="n">
        <v>1.846287902895983e-05</v>
      </c>
      <c r="AG72" t="n">
        <v>35</v>
      </c>
      <c r="AH72" t="n">
        <v>520627.2228570767</v>
      </c>
    </row>
    <row r="73">
      <c r="A73" t="n">
        <v>71</v>
      </c>
      <c r="B73" t="n">
        <v>90</v>
      </c>
      <c r="C73" t="inlineStr">
        <is>
          <t xml:space="preserve">CONCLUIDO	</t>
        </is>
      </c>
      <c r="D73" t="n">
        <v>7.6202</v>
      </c>
      <c r="E73" t="n">
        <v>13.12</v>
      </c>
      <c r="F73" t="n">
        <v>10.49</v>
      </c>
      <c r="G73" t="n">
        <v>104.89</v>
      </c>
      <c r="H73" t="n">
        <v>1.63</v>
      </c>
      <c r="I73" t="n">
        <v>6</v>
      </c>
      <c r="J73" t="n">
        <v>203.87</v>
      </c>
      <c r="K73" t="n">
        <v>52.44</v>
      </c>
      <c r="L73" t="n">
        <v>18.75</v>
      </c>
      <c r="M73" t="n">
        <v>4</v>
      </c>
      <c r="N73" t="n">
        <v>42.68</v>
      </c>
      <c r="O73" t="n">
        <v>25377.91</v>
      </c>
      <c r="P73" t="n">
        <v>130.18</v>
      </c>
      <c r="Q73" t="n">
        <v>197.76</v>
      </c>
      <c r="R73" t="n">
        <v>30.48</v>
      </c>
      <c r="S73" t="n">
        <v>25.4</v>
      </c>
      <c r="T73" t="n">
        <v>1705.75</v>
      </c>
      <c r="U73" t="n">
        <v>0.83</v>
      </c>
      <c r="V73" t="n">
        <v>0.89</v>
      </c>
      <c r="W73" t="n">
        <v>2.95</v>
      </c>
      <c r="X73" t="n">
        <v>0.1</v>
      </c>
      <c r="Y73" t="n">
        <v>1</v>
      </c>
      <c r="Z73" t="n">
        <v>10</v>
      </c>
      <c r="AA73" t="n">
        <v>419.8760367803315</v>
      </c>
      <c r="AB73" t="n">
        <v>574.4929171462616</v>
      </c>
      <c r="AC73" t="n">
        <v>519.6641194396948</v>
      </c>
      <c r="AD73" t="n">
        <v>419876.0367803315</v>
      </c>
      <c r="AE73" t="n">
        <v>574492.9171462615</v>
      </c>
      <c r="AF73" t="n">
        <v>1.85429376427029e-05</v>
      </c>
      <c r="AG73" t="n">
        <v>35</v>
      </c>
      <c r="AH73" t="n">
        <v>519664.1194396948</v>
      </c>
    </row>
    <row r="74">
      <c r="A74" t="n">
        <v>72</v>
      </c>
      <c r="B74" t="n">
        <v>90</v>
      </c>
      <c r="C74" t="inlineStr">
        <is>
          <t xml:space="preserve">CONCLUIDO	</t>
        </is>
      </c>
      <c r="D74" t="n">
        <v>7.6244</v>
      </c>
      <c r="E74" t="n">
        <v>13.12</v>
      </c>
      <c r="F74" t="n">
        <v>10.48</v>
      </c>
      <c r="G74" t="n">
        <v>104.82</v>
      </c>
      <c r="H74" t="n">
        <v>1.65</v>
      </c>
      <c r="I74" t="n">
        <v>6</v>
      </c>
      <c r="J74" t="n">
        <v>204.26</v>
      </c>
      <c r="K74" t="n">
        <v>52.44</v>
      </c>
      <c r="L74" t="n">
        <v>19</v>
      </c>
      <c r="M74" t="n">
        <v>4</v>
      </c>
      <c r="N74" t="n">
        <v>42.82</v>
      </c>
      <c r="O74" t="n">
        <v>25426.72</v>
      </c>
      <c r="P74" t="n">
        <v>130.1</v>
      </c>
      <c r="Q74" t="n">
        <v>197.75</v>
      </c>
      <c r="R74" t="n">
        <v>30.21</v>
      </c>
      <c r="S74" t="n">
        <v>25.4</v>
      </c>
      <c r="T74" t="n">
        <v>1570.44</v>
      </c>
      <c r="U74" t="n">
        <v>0.84</v>
      </c>
      <c r="V74" t="n">
        <v>0.89</v>
      </c>
      <c r="W74" t="n">
        <v>2.95</v>
      </c>
      <c r="X74" t="n">
        <v>0.09</v>
      </c>
      <c r="Y74" t="n">
        <v>1</v>
      </c>
      <c r="Z74" t="n">
        <v>10</v>
      </c>
      <c r="AA74" t="n">
        <v>419.7482480018064</v>
      </c>
      <c r="AB74" t="n">
        <v>574.3180709018404</v>
      </c>
      <c r="AC74" t="n">
        <v>519.5059602754432</v>
      </c>
      <c r="AD74" t="n">
        <v>419748.2480018064</v>
      </c>
      <c r="AE74" t="n">
        <v>574318.0709018405</v>
      </c>
      <c r="AF74" t="n">
        <v>1.855315789126585e-05</v>
      </c>
      <c r="AG74" t="n">
        <v>35</v>
      </c>
      <c r="AH74" t="n">
        <v>519505.9602754432</v>
      </c>
    </row>
    <row r="75">
      <c r="A75" t="n">
        <v>73</v>
      </c>
      <c r="B75" t="n">
        <v>90</v>
      </c>
      <c r="C75" t="inlineStr">
        <is>
          <t xml:space="preserve">CONCLUIDO	</t>
        </is>
      </c>
      <c r="D75" t="n">
        <v>7.6223</v>
      </c>
      <c r="E75" t="n">
        <v>13.12</v>
      </c>
      <c r="F75" t="n">
        <v>10.49</v>
      </c>
      <c r="G75" t="n">
        <v>104.86</v>
      </c>
      <c r="H75" t="n">
        <v>1.67</v>
      </c>
      <c r="I75" t="n">
        <v>6</v>
      </c>
      <c r="J75" t="n">
        <v>204.66</v>
      </c>
      <c r="K75" t="n">
        <v>52.44</v>
      </c>
      <c r="L75" t="n">
        <v>19.25</v>
      </c>
      <c r="M75" t="n">
        <v>4</v>
      </c>
      <c r="N75" t="n">
        <v>42.97</v>
      </c>
      <c r="O75" t="n">
        <v>25475.58</v>
      </c>
      <c r="P75" t="n">
        <v>130.2</v>
      </c>
      <c r="Q75" t="n">
        <v>197.75</v>
      </c>
      <c r="R75" t="n">
        <v>30.39</v>
      </c>
      <c r="S75" t="n">
        <v>25.4</v>
      </c>
      <c r="T75" t="n">
        <v>1660.26</v>
      </c>
      <c r="U75" t="n">
        <v>0.84</v>
      </c>
      <c r="V75" t="n">
        <v>0.89</v>
      </c>
      <c r="W75" t="n">
        <v>2.95</v>
      </c>
      <c r="X75" t="n">
        <v>0.1</v>
      </c>
      <c r="Y75" t="n">
        <v>1</v>
      </c>
      <c r="Z75" t="n">
        <v>10</v>
      </c>
      <c r="AA75" t="n">
        <v>419.861133964679</v>
      </c>
      <c r="AB75" t="n">
        <v>574.4725264564199</v>
      </c>
      <c r="AC75" t="n">
        <v>519.6456748086732</v>
      </c>
      <c r="AD75" t="n">
        <v>419861.133964679</v>
      </c>
      <c r="AE75" t="n">
        <v>574472.52645642</v>
      </c>
      <c r="AF75" t="n">
        <v>1.854804776698438e-05</v>
      </c>
      <c r="AG75" t="n">
        <v>35</v>
      </c>
      <c r="AH75" t="n">
        <v>519645.6748086732</v>
      </c>
    </row>
    <row r="76">
      <c r="A76" t="n">
        <v>74</v>
      </c>
      <c r="B76" t="n">
        <v>90</v>
      </c>
      <c r="C76" t="inlineStr">
        <is>
          <t xml:space="preserve">CONCLUIDO	</t>
        </is>
      </c>
      <c r="D76" t="n">
        <v>7.6237</v>
      </c>
      <c r="E76" t="n">
        <v>13.12</v>
      </c>
      <c r="F76" t="n">
        <v>10.48</v>
      </c>
      <c r="G76" t="n">
        <v>104.83</v>
      </c>
      <c r="H76" t="n">
        <v>1.69</v>
      </c>
      <c r="I76" t="n">
        <v>6</v>
      </c>
      <c r="J76" t="n">
        <v>205.06</v>
      </c>
      <c r="K76" t="n">
        <v>52.44</v>
      </c>
      <c r="L76" t="n">
        <v>19.5</v>
      </c>
      <c r="M76" t="n">
        <v>4</v>
      </c>
      <c r="N76" t="n">
        <v>43.11</v>
      </c>
      <c r="O76" t="n">
        <v>25524.49</v>
      </c>
      <c r="P76" t="n">
        <v>130.4</v>
      </c>
      <c r="Q76" t="n">
        <v>197.79</v>
      </c>
      <c r="R76" t="n">
        <v>30.27</v>
      </c>
      <c r="S76" t="n">
        <v>25.4</v>
      </c>
      <c r="T76" t="n">
        <v>1600.96</v>
      </c>
      <c r="U76" t="n">
        <v>0.84</v>
      </c>
      <c r="V76" t="n">
        <v>0.89</v>
      </c>
      <c r="W76" t="n">
        <v>2.95</v>
      </c>
      <c r="X76" t="n">
        <v>0.09</v>
      </c>
      <c r="Y76" t="n">
        <v>1</v>
      </c>
      <c r="Z76" t="n">
        <v>10</v>
      </c>
      <c r="AA76" t="n">
        <v>419.9721081247089</v>
      </c>
      <c r="AB76" t="n">
        <v>574.6243661980072</v>
      </c>
      <c r="AC76" t="n">
        <v>519.7830231784319</v>
      </c>
      <c r="AD76" t="n">
        <v>419972.1081247089</v>
      </c>
      <c r="AE76" t="n">
        <v>574624.3661980073</v>
      </c>
      <c r="AF76" t="n">
        <v>1.855145451650536e-05</v>
      </c>
      <c r="AG76" t="n">
        <v>35</v>
      </c>
      <c r="AH76" t="n">
        <v>519783.0231784319</v>
      </c>
    </row>
    <row r="77">
      <c r="A77" t="n">
        <v>75</v>
      </c>
      <c r="B77" t="n">
        <v>90</v>
      </c>
      <c r="C77" t="inlineStr">
        <is>
          <t xml:space="preserve">CONCLUIDO	</t>
        </is>
      </c>
      <c r="D77" t="n">
        <v>7.6207</v>
      </c>
      <c r="E77" t="n">
        <v>13.12</v>
      </c>
      <c r="F77" t="n">
        <v>10.49</v>
      </c>
      <c r="G77" t="n">
        <v>104.88</v>
      </c>
      <c r="H77" t="n">
        <v>1.71</v>
      </c>
      <c r="I77" t="n">
        <v>6</v>
      </c>
      <c r="J77" t="n">
        <v>205.45</v>
      </c>
      <c r="K77" t="n">
        <v>52.44</v>
      </c>
      <c r="L77" t="n">
        <v>19.75</v>
      </c>
      <c r="M77" t="n">
        <v>4</v>
      </c>
      <c r="N77" t="n">
        <v>43.26</v>
      </c>
      <c r="O77" t="n">
        <v>25573.44</v>
      </c>
      <c r="P77" t="n">
        <v>130.59</v>
      </c>
      <c r="Q77" t="n">
        <v>197.76</v>
      </c>
      <c r="R77" t="n">
        <v>30.46</v>
      </c>
      <c r="S77" t="n">
        <v>25.4</v>
      </c>
      <c r="T77" t="n">
        <v>1694.38</v>
      </c>
      <c r="U77" t="n">
        <v>0.83</v>
      </c>
      <c r="V77" t="n">
        <v>0.89</v>
      </c>
      <c r="W77" t="n">
        <v>2.95</v>
      </c>
      <c r="X77" t="n">
        <v>0.1</v>
      </c>
      <c r="Y77" t="n">
        <v>1</v>
      </c>
      <c r="Z77" t="n">
        <v>10</v>
      </c>
      <c r="AA77" t="n">
        <v>420.1618691575977</v>
      </c>
      <c r="AB77" t="n">
        <v>574.8840056148716</v>
      </c>
      <c r="AC77" t="n">
        <v>520.0178829737569</v>
      </c>
      <c r="AD77" t="n">
        <v>420161.8691575977</v>
      </c>
      <c r="AE77" t="n">
        <v>574884.0056148716</v>
      </c>
      <c r="AF77" t="n">
        <v>1.85441543389604e-05</v>
      </c>
      <c r="AG77" t="n">
        <v>35</v>
      </c>
      <c r="AH77" t="n">
        <v>520017.8829737569</v>
      </c>
    </row>
    <row r="78">
      <c r="A78" t="n">
        <v>76</v>
      </c>
      <c r="B78" t="n">
        <v>90</v>
      </c>
      <c r="C78" t="inlineStr">
        <is>
          <t xml:space="preserve">CONCLUIDO	</t>
        </is>
      </c>
      <c r="D78" t="n">
        <v>7.6215</v>
      </c>
      <c r="E78" t="n">
        <v>13.12</v>
      </c>
      <c r="F78" t="n">
        <v>10.49</v>
      </c>
      <c r="G78" t="n">
        <v>104.87</v>
      </c>
      <c r="H78" t="n">
        <v>1.73</v>
      </c>
      <c r="I78" t="n">
        <v>6</v>
      </c>
      <c r="J78" t="n">
        <v>205.85</v>
      </c>
      <c r="K78" t="n">
        <v>52.44</v>
      </c>
      <c r="L78" t="n">
        <v>20</v>
      </c>
      <c r="M78" t="n">
        <v>4</v>
      </c>
      <c r="N78" t="n">
        <v>43.41</v>
      </c>
      <c r="O78" t="n">
        <v>25622.45</v>
      </c>
      <c r="P78" t="n">
        <v>130.71</v>
      </c>
      <c r="Q78" t="n">
        <v>197.76</v>
      </c>
      <c r="R78" t="n">
        <v>30.38</v>
      </c>
      <c r="S78" t="n">
        <v>25.4</v>
      </c>
      <c r="T78" t="n">
        <v>1656.91</v>
      </c>
      <c r="U78" t="n">
        <v>0.84</v>
      </c>
      <c r="V78" t="n">
        <v>0.89</v>
      </c>
      <c r="W78" t="n">
        <v>2.95</v>
      </c>
      <c r="X78" t="n">
        <v>0.1</v>
      </c>
      <c r="Y78" t="n">
        <v>1</v>
      </c>
      <c r="Z78" t="n">
        <v>10</v>
      </c>
      <c r="AA78" t="n">
        <v>420.2364043564561</v>
      </c>
      <c r="AB78" t="n">
        <v>574.9859879622106</v>
      </c>
      <c r="AC78" t="n">
        <v>520.110132268999</v>
      </c>
      <c r="AD78" t="n">
        <v>420236.4043564561</v>
      </c>
      <c r="AE78" t="n">
        <v>574985.9879622107</v>
      </c>
      <c r="AF78" t="n">
        <v>1.854610105297239e-05</v>
      </c>
      <c r="AG78" t="n">
        <v>35</v>
      </c>
      <c r="AH78" t="n">
        <v>520110.132268999</v>
      </c>
    </row>
    <row r="79">
      <c r="A79" t="n">
        <v>77</v>
      </c>
      <c r="B79" t="n">
        <v>90</v>
      </c>
      <c r="C79" t="inlineStr">
        <is>
          <t xml:space="preserve">CONCLUIDO	</t>
        </is>
      </c>
      <c r="D79" t="n">
        <v>7.6278</v>
      </c>
      <c r="E79" t="n">
        <v>13.11</v>
      </c>
      <c r="F79" t="n">
        <v>10.48</v>
      </c>
      <c r="G79" t="n">
        <v>104.76</v>
      </c>
      <c r="H79" t="n">
        <v>1.74</v>
      </c>
      <c r="I79" t="n">
        <v>6</v>
      </c>
      <c r="J79" t="n">
        <v>206.25</v>
      </c>
      <c r="K79" t="n">
        <v>52.44</v>
      </c>
      <c r="L79" t="n">
        <v>20.25</v>
      </c>
      <c r="M79" t="n">
        <v>4</v>
      </c>
      <c r="N79" t="n">
        <v>43.56</v>
      </c>
      <c r="O79" t="n">
        <v>25671.51</v>
      </c>
      <c r="P79" t="n">
        <v>130.26</v>
      </c>
      <c r="Q79" t="n">
        <v>197.75</v>
      </c>
      <c r="R79" t="n">
        <v>30.1</v>
      </c>
      <c r="S79" t="n">
        <v>25.4</v>
      </c>
      <c r="T79" t="n">
        <v>1514.66</v>
      </c>
      <c r="U79" t="n">
        <v>0.84</v>
      </c>
      <c r="V79" t="n">
        <v>0.89</v>
      </c>
      <c r="W79" t="n">
        <v>2.95</v>
      </c>
      <c r="X79" t="n">
        <v>0.09</v>
      </c>
      <c r="Y79" t="n">
        <v>1</v>
      </c>
      <c r="Z79" t="n">
        <v>10</v>
      </c>
      <c r="AA79" t="n">
        <v>419.815242205957</v>
      </c>
      <c r="AB79" t="n">
        <v>574.4097353275348</v>
      </c>
      <c r="AC79" t="n">
        <v>519.588876377001</v>
      </c>
      <c r="AD79" t="n">
        <v>419815.242205957</v>
      </c>
      <c r="AE79" t="n">
        <v>574409.7353275348</v>
      </c>
      <c r="AF79" t="n">
        <v>1.85614314258168e-05</v>
      </c>
      <c r="AG79" t="n">
        <v>35</v>
      </c>
      <c r="AH79" t="n">
        <v>519588.8763770011</v>
      </c>
    </row>
    <row r="80">
      <c r="A80" t="n">
        <v>78</v>
      </c>
      <c r="B80" t="n">
        <v>90</v>
      </c>
      <c r="C80" t="inlineStr">
        <is>
          <t xml:space="preserve">CONCLUIDO	</t>
        </is>
      </c>
      <c r="D80" t="n">
        <v>7.6228</v>
      </c>
      <c r="E80" t="n">
        <v>13.12</v>
      </c>
      <c r="F80" t="n">
        <v>10.48</v>
      </c>
      <c r="G80" t="n">
        <v>104.85</v>
      </c>
      <c r="H80" t="n">
        <v>1.76</v>
      </c>
      <c r="I80" t="n">
        <v>6</v>
      </c>
      <c r="J80" t="n">
        <v>206.65</v>
      </c>
      <c r="K80" t="n">
        <v>52.44</v>
      </c>
      <c r="L80" t="n">
        <v>20.5</v>
      </c>
      <c r="M80" t="n">
        <v>4</v>
      </c>
      <c r="N80" t="n">
        <v>43.71</v>
      </c>
      <c r="O80" t="n">
        <v>25720.62</v>
      </c>
      <c r="P80" t="n">
        <v>130.48</v>
      </c>
      <c r="Q80" t="n">
        <v>197.75</v>
      </c>
      <c r="R80" t="n">
        <v>30.36</v>
      </c>
      <c r="S80" t="n">
        <v>25.4</v>
      </c>
      <c r="T80" t="n">
        <v>1644.62</v>
      </c>
      <c r="U80" t="n">
        <v>0.84</v>
      </c>
      <c r="V80" t="n">
        <v>0.89</v>
      </c>
      <c r="W80" t="n">
        <v>2.95</v>
      </c>
      <c r="X80" t="n">
        <v>0.09</v>
      </c>
      <c r="Y80" t="n">
        <v>1</v>
      </c>
      <c r="Z80" t="n">
        <v>10</v>
      </c>
      <c r="AA80" t="n">
        <v>420.0417375963734</v>
      </c>
      <c r="AB80" t="n">
        <v>574.7196363129741</v>
      </c>
      <c r="AC80" t="n">
        <v>519.8692008473388</v>
      </c>
      <c r="AD80" t="n">
        <v>420041.7375963734</v>
      </c>
      <c r="AE80" t="n">
        <v>574719.6363129742</v>
      </c>
      <c r="AF80" t="n">
        <v>1.854926446324187e-05</v>
      </c>
      <c r="AG80" t="n">
        <v>35</v>
      </c>
      <c r="AH80" t="n">
        <v>519869.2008473388</v>
      </c>
    </row>
    <row r="81">
      <c r="A81" t="n">
        <v>79</v>
      </c>
      <c r="B81" t="n">
        <v>90</v>
      </c>
      <c r="C81" t="inlineStr">
        <is>
          <t xml:space="preserve">CONCLUIDO	</t>
        </is>
      </c>
      <c r="D81" t="n">
        <v>7.6229</v>
      </c>
      <c r="E81" t="n">
        <v>13.12</v>
      </c>
      <c r="F81" t="n">
        <v>10.48</v>
      </c>
      <c r="G81" t="n">
        <v>104.84</v>
      </c>
      <c r="H81" t="n">
        <v>1.78</v>
      </c>
      <c r="I81" t="n">
        <v>6</v>
      </c>
      <c r="J81" t="n">
        <v>207.05</v>
      </c>
      <c r="K81" t="n">
        <v>52.44</v>
      </c>
      <c r="L81" t="n">
        <v>20.75</v>
      </c>
      <c r="M81" t="n">
        <v>4</v>
      </c>
      <c r="N81" t="n">
        <v>43.85</v>
      </c>
      <c r="O81" t="n">
        <v>25769.78</v>
      </c>
      <c r="P81" t="n">
        <v>130.43</v>
      </c>
      <c r="Q81" t="n">
        <v>197.8</v>
      </c>
      <c r="R81" t="n">
        <v>30.33</v>
      </c>
      <c r="S81" t="n">
        <v>25.4</v>
      </c>
      <c r="T81" t="n">
        <v>1630.33</v>
      </c>
      <c r="U81" t="n">
        <v>0.84</v>
      </c>
      <c r="V81" t="n">
        <v>0.89</v>
      </c>
      <c r="W81" t="n">
        <v>2.95</v>
      </c>
      <c r="X81" t="n">
        <v>0.09</v>
      </c>
      <c r="Y81" t="n">
        <v>1</v>
      </c>
      <c r="Z81" t="n">
        <v>10</v>
      </c>
      <c r="AA81" t="n">
        <v>420.0046511146626</v>
      </c>
      <c r="AB81" t="n">
        <v>574.6688929525573</v>
      </c>
      <c r="AC81" t="n">
        <v>519.8233003620213</v>
      </c>
      <c r="AD81" t="n">
        <v>420004.6511146626</v>
      </c>
      <c r="AE81" t="n">
        <v>574668.8929525573</v>
      </c>
      <c r="AF81" t="n">
        <v>1.854950780249337e-05</v>
      </c>
      <c r="AG81" t="n">
        <v>35</v>
      </c>
      <c r="AH81" t="n">
        <v>519823.3003620213</v>
      </c>
    </row>
    <row r="82">
      <c r="A82" t="n">
        <v>80</v>
      </c>
      <c r="B82" t="n">
        <v>90</v>
      </c>
      <c r="C82" t="inlineStr">
        <is>
          <t xml:space="preserve">CONCLUIDO	</t>
        </is>
      </c>
      <c r="D82" t="n">
        <v>7.621</v>
      </c>
      <c r="E82" t="n">
        <v>13.12</v>
      </c>
      <c r="F82" t="n">
        <v>10.49</v>
      </c>
      <c r="G82" t="n">
        <v>104.88</v>
      </c>
      <c r="H82" t="n">
        <v>1.8</v>
      </c>
      <c r="I82" t="n">
        <v>6</v>
      </c>
      <c r="J82" t="n">
        <v>207.45</v>
      </c>
      <c r="K82" t="n">
        <v>52.44</v>
      </c>
      <c r="L82" t="n">
        <v>21</v>
      </c>
      <c r="M82" t="n">
        <v>4</v>
      </c>
      <c r="N82" t="n">
        <v>44</v>
      </c>
      <c r="O82" t="n">
        <v>25818.99</v>
      </c>
      <c r="P82" t="n">
        <v>130.22</v>
      </c>
      <c r="Q82" t="n">
        <v>197.76</v>
      </c>
      <c r="R82" t="n">
        <v>30.4</v>
      </c>
      <c r="S82" t="n">
        <v>25.4</v>
      </c>
      <c r="T82" t="n">
        <v>1664.64</v>
      </c>
      <c r="U82" t="n">
        <v>0.84</v>
      </c>
      <c r="V82" t="n">
        <v>0.89</v>
      </c>
      <c r="W82" t="n">
        <v>2.95</v>
      </c>
      <c r="X82" t="n">
        <v>0.1</v>
      </c>
      <c r="Y82" t="n">
        <v>1</v>
      </c>
      <c r="Z82" t="n">
        <v>10</v>
      </c>
      <c r="AA82" t="n">
        <v>419.8934809475859</v>
      </c>
      <c r="AB82" t="n">
        <v>574.5167850254812</v>
      </c>
      <c r="AC82" t="n">
        <v>519.6857094020206</v>
      </c>
      <c r="AD82" t="n">
        <v>419893.4809475859</v>
      </c>
      <c r="AE82" t="n">
        <v>574516.7850254813</v>
      </c>
      <c r="AF82" t="n">
        <v>1.854488435671489e-05</v>
      </c>
      <c r="AG82" t="n">
        <v>35</v>
      </c>
      <c r="AH82" t="n">
        <v>519685.7094020206</v>
      </c>
    </row>
    <row r="83">
      <c r="A83" t="n">
        <v>81</v>
      </c>
      <c r="B83" t="n">
        <v>90</v>
      </c>
      <c r="C83" t="inlineStr">
        <is>
          <t xml:space="preserve">CONCLUIDO	</t>
        </is>
      </c>
      <c r="D83" t="n">
        <v>7.62</v>
      </c>
      <c r="E83" t="n">
        <v>13.12</v>
      </c>
      <c r="F83" t="n">
        <v>10.49</v>
      </c>
      <c r="G83" t="n">
        <v>104.89</v>
      </c>
      <c r="H83" t="n">
        <v>1.82</v>
      </c>
      <c r="I83" t="n">
        <v>6</v>
      </c>
      <c r="J83" t="n">
        <v>207.84</v>
      </c>
      <c r="K83" t="n">
        <v>52.44</v>
      </c>
      <c r="L83" t="n">
        <v>21.25</v>
      </c>
      <c r="M83" t="n">
        <v>4</v>
      </c>
      <c r="N83" t="n">
        <v>44.15</v>
      </c>
      <c r="O83" t="n">
        <v>25868.26</v>
      </c>
      <c r="P83" t="n">
        <v>130.15</v>
      </c>
      <c r="Q83" t="n">
        <v>197.75</v>
      </c>
      <c r="R83" t="n">
        <v>30.4</v>
      </c>
      <c r="S83" t="n">
        <v>25.4</v>
      </c>
      <c r="T83" t="n">
        <v>1666.58</v>
      </c>
      <c r="U83" t="n">
        <v>0.84</v>
      </c>
      <c r="V83" t="n">
        <v>0.89</v>
      </c>
      <c r="W83" t="n">
        <v>2.95</v>
      </c>
      <c r="X83" t="n">
        <v>0.1</v>
      </c>
      <c r="Y83" t="n">
        <v>1</v>
      </c>
      <c r="Z83" t="n">
        <v>10</v>
      </c>
      <c r="AA83" t="n">
        <v>419.8573918103839</v>
      </c>
      <c r="AB83" t="n">
        <v>574.4674062758213</v>
      </c>
      <c r="AC83" t="n">
        <v>519.6410432909246</v>
      </c>
      <c r="AD83" t="n">
        <v>419857.3918103839</v>
      </c>
      <c r="AE83" t="n">
        <v>574467.4062758213</v>
      </c>
      <c r="AF83" t="n">
        <v>1.854245096419991e-05</v>
      </c>
      <c r="AG83" t="n">
        <v>35</v>
      </c>
      <c r="AH83" t="n">
        <v>519641.0432909246</v>
      </c>
    </row>
    <row r="84">
      <c r="A84" t="n">
        <v>82</v>
      </c>
      <c r="B84" t="n">
        <v>90</v>
      </c>
      <c r="C84" t="inlineStr">
        <is>
          <t xml:space="preserve">CONCLUIDO	</t>
        </is>
      </c>
      <c r="D84" t="n">
        <v>7.621</v>
      </c>
      <c r="E84" t="n">
        <v>13.12</v>
      </c>
      <c r="F84" t="n">
        <v>10.49</v>
      </c>
      <c r="G84" t="n">
        <v>104.88</v>
      </c>
      <c r="H84" t="n">
        <v>1.83</v>
      </c>
      <c r="I84" t="n">
        <v>6</v>
      </c>
      <c r="J84" t="n">
        <v>208.24</v>
      </c>
      <c r="K84" t="n">
        <v>52.44</v>
      </c>
      <c r="L84" t="n">
        <v>21.5</v>
      </c>
      <c r="M84" t="n">
        <v>4</v>
      </c>
      <c r="N84" t="n">
        <v>44.3</v>
      </c>
      <c r="O84" t="n">
        <v>25917.57</v>
      </c>
      <c r="P84" t="n">
        <v>129.88</v>
      </c>
      <c r="Q84" t="n">
        <v>197.78</v>
      </c>
      <c r="R84" t="n">
        <v>30.44</v>
      </c>
      <c r="S84" t="n">
        <v>25.4</v>
      </c>
      <c r="T84" t="n">
        <v>1685.21</v>
      </c>
      <c r="U84" t="n">
        <v>0.83</v>
      </c>
      <c r="V84" t="n">
        <v>0.89</v>
      </c>
      <c r="W84" t="n">
        <v>2.95</v>
      </c>
      <c r="X84" t="n">
        <v>0.1</v>
      </c>
      <c r="Y84" t="n">
        <v>1</v>
      </c>
      <c r="Z84" t="n">
        <v>10</v>
      </c>
      <c r="AA84" t="n">
        <v>419.6506957602396</v>
      </c>
      <c r="AB84" t="n">
        <v>574.1845956212276</v>
      </c>
      <c r="AC84" t="n">
        <v>519.3852236882781</v>
      </c>
      <c r="AD84" t="n">
        <v>419650.6957602396</v>
      </c>
      <c r="AE84" t="n">
        <v>574184.5956212275</v>
      </c>
      <c r="AF84" t="n">
        <v>1.854488435671489e-05</v>
      </c>
      <c r="AG84" t="n">
        <v>35</v>
      </c>
      <c r="AH84" t="n">
        <v>519385.2236882781</v>
      </c>
    </row>
    <row r="85">
      <c r="A85" t="n">
        <v>83</v>
      </c>
      <c r="B85" t="n">
        <v>90</v>
      </c>
      <c r="C85" t="inlineStr">
        <is>
          <t xml:space="preserve">CONCLUIDO	</t>
        </is>
      </c>
      <c r="D85" t="n">
        <v>7.6221</v>
      </c>
      <c r="E85" t="n">
        <v>13.12</v>
      </c>
      <c r="F85" t="n">
        <v>10.49</v>
      </c>
      <c r="G85" t="n">
        <v>104.86</v>
      </c>
      <c r="H85" t="n">
        <v>1.85</v>
      </c>
      <c r="I85" t="n">
        <v>6</v>
      </c>
      <c r="J85" t="n">
        <v>208.64</v>
      </c>
      <c r="K85" t="n">
        <v>52.44</v>
      </c>
      <c r="L85" t="n">
        <v>21.75</v>
      </c>
      <c r="M85" t="n">
        <v>4</v>
      </c>
      <c r="N85" t="n">
        <v>44.45</v>
      </c>
      <c r="O85" t="n">
        <v>25966.93</v>
      </c>
      <c r="P85" t="n">
        <v>129.56</v>
      </c>
      <c r="Q85" t="n">
        <v>197.75</v>
      </c>
      <c r="R85" t="n">
        <v>30.33</v>
      </c>
      <c r="S85" t="n">
        <v>25.4</v>
      </c>
      <c r="T85" t="n">
        <v>1630.43</v>
      </c>
      <c r="U85" t="n">
        <v>0.84</v>
      </c>
      <c r="V85" t="n">
        <v>0.89</v>
      </c>
      <c r="W85" t="n">
        <v>2.95</v>
      </c>
      <c r="X85" t="n">
        <v>0.1</v>
      </c>
      <c r="Y85" t="n">
        <v>1</v>
      </c>
      <c r="Z85" t="n">
        <v>10</v>
      </c>
      <c r="AA85" t="n">
        <v>419.406971414016</v>
      </c>
      <c r="AB85" t="n">
        <v>573.8511212183652</v>
      </c>
      <c r="AC85" t="n">
        <v>519.0835756143906</v>
      </c>
      <c r="AD85" t="n">
        <v>419406.971414016</v>
      </c>
      <c r="AE85" t="n">
        <v>573851.1212183652</v>
      </c>
      <c r="AF85" t="n">
        <v>1.854756108848138e-05</v>
      </c>
      <c r="AG85" t="n">
        <v>35</v>
      </c>
      <c r="AH85" t="n">
        <v>519083.5756143907</v>
      </c>
    </row>
    <row r="86">
      <c r="A86" t="n">
        <v>84</v>
      </c>
      <c r="B86" t="n">
        <v>90</v>
      </c>
      <c r="C86" t="inlineStr">
        <is>
          <t xml:space="preserve">CONCLUIDO	</t>
        </is>
      </c>
      <c r="D86" t="n">
        <v>7.6205</v>
      </c>
      <c r="E86" t="n">
        <v>13.12</v>
      </c>
      <c r="F86" t="n">
        <v>10.49</v>
      </c>
      <c r="G86" t="n">
        <v>104.89</v>
      </c>
      <c r="H86" t="n">
        <v>1.87</v>
      </c>
      <c r="I86" t="n">
        <v>6</v>
      </c>
      <c r="J86" t="n">
        <v>209.05</v>
      </c>
      <c r="K86" t="n">
        <v>52.44</v>
      </c>
      <c r="L86" t="n">
        <v>22</v>
      </c>
      <c r="M86" t="n">
        <v>4</v>
      </c>
      <c r="N86" t="n">
        <v>44.6</v>
      </c>
      <c r="O86" t="n">
        <v>26016.35</v>
      </c>
      <c r="P86" t="n">
        <v>129.31</v>
      </c>
      <c r="Q86" t="n">
        <v>197.76</v>
      </c>
      <c r="R86" t="n">
        <v>30.37</v>
      </c>
      <c r="S86" t="n">
        <v>25.4</v>
      </c>
      <c r="T86" t="n">
        <v>1652.65</v>
      </c>
      <c r="U86" t="n">
        <v>0.84</v>
      </c>
      <c r="V86" t="n">
        <v>0.89</v>
      </c>
      <c r="W86" t="n">
        <v>2.95</v>
      </c>
      <c r="X86" t="n">
        <v>0.1</v>
      </c>
      <c r="Y86" t="n">
        <v>1</v>
      </c>
      <c r="Z86" t="n">
        <v>10</v>
      </c>
      <c r="AA86" t="n">
        <v>419.2505817468997</v>
      </c>
      <c r="AB86" t="n">
        <v>573.6371419763917</v>
      </c>
      <c r="AC86" t="n">
        <v>518.8900182509493</v>
      </c>
      <c r="AD86" t="n">
        <v>419250.5817468998</v>
      </c>
      <c r="AE86" t="n">
        <v>573637.1419763917</v>
      </c>
      <c r="AF86" t="n">
        <v>1.85436676604574e-05</v>
      </c>
      <c r="AG86" t="n">
        <v>35</v>
      </c>
      <c r="AH86" t="n">
        <v>518890.0182509493</v>
      </c>
    </row>
    <row r="87">
      <c r="A87" t="n">
        <v>85</v>
      </c>
      <c r="B87" t="n">
        <v>90</v>
      </c>
      <c r="C87" t="inlineStr">
        <is>
          <t xml:space="preserve">CONCLUIDO	</t>
        </is>
      </c>
      <c r="D87" t="n">
        <v>7.621</v>
      </c>
      <c r="E87" t="n">
        <v>13.12</v>
      </c>
      <c r="F87" t="n">
        <v>10.49</v>
      </c>
      <c r="G87" t="n">
        <v>104.88</v>
      </c>
      <c r="H87" t="n">
        <v>1.89</v>
      </c>
      <c r="I87" t="n">
        <v>6</v>
      </c>
      <c r="J87" t="n">
        <v>209.45</v>
      </c>
      <c r="K87" t="n">
        <v>52.44</v>
      </c>
      <c r="L87" t="n">
        <v>22.25</v>
      </c>
      <c r="M87" t="n">
        <v>4</v>
      </c>
      <c r="N87" t="n">
        <v>44.75</v>
      </c>
      <c r="O87" t="n">
        <v>26065.82</v>
      </c>
      <c r="P87" t="n">
        <v>129.05</v>
      </c>
      <c r="Q87" t="n">
        <v>197.8</v>
      </c>
      <c r="R87" t="n">
        <v>30.4</v>
      </c>
      <c r="S87" t="n">
        <v>25.4</v>
      </c>
      <c r="T87" t="n">
        <v>1665.15</v>
      </c>
      <c r="U87" t="n">
        <v>0.84</v>
      </c>
      <c r="V87" t="n">
        <v>0.89</v>
      </c>
      <c r="W87" t="n">
        <v>2.95</v>
      </c>
      <c r="X87" t="n">
        <v>0.1</v>
      </c>
      <c r="Y87" t="n">
        <v>1</v>
      </c>
      <c r="Z87" t="n">
        <v>10</v>
      </c>
      <c r="AA87" t="n">
        <v>419.0580142734825</v>
      </c>
      <c r="AB87" t="n">
        <v>573.3736626637847</v>
      </c>
      <c r="AC87" t="n">
        <v>518.6516850341421</v>
      </c>
      <c r="AD87" t="n">
        <v>419058.0142734825</v>
      </c>
      <c r="AE87" t="n">
        <v>573373.6626637847</v>
      </c>
      <c r="AF87" t="n">
        <v>1.854488435671489e-05</v>
      </c>
      <c r="AG87" t="n">
        <v>35</v>
      </c>
      <c r="AH87" t="n">
        <v>518651.6850341421</v>
      </c>
    </row>
    <row r="88">
      <c r="A88" t="n">
        <v>86</v>
      </c>
      <c r="B88" t="n">
        <v>90</v>
      </c>
      <c r="C88" t="inlineStr">
        <is>
          <t xml:space="preserve">CONCLUIDO	</t>
        </is>
      </c>
      <c r="D88" t="n">
        <v>7.6252</v>
      </c>
      <c r="E88" t="n">
        <v>13.11</v>
      </c>
      <c r="F88" t="n">
        <v>10.48</v>
      </c>
      <c r="G88" t="n">
        <v>104.81</v>
      </c>
      <c r="H88" t="n">
        <v>1.9</v>
      </c>
      <c r="I88" t="n">
        <v>6</v>
      </c>
      <c r="J88" t="n">
        <v>209.85</v>
      </c>
      <c r="K88" t="n">
        <v>52.44</v>
      </c>
      <c r="L88" t="n">
        <v>22.5</v>
      </c>
      <c r="M88" t="n">
        <v>4</v>
      </c>
      <c r="N88" t="n">
        <v>44.91</v>
      </c>
      <c r="O88" t="n">
        <v>26115.34</v>
      </c>
      <c r="P88" t="n">
        <v>128.54</v>
      </c>
      <c r="Q88" t="n">
        <v>197.75</v>
      </c>
      <c r="R88" t="n">
        <v>30.23</v>
      </c>
      <c r="S88" t="n">
        <v>25.4</v>
      </c>
      <c r="T88" t="n">
        <v>1582.73</v>
      </c>
      <c r="U88" t="n">
        <v>0.84</v>
      </c>
      <c r="V88" t="n">
        <v>0.89</v>
      </c>
      <c r="W88" t="n">
        <v>2.95</v>
      </c>
      <c r="X88" t="n">
        <v>0.09</v>
      </c>
      <c r="Y88" t="n">
        <v>1</v>
      </c>
      <c r="Z88" t="n">
        <v>10</v>
      </c>
      <c r="AA88" t="n">
        <v>418.6238067442046</v>
      </c>
      <c r="AB88" t="n">
        <v>572.7795607663423</v>
      </c>
      <c r="AC88" t="n">
        <v>518.1142833879644</v>
      </c>
      <c r="AD88" t="n">
        <v>418623.8067442045</v>
      </c>
      <c r="AE88" t="n">
        <v>572779.5607663423</v>
      </c>
      <c r="AF88" t="n">
        <v>1.855510460527784e-05</v>
      </c>
      <c r="AG88" t="n">
        <v>35</v>
      </c>
      <c r="AH88" t="n">
        <v>518114.2833879644</v>
      </c>
    </row>
    <row r="89">
      <c r="A89" t="n">
        <v>87</v>
      </c>
      <c r="B89" t="n">
        <v>90</v>
      </c>
      <c r="C89" t="inlineStr">
        <is>
          <t xml:space="preserve">CONCLUIDO	</t>
        </is>
      </c>
      <c r="D89" t="n">
        <v>7.6174</v>
      </c>
      <c r="E89" t="n">
        <v>13.13</v>
      </c>
      <c r="F89" t="n">
        <v>10.49</v>
      </c>
      <c r="G89" t="n">
        <v>104.94</v>
      </c>
      <c r="H89" t="n">
        <v>1.92</v>
      </c>
      <c r="I89" t="n">
        <v>6</v>
      </c>
      <c r="J89" t="n">
        <v>210.25</v>
      </c>
      <c r="K89" t="n">
        <v>52.44</v>
      </c>
      <c r="L89" t="n">
        <v>22.75</v>
      </c>
      <c r="M89" t="n">
        <v>4</v>
      </c>
      <c r="N89" t="n">
        <v>45.06</v>
      </c>
      <c r="O89" t="n">
        <v>26164.91</v>
      </c>
      <c r="P89" t="n">
        <v>128.15</v>
      </c>
      <c r="Q89" t="n">
        <v>197.76</v>
      </c>
      <c r="R89" t="n">
        <v>30.67</v>
      </c>
      <c r="S89" t="n">
        <v>25.4</v>
      </c>
      <c r="T89" t="n">
        <v>1798.56</v>
      </c>
      <c r="U89" t="n">
        <v>0.83</v>
      </c>
      <c r="V89" t="n">
        <v>0.89</v>
      </c>
      <c r="W89" t="n">
        <v>2.95</v>
      </c>
      <c r="X89" t="n">
        <v>0.1</v>
      </c>
      <c r="Y89" t="n">
        <v>1</v>
      </c>
      <c r="Z89" t="n">
        <v>10</v>
      </c>
      <c r="AA89" t="n">
        <v>418.4647155044619</v>
      </c>
      <c r="AB89" t="n">
        <v>572.5618851135164</v>
      </c>
      <c r="AC89" t="n">
        <v>517.9173823939343</v>
      </c>
      <c r="AD89" t="n">
        <v>418464.7155044619</v>
      </c>
      <c r="AE89" t="n">
        <v>572561.8851135164</v>
      </c>
      <c r="AF89" t="n">
        <v>1.853612414366094e-05</v>
      </c>
      <c r="AG89" t="n">
        <v>35</v>
      </c>
      <c r="AH89" t="n">
        <v>517917.3823939344</v>
      </c>
    </row>
    <row r="90">
      <c r="A90" t="n">
        <v>88</v>
      </c>
      <c r="B90" t="n">
        <v>90</v>
      </c>
      <c r="C90" t="inlineStr">
        <is>
          <t xml:space="preserve">CONCLUIDO	</t>
        </is>
      </c>
      <c r="D90" t="n">
        <v>7.649</v>
      </c>
      <c r="E90" t="n">
        <v>13.07</v>
      </c>
      <c r="F90" t="n">
        <v>10.48</v>
      </c>
      <c r="G90" t="n">
        <v>125.7</v>
      </c>
      <c r="H90" t="n">
        <v>1.94</v>
      </c>
      <c r="I90" t="n">
        <v>5</v>
      </c>
      <c r="J90" t="n">
        <v>210.65</v>
      </c>
      <c r="K90" t="n">
        <v>52.44</v>
      </c>
      <c r="L90" t="n">
        <v>23</v>
      </c>
      <c r="M90" t="n">
        <v>3</v>
      </c>
      <c r="N90" t="n">
        <v>45.21</v>
      </c>
      <c r="O90" t="n">
        <v>26214.54</v>
      </c>
      <c r="P90" t="n">
        <v>127.9</v>
      </c>
      <c r="Q90" t="n">
        <v>197.76</v>
      </c>
      <c r="R90" t="n">
        <v>30.01</v>
      </c>
      <c r="S90" t="n">
        <v>25.4</v>
      </c>
      <c r="T90" t="n">
        <v>1476.85</v>
      </c>
      <c r="U90" t="n">
        <v>0.85</v>
      </c>
      <c r="V90" t="n">
        <v>0.89</v>
      </c>
      <c r="W90" t="n">
        <v>2.95</v>
      </c>
      <c r="X90" t="n">
        <v>0.09</v>
      </c>
      <c r="Y90" t="n">
        <v>1</v>
      </c>
      <c r="Z90" t="n">
        <v>10</v>
      </c>
      <c r="AA90" t="n">
        <v>417.8427952861076</v>
      </c>
      <c r="AB90" t="n">
        <v>571.7109464335804</v>
      </c>
      <c r="AC90" t="n">
        <v>517.1476561073116</v>
      </c>
      <c r="AD90" t="n">
        <v>417842.7952861076</v>
      </c>
      <c r="AE90" t="n">
        <v>571710.9464335804</v>
      </c>
      <c r="AF90" t="n">
        <v>1.861301934713453e-05</v>
      </c>
      <c r="AG90" t="n">
        <v>35</v>
      </c>
      <c r="AH90" t="n">
        <v>517147.6561073116</v>
      </c>
    </row>
    <row r="91">
      <c r="A91" t="n">
        <v>89</v>
      </c>
      <c r="B91" t="n">
        <v>90</v>
      </c>
      <c r="C91" t="inlineStr">
        <is>
          <t xml:space="preserve">CONCLUIDO	</t>
        </is>
      </c>
      <c r="D91" t="n">
        <v>7.648</v>
      </c>
      <c r="E91" t="n">
        <v>13.08</v>
      </c>
      <c r="F91" t="n">
        <v>10.48</v>
      </c>
      <c r="G91" t="n">
        <v>125.72</v>
      </c>
      <c r="H91" t="n">
        <v>1.96</v>
      </c>
      <c r="I91" t="n">
        <v>5</v>
      </c>
      <c r="J91" t="n">
        <v>211.05</v>
      </c>
      <c r="K91" t="n">
        <v>52.44</v>
      </c>
      <c r="L91" t="n">
        <v>23.25</v>
      </c>
      <c r="M91" t="n">
        <v>3</v>
      </c>
      <c r="N91" t="n">
        <v>45.36</v>
      </c>
      <c r="O91" t="n">
        <v>26264.21</v>
      </c>
      <c r="P91" t="n">
        <v>128.22</v>
      </c>
      <c r="Q91" t="n">
        <v>197.75</v>
      </c>
      <c r="R91" t="n">
        <v>30.15</v>
      </c>
      <c r="S91" t="n">
        <v>25.4</v>
      </c>
      <c r="T91" t="n">
        <v>1543.88</v>
      </c>
      <c r="U91" t="n">
        <v>0.84</v>
      </c>
      <c r="V91" t="n">
        <v>0.89</v>
      </c>
      <c r="W91" t="n">
        <v>2.95</v>
      </c>
      <c r="X91" t="n">
        <v>0.09</v>
      </c>
      <c r="Y91" t="n">
        <v>1</v>
      </c>
      <c r="Z91" t="n">
        <v>10</v>
      </c>
      <c r="AA91" t="n">
        <v>418.0840758731858</v>
      </c>
      <c r="AB91" t="n">
        <v>572.0410771773691</v>
      </c>
      <c r="AC91" t="n">
        <v>517.4462796362544</v>
      </c>
      <c r="AD91" t="n">
        <v>418084.0758731858</v>
      </c>
      <c r="AE91" t="n">
        <v>572041.077177369</v>
      </c>
      <c r="AF91" t="n">
        <v>1.861058595461954e-05</v>
      </c>
      <c r="AG91" t="n">
        <v>35</v>
      </c>
      <c r="AH91" t="n">
        <v>517446.2796362544</v>
      </c>
    </row>
    <row r="92">
      <c r="A92" t="n">
        <v>90</v>
      </c>
      <c r="B92" t="n">
        <v>90</v>
      </c>
      <c r="C92" t="inlineStr">
        <is>
          <t xml:space="preserve">CONCLUIDO	</t>
        </is>
      </c>
      <c r="D92" t="n">
        <v>7.6459</v>
      </c>
      <c r="E92" t="n">
        <v>13.08</v>
      </c>
      <c r="F92" t="n">
        <v>10.48</v>
      </c>
      <c r="G92" t="n">
        <v>125.77</v>
      </c>
      <c r="H92" t="n">
        <v>1.97</v>
      </c>
      <c r="I92" t="n">
        <v>5</v>
      </c>
      <c r="J92" t="n">
        <v>211.46</v>
      </c>
      <c r="K92" t="n">
        <v>52.44</v>
      </c>
      <c r="L92" t="n">
        <v>23.5</v>
      </c>
      <c r="M92" t="n">
        <v>3</v>
      </c>
      <c r="N92" t="n">
        <v>45.52</v>
      </c>
      <c r="O92" t="n">
        <v>26313.94</v>
      </c>
      <c r="P92" t="n">
        <v>128.45</v>
      </c>
      <c r="Q92" t="n">
        <v>197.76</v>
      </c>
      <c r="R92" t="n">
        <v>30.18</v>
      </c>
      <c r="S92" t="n">
        <v>25.4</v>
      </c>
      <c r="T92" t="n">
        <v>1560.35</v>
      </c>
      <c r="U92" t="n">
        <v>0.84</v>
      </c>
      <c r="V92" t="n">
        <v>0.89</v>
      </c>
      <c r="W92" t="n">
        <v>2.95</v>
      </c>
      <c r="X92" t="n">
        <v>0.09</v>
      </c>
      <c r="Y92" t="n">
        <v>1</v>
      </c>
      <c r="Z92" t="n">
        <v>10</v>
      </c>
      <c r="AA92" t="n">
        <v>418.2763776631102</v>
      </c>
      <c r="AB92" t="n">
        <v>572.3041929700997</v>
      </c>
      <c r="AC92" t="n">
        <v>517.6842840270123</v>
      </c>
      <c r="AD92" t="n">
        <v>418276.3776631102</v>
      </c>
      <c r="AE92" t="n">
        <v>572304.1929700997</v>
      </c>
      <c r="AF92" t="n">
        <v>1.860547583033807e-05</v>
      </c>
      <c r="AG92" t="n">
        <v>35</v>
      </c>
      <c r="AH92" t="n">
        <v>517684.2840270123</v>
      </c>
    </row>
    <row r="93">
      <c r="A93" t="n">
        <v>91</v>
      </c>
      <c r="B93" t="n">
        <v>90</v>
      </c>
      <c r="C93" t="inlineStr">
        <is>
          <t xml:space="preserve">CONCLUIDO	</t>
        </is>
      </c>
      <c r="D93" t="n">
        <v>7.6487</v>
      </c>
      <c r="E93" t="n">
        <v>13.07</v>
      </c>
      <c r="F93" t="n">
        <v>10.48</v>
      </c>
      <c r="G93" t="n">
        <v>125.71</v>
      </c>
      <c r="H93" t="n">
        <v>1.99</v>
      </c>
      <c r="I93" t="n">
        <v>5</v>
      </c>
      <c r="J93" t="n">
        <v>211.86</v>
      </c>
      <c r="K93" t="n">
        <v>52.44</v>
      </c>
      <c r="L93" t="n">
        <v>23.75</v>
      </c>
      <c r="M93" t="n">
        <v>3</v>
      </c>
      <c r="N93" t="n">
        <v>45.67</v>
      </c>
      <c r="O93" t="n">
        <v>26363.73</v>
      </c>
      <c r="P93" t="n">
        <v>128.39</v>
      </c>
      <c r="Q93" t="n">
        <v>197.75</v>
      </c>
      <c r="R93" t="n">
        <v>30.08</v>
      </c>
      <c r="S93" t="n">
        <v>25.4</v>
      </c>
      <c r="T93" t="n">
        <v>1510.79</v>
      </c>
      <c r="U93" t="n">
        <v>0.84</v>
      </c>
      <c r="V93" t="n">
        <v>0.89</v>
      </c>
      <c r="W93" t="n">
        <v>2.95</v>
      </c>
      <c r="X93" t="n">
        <v>0.09</v>
      </c>
      <c r="Y93" t="n">
        <v>1</v>
      </c>
      <c r="Z93" t="n">
        <v>10</v>
      </c>
      <c r="AA93" t="n">
        <v>418.1954991252402</v>
      </c>
      <c r="AB93" t="n">
        <v>572.1935313864768</v>
      </c>
      <c r="AC93" t="n">
        <v>517.5841838296158</v>
      </c>
      <c r="AD93" t="n">
        <v>418195.4991252403</v>
      </c>
      <c r="AE93" t="n">
        <v>572193.5313864768</v>
      </c>
      <c r="AF93" t="n">
        <v>1.861228932938003e-05</v>
      </c>
      <c r="AG93" t="n">
        <v>35</v>
      </c>
      <c r="AH93" t="n">
        <v>517584.1838296158</v>
      </c>
    </row>
    <row r="94">
      <c r="A94" t="n">
        <v>92</v>
      </c>
      <c r="B94" t="n">
        <v>90</v>
      </c>
      <c r="C94" t="inlineStr">
        <is>
          <t xml:space="preserve">CONCLUIDO	</t>
        </is>
      </c>
      <c r="D94" t="n">
        <v>7.6529</v>
      </c>
      <c r="E94" t="n">
        <v>13.07</v>
      </c>
      <c r="F94" t="n">
        <v>10.47</v>
      </c>
      <c r="G94" t="n">
        <v>125.62</v>
      </c>
      <c r="H94" t="n">
        <v>2.01</v>
      </c>
      <c r="I94" t="n">
        <v>5</v>
      </c>
      <c r="J94" t="n">
        <v>212.27</v>
      </c>
      <c r="K94" t="n">
        <v>52.44</v>
      </c>
      <c r="L94" t="n">
        <v>24</v>
      </c>
      <c r="M94" t="n">
        <v>3</v>
      </c>
      <c r="N94" t="n">
        <v>45.82</v>
      </c>
      <c r="O94" t="n">
        <v>26413.56</v>
      </c>
      <c r="P94" t="n">
        <v>128.34</v>
      </c>
      <c r="Q94" t="n">
        <v>197.76</v>
      </c>
      <c r="R94" t="n">
        <v>29.85</v>
      </c>
      <c r="S94" t="n">
        <v>25.4</v>
      </c>
      <c r="T94" t="n">
        <v>1397.12</v>
      </c>
      <c r="U94" t="n">
        <v>0.85</v>
      </c>
      <c r="V94" t="n">
        <v>0.89</v>
      </c>
      <c r="W94" t="n">
        <v>2.95</v>
      </c>
      <c r="X94" t="n">
        <v>0.08</v>
      </c>
      <c r="Y94" t="n">
        <v>1</v>
      </c>
      <c r="Z94" t="n">
        <v>10</v>
      </c>
      <c r="AA94" t="n">
        <v>418.090441467643</v>
      </c>
      <c r="AB94" t="n">
        <v>572.0497868645356</v>
      </c>
      <c r="AC94" t="n">
        <v>517.4541580831019</v>
      </c>
      <c r="AD94" t="n">
        <v>418090.441467643</v>
      </c>
      <c r="AE94" t="n">
        <v>572049.7868645355</v>
      </c>
      <c r="AF94" t="n">
        <v>1.862250957794298e-05</v>
      </c>
      <c r="AG94" t="n">
        <v>35</v>
      </c>
      <c r="AH94" t="n">
        <v>517454.1580831019</v>
      </c>
    </row>
    <row r="95">
      <c r="A95" t="n">
        <v>93</v>
      </c>
      <c r="B95" t="n">
        <v>90</v>
      </c>
      <c r="C95" t="inlineStr">
        <is>
          <t xml:space="preserve">CONCLUIDO	</t>
        </is>
      </c>
      <c r="D95" t="n">
        <v>7.6516</v>
      </c>
      <c r="E95" t="n">
        <v>13.07</v>
      </c>
      <c r="F95" t="n">
        <v>10.47</v>
      </c>
      <c r="G95" t="n">
        <v>125.65</v>
      </c>
      <c r="H95" t="n">
        <v>2.03</v>
      </c>
      <c r="I95" t="n">
        <v>5</v>
      </c>
      <c r="J95" t="n">
        <v>212.67</v>
      </c>
      <c r="K95" t="n">
        <v>52.44</v>
      </c>
      <c r="L95" t="n">
        <v>24.25</v>
      </c>
      <c r="M95" t="n">
        <v>3</v>
      </c>
      <c r="N95" t="n">
        <v>45.98</v>
      </c>
      <c r="O95" t="n">
        <v>26463.45</v>
      </c>
      <c r="P95" t="n">
        <v>128.53</v>
      </c>
      <c r="Q95" t="n">
        <v>197.75</v>
      </c>
      <c r="R95" t="n">
        <v>30</v>
      </c>
      <c r="S95" t="n">
        <v>25.4</v>
      </c>
      <c r="T95" t="n">
        <v>1469.03</v>
      </c>
      <c r="U95" t="n">
        <v>0.85</v>
      </c>
      <c r="V95" t="n">
        <v>0.89</v>
      </c>
      <c r="W95" t="n">
        <v>2.94</v>
      </c>
      <c r="X95" t="n">
        <v>0.08</v>
      </c>
      <c r="Y95" t="n">
        <v>1</v>
      </c>
      <c r="Z95" t="n">
        <v>10</v>
      </c>
      <c r="AA95" t="n">
        <v>418.2432653754361</v>
      </c>
      <c r="AB95" t="n">
        <v>572.2588872772931</v>
      </c>
      <c r="AC95" t="n">
        <v>517.64330224594</v>
      </c>
      <c r="AD95" t="n">
        <v>418243.2653754361</v>
      </c>
      <c r="AE95" t="n">
        <v>572258.887277293</v>
      </c>
      <c r="AF95" t="n">
        <v>1.861934616767349e-05</v>
      </c>
      <c r="AG95" t="n">
        <v>35</v>
      </c>
      <c r="AH95" t="n">
        <v>517643.3022459401</v>
      </c>
    </row>
    <row r="96">
      <c r="A96" t="n">
        <v>94</v>
      </c>
      <c r="B96" t="n">
        <v>90</v>
      </c>
      <c r="C96" t="inlineStr">
        <is>
          <t xml:space="preserve">CONCLUIDO	</t>
        </is>
      </c>
      <c r="D96" t="n">
        <v>7.6539</v>
      </c>
      <c r="E96" t="n">
        <v>13.07</v>
      </c>
      <c r="F96" t="n">
        <v>10.47</v>
      </c>
      <c r="G96" t="n">
        <v>125.6</v>
      </c>
      <c r="H96" t="n">
        <v>2.04</v>
      </c>
      <c r="I96" t="n">
        <v>5</v>
      </c>
      <c r="J96" t="n">
        <v>213.08</v>
      </c>
      <c r="K96" t="n">
        <v>52.44</v>
      </c>
      <c r="L96" t="n">
        <v>24.5</v>
      </c>
      <c r="M96" t="n">
        <v>3</v>
      </c>
      <c r="N96" t="n">
        <v>46.13</v>
      </c>
      <c r="O96" t="n">
        <v>26513.39</v>
      </c>
      <c r="P96" t="n">
        <v>128.51</v>
      </c>
      <c r="Q96" t="n">
        <v>197.75</v>
      </c>
      <c r="R96" t="n">
        <v>29.76</v>
      </c>
      <c r="S96" t="n">
        <v>25.4</v>
      </c>
      <c r="T96" t="n">
        <v>1348.83</v>
      </c>
      <c r="U96" t="n">
        <v>0.85</v>
      </c>
      <c r="V96" t="n">
        <v>0.89</v>
      </c>
      <c r="W96" t="n">
        <v>2.95</v>
      </c>
      <c r="X96" t="n">
        <v>0.08</v>
      </c>
      <c r="Y96" t="n">
        <v>1</v>
      </c>
      <c r="Z96" t="n">
        <v>10</v>
      </c>
      <c r="AA96" t="n">
        <v>418.1977067992587</v>
      </c>
      <c r="AB96" t="n">
        <v>572.1965520234646</v>
      </c>
      <c r="AC96" t="n">
        <v>517.586916181249</v>
      </c>
      <c r="AD96" t="n">
        <v>418197.7067992587</v>
      </c>
      <c r="AE96" t="n">
        <v>572196.5520234646</v>
      </c>
      <c r="AF96" t="n">
        <v>1.862494297045796e-05</v>
      </c>
      <c r="AG96" t="n">
        <v>35</v>
      </c>
      <c r="AH96" t="n">
        <v>517586.916181249</v>
      </c>
    </row>
    <row r="97">
      <c r="A97" t="n">
        <v>95</v>
      </c>
      <c r="B97" t="n">
        <v>90</v>
      </c>
      <c r="C97" t="inlineStr">
        <is>
          <t xml:space="preserve">CONCLUIDO	</t>
        </is>
      </c>
      <c r="D97" t="n">
        <v>7.6549</v>
      </c>
      <c r="E97" t="n">
        <v>13.06</v>
      </c>
      <c r="F97" t="n">
        <v>10.47</v>
      </c>
      <c r="G97" t="n">
        <v>125.58</v>
      </c>
      <c r="H97" t="n">
        <v>2.06</v>
      </c>
      <c r="I97" t="n">
        <v>5</v>
      </c>
      <c r="J97" t="n">
        <v>213.48</v>
      </c>
      <c r="K97" t="n">
        <v>52.44</v>
      </c>
      <c r="L97" t="n">
        <v>24.75</v>
      </c>
      <c r="M97" t="n">
        <v>3</v>
      </c>
      <c r="N97" t="n">
        <v>46.29</v>
      </c>
      <c r="O97" t="n">
        <v>26563.39</v>
      </c>
      <c r="P97" t="n">
        <v>128.46</v>
      </c>
      <c r="Q97" t="n">
        <v>197.75</v>
      </c>
      <c r="R97" t="n">
        <v>29.72</v>
      </c>
      <c r="S97" t="n">
        <v>25.4</v>
      </c>
      <c r="T97" t="n">
        <v>1333.48</v>
      </c>
      <c r="U97" t="n">
        <v>0.85</v>
      </c>
      <c r="V97" t="n">
        <v>0.89</v>
      </c>
      <c r="W97" t="n">
        <v>2.95</v>
      </c>
      <c r="X97" t="n">
        <v>0.08</v>
      </c>
      <c r="Y97" t="n">
        <v>1</v>
      </c>
      <c r="Z97" t="n">
        <v>10</v>
      </c>
      <c r="AA97" t="n">
        <v>418.1485435145119</v>
      </c>
      <c r="AB97" t="n">
        <v>572.1292846483429</v>
      </c>
      <c r="AC97" t="n">
        <v>517.5260687099986</v>
      </c>
      <c r="AD97" t="n">
        <v>418148.5435145119</v>
      </c>
      <c r="AE97" t="n">
        <v>572129.284648343</v>
      </c>
      <c r="AF97" t="n">
        <v>1.862737636297295e-05</v>
      </c>
      <c r="AG97" t="n">
        <v>35</v>
      </c>
      <c r="AH97" t="n">
        <v>517526.0687099986</v>
      </c>
    </row>
    <row r="98">
      <c r="A98" t="n">
        <v>96</v>
      </c>
      <c r="B98" t="n">
        <v>90</v>
      </c>
      <c r="C98" t="inlineStr">
        <is>
          <t xml:space="preserve">CONCLUIDO	</t>
        </is>
      </c>
      <c r="D98" t="n">
        <v>7.6529</v>
      </c>
      <c r="E98" t="n">
        <v>13.07</v>
      </c>
      <c r="F98" t="n">
        <v>10.47</v>
      </c>
      <c r="G98" t="n">
        <v>125.62</v>
      </c>
      <c r="H98" t="n">
        <v>2.08</v>
      </c>
      <c r="I98" t="n">
        <v>5</v>
      </c>
      <c r="J98" t="n">
        <v>213.89</v>
      </c>
      <c r="K98" t="n">
        <v>52.44</v>
      </c>
      <c r="L98" t="n">
        <v>25</v>
      </c>
      <c r="M98" t="n">
        <v>3</v>
      </c>
      <c r="N98" t="n">
        <v>46.44</v>
      </c>
      <c r="O98" t="n">
        <v>26613.43</v>
      </c>
      <c r="P98" t="n">
        <v>128.49</v>
      </c>
      <c r="Q98" t="n">
        <v>197.75</v>
      </c>
      <c r="R98" t="n">
        <v>29.86</v>
      </c>
      <c r="S98" t="n">
        <v>25.4</v>
      </c>
      <c r="T98" t="n">
        <v>1400.86</v>
      </c>
      <c r="U98" t="n">
        <v>0.85</v>
      </c>
      <c r="V98" t="n">
        <v>0.89</v>
      </c>
      <c r="W98" t="n">
        <v>2.95</v>
      </c>
      <c r="X98" t="n">
        <v>0.08</v>
      </c>
      <c r="Y98" t="n">
        <v>1</v>
      </c>
      <c r="Z98" t="n">
        <v>10</v>
      </c>
      <c r="AA98" t="n">
        <v>418.1971061026236</v>
      </c>
      <c r="AB98" t="n">
        <v>572.1957301238277</v>
      </c>
      <c r="AC98" t="n">
        <v>517.5861727225598</v>
      </c>
      <c r="AD98" t="n">
        <v>418197.1061026236</v>
      </c>
      <c r="AE98" t="n">
        <v>572195.7301238277</v>
      </c>
      <c r="AF98" t="n">
        <v>1.862250957794298e-05</v>
      </c>
      <c r="AG98" t="n">
        <v>35</v>
      </c>
      <c r="AH98" t="n">
        <v>517586.1727225598</v>
      </c>
    </row>
    <row r="99">
      <c r="A99" t="n">
        <v>97</v>
      </c>
      <c r="B99" t="n">
        <v>90</v>
      </c>
      <c r="C99" t="inlineStr">
        <is>
          <t xml:space="preserve">CONCLUIDO	</t>
        </is>
      </c>
      <c r="D99" t="n">
        <v>7.6532</v>
      </c>
      <c r="E99" t="n">
        <v>13.07</v>
      </c>
      <c r="F99" t="n">
        <v>10.47</v>
      </c>
      <c r="G99" t="n">
        <v>125.62</v>
      </c>
      <c r="H99" t="n">
        <v>2.09</v>
      </c>
      <c r="I99" t="n">
        <v>5</v>
      </c>
      <c r="J99" t="n">
        <v>214.29</v>
      </c>
      <c r="K99" t="n">
        <v>52.44</v>
      </c>
      <c r="L99" t="n">
        <v>25.25</v>
      </c>
      <c r="M99" t="n">
        <v>3</v>
      </c>
      <c r="N99" t="n">
        <v>46.6</v>
      </c>
      <c r="O99" t="n">
        <v>26663.54</v>
      </c>
      <c r="P99" t="n">
        <v>128.5</v>
      </c>
      <c r="Q99" t="n">
        <v>197.75</v>
      </c>
      <c r="R99" t="n">
        <v>29.88</v>
      </c>
      <c r="S99" t="n">
        <v>25.4</v>
      </c>
      <c r="T99" t="n">
        <v>1411.98</v>
      </c>
      <c r="U99" t="n">
        <v>0.85</v>
      </c>
      <c r="V99" t="n">
        <v>0.89</v>
      </c>
      <c r="W99" t="n">
        <v>2.95</v>
      </c>
      <c r="X99" t="n">
        <v>0.08</v>
      </c>
      <c r="Y99" t="n">
        <v>1</v>
      </c>
      <c r="Z99" t="n">
        <v>10</v>
      </c>
      <c r="AA99" t="n">
        <v>418.2001306068651</v>
      </c>
      <c r="AB99" t="n">
        <v>572.1998683839624</v>
      </c>
      <c r="AC99" t="n">
        <v>517.5899160329554</v>
      </c>
      <c r="AD99" t="n">
        <v>418200.130606865</v>
      </c>
      <c r="AE99" t="n">
        <v>572199.8683839624</v>
      </c>
      <c r="AF99" t="n">
        <v>1.862323959569747e-05</v>
      </c>
      <c r="AG99" t="n">
        <v>35</v>
      </c>
      <c r="AH99" t="n">
        <v>517589.9160329554</v>
      </c>
    </row>
    <row r="100">
      <c r="A100" t="n">
        <v>98</v>
      </c>
      <c r="B100" t="n">
        <v>90</v>
      </c>
      <c r="C100" t="inlineStr">
        <is>
          <t xml:space="preserve">CONCLUIDO	</t>
        </is>
      </c>
      <c r="D100" t="n">
        <v>7.6518</v>
      </c>
      <c r="E100" t="n">
        <v>13.07</v>
      </c>
      <c r="F100" t="n">
        <v>10.47</v>
      </c>
      <c r="G100" t="n">
        <v>125.65</v>
      </c>
      <c r="H100" t="n">
        <v>2.11</v>
      </c>
      <c r="I100" t="n">
        <v>5</v>
      </c>
      <c r="J100" t="n">
        <v>214.7</v>
      </c>
      <c r="K100" t="n">
        <v>52.44</v>
      </c>
      <c r="L100" t="n">
        <v>25.5</v>
      </c>
      <c r="M100" t="n">
        <v>3</v>
      </c>
      <c r="N100" t="n">
        <v>46.76</v>
      </c>
      <c r="O100" t="n">
        <v>26713.69</v>
      </c>
      <c r="P100" t="n">
        <v>128.42</v>
      </c>
      <c r="Q100" t="n">
        <v>197.75</v>
      </c>
      <c r="R100" t="n">
        <v>29.9</v>
      </c>
      <c r="S100" t="n">
        <v>25.4</v>
      </c>
      <c r="T100" t="n">
        <v>1422.95</v>
      </c>
      <c r="U100" t="n">
        <v>0.85</v>
      </c>
      <c r="V100" t="n">
        <v>0.89</v>
      </c>
      <c r="W100" t="n">
        <v>2.95</v>
      </c>
      <c r="X100" t="n">
        <v>0.08</v>
      </c>
      <c r="Y100" t="n">
        <v>1</v>
      </c>
      <c r="Z100" t="n">
        <v>10</v>
      </c>
      <c r="AA100" t="n">
        <v>418.1623075649741</v>
      </c>
      <c r="AB100" t="n">
        <v>572.1481172294123</v>
      </c>
      <c r="AC100" t="n">
        <v>517.5431039359624</v>
      </c>
      <c r="AD100" t="n">
        <v>418162.3075649741</v>
      </c>
      <c r="AE100" t="n">
        <v>572148.1172294123</v>
      </c>
      <c r="AF100" t="n">
        <v>1.861983284617649e-05</v>
      </c>
      <c r="AG100" t="n">
        <v>35</v>
      </c>
      <c r="AH100" t="n">
        <v>517543.1039359624</v>
      </c>
    </row>
    <row r="101">
      <c r="A101" t="n">
        <v>99</v>
      </c>
      <c r="B101" t="n">
        <v>90</v>
      </c>
      <c r="C101" t="inlineStr">
        <is>
          <t xml:space="preserve">CONCLUIDO	</t>
        </is>
      </c>
      <c r="D101" t="n">
        <v>7.6521</v>
      </c>
      <c r="E101" t="n">
        <v>13.07</v>
      </c>
      <c r="F101" t="n">
        <v>10.47</v>
      </c>
      <c r="G101" t="n">
        <v>125.64</v>
      </c>
      <c r="H101" t="n">
        <v>2.13</v>
      </c>
      <c r="I101" t="n">
        <v>5</v>
      </c>
      <c r="J101" t="n">
        <v>215.11</v>
      </c>
      <c r="K101" t="n">
        <v>52.44</v>
      </c>
      <c r="L101" t="n">
        <v>25.75</v>
      </c>
      <c r="M101" t="n">
        <v>3</v>
      </c>
      <c r="N101" t="n">
        <v>46.91</v>
      </c>
      <c r="O101" t="n">
        <v>26763.9</v>
      </c>
      <c r="P101" t="n">
        <v>128.31</v>
      </c>
      <c r="Q101" t="n">
        <v>197.75</v>
      </c>
      <c r="R101" t="n">
        <v>29.84</v>
      </c>
      <c r="S101" t="n">
        <v>25.4</v>
      </c>
      <c r="T101" t="n">
        <v>1389.66</v>
      </c>
      <c r="U101" t="n">
        <v>0.85</v>
      </c>
      <c r="V101" t="n">
        <v>0.89</v>
      </c>
      <c r="W101" t="n">
        <v>2.95</v>
      </c>
      <c r="X101" t="n">
        <v>0.08</v>
      </c>
      <c r="Y101" t="n">
        <v>1</v>
      </c>
      <c r="Z101" t="n">
        <v>10</v>
      </c>
      <c r="AA101" t="n">
        <v>418.0799932391533</v>
      </c>
      <c r="AB101" t="n">
        <v>572.0354911373726</v>
      </c>
      <c r="AC101" t="n">
        <v>517.4412267200753</v>
      </c>
      <c r="AD101" t="n">
        <v>418079.9932391533</v>
      </c>
      <c r="AE101" t="n">
        <v>572035.4911373726</v>
      </c>
      <c r="AF101" t="n">
        <v>1.862056286393099e-05</v>
      </c>
      <c r="AG101" t="n">
        <v>35</v>
      </c>
      <c r="AH101" t="n">
        <v>517441.2267200752</v>
      </c>
    </row>
    <row r="102">
      <c r="A102" t="n">
        <v>100</v>
      </c>
      <c r="B102" t="n">
        <v>90</v>
      </c>
      <c r="C102" t="inlineStr">
        <is>
          <t xml:space="preserve">CONCLUIDO	</t>
        </is>
      </c>
      <c r="D102" t="n">
        <v>7.6531</v>
      </c>
      <c r="E102" t="n">
        <v>13.07</v>
      </c>
      <c r="F102" t="n">
        <v>10.47</v>
      </c>
      <c r="G102" t="n">
        <v>125.62</v>
      </c>
      <c r="H102" t="n">
        <v>2.14</v>
      </c>
      <c r="I102" t="n">
        <v>5</v>
      </c>
      <c r="J102" t="n">
        <v>215.51</v>
      </c>
      <c r="K102" t="n">
        <v>52.44</v>
      </c>
      <c r="L102" t="n">
        <v>26</v>
      </c>
      <c r="M102" t="n">
        <v>3</v>
      </c>
      <c r="N102" t="n">
        <v>47.07</v>
      </c>
      <c r="O102" t="n">
        <v>26814.17</v>
      </c>
      <c r="P102" t="n">
        <v>128.28</v>
      </c>
      <c r="Q102" t="n">
        <v>197.79</v>
      </c>
      <c r="R102" t="n">
        <v>29.83</v>
      </c>
      <c r="S102" t="n">
        <v>25.4</v>
      </c>
      <c r="T102" t="n">
        <v>1384.5</v>
      </c>
      <c r="U102" t="n">
        <v>0.85</v>
      </c>
      <c r="V102" t="n">
        <v>0.89</v>
      </c>
      <c r="W102" t="n">
        <v>2.95</v>
      </c>
      <c r="X102" t="n">
        <v>0.08</v>
      </c>
      <c r="Y102" t="n">
        <v>1</v>
      </c>
      <c r="Z102" t="n">
        <v>10</v>
      </c>
      <c r="AA102" t="n">
        <v>418.0450553520866</v>
      </c>
      <c r="AB102" t="n">
        <v>571.9876875789374</v>
      </c>
      <c r="AC102" t="n">
        <v>517.3979854661643</v>
      </c>
      <c r="AD102" t="n">
        <v>418045.0553520867</v>
      </c>
      <c r="AE102" t="n">
        <v>571987.6875789374</v>
      </c>
      <c r="AF102" t="n">
        <v>1.862299625644597e-05</v>
      </c>
      <c r="AG102" t="n">
        <v>35</v>
      </c>
      <c r="AH102" t="n">
        <v>517397.9854661643</v>
      </c>
    </row>
    <row r="103">
      <c r="A103" t="n">
        <v>101</v>
      </c>
      <c r="B103" t="n">
        <v>90</v>
      </c>
      <c r="C103" t="inlineStr">
        <is>
          <t xml:space="preserve">CONCLUIDO	</t>
        </is>
      </c>
      <c r="D103" t="n">
        <v>7.6552</v>
      </c>
      <c r="E103" t="n">
        <v>13.06</v>
      </c>
      <c r="F103" t="n">
        <v>10.46</v>
      </c>
      <c r="G103" t="n">
        <v>125.58</v>
      </c>
      <c r="H103" t="n">
        <v>2.16</v>
      </c>
      <c r="I103" t="n">
        <v>5</v>
      </c>
      <c r="J103" t="n">
        <v>215.92</v>
      </c>
      <c r="K103" t="n">
        <v>52.44</v>
      </c>
      <c r="L103" t="n">
        <v>26.25</v>
      </c>
      <c r="M103" t="n">
        <v>3</v>
      </c>
      <c r="N103" t="n">
        <v>47.23</v>
      </c>
      <c r="O103" t="n">
        <v>26864.49</v>
      </c>
      <c r="P103" t="n">
        <v>128.06</v>
      </c>
      <c r="Q103" t="n">
        <v>197.75</v>
      </c>
      <c r="R103" t="n">
        <v>29.72</v>
      </c>
      <c r="S103" t="n">
        <v>25.4</v>
      </c>
      <c r="T103" t="n">
        <v>1328.84</v>
      </c>
      <c r="U103" t="n">
        <v>0.85</v>
      </c>
      <c r="V103" t="n">
        <v>0.89</v>
      </c>
      <c r="W103" t="n">
        <v>2.95</v>
      </c>
      <c r="X103" t="n">
        <v>0.07000000000000001</v>
      </c>
      <c r="Y103" t="n">
        <v>1</v>
      </c>
      <c r="Z103" t="n">
        <v>10</v>
      </c>
      <c r="AA103" t="n">
        <v>417.8478156982209</v>
      </c>
      <c r="AB103" t="n">
        <v>571.7178155829187</v>
      </c>
      <c r="AC103" t="n">
        <v>517.1538696746779</v>
      </c>
      <c r="AD103" t="n">
        <v>417847.8156982209</v>
      </c>
      <c r="AE103" t="n">
        <v>571717.8155829187</v>
      </c>
      <c r="AF103" t="n">
        <v>1.862810638072744e-05</v>
      </c>
      <c r="AG103" t="n">
        <v>35</v>
      </c>
      <c r="AH103" t="n">
        <v>517153.869674678</v>
      </c>
    </row>
    <row r="104">
      <c r="A104" t="n">
        <v>102</v>
      </c>
      <c r="B104" t="n">
        <v>90</v>
      </c>
      <c r="C104" t="inlineStr">
        <is>
          <t xml:space="preserve">CONCLUIDO	</t>
        </is>
      </c>
      <c r="D104" t="n">
        <v>7.6555</v>
      </c>
      <c r="E104" t="n">
        <v>13.06</v>
      </c>
      <c r="F104" t="n">
        <v>10.46</v>
      </c>
      <c r="G104" t="n">
        <v>125.57</v>
      </c>
      <c r="H104" t="n">
        <v>2.18</v>
      </c>
      <c r="I104" t="n">
        <v>5</v>
      </c>
      <c r="J104" t="n">
        <v>216.33</v>
      </c>
      <c r="K104" t="n">
        <v>52.44</v>
      </c>
      <c r="L104" t="n">
        <v>26.5</v>
      </c>
      <c r="M104" t="n">
        <v>3</v>
      </c>
      <c r="N104" t="n">
        <v>47.39</v>
      </c>
      <c r="O104" t="n">
        <v>26914.86</v>
      </c>
      <c r="P104" t="n">
        <v>127.83</v>
      </c>
      <c r="Q104" t="n">
        <v>197.75</v>
      </c>
      <c r="R104" t="n">
        <v>29.77</v>
      </c>
      <c r="S104" t="n">
        <v>25.4</v>
      </c>
      <c r="T104" t="n">
        <v>1357.59</v>
      </c>
      <c r="U104" t="n">
        <v>0.85</v>
      </c>
      <c r="V104" t="n">
        <v>0.89</v>
      </c>
      <c r="W104" t="n">
        <v>2.94</v>
      </c>
      <c r="X104" t="n">
        <v>0.07000000000000001</v>
      </c>
      <c r="Y104" t="n">
        <v>1</v>
      </c>
      <c r="Z104" t="n">
        <v>10</v>
      </c>
      <c r="AA104" t="n">
        <v>417.6802475272211</v>
      </c>
      <c r="AB104" t="n">
        <v>571.4885414187709</v>
      </c>
      <c r="AC104" t="n">
        <v>516.9464771149682</v>
      </c>
      <c r="AD104" t="n">
        <v>417680.2475272211</v>
      </c>
      <c r="AE104" t="n">
        <v>571488.5414187709</v>
      </c>
      <c r="AF104" t="n">
        <v>1.862883639848194e-05</v>
      </c>
      <c r="AG104" t="n">
        <v>35</v>
      </c>
      <c r="AH104" t="n">
        <v>516946.4771149681</v>
      </c>
    </row>
    <row r="105">
      <c r="A105" t="n">
        <v>103</v>
      </c>
      <c r="B105" t="n">
        <v>90</v>
      </c>
      <c r="C105" t="inlineStr">
        <is>
          <t xml:space="preserve">CONCLUIDO	</t>
        </is>
      </c>
      <c r="D105" t="n">
        <v>7.656</v>
      </c>
      <c r="E105" t="n">
        <v>13.06</v>
      </c>
      <c r="F105" t="n">
        <v>10.46</v>
      </c>
      <c r="G105" t="n">
        <v>125.56</v>
      </c>
      <c r="H105" t="n">
        <v>2.19</v>
      </c>
      <c r="I105" t="n">
        <v>5</v>
      </c>
      <c r="J105" t="n">
        <v>216.74</v>
      </c>
      <c r="K105" t="n">
        <v>52.44</v>
      </c>
      <c r="L105" t="n">
        <v>26.75</v>
      </c>
      <c r="M105" t="n">
        <v>3</v>
      </c>
      <c r="N105" t="n">
        <v>47.55</v>
      </c>
      <c r="O105" t="n">
        <v>26965.29</v>
      </c>
      <c r="P105" t="n">
        <v>127.61</v>
      </c>
      <c r="Q105" t="n">
        <v>197.75</v>
      </c>
      <c r="R105" t="n">
        <v>29.61</v>
      </c>
      <c r="S105" t="n">
        <v>25.4</v>
      </c>
      <c r="T105" t="n">
        <v>1276.71</v>
      </c>
      <c r="U105" t="n">
        <v>0.86</v>
      </c>
      <c r="V105" t="n">
        <v>0.89</v>
      </c>
      <c r="W105" t="n">
        <v>2.95</v>
      </c>
      <c r="X105" t="n">
        <v>0.07000000000000001</v>
      </c>
      <c r="Y105" t="n">
        <v>1</v>
      </c>
      <c r="Z105" t="n">
        <v>10</v>
      </c>
      <c r="AA105" t="n">
        <v>417.5170953321943</v>
      </c>
      <c r="AB105" t="n">
        <v>571.2653093877684</v>
      </c>
      <c r="AC105" t="n">
        <v>516.7445500356963</v>
      </c>
      <c r="AD105" t="n">
        <v>417517.0953321944</v>
      </c>
      <c r="AE105" t="n">
        <v>571265.3093877684</v>
      </c>
      <c r="AF105" t="n">
        <v>1.863005309473944e-05</v>
      </c>
      <c r="AG105" t="n">
        <v>35</v>
      </c>
      <c r="AH105" t="n">
        <v>516744.5500356964</v>
      </c>
    </row>
    <row r="106">
      <c r="A106" t="n">
        <v>104</v>
      </c>
      <c r="B106" t="n">
        <v>90</v>
      </c>
      <c r="C106" t="inlineStr">
        <is>
          <t xml:space="preserve">CONCLUIDO	</t>
        </is>
      </c>
      <c r="D106" t="n">
        <v>7.6547</v>
      </c>
      <c r="E106" t="n">
        <v>13.06</v>
      </c>
      <c r="F106" t="n">
        <v>10.47</v>
      </c>
      <c r="G106" t="n">
        <v>125.59</v>
      </c>
      <c r="H106" t="n">
        <v>2.21</v>
      </c>
      <c r="I106" t="n">
        <v>5</v>
      </c>
      <c r="J106" t="n">
        <v>217.15</v>
      </c>
      <c r="K106" t="n">
        <v>52.44</v>
      </c>
      <c r="L106" t="n">
        <v>27</v>
      </c>
      <c r="M106" t="n">
        <v>3</v>
      </c>
      <c r="N106" t="n">
        <v>47.71</v>
      </c>
      <c r="O106" t="n">
        <v>27015.77</v>
      </c>
      <c r="P106" t="n">
        <v>127.48</v>
      </c>
      <c r="Q106" t="n">
        <v>197.81</v>
      </c>
      <c r="R106" t="n">
        <v>29.67</v>
      </c>
      <c r="S106" t="n">
        <v>25.4</v>
      </c>
      <c r="T106" t="n">
        <v>1304.32</v>
      </c>
      <c r="U106" t="n">
        <v>0.86</v>
      </c>
      <c r="V106" t="n">
        <v>0.89</v>
      </c>
      <c r="W106" t="n">
        <v>2.95</v>
      </c>
      <c r="X106" t="n">
        <v>0.08</v>
      </c>
      <c r="Y106" t="n">
        <v>1</v>
      </c>
      <c r="Z106" t="n">
        <v>10</v>
      </c>
      <c r="AA106" t="n">
        <v>417.4545540951663</v>
      </c>
      <c r="AB106" t="n">
        <v>571.1797377081421</v>
      </c>
      <c r="AC106" t="n">
        <v>516.6671451970728</v>
      </c>
      <c r="AD106" t="n">
        <v>417454.5540951663</v>
      </c>
      <c r="AE106" t="n">
        <v>571179.737708142</v>
      </c>
      <c r="AF106" t="n">
        <v>1.862688968446995e-05</v>
      </c>
      <c r="AG106" t="n">
        <v>35</v>
      </c>
      <c r="AH106" t="n">
        <v>516667.1451970729</v>
      </c>
    </row>
    <row r="107">
      <c r="A107" t="n">
        <v>105</v>
      </c>
      <c r="B107" t="n">
        <v>90</v>
      </c>
      <c r="C107" t="inlineStr">
        <is>
          <t xml:space="preserve">CONCLUIDO	</t>
        </is>
      </c>
      <c r="D107" t="n">
        <v>7.6579</v>
      </c>
      <c r="E107" t="n">
        <v>13.06</v>
      </c>
      <c r="F107" t="n">
        <v>10.46</v>
      </c>
      <c r="G107" t="n">
        <v>125.52</v>
      </c>
      <c r="H107" t="n">
        <v>2.23</v>
      </c>
      <c r="I107" t="n">
        <v>5</v>
      </c>
      <c r="J107" t="n">
        <v>217.56</v>
      </c>
      <c r="K107" t="n">
        <v>52.44</v>
      </c>
      <c r="L107" t="n">
        <v>27.25</v>
      </c>
      <c r="M107" t="n">
        <v>3</v>
      </c>
      <c r="N107" t="n">
        <v>47.87</v>
      </c>
      <c r="O107" t="n">
        <v>27066.31</v>
      </c>
      <c r="P107" t="n">
        <v>127.1</v>
      </c>
      <c r="Q107" t="n">
        <v>197.75</v>
      </c>
      <c r="R107" t="n">
        <v>29.54</v>
      </c>
      <c r="S107" t="n">
        <v>25.4</v>
      </c>
      <c r="T107" t="n">
        <v>1241.14</v>
      </c>
      <c r="U107" t="n">
        <v>0.86</v>
      </c>
      <c r="V107" t="n">
        <v>0.89</v>
      </c>
      <c r="W107" t="n">
        <v>2.95</v>
      </c>
      <c r="X107" t="n">
        <v>0.07000000000000001</v>
      </c>
      <c r="Y107" t="n">
        <v>1</v>
      </c>
      <c r="Z107" t="n">
        <v>10</v>
      </c>
      <c r="AA107" t="n">
        <v>417.1289777415394</v>
      </c>
      <c r="AB107" t="n">
        <v>570.7342697776947</v>
      </c>
      <c r="AC107" t="n">
        <v>516.2641921006892</v>
      </c>
      <c r="AD107" t="n">
        <v>417128.9777415394</v>
      </c>
      <c r="AE107" t="n">
        <v>570734.2697776947</v>
      </c>
      <c r="AF107" t="n">
        <v>1.863467654051791e-05</v>
      </c>
      <c r="AG107" t="n">
        <v>35</v>
      </c>
      <c r="AH107" t="n">
        <v>516264.1921006893</v>
      </c>
    </row>
    <row r="108">
      <c r="A108" t="n">
        <v>106</v>
      </c>
      <c r="B108" t="n">
        <v>90</v>
      </c>
      <c r="C108" t="inlineStr">
        <is>
          <t xml:space="preserve">CONCLUIDO	</t>
        </is>
      </c>
      <c r="D108" t="n">
        <v>7.6565</v>
      </c>
      <c r="E108" t="n">
        <v>13.06</v>
      </c>
      <c r="F108" t="n">
        <v>10.46</v>
      </c>
      <c r="G108" t="n">
        <v>125.55</v>
      </c>
      <c r="H108" t="n">
        <v>2.24</v>
      </c>
      <c r="I108" t="n">
        <v>5</v>
      </c>
      <c r="J108" t="n">
        <v>217.97</v>
      </c>
      <c r="K108" t="n">
        <v>52.44</v>
      </c>
      <c r="L108" t="n">
        <v>27.5</v>
      </c>
      <c r="M108" t="n">
        <v>3</v>
      </c>
      <c r="N108" t="n">
        <v>48.03</v>
      </c>
      <c r="O108" t="n">
        <v>27116.91</v>
      </c>
      <c r="P108" t="n">
        <v>126.99</v>
      </c>
      <c r="Q108" t="n">
        <v>197.75</v>
      </c>
      <c r="R108" t="n">
        <v>29.59</v>
      </c>
      <c r="S108" t="n">
        <v>25.4</v>
      </c>
      <c r="T108" t="n">
        <v>1264.42</v>
      </c>
      <c r="U108" t="n">
        <v>0.86</v>
      </c>
      <c r="V108" t="n">
        <v>0.89</v>
      </c>
      <c r="W108" t="n">
        <v>2.95</v>
      </c>
      <c r="X108" t="n">
        <v>0.07000000000000001</v>
      </c>
      <c r="Y108" t="n">
        <v>1</v>
      </c>
      <c r="Z108" t="n">
        <v>10</v>
      </c>
      <c r="AA108" t="n">
        <v>417.0696591595552</v>
      </c>
      <c r="AB108" t="n">
        <v>570.6531074768728</v>
      </c>
      <c r="AC108" t="n">
        <v>516.1907758159458</v>
      </c>
      <c r="AD108" t="n">
        <v>417069.6591595552</v>
      </c>
      <c r="AE108" t="n">
        <v>570653.1074768729</v>
      </c>
      <c r="AF108" t="n">
        <v>1.863126979099693e-05</v>
      </c>
      <c r="AG108" t="n">
        <v>35</v>
      </c>
      <c r="AH108" t="n">
        <v>516190.7758159458</v>
      </c>
    </row>
    <row r="109">
      <c r="A109" t="n">
        <v>107</v>
      </c>
      <c r="B109" t="n">
        <v>90</v>
      </c>
      <c r="C109" t="inlineStr">
        <is>
          <t xml:space="preserve">CONCLUIDO	</t>
        </is>
      </c>
      <c r="D109" t="n">
        <v>7.656</v>
      </c>
      <c r="E109" t="n">
        <v>13.06</v>
      </c>
      <c r="F109" t="n">
        <v>10.46</v>
      </c>
      <c r="G109" t="n">
        <v>125.56</v>
      </c>
      <c r="H109" t="n">
        <v>2.26</v>
      </c>
      <c r="I109" t="n">
        <v>5</v>
      </c>
      <c r="J109" t="n">
        <v>218.38</v>
      </c>
      <c r="K109" t="n">
        <v>52.44</v>
      </c>
      <c r="L109" t="n">
        <v>27.75</v>
      </c>
      <c r="M109" t="n">
        <v>3</v>
      </c>
      <c r="N109" t="n">
        <v>48.19</v>
      </c>
      <c r="O109" t="n">
        <v>27167.55</v>
      </c>
      <c r="P109" t="n">
        <v>126.46</v>
      </c>
      <c r="Q109" t="n">
        <v>197.75</v>
      </c>
      <c r="R109" t="n">
        <v>29.61</v>
      </c>
      <c r="S109" t="n">
        <v>25.4</v>
      </c>
      <c r="T109" t="n">
        <v>1276.36</v>
      </c>
      <c r="U109" t="n">
        <v>0.86</v>
      </c>
      <c r="V109" t="n">
        <v>0.89</v>
      </c>
      <c r="W109" t="n">
        <v>2.95</v>
      </c>
      <c r="X109" t="n">
        <v>0.07000000000000001</v>
      </c>
      <c r="Y109" t="n">
        <v>1</v>
      </c>
      <c r="Z109" t="n">
        <v>10</v>
      </c>
      <c r="AA109" t="n">
        <v>416.6996642517342</v>
      </c>
      <c r="AB109" t="n">
        <v>570.1468641209689</v>
      </c>
      <c r="AC109" t="n">
        <v>515.7328476154123</v>
      </c>
      <c r="AD109" t="n">
        <v>416699.6642517343</v>
      </c>
      <c r="AE109" t="n">
        <v>570146.8641209689</v>
      </c>
      <c r="AF109" t="n">
        <v>1.863005309473944e-05</v>
      </c>
      <c r="AG109" t="n">
        <v>35</v>
      </c>
      <c r="AH109" t="n">
        <v>515732.8476154123</v>
      </c>
    </row>
    <row r="110">
      <c r="A110" t="n">
        <v>108</v>
      </c>
      <c r="B110" t="n">
        <v>90</v>
      </c>
      <c r="C110" t="inlineStr">
        <is>
          <t xml:space="preserve">CONCLUIDO	</t>
        </is>
      </c>
      <c r="D110" t="n">
        <v>7.6579</v>
      </c>
      <c r="E110" t="n">
        <v>13.06</v>
      </c>
      <c r="F110" t="n">
        <v>10.46</v>
      </c>
      <c r="G110" t="n">
        <v>125.52</v>
      </c>
      <c r="H110" t="n">
        <v>2.27</v>
      </c>
      <c r="I110" t="n">
        <v>5</v>
      </c>
      <c r="J110" t="n">
        <v>218.79</v>
      </c>
      <c r="K110" t="n">
        <v>52.44</v>
      </c>
      <c r="L110" t="n">
        <v>28</v>
      </c>
      <c r="M110" t="n">
        <v>3</v>
      </c>
      <c r="N110" t="n">
        <v>48.35</v>
      </c>
      <c r="O110" t="n">
        <v>27218.26</v>
      </c>
      <c r="P110" t="n">
        <v>125.98</v>
      </c>
      <c r="Q110" t="n">
        <v>197.75</v>
      </c>
      <c r="R110" t="n">
        <v>29.57</v>
      </c>
      <c r="S110" t="n">
        <v>25.4</v>
      </c>
      <c r="T110" t="n">
        <v>1258.5</v>
      </c>
      <c r="U110" t="n">
        <v>0.86</v>
      </c>
      <c r="V110" t="n">
        <v>0.89</v>
      </c>
      <c r="W110" t="n">
        <v>2.95</v>
      </c>
      <c r="X110" t="n">
        <v>0.07000000000000001</v>
      </c>
      <c r="Y110" t="n">
        <v>1</v>
      </c>
      <c r="Z110" t="n">
        <v>10</v>
      </c>
      <c r="AA110" t="n">
        <v>416.3330684720277</v>
      </c>
      <c r="AB110" t="n">
        <v>569.64527160211</v>
      </c>
      <c r="AC110" t="n">
        <v>515.2791263825638</v>
      </c>
      <c r="AD110" t="n">
        <v>416333.0684720277</v>
      </c>
      <c r="AE110" t="n">
        <v>569645.27160211</v>
      </c>
      <c r="AF110" t="n">
        <v>1.863467654051791e-05</v>
      </c>
      <c r="AG110" t="n">
        <v>35</v>
      </c>
      <c r="AH110" t="n">
        <v>515279.1263825638</v>
      </c>
    </row>
    <row r="111">
      <c r="A111" t="n">
        <v>109</v>
      </c>
      <c r="B111" t="n">
        <v>90</v>
      </c>
      <c r="C111" t="inlineStr">
        <is>
          <t xml:space="preserve">CONCLUIDO	</t>
        </is>
      </c>
      <c r="D111" t="n">
        <v>7.6552</v>
      </c>
      <c r="E111" t="n">
        <v>13.06</v>
      </c>
      <c r="F111" t="n">
        <v>10.46</v>
      </c>
      <c r="G111" t="n">
        <v>125.58</v>
      </c>
      <c r="H111" t="n">
        <v>2.29</v>
      </c>
      <c r="I111" t="n">
        <v>5</v>
      </c>
      <c r="J111" t="n">
        <v>219.2</v>
      </c>
      <c r="K111" t="n">
        <v>52.44</v>
      </c>
      <c r="L111" t="n">
        <v>28.25</v>
      </c>
      <c r="M111" t="n">
        <v>3</v>
      </c>
      <c r="N111" t="n">
        <v>48.51</v>
      </c>
      <c r="O111" t="n">
        <v>27269.02</v>
      </c>
      <c r="P111" t="n">
        <v>125.89</v>
      </c>
      <c r="Q111" t="n">
        <v>197.75</v>
      </c>
      <c r="R111" t="n">
        <v>29.72</v>
      </c>
      <c r="S111" t="n">
        <v>25.4</v>
      </c>
      <c r="T111" t="n">
        <v>1331.21</v>
      </c>
      <c r="U111" t="n">
        <v>0.85</v>
      </c>
      <c r="V111" t="n">
        <v>0.89</v>
      </c>
      <c r="W111" t="n">
        <v>2.95</v>
      </c>
      <c r="X111" t="n">
        <v>0.07000000000000001</v>
      </c>
      <c r="Y111" t="n">
        <v>1</v>
      </c>
      <c r="Z111" t="n">
        <v>10</v>
      </c>
      <c r="AA111" t="n">
        <v>416.3051975967604</v>
      </c>
      <c r="AB111" t="n">
        <v>569.607137440993</v>
      </c>
      <c r="AC111" t="n">
        <v>515.2446316922623</v>
      </c>
      <c r="AD111" t="n">
        <v>416305.1975967604</v>
      </c>
      <c r="AE111" t="n">
        <v>569607.137440993</v>
      </c>
      <c r="AF111" t="n">
        <v>1.862810638072744e-05</v>
      </c>
      <c r="AG111" t="n">
        <v>35</v>
      </c>
      <c r="AH111" t="n">
        <v>515244.6316922622</v>
      </c>
    </row>
    <row r="112">
      <c r="A112" t="n">
        <v>110</v>
      </c>
      <c r="B112" t="n">
        <v>90</v>
      </c>
      <c r="C112" t="inlineStr">
        <is>
          <t xml:space="preserve">CONCLUIDO	</t>
        </is>
      </c>
      <c r="D112" t="n">
        <v>7.6524</v>
      </c>
      <c r="E112" t="n">
        <v>13.07</v>
      </c>
      <c r="F112" t="n">
        <v>10.47</v>
      </c>
      <c r="G112" t="n">
        <v>125.63</v>
      </c>
      <c r="H112" t="n">
        <v>2.31</v>
      </c>
      <c r="I112" t="n">
        <v>5</v>
      </c>
      <c r="J112" t="n">
        <v>219.61</v>
      </c>
      <c r="K112" t="n">
        <v>52.44</v>
      </c>
      <c r="L112" t="n">
        <v>28.5</v>
      </c>
      <c r="M112" t="n">
        <v>3</v>
      </c>
      <c r="N112" t="n">
        <v>48.67</v>
      </c>
      <c r="O112" t="n">
        <v>27319.84</v>
      </c>
      <c r="P112" t="n">
        <v>125.77</v>
      </c>
      <c r="Q112" t="n">
        <v>197.75</v>
      </c>
      <c r="R112" t="n">
        <v>29.86</v>
      </c>
      <c r="S112" t="n">
        <v>25.4</v>
      </c>
      <c r="T112" t="n">
        <v>1400.81</v>
      </c>
      <c r="U112" t="n">
        <v>0.85</v>
      </c>
      <c r="V112" t="n">
        <v>0.89</v>
      </c>
      <c r="W112" t="n">
        <v>2.95</v>
      </c>
      <c r="X112" t="n">
        <v>0.08</v>
      </c>
      <c r="Y112" t="n">
        <v>1</v>
      </c>
      <c r="Z112" t="n">
        <v>10</v>
      </c>
      <c r="AA112" t="n">
        <v>416.2696053770414</v>
      </c>
      <c r="AB112" t="n">
        <v>569.5584385957555</v>
      </c>
      <c r="AC112" t="n">
        <v>515.200580596465</v>
      </c>
      <c r="AD112" t="n">
        <v>416269.6053770414</v>
      </c>
      <c r="AE112" t="n">
        <v>569558.4385957555</v>
      </c>
      <c r="AF112" t="n">
        <v>1.862129288168548e-05</v>
      </c>
      <c r="AG112" t="n">
        <v>35</v>
      </c>
      <c r="AH112" t="n">
        <v>515200.580596465</v>
      </c>
    </row>
    <row r="113">
      <c r="A113" t="n">
        <v>111</v>
      </c>
      <c r="B113" t="n">
        <v>90</v>
      </c>
      <c r="C113" t="inlineStr">
        <is>
          <t xml:space="preserve">CONCLUIDO	</t>
        </is>
      </c>
      <c r="D113" t="n">
        <v>7.6524</v>
      </c>
      <c r="E113" t="n">
        <v>13.07</v>
      </c>
      <c r="F113" t="n">
        <v>10.47</v>
      </c>
      <c r="G113" t="n">
        <v>125.63</v>
      </c>
      <c r="H113" t="n">
        <v>2.32</v>
      </c>
      <c r="I113" t="n">
        <v>5</v>
      </c>
      <c r="J113" t="n">
        <v>220.03</v>
      </c>
      <c r="K113" t="n">
        <v>52.44</v>
      </c>
      <c r="L113" t="n">
        <v>28.75</v>
      </c>
      <c r="M113" t="n">
        <v>3</v>
      </c>
      <c r="N113" t="n">
        <v>48.83</v>
      </c>
      <c r="O113" t="n">
        <v>27370.71</v>
      </c>
      <c r="P113" t="n">
        <v>125.61</v>
      </c>
      <c r="Q113" t="n">
        <v>197.75</v>
      </c>
      <c r="R113" t="n">
        <v>29.86</v>
      </c>
      <c r="S113" t="n">
        <v>25.4</v>
      </c>
      <c r="T113" t="n">
        <v>1401.62</v>
      </c>
      <c r="U113" t="n">
        <v>0.85</v>
      </c>
      <c r="V113" t="n">
        <v>0.89</v>
      </c>
      <c r="W113" t="n">
        <v>2.95</v>
      </c>
      <c r="X113" t="n">
        <v>0.08</v>
      </c>
      <c r="Y113" t="n">
        <v>1</v>
      </c>
      <c r="Z113" t="n">
        <v>10</v>
      </c>
      <c r="AA113" t="n">
        <v>416.1558223324131</v>
      </c>
      <c r="AB113" t="n">
        <v>569.4027556143415</v>
      </c>
      <c r="AC113" t="n">
        <v>515.0597557802946</v>
      </c>
      <c r="AD113" t="n">
        <v>416155.8223324131</v>
      </c>
      <c r="AE113" t="n">
        <v>569402.7556143415</v>
      </c>
      <c r="AF113" t="n">
        <v>1.862129288168548e-05</v>
      </c>
      <c r="AG113" t="n">
        <v>35</v>
      </c>
      <c r="AH113" t="n">
        <v>515059.7557802947</v>
      </c>
    </row>
    <row r="114">
      <c r="A114" t="n">
        <v>112</v>
      </c>
      <c r="B114" t="n">
        <v>90</v>
      </c>
      <c r="C114" t="inlineStr">
        <is>
          <t xml:space="preserve">CONCLUIDO	</t>
        </is>
      </c>
      <c r="D114" t="n">
        <v>7.6521</v>
      </c>
      <c r="E114" t="n">
        <v>13.07</v>
      </c>
      <c r="F114" t="n">
        <v>10.47</v>
      </c>
      <c r="G114" t="n">
        <v>125.64</v>
      </c>
      <c r="H114" t="n">
        <v>2.34</v>
      </c>
      <c r="I114" t="n">
        <v>5</v>
      </c>
      <c r="J114" t="n">
        <v>220.44</v>
      </c>
      <c r="K114" t="n">
        <v>52.44</v>
      </c>
      <c r="L114" t="n">
        <v>29</v>
      </c>
      <c r="M114" t="n">
        <v>3</v>
      </c>
      <c r="N114" t="n">
        <v>49</v>
      </c>
      <c r="O114" t="n">
        <v>27421.64</v>
      </c>
      <c r="P114" t="n">
        <v>125.11</v>
      </c>
      <c r="Q114" t="n">
        <v>197.75</v>
      </c>
      <c r="R114" t="n">
        <v>29.77</v>
      </c>
      <c r="S114" t="n">
        <v>25.4</v>
      </c>
      <c r="T114" t="n">
        <v>1355.53</v>
      </c>
      <c r="U114" t="n">
        <v>0.85</v>
      </c>
      <c r="V114" t="n">
        <v>0.89</v>
      </c>
      <c r="W114" t="n">
        <v>2.95</v>
      </c>
      <c r="X114" t="n">
        <v>0.08</v>
      </c>
      <c r="Y114" t="n">
        <v>1</v>
      </c>
      <c r="Z114" t="n">
        <v>10</v>
      </c>
      <c r="AA114" t="n">
        <v>415.8042431294752</v>
      </c>
      <c r="AB114" t="n">
        <v>568.9217094383021</v>
      </c>
      <c r="AC114" t="n">
        <v>514.6246199761439</v>
      </c>
      <c r="AD114" t="n">
        <v>415804.2431294752</v>
      </c>
      <c r="AE114" t="n">
        <v>568921.7094383021</v>
      </c>
      <c r="AF114" t="n">
        <v>1.862056286393099e-05</v>
      </c>
      <c r="AG114" t="n">
        <v>35</v>
      </c>
      <c r="AH114" t="n">
        <v>514624.6199761439</v>
      </c>
    </row>
    <row r="115">
      <c r="A115" t="n">
        <v>113</v>
      </c>
      <c r="B115" t="n">
        <v>90</v>
      </c>
      <c r="C115" t="inlineStr">
        <is>
          <t xml:space="preserve">CONCLUIDO	</t>
        </is>
      </c>
      <c r="D115" t="n">
        <v>7.655</v>
      </c>
      <c r="E115" t="n">
        <v>13.06</v>
      </c>
      <c r="F115" t="n">
        <v>10.46</v>
      </c>
      <c r="G115" t="n">
        <v>125.58</v>
      </c>
      <c r="H115" t="n">
        <v>2.35</v>
      </c>
      <c r="I115" t="n">
        <v>5</v>
      </c>
      <c r="J115" t="n">
        <v>220.85</v>
      </c>
      <c r="K115" t="n">
        <v>52.44</v>
      </c>
      <c r="L115" t="n">
        <v>29.25</v>
      </c>
      <c r="M115" t="n">
        <v>3</v>
      </c>
      <c r="N115" t="n">
        <v>49.16</v>
      </c>
      <c r="O115" t="n">
        <v>27472.63</v>
      </c>
      <c r="P115" t="n">
        <v>124.68</v>
      </c>
      <c r="Q115" t="n">
        <v>197.76</v>
      </c>
      <c r="R115" t="n">
        <v>29.75</v>
      </c>
      <c r="S115" t="n">
        <v>25.4</v>
      </c>
      <c r="T115" t="n">
        <v>1345.61</v>
      </c>
      <c r="U115" t="n">
        <v>0.85</v>
      </c>
      <c r="V115" t="n">
        <v>0.89</v>
      </c>
      <c r="W115" t="n">
        <v>2.95</v>
      </c>
      <c r="X115" t="n">
        <v>0.07000000000000001</v>
      </c>
      <c r="Y115" t="n">
        <v>1</v>
      </c>
      <c r="Z115" t="n">
        <v>10</v>
      </c>
      <c r="AA115" t="n">
        <v>415.4476796414569</v>
      </c>
      <c r="AB115" t="n">
        <v>568.4338435435245</v>
      </c>
      <c r="AC115" t="n">
        <v>514.1833153176399</v>
      </c>
      <c r="AD115" t="n">
        <v>415447.6796414569</v>
      </c>
      <c r="AE115" t="n">
        <v>568433.8435435245</v>
      </c>
      <c r="AF115" t="n">
        <v>1.862761970222445e-05</v>
      </c>
      <c r="AG115" t="n">
        <v>35</v>
      </c>
      <c r="AH115" t="n">
        <v>514183.3153176398</v>
      </c>
    </row>
    <row r="116">
      <c r="A116" t="n">
        <v>114</v>
      </c>
      <c r="B116" t="n">
        <v>90</v>
      </c>
      <c r="C116" t="inlineStr">
        <is>
          <t xml:space="preserve">CONCLUIDO	</t>
        </is>
      </c>
      <c r="D116" t="n">
        <v>7.6535</v>
      </c>
      <c r="E116" t="n">
        <v>13.07</v>
      </c>
      <c r="F116" t="n">
        <v>10.47</v>
      </c>
      <c r="G116" t="n">
        <v>125.61</v>
      </c>
      <c r="H116" t="n">
        <v>2.37</v>
      </c>
      <c r="I116" t="n">
        <v>5</v>
      </c>
      <c r="J116" t="n">
        <v>221.27</v>
      </c>
      <c r="K116" t="n">
        <v>52.44</v>
      </c>
      <c r="L116" t="n">
        <v>29.5</v>
      </c>
      <c r="M116" t="n">
        <v>3</v>
      </c>
      <c r="N116" t="n">
        <v>49.32</v>
      </c>
      <c r="O116" t="n">
        <v>27523.67</v>
      </c>
      <c r="P116" t="n">
        <v>124.62</v>
      </c>
      <c r="Q116" t="n">
        <v>197.77</v>
      </c>
      <c r="R116" t="n">
        <v>29.74</v>
      </c>
      <c r="S116" t="n">
        <v>25.4</v>
      </c>
      <c r="T116" t="n">
        <v>1339.71</v>
      </c>
      <c r="U116" t="n">
        <v>0.85</v>
      </c>
      <c r="V116" t="n">
        <v>0.89</v>
      </c>
      <c r="W116" t="n">
        <v>2.95</v>
      </c>
      <c r="X116" t="n">
        <v>0.08</v>
      </c>
      <c r="Y116" t="n">
        <v>1</v>
      </c>
      <c r="Z116" t="n">
        <v>10</v>
      </c>
      <c r="AA116" t="n">
        <v>415.4372021954246</v>
      </c>
      <c r="AB116" t="n">
        <v>568.4195078396308</v>
      </c>
      <c r="AC116" t="n">
        <v>514.1703477932055</v>
      </c>
      <c r="AD116" t="n">
        <v>415437.2021954246</v>
      </c>
      <c r="AE116" t="n">
        <v>568419.5078396308</v>
      </c>
      <c r="AF116" t="n">
        <v>1.862396961345197e-05</v>
      </c>
      <c r="AG116" t="n">
        <v>35</v>
      </c>
      <c r="AH116" t="n">
        <v>514170.3477932054</v>
      </c>
    </row>
    <row r="117">
      <c r="A117" t="n">
        <v>115</v>
      </c>
      <c r="B117" t="n">
        <v>90</v>
      </c>
      <c r="C117" t="inlineStr">
        <is>
          <t xml:space="preserve">CONCLUIDO	</t>
        </is>
      </c>
      <c r="D117" t="n">
        <v>7.6892</v>
      </c>
      <c r="E117" t="n">
        <v>13.01</v>
      </c>
      <c r="F117" t="n">
        <v>10.44</v>
      </c>
      <c r="G117" t="n">
        <v>156.64</v>
      </c>
      <c r="H117" t="n">
        <v>2.39</v>
      </c>
      <c r="I117" t="n">
        <v>4</v>
      </c>
      <c r="J117" t="n">
        <v>221.68</v>
      </c>
      <c r="K117" t="n">
        <v>52.44</v>
      </c>
      <c r="L117" t="n">
        <v>29.75</v>
      </c>
      <c r="M117" t="n">
        <v>2</v>
      </c>
      <c r="N117" t="n">
        <v>49.49</v>
      </c>
      <c r="O117" t="n">
        <v>27574.77</v>
      </c>
      <c r="P117" t="n">
        <v>124.21</v>
      </c>
      <c r="Q117" t="n">
        <v>197.76</v>
      </c>
      <c r="R117" t="n">
        <v>29.02</v>
      </c>
      <c r="S117" t="n">
        <v>25.4</v>
      </c>
      <c r="T117" t="n">
        <v>986.9299999999999</v>
      </c>
      <c r="U117" t="n">
        <v>0.88</v>
      </c>
      <c r="V117" t="n">
        <v>0.89</v>
      </c>
      <c r="W117" t="n">
        <v>2.94</v>
      </c>
      <c r="X117" t="n">
        <v>0.05</v>
      </c>
      <c r="Y117" t="n">
        <v>1</v>
      </c>
      <c r="Z117" t="n">
        <v>10</v>
      </c>
      <c r="AA117" t="n">
        <v>405.6938454335041</v>
      </c>
      <c r="AB117" t="n">
        <v>555.088217271408</v>
      </c>
      <c r="AC117" t="n">
        <v>502.1113768862299</v>
      </c>
      <c r="AD117" t="n">
        <v>405693.8454335041</v>
      </c>
      <c r="AE117" t="n">
        <v>555088.2172714079</v>
      </c>
      <c r="AF117" t="n">
        <v>1.8710841726237e-05</v>
      </c>
      <c r="AG117" t="n">
        <v>34</v>
      </c>
      <c r="AH117" t="n">
        <v>502111.37688623</v>
      </c>
    </row>
    <row r="118">
      <c r="A118" t="n">
        <v>116</v>
      </c>
      <c r="B118" t="n">
        <v>90</v>
      </c>
      <c r="C118" t="inlineStr">
        <is>
          <t xml:space="preserve">CONCLUIDO	</t>
        </is>
      </c>
      <c r="D118" t="n">
        <v>7.691</v>
      </c>
      <c r="E118" t="n">
        <v>13</v>
      </c>
      <c r="F118" t="n">
        <v>10.44</v>
      </c>
      <c r="G118" t="n">
        <v>156.59</v>
      </c>
      <c r="H118" t="n">
        <v>2.4</v>
      </c>
      <c r="I118" t="n">
        <v>4</v>
      </c>
      <c r="J118" t="n">
        <v>222.1</v>
      </c>
      <c r="K118" t="n">
        <v>52.44</v>
      </c>
      <c r="L118" t="n">
        <v>30</v>
      </c>
      <c r="M118" t="n">
        <v>2</v>
      </c>
      <c r="N118" t="n">
        <v>49.65</v>
      </c>
      <c r="O118" t="n">
        <v>27625.93</v>
      </c>
      <c r="P118" t="n">
        <v>124.42</v>
      </c>
      <c r="Q118" t="n">
        <v>197.75</v>
      </c>
      <c r="R118" t="n">
        <v>28.9</v>
      </c>
      <c r="S118" t="n">
        <v>25.4</v>
      </c>
      <c r="T118" t="n">
        <v>923.6</v>
      </c>
      <c r="U118" t="n">
        <v>0.88</v>
      </c>
      <c r="V118" t="n">
        <v>0.89</v>
      </c>
      <c r="W118" t="n">
        <v>2.94</v>
      </c>
      <c r="X118" t="n">
        <v>0.05</v>
      </c>
      <c r="Y118" t="n">
        <v>1</v>
      </c>
      <c r="Z118" t="n">
        <v>10</v>
      </c>
      <c r="AA118" t="n">
        <v>405.8188722073188</v>
      </c>
      <c r="AB118" t="n">
        <v>555.2592844191331</v>
      </c>
      <c r="AC118" t="n">
        <v>502.2661176254706</v>
      </c>
      <c r="AD118" t="n">
        <v>405818.8722073188</v>
      </c>
      <c r="AE118" t="n">
        <v>555259.2844191331</v>
      </c>
      <c r="AF118" t="n">
        <v>1.871522183276398e-05</v>
      </c>
      <c r="AG118" t="n">
        <v>34</v>
      </c>
      <c r="AH118" t="n">
        <v>502266.1176254706</v>
      </c>
    </row>
    <row r="119">
      <c r="A119" t="n">
        <v>117</v>
      </c>
      <c r="B119" t="n">
        <v>90</v>
      </c>
      <c r="C119" t="inlineStr">
        <is>
          <t xml:space="preserve">CONCLUIDO	</t>
        </is>
      </c>
      <c r="D119" t="n">
        <v>7.6879</v>
      </c>
      <c r="E119" t="n">
        <v>13.01</v>
      </c>
      <c r="F119" t="n">
        <v>10.44</v>
      </c>
      <c r="G119" t="n">
        <v>156.67</v>
      </c>
      <c r="H119" t="n">
        <v>2.42</v>
      </c>
      <c r="I119" t="n">
        <v>4</v>
      </c>
      <c r="J119" t="n">
        <v>222.51</v>
      </c>
      <c r="K119" t="n">
        <v>52.44</v>
      </c>
      <c r="L119" t="n">
        <v>30.25</v>
      </c>
      <c r="M119" t="n">
        <v>2</v>
      </c>
      <c r="N119" t="n">
        <v>49.82</v>
      </c>
      <c r="O119" t="n">
        <v>27677.27</v>
      </c>
      <c r="P119" t="n">
        <v>124.6</v>
      </c>
      <c r="Q119" t="n">
        <v>197.75</v>
      </c>
      <c r="R119" t="n">
        <v>29.08</v>
      </c>
      <c r="S119" t="n">
        <v>25.4</v>
      </c>
      <c r="T119" t="n">
        <v>1016.56</v>
      </c>
      <c r="U119" t="n">
        <v>0.87</v>
      </c>
      <c r="V119" t="n">
        <v>0.89</v>
      </c>
      <c r="W119" t="n">
        <v>2.95</v>
      </c>
      <c r="X119" t="n">
        <v>0.06</v>
      </c>
      <c r="Y119" t="n">
        <v>1</v>
      </c>
      <c r="Z119" t="n">
        <v>10</v>
      </c>
      <c r="AA119" t="n">
        <v>405.9869361930204</v>
      </c>
      <c r="AB119" t="n">
        <v>555.4892369788298</v>
      </c>
      <c r="AC119" t="n">
        <v>502.4741238356102</v>
      </c>
      <c r="AD119" t="n">
        <v>405986.9361930204</v>
      </c>
      <c r="AE119" t="n">
        <v>555489.2369788298</v>
      </c>
      <c r="AF119" t="n">
        <v>1.870767831596751e-05</v>
      </c>
      <c r="AG119" t="n">
        <v>34</v>
      </c>
      <c r="AH119" t="n">
        <v>502474.1238356102</v>
      </c>
    </row>
    <row r="120">
      <c r="A120" t="n">
        <v>118</v>
      </c>
      <c r="B120" t="n">
        <v>90</v>
      </c>
      <c r="C120" t="inlineStr">
        <is>
          <t xml:space="preserve">CONCLUIDO	</t>
        </is>
      </c>
      <c r="D120" t="n">
        <v>7.6884</v>
      </c>
      <c r="E120" t="n">
        <v>13.01</v>
      </c>
      <c r="F120" t="n">
        <v>10.44</v>
      </c>
      <c r="G120" t="n">
        <v>156.66</v>
      </c>
      <c r="H120" t="n">
        <v>2.43</v>
      </c>
      <c r="I120" t="n">
        <v>4</v>
      </c>
      <c r="J120" t="n">
        <v>222.93</v>
      </c>
      <c r="K120" t="n">
        <v>52.44</v>
      </c>
      <c r="L120" t="n">
        <v>30.5</v>
      </c>
      <c r="M120" t="n">
        <v>2</v>
      </c>
      <c r="N120" t="n">
        <v>49.99</v>
      </c>
      <c r="O120" t="n">
        <v>27728.54</v>
      </c>
      <c r="P120" t="n">
        <v>124.75</v>
      </c>
      <c r="Q120" t="n">
        <v>197.75</v>
      </c>
      <c r="R120" t="n">
        <v>29.09</v>
      </c>
      <c r="S120" t="n">
        <v>25.4</v>
      </c>
      <c r="T120" t="n">
        <v>1019.59</v>
      </c>
      <c r="U120" t="n">
        <v>0.87</v>
      </c>
      <c r="V120" t="n">
        <v>0.89</v>
      </c>
      <c r="W120" t="n">
        <v>2.94</v>
      </c>
      <c r="X120" t="n">
        <v>0.05</v>
      </c>
      <c r="Y120" t="n">
        <v>1</v>
      </c>
      <c r="Z120" t="n">
        <v>10</v>
      </c>
      <c r="AA120" t="n">
        <v>406.0865415032258</v>
      </c>
      <c r="AB120" t="n">
        <v>555.625521358529</v>
      </c>
      <c r="AC120" t="n">
        <v>502.5974014253872</v>
      </c>
      <c r="AD120" t="n">
        <v>406086.5415032257</v>
      </c>
      <c r="AE120" t="n">
        <v>555625.521358529</v>
      </c>
      <c r="AF120" t="n">
        <v>1.870889501222501e-05</v>
      </c>
      <c r="AG120" t="n">
        <v>34</v>
      </c>
      <c r="AH120" t="n">
        <v>502597.4014253872</v>
      </c>
    </row>
    <row r="121">
      <c r="A121" t="n">
        <v>119</v>
      </c>
      <c r="B121" t="n">
        <v>90</v>
      </c>
      <c r="C121" t="inlineStr">
        <is>
          <t xml:space="preserve">CONCLUIDO	</t>
        </is>
      </c>
      <c r="D121" t="n">
        <v>7.6882</v>
      </c>
      <c r="E121" t="n">
        <v>13.01</v>
      </c>
      <c r="F121" t="n">
        <v>10.44</v>
      </c>
      <c r="G121" t="n">
        <v>156.66</v>
      </c>
      <c r="H121" t="n">
        <v>2.45</v>
      </c>
      <c r="I121" t="n">
        <v>4</v>
      </c>
      <c r="J121" t="n">
        <v>223.34</v>
      </c>
      <c r="K121" t="n">
        <v>52.44</v>
      </c>
      <c r="L121" t="n">
        <v>30.75</v>
      </c>
      <c r="M121" t="n">
        <v>2</v>
      </c>
      <c r="N121" t="n">
        <v>50.15</v>
      </c>
      <c r="O121" t="n">
        <v>27779.88</v>
      </c>
      <c r="P121" t="n">
        <v>124.91</v>
      </c>
      <c r="Q121" t="n">
        <v>197.79</v>
      </c>
      <c r="R121" t="n">
        <v>29.04</v>
      </c>
      <c r="S121" t="n">
        <v>25.4</v>
      </c>
      <c r="T121" t="n">
        <v>997.66</v>
      </c>
      <c r="U121" t="n">
        <v>0.87</v>
      </c>
      <c r="V121" t="n">
        <v>0.89</v>
      </c>
      <c r="W121" t="n">
        <v>2.95</v>
      </c>
      <c r="X121" t="n">
        <v>0.05</v>
      </c>
      <c r="Y121" t="n">
        <v>1</v>
      </c>
      <c r="Z121" t="n">
        <v>10</v>
      </c>
      <c r="AA121" t="n">
        <v>406.202424105005</v>
      </c>
      <c r="AB121" t="n">
        <v>555.784077046663</v>
      </c>
      <c r="AC121" t="n">
        <v>502.74082478118</v>
      </c>
      <c r="AD121" t="n">
        <v>406202.424105005</v>
      </c>
      <c r="AE121" t="n">
        <v>555784.077046663</v>
      </c>
      <c r="AF121" t="n">
        <v>1.870840833372201e-05</v>
      </c>
      <c r="AG121" t="n">
        <v>34</v>
      </c>
      <c r="AH121" t="n">
        <v>502740.82478118</v>
      </c>
    </row>
    <row r="122">
      <c r="A122" t="n">
        <v>120</v>
      </c>
      <c r="B122" t="n">
        <v>90</v>
      </c>
      <c r="C122" t="inlineStr">
        <is>
          <t xml:space="preserve">CONCLUIDO	</t>
        </is>
      </c>
      <c r="D122" t="n">
        <v>7.6897</v>
      </c>
      <c r="E122" t="n">
        <v>13</v>
      </c>
      <c r="F122" t="n">
        <v>10.44</v>
      </c>
      <c r="G122" t="n">
        <v>156.62</v>
      </c>
      <c r="H122" t="n">
        <v>2.46</v>
      </c>
      <c r="I122" t="n">
        <v>4</v>
      </c>
      <c r="J122" t="n">
        <v>223.76</v>
      </c>
      <c r="K122" t="n">
        <v>52.44</v>
      </c>
      <c r="L122" t="n">
        <v>31</v>
      </c>
      <c r="M122" t="n">
        <v>2</v>
      </c>
      <c r="N122" t="n">
        <v>50.32</v>
      </c>
      <c r="O122" t="n">
        <v>27831.27</v>
      </c>
      <c r="P122" t="n">
        <v>125.04</v>
      </c>
      <c r="Q122" t="n">
        <v>197.75</v>
      </c>
      <c r="R122" t="n">
        <v>29.03</v>
      </c>
      <c r="S122" t="n">
        <v>25.4</v>
      </c>
      <c r="T122" t="n">
        <v>988.71</v>
      </c>
      <c r="U122" t="n">
        <v>0.88</v>
      </c>
      <c r="V122" t="n">
        <v>0.89</v>
      </c>
      <c r="W122" t="n">
        <v>2.94</v>
      </c>
      <c r="X122" t="n">
        <v>0.05</v>
      </c>
      <c r="Y122" t="n">
        <v>1</v>
      </c>
      <c r="Z122" t="n">
        <v>10</v>
      </c>
      <c r="AA122" t="n">
        <v>406.2746852371238</v>
      </c>
      <c r="AB122" t="n">
        <v>555.882947915564</v>
      </c>
      <c r="AC122" t="n">
        <v>502.8302595531193</v>
      </c>
      <c r="AD122" t="n">
        <v>406274.6852371238</v>
      </c>
      <c r="AE122" t="n">
        <v>555882.9479155641</v>
      </c>
      <c r="AF122" t="n">
        <v>1.871205842249449e-05</v>
      </c>
      <c r="AG122" t="n">
        <v>34</v>
      </c>
      <c r="AH122" t="n">
        <v>502830.2595531192</v>
      </c>
    </row>
    <row r="123">
      <c r="A123" t="n">
        <v>121</v>
      </c>
      <c r="B123" t="n">
        <v>90</v>
      </c>
      <c r="C123" t="inlineStr">
        <is>
          <t xml:space="preserve">CONCLUIDO	</t>
        </is>
      </c>
      <c r="D123" t="n">
        <v>7.689</v>
      </c>
      <c r="E123" t="n">
        <v>13.01</v>
      </c>
      <c r="F123" t="n">
        <v>10.44</v>
      </c>
      <c r="G123" t="n">
        <v>156.64</v>
      </c>
      <c r="H123" t="n">
        <v>2.48</v>
      </c>
      <c r="I123" t="n">
        <v>4</v>
      </c>
      <c r="J123" t="n">
        <v>224.18</v>
      </c>
      <c r="K123" t="n">
        <v>52.44</v>
      </c>
      <c r="L123" t="n">
        <v>31.25</v>
      </c>
      <c r="M123" t="n">
        <v>2</v>
      </c>
      <c r="N123" t="n">
        <v>50.49</v>
      </c>
      <c r="O123" t="n">
        <v>27882.72</v>
      </c>
      <c r="P123" t="n">
        <v>125.08</v>
      </c>
      <c r="Q123" t="n">
        <v>197.75</v>
      </c>
      <c r="R123" t="n">
        <v>29.04</v>
      </c>
      <c r="S123" t="n">
        <v>25.4</v>
      </c>
      <c r="T123" t="n">
        <v>996.45</v>
      </c>
      <c r="U123" t="n">
        <v>0.87</v>
      </c>
      <c r="V123" t="n">
        <v>0.89</v>
      </c>
      <c r="W123" t="n">
        <v>2.94</v>
      </c>
      <c r="X123" t="n">
        <v>0.05</v>
      </c>
      <c r="Y123" t="n">
        <v>1</v>
      </c>
      <c r="Z123" t="n">
        <v>10</v>
      </c>
      <c r="AA123" t="n">
        <v>406.3122146183561</v>
      </c>
      <c r="AB123" t="n">
        <v>555.9342972706454</v>
      </c>
      <c r="AC123" t="n">
        <v>502.8767081978209</v>
      </c>
      <c r="AD123" t="n">
        <v>406312.214618356</v>
      </c>
      <c r="AE123" t="n">
        <v>555934.2972706454</v>
      </c>
      <c r="AF123" t="n">
        <v>1.8710355047734e-05</v>
      </c>
      <c r="AG123" t="n">
        <v>34</v>
      </c>
      <c r="AH123" t="n">
        <v>502876.7081978209</v>
      </c>
    </row>
    <row r="124">
      <c r="A124" t="n">
        <v>122</v>
      </c>
      <c r="B124" t="n">
        <v>90</v>
      </c>
      <c r="C124" t="inlineStr">
        <is>
          <t xml:space="preserve">CONCLUIDO	</t>
        </is>
      </c>
      <c r="D124" t="n">
        <v>7.6851</v>
      </c>
      <c r="E124" t="n">
        <v>13.01</v>
      </c>
      <c r="F124" t="n">
        <v>10.45</v>
      </c>
      <c r="G124" t="n">
        <v>156.74</v>
      </c>
      <c r="H124" t="n">
        <v>2.49</v>
      </c>
      <c r="I124" t="n">
        <v>4</v>
      </c>
      <c r="J124" t="n">
        <v>224.6</v>
      </c>
      <c r="K124" t="n">
        <v>52.44</v>
      </c>
      <c r="L124" t="n">
        <v>31.5</v>
      </c>
      <c r="M124" t="n">
        <v>2</v>
      </c>
      <c r="N124" t="n">
        <v>50.65</v>
      </c>
      <c r="O124" t="n">
        <v>27934.23</v>
      </c>
      <c r="P124" t="n">
        <v>125.22</v>
      </c>
      <c r="Q124" t="n">
        <v>197.75</v>
      </c>
      <c r="R124" t="n">
        <v>29.21</v>
      </c>
      <c r="S124" t="n">
        <v>25.4</v>
      </c>
      <c r="T124" t="n">
        <v>1079.83</v>
      </c>
      <c r="U124" t="n">
        <v>0.87</v>
      </c>
      <c r="V124" t="n">
        <v>0.89</v>
      </c>
      <c r="W124" t="n">
        <v>2.95</v>
      </c>
      <c r="X124" t="n">
        <v>0.06</v>
      </c>
      <c r="Y124" t="n">
        <v>1</v>
      </c>
      <c r="Z124" t="n">
        <v>10</v>
      </c>
      <c r="AA124" t="n">
        <v>406.4750026025805</v>
      </c>
      <c r="AB124" t="n">
        <v>556.1570309723604</v>
      </c>
      <c r="AC124" t="n">
        <v>503.078184507653</v>
      </c>
      <c r="AD124" t="n">
        <v>406475.0026025805</v>
      </c>
      <c r="AE124" t="n">
        <v>556157.0309723604</v>
      </c>
      <c r="AF124" t="n">
        <v>1.870086481692555e-05</v>
      </c>
      <c r="AG124" t="n">
        <v>34</v>
      </c>
      <c r="AH124" t="n">
        <v>503078.1845076529</v>
      </c>
    </row>
    <row r="125">
      <c r="A125" t="n">
        <v>123</v>
      </c>
      <c r="B125" t="n">
        <v>90</v>
      </c>
      <c r="C125" t="inlineStr">
        <is>
          <t xml:space="preserve">CONCLUIDO	</t>
        </is>
      </c>
      <c r="D125" t="n">
        <v>7.6851</v>
      </c>
      <c r="E125" t="n">
        <v>13.01</v>
      </c>
      <c r="F125" t="n">
        <v>10.45</v>
      </c>
      <c r="G125" t="n">
        <v>156.74</v>
      </c>
      <c r="H125" t="n">
        <v>2.51</v>
      </c>
      <c r="I125" t="n">
        <v>4</v>
      </c>
      <c r="J125" t="n">
        <v>225.01</v>
      </c>
      <c r="K125" t="n">
        <v>52.44</v>
      </c>
      <c r="L125" t="n">
        <v>31.75</v>
      </c>
      <c r="M125" t="n">
        <v>2</v>
      </c>
      <c r="N125" t="n">
        <v>50.82</v>
      </c>
      <c r="O125" t="n">
        <v>27985.79</v>
      </c>
      <c r="P125" t="n">
        <v>125.24</v>
      </c>
      <c r="Q125" t="n">
        <v>197.75</v>
      </c>
      <c r="R125" t="n">
        <v>29.22</v>
      </c>
      <c r="S125" t="n">
        <v>25.4</v>
      </c>
      <c r="T125" t="n">
        <v>1087.94</v>
      </c>
      <c r="U125" t="n">
        <v>0.87</v>
      </c>
      <c r="V125" t="n">
        <v>0.89</v>
      </c>
      <c r="W125" t="n">
        <v>2.95</v>
      </c>
      <c r="X125" t="n">
        <v>0.06</v>
      </c>
      <c r="Y125" t="n">
        <v>1</v>
      </c>
      <c r="Z125" t="n">
        <v>10</v>
      </c>
      <c r="AA125" t="n">
        <v>406.4891649649882</v>
      </c>
      <c r="AB125" t="n">
        <v>556.176408541406</v>
      </c>
      <c r="AC125" t="n">
        <v>503.0957127087054</v>
      </c>
      <c r="AD125" t="n">
        <v>406489.1649649882</v>
      </c>
      <c r="AE125" t="n">
        <v>556176.4085414059</v>
      </c>
      <c r="AF125" t="n">
        <v>1.870086481692555e-05</v>
      </c>
      <c r="AG125" t="n">
        <v>34</v>
      </c>
      <c r="AH125" t="n">
        <v>503095.7127087054</v>
      </c>
    </row>
    <row r="126">
      <c r="A126" t="n">
        <v>124</v>
      </c>
      <c r="B126" t="n">
        <v>90</v>
      </c>
      <c r="C126" t="inlineStr">
        <is>
          <t xml:space="preserve">CONCLUIDO	</t>
        </is>
      </c>
      <c r="D126" t="n">
        <v>7.6871</v>
      </c>
      <c r="E126" t="n">
        <v>13.01</v>
      </c>
      <c r="F126" t="n">
        <v>10.45</v>
      </c>
      <c r="G126" t="n">
        <v>156.69</v>
      </c>
      <c r="H126" t="n">
        <v>2.52</v>
      </c>
      <c r="I126" t="n">
        <v>4</v>
      </c>
      <c r="J126" t="n">
        <v>225.43</v>
      </c>
      <c r="K126" t="n">
        <v>52.44</v>
      </c>
      <c r="L126" t="n">
        <v>32</v>
      </c>
      <c r="M126" t="n">
        <v>2</v>
      </c>
      <c r="N126" t="n">
        <v>50.99</v>
      </c>
      <c r="O126" t="n">
        <v>28037.42</v>
      </c>
      <c r="P126" t="n">
        <v>125.15</v>
      </c>
      <c r="Q126" t="n">
        <v>197.75</v>
      </c>
      <c r="R126" t="n">
        <v>29.16</v>
      </c>
      <c r="S126" t="n">
        <v>25.4</v>
      </c>
      <c r="T126" t="n">
        <v>1057.87</v>
      </c>
      <c r="U126" t="n">
        <v>0.87</v>
      </c>
      <c r="V126" t="n">
        <v>0.89</v>
      </c>
      <c r="W126" t="n">
        <v>2.94</v>
      </c>
      <c r="X126" t="n">
        <v>0.06</v>
      </c>
      <c r="Y126" t="n">
        <v>1</v>
      </c>
      <c r="Z126" t="n">
        <v>10</v>
      </c>
      <c r="AA126" t="n">
        <v>406.39904853606</v>
      </c>
      <c r="AB126" t="n">
        <v>556.0531072676902</v>
      </c>
      <c r="AC126" t="n">
        <v>502.9841791354986</v>
      </c>
      <c r="AD126" t="n">
        <v>406399.04853606</v>
      </c>
      <c r="AE126" t="n">
        <v>556053.1072676901</v>
      </c>
      <c r="AF126" t="n">
        <v>1.870573160195553e-05</v>
      </c>
      <c r="AG126" t="n">
        <v>34</v>
      </c>
      <c r="AH126" t="n">
        <v>502984.1791354985</v>
      </c>
    </row>
    <row r="127">
      <c r="A127" t="n">
        <v>125</v>
      </c>
      <c r="B127" t="n">
        <v>90</v>
      </c>
      <c r="C127" t="inlineStr">
        <is>
          <t xml:space="preserve">CONCLUIDO	</t>
        </is>
      </c>
      <c r="D127" t="n">
        <v>7.6895</v>
      </c>
      <c r="E127" t="n">
        <v>13</v>
      </c>
      <c r="F127" t="n">
        <v>10.44</v>
      </c>
      <c r="G127" t="n">
        <v>156.63</v>
      </c>
      <c r="H127" t="n">
        <v>2.54</v>
      </c>
      <c r="I127" t="n">
        <v>4</v>
      </c>
      <c r="J127" t="n">
        <v>225.85</v>
      </c>
      <c r="K127" t="n">
        <v>52.44</v>
      </c>
      <c r="L127" t="n">
        <v>32.25</v>
      </c>
      <c r="M127" t="n">
        <v>2</v>
      </c>
      <c r="N127" t="n">
        <v>51.16</v>
      </c>
      <c r="O127" t="n">
        <v>28089.1</v>
      </c>
      <c r="P127" t="n">
        <v>125.06</v>
      </c>
      <c r="Q127" t="n">
        <v>197.75</v>
      </c>
      <c r="R127" t="n">
        <v>28.92</v>
      </c>
      <c r="S127" t="n">
        <v>25.4</v>
      </c>
      <c r="T127" t="n">
        <v>938.36</v>
      </c>
      <c r="U127" t="n">
        <v>0.88</v>
      </c>
      <c r="V127" t="n">
        <v>0.89</v>
      </c>
      <c r="W127" t="n">
        <v>2.95</v>
      </c>
      <c r="X127" t="n">
        <v>0.05</v>
      </c>
      <c r="Y127" t="n">
        <v>1</v>
      </c>
      <c r="Z127" t="n">
        <v>10</v>
      </c>
      <c r="AA127" t="n">
        <v>406.2914733310665</v>
      </c>
      <c r="AB127" t="n">
        <v>555.9059181263349</v>
      </c>
      <c r="AC127" t="n">
        <v>502.851037519213</v>
      </c>
      <c r="AD127" t="n">
        <v>406291.4733310665</v>
      </c>
      <c r="AE127" t="n">
        <v>555905.9181263349</v>
      </c>
      <c r="AF127" t="n">
        <v>1.87115717439915e-05</v>
      </c>
      <c r="AG127" t="n">
        <v>34</v>
      </c>
      <c r="AH127" t="n">
        <v>502851.037519213</v>
      </c>
    </row>
    <row r="128">
      <c r="A128" t="n">
        <v>126</v>
      </c>
      <c r="B128" t="n">
        <v>90</v>
      </c>
      <c r="C128" t="inlineStr">
        <is>
          <t xml:space="preserve">CONCLUIDO	</t>
        </is>
      </c>
      <c r="D128" t="n">
        <v>7.6905</v>
      </c>
      <c r="E128" t="n">
        <v>13</v>
      </c>
      <c r="F128" t="n">
        <v>10.44</v>
      </c>
      <c r="G128" t="n">
        <v>156.6</v>
      </c>
      <c r="H128" t="n">
        <v>2.55</v>
      </c>
      <c r="I128" t="n">
        <v>4</v>
      </c>
      <c r="J128" t="n">
        <v>226.27</v>
      </c>
      <c r="K128" t="n">
        <v>52.44</v>
      </c>
      <c r="L128" t="n">
        <v>32.5</v>
      </c>
      <c r="M128" t="n">
        <v>2</v>
      </c>
      <c r="N128" t="n">
        <v>51.33</v>
      </c>
      <c r="O128" t="n">
        <v>28140.84</v>
      </c>
      <c r="P128" t="n">
        <v>124.96</v>
      </c>
      <c r="Q128" t="n">
        <v>197.75</v>
      </c>
      <c r="R128" t="n">
        <v>28.97</v>
      </c>
      <c r="S128" t="n">
        <v>25.4</v>
      </c>
      <c r="T128" t="n">
        <v>962.9400000000001</v>
      </c>
      <c r="U128" t="n">
        <v>0.88</v>
      </c>
      <c r="V128" t="n">
        <v>0.89</v>
      </c>
      <c r="W128" t="n">
        <v>2.94</v>
      </c>
      <c r="X128" t="n">
        <v>0.05</v>
      </c>
      <c r="Y128" t="n">
        <v>1</v>
      </c>
      <c r="Z128" t="n">
        <v>10</v>
      </c>
      <c r="AA128" t="n">
        <v>406.2075415932139</v>
      </c>
      <c r="AB128" t="n">
        <v>555.791079019798</v>
      </c>
      <c r="AC128" t="n">
        <v>502.7471584958263</v>
      </c>
      <c r="AD128" t="n">
        <v>406207.5415932139</v>
      </c>
      <c r="AE128" t="n">
        <v>555791.079019798</v>
      </c>
      <c r="AF128" t="n">
        <v>1.871400513650648e-05</v>
      </c>
      <c r="AG128" t="n">
        <v>34</v>
      </c>
      <c r="AH128" t="n">
        <v>502747.1584958263</v>
      </c>
    </row>
    <row r="129">
      <c r="A129" t="n">
        <v>127</v>
      </c>
      <c r="B129" t="n">
        <v>90</v>
      </c>
      <c r="C129" t="inlineStr">
        <is>
          <t xml:space="preserve">CONCLUIDO	</t>
        </is>
      </c>
      <c r="D129" t="n">
        <v>7.6871</v>
      </c>
      <c r="E129" t="n">
        <v>13.01</v>
      </c>
      <c r="F129" t="n">
        <v>10.45</v>
      </c>
      <c r="G129" t="n">
        <v>156.69</v>
      </c>
      <c r="H129" t="n">
        <v>2.57</v>
      </c>
      <c r="I129" t="n">
        <v>4</v>
      </c>
      <c r="J129" t="n">
        <v>226.69</v>
      </c>
      <c r="K129" t="n">
        <v>52.44</v>
      </c>
      <c r="L129" t="n">
        <v>32.75</v>
      </c>
      <c r="M129" t="n">
        <v>2</v>
      </c>
      <c r="N129" t="n">
        <v>51.5</v>
      </c>
      <c r="O129" t="n">
        <v>28192.65</v>
      </c>
      <c r="P129" t="n">
        <v>125.07</v>
      </c>
      <c r="Q129" t="n">
        <v>197.75</v>
      </c>
      <c r="R129" t="n">
        <v>29.1</v>
      </c>
      <c r="S129" t="n">
        <v>25.4</v>
      </c>
      <c r="T129" t="n">
        <v>1023.67</v>
      </c>
      <c r="U129" t="n">
        <v>0.87</v>
      </c>
      <c r="V129" t="n">
        <v>0.89</v>
      </c>
      <c r="W129" t="n">
        <v>2.95</v>
      </c>
      <c r="X129" t="n">
        <v>0.06</v>
      </c>
      <c r="Y129" t="n">
        <v>1</v>
      </c>
      <c r="Z129" t="n">
        <v>10</v>
      </c>
      <c r="AA129" t="n">
        <v>406.3424138252644</v>
      </c>
      <c r="AB129" t="n">
        <v>555.9756171578325</v>
      </c>
      <c r="AC129" t="n">
        <v>502.9140845729677</v>
      </c>
      <c r="AD129" t="n">
        <v>406342.4138252644</v>
      </c>
      <c r="AE129" t="n">
        <v>555975.6171578325</v>
      </c>
      <c r="AF129" t="n">
        <v>1.870573160195553e-05</v>
      </c>
      <c r="AG129" t="n">
        <v>34</v>
      </c>
      <c r="AH129" t="n">
        <v>502914.0845729677</v>
      </c>
    </row>
    <row r="130">
      <c r="A130" t="n">
        <v>128</v>
      </c>
      <c r="B130" t="n">
        <v>90</v>
      </c>
      <c r="C130" t="inlineStr">
        <is>
          <t xml:space="preserve">CONCLUIDO	</t>
        </is>
      </c>
      <c r="D130" t="n">
        <v>7.688</v>
      </c>
      <c r="E130" t="n">
        <v>13.01</v>
      </c>
      <c r="F130" t="n">
        <v>10.44</v>
      </c>
      <c r="G130" t="n">
        <v>156.67</v>
      </c>
      <c r="H130" t="n">
        <v>2.58</v>
      </c>
      <c r="I130" t="n">
        <v>4</v>
      </c>
      <c r="J130" t="n">
        <v>227.11</v>
      </c>
      <c r="K130" t="n">
        <v>52.44</v>
      </c>
      <c r="L130" t="n">
        <v>33</v>
      </c>
      <c r="M130" t="n">
        <v>2</v>
      </c>
      <c r="N130" t="n">
        <v>51.67</v>
      </c>
      <c r="O130" t="n">
        <v>28244.51</v>
      </c>
      <c r="P130" t="n">
        <v>124.98</v>
      </c>
      <c r="Q130" t="n">
        <v>197.75</v>
      </c>
      <c r="R130" t="n">
        <v>29.04</v>
      </c>
      <c r="S130" t="n">
        <v>25.4</v>
      </c>
      <c r="T130" t="n">
        <v>994.4400000000001</v>
      </c>
      <c r="U130" t="n">
        <v>0.87</v>
      </c>
      <c r="V130" t="n">
        <v>0.89</v>
      </c>
      <c r="W130" t="n">
        <v>2.95</v>
      </c>
      <c r="X130" t="n">
        <v>0.05</v>
      </c>
      <c r="Y130" t="n">
        <v>1</v>
      </c>
      <c r="Z130" t="n">
        <v>10</v>
      </c>
      <c r="AA130" t="n">
        <v>406.2546061451317</v>
      </c>
      <c r="AB130" t="n">
        <v>555.8554748160734</v>
      </c>
      <c r="AC130" t="n">
        <v>502.8054084476853</v>
      </c>
      <c r="AD130" t="n">
        <v>406254.6061451317</v>
      </c>
      <c r="AE130" t="n">
        <v>555855.4748160734</v>
      </c>
      <c r="AF130" t="n">
        <v>1.870792165521901e-05</v>
      </c>
      <c r="AG130" t="n">
        <v>34</v>
      </c>
      <c r="AH130" t="n">
        <v>502805.4084476853</v>
      </c>
    </row>
    <row r="131">
      <c r="A131" t="n">
        <v>129</v>
      </c>
      <c r="B131" t="n">
        <v>90</v>
      </c>
      <c r="C131" t="inlineStr">
        <is>
          <t xml:space="preserve">CONCLUIDO	</t>
        </is>
      </c>
      <c r="D131" t="n">
        <v>7.6872</v>
      </c>
      <c r="E131" t="n">
        <v>13.01</v>
      </c>
      <c r="F131" t="n">
        <v>10.45</v>
      </c>
      <c r="G131" t="n">
        <v>156.69</v>
      </c>
      <c r="H131" t="n">
        <v>2.6</v>
      </c>
      <c r="I131" t="n">
        <v>4</v>
      </c>
      <c r="J131" t="n">
        <v>227.53</v>
      </c>
      <c r="K131" t="n">
        <v>52.44</v>
      </c>
      <c r="L131" t="n">
        <v>33.25</v>
      </c>
      <c r="M131" t="n">
        <v>2</v>
      </c>
      <c r="N131" t="n">
        <v>51.84</v>
      </c>
      <c r="O131" t="n">
        <v>28296.43</v>
      </c>
      <c r="P131" t="n">
        <v>124.95</v>
      </c>
      <c r="Q131" t="n">
        <v>197.75</v>
      </c>
      <c r="R131" t="n">
        <v>29.2</v>
      </c>
      <c r="S131" t="n">
        <v>25.4</v>
      </c>
      <c r="T131" t="n">
        <v>1078.53</v>
      </c>
      <c r="U131" t="n">
        <v>0.87</v>
      </c>
      <c r="V131" t="n">
        <v>0.89</v>
      </c>
      <c r="W131" t="n">
        <v>2.94</v>
      </c>
      <c r="X131" t="n">
        <v>0.06</v>
      </c>
      <c r="Y131" t="n">
        <v>1</v>
      </c>
      <c r="Z131" t="n">
        <v>10</v>
      </c>
      <c r="AA131" t="n">
        <v>406.2561446714229</v>
      </c>
      <c r="AB131" t="n">
        <v>555.85757989562</v>
      </c>
      <c r="AC131" t="n">
        <v>502.8073126213945</v>
      </c>
      <c r="AD131" t="n">
        <v>406256.1446714229</v>
      </c>
      <c r="AE131" t="n">
        <v>555857.57989562</v>
      </c>
      <c r="AF131" t="n">
        <v>1.870597494120702e-05</v>
      </c>
      <c r="AG131" t="n">
        <v>34</v>
      </c>
      <c r="AH131" t="n">
        <v>502807.3126213945</v>
      </c>
    </row>
    <row r="132">
      <c r="A132" t="n">
        <v>130</v>
      </c>
      <c r="B132" t="n">
        <v>90</v>
      </c>
      <c r="C132" t="inlineStr">
        <is>
          <t xml:space="preserve">CONCLUIDO	</t>
        </is>
      </c>
      <c r="D132" t="n">
        <v>7.6885</v>
      </c>
      <c r="E132" t="n">
        <v>13.01</v>
      </c>
      <c r="F132" t="n">
        <v>10.44</v>
      </c>
      <c r="G132" t="n">
        <v>156.65</v>
      </c>
      <c r="H132" t="n">
        <v>2.61</v>
      </c>
      <c r="I132" t="n">
        <v>4</v>
      </c>
      <c r="J132" t="n">
        <v>227.95</v>
      </c>
      <c r="K132" t="n">
        <v>52.44</v>
      </c>
      <c r="L132" t="n">
        <v>33.5</v>
      </c>
      <c r="M132" t="n">
        <v>2</v>
      </c>
      <c r="N132" t="n">
        <v>52.01</v>
      </c>
      <c r="O132" t="n">
        <v>28348.41</v>
      </c>
      <c r="P132" t="n">
        <v>124.93</v>
      </c>
      <c r="Q132" t="n">
        <v>197.75</v>
      </c>
      <c r="R132" t="n">
        <v>29.09</v>
      </c>
      <c r="S132" t="n">
        <v>25.4</v>
      </c>
      <c r="T132" t="n">
        <v>1019.87</v>
      </c>
      <c r="U132" t="n">
        <v>0.87</v>
      </c>
      <c r="V132" t="n">
        <v>0.89</v>
      </c>
      <c r="W132" t="n">
        <v>2.94</v>
      </c>
      <c r="X132" t="n">
        <v>0.05</v>
      </c>
      <c r="Y132" t="n">
        <v>1</v>
      </c>
      <c r="Z132" t="n">
        <v>10</v>
      </c>
      <c r="AA132" t="n">
        <v>406.2126317572297</v>
      </c>
      <c r="AB132" t="n">
        <v>555.7980436067666</v>
      </c>
      <c r="AC132" t="n">
        <v>502.7534583923895</v>
      </c>
      <c r="AD132" t="n">
        <v>406212.6317572297</v>
      </c>
      <c r="AE132" t="n">
        <v>555798.0436067665</v>
      </c>
      <c r="AF132" t="n">
        <v>1.870913835147651e-05</v>
      </c>
      <c r="AG132" t="n">
        <v>34</v>
      </c>
      <c r="AH132" t="n">
        <v>502753.4583923895</v>
      </c>
    </row>
    <row r="133">
      <c r="A133" t="n">
        <v>131</v>
      </c>
      <c r="B133" t="n">
        <v>90</v>
      </c>
      <c r="C133" t="inlineStr">
        <is>
          <t xml:space="preserve">CONCLUIDO	</t>
        </is>
      </c>
      <c r="D133" t="n">
        <v>7.6871</v>
      </c>
      <c r="E133" t="n">
        <v>13.01</v>
      </c>
      <c r="F133" t="n">
        <v>10.45</v>
      </c>
      <c r="G133" t="n">
        <v>156.69</v>
      </c>
      <c r="H133" t="n">
        <v>2.63</v>
      </c>
      <c r="I133" t="n">
        <v>4</v>
      </c>
      <c r="J133" t="n">
        <v>228.38</v>
      </c>
      <c r="K133" t="n">
        <v>52.44</v>
      </c>
      <c r="L133" t="n">
        <v>33.75</v>
      </c>
      <c r="M133" t="n">
        <v>2</v>
      </c>
      <c r="N133" t="n">
        <v>52.18</v>
      </c>
      <c r="O133" t="n">
        <v>28400.46</v>
      </c>
      <c r="P133" t="n">
        <v>124.84</v>
      </c>
      <c r="Q133" t="n">
        <v>197.76</v>
      </c>
      <c r="R133" t="n">
        <v>29.08</v>
      </c>
      <c r="S133" t="n">
        <v>25.4</v>
      </c>
      <c r="T133" t="n">
        <v>1017.27</v>
      </c>
      <c r="U133" t="n">
        <v>0.87</v>
      </c>
      <c r="V133" t="n">
        <v>0.89</v>
      </c>
      <c r="W133" t="n">
        <v>2.95</v>
      </c>
      <c r="X133" t="n">
        <v>0.06</v>
      </c>
      <c r="Y133" t="n">
        <v>1</v>
      </c>
      <c r="Z133" t="n">
        <v>10</v>
      </c>
      <c r="AA133" t="n">
        <v>406.1795890317271</v>
      </c>
      <c r="AB133" t="n">
        <v>555.7528330919918</v>
      </c>
      <c r="AC133" t="n">
        <v>502.7125627056914</v>
      </c>
      <c r="AD133" t="n">
        <v>406179.5890317271</v>
      </c>
      <c r="AE133" t="n">
        <v>555752.8330919917</v>
      </c>
      <c r="AF133" t="n">
        <v>1.870573160195553e-05</v>
      </c>
      <c r="AG133" t="n">
        <v>34</v>
      </c>
      <c r="AH133" t="n">
        <v>502712.5627056914</v>
      </c>
    </row>
    <row r="134">
      <c r="A134" t="n">
        <v>132</v>
      </c>
      <c r="B134" t="n">
        <v>90</v>
      </c>
      <c r="C134" t="inlineStr">
        <is>
          <t xml:space="preserve">CONCLUIDO	</t>
        </is>
      </c>
      <c r="D134" t="n">
        <v>7.6894</v>
      </c>
      <c r="E134" t="n">
        <v>13</v>
      </c>
      <c r="F134" t="n">
        <v>10.44</v>
      </c>
      <c r="G134" t="n">
        <v>156.63</v>
      </c>
      <c r="H134" t="n">
        <v>2.64</v>
      </c>
      <c r="I134" t="n">
        <v>4</v>
      </c>
      <c r="J134" t="n">
        <v>228.8</v>
      </c>
      <c r="K134" t="n">
        <v>52.44</v>
      </c>
      <c r="L134" t="n">
        <v>34</v>
      </c>
      <c r="M134" t="n">
        <v>2</v>
      </c>
      <c r="N134" t="n">
        <v>52.36</v>
      </c>
      <c r="O134" t="n">
        <v>28452.56</v>
      </c>
      <c r="P134" t="n">
        <v>124.8</v>
      </c>
      <c r="Q134" t="n">
        <v>197.75</v>
      </c>
      <c r="R134" t="n">
        <v>29.08</v>
      </c>
      <c r="S134" t="n">
        <v>25.4</v>
      </c>
      <c r="T134" t="n">
        <v>1013.57</v>
      </c>
      <c r="U134" t="n">
        <v>0.87</v>
      </c>
      <c r="V134" t="n">
        <v>0.89</v>
      </c>
      <c r="W134" t="n">
        <v>2.94</v>
      </c>
      <c r="X134" t="n">
        <v>0.05</v>
      </c>
      <c r="Y134" t="n">
        <v>1</v>
      </c>
      <c r="Z134" t="n">
        <v>10</v>
      </c>
      <c r="AA134" t="n">
        <v>406.1087827297084</v>
      </c>
      <c r="AB134" t="n">
        <v>555.6559527858161</v>
      </c>
      <c r="AC134" t="n">
        <v>502.6249285199649</v>
      </c>
      <c r="AD134" t="n">
        <v>406108.7827297084</v>
      </c>
      <c r="AE134" t="n">
        <v>555655.9527858162</v>
      </c>
      <c r="AF134" t="n">
        <v>1.871132840474e-05</v>
      </c>
      <c r="AG134" t="n">
        <v>34</v>
      </c>
      <c r="AH134" t="n">
        <v>502624.9285199649</v>
      </c>
    </row>
    <row r="135">
      <c r="A135" t="n">
        <v>133</v>
      </c>
      <c r="B135" t="n">
        <v>90</v>
      </c>
      <c r="C135" t="inlineStr">
        <is>
          <t xml:space="preserve">CONCLUIDO	</t>
        </is>
      </c>
      <c r="D135" t="n">
        <v>7.6892</v>
      </c>
      <c r="E135" t="n">
        <v>13.01</v>
      </c>
      <c r="F135" t="n">
        <v>10.44</v>
      </c>
      <c r="G135" t="n">
        <v>156.64</v>
      </c>
      <c r="H135" t="n">
        <v>2.66</v>
      </c>
      <c r="I135" t="n">
        <v>4</v>
      </c>
      <c r="J135" t="n">
        <v>229.22</v>
      </c>
      <c r="K135" t="n">
        <v>52.44</v>
      </c>
      <c r="L135" t="n">
        <v>34.25</v>
      </c>
      <c r="M135" t="n">
        <v>2</v>
      </c>
      <c r="N135" t="n">
        <v>52.53</v>
      </c>
      <c r="O135" t="n">
        <v>28504.72</v>
      </c>
      <c r="P135" t="n">
        <v>124.76</v>
      </c>
      <c r="Q135" t="n">
        <v>197.75</v>
      </c>
      <c r="R135" t="n">
        <v>29.04</v>
      </c>
      <c r="S135" t="n">
        <v>25.4</v>
      </c>
      <c r="T135" t="n">
        <v>995.67</v>
      </c>
      <c r="U135" t="n">
        <v>0.87</v>
      </c>
      <c r="V135" t="n">
        <v>0.89</v>
      </c>
      <c r="W135" t="n">
        <v>2.94</v>
      </c>
      <c r="X135" t="n">
        <v>0.05</v>
      </c>
      <c r="Y135" t="n">
        <v>1</v>
      </c>
      <c r="Z135" t="n">
        <v>10</v>
      </c>
      <c r="AA135" t="n">
        <v>406.0831027309898</v>
      </c>
      <c r="AB135" t="n">
        <v>555.6208162786479</v>
      </c>
      <c r="AC135" t="n">
        <v>502.5931453917264</v>
      </c>
      <c r="AD135" t="n">
        <v>406083.1027309898</v>
      </c>
      <c r="AE135" t="n">
        <v>555620.8162786479</v>
      </c>
      <c r="AF135" t="n">
        <v>1.8710841726237e-05</v>
      </c>
      <c r="AG135" t="n">
        <v>34</v>
      </c>
      <c r="AH135" t="n">
        <v>502593.1453917263</v>
      </c>
    </row>
    <row r="136">
      <c r="A136" t="n">
        <v>134</v>
      </c>
      <c r="B136" t="n">
        <v>90</v>
      </c>
      <c r="C136" t="inlineStr">
        <is>
          <t xml:space="preserve">CONCLUIDO	</t>
        </is>
      </c>
      <c r="D136" t="n">
        <v>7.6866</v>
      </c>
      <c r="E136" t="n">
        <v>13.01</v>
      </c>
      <c r="F136" t="n">
        <v>10.45</v>
      </c>
      <c r="G136" t="n">
        <v>156.7</v>
      </c>
      <c r="H136" t="n">
        <v>2.67</v>
      </c>
      <c r="I136" t="n">
        <v>4</v>
      </c>
      <c r="J136" t="n">
        <v>229.64</v>
      </c>
      <c r="K136" t="n">
        <v>52.44</v>
      </c>
      <c r="L136" t="n">
        <v>34.5</v>
      </c>
      <c r="M136" t="n">
        <v>2</v>
      </c>
      <c r="N136" t="n">
        <v>52.7</v>
      </c>
      <c r="O136" t="n">
        <v>28556.95</v>
      </c>
      <c r="P136" t="n">
        <v>124.71</v>
      </c>
      <c r="Q136" t="n">
        <v>197.75</v>
      </c>
      <c r="R136" t="n">
        <v>29.16</v>
      </c>
      <c r="S136" t="n">
        <v>25.4</v>
      </c>
      <c r="T136" t="n">
        <v>1053.9</v>
      </c>
      <c r="U136" t="n">
        <v>0.87</v>
      </c>
      <c r="V136" t="n">
        <v>0.89</v>
      </c>
      <c r="W136" t="n">
        <v>2.94</v>
      </c>
      <c r="X136" t="n">
        <v>0.06</v>
      </c>
      <c r="Y136" t="n">
        <v>1</v>
      </c>
      <c r="Z136" t="n">
        <v>10</v>
      </c>
      <c r="AA136" t="n">
        <v>406.0941325270014</v>
      </c>
      <c r="AB136" t="n">
        <v>555.6359077321512</v>
      </c>
      <c r="AC136" t="n">
        <v>502.6067965380884</v>
      </c>
      <c r="AD136" t="n">
        <v>406094.1325270014</v>
      </c>
      <c r="AE136" t="n">
        <v>555635.9077321512</v>
      </c>
      <c r="AF136" t="n">
        <v>1.870451490569803e-05</v>
      </c>
      <c r="AG136" t="n">
        <v>34</v>
      </c>
      <c r="AH136" t="n">
        <v>502606.7965380884</v>
      </c>
    </row>
    <row r="137">
      <c r="A137" t="n">
        <v>135</v>
      </c>
      <c r="B137" t="n">
        <v>90</v>
      </c>
      <c r="C137" t="inlineStr">
        <is>
          <t xml:space="preserve">CONCLUIDO	</t>
        </is>
      </c>
      <c r="D137" t="n">
        <v>7.6894</v>
      </c>
      <c r="E137" t="n">
        <v>13</v>
      </c>
      <c r="F137" t="n">
        <v>10.44</v>
      </c>
      <c r="G137" t="n">
        <v>156.63</v>
      </c>
      <c r="H137" t="n">
        <v>2.69</v>
      </c>
      <c r="I137" t="n">
        <v>4</v>
      </c>
      <c r="J137" t="n">
        <v>230.07</v>
      </c>
      <c r="K137" t="n">
        <v>52.44</v>
      </c>
      <c r="L137" t="n">
        <v>34.75</v>
      </c>
      <c r="M137" t="n">
        <v>2</v>
      </c>
      <c r="N137" t="n">
        <v>52.88</v>
      </c>
      <c r="O137" t="n">
        <v>28609.23</v>
      </c>
      <c r="P137" t="n">
        <v>124.44</v>
      </c>
      <c r="Q137" t="n">
        <v>197.75</v>
      </c>
      <c r="R137" t="n">
        <v>29.06</v>
      </c>
      <c r="S137" t="n">
        <v>25.4</v>
      </c>
      <c r="T137" t="n">
        <v>1004.96</v>
      </c>
      <c r="U137" t="n">
        <v>0.87</v>
      </c>
      <c r="V137" t="n">
        <v>0.89</v>
      </c>
      <c r="W137" t="n">
        <v>2.94</v>
      </c>
      <c r="X137" t="n">
        <v>0.05</v>
      </c>
      <c r="Y137" t="n">
        <v>1</v>
      </c>
      <c r="Z137" t="n">
        <v>10</v>
      </c>
      <c r="AA137" t="n">
        <v>405.8540027619469</v>
      </c>
      <c r="AB137" t="n">
        <v>555.307351593826</v>
      </c>
      <c r="AC137" t="n">
        <v>502.3095973364734</v>
      </c>
      <c r="AD137" t="n">
        <v>405854.0027619469</v>
      </c>
      <c r="AE137" t="n">
        <v>555307.351593826</v>
      </c>
      <c r="AF137" t="n">
        <v>1.871132840474e-05</v>
      </c>
      <c r="AG137" t="n">
        <v>34</v>
      </c>
      <c r="AH137" t="n">
        <v>502309.5973364734</v>
      </c>
    </row>
    <row r="138">
      <c r="A138" t="n">
        <v>136</v>
      </c>
      <c r="B138" t="n">
        <v>90</v>
      </c>
      <c r="C138" t="inlineStr">
        <is>
          <t xml:space="preserve">CONCLUIDO	</t>
        </is>
      </c>
      <c r="D138" t="n">
        <v>7.6889</v>
      </c>
      <c r="E138" t="n">
        <v>13.01</v>
      </c>
      <c r="F138" t="n">
        <v>10.44</v>
      </c>
      <c r="G138" t="n">
        <v>156.65</v>
      </c>
      <c r="H138" t="n">
        <v>2.7</v>
      </c>
      <c r="I138" t="n">
        <v>4</v>
      </c>
      <c r="J138" t="n">
        <v>230.49</v>
      </c>
      <c r="K138" t="n">
        <v>52.44</v>
      </c>
      <c r="L138" t="n">
        <v>35</v>
      </c>
      <c r="M138" t="n">
        <v>2</v>
      </c>
      <c r="N138" t="n">
        <v>53.05</v>
      </c>
      <c r="O138" t="n">
        <v>28661.58</v>
      </c>
      <c r="P138" t="n">
        <v>124.23</v>
      </c>
      <c r="Q138" t="n">
        <v>197.75</v>
      </c>
      <c r="R138" t="n">
        <v>29.01</v>
      </c>
      <c r="S138" t="n">
        <v>25.4</v>
      </c>
      <c r="T138" t="n">
        <v>979.95</v>
      </c>
      <c r="U138" t="n">
        <v>0.88</v>
      </c>
      <c r="V138" t="n">
        <v>0.89</v>
      </c>
      <c r="W138" t="n">
        <v>2.94</v>
      </c>
      <c r="X138" t="n">
        <v>0.05</v>
      </c>
      <c r="Y138" t="n">
        <v>1</v>
      </c>
      <c r="Z138" t="n">
        <v>10</v>
      </c>
      <c r="AA138" t="n">
        <v>405.7119291951537</v>
      </c>
      <c r="AB138" t="n">
        <v>555.1129602718962</v>
      </c>
      <c r="AC138" t="n">
        <v>502.1337584494786</v>
      </c>
      <c r="AD138" t="n">
        <v>405711.9291951538</v>
      </c>
      <c r="AE138" t="n">
        <v>555112.9602718962</v>
      </c>
      <c r="AF138" t="n">
        <v>1.87101117084825e-05</v>
      </c>
      <c r="AG138" t="n">
        <v>34</v>
      </c>
      <c r="AH138" t="n">
        <v>502133.7584494787</v>
      </c>
    </row>
    <row r="139">
      <c r="A139" t="n">
        <v>137</v>
      </c>
      <c r="B139" t="n">
        <v>90</v>
      </c>
      <c r="C139" t="inlineStr">
        <is>
          <t xml:space="preserve">CONCLUIDO	</t>
        </is>
      </c>
      <c r="D139" t="n">
        <v>7.6879</v>
      </c>
      <c r="E139" t="n">
        <v>13.01</v>
      </c>
      <c r="F139" t="n">
        <v>10.44</v>
      </c>
      <c r="G139" t="n">
        <v>156.67</v>
      </c>
      <c r="H139" t="n">
        <v>2.71</v>
      </c>
      <c r="I139" t="n">
        <v>4</v>
      </c>
      <c r="J139" t="n">
        <v>230.92</v>
      </c>
      <c r="K139" t="n">
        <v>52.44</v>
      </c>
      <c r="L139" t="n">
        <v>35.25</v>
      </c>
      <c r="M139" t="n">
        <v>2</v>
      </c>
      <c r="N139" t="n">
        <v>53.23</v>
      </c>
      <c r="O139" t="n">
        <v>28713.99</v>
      </c>
      <c r="P139" t="n">
        <v>124.11</v>
      </c>
      <c r="Q139" t="n">
        <v>197.77</v>
      </c>
      <c r="R139" t="n">
        <v>28.99</v>
      </c>
      <c r="S139" t="n">
        <v>25.4</v>
      </c>
      <c r="T139" t="n">
        <v>970.52</v>
      </c>
      <c r="U139" t="n">
        <v>0.88</v>
      </c>
      <c r="V139" t="n">
        <v>0.89</v>
      </c>
      <c r="W139" t="n">
        <v>2.95</v>
      </c>
      <c r="X139" t="n">
        <v>0.05</v>
      </c>
      <c r="Y139" t="n">
        <v>1</v>
      </c>
      <c r="Z139" t="n">
        <v>10</v>
      </c>
      <c r="AA139" t="n">
        <v>405.6400846863918</v>
      </c>
      <c r="AB139" t="n">
        <v>555.0146594454521</v>
      </c>
      <c r="AC139" t="n">
        <v>502.0448393159443</v>
      </c>
      <c r="AD139" t="n">
        <v>405640.0846863918</v>
      </c>
      <c r="AE139" t="n">
        <v>555014.6594454522</v>
      </c>
      <c r="AF139" t="n">
        <v>1.870767831596751e-05</v>
      </c>
      <c r="AG139" t="n">
        <v>34</v>
      </c>
      <c r="AH139" t="n">
        <v>502044.8393159444</v>
      </c>
    </row>
    <row r="140">
      <c r="A140" t="n">
        <v>138</v>
      </c>
      <c r="B140" t="n">
        <v>90</v>
      </c>
      <c r="C140" t="inlineStr">
        <is>
          <t xml:space="preserve">CONCLUIDO	</t>
        </is>
      </c>
      <c r="D140" t="n">
        <v>7.6884</v>
      </c>
      <c r="E140" t="n">
        <v>13.01</v>
      </c>
      <c r="F140" t="n">
        <v>10.44</v>
      </c>
      <c r="G140" t="n">
        <v>156.66</v>
      </c>
      <c r="H140" t="n">
        <v>2.73</v>
      </c>
      <c r="I140" t="n">
        <v>4</v>
      </c>
      <c r="J140" t="n">
        <v>231.34</v>
      </c>
      <c r="K140" t="n">
        <v>52.44</v>
      </c>
      <c r="L140" t="n">
        <v>35.5</v>
      </c>
      <c r="M140" t="n">
        <v>2</v>
      </c>
      <c r="N140" t="n">
        <v>53.4</v>
      </c>
      <c r="O140" t="n">
        <v>28766.46</v>
      </c>
      <c r="P140" t="n">
        <v>124.13</v>
      </c>
      <c r="Q140" t="n">
        <v>197.75</v>
      </c>
      <c r="R140" t="n">
        <v>29.07</v>
      </c>
      <c r="S140" t="n">
        <v>25.4</v>
      </c>
      <c r="T140" t="n">
        <v>1012.25</v>
      </c>
      <c r="U140" t="n">
        <v>0.87</v>
      </c>
      <c r="V140" t="n">
        <v>0.89</v>
      </c>
      <c r="W140" t="n">
        <v>2.94</v>
      </c>
      <c r="X140" t="n">
        <v>0.05</v>
      </c>
      <c r="Y140" t="n">
        <v>1</v>
      </c>
      <c r="Z140" t="n">
        <v>10</v>
      </c>
      <c r="AA140" t="n">
        <v>405.6476967095737</v>
      </c>
      <c r="AB140" t="n">
        <v>555.0250745513883</v>
      </c>
      <c r="AC140" t="n">
        <v>502.0542604187877</v>
      </c>
      <c r="AD140" t="n">
        <v>405647.6967095737</v>
      </c>
      <c r="AE140" t="n">
        <v>555025.0745513884</v>
      </c>
      <c r="AF140" t="n">
        <v>1.870889501222501e-05</v>
      </c>
      <c r="AG140" t="n">
        <v>34</v>
      </c>
      <c r="AH140" t="n">
        <v>502054.2604187877</v>
      </c>
    </row>
    <row r="141">
      <c r="A141" t="n">
        <v>139</v>
      </c>
      <c r="B141" t="n">
        <v>90</v>
      </c>
      <c r="C141" t="inlineStr">
        <is>
          <t xml:space="preserve">CONCLUIDO	</t>
        </is>
      </c>
      <c r="D141" t="n">
        <v>7.6892</v>
      </c>
      <c r="E141" t="n">
        <v>13.01</v>
      </c>
      <c r="F141" t="n">
        <v>10.44</v>
      </c>
      <c r="G141" t="n">
        <v>156.64</v>
      </c>
      <c r="H141" t="n">
        <v>2.74</v>
      </c>
      <c r="I141" t="n">
        <v>4</v>
      </c>
      <c r="J141" t="n">
        <v>231.77</v>
      </c>
      <c r="K141" t="n">
        <v>52.44</v>
      </c>
      <c r="L141" t="n">
        <v>35.75</v>
      </c>
      <c r="M141" t="n">
        <v>2</v>
      </c>
      <c r="N141" t="n">
        <v>53.58</v>
      </c>
      <c r="O141" t="n">
        <v>28818.99</v>
      </c>
      <c r="P141" t="n">
        <v>124.04</v>
      </c>
      <c r="Q141" t="n">
        <v>197.75</v>
      </c>
      <c r="R141" t="n">
        <v>29.04</v>
      </c>
      <c r="S141" t="n">
        <v>25.4</v>
      </c>
      <c r="T141" t="n">
        <v>994.26</v>
      </c>
      <c r="U141" t="n">
        <v>0.87</v>
      </c>
      <c r="V141" t="n">
        <v>0.89</v>
      </c>
      <c r="W141" t="n">
        <v>2.94</v>
      </c>
      <c r="X141" t="n">
        <v>0.05</v>
      </c>
      <c r="Y141" t="n">
        <v>1</v>
      </c>
      <c r="Z141" t="n">
        <v>10</v>
      </c>
      <c r="AA141" t="n">
        <v>405.573529541554</v>
      </c>
      <c r="AB141" t="n">
        <v>554.9235957600793</v>
      </c>
      <c r="AC141" t="n">
        <v>501.9624666208948</v>
      </c>
      <c r="AD141" t="n">
        <v>405573.529541554</v>
      </c>
      <c r="AE141" t="n">
        <v>554923.5957600792</v>
      </c>
      <c r="AF141" t="n">
        <v>1.8710841726237e-05</v>
      </c>
      <c r="AG141" t="n">
        <v>34</v>
      </c>
      <c r="AH141" t="n">
        <v>501962.4666208947</v>
      </c>
    </row>
    <row r="142">
      <c r="A142" t="n">
        <v>140</v>
      </c>
      <c r="B142" t="n">
        <v>90</v>
      </c>
      <c r="C142" t="inlineStr">
        <is>
          <t xml:space="preserve">CONCLUIDO	</t>
        </is>
      </c>
      <c r="D142" t="n">
        <v>7.69</v>
      </c>
      <c r="E142" t="n">
        <v>13</v>
      </c>
      <c r="F142" t="n">
        <v>10.44</v>
      </c>
      <c r="G142" t="n">
        <v>156.62</v>
      </c>
      <c r="H142" t="n">
        <v>2.76</v>
      </c>
      <c r="I142" t="n">
        <v>4</v>
      </c>
      <c r="J142" t="n">
        <v>232.2</v>
      </c>
      <c r="K142" t="n">
        <v>52.44</v>
      </c>
      <c r="L142" t="n">
        <v>36</v>
      </c>
      <c r="M142" t="n">
        <v>2</v>
      </c>
      <c r="N142" t="n">
        <v>53.75</v>
      </c>
      <c r="O142" t="n">
        <v>28871.58</v>
      </c>
      <c r="P142" t="n">
        <v>124.04</v>
      </c>
      <c r="Q142" t="n">
        <v>197.75</v>
      </c>
      <c r="R142" t="n">
        <v>28.95</v>
      </c>
      <c r="S142" t="n">
        <v>25.4</v>
      </c>
      <c r="T142" t="n">
        <v>951.3099999999999</v>
      </c>
      <c r="U142" t="n">
        <v>0.88</v>
      </c>
      <c r="V142" t="n">
        <v>0.89</v>
      </c>
      <c r="W142" t="n">
        <v>2.94</v>
      </c>
      <c r="X142" t="n">
        <v>0.05</v>
      </c>
      <c r="Y142" t="n">
        <v>1</v>
      </c>
      <c r="Z142" t="n">
        <v>10</v>
      </c>
      <c r="AA142" t="n">
        <v>405.5630678271747</v>
      </c>
      <c r="AB142" t="n">
        <v>554.9092815809273</v>
      </c>
      <c r="AC142" t="n">
        <v>501.949518566911</v>
      </c>
      <c r="AD142" t="n">
        <v>405563.0678271747</v>
      </c>
      <c r="AE142" t="n">
        <v>554909.2815809273</v>
      </c>
      <c r="AF142" t="n">
        <v>1.871278844024899e-05</v>
      </c>
      <c r="AG142" t="n">
        <v>34</v>
      </c>
      <c r="AH142" t="n">
        <v>501949.518566911</v>
      </c>
    </row>
    <row r="143">
      <c r="A143" t="n">
        <v>141</v>
      </c>
      <c r="B143" t="n">
        <v>90</v>
      </c>
      <c r="C143" t="inlineStr">
        <is>
          <t xml:space="preserve">CONCLUIDO	</t>
        </is>
      </c>
      <c r="D143" t="n">
        <v>7.6903</v>
      </c>
      <c r="E143" t="n">
        <v>13</v>
      </c>
      <c r="F143" t="n">
        <v>10.44</v>
      </c>
      <c r="G143" t="n">
        <v>156.61</v>
      </c>
      <c r="H143" t="n">
        <v>2.77</v>
      </c>
      <c r="I143" t="n">
        <v>4</v>
      </c>
      <c r="J143" t="n">
        <v>232.62</v>
      </c>
      <c r="K143" t="n">
        <v>52.44</v>
      </c>
      <c r="L143" t="n">
        <v>36.25</v>
      </c>
      <c r="M143" t="n">
        <v>2</v>
      </c>
      <c r="N143" t="n">
        <v>53.93</v>
      </c>
      <c r="O143" t="n">
        <v>28924.24</v>
      </c>
      <c r="P143" t="n">
        <v>123.91</v>
      </c>
      <c r="Q143" t="n">
        <v>197.75</v>
      </c>
      <c r="R143" t="n">
        <v>28.94</v>
      </c>
      <c r="S143" t="n">
        <v>25.4</v>
      </c>
      <c r="T143" t="n">
        <v>948.53</v>
      </c>
      <c r="U143" t="n">
        <v>0.88</v>
      </c>
      <c r="V143" t="n">
        <v>0.89</v>
      </c>
      <c r="W143" t="n">
        <v>2.94</v>
      </c>
      <c r="X143" t="n">
        <v>0.05</v>
      </c>
      <c r="Y143" t="n">
        <v>1</v>
      </c>
      <c r="Z143" t="n">
        <v>10</v>
      </c>
      <c r="AA143" t="n">
        <v>405.4671521354551</v>
      </c>
      <c r="AB143" t="n">
        <v>554.7780455000147</v>
      </c>
      <c r="AC143" t="n">
        <v>501.8308074733698</v>
      </c>
      <c r="AD143" t="n">
        <v>405467.1521354551</v>
      </c>
      <c r="AE143" t="n">
        <v>554778.0455000148</v>
      </c>
      <c r="AF143" t="n">
        <v>1.871351845800348e-05</v>
      </c>
      <c r="AG143" t="n">
        <v>34</v>
      </c>
      <c r="AH143" t="n">
        <v>501830.8074733698</v>
      </c>
    </row>
    <row r="144">
      <c r="A144" t="n">
        <v>142</v>
      </c>
      <c r="B144" t="n">
        <v>90</v>
      </c>
      <c r="C144" t="inlineStr">
        <is>
          <t xml:space="preserve">CONCLUIDO	</t>
        </is>
      </c>
      <c r="D144" t="n">
        <v>7.6884</v>
      </c>
      <c r="E144" t="n">
        <v>13.01</v>
      </c>
      <c r="F144" t="n">
        <v>10.44</v>
      </c>
      <c r="G144" t="n">
        <v>156.66</v>
      </c>
      <c r="H144" t="n">
        <v>2.78</v>
      </c>
      <c r="I144" t="n">
        <v>4</v>
      </c>
      <c r="J144" t="n">
        <v>233.05</v>
      </c>
      <c r="K144" t="n">
        <v>52.44</v>
      </c>
      <c r="L144" t="n">
        <v>36.5</v>
      </c>
      <c r="M144" t="n">
        <v>2</v>
      </c>
      <c r="N144" t="n">
        <v>54.11</v>
      </c>
      <c r="O144" t="n">
        <v>28976.96</v>
      </c>
      <c r="P144" t="n">
        <v>123.76</v>
      </c>
      <c r="Q144" t="n">
        <v>197.75</v>
      </c>
      <c r="R144" t="n">
        <v>29.08</v>
      </c>
      <c r="S144" t="n">
        <v>25.4</v>
      </c>
      <c r="T144" t="n">
        <v>1015.05</v>
      </c>
      <c r="U144" t="n">
        <v>0.87</v>
      </c>
      <c r="V144" t="n">
        <v>0.89</v>
      </c>
      <c r="W144" t="n">
        <v>2.94</v>
      </c>
      <c r="X144" t="n">
        <v>0.05</v>
      </c>
      <c r="Y144" t="n">
        <v>1</v>
      </c>
      <c r="Z144" t="n">
        <v>10</v>
      </c>
      <c r="AA144" t="n">
        <v>405.3858054617491</v>
      </c>
      <c r="AB144" t="n">
        <v>554.6667433922884</v>
      </c>
      <c r="AC144" t="n">
        <v>501.7301278825912</v>
      </c>
      <c r="AD144" t="n">
        <v>405385.8054617491</v>
      </c>
      <c r="AE144" t="n">
        <v>554666.7433922883</v>
      </c>
      <c r="AF144" t="n">
        <v>1.870889501222501e-05</v>
      </c>
      <c r="AG144" t="n">
        <v>34</v>
      </c>
      <c r="AH144" t="n">
        <v>501730.1278825912</v>
      </c>
    </row>
    <row r="145">
      <c r="A145" t="n">
        <v>143</v>
      </c>
      <c r="B145" t="n">
        <v>90</v>
      </c>
      <c r="C145" t="inlineStr">
        <is>
          <t xml:space="preserve">CONCLUIDO	</t>
        </is>
      </c>
      <c r="D145" t="n">
        <v>7.6894</v>
      </c>
      <c r="E145" t="n">
        <v>13</v>
      </c>
      <c r="F145" t="n">
        <v>10.44</v>
      </c>
      <c r="G145" t="n">
        <v>156.63</v>
      </c>
      <c r="H145" t="n">
        <v>2.8</v>
      </c>
      <c r="I145" t="n">
        <v>4</v>
      </c>
      <c r="J145" t="n">
        <v>233.48</v>
      </c>
      <c r="K145" t="n">
        <v>52.44</v>
      </c>
      <c r="L145" t="n">
        <v>36.75</v>
      </c>
      <c r="M145" t="n">
        <v>2</v>
      </c>
      <c r="N145" t="n">
        <v>54.29</v>
      </c>
      <c r="O145" t="n">
        <v>29029.74</v>
      </c>
      <c r="P145" t="n">
        <v>123.41</v>
      </c>
      <c r="Q145" t="n">
        <v>197.75</v>
      </c>
      <c r="R145" t="n">
        <v>29.01</v>
      </c>
      <c r="S145" t="n">
        <v>25.4</v>
      </c>
      <c r="T145" t="n">
        <v>982.91</v>
      </c>
      <c r="U145" t="n">
        <v>0.88</v>
      </c>
      <c r="V145" t="n">
        <v>0.89</v>
      </c>
      <c r="W145" t="n">
        <v>2.94</v>
      </c>
      <c r="X145" t="n">
        <v>0.05</v>
      </c>
      <c r="Y145" t="n">
        <v>1</v>
      </c>
      <c r="Z145" t="n">
        <v>10</v>
      </c>
      <c r="AA145" t="n">
        <v>405.125048965296</v>
      </c>
      <c r="AB145" t="n">
        <v>554.3099648500764</v>
      </c>
      <c r="AC145" t="n">
        <v>501.4073997837062</v>
      </c>
      <c r="AD145" t="n">
        <v>405125.048965296</v>
      </c>
      <c r="AE145" t="n">
        <v>554309.9648500765</v>
      </c>
      <c r="AF145" t="n">
        <v>1.871132840474e-05</v>
      </c>
      <c r="AG145" t="n">
        <v>34</v>
      </c>
      <c r="AH145" t="n">
        <v>501407.3997837062</v>
      </c>
    </row>
    <row r="146">
      <c r="A146" t="n">
        <v>144</v>
      </c>
      <c r="B146" t="n">
        <v>90</v>
      </c>
      <c r="C146" t="inlineStr">
        <is>
          <t xml:space="preserve">CONCLUIDO	</t>
        </is>
      </c>
      <c r="D146" t="n">
        <v>7.694</v>
      </c>
      <c r="E146" t="n">
        <v>13</v>
      </c>
      <c r="F146" t="n">
        <v>10.43</v>
      </c>
      <c r="G146" t="n">
        <v>156.52</v>
      </c>
      <c r="H146" t="n">
        <v>2.81</v>
      </c>
      <c r="I146" t="n">
        <v>4</v>
      </c>
      <c r="J146" t="n">
        <v>233.91</v>
      </c>
      <c r="K146" t="n">
        <v>52.44</v>
      </c>
      <c r="L146" t="n">
        <v>37</v>
      </c>
      <c r="M146" t="n">
        <v>2</v>
      </c>
      <c r="N146" t="n">
        <v>54.46</v>
      </c>
      <c r="O146" t="n">
        <v>29082.59</v>
      </c>
      <c r="P146" t="n">
        <v>122.81</v>
      </c>
      <c r="Q146" t="n">
        <v>197.75</v>
      </c>
      <c r="R146" t="n">
        <v>28.71</v>
      </c>
      <c r="S146" t="n">
        <v>25.4</v>
      </c>
      <c r="T146" t="n">
        <v>829.84</v>
      </c>
      <c r="U146" t="n">
        <v>0.88</v>
      </c>
      <c r="V146" t="n">
        <v>0.89</v>
      </c>
      <c r="W146" t="n">
        <v>2.94</v>
      </c>
      <c r="X146" t="n">
        <v>0.04</v>
      </c>
      <c r="Y146" t="n">
        <v>1</v>
      </c>
      <c r="Z146" t="n">
        <v>10</v>
      </c>
      <c r="AA146" t="n">
        <v>404.6285850640036</v>
      </c>
      <c r="AB146" t="n">
        <v>553.6306810378868</v>
      </c>
      <c r="AC146" t="n">
        <v>500.792945865171</v>
      </c>
      <c r="AD146" t="n">
        <v>404628.5850640036</v>
      </c>
      <c r="AE146" t="n">
        <v>553630.6810378868</v>
      </c>
      <c r="AF146" t="n">
        <v>1.872252201030894e-05</v>
      </c>
      <c r="AG146" t="n">
        <v>34</v>
      </c>
      <c r="AH146" t="n">
        <v>500792.945865171</v>
      </c>
    </row>
    <row r="147">
      <c r="A147" t="n">
        <v>145</v>
      </c>
      <c r="B147" t="n">
        <v>90</v>
      </c>
      <c r="C147" t="inlineStr">
        <is>
          <t xml:space="preserve">CONCLUIDO	</t>
        </is>
      </c>
      <c r="D147" t="n">
        <v>7.6946</v>
      </c>
      <c r="E147" t="n">
        <v>13</v>
      </c>
      <c r="F147" t="n">
        <v>10.43</v>
      </c>
      <c r="G147" t="n">
        <v>156.5</v>
      </c>
      <c r="H147" t="n">
        <v>2.83</v>
      </c>
      <c r="I147" t="n">
        <v>4</v>
      </c>
      <c r="J147" t="n">
        <v>234.34</v>
      </c>
      <c r="K147" t="n">
        <v>52.44</v>
      </c>
      <c r="L147" t="n">
        <v>37.25</v>
      </c>
      <c r="M147" t="n">
        <v>2</v>
      </c>
      <c r="N147" t="n">
        <v>54.64</v>
      </c>
      <c r="O147" t="n">
        <v>29135.5</v>
      </c>
      <c r="P147" t="n">
        <v>122.6</v>
      </c>
      <c r="Q147" t="n">
        <v>197.75</v>
      </c>
      <c r="R147" t="n">
        <v>28.65</v>
      </c>
      <c r="S147" t="n">
        <v>25.4</v>
      </c>
      <c r="T147" t="n">
        <v>802.36</v>
      </c>
      <c r="U147" t="n">
        <v>0.89</v>
      </c>
      <c r="V147" t="n">
        <v>0.89</v>
      </c>
      <c r="W147" t="n">
        <v>2.95</v>
      </c>
      <c r="X147" t="n">
        <v>0.04</v>
      </c>
      <c r="Y147" t="n">
        <v>1</v>
      </c>
      <c r="Z147" t="n">
        <v>10</v>
      </c>
      <c r="AA147" t="n">
        <v>404.4722959430542</v>
      </c>
      <c r="AB147" t="n">
        <v>553.4168393676143</v>
      </c>
      <c r="AC147" t="n">
        <v>500.5995129437808</v>
      </c>
      <c r="AD147" t="n">
        <v>404472.2959430543</v>
      </c>
      <c r="AE147" t="n">
        <v>553416.8393676144</v>
      </c>
      <c r="AF147" t="n">
        <v>1.872398204581793e-05</v>
      </c>
      <c r="AG147" t="n">
        <v>34</v>
      </c>
      <c r="AH147" t="n">
        <v>500599.5129437808</v>
      </c>
    </row>
    <row r="148">
      <c r="A148" t="n">
        <v>146</v>
      </c>
      <c r="B148" t="n">
        <v>90</v>
      </c>
      <c r="C148" t="inlineStr">
        <is>
          <t xml:space="preserve">CONCLUIDO	</t>
        </is>
      </c>
      <c r="D148" t="n">
        <v>7.694</v>
      </c>
      <c r="E148" t="n">
        <v>13</v>
      </c>
      <c r="F148" t="n">
        <v>10.43</v>
      </c>
      <c r="G148" t="n">
        <v>156.52</v>
      </c>
      <c r="H148" t="n">
        <v>2.84</v>
      </c>
      <c r="I148" t="n">
        <v>4</v>
      </c>
      <c r="J148" t="n">
        <v>234.76</v>
      </c>
      <c r="K148" t="n">
        <v>52.44</v>
      </c>
      <c r="L148" t="n">
        <v>37.5</v>
      </c>
      <c r="M148" t="n">
        <v>2</v>
      </c>
      <c r="N148" t="n">
        <v>54.82</v>
      </c>
      <c r="O148" t="n">
        <v>29188.47</v>
      </c>
      <c r="P148" t="n">
        <v>122.51</v>
      </c>
      <c r="Q148" t="n">
        <v>197.75</v>
      </c>
      <c r="R148" t="n">
        <v>28.75</v>
      </c>
      <c r="S148" t="n">
        <v>25.4</v>
      </c>
      <c r="T148" t="n">
        <v>852.01</v>
      </c>
      <c r="U148" t="n">
        <v>0.88</v>
      </c>
      <c r="V148" t="n">
        <v>0.89</v>
      </c>
      <c r="W148" t="n">
        <v>2.94</v>
      </c>
      <c r="X148" t="n">
        <v>0.04</v>
      </c>
      <c r="Y148" t="n">
        <v>1</v>
      </c>
      <c r="Z148" t="n">
        <v>10</v>
      </c>
      <c r="AA148" t="n">
        <v>404.4163953616268</v>
      </c>
      <c r="AB148" t="n">
        <v>553.3403537259456</v>
      </c>
      <c r="AC148" t="n">
        <v>500.5303269844047</v>
      </c>
      <c r="AD148" t="n">
        <v>404416.3953616268</v>
      </c>
      <c r="AE148" t="n">
        <v>553340.3537259457</v>
      </c>
      <c r="AF148" t="n">
        <v>1.872252201030894e-05</v>
      </c>
      <c r="AG148" t="n">
        <v>34</v>
      </c>
      <c r="AH148" t="n">
        <v>500530.3269844047</v>
      </c>
    </row>
    <row r="149">
      <c r="A149" t="n">
        <v>147</v>
      </c>
      <c r="B149" t="n">
        <v>90</v>
      </c>
      <c r="C149" t="inlineStr">
        <is>
          <t xml:space="preserve">CONCLUIDO	</t>
        </is>
      </c>
      <c r="D149" t="n">
        <v>7.6918</v>
      </c>
      <c r="E149" t="n">
        <v>13</v>
      </c>
      <c r="F149" t="n">
        <v>10.44</v>
      </c>
      <c r="G149" t="n">
        <v>156.57</v>
      </c>
      <c r="H149" t="n">
        <v>2.85</v>
      </c>
      <c r="I149" t="n">
        <v>4</v>
      </c>
      <c r="J149" t="n">
        <v>235.19</v>
      </c>
      <c r="K149" t="n">
        <v>52.44</v>
      </c>
      <c r="L149" t="n">
        <v>37.75</v>
      </c>
      <c r="M149" t="n">
        <v>1</v>
      </c>
      <c r="N149" t="n">
        <v>55</v>
      </c>
      <c r="O149" t="n">
        <v>29241.5</v>
      </c>
      <c r="P149" t="n">
        <v>122.53</v>
      </c>
      <c r="Q149" t="n">
        <v>197.75</v>
      </c>
      <c r="R149" t="n">
        <v>28.81</v>
      </c>
      <c r="S149" t="n">
        <v>25.4</v>
      </c>
      <c r="T149" t="n">
        <v>880.63</v>
      </c>
      <c r="U149" t="n">
        <v>0.88</v>
      </c>
      <c r="V149" t="n">
        <v>0.89</v>
      </c>
      <c r="W149" t="n">
        <v>2.95</v>
      </c>
      <c r="X149" t="n">
        <v>0.05</v>
      </c>
      <c r="Y149" t="n">
        <v>1</v>
      </c>
      <c r="Z149" t="n">
        <v>10</v>
      </c>
      <c r="AA149" t="n">
        <v>404.471209950206</v>
      </c>
      <c r="AB149" t="n">
        <v>553.4153534642887</v>
      </c>
      <c r="AC149" t="n">
        <v>500.5981688529831</v>
      </c>
      <c r="AD149" t="n">
        <v>404471.209950206</v>
      </c>
      <c r="AE149" t="n">
        <v>553415.3534642888</v>
      </c>
      <c r="AF149" t="n">
        <v>1.871716854677597e-05</v>
      </c>
      <c r="AG149" t="n">
        <v>34</v>
      </c>
      <c r="AH149" t="n">
        <v>500598.1688529831</v>
      </c>
    </row>
    <row r="150">
      <c r="A150" t="n">
        <v>148</v>
      </c>
      <c r="B150" t="n">
        <v>90</v>
      </c>
      <c r="C150" t="inlineStr">
        <is>
          <t xml:space="preserve">CONCLUIDO	</t>
        </is>
      </c>
      <c r="D150" t="n">
        <v>7.692</v>
      </c>
      <c r="E150" t="n">
        <v>13</v>
      </c>
      <c r="F150" t="n">
        <v>10.44</v>
      </c>
      <c r="G150" t="n">
        <v>156.57</v>
      </c>
      <c r="H150" t="n">
        <v>2.87</v>
      </c>
      <c r="I150" t="n">
        <v>4</v>
      </c>
      <c r="J150" t="n">
        <v>235.63</v>
      </c>
      <c r="K150" t="n">
        <v>52.44</v>
      </c>
      <c r="L150" t="n">
        <v>38</v>
      </c>
      <c r="M150" t="n">
        <v>1</v>
      </c>
      <c r="N150" t="n">
        <v>55.18</v>
      </c>
      <c r="O150" t="n">
        <v>29294.6</v>
      </c>
      <c r="P150" t="n">
        <v>122.49</v>
      </c>
      <c r="Q150" t="n">
        <v>197.75</v>
      </c>
      <c r="R150" t="n">
        <v>28.86</v>
      </c>
      <c r="S150" t="n">
        <v>25.4</v>
      </c>
      <c r="T150" t="n">
        <v>906.62</v>
      </c>
      <c r="U150" t="n">
        <v>0.88</v>
      </c>
      <c r="V150" t="n">
        <v>0.89</v>
      </c>
      <c r="W150" t="n">
        <v>2.94</v>
      </c>
      <c r="X150" t="n">
        <v>0.05</v>
      </c>
      <c r="Y150" t="n">
        <v>1</v>
      </c>
      <c r="Z150" t="n">
        <v>10</v>
      </c>
      <c r="AA150" t="n">
        <v>404.4403245465847</v>
      </c>
      <c r="AB150" t="n">
        <v>553.3730946924863</v>
      </c>
      <c r="AC150" t="n">
        <v>500.559943199051</v>
      </c>
      <c r="AD150" t="n">
        <v>404440.3245465847</v>
      </c>
      <c r="AE150" t="n">
        <v>553373.0946924863</v>
      </c>
      <c r="AF150" t="n">
        <v>1.871765522527896e-05</v>
      </c>
      <c r="AG150" t="n">
        <v>34</v>
      </c>
      <c r="AH150" t="n">
        <v>500559.943199051</v>
      </c>
    </row>
    <row r="151">
      <c r="A151" t="n">
        <v>149</v>
      </c>
      <c r="B151" t="n">
        <v>90</v>
      </c>
      <c r="C151" t="inlineStr">
        <is>
          <t xml:space="preserve">CONCLUIDO	</t>
        </is>
      </c>
      <c r="D151" t="n">
        <v>7.6923</v>
      </c>
      <c r="E151" t="n">
        <v>13</v>
      </c>
      <c r="F151" t="n">
        <v>10.44</v>
      </c>
      <c r="G151" t="n">
        <v>156.56</v>
      </c>
      <c r="H151" t="n">
        <v>2.88</v>
      </c>
      <c r="I151" t="n">
        <v>4</v>
      </c>
      <c r="J151" t="n">
        <v>236.06</v>
      </c>
      <c r="K151" t="n">
        <v>52.44</v>
      </c>
      <c r="L151" t="n">
        <v>38.25</v>
      </c>
      <c r="M151" t="n">
        <v>1</v>
      </c>
      <c r="N151" t="n">
        <v>55.36</v>
      </c>
      <c r="O151" t="n">
        <v>29347.77</v>
      </c>
      <c r="P151" t="n">
        <v>122.44</v>
      </c>
      <c r="Q151" t="n">
        <v>197.75</v>
      </c>
      <c r="R151" t="n">
        <v>28.81</v>
      </c>
      <c r="S151" t="n">
        <v>25.4</v>
      </c>
      <c r="T151" t="n">
        <v>881.16</v>
      </c>
      <c r="U151" t="n">
        <v>0.88</v>
      </c>
      <c r="V151" t="n">
        <v>0.89</v>
      </c>
      <c r="W151" t="n">
        <v>2.94</v>
      </c>
      <c r="X151" t="n">
        <v>0.05</v>
      </c>
      <c r="Y151" t="n">
        <v>1</v>
      </c>
      <c r="Z151" t="n">
        <v>10</v>
      </c>
      <c r="AA151" t="n">
        <v>404.4010740056944</v>
      </c>
      <c r="AB151" t="n">
        <v>553.3193903708286</v>
      </c>
      <c r="AC151" t="n">
        <v>500.5113643424777</v>
      </c>
      <c r="AD151" t="n">
        <v>404401.0740056944</v>
      </c>
      <c r="AE151" t="n">
        <v>553319.3903708286</v>
      </c>
      <c r="AF151" t="n">
        <v>1.871838524303346e-05</v>
      </c>
      <c r="AG151" t="n">
        <v>34</v>
      </c>
      <c r="AH151" t="n">
        <v>500511.3643424778</v>
      </c>
    </row>
    <row r="152">
      <c r="A152" t="n">
        <v>150</v>
      </c>
      <c r="B152" t="n">
        <v>90</v>
      </c>
      <c r="C152" t="inlineStr">
        <is>
          <t xml:space="preserve">CONCLUIDO	</t>
        </is>
      </c>
      <c r="D152" t="n">
        <v>7.692</v>
      </c>
      <c r="E152" t="n">
        <v>13</v>
      </c>
      <c r="F152" t="n">
        <v>10.44</v>
      </c>
      <c r="G152" t="n">
        <v>156.57</v>
      </c>
      <c r="H152" t="n">
        <v>2.89</v>
      </c>
      <c r="I152" t="n">
        <v>4</v>
      </c>
      <c r="J152" t="n">
        <v>236.49</v>
      </c>
      <c r="K152" t="n">
        <v>52.44</v>
      </c>
      <c r="L152" t="n">
        <v>38.5</v>
      </c>
      <c r="M152" t="n">
        <v>1</v>
      </c>
      <c r="N152" t="n">
        <v>55.55</v>
      </c>
      <c r="O152" t="n">
        <v>29400.99</v>
      </c>
      <c r="P152" t="n">
        <v>122.4</v>
      </c>
      <c r="Q152" t="n">
        <v>197.75</v>
      </c>
      <c r="R152" t="n">
        <v>28.84</v>
      </c>
      <c r="S152" t="n">
        <v>25.4</v>
      </c>
      <c r="T152" t="n">
        <v>897.27</v>
      </c>
      <c r="U152" t="n">
        <v>0.88</v>
      </c>
      <c r="V152" t="n">
        <v>0.89</v>
      </c>
      <c r="W152" t="n">
        <v>2.94</v>
      </c>
      <c r="X152" t="n">
        <v>0.05</v>
      </c>
      <c r="Y152" t="n">
        <v>1</v>
      </c>
      <c r="Z152" t="n">
        <v>10</v>
      </c>
      <c r="AA152" t="n">
        <v>404.3766510844129</v>
      </c>
      <c r="AB152" t="n">
        <v>553.2859738524678</v>
      </c>
      <c r="AC152" t="n">
        <v>500.481137049729</v>
      </c>
      <c r="AD152" t="n">
        <v>404376.6510844129</v>
      </c>
      <c r="AE152" t="n">
        <v>553285.9738524678</v>
      </c>
      <c r="AF152" t="n">
        <v>1.871765522527896e-05</v>
      </c>
      <c r="AG152" t="n">
        <v>34</v>
      </c>
      <c r="AH152" t="n">
        <v>500481.137049729</v>
      </c>
    </row>
    <row r="153">
      <c r="A153" t="n">
        <v>151</v>
      </c>
      <c r="B153" t="n">
        <v>90</v>
      </c>
      <c r="C153" t="inlineStr">
        <is>
          <t xml:space="preserve">CONCLUIDO	</t>
        </is>
      </c>
      <c r="D153" t="n">
        <v>7.6913</v>
      </c>
      <c r="E153" t="n">
        <v>13</v>
      </c>
      <c r="F153" t="n">
        <v>10.44</v>
      </c>
      <c r="G153" t="n">
        <v>156.58</v>
      </c>
      <c r="H153" t="n">
        <v>2.91</v>
      </c>
      <c r="I153" t="n">
        <v>4</v>
      </c>
      <c r="J153" t="n">
        <v>236.92</v>
      </c>
      <c r="K153" t="n">
        <v>52.44</v>
      </c>
      <c r="L153" t="n">
        <v>38.75</v>
      </c>
      <c r="M153" t="n">
        <v>1</v>
      </c>
      <c r="N153" t="n">
        <v>55.73</v>
      </c>
      <c r="O153" t="n">
        <v>29454.29</v>
      </c>
      <c r="P153" t="n">
        <v>122.37</v>
      </c>
      <c r="Q153" t="n">
        <v>197.75</v>
      </c>
      <c r="R153" t="n">
        <v>28.84</v>
      </c>
      <c r="S153" t="n">
        <v>25.4</v>
      </c>
      <c r="T153" t="n">
        <v>897.73</v>
      </c>
      <c r="U153" t="n">
        <v>0.88</v>
      </c>
      <c r="V153" t="n">
        <v>0.89</v>
      </c>
      <c r="W153" t="n">
        <v>2.95</v>
      </c>
      <c r="X153" t="n">
        <v>0.05</v>
      </c>
      <c r="Y153" t="n">
        <v>1</v>
      </c>
      <c r="Z153" t="n">
        <v>10</v>
      </c>
      <c r="AA153" t="n">
        <v>404.3644681879845</v>
      </c>
      <c r="AB153" t="n">
        <v>553.2693046761032</v>
      </c>
      <c r="AC153" t="n">
        <v>500.4660587561612</v>
      </c>
      <c r="AD153" t="n">
        <v>404364.4681879845</v>
      </c>
      <c r="AE153" t="n">
        <v>553269.3046761032</v>
      </c>
      <c r="AF153" t="n">
        <v>1.871595185051847e-05</v>
      </c>
      <c r="AG153" t="n">
        <v>34</v>
      </c>
      <c r="AH153" t="n">
        <v>500466.0587561612</v>
      </c>
    </row>
    <row r="154">
      <c r="A154" t="n">
        <v>152</v>
      </c>
      <c r="B154" t="n">
        <v>90</v>
      </c>
      <c r="C154" t="inlineStr">
        <is>
          <t xml:space="preserve">CONCLUIDO	</t>
        </is>
      </c>
      <c r="D154" t="n">
        <v>7.6907</v>
      </c>
      <c r="E154" t="n">
        <v>13</v>
      </c>
      <c r="F154" t="n">
        <v>10.44</v>
      </c>
      <c r="G154" t="n">
        <v>156.6</v>
      </c>
      <c r="H154" t="n">
        <v>2.92</v>
      </c>
      <c r="I154" t="n">
        <v>4</v>
      </c>
      <c r="J154" t="n">
        <v>237.35</v>
      </c>
      <c r="K154" t="n">
        <v>52.44</v>
      </c>
      <c r="L154" t="n">
        <v>39</v>
      </c>
      <c r="M154" t="n">
        <v>0</v>
      </c>
      <c r="N154" t="n">
        <v>55.91</v>
      </c>
      <c r="O154" t="n">
        <v>29507.65</v>
      </c>
      <c r="P154" t="n">
        <v>122.54</v>
      </c>
      <c r="Q154" t="n">
        <v>197.75</v>
      </c>
      <c r="R154" t="n">
        <v>28.86</v>
      </c>
      <c r="S154" t="n">
        <v>25.4</v>
      </c>
      <c r="T154" t="n">
        <v>908.15</v>
      </c>
      <c r="U154" t="n">
        <v>0.88</v>
      </c>
      <c r="V154" t="n">
        <v>0.89</v>
      </c>
      <c r="W154" t="n">
        <v>2.95</v>
      </c>
      <c r="X154" t="n">
        <v>0.05</v>
      </c>
      <c r="Y154" t="n">
        <v>1</v>
      </c>
      <c r="Z154" t="n">
        <v>10</v>
      </c>
      <c r="AA154" t="n">
        <v>404.4925118585546</v>
      </c>
      <c r="AB154" t="n">
        <v>553.4444996750651</v>
      </c>
      <c r="AC154" t="n">
        <v>500.62453339031</v>
      </c>
      <c r="AD154" t="n">
        <v>404492.5118585546</v>
      </c>
      <c r="AE154" t="n">
        <v>553444.4996750652</v>
      </c>
      <c r="AF154" t="n">
        <v>1.871449181500948e-05</v>
      </c>
      <c r="AG154" t="n">
        <v>34</v>
      </c>
      <c r="AH154" t="n">
        <v>500624.53339031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5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4.5332</v>
      </c>
      <c r="E2" t="n">
        <v>22.06</v>
      </c>
      <c r="F2" t="n">
        <v>13.37</v>
      </c>
      <c r="G2" t="n">
        <v>5.57</v>
      </c>
      <c r="H2" t="n">
        <v>0.08</v>
      </c>
      <c r="I2" t="n">
        <v>144</v>
      </c>
      <c r="J2" t="n">
        <v>213.37</v>
      </c>
      <c r="K2" t="n">
        <v>56.13</v>
      </c>
      <c r="L2" t="n">
        <v>1</v>
      </c>
      <c r="M2" t="n">
        <v>142</v>
      </c>
      <c r="N2" t="n">
        <v>46.25</v>
      </c>
      <c r="O2" t="n">
        <v>26550.29</v>
      </c>
      <c r="P2" t="n">
        <v>199.58</v>
      </c>
      <c r="Q2" t="n">
        <v>198.19</v>
      </c>
      <c r="R2" t="n">
        <v>119.74</v>
      </c>
      <c r="S2" t="n">
        <v>25.4</v>
      </c>
      <c r="T2" t="n">
        <v>45643.98</v>
      </c>
      <c r="U2" t="n">
        <v>0.21</v>
      </c>
      <c r="V2" t="n">
        <v>0.7</v>
      </c>
      <c r="W2" t="n">
        <v>3.18</v>
      </c>
      <c r="X2" t="n">
        <v>2.96</v>
      </c>
      <c r="Y2" t="n">
        <v>1</v>
      </c>
      <c r="Z2" t="n">
        <v>10</v>
      </c>
      <c r="AA2" t="n">
        <v>790.8966487284911</v>
      </c>
      <c r="AB2" t="n">
        <v>1082.139686687917</v>
      </c>
      <c r="AC2" t="n">
        <v>978.8617937830112</v>
      </c>
      <c r="AD2" t="n">
        <v>790896.648728491</v>
      </c>
      <c r="AE2" t="n">
        <v>1082139.686687917</v>
      </c>
      <c r="AF2" t="n">
        <v>1.017327225279321e-05</v>
      </c>
      <c r="AG2" t="n">
        <v>58</v>
      </c>
      <c r="AH2" t="n">
        <v>978861.7937830111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5.0455</v>
      </c>
      <c r="E3" t="n">
        <v>19.82</v>
      </c>
      <c r="F3" t="n">
        <v>12.6</v>
      </c>
      <c r="G3" t="n">
        <v>6.94</v>
      </c>
      <c r="H3" t="n">
        <v>0.1</v>
      </c>
      <c r="I3" t="n">
        <v>109</v>
      </c>
      <c r="J3" t="n">
        <v>213.78</v>
      </c>
      <c r="K3" t="n">
        <v>56.13</v>
      </c>
      <c r="L3" t="n">
        <v>1.25</v>
      </c>
      <c r="M3" t="n">
        <v>107</v>
      </c>
      <c r="N3" t="n">
        <v>46.4</v>
      </c>
      <c r="O3" t="n">
        <v>26600.32</v>
      </c>
      <c r="P3" t="n">
        <v>188.17</v>
      </c>
      <c r="Q3" t="n">
        <v>198.03</v>
      </c>
      <c r="R3" t="n">
        <v>96.18000000000001</v>
      </c>
      <c r="S3" t="n">
        <v>25.4</v>
      </c>
      <c r="T3" t="n">
        <v>34041.64</v>
      </c>
      <c r="U3" t="n">
        <v>0.26</v>
      </c>
      <c r="V3" t="n">
        <v>0.74</v>
      </c>
      <c r="W3" t="n">
        <v>3.11</v>
      </c>
      <c r="X3" t="n">
        <v>2.21</v>
      </c>
      <c r="Y3" t="n">
        <v>1</v>
      </c>
      <c r="Z3" t="n">
        <v>10</v>
      </c>
      <c r="AA3" t="n">
        <v>695.8218806440757</v>
      </c>
      <c r="AB3" t="n">
        <v>952.0541945920787</v>
      </c>
      <c r="AC3" t="n">
        <v>861.1914784766643</v>
      </c>
      <c r="AD3" t="n">
        <v>695821.8806440757</v>
      </c>
      <c r="AE3" t="n">
        <v>952054.1945920787</v>
      </c>
      <c r="AF3" t="n">
        <v>1.132296063519548e-05</v>
      </c>
      <c r="AG3" t="n">
        <v>52</v>
      </c>
      <c r="AH3" t="n">
        <v>861191.4784766643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5.4057</v>
      </c>
      <c r="E4" t="n">
        <v>18.5</v>
      </c>
      <c r="F4" t="n">
        <v>12.17</v>
      </c>
      <c r="G4" t="n">
        <v>8.300000000000001</v>
      </c>
      <c r="H4" t="n">
        <v>0.12</v>
      </c>
      <c r="I4" t="n">
        <v>88</v>
      </c>
      <c r="J4" t="n">
        <v>214.19</v>
      </c>
      <c r="K4" t="n">
        <v>56.13</v>
      </c>
      <c r="L4" t="n">
        <v>1.5</v>
      </c>
      <c r="M4" t="n">
        <v>86</v>
      </c>
      <c r="N4" t="n">
        <v>46.56</v>
      </c>
      <c r="O4" t="n">
        <v>26650.41</v>
      </c>
      <c r="P4" t="n">
        <v>181.64</v>
      </c>
      <c r="Q4" t="n">
        <v>198.02</v>
      </c>
      <c r="R4" t="n">
        <v>82.53</v>
      </c>
      <c r="S4" t="n">
        <v>25.4</v>
      </c>
      <c r="T4" t="n">
        <v>27320.84</v>
      </c>
      <c r="U4" t="n">
        <v>0.31</v>
      </c>
      <c r="V4" t="n">
        <v>0.77</v>
      </c>
      <c r="W4" t="n">
        <v>3.08</v>
      </c>
      <c r="X4" t="n">
        <v>1.77</v>
      </c>
      <c r="Y4" t="n">
        <v>1</v>
      </c>
      <c r="Z4" t="n">
        <v>10</v>
      </c>
      <c r="AA4" t="n">
        <v>646.3007001313616</v>
      </c>
      <c r="AB4" t="n">
        <v>884.297130694289</v>
      </c>
      <c r="AC4" t="n">
        <v>799.9010536596433</v>
      </c>
      <c r="AD4" t="n">
        <v>646300.7001313616</v>
      </c>
      <c r="AE4" t="n">
        <v>884297.130694289</v>
      </c>
      <c r="AF4" t="n">
        <v>1.213131073346075e-05</v>
      </c>
      <c r="AG4" t="n">
        <v>49</v>
      </c>
      <c r="AH4" t="n">
        <v>799901.0536596433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5.6734</v>
      </c>
      <c r="E5" t="n">
        <v>17.63</v>
      </c>
      <c r="F5" t="n">
        <v>11.89</v>
      </c>
      <c r="G5" t="n">
        <v>9.640000000000001</v>
      </c>
      <c r="H5" t="n">
        <v>0.14</v>
      </c>
      <c r="I5" t="n">
        <v>74</v>
      </c>
      <c r="J5" t="n">
        <v>214.59</v>
      </c>
      <c r="K5" t="n">
        <v>56.13</v>
      </c>
      <c r="L5" t="n">
        <v>1.75</v>
      </c>
      <c r="M5" t="n">
        <v>72</v>
      </c>
      <c r="N5" t="n">
        <v>46.72</v>
      </c>
      <c r="O5" t="n">
        <v>26700.55</v>
      </c>
      <c r="P5" t="n">
        <v>177.39</v>
      </c>
      <c r="Q5" t="n">
        <v>197.9</v>
      </c>
      <c r="R5" t="n">
        <v>73.93000000000001</v>
      </c>
      <c r="S5" t="n">
        <v>25.4</v>
      </c>
      <c r="T5" t="n">
        <v>23090.92</v>
      </c>
      <c r="U5" t="n">
        <v>0.34</v>
      </c>
      <c r="V5" t="n">
        <v>0.78</v>
      </c>
      <c r="W5" t="n">
        <v>3.06</v>
      </c>
      <c r="X5" t="n">
        <v>1.5</v>
      </c>
      <c r="Y5" t="n">
        <v>1</v>
      </c>
      <c r="Z5" t="n">
        <v>10</v>
      </c>
      <c r="AA5" t="n">
        <v>605.094069917493</v>
      </c>
      <c r="AB5" t="n">
        <v>827.9164013274506</v>
      </c>
      <c r="AC5" t="n">
        <v>748.9012219727251</v>
      </c>
      <c r="AD5" t="n">
        <v>605094.069917493</v>
      </c>
      <c r="AE5" t="n">
        <v>827916.4013274505</v>
      </c>
      <c r="AF5" t="n">
        <v>1.273207509022258e-05</v>
      </c>
      <c r="AG5" t="n">
        <v>46</v>
      </c>
      <c r="AH5" t="n">
        <v>748901.2219727251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5.8848</v>
      </c>
      <c r="E6" t="n">
        <v>16.99</v>
      </c>
      <c r="F6" t="n">
        <v>11.68</v>
      </c>
      <c r="G6" t="n">
        <v>10.95</v>
      </c>
      <c r="H6" t="n">
        <v>0.17</v>
      </c>
      <c r="I6" t="n">
        <v>64</v>
      </c>
      <c r="J6" t="n">
        <v>215</v>
      </c>
      <c r="K6" t="n">
        <v>56.13</v>
      </c>
      <c r="L6" t="n">
        <v>2</v>
      </c>
      <c r="M6" t="n">
        <v>62</v>
      </c>
      <c r="N6" t="n">
        <v>46.87</v>
      </c>
      <c r="O6" t="n">
        <v>26750.75</v>
      </c>
      <c r="P6" t="n">
        <v>174.16</v>
      </c>
      <c r="Q6" t="n">
        <v>197.9</v>
      </c>
      <c r="R6" t="n">
        <v>67.33</v>
      </c>
      <c r="S6" t="n">
        <v>25.4</v>
      </c>
      <c r="T6" t="n">
        <v>19839.04</v>
      </c>
      <c r="U6" t="n">
        <v>0.38</v>
      </c>
      <c r="V6" t="n">
        <v>0.8</v>
      </c>
      <c r="W6" t="n">
        <v>3.05</v>
      </c>
      <c r="X6" t="n">
        <v>1.28</v>
      </c>
      <c r="Y6" t="n">
        <v>1</v>
      </c>
      <c r="Z6" t="n">
        <v>10</v>
      </c>
      <c r="AA6" t="n">
        <v>585.89103167257</v>
      </c>
      <c r="AB6" t="n">
        <v>801.6419572224901</v>
      </c>
      <c r="AC6" t="n">
        <v>725.1343739367281</v>
      </c>
      <c r="AD6" t="n">
        <v>585891.0316725699</v>
      </c>
      <c r="AE6" t="n">
        <v>801641.9572224901</v>
      </c>
      <c r="AF6" t="n">
        <v>1.320649266593962e-05</v>
      </c>
      <c r="AG6" t="n">
        <v>45</v>
      </c>
      <c r="AH6" t="n">
        <v>725134.3739367281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6.0715</v>
      </c>
      <c r="E7" t="n">
        <v>16.47</v>
      </c>
      <c r="F7" t="n">
        <v>11.49</v>
      </c>
      <c r="G7" t="n">
        <v>12.31</v>
      </c>
      <c r="H7" t="n">
        <v>0.19</v>
      </c>
      <c r="I7" t="n">
        <v>56</v>
      </c>
      <c r="J7" t="n">
        <v>215.41</v>
      </c>
      <c r="K7" t="n">
        <v>56.13</v>
      </c>
      <c r="L7" t="n">
        <v>2.25</v>
      </c>
      <c r="M7" t="n">
        <v>54</v>
      </c>
      <c r="N7" t="n">
        <v>47.03</v>
      </c>
      <c r="O7" t="n">
        <v>26801</v>
      </c>
      <c r="P7" t="n">
        <v>171.32</v>
      </c>
      <c r="Q7" t="n">
        <v>197.87</v>
      </c>
      <c r="R7" t="n">
        <v>61.6</v>
      </c>
      <c r="S7" t="n">
        <v>25.4</v>
      </c>
      <c r="T7" t="n">
        <v>17017.27</v>
      </c>
      <c r="U7" t="n">
        <v>0.41</v>
      </c>
      <c r="V7" t="n">
        <v>0.8100000000000001</v>
      </c>
      <c r="W7" t="n">
        <v>3.03</v>
      </c>
      <c r="X7" t="n">
        <v>1.1</v>
      </c>
      <c r="Y7" t="n">
        <v>1</v>
      </c>
      <c r="Z7" t="n">
        <v>10</v>
      </c>
      <c r="AA7" t="n">
        <v>559.5081051489612</v>
      </c>
      <c r="AB7" t="n">
        <v>765.5436732203169</v>
      </c>
      <c r="AC7" t="n">
        <v>692.4812594954627</v>
      </c>
      <c r="AD7" t="n">
        <v>559508.1051489613</v>
      </c>
      <c r="AE7" t="n">
        <v>765543.6732203169</v>
      </c>
      <c r="AF7" t="n">
        <v>1.36254792382498e-05</v>
      </c>
      <c r="AG7" t="n">
        <v>43</v>
      </c>
      <c r="AH7" t="n">
        <v>692481.2594954628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6.2146</v>
      </c>
      <c r="E8" t="n">
        <v>16.09</v>
      </c>
      <c r="F8" t="n">
        <v>11.37</v>
      </c>
      <c r="G8" t="n">
        <v>13.64</v>
      </c>
      <c r="H8" t="n">
        <v>0.21</v>
      </c>
      <c r="I8" t="n">
        <v>50</v>
      </c>
      <c r="J8" t="n">
        <v>215.82</v>
      </c>
      <c r="K8" t="n">
        <v>56.13</v>
      </c>
      <c r="L8" t="n">
        <v>2.5</v>
      </c>
      <c r="M8" t="n">
        <v>48</v>
      </c>
      <c r="N8" t="n">
        <v>47.19</v>
      </c>
      <c r="O8" t="n">
        <v>26851.31</v>
      </c>
      <c r="P8" t="n">
        <v>169.34</v>
      </c>
      <c r="Q8" t="n">
        <v>197.88</v>
      </c>
      <c r="R8" t="n">
        <v>57.95</v>
      </c>
      <c r="S8" t="n">
        <v>25.4</v>
      </c>
      <c r="T8" t="n">
        <v>15222.07</v>
      </c>
      <c r="U8" t="n">
        <v>0.44</v>
      </c>
      <c r="V8" t="n">
        <v>0.82</v>
      </c>
      <c r="W8" t="n">
        <v>3.01</v>
      </c>
      <c r="X8" t="n">
        <v>0.97</v>
      </c>
      <c r="Y8" t="n">
        <v>1</v>
      </c>
      <c r="Z8" t="n">
        <v>10</v>
      </c>
      <c r="AA8" t="n">
        <v>544.6253377133618</v>
      </c>
      <c r="AB8" t="n">
        <v>745.1804142335695</v>
      </c>
      <c r="AC8" t="n">
        <v>674.0614413663968</v>
      </c>
      <c r="AD8" t="n">
        <v>544625.3377133617</v>
      </c>
      <c r="AE8" t="n">
        <v>745180.4142335695</v>
      </c>
      <c r="AF8" t="n">
        <v>1.394661999078106e-05</v>
      </c>
      <c r="AG8" t="n">
        <v>42</v>
      </c>
      <c r="AH8" t="n">
        <v>674061.4413663968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6.3332</v>
      </c>
      <c r="E9" t="n">
        <v>15.79</v>
      </c>
      <c r="F9" t="n">
        <v>11.28</v>
      </c>
      <c r="G9" t="n">
        <v>15.04</v>
      </c>
      <c r="H9" t="n">
        <v>0.23</v>
      </c>
      <c r="I9" t="n">
        <v>45</v>
      </c>
      <c r="J9" t="n">
        <v>216.22</v>
      </c>
      <c r="K9" t="n">
        <v>56.13</v>
      </c>
      <c r="L9" t="n">
        <v>2.75</v>
      </c>
      <c r="M9" t="n">
        <v>43</v>
      </c>
      <c r="N9" t="n">
        <v>47.35</v>
      </c>
      <c r="O9" t="n">
        <v>26901.66</v>
      </c>
      <c r="P9" t="n">
        <v>167.94</v>
      </c>
      <c r="Q9" t="n">
        <v>197.85</v>
      </c>
      <c r="R9" t="n">
        <v>54.67</v>
      </c>
      <c r="S9" t="n">
        <v>25.4</v>
      </c>
      <c r="T9" t="n">
        <v>13608.01</v>
      </c>
      <c r="U9" t="n">
        <v>0.46</v>
      </c>
      <c r="V9" t="n">
        <v>0.83</v>
      </c>
      <c r="W9" t="n">
        <v>3.02</v>
      </c>
      <c r="X9" t="n">
        <v>0.88</v>
      </c>
      <c r="Y9" t="n">
        <v>1</v>
      </c>
      <c r="Z9" t="n">
        <v>10</v>
      </c>
      <c r="AA9" t="n">
        <v>540.1509003292006</v>
      </c>
      <c r="AB9" t="n">
        <v>739.0582916063142</v>
      </c>
      <c r="AC9" t="n">
        <v>668.5236055302338</v>
      </c>
      <c r="AD9" t="n">
        <v>540150.9003292006</v>
      </c>
      <c r="AE9" t="n">
        <v>739058.2916063142</v>
      </c>
      <c r="AF9" t="n">
        <v>1.421277857394113e-05</v>
      </c>
      <c r="AG9" t="n">
        <v>42</v>
      </c>
      <c r="AH9" t="n">
        <v>668523.6055302338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6.434</v>
      </c>
      <c r="E10" t="n">
        <v>15.54</v>
      </c>
      <c r="F10" t="n">
        <v>11.2</v>
      </c>
      <c r="G10" t="n">
        <v>16.39</v>
      </c>
      <c r="H10" t="n">
        <v>0.25</v>
      </c>
      <c r="I10" t="n">
        <v>41</v>
      </c>
      <c r="J10" t="n">
        <v>216.63</v>
      </c>
      <c r="K10" t="n">
        <v>56.13</v>
      </c>
      <c r="L10" t="n">
        <v>3</v>
      </c>
      <c r="M10" t="n">
        <v>39</v>
      </c>
      <c r="N10" t="n">
        <v>47.51</v>
      </c>
      <c r="O10" t="n">
        <v>26952.08</v>
      </c>
      <c r="P10" t="n">
        <v>166.69</v>
      </c>
      <c r="Q10" t="n">
        <v>197.79</v>
      </c>
      <c r="R10" t="n">
        <v>52.52</v>
      </c>
      <c r="S10" t="n">
        <v>25.4</v>
      </c>
      <c r="T10" t="n">
        <v>12552.67</v>
      </c>
      <c r="U10" t="n">
        <v>0.48</v>
      </c>
      <c r="V10" t="n">
        <v>0.83</v>
      </c>
      <c r="W10" t="n">
        <v>3</v>
      </c>
      <c r="X10" t="n">
        <v>0.8100000000000001</v>
      </c>
      <c r="Y10" t="n">
        <v>1</v>
      </c>
      <c r="Z10" t="n">
        <v>10</v>
      </c>
      <c r="AA10" t="n">
        <v>527.4497721421754</v>
      </c>
      <c r="AB10" t="n">
        <v>721.6800476865976</v>
      </c>
      <c r="AC10" t="n">
        <v>652.8039168196964</v>
      </c>
      <c r="AD10" t="n">
        <v>527449.7721421755</v>
      </c>
      <c r="AE10" t="n">
        <v>721680.0476865976</v>
      </c>
      <c r="AF10" t="n">
        <v>1.443899092792542e-05</v>
      </c>
      <c r="AG10" t="n">
        <v>41</v>
      </c>
      <c r="AH10" t="n">
        <v>652803.9168196964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6.5115</v>
      </c>
      <c r="E11" t="n">
        <v>15.36</v>
      </c>
      <c r="F11" t="n">
        <v>11.14</v>
      </c>
      <c r="G11" t="n">
        <v>17.59</v>
      </c>
      <c r="H11" t="n">
        <v>0.27</v>
      </c>
      <c r="I11" t="n">
        <v>38</v>
      </c>
      <c r="J11" t="n">
        <v>217.04</v>
      </c>
      <c r="K11" t="n">
        <v>56.13</v>
      </c>
      <c r="L11" t="n">
        <v>3.25</v>
      </c>
      <c r="M11" t="n">
        <v>36</v>
      </c>
      <c r="N11" t="n">
        <v>47.66</v>
      </c>
      <c r="O11" t="n">
        <v>27002.55</v>
      </c>
      <c r="P11" t="n">
        <v>165.72</v>
      </c>
      <c r="Q11" t="n">
        <v>197.91</v>
      </c>
      <c r="R11" t="n">
        <v>50.49</v>
      </c>
      <c r="S11" t="n">
        <v>25.4</v>
      </c>
      <c r="T11" t="n">
        <v>11551.37</v>
      </c>
      <c r="U11" t="n">
        <v>0.5</v>
      </c>
      <c r="V11" t="n">
        <v>0.84</v>
      </c>
      <c r="W11" t="n">
        <v>3</v>
      </c>
      <c r="X11" t="n">
        <v>0.75</v>
      </c>
      <c r="Y11" t="n">
        <v>1</v>
      </c>
      <c r="Z11" t="n">
        <v>10</v>
      </c>
      <c r="AA11" t="n">
        <v>515.6841616937836</v>
      </c>
      <c r="AB11" t="n">
        <v>705.5818204090083</v>
      </c>
      <c r="AC11" t="n">
        <v>638.2420817594764</v>
      </c>
      <c r="AD11" t="n">
        <v>515684.1616937836</v>
      </c>
      <c r="AE11" t="n">
        <v>705581.8204090083</v>
      </c>
      <c r="AF11" t="n">
        <v>1.461291411675262e-05</v>
      </c>
      <c r="AG11" t="n">
        <v>40</v>
      </c>
      <c r="AH11" t="n">
        <v>638242.0817594763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6.5918</v>
      </c>
      <c r="E12" t="n">
        <v>15.17</v>
      </c>
      <c r="F12" t="n">
        <v>11.08</v>
      </c>
      <c r="G12" t="n">
        <v>18.99</v>
      </c>
      <c r="H12" t="n">
        <v>0.29</v>
      </c>
      <c r="I12" t="n">
        <v>35</v>
      </c>
      <c r="J12" t="n">
        <v>217.45</v>
      </c>
      <c r="K12" t="n">
        <v>56.13</v>
      </c>
      <c r="L12" t="n">
        <v>3.5</v>
      </c>
      <c r="M12" t="n">
        <v>33</v>
      </c>
      <c r="N12" t="n">
        <v>47.82</v>
      </c>
      <c r="O12" t="n">
        <v>27053.07</v>
      </c>
      <c r="P12" t="n">
        <v>164.76</v>
      </c>
      <c r="Q12" t="n">
        <v>197.87</v>
      </c>
      <c r="R12" t="n">
        <v>48.8</v>
      </c>
      <c r="S12" t="n">
        <v>25.4</v>
      </c>
      <c r="T12" t="n">
        <v>10720.32</v>
      </c>
      <c r="U12" t="n">
        <v>0.52</v>
      </c>
      <c r="V12" t="n">
        <v>0.84</v>
      </c>
      <c r="W12" t="n">
        <v>2.99</v>
      </c>
      <c r="X12" t="n">
        <v>0.6899999999999999</v>
      </c>
      <c r="Y12" t="n">
        <v>1</v>
      </c>
      <c r="Z12" t="n">
        <v>10</v>
      </c>
      <c r="AA12" t="n">
        <v>512.8989520600842</v>
      </c>
      <c r="AB12" t="n">
        <v>701.7709737134038</v>
      </c>
      <c r="AC12" t="n">
        <v>634.7949369239434</v>
      </c>
      <c r="AD12" t="n">
        <v>512898.9520600841</v>
      </c>
      <c r="AE12" t="n">
        <v>701770.9737134038</v>
      </c>
      <c r="AF12" t="n">
        <v>1.479312098207939e-05</v>
      </c>
      <c r="AG12" t="n">
        <v>40</v>
      </c>
      <c r="AH12" t="n">
        <v>634794.9369239433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6.6451</v>
      </c>
      <c r="E13" t="n">
        <v>15.05</v>
      </c>
      <c r="F13" t="n">
        <v>11.04</v>
      </c>
      <c r="G13" t="n">
        <v>20.08</v>
      </c>
      <c r="H13" t="n">
        <v>0.31</v>
      </c>
      <c r="I13" t="n">
        <v>33</v>
      </c>
      <c r="J13" t="n">
        <v>217.86</v>
      </c>
      <c r="K13" t="n">
        <v>56.13</v>
      </c>
      <c r="L13" t="n">
        <v>3.75</v>
      </c>
      <c r="M13" t="n">
        <v>31</v>
      </c>
      <c r="N13" t="n">
        <v>47.98</v>
      </c>
      <c r="O13" t="n">
        <v>27103.65</v>
      </c>
      <c r="P13" t="n">
        <v>164.18</v>
      </c>
      <c r="Q13" t="n">
        <v>197.79</v>
      </c>
      <c r="R13" t="n">
        <v>47.53</v>
      </c>
      <c r="S13" t="n">
        <v>25.4</v>
      </c>
      <c r="T13" t="n">
        <v>10093.82</v>
      </c>
      <c r="U13" t="n">
        <v>0.53</v>
      </c>
      <c r="V13" t="n">
        <v>0.84</v>
      </c>
      <c r="W13" t="n">
        <v>3</v>
      </c>
      <c r="X13" t="n">
        <v>0.65</v>
      </c>
      <c r="Y13" t="n">
        <v>1</v>
      </c>
      <c r="Z13" t="n">
        <v>10</v>
      </c>
      <c r="AA13" t="n">
        <v>511.1339917021663</v>
      </c>
      <c r="AB13" t="n">
        <v>699.3560770871451</v>
      </c>
      <c r="AC13" t="n">
        <v>632.610514642366</v>
      </c>
      <c r="AD13" t="n">
        <v>511133.9917021663</v>
      </c>
      <c r="AE13" t="n">
        <v>699356.0770871451</v>
      </c>
      <c r="AF13" t="n">
        <v>1.491273525258894e-05</v>
      </c>
      <c r="AG13" t="n">
        <v>40</v>
      </c>
      <c r="AH13" t="n">
        <v>632610.514642366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6.7067</v>
      </c>
      <c r="E14" t="n">
        <v>14.91</v>
      </c>
      <c r="F14" t="n">
        <v>10.99</v>
      </c>
      <c r="G14" t="n">
        <v>21.27</v>
      </c>
      <c r="H14" t="n">
        <v>0.33</v>
      </c>
      <c r="I14" t="n">
        <v>31</v>
      </c>
      <c r="J14" t="n">
        <v>218.27</v>
      </c>
      <c r="K14" t="n">
        <v>56.13</v>
      </c>
      <c r="L14" t="n">
        <v>4</v>
      </c>
      <c r="M14" t="n">
        <v>29</v>
      </c>
      <c r="N14" t="n">
        <v>48.15</v>
      </c>
      <c r="O14" t="n">
        <v>27154.29</v>
      </c>
      <c r="P14" t="n">
        <v>163.25</v>
      </c>
      <c r="Q14" t="n">
        <v>197.78</v>
      </c>
      <c r="R14" t="n">
        <v>45.99</v>
      </c>
      <c r="S14" t="n">
        <v>25.4</v>
      </c>
      <c r="T14" t="n">
        <v>9333.719999999999</v>
      </c>
      <c r="U14" t="n">
        <v>0.55</v>
      </c>
      <c r="V14" t="n">
        <v>0.85</v>
      </c>
      <c r="W14" t="n">
        <v>2.99</v>
      </c>
      <c r="X14" t="n">
        <v>0.6</v>
      </c>
      <c r="Y14" t="n">
        <v>1</v>
      </c>
      <c r="Z14" t="n">
        <v>10</v>
      </c>
      <c r="AA14" t="n">
        <v>499.9411842204505</v>
      </c>
      <c r="AB14" t="n">
        <v>684.0415840988453</v>
      </c>
      <c r="AC14" t="n">
        <v>618.7576153708438</v>
      </c>
      <c r="AD14" t="n">
        <v>499941.1842204505</v>
      </c>
      <c r="AE14" t="n">
        <v>684041.5840988453</v>
      </c>
      <c r="AF14" t="n">
        <v>1.505097613557933e-05</v>
      </c>
      <c r="AG14" t="n">
        <v>39</v>
      </c>
      <c r="AH14" t="n">
        <v>618757.6153708438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6.7585</v>
      </c>
      <c r="E15" t="n">
        <v>14.8</v>
      </c>
      <c r="F15" t="n">
        <v>10.96</v>
      </c>
      <c r="G15" t="n">
        <v>22.67</v>
      </c>
      <c r="H15" t="n">
        <v>0.35</v>
      </c>
      <c r="I15" t="n">
        <v>29</v>
      </c>
      <c r="J15" t="n">
        <v>218.68</v>
      </c>
      <c r="K15" t="n">
        <v>56.13</v>
      </c>
      <c r="L15" t="n">
        <v>4.25</v>
      </c>
      <c r="M15" t="n">
        <v>27</v>
      </c>
      <c r="N15" t="n">
        <v>48.31</v>
      </c>
      <c r="O15" t="n">
        <v>27204.98</v>
      </c>
      <c r="P15" t="n">
        <v>162.76</v>
      </c>
      <c r="Q15" t="n">
        <v>197.85</v>
      </c>
      <c r="R15" t="n">
        <v>45.13</v>
      </c>
      <c r="S15" t="n">
        <v>25.4</v>
      </c>
      <c r="T15" t="n">
        <v>8916.309999999999</v>
      </c>
      <c r="U15" t="n">
        <v>0.5600000000000001</v>
      </c>
      <c r="V15" t="n">
        <v>0.85</v>
      </c>
      <c r="W15" t="n">
        <v>2.98</v>
      </c>
      <c r="X15" t="n">
        <v>0.57</v>
      </c>
      <c r="Y15" t="n">
        <v>1</v>
      </c>
      <c r="Z15" t="n">
        <v>10</v>
      </c>
      <c r="AA15" t="n">
        <v>498.3579488803912</v>
      </c>
      <c r="AB15" t="n">
        <v>681.8753316591627</v>
      </c>
      <c r="AC15" t="n">
        <v>616.7981070236501</v>
      </c>
      <c r="AD15" t="n">
        <v>498357.9488803913</v>
      </c>
      <c r="AE15" t="n">
        <v>681875.3316591628</v>
      </c>
      <c r="AF15" t="n">
        <v>1.516722415082125e-05</v>
      </c>
      <c r="AG15" t="n">
        <v>39</v>
      </c>
      <c r="AH15" t="n">
        <v>616798.1070236501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6.8164</v>
      </c>
      <c r="E16" t="n">
        <v>14.67</v>
      </c>
      <c r="F16" t="n">
        <v>10.92</v>
      </c>
      <c r="G16" t="n">
        <v>24.26</v>
      </c>
      <c r="H16" t="n">
        <v>0.36</v>
      </c>
      <c r="I16" t="n">
        <v>27</v>
      </c>
      <c r="J16" t="n">
        <v>219.09</v>
      </c>
      <c r="K16" t="n">
        <v>56.13</v>
      </c>
      <c r="L16" t="n">
        <v>4.5</v>
      </c>
      <c r="M16" t="n">
        <v>25</v>
      </c>
      <c r="N16" t="n">
        <v>48.47</v>
      </c>
      <c r="O16" t="n">
        <v>27255.72</v>
      </c>
      <c r="P16" t="n">
        <v>162.08</v>
      </c>
      <c r="Q16" t="n">
        <v>197.89</v>
      </c>
      <c r="R16" t="n">
        <v>43.8</v>
      </c>
      <c r="S16" t="n">
        <v>25.4</v>
      </c>
      <c r="T16" t="n">
        <v>8259.030000000001</v>
      </c>
      <c r="U16" t="n">
        <v>0.58</v>
      </c>
      <c r="V16" t="n">
        <v>0.85</v>
      </c>
      <c r="W16" t="n">
        <v>2.98</v>
      </c>
      <c r="X16" t="n">
        <v>0.53</v>
      </c>
      <c r="Y16" t="n">
        <v>1</v>
      </c>
      <c r="Z16" t="n">
        <v>10</v>
      </c>
      <c r="AA16" t="n">
        <v>496.5014502615093</v>
      </c>
      <c r="AB16" t="n">
        <v>679.3351883458698</v>
      </c>
      <c r="AC16" t="n">
        <v>614.5003914230642</v>
      </c>
      <c r="AD16" t="n">
        <v>496501.4502615093</v>
      </c>
      <c r="AE16" t="n">
        <v>679335.1883458698</v>
      </c>
      <c r="AF16" t="n">
        <v>1.529716160415151e-05</v>
      </c>
      <c r="AG16" t="n">
        <v>39</v>
      </c>
      <c r="AH16" t="n">
        <v>614500.3914230643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6.8432</v>
      </c>
      <c r="E17" t="n">
        <v>14.61</v>
      </c>
      <c r="F17" t="n">
        <v>10.9</v>
      </c>
      <c r="G17" t="n">
        <v>25.16</v>
      </c>
      <c r="H17" t="n">
        <v>0.38</v>
      </c>
      <c r="I17" t="n">
        <v>26</v>
      </c>
      <c r="J17" t="n">
        <v>219.51</v>
      </c>
      <c r="K17" t="n">
        <v>56.13</v>
      </c>
      <c r="L17" t="n">
        <v>4.75</v>
      </c>
      <c r="M17" t="n">
        <v>24</v>
      </c>
      <c r="N17" t="n">
        <v>48.63</v>
      </c>
      <c r="O17" t="n">
        <v>27306.53</v>
      </c>
      <c r="P17" t="n">
        <v>161.67</v>
      </c>
      <c r="Q17" t="n">
        <v>197.79</v>
      </c>
      <c r="R17" t="n">
        <v>43.21</v>
      </c>
      <c r="S17" t="n">
        <v>25.4</v>
      </c>
      <c r="T17" t="n">
        <v>7973.02</v>
      </c>
      <c r="U17" t="n">
        <v>0.59</v>
      </c>
      <c r="V17" t="n">
        <v>0.85</v>
      </c>
      <c r="W17" t="n">
        <v>2.98</v>
      </c>
      <c r="X17" t="n">
        <v>0.51</v>
      </c>
      <c r="Y17" t="n">
        <v>1</v>
      </c>
      <c r="Z17" t="n">
        <v>10</v>
      </c>
      <c r="AA17" t="n">
        <v>495.5748132168659</v>
      </c>
      <c r="AB17" t="n">
        <v>678.0673226610473</v>
      </c>
      <c r="AC17" t="n">
        <v>613.3535290597407</v>
      </c>
      <c r="AD17" t="n">
        <v>495574.8132168659</v>
      </c>
      <c r="AE17" t="n">
        <v>678067.3226610473</v>
      </c>
      <c r="AF17" t="n">
        <v>1.535730536493305e-05</v>
      </c>
      <c r="AG17" t="n">
        <v>39</v>
      </c>
      <c r="AH17" t="n">
        <v>613353.5290597407</v>
      </c>
    </row>
    <row r="18">
      <c r="A18" t="n">
        <v>16</v>
      </c>
      <c r="B18" t="n">
        <v>110</v>
      </c>
      <c r="C18" t="inlineStr">
        <is>
          <t xml:space="preserve">CONCLUIDO	</t>
        </is>
      </c>
      <c r="D18" t="n">
        <v>6.9102</v>
      </c>
      <c r="E18" t="n">
        <v>14.47</v>
      </c>
      <c r="F18" t="n">
        <v>10.85</v>
      </c>
      <c r="G18" t="n">
        <v>27.11</v>
      </c>
      <c r="H18" t="n">
        <v>0.4</v>
      </c>
      <c r="I18" t="n">
        <v>24</v>
      </c>
      <c r="J18" t="n">
        <v>219.92</v>
      </c>
      <c r="K18" t="n">
        <v>56.13</v>
      </c>
      <c r="L18" t="n">
        <v>5</v>
      </c>
      <c r="M18" t="n">
        <v>22</v>
      </c>
      <c r="N18" t="n">
        <v>48.79</v>
      </c>
      <c r="O18" t="n">
        <v>27357.39</v>
      </c>
      <c r="P18" t="n">
        <v>160.81</v>
      </c>
      <c r="Q18" t="n">
        <v>197.82</v>
      </c>
      <c r="R18" t="n">
        <v>41.26</v>
      </c>
      <c r="S18" t="n">
        <v>25.4</v>
      </c>
      <c r="T18" t="n">
        <v>7005.66</v>
      </c>
      <c r="U18" t="n">
        <v>0.62</v>
      </c>
      <c r="V18" t="n">
        <v>0.86</v>
      </c>
      <c r="W18" t="n">
        <v>2.98</v>
      </c>
      <c r="X18" t="n">
        <v>0.45</v>
      </c>
      <c r="Y18" t="n">
        <v>1</v>
      </c>
      <c r="Z18" t="n">
        <v>10</v>
      </c>
      <c r="AA18" t="n">
        <v>484.4481058876278</v>
      </c>
      <c r="AB18" t="n">
        <v>662.8432708175009</v>
      </c>
      <c r="AC18" t="n">
        <v>599.5824393570513</v>
      </c>
      <c r="AD18" t="n">
        <v>484448.1058876278</v>
      </c>
      <c r="AE18" t="n">
        <v>662843.2708175009</v>
      </c>
      <c r="AF18" t="n">
        <v>1.550766476688689e-05</v>
      </c>
      <c r="AG18" t="n">
        <v>38</v>
      </c>
      <c r="AH18" t="n">
        <v>599582.4393570513</v>
      </c>
    </row>
    <row r="19">
      <c r="A19" t="n">
        <v>17</v>
      </c>
      <c r="B19" t="n">
        <v>110</v>
      </c>
      <c r="C19" t="inlineStr">
        <is>
          <t xml:space="preserve">CONCLUIDO	</t>
        </is>
      </c>
      <c r="D19" t="n">
        <v>6.9309</v>
      </c>
      <c r="E19" t="n">
        <v>14.43</v>
      </c>
      <c r="F19" t="n">
        <v>10.84</v>
      </c>
      <c r="G19" t="n">
        <v>28.29</v>
      </c>
      <c r="H19" t="n">
        <v>0.42</v>
      </c>
      <c r="I19" t="n">
        <v>23</v>
      </c>
      <c r="J19" t="n">
        <v>220.33</v>
      </c>
      <c r="K19" t="n">
        <v>56.13</v>
      </c>
      <c r="L19" t="n">
        <v>5.25</v>
      </c>
      <c r="M19" t="n">
        <v>21</v>
      </c>
      <c r="N19" t="n">
        <v>48.95</v>
      </c>
      <c r="O19" t="n">
        <v>27408.3</v>
      </c>
      <c r="P19" t="n">
        <v>160.71</v>
      </c>
      <c r="Q19" t="n">
        <v>197.8</v>
      </c>
      <c r="R19" t="n">
        <v>41.58</v>
      </c>
      <c r="S19" t="n">
        <v>25.4</v>
      </c>
      <c r="T19" t="n">
        <v>7170.24</v>
      </c>
      <c r="U19" t="n">
        <v>0.61</v>
      </c>
      <c r="V19" t="n">
        <v>0.86</v>
      </c>
      <c r="W19" t="n">
        <v>2.97</v>
      </c>
      <c r="X19" t="n">
        <v>0.45</v>
      </c>
      <c r="Y19" t="n">
        <v>1</v>
      </c>
      <c r="Z19" t="n">
        <v>10</v>
      </c>
      <c r="AA19" t="n">
        <v>483.9287930461232</v>
      </c>
      <c r="AB19" t="n">
        <v>662.1327240772887</v>
      </c>
      <c r="AC19" t="n">
        <v>598.9397062004663</v>
      </c>
      <c r="AD19" t="n">
        <v>483928.7930461232</v>
      </c>
      <c r="AE19" t="n">
        <v>662132.7240772886</v>
      </c>
      <c r="AF19" t="n">
        <v>1.555411908958009e-05</v>
      </c>
      <c r="AG19" t="n">
        <v>38</v>
      </c>
      <c r="AH19" t="n">
        <v>598939.7062004663</v>
      </c>
    </row>
    <row r="20">
      <c r="A20" t="n">
        <v>18</v>
      </c>
      <c r="B20" t="n">
        <v>110</v>
      </c>
      <c r="C20" t="inlineStr">
        <is>
          <t xml:space="preserve">CONCLUIDO	</t>
        </is>
      </c>
      <c r="D20" t="n">
        <v>6.9709</v>
      </c>
      <c r="E20" t="n">
        <v>14.35</v>
      </c>
      <c r="F20" t="n">
        <v>10.8</v>
      </c>
      <c r="G20" t="n">
        <v>29.46</v>
      </c>
      <c r="H20" t="n">
        <v>0.44</v>
      </c>
      <c r="I20" t="n">
        <v>22</v>
      </c>
      <c r="J20" t="n">
        <v>220.74</v>
      </c>
      <c r="K20" t="n">
        <v>56.13</v>
      </c>
      <c r="L20" t="n">
        <v>5.5</v>
      </c>
      <c r="M20" t="n">
        <v>20</v>
      </c>
      <c r="N20" t="n">
        <v>49.12</v>
      </c>
      <c r="O20" t="n">
        <v>27459.27</v>
      </c>
      <c r="P20" t="n">
        <v>160.01</v>
      </c>
      <c r="Q20" t="n">
        <v>197.88</v>
      </c>
      <c r="R20" t="n">
        <v>40.02</v>
      </c>
      <c r="S20" t="n">
        <v>25.4</v>
      </c>
      <c r="T20" t="n">
        <v>6394.21</v>
      </c>
      <c r="U20" t="n">
        <v>0.63</v>
      </c>
      <c r="V20" t="n">
        <v>0.86</v>
      </c>
      <c r="W20" t="n">
        <v>2.98</v>
      </c>
      <c r="X20" t="n">
        <v>0.41</v>
      </c>
      <c r="Y20" t="n">
        <v>1</v>
      </c>
      <c r="Z20" t="n">
        <v>10</v>
      </c>
      <c r="AA20" t="n">
        <v>482.5081530539683</v>
      </c>
      <c r="AB20" t="n">
        <v>660.1889417658092</v>
      </c>
      <c r="AC20" t="n">
        <v>597.1814357446789</v>
      </c>
      <c r="AD20" t="n">
        <v>482508.1530539683</v>
      </c>
      <c r="AE20" t="n">
        <v>660188.9417658092</v>
      </c>
      <c r="AF20" t="n">
        <v>1.564388589671671e-05</v>
      </c>
      <c r="AG20" t="n">
        <v>38</v>
      </c>
      <c r="AH20" t="n">
        <v>597181.4357446788</v>
      </c>
    </row>
    <row r="21">
      <c r="A21" t="n">
        <v>19</v>
      </c>
      <c r="B21" t="n">
        <v>110</v>
      </c>
      <c r="C21" t="inlineStr">
        <is>
          <t xml:space="preserve">CONCLUIDO	</t>
        </is>
      </c>
      <c r="D21" t="n">
        <v>6.998</v>
      </c>
      <c r="E21" t="n">
        <v>14.29</v>
      </c>
      <c r="F21" t="n">
        <v>10.79</v>
      </c>
      <c r="G21" t="n">
        <v>30.83</v>
      </c>
      <c r="H21" t="n">
        <v>0.46</v>
      </c>
      <c r="I21" t="n">
        <v>21</v>
      </c>
      <c r="J21" t="n">
        <v>221.16</v>
      </c>
      <c r="K21" t="n">
        <v>56.13</v>
      </c>
      <c r="L21" t="n">
        <v>5.75</v>
      </c>
      <c r="M21" t="n">
        <v>19</v>
      </c>
      <c r="N21" t="n">
        <v>49.28</v>
      </c>
      <c r="O21" t="n">
        <v>27510.3</v>
      </c>
      <c r="P21" t="n">
        <v>159.79</v>
      </c>
      <c r="Q21" t="n">
        <v>197.79</v>
      </c>
      <c r="R21" t="n">
        <v>40.12</v>
      </c>
      <c r="S21" t="n">
        <v>25.4</v>
      </c>
      <c r="T21" t="n">
        <v>6450.65</v>
      </c>
      <c r="U21" t="n">
        <v>0.63</v>
      </c>
      <c r="V21" t="n">
        <v>0.86</v>
      </c>
      <c r="W21" t="n">
        <v>2.96</v>
      </c>
      <c r="X21" t="n">
        <v>0.4</v>
      </c>
      <c r="Y21" t="n">
        <v>1</v>
      </c>
      <c r="Z21" t="n">
        <v>10</v>
      </c>
      <c r="AA21" t="n">
        <v>481.7775444457087</v>
      </c>
      <c r="AB21" t="n">
        <v>659.1892908358114</v>
      </c>
      <c r="AC21" t="n">
        <v>596.2771900964211</v>
      </c>
      <c r="AD21" t="n">
        <v>481777.5444457087</v>
      </c>
      <c r="AE21" t="n">
        <v>659189.2908358114</v>
      </c>
      <c r="AF21" t="n">
        <v>1.570470290855177e-05</v>
      </c>
      <c r="AG21" t="n">
        <v>38</v>
      </c>
      <c r="AH21" t="n">
        <v>596277.1900964212</v>
      </c>
    </row>
    <row r="22">
      <c r="A22" t="n">
        <v>20</v>
      </c>
      <c r="B22" t="n">
        <v>110</v>
      </c>
      <c r="C22" t="inlineStr">
        <is>
          <t xml:space="preserve">CONCLUIDO	</t>
        </is>
      </c>
      <c r="D22" t="n">
        <v>7.0332</v>
      </c>
      <c r="E22" t="n">
        <v>14.22</v>
      </c>
      <c r="F22" t="n">
        <v>10.76</v>
      </c>
      <c r="G22" t="n">
        <v>32.28</v>
      </c>
      <c r="H22" t="n">
        <v>0.48</v>
      </c>
      <c r="I22" t="n">
        <v>20</v>
      </c>
      <c r="J22" t="n">
        <v>221.57</v>
      </c>
      <c r="K22" t="n">
        <v>56.13</v>
      </c>
      <c r="L22" t="n">
        <v>6</v>
      </c>
      <c r="M22" t="n">
        <v>18</v>
      </c>
      <c r="N22" t="n">
        <v>49.45</v>
      </c>
      <c r="O22" t="n">
        <v>27561.39</v>
      </c>
      <c r="P22" t="n">
        <v>159.17</v>
      </c>
      <c r="Q22" t="n">
        <v>197.79</v>
      </c>
      <c r="R22" t="n">
        <v>38.85</v>
      </c>
      <c r="S22" t="n">
        <v>25.4</v>
      </c>
      <c r="T22" t="n">
        <v>5822.84</v>
      </c>
      <c r="U22" t="n">
        <v>0.65</v>
      </c>
      <c r="V22" t="n">
        <v>0.86</v>
      </c>
      <c r="W22" t="n">
        <v>2.97</v>
      </c>
      <c r="X22" t="n">
        <v>0.37</v>
      </c>
      <c r="Y22" t="n">
        <v>1</v>
      </c>
      <c r="Z22" t="n">
        <v>10</v>
      </c>
      <c r="AA22" t="n">
        <v>480.5536699421699</v>
      </c>
      <c r="AB22" t="n">
        <v>657.5147317465372</v>
      </c>
      <c r="AC22" t="n">
        <v>594.7624485763689</v>
      </c>
      <c r="AD22" t="n">
        <v>480553.6699421699</v>
      </c>
      <c r="AE22" t="n">
        <v>657514.7317465373</v>
      </c>
      <c r="AF22" t="n">
        <v>1.5783697698832e-05</v>
      </c>
      <c r="AG22" t="n">
        <v>38</v>
      </c>
      <c r="AH22" t="n">
        <v>594762.4485763689</v>
      </c>
    </row>
    <row r="23">
      <c r="A23" t="n">
        <v>21</v>
      </c>
      <c r="B23" t="n">
        <v>110</v>
      </c>
      <c r="C23" t="inlineStr">
        <is>
          <t xml:space="preserve">CONCLUIDO	</t>
        </is>
      </c>
      <c r="D23" t="n">
        <v>7.0302</v>
      </c>
      <c r="E23" t="n">
        <v>14.22</v>
      </c>
      <c r="F23" t="n">
        <v>10.77</v>
      </c>
      <c r="G23" t="n">
        <v>32.3</v>
      </c>
      <c r="H23" t="n">
        <v>0.5</v>
      </c>
      <c r="I23" t="n">
        <v>20</v>
      </c>
      <c r="J23" t="n">
        <v>221.99</v>
      </c>
      <c r="K23" t="n">
        <v>56.13</v>
      </c>
      <c r="L23" t="n">
        <v>6.25</v>
      </c>
      <c r="M23" t="n">
        <v>18</v>
      </c>
      <c r="N23" t="n">
        <v>49.61</v>
      </c>
      <c r="O23" t="n">
        <v>27612.53</v>
      </c>
      <c r="P23" t="n">
        <v>159.23</v>
      </c>
      <c r="Q23" t="n">
        <v>197.8</v>
      </c>
      <c r="R23" t="n">
        <v>38.94</v>
      </c>
      <c r="S23" t="n">
        <v>25.4</v>
      </c>
      <c r="T23" t="n">
        <v>5865.31</v>
      </c>
      <c r="U23" t="n">
        <v>0.65</v>
      </c>
      <c r="V23" t="n">
        <v>0.86</v>
      </c>
      <c r="W23" t="n">
        <v>2.97</v>
      </c>
      <c r="X23" t="n">
        <v>0.38</v>
      </c>
      <c r="Y23" t="n">
        <v>1</v>
      </c>
      <c r="Z23" t="n">
        <v>10</v>
      </c>
      <c r="AA23" t="n">
        <v>480.6738431043023</v>
      </c>
      <c r="AB23" t="n">
        <v>657.6791579686325</v>
      </c>
      <c r="AC23" t="n">
        <v>594.9111821906009</v>
      </c>
      <c r="AD23" t="n">
        <v>480673.8431043022</v>
      </c>
      <c r="AE23" t="n">
        <v>657679.1579686324</v>
      </c>
      <c r="AF23" t="n">
        <v>1.577696518829675e-05</v>
      </c>
      <c r="AG23" t="n">
        <v>38</v>
      </c>
      <c r="AH23" t="n">
        <v>594911.1821906009</v>
      </c>
    </row>
    <row r="24">
      <c r="A24" t="n">
        <v>22</v>
      </c>
      <c r="B24" t="n">
        <v>110</v>
      </c>
      <c r="C24" t="inlineStr">
        <is>
          <t xml:space="preserve">CONCLUIDO	</t>
        </is>
      </c>
      <c r="D24" t="n">
        <v>7.0574</v>
      </c>
      <c r="E24" t="n">
        <v>14.17</v>
      </c>
      <c r="F24" t="n">
        <v>10.75</v>
      </c>
      <c r="G24" t="n">
        <v>33.96</v>
      </c>
      <c r="H24" t="n">
        <v>0.52</v>
      </c>
      <c r="I24" t="n">
        <v>19</v>
      </c>
      <c r="J24" t="n">
        <v>222.4</v>
      </c>
      <c r="K24" t="n">
        <v>56.13</v>
      </c>
      <c r="L24" t="n">
        <v>6.5</v>
      </c>
      <c r="M24" t="n">
        <v>17</v>
      </c>
      <c r="N24" t="n">
        <v>49.78</v>
      </c>
      <c r="O24" t="n">
        <v>27663.85</v>
      </c>
      <c r="P24" t="n">
        <v>159.12</v>
      </c>
      <c r="Q24" t="n">
        <v>197.78</v>
      </c>
      <c r="R24" t="n">
        <v>38.8</v>
      </c>
      <c r="S24" t="n">
        <v>25.4</v>
      </c>
      <c r="T24" t="n">
        <v>5799.22</v>
      </c>
      <c r="U24" t="n">
        <v>0.65</v>
      </c>
      <c r="V24" t="n">
        <v>0.87</v>
      </c>
      <c r="W24" t="n">
        <v>2.97</v>
      </c>
      <c r="X24" t="n">
        <v>0.36</v>
      </c>
      <c r="Y24" t="n">
        <v>1</v>
      </c>
      <c r="Z24" t="n">
        <v>10</v>
      </c>
      <c r="AA24" t="n">
        <v>471.0533220078293</v>
      </c>
      <c r="AB24" t="n">
        <v>644.515936577002</v>
      </c>
      <c r="AC24" t="n">
        <v>583.0042401738904</v>
      </c>
      <c r="AD24" t="n">
        <v>471053.3220078293</v>
      </c>
      <c r="AE24" t="n">
        <v>644515.9365770019</v>
      </c>
      <c r="AF24" t="n">
        <v>1.583800661714966e-05</v>
      </c>
      <c r="AG24" t="n">
        <v>37</v>
      </c>
      <c r="AH24" t="n">
        <v>583004.2401738904</v>
      </c>
    </row>
    <row r="25">
      <c r="A25" t="n">
        <v>23</v>
      </c>
      <c r="B25" t="n">
        <v>110</v>
      </c>
      <c r="C25" t="inlineStr">
        <is>
          <t xml:space="preserve">CONCLUIDO	</t>
        </is>
      </c>
      <c r="D25" t="n">
        <v>7.0936</v>
      </c>
      <c r="E25" t="n">
        <v>14.1</v>
      </c>
      <c r="F25" t="n">
        <v>10.72</v>
      </c>
      <c r="G25" t="n">
        <v>35.75</v>
      </c>
      <c r="H25" t="n">
        <v>0.54</v>
      </c>
      <c r="I25" t="n">
        <v>18</v>
      </c>
      <c r="J25" t="n">
        <v>222.82</v>
      </c>
      <c r="K25" t="n">
        <v>56.13</v>
      </c>
      <c r="L25" t="n">
        <v>6.75</v>
      </c>
      <c r="M25" t="n">
        <v>16</v>
      </c>
      <c r="N25" t="n">
        <v>49.94</v>
      </c>
      <c r="O25" t="n">
        <v>27715.11</v>
      </c>
      <c r="P25" t="n">
        <v>158.49</v>
      </c>
      <c r="Q25" t="n">
        <v>197.78</v>
      </c>
      <c r="R25" t="n">
        <v>37.88</v>
      </c>
      <c r="S25" t="n">
        <v>25.4</v>
      </c>
      <c r="T25" t="n">
        <v>5345.65</v>
      </c>
      <c r="U25" t="n">
        <v>0.67</v>
      </c>
      <c r="V25" t="n">
        <v>0.87</v>
      </c>
      <c r="W25" t="n">
        <v>2.97</v>
      </c>
      <c r="X25" t="n">
        <v>0.33</v>
      </c>
      <c r="Y25" t="n">
        <v>1</v>
      </c>
      <c r="Z25" t="n">
        <v>10</v>
      </c>
      <c r="AA25" t="n">
        <v>469.8214064982315</v>
      </c>
      <c r="AB25" t="n">
        <v>642.8303754284938</v>
      </c>
      <c r="AC25" t="n">
        <v>581.4795466156958</v>
      </c>
      <c r="AD25" t="n">
        <v>469821.4064982315</v>
      </c>
      <c r="AE25" t="n">
        <v>642830.3754284937</v>
      </c>
      <c r="AF25" t="n">
        <v>1.591924557760829e-05</v>
      </c>
      <c r="AG25" t="n">
        <v>37</v>
      </c>
      <c r="AH25" t="n">
        <v>581479.5466156958</v>
      </c>
    </row>
    <row r="26">
      <c r="A26" t="n">
        <v>24</v>
      </c>
      <c r="B26" t="n">
        <v>110</v>
      </c>
      <c r="C26" t="inlineStr">
        <is>
          <t xml:space="preserve">CONCLUIDO	</t>
        </is>
      </c>
      <c r="D26" t="n">
        <v>7.0876</v>
      </c>
      <c r="E26" t="n">
        <v>14.11</v>
      </c>
      <c r="F26" t="n">
        <v>10.74</v>
      </c>
      <c r="G26" t="n">
        <v>35.79</v>
      </c>
      <c r="H26" t="n">
        <v>0.5600000000000001</v>
      </c>
      <c r="I26" t="n">
        <v>18</v>
      </c>
      <c r="J26" t="n">
        <v>223.23</v>
      </c>
      <c r="K26" t="n">
        <v>56.13</v>
      </c>
      <c r="L26" t="n">
        <v>7</v>
      </c>
      <c r="M26" t="n">
        <v>16</v>
      </c>
      <c r="N26" t="n">
        <v>50.11</v>
      </c>
      <c r="O26" t="n">
        <v>27766.43</v>
      </c>
      <c r="P26" t="n">
        <v>158.57</v>
      </c>
      <c r="Q26" t="n">
        <v>197.79</v>
      </c>
      <c r="R26" t="n">
        <v>37.87</v>
      </c>
      <c r="S26" t="n">
        <v>25.4</v>
      </c>
      <c r="T26" t="n">
        <v>5342.11</v>
      </c>
      <c r="U26" t="n">
        <v>0.67</v>
      </c>
      <c r="V26" t="n">
        <v>0.87</v>
      </c>
      <c r="W26" t="n">
        <v>2.98</v>
      </c>
      <c r="X26" t="n">
        <v>0.35</v>
      </c>
      <c r="Y26" t="n">
        <v>1</v>
      </c>
      <c r="Z26" t="n">
        <v>10</v>
      </c>
      <c r="AA26" t="n">
        <v>470.0276032105887</v>
      </c>
      <c r="AB26" t="n">
        <v>643.1125028670978</v>
      </c>
      <c r="AC26" t="n">
        <v>581.7347482075279</v>
      </c>
      <c r="AD26" t="n">
        <v>470027.6032105887</v>
      </c>
      <c r="AE26" t="n">
        <v>643112.5028670977</v>
      </c>
      <c r="AF26" t="n">
        <v>1.59057805565378e-05</v>
      </c>
      <c r="AG26" t="n">
        <v>37</v>
      </c>
      <c r="AH26" t="n">
        <v>581734.7482075279</v>
      </c>
    </row>
    <row r="27">
      <c r="A27" t="n">
        <v>25</v>
      </c>
      <c r="B27" t="n">
        <v>110</v>
      </c>
      <c r="C27" t="inlineStr">
        <is>
          <t xml:space="preserve">CONCLUIDO	</t>
        </is>
      </c>
      <c r="D27" t="n">
        <v>7.1148</v>
      </c>
      <c r="E27" t="n">
        <v>14.06</v>
      </c>
      <c r="F27" t="n">
        <v>10.72</v>
      </c>
      <c r="G27" t="n">
        <v>37.85</v>
      </c>
      <c r="H27" t="n">
        <v>0.58</v>
      </c>
      <c r="I27" t="n">
        <v>17</v>
      </c>
      <c r="J27" t="n">
        <v>223.65</v>
      </c>
      <c r="K27" t="n">
        <v>56.13</v>
      </c>
      <c r="L27" t="n">
        <v>7.25</v>
      </c>
      <c r="M27" t="n">
        <v>15</v>
      </c>
      <c r="N27" t="n">
        <v>50.27</v>
      </c>
      <c r="O27" t="n">
        <v>27817.81</v>
      </c>
      <c r="P27" t="n">
        <v>158.3</v>
      </c>
      <c r="Q27" t="n">
        <v>197.78</v>
      </c>
      <c r="R27" t="n">
        <v>37.85</v>
      </c>
      <c r="S27" t="n">
        <v>25.4</v>
      </c>
      <c r="T27" t="n">
        <v>5335.31</v>
      </c>
      <c r="U27" t="n">
        <v>0.67</v>
      </c>
      <c r="V27" t="n">
        <v>0.87</v>
      </c>
      <c r="W27" t="n">
        <v>2.97</v>
      </c>
      <c r="X27" t="n">
        <v>0.33</v>
      </c>
      <c r="Y27" t="n">
        <v>1</v>
      </c>
      <c r="Z27" t="n">
        <v>10</v>
      </c>
      <c r="AA27" t="n">
        <v>469.2678423319177</v>
      </c>
      <c r="AB27" t="n">
        <v>642.0729645146157</v>
      </c>
      <c r="AC27" t="n">
        <v>580.7944219364053</v>
      </c>
      <c r="AD27" t="n">
        <v>469267.8423319177</v>
      </c>
      <c r="AE27" t="n">
        <v>642072.9645146157</v>
      </c>
      <c r="AF27" t="n">
        <v>1.59668219853907e-05</v>
      </c>
      <c r="AG27" t="n">
        <v>37</v>
      </c>
      <c r="AH27" t="n">
        <v>580794.4219364054</v>
      </c>
    </row>
    <row r="28">
      <c r="A28" t="n">
        <v>26</v>
      </c>
      <c r="B28" t="n">
        <v>110</v>
      </c>
      <c r="C28" t="inlineStr">
        <is>
          <t xml:space="preserve">CONCLUIDO	</t>
        </is>
      </c>
      <c r="D28" t="n">
        <v>7.1186</v>
      </c>
      <c r="E28" t="n">
        <v>14.05</v>
      </c>
      <c r="F28" t="n">
        <v>10.72</v>
      </c>
      <c r="G28" t="n">
        <v>37.83</v>
      </c>
      <c r="H28" t="n">
        <v>0.59</v>
      </c>
      <c r="I28" t="n">
        <v>17</v>
      </c>
      <c r="J28" t="n">
        <v>224.07</v>
      </c>
      <c r="K28" t="n">
        <v>56.13</v>
      </c>
      <c r="L28" t="n">
        <v>7.5</v>
      </c>
      <c r="M28" t="n">
        <v>15</v>
      </c>
      <c r="N28" t="n">
        <v>50.44</v>
      </c>
      <c r="O28" t="n">
        <v>27869.24</v>
      </c>
      <c r="P28" t="n">
        <v>158.17</v>
      </c>
      <c r="Q28" t="n">
        <v>197.84</v>
      </c>
      <c r="R28" t="n">
        <v>37.68</v>
      </c>
      <c r="S28" t="n">
        <v>25.4</v>
      </c>
      <c r="T28" t="n">
        <v>5249.12</v>
      </c>
      <c r="U28" t="n">
        <v>0.67</v>
      </c>
      <c r="V28" t="n">
        <v>0.87</v>
      </c>
      <c r="W28" t="n">
        <v>2.96</v>
      </c>
      <c r="X28" t="n">
        <v>0.33</v>
      </c>
      <c r="Y28" t="n">
        <v>1</v>
      </c>
      <c r="Z28" t="n">
        <v>10</v>
      </c>
      <c r="AA28" t="n">
        <v>469.0956211520336</v>
      </c>
      <c r="AB28" t="n">
        <v>641.8373238984359</v>
      </c>
      <c r="AC28" t="n">
        <v>580.5812705299102</v>
      </c>
      <c r="AD28" t="n">
        <v>469095.6211520336</v>
      </c>
      <c r="AE28" t="n">
        <v>641837.3238984359</v>
      </c>
      <c r="AF28" t="n">
        <v>1.597534983206868e-05</v>
      </c>
      <c r="AG28" t="n">
        <v>37</v>
      </c>
      <c r="AH28" t="n">
        <v>580581.2705299102</v>
      </c>
    </row>
    <row r="29">
      <c r="A29" t="n">
        <v>27</v>
      </c>
      <c r="B29" t="n">
        <v>110</v>
      </c>
      <c r="C29" t="inlineStr">
        <is>
          <t xml:space="preserve">CONCLUIDO	</t>
        </is>
      </c>
      <c r="D29" t="n">
        <v>7.1551</v>
      </c>
      <c r="E29" t="n">
        <v>13.98</v>
      </c>
      <c r="F29" t="n">
        <v>10.69</v>
      </c>
      <c r="G29" t="n">
        <v>40.08</v>
      </c>
      <c r="H29" t="n">
        <v>0.61</v>
      </c>
      <c r="I29" t="n">
        <v>16</v>
      </c>
      <c r="J29" t="n">
        <v>224.49</v>
      </c>
      <c r="K29" t="n">
        <v>56.13</v>
      </c>
      <c r="L29" t="n">
        <v>7.75</v>
      </c>
      <c r="M29" t="n">
        <v>14</v>
      </c>
      <c r="N29" t="n">
        <v>50.61</v>
      </c>
      <c r="O29" t="n">
        <v>27920.73</v>
      </c>
      <c r="P29" t="n">
        <v>157.69</v>
      </c>
      <c r="Q29" t="n">
        <v>197.79</v>
      </c>
      <c r="R29" t="n">
        <v>36.54</v>
      </c>
      <c r="S29" t="n">
        <v>25.4</v>
      </c>
      <c r="T29" t="n">
        <v>4687.17</v>
      </c>
      <c r="U29" t="n">
        <v>0.7</v>
      </c>
      <c r="V29" t="n">
        <v>0.87</v>
      </c>
      <c r="W29" t="n">
        <v>2.97</v>
      </c>
      <c r="X29" t="n">
        <v>0.3</v>
      </c>
      <c r="Y29" t="n">
        <v>1</v>
      </c>
      <c r="Z29" t="n">
        <v>10</v>
      </c>
      <c r="AA29" t="n">
        <v>467.992570551323</v>
      </c>
      <c r="AB29" t="n">
        <v>640.3280814033857</v>
      </c>
      <c r="AC29" t="n">
        <v>579.2160680203525</v>
      </c>
      <c r="AD29" t="n">
        <v>467992.570551323</v>
      </c>
      <c r="AE29" t="n">
        <v>640328.0814033857</v>
      </c>
      <c r="AF29" t="n">
        <v>1.605726204358085e-05</v>
      </c>
      <c r="AG29" t="n">
        <v>37</v>
      </c>
      <c r="AH29" t="n">
        <v>579216.0680203525</v>
      </c>
    </row>
    <row r="30">
      <c r="A30" t="n">
        <v>28</v>
      </c>
      <c r="B30" t="n">
        <v>110</v>
      </c>
      <c r="C30" t="inlineStr">
        <is>
          <t xml:space="preserve">CONCLUIDO	</t>
        </is>
      </c>
      <c r="D30" t="n">
        <v>7.1504</v>
      </c>
      <c r="E30" t="n">
        <v>13.99</v>
      </c>
      <c r="F30" t="n">
        <v>10.7</v>
      </c>
      <c r="G30" t="n">
        <v>40.11</v>
      </c>
      <c r="H30" t="n">
        <v>0.63</v>
      </c>
      <c r="I30" t="n">
        <v>16</v>
      </c>
      <c r="J30" t="n">
        <v>224.9</v>
      </c>
      <c r="K30" t="n">
        <v>56.13</v>
      </c>
      <c r="L30" t="n">
        <v>8</v>
      </c>
      <c r="M30" t="n">
        <v>14</v>
      </c>
      <c r="N30" t="n">
        <v>50.78</v>
      </c>
      <c r="O30" t="n">
        <v>27972.28</v>
      </c>
      <c r="P30" t="n">
        <v>157.76</v>
      </c>
      <c r="Q30" t="n">
        <v>197.79</v>
      </c>
      <c r="R30" t="n">
        <v>36.85</v>
      </c>
      <c r="S30" t="n">
        <v>25.4</v>
      </c>
      <c r="T30" t="n">
        <v>4840.56</v>
      </c>
      <c r="U30" t="n">
        <v>0.6899999999999999</v>
      </c>
      <c r="V30" t="n">
        <v>0.87</v>
      </c>
      <c r="W30" t="n">
        <v>2.97</v>
      </c>
      <c r="X30" t="n">
        <v>0.31</v>
      </c>
      <c r="Y30" t="n">
        <v>1</v>
      </c>
      <c r="Z30" t="n">
        <v>10</v>
      </c>
      <c r="AA30" t="n">
        <v>468.1489664532786</v>
      </c>
      <c r="AB30" t="n">
        <v>640.5420691761417</v>
      </c>
      <c r="AC30" t="n">
        <v>579.4096331004104</v>
      </c>
      <c r="AD30" t="n">
        <v>468148.9664532786</v>
      </c>
      <c r="AE30" t="n">
        <v>640542.0691761416</v>
      </c>
      <c r="AF30" t="n">
        <v>1.604671444374229e-05</v>
      </c>
      <c r="AG30" t="n">
        <v>37</v>
      </c>
      <c r="AH30" t="n">
        <v>579409.6331004103</v>
      </c>
    </row>
    <row r="31">
      <c r="A31" t="n">
        <v>29</v>
      </c>
      <c r="B31" t="n">
        <v>110</v>
      </c>
      <c r="C31" t="inlineStr">
        <is>
          <t xml:space="preserve">CONCLUIDO	</t>
        </is>
      </c>
      <c r="D31" t="n">
        <v>7.1826</v>
      </c>
      <c r="E31" t="n">
        <v>13.92</v>
      </c>
      <c r="F31" t="n">
        <v>10.68</v>
      </c>
      <c r="G31" t="n">
        <v>42.71</v>
      </c>
      <c r="H31" t="n">
        <v>0.65</v>
      </c>
      <c r="I31" t="n">
        <v>15</v>
      </c>
      <c r="J31" t="n">
        <v>225.32</v>
      </c>
      <c r="K31" t="n">
        <v>56.13</v>
      </c>
      <c r="L31" t="n">
        <v>8.25</v>
      </c>
      <c r="M31" t="n">
        <v>13</v>
      </c>
      <c r="N31" t="n">
        <v>50.95</v>
      </c>
      <c r="O31" t="n">
        <v>28023.89</v>
      </c>
      <c r="P31" t="n">
        <v>157.44</v>
      </c>
      <c r="Q31" t="n">
        <v>197.79</v>
      </c>
      <c r="R31" t="n">
        <v>36.24</v>
      </c>
      <c r="S31" t="n">
        <v>25.4</v>
      </c>
      <c r="T31" t="n">
        <v>4540.76</v>
      </c>
      <c r="U31" t="n">
        <v>0.7</v>
      </c>
      <c r="V31" t="n">
        <v>0.87</v>
      </c>
      <c r="W31" t="n">
        <v>2.96</v>
      </c>
      <c r="X31" t="n">
        <v>0.29</v>
      </c>
      <c r="Y31" t="n">
        <v>1</v>
      </c>
      <c r="Z31" t="n">
        <v>10</v>
      </c>
      <c r="AA31" t="n">
        <v>467.2713993783062</v>
      </c>
      <c r="AB31" t="n">
        <v>639.3413431886374</v>
      </c>
      <c r="AC31" t="n">
        <v>578.323502715924</v>
      </c>
      <c r="AD31" t="n">
        <v>467271.3993783062</v>
      </c>
      <c r="AE31" t="n">
        <v>639341.3431886374</v>
      </c>
      <c r="AF31" t="n">
        <v>1.611897672348727e-05</v>
      </c>
      <c r="AG31" t="n">
        <v>37</v>
      </c>
      <c r="AH31" t="n">
        <v>578323.5027159239</v>
      </c>
    </row>
    <row r="32">
      <c r="A32" t="n">
        <v>30</v>
      </c>
      <c r="B32" t="n">
        <v>110</v>
      </c>
      <c r="C32" t="inlineStr">
        <is>
          <t xml:space="preserve">CONCLUIDO	</t>
        </is>
      </c>
      <c r="D32" t="n">
        <v>7.1898</v>
      </c>
      <c r="E32" t="n">
        <v>13.91</v>
      </c>
      <c r="F32" t="n">
        <v>10.66</v>
      </c>
      <c r="G32" t="n">
        <v>42.65</v>
      </c>
      <c r="H32" t="n">
        <v>0.67</v>
      </c>
      <c r="I32" t="n">
        <v>15</v>
      </c>
      <c r="J32" t="n">
        <v>225.74</v>
      </c>
      <c r="K32" t="n">
        <v>56.13</v>
      </c>
      <c r="L32" t="n">
        <v>8.5</v>
      </c>
      <c r="M32" t="n">
        <v>13</v>
      </c>
      <c r="N32" t="n">
        <v>51.11</v>
      </c>
      <c r="O32" t="n">
        <v>28075.56</v>
      </c>
      <c r="P32" t="n">
        <v>157.08</v>
      </c>
      <c r="Q32" t="n">
        <v>197.77</v>
      </c>
      <c r="R32" t="n">
        <v>35.93</v>
      </c>
      <c r="S32" t="n">
        <v>25.4</v>
      </c>
      <c r="T32" t="n">
        <v>4386.38</v>
      </c>
      <c r="U32" t="n">
        <v>0.71</v>
      </c>
      <c r="V32" t="n">
        <v>0.87</v>
      </c>
      <c r="W32" t="n">
        <v>2.96</v>
      </c>
      <c r="X32" t="n">
        <v>0.27</v>
      </c>
      <c r="Y32" t="n">
        <v>1</v>
      </c>
      <c r="Z32" t="n">
        <v>10</v>
      </c>
      <c r="AA32" t="n">
        <v>466.8358886117283</v>
      </c>
      <c r="AB32" t="n">
        <v>638.7454581444267</v>
      </c>
      <c r="AC32" t="n">
        <v>577.7844881040028</v>
      </c>
      <c r="AD32" t="n">
        <v>466835.8886117283</v>
      </c>
      <c r="AE32" t="n">
        <v>638745.4581444267</v>
      </c>
      <c r="AF32" t="n">
        <v>1.613513474877187e-05</v>
      </c>
      <c r="AG32" t="n">
        <v>37</v>
      </c>
      <c r="AH32" t="n">
        <v>577784.4881040028</v>
      </c>
    </row>
    <row r="33">
      <c r="A33" t="n">
        <v>31</v>
      </c>
      <c r="B33" t="n">
        <v>110</v>
      </c>
      <c r="C33" t="inlineStr">
        <is>
          <t xml:space="preserve">CONCLUIDO	</t>
        </is>
      </c>
      <c r="D33" t="n">
        <v>7.2195</v>
      </c>
      <c r="E33" t="n">
        <v>13.85</v>
      </c>
      <c r="F33" t="n">
        <v>10.65</v>
      </c>
      <c r="G33" t="n">
        <v>45.63</v>
      </c>
      <c r="H33" t="n">
        <v>0.6899999999999999</v>
      </c>
      <c r="I33" t="n">
        <v>14</v>
      </c>
      <c r="J33" t="n">
        <v>226.16</v>
      </c>
      <c r="K33" t="n">
        <v>56.13</v>
      </c>
      <c r="L33" t="n">
        <v>8.75</v>
      </c>
      <c r="M33" t="n">
        <v>12</v>
      </c>
      <c r="N33" t="n">
        <v>51.28</v>
      </c>
      <c r="O33" t="n">
        <v>28127.29</v>
      </c>
      <c r="P33" t="n">
        <v>156.83</v>
      </c>
      <c r="Q33" t="n">
        <v>197.79</v>
      </c>
      <c r="R33" t="n">
        <v>35.33</v>
      </c>
      <c r="S33" t="n">
        <v>25.4</v>
      </c>
      <c r="T33" t="n">
        <v>4091.66</v>
      </c>
      <c r="U33" t="n">
        <v>0.72</v>
      </c>
      <c r="V33" t="n">
        <v>0.87</v>
      </c>
      <c r="W33" t="n">
        <v>2.96</v>
      </c>
      <c r="X33" t="n">
        <v>0.26</v>
      </c>
      <c r="Y33" t="n">
        <v>1</v>
      </c>
      <c r="Z33" t="n">
        <v>10</v>
      </c>
      <c r="AA33" t="n">
        <v>466.0819693276872</v>
      </c>
      <c r="AB33" t="n">
        <v>637.7139125194303</v>
      </c>
      <c r="AC33" t="n">
        <v>576.8513917456726</v>
      </c>
      <c r="AD33" t="n">
        <v>466081.9693276872</v>
      </c>
      <c r="AE33" t="n">
        <v>637713.9125194303</v>
      </c>
      <c r="AF33" t="n">
        <v>1.620178660307081e-05</v>
      </c>
      <c r="AG33" t="n">
        <v>37</v>
      </c>
      <c r="AH33" t="n">
        <v>576851.3917456726</v>
      </c>
    </row>
    <row r="34">
      <c r="A34" t="n">
        <v>32</v>
      </c>
      <c r="B34" t="n">
        <v>110</v>
      </c>
      <c r="C34" t="inlineStr">
        <is>
          <t xml:space="preserve">CONCLUIDO	</t>
        </is>
      </c>
      <c r="D34" t="n">
        <v>7.2186</v>
      </c>
      <c r="E34" t="n">
        <v>13.85</v>
      </c>
      <c r="F34" t="n">
        <v>10.65</v>
      </c>
      <c r="G34" t="n">
        <v>45.64</v>
      </c>
      <c r="H34" t="n">
        <v>0.71</v>
      </c>
      <c r="I34" t="n">
        <v>14</v>
      </c>
      <c r="J34" t="n">
        <v>226.58</v>
      </c>
      <c r="K34" t="n">
        <v>56.13</v>
      </c>
      <c r="L34" t="n">
        <v>9</v>
      </c>
      <c r="M34" t="n">
        <v>12</v>
      </c>
      <c r="N34" t="n">
        <v>51.45</v>
      </c>
      <c r="O34" t="n">
        <v>28179.08</v>
      </c>
      <c r="P34" t="n">
        <v>156.78</v>
      </c>
      <c r="Q34" t="n">
        <v>197.77</v>
      </c>
      <c r="R34" t="n">
        <v>35.49</v>
      </c>
      <c r="S34" t="n">
        <v>25.4</v>
      </c>
      <c r="T34" t="n">
        <v>4171.97</v>
      </c>
      <c r="U34" t="n">
        <v>0.72</v>
      </c>
      <c r="V34" t="n">
        <v>0.87</v>
      </c>
      <c r="W34" t="n">
        <v>2.96</v>
      </c>
      <c r="X34" t="n">
        <v>0.26</v>
      </c>
      <c r="Y34" t="n">
        <v>1</v>
      </c>
      <c r="Z34" t="n">
        <v>10</v>
      </c>
      <c r="AA34" t="n">
        <v>466.0608907163032</v>
      </c>
      <c r="AB34" t="n">
        <v>637.6850718334118</v>
      </c>
      <c r="AC34" t="n">
        <v>576.8253035742496</v>
      </c>
      <c r="AD34" t="n">
        <v>466060.8907163032</v>
      </c>
      <c r="AE34" t="n">
        <v>637685.0718334118</v>
      </c>
      <c r="AF34" t="n">
        <v>1.619976684991023e-05</v>
      </c>
      <c r="AG34" t="n">
        <v>37</v>
      </c>
      <c r="AH34" t="n">
        <v>576825.3035742496</v>
      </c>
    </row>
    <row r="35">
      <c r="A35" t="n">
        <v>33</v>
      </c>
      <c r="B35" t="n">
        <v>110</v>
      </c>
      <c r="C35" t="inlineStr">
        <is>
          <t xml:space="preserve">CONCLUIDO	</t>
        </is>
      </c>
      <c r="D35" t="n">
        <v>7.2123</v>
      </c>
      <c r="E35" t="n">
        <v>13.87</v>
      </c>
      <c r="F35" t="n">
        <v>10.66</v>
      </c>
      <c r="G35" t="n">
        <v>45.69</v>
      </c>
      <c r="H35" t="n">
        <v>0.72</v>
      </c>
      <c r="I35" t="n">
        <v>14</v>
      </c>
      <c r="J35" t="n">
        <v>227</v>
      </c>
      <c r="K35" t="n">
        <v>56.13</v>
      </c>
      <c r="L35" t="n">
        <v>9.25</v>
      </c>
      <c r="M35" t="n">
        <v>12</v>
      </c>
      <c r="N35" t="n">
        <v>51.62</v>
      </c>
      <c r="O35" t="n">
        <v>28230.92</v>
      </c>
      <c r="P35" t="n">
        <v>156.69</v>
      </c>
      <c r="Q35" t="n">
        <v>197.76</v>
      </c>
      <c r="R35" t="n">
        <v>35.87</v>
      </c>
      <c r="S35" t="n">
        <v>25.4</v>
      </c>
      <c r="T35" t="n">
        <v>4360.54</v>
      </c>
      <c r="U35" t="n">
        <v>0.71</v>
      </c>
      <c r="V35" t="n">
        <v>0.87</v>
      </c>
      <c r="W35" t="n">
        <v>2.96</v>
      </c>
      <c r="X35" t="n">
        <v>0.27</v>
      </c>
      <c r="Y35" t="n">
        <v>1</v>
      </c>
      <c r="Z35" t="n">
        <v>10</v>
      </c>
      <c r="AA35" t="n">
        <v>466.1235189612308</v>
      </c>
      <c r="AB35" t="n">
        <v>637.7707625610848</v>
      </c>
      <c r="AC35" t="n">
        <v>576.9028160991412</v>
      </c>
      <c r="AD35" t="n">
        <v>466123.5189612308</v>
      </c>
      <c r="AE35" t="n">
        <v>637770.7625610848</v>
      </c>
      <c r="AF35" t="n">
        <v>1.618562857778621e-05</v>
      </c>
      <c r="AG35" t="n">
        <v>37</v>
      </c>
      <c r="AH35" t="n">
        <v>576902.8160991413</v>
      </c>
    </row>
    <row r="36">
      <c r="A36" t="n">
        <v>34</v>
      </c>
      <c r="B36" t="n">
        <v>110</v>
      </c>
      <c r="C36" t="inlineStr">
        <is>
          <t xml:space="preserve">CONCLUIDO	</t>
        </is>
      </c>
      <c r="D36" t="n">
        <v>7.2475</v>
      </c>
      <c r="E36" t="n">
        <v>13.8</v>
      </c>
      <c r="F36" t="n">
        <v>10.64</v>
      </c>
      <c r="G36" t="n">
        <v>49.09</v>
      </c>
      <c r="H36" t="n">
        <v>0.74</v>
      </c>
      <c r="I36" t="n">
        <v>13</v>
      </c>
      <c r="J36" t="n">
        <v>227.42</v>
      </c>
      <c r="K36" t="n">
        <v>56.13</v>
      </c>
      <c r="L36" t="n">
        <v>9.5</v>
      </c>
      <c r="M36" t="n">
        <v>11</v>
      </c>
      <c r="N36" t="n">
        <v>51.8</v>
      </c>
      <c r="O36" t="n">
        <v>28282.83</v>
      </c>
      <c r="P36" t="n">
        <v>156.51</v>
      </c>
      <c r="Q36" t="n">
        <v>197.75</v>
      </c>
      <c r="R36" t="n">
        <v>34.94</v>
      </c>
      <c r="S36" t="n">
        <v>25.4</v>
      </c>
      <c r="T36" t="n">
        <v>3900.46</v>
      </c>
      <c r="U36" t="n">
        <v>0.73</v>
      </c>
      <c r="V36" t="n">
        <v>0.87</v>
      </c>
      <c r="W36" t="n">
        <v>2.96</v>
      </c>
      <c r="X36" t="n">
        <v>0.25</v>
      </c>
      <c r="Y36" t="n">
        <v>1</v>
      </c>
      <c r="Z36" t="n">
        <v>10</v>
      </c>
      <c r="AA36" t="n">
        <v>456.3412484109091</v>
      </c>
      <c r="AB36" t="n">
        <v>624.3862284308165</v>
      </c>
      <c r="AC36" t="n">
        <v>564.795683120954</v>
      </c>
      <c r="AD36" t="n">
        <v>456341.2484109091</v>
      </c>
      <c r="AE36" t="n">
        <v>624386.2284308164</v>
      </c>
      <c r="AF36" t="n">
        <v>1.626462336806644e-05</v>
      </c>
      <c r="AG36" t="n">
        <v>36</v>
      </c>
      <c r="AH36" t="n">
        <v>564795.683120954</v>
      </c>
    </row>
    <row r="37">
      <c r="A37" t="n">
        <v>35</v>
      </c>
      <c r="B37" t="n">
        <v>110</v>
      </c>
      <c r="C37" t="inlineStr">
        <is>
          <t xml:space="preserve">CONCLUIDO	</t>
        </is>
      </c>
      <c r="D37" t="n">
        <v>7.2496</v>
      </c>
      <c r="E37" t="n">
        <v>13.79</v>
      </c>
      <c r="F37" t="n">
        <v>10.63</v>
      </c>
      <c r="G37" t="n">
        <v>49.07</v>
      </c>
      <c r="H37" t="n">
        <v>0.76</v>
      </c>
      <c r="I37" t="n">
        <v>13</v>
      </c>
      <c r="J37" t="n">
        <v>227.84</v>
      </c>
      <c r="K37" t="n">
        <v>56.13</v>
      </c>
      <c r="L37" t="n">
        <v>9.75</v>
      </c>
      <c r="M37" t="n">
        <v>11</v>
      </c>
      <c r="N37" t="n">
        <v>51.97</v>
      </c>
      <c r="O37" t="n">
        <v>28334.8</v>
      </c>
      <c r="P37" t="n">
        <v>156.44</v>
      </c>
      <c r="Q37" t="n">
        <v>197.76</v>
      </c>
      <c r="R37" t="n">
        <v>34.74</v>
      </c>
      <c r="S37" t="n">
        <v>25.4</v>
      </c>
      <c r="T37" t="n">
        <v>3799.66</v>
      </c>
      <c r="U37" t="n">
        <v>0.73</v>
      </c>
      <c r="V37" t="n">
        <v>0.88</v>
      </c>
      <c r="W37" t="n">
        <v>2.96</v>
      </c>
      <c r="X37" t="n">
        <v>0.24</v>
      </c>
      <c r="Y37" t="n">
        <v>1</v>
      </c>
      <c r="Z37" t="n">
        <v>10</v>
      </c>
      <c r="AA37" t="n">
        <v>456.2362488066327</v>
      </c>
      <c r="AB37" t="n">
        <v>624.2425633399897</v>
      </c>
      <c r="AC37" t="n">
        <v>564.6657292247605</v>
      </c>
      <c r="AD37" t="n">
        <v>456236.2488066327</v>
      </c>
      <c r="AE37" t="n">
        <v>624242.5633399897</v>
      </c>
      <c r="AF37" t="n">
        <v>1.626933612544111e-05</v>
      </c>
      <c r="AG37" t="n">
        <v>36</v>
      </c>
      <c r="AH37" t="n">
        <v>564665.7292247606</v>
      </c>
    </row>
    <row r="38">
      <c r="A38" t="n">
        <v>36</v>
      </c>
      <c r="B38" t="n">
        <v>110</v>
      </c>
      <c r="C38" t="inlineStr">
        <is>
          <t xml:space="preserve">CONCLUIDO	</t>
        </is>
      </c>
      <c r="D38" t="n">
        <v>7.2496</v>
      </c>
      <c r="E38" t="n">
        <v>13.79</v>
      </c>
      <c r="F38" t="n">
        <v>10.63</v>
      </c>
      <c r="G38" t="n">
        <v>49.07</v>
      </c>
      <c r="H38" t="n">
        <v>0.78</v>
      </c>
      <c r="I38" t="n">
        <v>13</v>
      </c>
      <c r="J38" t="n">
        <v>228.27</v>
      </c>
      <c r="K38" t="n">
        <v>56.13</v>
      </c>
      <c r="L38" t="n">
        <v>10</v>
      </c>
      <c r="M38" t="n">
        <v>11</v>
      </c>
      <c r="N38" t="n">
        <v>52.14</v>
      </c>
      <c r="O38" t="n">
        <v>28386.82</v>
      </c>
      <c r="P38" t="n">
        <v>156.23</v>
      </c>
      <c r="Q38" t="n">
        <v>197.77</v>
      </c>
      <c r="R38" t="n">
        <v>34.89</v>
      </c>
      <c r="S38" t="n">
        <v>25.4</v>
      </c>
      <c r="T38" t="n">
        <v>3876.42</v>
      </c>
      <c r="U38" t="n">
        <v>0.73</v>
      </c>
      <c r="V38" t="n">
        <v>0.88</v>
      </c>
      <c r="W38" t="n">
        <v>2.96</v>
      </c>
      <c r="X38" t="n">
        <v>0.24</v>
      </c>
      <c r="Y38" t="n">
        <v>1</v>
      </c>
      <c r="Z38" t="n">
        <v>10</v>
      </c>
      <c r="AA38" t="n">
        <v>456.0786109646744</v>
      </c>
      <c r="AB38" t="n">
        <v>624.0268762901316</v>
      </c>
      <c r="AC38" t="n">
        <v>564.4706270442222</v>
      </c>
      <c r="AD38" t="n">
        <v>456078.6109646744</v>
      </c>
      <c r="AE38" t="n">
        <v>624026.8762901316</v>
      </c>
      <c r="AF38" t="n">
        <v>1.626933612544111e-05</v>
      </c>
      <c r="AG38" t="n">
        <v>36</v>
      </c>
      <c r="AH38" t="n">
        <v>564470.6270442222</v>
      </c>
    </row>
    <row r="39">
      <c r="A39" t="n">
        <v>37</v>
      </c>
      <c r="B39" t="n">
        <v>110</v>
      </c>
      <c r="C39" t="inlineStr">
        <is>
          <t xml:space="preserve">CONCLUIDO	</t>
        </is>
      </c>
      <c r="D39" t="n">
        <v>7.2832</v>
      </c>
      <c r="E39" t="n">
        <v>13.73</v>
      </c>
      <c r="F39" t="n">
        <v>10.61</v>
      </c>
      <c r="G39" t="n">
        <v>53.05</v>
      </c>
      <c r="H39" t="n">
        <v>0.8</v>
      </c>
      <c r="I39" t="n">
        <v>12</v>
      </c>
      <c r="J39" t="n">
        <v>228.69</v>
      </c>
      <c r="K39" t="n">
        <v>56.13</v>
      </c>
      <c r="L39" t="n">
        <v>10.25</v>
      </c>
      <c r="M39" t="n">
        <v>10</v>
      </c>
      <c r="N39" t="n">
        <v>52.31</v>
      </c>
      <c r="O39" t="n">
        <v>28438.91</v>
      </c>
      <c r="P39" t="n">
        <v>155.79</v>
      </c>
      <c r="Q39" t="n">
        <v>197.77</v>
      </c>
      <c r="R39" t="n">
        <v>34.26</v>
      </c>
      <c r="S39" t="n">
        <v>25.4</v>
      </c>
      <c r="T39" t="n">
        <v>3567.55</v>
      </c>
      <c r="U39" t="n">
        <v>0.74</v>
      </c>
      <c r="V39" t="n">
        <v>0.88</v>
      </c>
      <c r="W39" t="n">
        <v>2.96</v>
      </c>
      <c r="X39" t="n">
        <v>0.22</v>
      </c>
      <c r="Y39" t="n">
        <v>1</v>
      </c>
      <c r="Z39" t="n">
        <v>10</v>
      </c>
      <c r="AA39" t="n">
        <v>455.1117840551843</v>
      </c>
      <c r="AB39" t="n">
        <v>622.7040210591745</v>
      </c>
      <c r="AC39" t="n">
        <v>563.2740232598686</v>
      </c>
      <c r="AD39" t="n">
        <v>455111.7840551843</v>
      </c>
      <c r="AE39" t="n">
        <v>622704.0210591744</v>
      </c>
      <c r="AF39" t="n">
        <v>1.634474024343587e-05</v>
      </c>
      <c r="AG39" t="n">
        <v>36</v>
      </c>
      <c r="AH39" t="n">
        <v>563274.0232598686</v>
      </c>
    </row>
    <row r="40">
      <c r="A40" t="n">
        <v>38</v>
      </c>
      <c r="B40" t="n">
        <v>110</v>
      </c>
      <c r="C40" t="inlineStr">
        <is>
          <t xml:space="preserve">CONCLUIDO	</t>
        </is>
      </c>
      <c r="D40" t="n">
        <v>7.2823</v>
      </c>
      <c r="E40" t="n">
        <v>13.73</v>
      </c>
      <c r="F40" t="n">
        <v>10.61</v>
      </c>
      <c r="G40" t="n">
        <v>53.06</v>
      </c>
      <c r="H40" t="n">
        <v>0.8100000000000001</v>
      </c>
      <c r="I40" t="n">
        <v>12</v>
      </c>
      <c r="J40" t="n">
        <v>229.11</v>
      </c>
      <c r="K40" t="n">
        <v>56.13</v>
      </c>
      <c r="L40" t="n">
        <v>10.5</v>
      </c>
      <c r="M40" t="n">
        <v>10</v>
      </c>
      <c r="N40" t="n">
        <v>52.48</v>
      </c>
      <c r="O40" t="n">
        <v>28491.06</v>
      </c>
      <c r="P40" t="n">
        <v>155.79</v>
      </c>
      <c r="Q40" t="n">
        <v>197.81</v>
      </c>
      <c r="R40" t="n">
        <v>34.24</v>
      </c>
      <c r="S40" t="n">
        <v>25.4</v>
      </c>
      <c r="T40" t="n">
        <v>3557.67</v>
      </c>
      <c r="U40" t="n">
        <v>0.74</v>
      </c>
      <c r="V40" t="n">
        <v>0.88</v>
      </c>
      <c r="W40" t="n">
        <v>2.96</v>
      </c>
      <c r="X40" t="n">
        <v>0.22</v>
      </c>
      <c r="Y40" t="n">
        <v>1</v>
      </c>
      <c r="Z40" t="n">
        <v>10</v>
      </c>
      <c r="AA40" t="n">
        <v>455.1280070959016</v>
      </c>
      <c r="AB40" t="n">
        <v>622.7262181391939</v>
      </c>
      <c r="AC40" t="n">
        <v>563.2941018817248</v>
      </c>
      <c r="AD40" t="n">
        <v>455128.0070959016</v>
      </c>
      <c r="AE40" t="n">
        <v>622726.2181391938</v>
      </c>
      <c r="AF40" t="n">
        <v>1.63427204902753e-05</v>
      </c>
      <c r="AG40" t="n">
        <v>36</v>
      </c>
      <c r="AH40" t="n">
        <v>563294.1018817248</v>
      </c>
    </row>
    <row r="41">
      <c r="A41" t="n">
        <v>39</v>
      </c>
      <c r="B41" t="n">
        <v>110</v>
      </c>
      <c r="C41" t="inlineStr">
        <is>
          <t xml:space="preserve">CONCLUIDO	</t>
        </is>
      </c>
      <c r="D41" t="n">
        <v>7.2795</v>
      </c>
      <c r="E41" t="n">
        <v>13.74</v>
      </c>
      <c r="F41" t="n">
        <v>10.62</v>
      </c>
      <c r="G41" t="n">
        <v>53.09</v>
      </c>
      <c r="H41" t="n">
        <v>0.83</v>
      </c>
      <c r="I41" t="n">
        <v>12</v>
      </c>
      <c r="J41" t="n">
        <v>229.53</v>
      </c>
      <c r="K41" t="n">
        <v>56.13</v>
      </c>
      <c r="L41" t="n">
        <v>10.75</v>
      </c>
      <c r="M41" t="n">
        <v>10</v>
      </c>
      <c r="N41" t="n">
        <v>52.66</v>
      </c>
      <c r="O41" t="n">
        <v>28543.27</v>
      </c>
      <c r="P41" t="n">
        <v>155.82</v>
      </c>
      <c r="Q41" t="n">
        <v>197.77</v>
      </c>
      <c r="R41" t="n">
        <v>34.32</v>
      </c>
      <c r="S41" t="n">
        <v>25.4</v>
      </c>
      <c r="T41" t="n">
        <v>3596.07</v>
      </c>
      <c r="U41" t="n">
        <v>0.74</v>
      </c>
      <c r="V41" t="n">
        <v>0.88</v>
      </c>
      <c r="W41" t="n">
        <v>2.96</v>
      </c>
      <c r="X41" t="n">
        <v>0.23</v>
      </c>
      <c r="Y41" t="n">
        <v>1</v>
      </c>
      <c r="Z41" t="n">
        <v>10</v>
      </c>
      <c r="AA41" t="n">
        <v>455.2149468336213</v>
      </c>
      <c r="AB41" t="n">
        <v>622.8451729238525</v>
      </c>
      <c r="AC41" t="n">
        <v>563.4017037886897</v>
      </c>
      <c r="AD41" t="n">
        <v>455214.9468336213</v>
      </c>
      <c r="AE41" t="n">
        <v>622845.1729238525</v>
      </c>
      <c r="AF41" t="n">
        <v>1.633643681377574e-05</v>
      </c>
      <c r="AG41" t="n">
        <v>36</v>
      </c>
      <c r="AH41" t="n">
        <v>563401.7037886897</v>
      </c>
    </row>
    <row r="42">
      <c r="A42" t="n">
        <v>40</v>
      </c>
      <c r="B42" t="n">
        <v>110</v>
      </c>
      <c r="C42" t="inlineStr">
        <is>
          <t xml:space="preserve">CONCLUIDO	</t>
        </is>
      </c>
      <c r="D42" t="n">
        <v>7.2814</v>
      </c>
      <c r="E42" t="n">
        <v>13.73</v>
      </c>
      <c r="F42" t="n">
        <v>10.61</v>
      </c>
      <c r="G42" t="n">
        <v>53.07</v>
      </c>
      <c r="H42" t="n">
        <v>0.85</v>
      </c>
      <c r="I42" t="n">
        <v>12</v>
      </c>
      <c r="J42" t="n">
        <v>229.96</v>
      </c>
      <c r="K42" t="n">
        <v>56.13</v>
      </c>
      <c r="L42" t="n">
        <v>11</v>
      </c>
      <c r="M42" t="n">
        <v>10</v>
      </c>
      <c r="N42" t="n">
        <v>52.83</v>
      </c>
      <c r="O42" t="n">
        <v>28595.54</v>
      </c>
      <c r="P42" t="n">
        <v>155.43</v>
      </c>
      <c r="Q42" t="n">
        <v>197.77</v>
      </c>
      <c r="R42" t="n">
        <v>34.35</v>
      </c>
      <c r="S42" t="n">
        <v>25.4</v>
      </c>
      <c r="T42" t="n">
        <v>3610.2</v>
      </c>
      <c r="U42" t="n">
        <v>0.74</v>
      </c>
      <c r="V42" t="n">
        <v>0.88</v>
      </c>
      <c r="W42" t="n">
        <v>2.96</v>
      </c>
      <c r="X42" t="n">
        <v>0.22</v>
      </c>
      <c r="Y42" t="n">
        <v>1</v>
      </c>
      <c r="Z42" t="n">
        <v>10</v>
      </c>
      <c r="AA42" t="n">
        <v>454.8751780473735</v>
      </c>
      <c r="AB42" t="n">
        <v>622.3802862809673</v>
      </c>
      <c r="AC42" t="n">
        <v>562.981185274529</v>
      </c>
      <c r="AD42" t="n">
        <v>454875.1780473735</v>
      </c>
      <c r="AE42" t="n">
        <v>622380.2862809673</v>
      </c>
      <c r="AF42" t="n">
        <v>1.634070073711473e-05</v>
      </c>
      <c r="AG42" t="n">
        <v>36</v>
      </c>
      <c r="AH42" t="n">
        <v>562981.185274529</v>
      </c>
    </row>
    <row r="43">
      <c r="A43" t="n">
        <v>41</v>
      </c>
      <c r="B43" t="n">
        <v>110</v>
      </c>
      <c r="C43" t="inlineStr">
        <is>
          <t xml:space="preserve">CONCLUIDO	</t>
        </is>
      </c>
      <c r="D43" t="n">
        <v>7.3224</v>
      </c>
      <c r="E43" t="n">
        <v>13.66</v>
      </c>
      <c r="F43" t="n">
        <v>10.58</v>
      </c>
      <c r="G43" t="n">
        <v>57.71</v>
      </c>
      <c r="H43" t="n">
        <v>0.87</v>
      </c>
      <c r="I43" t="n">
        <v>11</v>
      </c>
      <c r="J43" t="n">
        <v>230.38</v>
      </c>
      <c r="K43" t="n">
        <v>56.13</v>
      </c>
      <c r="L43" t="n">
        <v>11.25</v>
      </c>
      <c r="M43" t="n">
        <v>9</v>
      </c>
      <c r="N43" t="n">
        <v>53</v>
      </c>
      <c r="O43" t="n">
        <v>28647.87</v>
      </c>
      <c r="P43" t="n">
        <v>154.9</v>
      </c>
      <c r="Q43" t="n">
        <v>197.75</v>
      </c>
      <c r="R43" t="n">
        <v>33.21</v>
      </c>
      <c r="S43" t="n">
        <v>25.4</v>
      </c>
      <c r="T43" t="n">
        <v>3044.72</v>
      </c>
      <c r="U43" t="n">
        <v>0.76</v>
      </c>
      <c r="V43" t="n">
        <v>0.88</v>
      </c>
      <c r="W43" t="n">
        <v>2.96</v>
      </c>
      <c r="X43" t="n">
        <v>0.19</v>
      </c>
      <c r="Y43" t="n">
        <v>1</v>
      </c>
      <c r="Z43" t="n">
        <v>10</v>
      </c>
      <c r="AA43" t="n">
        <v>453.7058087890293</v>
      </c>
      <c r="AB43" t="n">
        <v>620.7803036727699</v>
      </c>
      <c r="AC43" t="n">
        <v>561.5339027608682</v>
      </c>
      <c r="AD43" t="n">
        <v>453705.8087890293</v>
      </c>
      <c r="AE43" t="n">
        <v>620780.3036727699</v>
      </c>
      <c r="AF43" t="n">
        <v>1.643271171442976e-05</v>
      </c>
      <c r="AG43" t="n">
        <v>36</v>
      </c>
      <c r="AH43" t="n">
        <v>561533.9027608682</v>
      </c>
    </row>
    <row r="44">
      <c r="A44" t="n">
        <v>42</v>
      </c>
      <c r="B44" t="n">
        <v>110</v>
      </c>
      <c r="C44" t="inlineStr">
        <is>
          <t xml:space="preserve">CONCLUIDO	</t>
        </is>
      </c>
      <c r="D44" t="n">
        <v>7.3189</v>
      </c>
      <c r="E44" t="n">
        <v>13.66</v>
      </c>
      <c r="F44" t="n">
        <v>10.59</v>
      </c>
      <c r="G44" t="n">
        <v>57.74</v>
      </c>
      <c r="H44" t="n">
        <v>0.89</v>
      </c>
      <c r="I44" t="n">
        <v>11</v>
      </c>
      <c r="J44" t="n">
        <v>230.81</v>
      </c>
      <c r="K44" t="n">
        <v>56.13</v>
      </c>
      <c r="L44" t="n">
        <v>11.5</v>
      </c>
      <c r="M44" t="n">
        <v>9</v>
      </c>
      <c r="N44" t="n">
        <v>53.18</v>
      </c>
      <c r="O44" t="n">
        <v>28700.26</v>
      </c>
      <c r="P44" t="n">
        <v>155</v>
      </c>
      <c r="Q44" t="n">
        <v>197.76</v>
      </c>
      <c r="R44" t="n">
        <v>33.46</v>
      </c>
      <c r="S44" t="n">
        <v>25.4</v>
      </c>
      <c r="T44" t="n">
        <v>3168.59</v>
      </c>
      <c r="U44" t="n">
        <v>0.76</v>
      </c>
      <c r="V44" t="n">
        <v>0.88</v>
      </c>
      <c r="W44" t="n">
        <v>2.96</v>
      </c>
      <c r="X44" t="n">
        <v>0.2</v>
      </c>
      <c r="Y44" t="n">
        <v>1</v>
      </c>
      <c r="Z44" t="n">
        <v>10</v>
      </c>
      <c r="AA44" t="n">
        <v>453.8562051689976</v>
      </c>
      <c r="AB44" t="n">
        <v>620.9860826348628</v>
      </c>
      <c r="AC44" t="n">
        <v>561.7200424676315</v>
      </c>
      <c r="AD44" t="n">
        <v>453856.2051689976</v>
      </c>
      <c r="AE44" t="n">
        <v>620986.0826348627</v>
      </c>
      <c r="AF44" t="n">
        <v>1.642485711880531e-05</v>
      </c>
      <c r="AG44" t="n">
        <v>36</v>
      </c>
      <c r="AH44" t="n">
        <v>561720.0424676315</v>
      </c>
    </row>
    <row r="45">
      <c r="A45" t="n">
        <v>43</v>
      </c>
      <c r="B45" t="n">
        <v>110</v>
      </c>
      <c r="C45" t="inlineStr">
        <is>
          <t xml:space="preserve">CONCLUIDO	</t>
        </is>
      </c>
      <c r="D45" t="n">
        <v>7.3196</v>
      </c>
      <c r="E45" t="n">
        <v>13.66</v>
      </c>
      <c r="F45" t="n">
        <v>10.58</v>
      </c>
      <c r="G45" t="n">
        <v>57.73</v>
      </c>
      <c r="H45" t="n">
        <v>0.9</v>
      </c>
      <c r="I45" t="n">
        <v>11</v>
      </c>
      <c r="J45" t="n">
        <v>231.23</v>
      </c>
      <c r="K45" t="n">
        <v>56.13</v>
      </c>
      <c r="L45" t="n">
        <v>11.75</v>
      </c>
      <c r="M45" t="n">
        <v>9</v>
      </c>
      <c r="N45" t="n">
        <v>53.36</v>
      </c>
      <c r="O45" t="n">
        <v>28752.71</v>
      </c>
      <c r="P45" t="n">
        <v>155.03</v>
      </c>
      <c r="Q45" t="n">
        <v>197.75</v>
      </c>
      <c r="R45" t="n">
        <v>33.48</v>
      </c>
      <c r="S45" t="n">
        <v>25.4</v>
      </c>
      <c r="T45" t="n">
        <v>3179.13</v>
      </c>
      <c r="U45" t="n">
        <v>0.76</v>
      </c>
      <c r="V45" t="n">
        <v>0.88</v>
      </c>
      <c r="W45" t="n">
        <v>2.96</v>
      </c>
      <c r="X45" t="n">
        <v>0.2</v>
      </c>
      <c r="Y45" t="n">
        <v>1</v>
      </c>
      <c r="Z45" t="n">
        <v>10</v>
      </c>
      <c r="AA45" t="n">
        <v>453.8521375248174</v>
      </c>
      <c r="AB45" t="n">
        <v>620.9805171046435</v>
      </c>
      <c r="AC45" t="n">
        <v>561.7150081038051</v>
      </c>
      <c r="AD45" t="n">
        <v>453852.1375248174</v>
      </c>
      <c r="AE45" t="n">
        <v>620980.5171046435</v>
      </c>
      <c r="AF45" t="n">
        <v>1.64264280379302e-05</v>
      </c>
      <c r="AG45" t="n">
        <v>36</v>
      </c>
      <c r="AH45" t="n">
        <v>561715.0081038051</v>
      </c>
    </row>
    <row r="46">
      <c r="A46" t="n">
        <v>44</v>
      </c>
      <c r="B46" t="n">
        <v>110</v>
      </c>
      <c r="C46" t="inlineStr">
        <is>
          <t xml:space="preserve">CONCLUIDO	</t>
        </is>
      </c>
      <c r="D46" t="n">
        <v>7.3189</v>
      </c>
      <c r="E46" t="n">
        <v>13.66</v>
      </c>
      <c r="F46" t="n">
        <v>10.59</v>
      </c>
      <c r="G46" t="n">
        <v>57.74</v>
      </c>
      <c r="H46" t="n">
        <v>0.92</v>
      </c>
      <c r="I46" t="n">
        <v>11</v>
      </c>
      <c r="J46" t="n">
        <v>231.66</v>
      </c>
      <c r="K46" t="n">
        <v>56.13</v>
      </c>
      <c r="L46" t="n">
        <v>12</v>
      </c>
      <c r="M46" t="n">
        <v>9</v>
      </c>
      <c r="N46" t="n">
        <v>53.53</v>
      </c>
      <c r="O46" t="n">
        <v>28805.23</v>
      </c>
      <c r="P46" t="n">
        <v>155.05</v>
      </c>
      <c r="Q46" t="n">
        <v>197.81</v>
      </c>
      <c r="R46" t="n">
        <v>33.4</v>
      </c>
      <c r="S46" t="n">
        <v>25.4</v>
      </c>
      <c r="T46" t="n">
        <v>3141.18</v>
      </c>
      <c r="U46" t="n">
        <v>0.76</v>
      </c>
      <c r="V46" t="n">
        <v>0.88</v>
      </c>
      <c r="W46" t="n">
        <v>2.96</v>
      </c>
      <c r="X46" t="n">
        <v>0.2</v>
      </c>
      <c r="Y46" t="n">
        <v>1</v>
      </c>
      <c r="Z46" t="n">
        <v>10</v>
      </c>
      <c r="AA46" t="n">
        <v>453.8933826039056</v>
      </c>
      <c r="AB46" t="n">
        <v>621.0369504414564</v>
      </c>
      <c r="AC46" t="n">
        <v>561.7660555221573</v>
      </c>
      <c r="AD46" t="n">
        <v>453893.3826039056</v>
      </c>
      <c r="AE46" t="n">
        <v>621036.9504414564</v>
      </c>
      <c r="AF46" t="n">
        <v>1.642485711880531e-05</v>
      </c>
      <c r="AG46" t="n">
        <v>36</v>
      </c>
      <c r="AH46" t="n">
        <v>561766.0555221573</v>
      </c>
    </row>
    <row r="47">
      <c r="A47" t="n">
        <v>45</v>
      </c>
      <c r="B47" t="n">
        <v>110</v>
      </c>
      <c r="C47" t="inlineStr">
        <is>
          <t xml:space="preserve">CONCLUIDO	</t>
        </is>
      </c>
      <c r="D47" t="n">
        <v>7.3215</v>
      </c>
      <c r="E47" t="n">
        <v>13.66</v>
      </c>
      <c r="F47" t="n">
        <v>10.58</v>
      </c>
      <c r="G47" t="n">
        <v>57.72</v>
      </c>
      <c r="H47" t="n">
        <v>0.9399999999999999</v>
      </c>
      <c r="I47" t="n">
        <v>11</v>
      </c>
      <c r="J47" t="n">
        <v>232.08</v>
      </c>
      <c r="K47" t="n">
        <v>56.13</v>
      </c>
      <c r="L47" t="n">
        <v>12.25</v>
      </c>
      <c r="M47" t="n">
        <v>9</v>
      </c>
      <c r="N47" t="n">
        <v>53.71</v>
      </c>
      <c r="O47" t="n">
        <v>28857.81</v>
      </c>
      <c r="P47" t="n">
        <v>154.7</v>
      </c>
      <c r="Q47" t="n">
        <v>197.78</v>
      </c>
      <c r="R47" t="n">
        <v>33.39</v>
      </c>
      <c r="S47" t="n">
        <v>25.4</v>
      </c>
      <c r="T47" t="n">
        <v>3136.8</v>
      </c>
      <c r="U47" t="n">
        <v>0.76</v>
      </c>
      <c r="V47" t="n">
        <v>0.88</v>
      </c>
      <c r="W47" t="n">
        <v>2.95</v>
      </c>
      <c r="X47" t="n">
        <v>0.19</v>
      </c>
      <c r="Y47" t="n">
        <v>1</v>
      </c>
      <c r="Z47" t="n">
        <v>10</v>
      </c>
      <c r="AA47" t="n">
        <v>453.5731152096104</v>
      </c>
      <c r="AB47" t="n">
        <v>620.5987464633814</v>
      </c>
      <c r="AC47" t="n">
        <v>561.3696731167266</v>
      </c>
      <c r="AD47" t="n">
        <v>453573.1152096104</v>
      </c>
      <c r="AE47" t="n">
        <v>620598.7464633815</v>
      </c>
      <c r="AF47" t="n">
        <v>1.643069196126919e-05</v>
      </c>
      <c r="AG47" t="n">
        <v>36</v>
      </c>
      <c r="AH47" t="n">
        <v>561369.6731167267</v>
      </c>
    </row>
    <row r="48">
      <c r="A48" t="n">
        <v>46</v>
      </c>
      <c r="B48" t="n">
        <v>110</v>
      </c>
      <c r="C48" t="inlineStr">
        <is>
          <t xml:space="preserve">CONCLUIDO	</t>
        </is>
      </c>
      <c r="D48" t="n">
        <v>7.3528</v>
      </c>
      <c r="E48" t="n">
        <v>13.6</v>
      </c>
      <c r="F48" t="n">
        <v>10.57</v>
      </c>
      <c r="G48" t="n">
        <v>63.39</v>
      </c>
      <c r="H48" t="n">
        <v>0.96</v>
      </c>
      <c r="I48" t="n">
        <v>10</v>
      </c>
      <c r="J48" t="n">
        <v>232.51</v>
      </c>
      <c r="K48" t="n">
        <v>56.13</v>
      </c>
      <c r="L48" t="n">
        <v>12.5</v>
      </c>
      <c r="M48" t="n">
        <v>8</v>
      </c>
      <c r="N48" t="n">
        <v>53.88</v>
      </c>
      <c r="O48" t="n">
        <v>28910.45</v>
      </c>
      <c r="P48" t="n">
        <v>154.53</v>
      </c>
      <c r="Q48" t="n">
        <v>197.78</v>
      </c>
      <c r="R48" t="n">
        <v>32.83</v>
      </c>
      <c r="S48" t="n">
        <v>25.4</v>
      </c>
      <c r="T48" t="n">
        <v>2858.67</v>
      </c>
      <c r="U48" t="n">
        <v>0.77</v>
      </c>
      <c r="V48" t="n">
        <v>0.88</v>
      </c>
      <c r="W48" t="n">
        <v>2.95</v>
      </c>
      <c r="X48" t="n">
        <v>0.17</v>
      </c>
      <c r="Y48" t="n">
        <v>1</v>
      </c>
      <c r="Z48" t="n">
        <v>10</v>
      </c>
      <c r="AA48" t="n">
        <v>452.8811775134635</v>
      </c>
      <c r="AB48" t="n">
        <v>619.6520067813766</v>
      </c>
      <c r="AC48" t="n">
        <v>560.5132889412149</v>
      </c>
      <c r="AD48" t="n">
        <v>452881.1775134635</v>
      </c>
      <c r="AE48" t="n">
        <v>619652.0067813765</v>
      </c>
      <c r="AF48" t="n">
        <v>1.65009344878536e-05</v>
      </c>
      <c r="AG48" t="n">
        <v>36</v>
      </c>
      <c r="AH48" t="n">
        <v>560513.2889412149</v>
      </c>
    </row>
    <row r="49">
      <c r="A49" t="n">
        <v>47</v>
      </c>
      <c r="B49" t="n">
        <v>110</v>
      </c>
      <c r="C49" t="inlineStr">
        <is>
          <t xml:space="preserve">CONCLUIDO	</t>
        </is>
      </c>
      <c r="D49" t="n">
        <v>7.3549</v>
      </c>
      <c r="E49" t="n">
        <v>13.6</v>
      </c>
      <c r="F49" t="n">
        <v>10.56</v>
      </c>
      <c r="G49" t="n">
        <v>63.37</v>
      </c>
      <c r="H49" t="n">
        <v>0.97</v>
      </c>
      <c r="I49" t="n">
        <v>10</v>
      </c>
      <c r="J49" t="n">
        <v>232.94</v>
      </c>
      <c r="K49" t="n">
        <v>56.13</v>
      </c>
      <c r="L49" t="n">
        <v>12.75</v>
      </c>
      <c r="M49" t="n">
        <v>8</v>
      </c>
      <c r="N49" t="n">
        <v>54.06</v>
      </c>
      <c r="O49" t="n">
        <v>28963.15</v>
      </c>
      <c r="P49" t="n">
        <v>154.57</v>
      </c>
      <c r="Q49" t="n">
        <v>197.75</v>
      </c>
      <c r="R49" t="n">
        <v>32.58</v>
      </c>
      <c r="S49" t="n">
        <v>25.4</v>
      </c>
      <c r="T49" t="n">
        <v>2738.48</v>
      </c>
      <c r="U49" t="n">
        <v>0.78</v>
      </c>
      <c r="V49" t="n">
        <v>0.88</v>
      </c>
      <c r="W49" t="n">
        <v>2.96</v>
      </c>
      <c r="X49" t="n">
        <v>0.17</v>
      </c>
      <c r="Y49" t="n">
        <v>1</v>
      </c>
      <c r="Z49" t="n">
        <v>10</v>
      </c>
      <c r="AA49" t="n">
        <v>452.8600591379707</v>
      </c>
      <c r="AB49" t="n">
        <v>619.6231116883504</v>
      </c>
      <c r="AC49" t="n">
        <v>560.4871515553126</v>
      </c>
      <c r="AD49" t="n">
        <v>452860.0591379707</v>
      </c>
      <c r="AE49" t="n">
        <v>619623.1116883503</v>
      </c>
      <c r="AF49" t="n">
        <v>1.650564724522827e-05</v>
      </c>
      <c r="AG49" t="n">
        <v>36</v>
      </c>
      <c r="AH49" t="n">
        <v>560487.1515553126</v>
      </c>
    </row>
    <row r="50">
      <c r="A50" t="n">
        <v>48</v>
      </c>
      <c r="B50" t="n">
        <v>110</v>
      </c>
      <c r="C50" t="inlineStr">
        <is>
          <t xml:space="preserve">CONCLUIDO	</t>
        </is>
      </c>
      <c r="D50" t="n">
        <v>7.3541</v>
      </c>
      <c r="E50" t="n">
        <v>13.6</v>
      </c>
      <c r="F50" t="n">
        <v>10.56</v>
      </c>
      <c r="G50" t="n">
        <v>63.38</v>
      </c>
      <c r="H50" t="n">
        <v>0.99</v>
      </c>
      <c r="I50" t="n">
        <v>10</v>
      </c>
      <c r="J50" t="n">
        <v>233.37</v>
      </c>
      <c r="K50" t="n">
        <v>56.13</v>
      </c>
      <c r="L50" t="n">
        <v>13</v>
      </c>
      <c r="M50" t="n">
        <v>8</v>
      </c>
      <c r="N50" t="n">
        <v>54.24</v>
      </c>
      <c r="O50" t="n">
        <v>29015.91</v>
      </c>
      <c r="P50" t="n">
        <v>154.53</v>
      </c>
      <c r="Q50" t="n">
        <v>197.75</v>
      </c>
      <c r="R50" t="n">
        <v>32.65</v>
      </c>
      <c r="S50" t="n">
        <v>25.4</v>
      </c>
      <c r="T50" t="n">
        <v>2768.66</v>
      </c>
      <c r="U50" t="n">
        <v>0.78</v>
      </c>
      <c r="V50" t="n">
        <v>0.88</v>
      </c>
      <c r="W50" t="n">
        <v>2.96</v>
      </c>
      <c r="X50" t="n">
        <v>0.17</v>
      </c>
      <c r="Y50" t="n">
        <v>1</v>
      </c>
      <c r="Z50" t="n">
        <v>10</v>
      </c>
      <c r="AA50" t="n">
        <v>452.8444942889117</v>
      </c>
      <c r="AB50" t="n">
        <v>619.6018151751953</v>
      </c>
      <c r="AC50" t="n">
        <v>560.467887551483</v>
      </c>
      <c r="AD50" t="n">
        <v>452844.4942889117</v>
      </c>
      <c r="AE50" t="n">
        <v>619601.8151751952</v>
      </c>
      <c r="AF50" t="n">
        <v>1.650385190908553e-05</v>
      </c>
      <c r="AG50" t="n">
        <v>36</v>
      </c>
      <c r="AH50" t="n">
        <v>560467.887551483</v>
      </c>
    </row>
    <row r="51">
      <c r="A51" t="n">
        <v>49</v>
      </c>
      <c r="B51" t="n">
        <v>110</v>
      </c>
      <c r="C51" t="inlineStr">
        <is>
          <t xml:space="preserve">CONCLUIDO	</t>
        </is>
      </c>
      <c r="D51" t="n">
        <v>7.3538</v>
      </c>
      <c r="E51" t="n">
        <v>13.6</v>
      </c>
      <c r="F51" t="n">
        <v>10.56</v>
      </c>
      <c r="G51" t="n">
        <v>63.38</v>
      </c>
      <c r="H51" t="n">
        <v>1.01</v>
      </c>
      <c r="I51" t="n">
        <v>10</v>
      </c>
      <c r="J51" t="n">
        <v>233.79</v>
      </c>
      <c r="K51" t="n">
        <v>56.13</v>
      </c>
      <c r="L51" t="n">
        <v>13.25</v>
      </c>
      <c r="M51" t="n">
        <v>8</v>
      </c>
      <c r="N51" t="n">
        <v>54.42</v>
      </c>
      <c r="O51" t="n">
        <v>29068.74</v>
      </c>
      <c r="P51" t="n">
        <v>154.41</v>
      </c>
      <c r="Q51" t="n">
        <v>197.8</v>
      </c>
      <c r="R51" t="n">
        <v>32.77</v>
      </c>
      <c r="S51" t="n">
        <v>25.4</v>
      </c>
      <c r="T51" t="n">
        <v>2832.2</v>
      </c>
      <c r="U51" t="n">
        <v>0.77</v>
      </c>
      <c r="V51" t="n">
        <v>0.88</v>
      </c>
      <c r="W51" t="n">
        <v>2.95</v>
      </c>
      <c r="X51" t="n">
        <v>0.17</v>
      </c>
      <c r="Y51" t="n">
        <v>1</v>
      </c>
      <c r="Z51" t="n">
        <v>10</v>
      </c>
      <c r="AA51" t="n">
        <v>452.7609545046968</v>
      </c>
      <c r="AB51" t="n">
        <v>619.4875123569171</v>
      </c>
      <c r="AC51" t="n">
        <v>560.3644936337565</v>
      </c>
      <c r="AD51" t="n">
        <v>452760.9545046968</v>
      </c>
      <c r="AE51" t="n">
        <v>619487.5123569171</v>
      </c>
      <c r="AF51" t="n">
        <v>1.650317865803201e-05</v>
      </c>
      <c r="AG51" t="n">
        <v>36</v>
      </c>
      <c r="AH51" t="n">
        <v>560364.4936337565</v>
      </c>
    </row>
    <row r="52">
      <c r="A52" t="n">
        <v>50</v>
      </c>
      <c r="B52" t="n">
        <v>110</v>
      </c>
      <c r="C52" t="inlineStr">
        <is>
          <t xml:space="preserve">CONCLUIDO	</t>
        </is>
      </c>
      <c r="D52" t="n">
        <v>7.3522</v>
      </c>
      <c r="E52" t="n">
        <v>13.6</v>
      </c>
      <c r="F52" t="n">
        <v>10.57</v>
      </c>
      <c r="G52" t="n">
        <v>63.4</v>
      </c>
      <c r="H52" t="n">
        <v>1.02</v>
      </c>
      <c r="I52" t="n">
        <v>10</v>
      </c>
      <c r="J52" t="n">
        <v>234.22</v>
      </c>
      <c r="K52" t="n">
        <v>56.13</v>
      </c>
      <c r="L52" t="n">
        <v>13.5</v>
      </c>
      <c r="M52" t="n">
        <v>8</v>
      </c>
      <c r="N52" t="n">
        <v>54.6</v>
      </c>
      <c r="O52" t="n">
        <v>29121.64</v>
      </c>
      <c r="P52" t="n">
        <v>154.24</v>
      </c>
      <c r="Q52" t="n">
        <v>197.78</v>
      </c>
      <c r="R52" t="n">
        <v>32.75</v>
      </c>
      <c r="S52" t="n">
        <v>25.4</v>
      </c>
      <c r="T52" t="n">
        <v>2820.8</v>
      </c>
      <c r="U52" t="n">
        <v>0.78</v>
      </c>
      <c r="V52" t="n">
        <v>0.88</v>
      </c>
      <c r="W52" t="n">
        <v>2.96</v>
      </c>
      <c r="X52" t="n">
        <v>0.18</v>
      </c>
      <c r="Y52" t="n">
        <v>1</v>
      </c>
      <c r="Z52" t="n">
        <v>10</v>
      </c>
      <c r="AA52" t="n">
        <v>452.67705552974</v>
      </c>
      <c r="AB52" t="n">
        <v>619.3727180780197</v>
      </c>
      <c r="AC52" t="n">
        <v>560.2606551597222</v>
      </c>
      <c r="AD52" t="n">
        <v>452677.05552974</v>
      </c>
      <c r="AE52" t="n">
        <v>619372.7180780197</v>
      </c>
      <c r="AF52" t="n">
        <v>1.649958798574655e-05</v>
      </c>
      <c r="AG52" t="n">
        <v>36</v>
      </c>
      <c r="AH52" t="n">
        <v>560260.6551597222</v>
      </c>
    </row>
    <row r="53">
      <c r="A53" t="n">
        <v>51</v>
      </c>
      <c r="B53" t="n">
        <v>110</v>
      </c>
      <c r="C53" t="inlineStr">
        <is>
          <t xml:space="preserve">CONCLUIDO	</t>
        </is>
      </c>
      <c r="D53" t="n">
        <v>7.3892</v>
      </c>
      <c r="E53" t="n">
        <v>13.53</v>
      </c>
      <c r="F53" t="n">
        <v>10.54</v>
      </c>
      <c r="G53" t="n">
        <v>70.27</v>
      </c>
      <c r="H53" t="n">
        <v>1.04</v>
      </c>
      <c r="I53" t="n">
        <v>9</v>
      </c>
      <c r="J53" t="n">
        <v>234.65</v>
      </c>
      <c r="K53" t="n">
        <v>56.13</v>
      </c>
      <c r="L53" t="n">
        <v>13.75</v>
      </c>
      <c r="M53" t="n">
        <v>7</v>
      </c>
      <c r="N53" t="n">
        <v>54.78</v>
      </c>
      <c r="O53" t="n">
        <v>29174.59</v>
      </c>
      <c r="P53" t="n">
        <v>153.39</v>
      </c>
      <c r="Q53" t="n">
        <v>197.8</v>
      </c>
      <c r="R53" t="n">
        <v>32.08</v>
      </c>
      <c r="S53" t="n">
        <v>25.4</v>
      </c>
      <c r="T53" t="n">
        <v>2493.49</v>
      </c>
      <c r="U53" t="n">
        <v>0.79</v>
      </c>
      <c r="V53" t="n">
        <v>0.88</v>
      </c>
      <c r="W53" t="n">
        <v>2.95</v>
      </c>
      <c r="X53" t="n">
        <v>0.15</v>
      </c>
      <c r="Y53" t="n">
        <v>1</v>
      </c>
      <c r="Z53" t="n">
        <v>10</v>
      </c>
      <c r="AA53" t="n">
        <v>451.3645236238681</v>
      </c>
      <c r="AB53" t="n">
        <v>617.5768540195849</v>
      </c>
      <c r="AC53" t="n">
        <v>558.6361858465134</v>
      </c>
      <c r="AD53" t="n">
        <v>451364.5236238681</v>
      </c>
      <c r="AE53" t="n">
        <v>617576.8540195848</v>
      </c>
      <c r="AF53" t="n">
        <v>1.658262228234792e-05</v>
      </c>
      <c r="AG53" t="n">
        <v>36</v>
      </c>
      <c r="AH53" t="n">
        <v>558636.1858465134</v>
      </c>
    </row>
    <row r="54">
      <c r="A54" t="n">
        <v>52</v>
      </c>
      <c r="B54" t="n">
        <v>110</v>
      </c>
      <c r="C54" t="inlineStr">
        <is>
          <t xml:space="preserve">CONCLUIDO	</t>
        </is>
      </c>
      <c r="D54" t="n">
        <v>7.3822</v>
      </c>
      <c r="E54" t="n">
        <v>13.55</v>
      </c>
      <c r="F54" t="n">
        <v>10.55</v>
      </c>
      <c r="G54" t="n">
        <v>70.36</v>
      </c>
      <c r="H54" t="n">
        <v>1.06</v>
      </c>
      <c r="I54" t="n">
        <v>9</v>
      </c>
      <c r="J54" t="n">
        <v>235.08</v>
      </c>
      <c r="K54" t="n">
        <v>56.13</v>
      </c>
      <c r="L54" t="n">
        <v>14</v>
      </c>
      <c r="M54" t="n">
        <v>7</v>
      </c>
      <c r="N54" t="n">
        <v>54.96</v>
      </c>
      <c r="O54" t="n">
        <v>29227.61</v>
      </c>
      <c r="P54" t="n">
        <v>153.77</v>
      </c>
      <c r="Q54" t="n">
        <v>197.75</v>
      </c>
      <c r="R54" t="n">
        <v>32.62</v>
      </c>
      <c r="S54" t="n">
        <v>25.4</v>
      </c>
      <c r="T54" t="n">
        <v>2759.12</v>
      </c>
      <c r="U54" t="n">
        <v>0.78</v>
      </c>
      <c r="V54" t="n">
        <v>0.88</v>
      </c>
      <c r="W54" t="n">
        <v>2.95</v>
      </c>
      <c r="X54" t="n">
        <v>0.16</v>
      </c>
      <c r="Y54" t="n">
        <v>1</v>
      </c>
      <c r="Z54" t="n">
        <v>10</v>
      </c>
      <c r="AA54" t="n">
        <v>451.7793880232215</v>
      </c>
      <c r="AB54" t="n">
        <v>618.1444897933058</v>
      </c>
      <c r="AC54" t="n">
        <v>559.1496472586722</v>
      </c>
      <c r="AD54" t="n">
        <v>451779.3880232215</v>
      </c>
      <c r="AE54" t="n">
        <v>618144.4897933058</v>
      </c>
      <c r="AF54" t="n">
        <v>1.656691309109901e-05</v>
      </c>
      <c r="AG54" t="n">
        <v>36</v>
      </c>
      <c r="AH54" t="n">
        <v>559149.6472586722</v>
      </c>
    </row>
    <row r="55">
      <c r="A55" t="n">
        <v>53</v>
      </c>
      <c r="B55" t="n">
        <v>110</v>
      </c>
      <c r="C55" t="inlineStr">
        <is>
          <t xml:space="preserve">CONCLUIDO	</t>
        </is>
      </c>
      <c r="D55" t="n">
        <v>7.3825</v>
      </c>
      <c r="E55" t="n">
        <v>13.55</v>
      </c>
      <c r="F55" t="n">
        <v>10.55</v>
      </c>
      <c r="G55" t="n">
        <v>70.34999999999999</v>
      </c>
      <c r="H55" t="n">
        <v>1.08</v>
      </c>
      <c r="I55" t="n">
        <v>9</v>
      </c>
      <c r="J55" t="n">
        <v>235.51</v>
      </c>
      <c r="K55" t="n">
        <v>56.13</v>
      </c>
      <c r="L55" t="n">
        <v>14.25</v>
      </c>
      <c r="M55" t="n">
        <v>7</v>
      </c>
      <c r="N55" t="n">
        <v>55.14</v>
      </c>
      <c r="O55" t="n">
        <v>29280.69</v>
      </c>
      <c r="P55" t="n">
        <v>153.87</v>
      </c>
      <c r="Q55" t="n">
        <v>197.76</v>
      </c>
      <c r="R55" t="n">
        <v>32.54</v>
      </c>
      <c r="S55" t="n">
        <v>25.4</v>
      </c>
      <c r="T55" t="n">
        <v>2720.03</v>
      </c>
      <c r="U55" t="n">
        <v>0.78</v>
      </c>
      <c r="V55" t="n">
        <v>0.88</v>
      </c>
      <c r="W55" t="n">
        <v>2.95</v>
      </c>
      <c r="X55" t="n">
        <v>0.16</v>
      </c>
      <c r="Y55" t="n">
        <v>1</v>
      </c>
      <c r="Z55" t="n">
        <v>10</v>
      </c>
      <c r="AA55" t="n">
        <v>451.8479034618534</v>
      </c>
      <c r="AB55" t="n">
        <v>618.2382356391298</v>
      </c>
      <c r="AC55" t="n">
        <v>559.2344461325439</v>
      </c>
      <c r="AD55" t="n">
        <v>451847.9034618534</v>
      </c>
      <c r="AE55" t="n">
        <v>618238.2356391298</v>
      </c>
      <c r="AF55" t="n">
        <v>1.656758634215253e-05</v>
      </c>
      <c r="AG55" t="n">
        <v>36</v>
      </c>
      <c r="AH55" t="n">
        <v>559234.4461325438</v>
      </c>
    </row>
    <row r="56">
      <c r="A56" t="n">
        <v>54</v>
      </c>
      <c r="B56" t="n">
        <v>110</v>
      </c>
      <c r="C56" t="inlineStr">
        <is>
          <t xml:space="preserve">CONCLUIDO	</t>
        </is>
      </c>
      <c r="D56" t="n">
        <v>7.3825</v>
      </c>
      <c r="E56" t="n">
        <v>13.55</v>
      </c>
      <c r="F56" t="n">
        <v>10.55</v>
      </c>
      <c r="G56" t="n">
        <v>70.34999999999999</v>
      </c>
      <c r="H56" t="n">
        <v>1.09</v>
      </c>
      <c r="I56" t="n">
        <v>9</v>
      </c>
      <c r="J56" t="n">
        <v>235.94</v>
      </c>
      <c r="K56" t="n">
        <v>56.13</v>
      </c>
      <c r="L56" t="n">
        <v>14.5</v>
      </c>
      <c r="M56" t="n">
        <v>7</v>
      </c>
      <c r="N56" t="n">
        <v>55.32</v>
      </c>
      <c r="O56" t="n">
        <v>29333.84</v>
      </c>
      <c r="P56" t="n">
        <v>153.88</v>
      </c>
      <c r="Q56" t="n">
        <v>197.78</v>
      </c>
      <c r="R56" t="n">
        <v>32.51</v>
      </c>
      <c r="S56" t="n">
        <v>25.4</v>
      </c>
      <c r="T56" t="n">
        <v>2703.71</v>
      </c>
      <c r="U56" t="n">
        <v>0.78</v>
      </c>
      <c r="V56" t="n">
        <v>0.88</v>
      </c>
      <c r="W56" t="n">
        <v>2.95</v>
      </c>
      <c r="X56" t="n">
        <v>0.16</v>
      </c>
      <c r="Y56" t="n">
        <v>1</v>
      </c>
      <c r="Z56" t="n">
        <v>10</v>
      </c>
      <c r="AA56" t="n">
        <v>451.8552748923538</v>
      </c>
      <c r="AB56" t="n">
        <v>618.248321555545</v>
      </c>
      <c r="AC56" t="n">
        <v>559.2435694632521</v>
      </c>
      <c r="AD56" t="n">
        <v>451855.2748923538</v>
      </c>
      <c r="AE56" t="n">
        <v>618248.321555545</v>
      </c>
      <c r="AF56" t="n">
        <v>1.656758634215253e-05</v>
      </c>
      <c r="AG56" t="n">
        <v>36</v>
      </c>
      <c r="AH56" t="n">
        <v>559243.5694632521</v>
      </c>
    </row>
    <row r="57">
      <c r="A57" t="n">
        <v>55</v>
      </c>
      <c r="B57" t="n">
        <v>110</v>
      </c>
      <c r="C57" t="inlineStr">
        <is>
          <t xml:space="preserve">CONCLUIDO	</t>
        </is>
      </c>
      <c r="D57" t="n">
        <v>7.3826</v>
      </c>
      <c r="E57" t="n">
        <v>13.55</v>
      </c>
      <c r="F57" t="n">
        <v>10.55</v>
      </c>
      <c r="G57" t="n">
        <v>70.34999999999999</v>
      </c>
      <c r="H57" t="n">
        <v>1.11</v>
      </c>
      <c r="I57" t="n">
        <v>9</v>
      </c>
      <c r="J57" t="n">
        <v>236.37</v>
      </c>
      <c r="K57" t="n">
        <v>56.13</v>
      </c>
      <c r="L57" t="n">
        <v>14.75</v>
      </c>
      <c r="M57" t="n">
        <v>7</v>
      </c>
      <c r="N57" t="n">
        <v>55.5</v>
      </c>
      <c r="O57" t="n">
        <v>29387.05</v>
      </c>
      <c r="P57" t="n">
        <v>153.88</v>
      </c>
      <c r="Q57" t="n">
        <v>197.76</v>
      </c>
      <c r="R57" t="n">
        <v>32.41</v>
      </c>
      <c r="S57" t="n">
        <v>25.4</v>
      </c>
      <c r="T57" t="n">
        <v>2653.96</v>
      </c>
      <c r="U57" t="n">
        <v>0.78</v>
      </c>
      <c r="V57" t="n">
        <v>0.88</v>
      </c>
      <c r="W57" t="n">
        <v>2.95</v>
      </c>
      <c r="X57" t="n">
        <v>0.16</v>
      </c>
      <c r="Y57" t="n">
        <v>1</v>
      </c>
      <c r="Z57" t="n">
        <v>10</v>
      </c>
      <c r="AA57" t="n">
        <v>451.8535409324546</v>
      </c>
      <c r="AB57" t="n">
        <v>618.245949075114</v>
      </c>
      <c r="AC57" t="n">
        <v>559.2414234090236</v>
      </c>
      <c r="AD57" t="n">
        <v>451853.5409324546</v>
      </c>
      <c r="AE57" t="n">
        <v>618245.949075114</v>
      </c>
      <c r="AF57" t="n">
        <v>1.656781075917038e-05</v>
      </c>
      <c r="AG57" t="n">
        <v>36</v>
      </c>
      <c r="AH57" t="n">
        <v>559241.4234090236</v>
      </c>
    </row>
    <row r="58">
      <c r="A58" t="n">
        <v>56</v>
      </c>
      <c r="B58" t="n">
        <v>110</v>
      </c>
      <c r="C58" t="inlineStr">
        <is>
          <t xml:space="preserve">CONCLUIDO	</t>
        </is>
      </c>
      <c r="D58" t="n">
        <v>7.3817</v>
      </c>
      <c r="E58" t="n">
        <v>13.55</v>
      </c>
      <c r="F58" t="n">
        <v>10.55</v>
      </c>
      <c r="G58" t="n">
        <v>70.36</v>
      </c>
      <c r="H58" t="n">
        <v>1.13</v>
      </c>
      <c r="I58" t="n">
        <v>9</v>
      </c>
      <c r="J58" t="n">
        <v>236.81</v>
      </c>
      <c r="K58" t="n">
        <v>56.13</v>
      </c>
      <c r="L58" t="n">
        <v>15</v>
      </c>
      <c r="M58" t="n">
        <v>7</v>
      </c>
      <c r="N58" t="n">
        <v>55.68</v>
      </c>
      <c r="O58" t="n">
        <v>29440.33</v>
      </c>
      <c r="P58" t="n">
        <v>153.71</v>
      </c>
      <c r="Q58" t="n">
        <v>197.75</v>
      </c>
      <c r="R58" t="n">
        <v>32.5</v>
      </c>
      <c r="S58" t="n">
        <v>25.4</v>
      </c>
      <c r="T58" t="n">
        <v>2699.34</v>
      </c>
      <c r="U58" t="n">
        <v>0.78</v>
      </c>
      <c r="V58" t="n">
        <v>0.88</v>
      </c>
      <c r="W58" t="n">
        <v>2.95</v>
      </c>
      <c r="X58" t="n">
        <v>0.16</v>
      </c>
      <c r="Y58" t="n">
        <v>1</v>
      </c>
      <c r="Z58" t="n">
        <v>10</v>
      </c>
      <c r="AA58" t="n">
        <v>451.7438203632393</v>
      </c>
      <c r="AB58" t="n">
        <v>618.0958245517835</v>
      </c>
      <c r="AC58" t="n">
        <v>559.1056265594988</v>
      </c>
      <c r="AD58" t="n">
        <v>451743.8203632393</v>
      </c>
      <c r="AE58" t="n">
        <v>618095.8245517835</v>
      </c>
      <c r="AF58" t="n">
        <v>1.656579100600981e-05</v>
      </c>
      <c r="AG58" t="n">
        <v>36</v>
      </c>
      <c r="AH58" t="n">
        <v>559105.6265594987</v>
      </c>
    </row>
    <row r="59">
      <c r="A59" t="n">
        <v>57</v>
      </c>
      <c r="B59" t="n">
        <v>110</v>
      </c>
      <c r="C59" t="inlineStr">
        <is>
          <t xml:space="preserve">CONCLUIDO	</t>
        </is>
      </c>
      <c r="D59" t="n">
        <v>7.3854</v>
      </c>
      <c r="E59" t="n">
        <v>13.54</v>
      </c>
      <c r="F59" t="n">
        <v>10.55</v>
      </c>
      <c r="G59" t="n">
        <v>70.31999999999999</v>
      </c>
      <c r="H59" t="n">
        <v>1.14</v>
      </c>
      <c r="I59" t="n">
        <v>9</v>
      </c>
      <c r="J59" t="n">
        <v>237.24</v>
      </c>
      <c r="K59" t="n">
        <v>56.13</v>
      </c>
      <c r="L59" t="n">
        <v>15.25</v>
      </c>
      <c r="M59" t="n">
        <v>7</v>
      </c>
      <c r="N59" t="n">
        <v>55.86</v>
      </c>
      <c r="O59" t="n">
        <v>29493.67</v>
      </c>
      <c r="P59" t="n">
        <v>153.53</v>
      </c>
      <c r="Q59" t="n">
        <v>197.77</v>
      </c>
      <c r="R59" t="n">
        <v>32.43</v>
      </c>
      <c r="S59" t="n">
        <v>25.4</v>
      </c>
      <c r="T59" t="n">
        <v>2666.8</v>
      </c>
      <c r="U59" t="n">
        <v>0.78</v>
      </c>
      <c r="V59" t="n">
        <v>0.88</v>
      </c>
      <c r="W59" t="n">
        <v>2.95</v>
      </c>
      <c r="X59" t="n">
        <v>0.16</v>
      </c>
      <c r="Y59" t="n">
        <v>1</v>
      </c>
      <c r="Z59" t="n">
        <v>10</v>
      </c>
      <c r="AA59" t="n">
        <v>451.5471103600811</v>
      </c>
      <c r="AB59" t="n">
        <v>617.8266772472297</v>
      </c>
      <c r="AC59" t="n">
        <v>558.8621662959408</v>
      </c>
      <c r="AD59" t="n">
        <v>451547.1103600811</v>
      </c>
      <c r="AE59" t="n">
        <v>617826.6772472296</v>
      </c>
      <c r="AF59" t="n">
        <v>1.657409443566994e-05</v>
      </c>
      <c r="AG59" t="n">
        <v>36</v>
      </c>
      <c r="AH59" t="n">
        <v>558862.1662959409</v>
      </c>
    </row>
    <row r="60">
      <c r="A60" t="n">
        <v>58</v>
      </c>
      <c r="B60" t="n">
        <v>110</v>
      </c>
      <c r="C60" t="inlineStr">
        <is>
          <t xml:space="preserve">CONCLUIDO	</t>
        </is>
      </c>
      <c r="D60" t="n">
        <v>7.3872</v>
      </c>
      <c r="E60" t="n">
        <v>13.54</v>
      </c>
      <c r="F60" t="n">
        <v>10.54</v>
      </c>
      <c r="G60" t="n">
        <v>70.29000000000001</v>
      </c>
      <c r="H60" t="n">
        <v>1.16</v>
      </c>
      <c r="I60" t="n">
        <v>9</v>
      </c>
      <c r="J60" t="n">
        <v>237.67</v>
      </c>
      <c r="K60" t="n">
        <v>56.13</v>
      </c>
      <c r="L60" t="n">
        <v>15.5</v>
      </c>
      <c r="M60" t="n">
        <v>7</v>
      </c>
      <c r="N60" t="n">
        <v>56.05</v>
      </c>
      <c r="O60" t="n">
        <v>29547.07</v>
      </c>
      <c r="P60" t="n">
        <v>153.34</v>
      </c>
      <c r="Q60" t="n">
        <v>197.75</v>
      </c>
      <c r="R60" t="n">
        <v>32.23</v>
      </c>
      <c r="S60" t="n">
        <v>25.4</v>
      </c>
      <c r="T60" t="n">
        <v>2567.14</v>
      </c>
      <c r="U60" t="n">
        <v>0.79</v>
      </c>
      <c r="V60" t="n">
        <v>0.88</v>
      </c>
      <c r="W60" t="n">
        <v>2.95</v>
      </c>
      <c r="X60" t="n">
        <v>0.15</v>
      </c>
      <c r="Y60" t="n">
        <v>1</v>
      </c>
      <c r="Z60" t="n">
        <v>10</v>
      </c>
      <c r="AA60" t="n">
        <v>451.3622146591937</v>
      </c>
      <c r="AB60" t="n">
        <v>617.573694792253</v>
      </c>
      <c r="AC60" t="n">
        <v>558.6333281314041</v>
      </c>
      <c r="AD60" t="n">
        <v>451362.2146591938</v>
      </c>
      <c r="AE60" t="n">
        <v>617573.6947922531</v>
      </c>
      <c r="AF60" t="n">
        <v>1.657813394199109e-05</v>
      </c>
      <c r="AG60" t="n">
        <v>36</v>
      </c>
      <c r="AH60" t="n">
        <v>558633.3281314041</v>
      </c>
    </row>
    <row r="61">
      <c r="A61" t="n">
        <v>59</v>
      </c>
      <c r="B61" t="n">
        <v>110</v>
      </c>
      <c r="C61" t="inlineStr">
        <is>
          <t xml:space="preserve">CONCLUIDO	</t>
        </is>
      </c>
      <c r="D61" t="n">
        <v>7.4202</v>
      </c>
      <c r="E61" t="n">
        <v>13.48</v>
      </c>
      <c r="F61" t="n">
        <v>10.53</v>
      </c>
      <c r="G61" t="n">
        <v>78.95</v>
      </c>
      <c r="H61" t="n">
        <v>1.18</v>
      </c>
      <c r="I61" t="n">
        <v>8</v>
      </c>
      <c r="J61" t="n">
        <v>238.11</v>
      </c>
      <c r="K61" t="n">
        <v>56.13</v>
      </c>
      <c r="L61" t="n">
        <v>15.75</v>
      </c>
      <c r="M61" t="n">
        <v>6</v>
      </c>
      <c r="N61" t="n">
        <v>56.23</v>
      </c>
      <c r="O61" t="n">
        <v>29600.54</v>
      </c>
      <c r="P61" t="n">
        <v>152.99</v>
      </c>
      <c r="Q61" t="n">
        <v>197.78</v>
      </c>
      <c r="R61" t="n">
        <v>31.67</v>
      </c>
      <c r="S61" t="n">
        <v>25.4</v>
      </c>
      <c r="T61" t="n">
        <v>2289.92</v>
      </c>
      <c r="U61" t="n">
        <v>0.8</v>
      </c>
      <c r="V61" t="n">
        <v>0.88</v>
      </c>
      <c r="W61" t="n">
        <v>2.95</v>
      </c>
      <c r="X61" t="n">
        <v>0.14</v>
      </c>
      <c r="Y61" t="n">
        <v>1</v>
      </c>
      <c r="Z61" t="n">
        <v>10</v>
      </c>
      <c r="AA61" t="n">
        <v>450.5246615077096</v>
      </c>
      <c r="AB61" t="n">
        <v>616.4277176201551</v>
      </c>
      <c r="AC61" t="n">
        <v>557.5967214122221</v>
      </c>
      <c r="AD61" t="n">
        <v>450524.6615077096</v>
      </c>
      <c r="AE61" t="n">
        <v>616427.7176201552</v>
      </c>
      <c r="AF61" t="n">
        <v>1.66521915578788e-05</v>
      </c>
      <c r="AG61" t="n">
        <v>36</v>
      </c>
      <c r="AH61" t="n">
        <v>557596.7214122221</v>
      </c>
    </row>
    <row r="62">
      <c r="A62" t="n">
        <v>60</v>
      </c>
      <c r="B62" t="n">
        <v>110</v>
      </c>
      <c r="C62" t="inlineStr">
        <is>
          <t xml:space="preserve">CONCLUIDO	</t>
        </is>
      </c>
      <c r="D62" t="n">
        <v>7.423</v>
      </c>
      <c r="E62" t="n">
        <v>13.47</v>
      </c>
      <c r="F62" t="n">
        <v>10.52</v>
      </c>
      <c r="G62" t="n">
        <v>78.91</v>
      </c>
      <c r="H62" t="n">
        <v>1.19</v>
      </c>
      <c r="I62" t="n">
        <v>8</v>
      </c>
      <c r="J62" t="n">
        <v>238.54</v>
      </c>
      <c r="K62" t="n">
        <v>56.13</v>
      </c>
      <c r="L62" t="n">
        <v>16</v>
      </c>
      <c r="M62" t="n">
        <v>6</v>
      </c>
      <c r="N62" t="n">
        <v>56.41</v>
      </c>
      <c r="O62" t="n">
        <v>29654.08</v>
      </c>
      <c r="P62" t="n">
        <v>152.91</v>
      </c>
      <c r="Q62" t="n">
        <v>197.77</v>
      </c>
      <c r="R62" t="n">
        <v>31.45</v>
      </c>
      <c r="S62" t="n">
        <v>25.4</v>
      </c>
      <c r="T62" t="n">
        <v>2181.61</v>
      </c>
      <c r="U62" t="n">
        <v>0.8100000000000001</v>
      </c>
      <c r="V62" t="n">
        <v>0.88</v>
      </c>
      <c r="W62" t="n">
        <v>2.95</v>
      </c>
      <c r="X62" t="n">
        <v>0.13</v>
      </c>
      <c r="Y62" t="n">
        <v>1</v>
      </c>
      <c r="Z62" t="n">
        <v>10</v>
      </c>
      <c r="AA62" t="n">
        <v>450.4044828223491</v>
      </c>
      <c r="AB62" t="n">
        <v>616.2632838409354</v>
      </c>
      <c r="AC62" t="n">
        <v>557.447980962107</v>
      </c>
      <c r="AD62" t="n">
        <v>450404.4828223491</v>
      </c>
      <c r="AE62" t="n">
        <v>616263.2838409354</v>
      </c>
      <c r="AF62" t="n">
        <v>1.665847523437836e-05</v>
      </c>
      <c r="AG62" t="n">
        <v>36</v>
      </c>
      <c r="AH62" t="n">
        <v>557447.980962107</v>
      </c>
    </row>
    <row r="63">
      <c r="A63" t="n">
        <v>61</v>
      </c>
      <c r="B63" t="n">
        <v>110</v>
      </c>
      <c r="C63" t="inlineStr">
        <is>
          <t xml:space="preserve">CONCLUIDO	</t>
        </is>
      </c>
      <c r="D63" t="n">
        <v>7.423</v>
      </c>
      <c r="E63" t="n">
        <v>13.47</v>
      </c>
      <c r="F63" t="n">
        <v>10.52</v>
      </c>
      <c r="G63" t="n">
        <v>78.91</v>
      </c>
      <c r="H63" t="n">
        <v>1.21</v>
      </c>
      <c r="I63" t="n">
        <v>8</v>
      </c>
      <c r="J63" t="n">
        <v>238.97</v>
      </c>
      <c r="K63" t="n">
        <v>56.13</v>
      </c>
      <c r="L63" t="n">
        <v>16.25</v>
      </c>
      <c r="M63" t="n">
        <v>6</v>
      </c>
      <c r="N63" t="n">
        <v>56.6</v>
      </c>
      <c r="O63" t="n">
        <v>29707.68</v>
      </c>
      <c r="P63" t="n">
        <v>153</v>
      </c>
      <c r="Q63" t="n">
        <v>197.75</v>
      </c>
      <c r="R63" t="n">
        <v>31.47</v>
      </c>
      <c r="S63" t="n">
        <v>25.4</v>
      </c>
      <c r="T63" t="n">
        <v>2193.13</v>
      </c>
      <c r="U63" t="n">
        <v>0.8100000000000001</v>
      </c>
      <c r="V63" t="n">
        <v>0.88</v>
      </c>
      <c r="W63" t="n">
        <v>2.95</v>
      </c>
      <c r="X63" t="n">
        <v>0.13</v>
      </c>
      <c r="Y63" t="n">
        <v>1</v>
      </c>
      <c r="Z63" t="n">
        <v>10</v>
      </c>
      <c r="AA63" t="n">
        <v>450.4704637291289</v>
      </c>
      <c r="AB63" t="n">
        <v>616.3535618284639</v>
      </c>
      <c r="AC63" t="n">
        <v>557.5296429452115</v>
      </c>
      <c r="AD63" t="n">
        <v>450470.4637291289</v>
      </c>
      <c r="AE63" t="n">
        <v>616353.5618284638</v>
      </c>
      <c r="AF63" t="n">
        <v>1.665847523437836e-05</v>
      </c>
      <c r="AG63" t="n">
        <v>36</v>
      </c>
      <c r="AH63" t="n">
        <v>557529.6429452115</v>
      </c>
    </row>
    <row r="64">
      <c r="A64" t="n">
        <v>62</v>
      </c>
      <c r="B64" t="n">
        <v>110</v>
      </c>
      <c r="C64" t="inlineStr">
        <is>
          <t xml:space="preserve">CONCLUIDO	</t>
        </is>
      </c>
      <c r="D64" t="n">
        <v>7.4186</v>
      </c>
      <c r="E64" t="n">
        <v>13.48</v>
      </c>
      <c r="F64" t="n">
        <v>10.53</v>
      </c>
      <c r="G64" t="n">
        <v>78.97</v>
      </c>
      <c r="H64" t="n">
        <v>1.23</v>
      </c>
      <c r="I64" t="n">
        <v>8</v>
      </c>
      <c r="J64" t="n">
        <v>239.41</v>
      </c>
      <c r="K64" t="n">
        <v>56.13</v>
      </c>
      <c r="L64" t="n">
        <v>16.5</v>
      </c>
      <c r="M64" t="n">
        <v>6</v>
      </c>
      <c r="N64" t="n">
        <v>56.78</v>
      </c>
      <c r="O64" t="n">
        <v>29761.35</v>
      </c>
      <c r="P64" t="n">
        <v>153.17</v>
      </c>
      <c r="Q64" t="n">
        <v>197.77</v>
      </c>
      <c r="R64" t="n">
        <v>31.71</v>
      </c>
      <c r="S64" t="n">
        <v>25.4</v>
      </c>
      <c r="T64" t="n">
        <v>2308.58</v>
      </c>
      <c r="U64" t="n">
        <v>0.8</v>
      </c>
      <c r="V64" t="n">
        <v>0.88</v>
      </c>
      <c r="W64" t="n">
        <v>2.95</v>
      </c>
      <c r="X64" t="n">
        <v>0.14</v>
      </c>
      <c r="Y64" t="n">
        <v>1</v>
      </c>
      <c r="Z64" t="n">
        <v>10</v>
      </c>
      <c r="AA64" t="n">
        <v>450.6840233385499</v>
      </c>
      <c r="AB64" t="n">
        <v>616.6457635076587</v>
      </c>
      <c r="AC64" t="n">
        <v>557.7939573062516</v>
      </c>
      <c r="AD64" t="n">
        <v>450684.0233385499</v>
      </c>
      <c r="AE64" t="n">
        <v>616645.7635076586</v>
      </c>
      <c r="AF64" t="n">
        <v>1.664860088559333e-05</v>
      </c>
      <c r="AG64" t="n">
        <v>36</v>
      </c>
      <c r="AH64" t="n">
        <v>557793.9573062516</v>
      </c>
    </row>
    <row r="65">
      <c r="A65" t="n">
        <v>63</v>
      </c>
      <c r="B65" t="n">
        <v>110</v>
      </c>
      <c r="C65" t="inlineStr">
        <is>
          <t xml:space="preserve">CONCLUIDO	</t>
        </is>
      </c>
      <c r="D65" t="n">
        <v>7.4193</v>
      </c>
      <c r="E65" t="n">
        <v>13.48</v>
      </c>
      <c r="F65" t="n">
        <v>10.53</v>
      </c>
      <c r="G65" t="n">
        <v>78.95999999999999</v>
      </c>
      <c r="H65" t="n">
        <v>1.24</v>
      </c>
      <c r="I65" t="n">
        <v>8</v>
      </c>
      <c r="J65" t="n">
        <v>239.85</v>
      </c>
      <c r="K65" t="n">
        <v>56.13</v>
      </c>
      <c r="L65" t="n">
        <v>16.75</v>
      </c>
      <c r="M65" t="n">
        <v>6</v>
      </c>
      <c r="N65" t="n">
        <v>56.97</v>
      </c>
      <c r="O65" t="n">
        <v>29815.09</v>
      </c>
      <c r="P65" t="n">
        <v>153.14</v>
      </c>
      <c r="Q65" t="n">
        <v>197.76</v>
      </c>
      <c r="R65" t="n">
        <v>31.6</v>
      </c>
      <c r="S65" t="n">
        <v>25.4</v>
      </c>
      <c r="T65" t="n">
        <v>2258.17</v>
      </c>
      <c r="U65" t="n">
        <v>0.8</v>
      </c>
      <c r="V65" t="n">
        <v>0.88</v>
      </c>
      <c r="W65" t="n">
        <v>2.95</v>
      </c>
      <c r="X65" t="n">
        <v>0.14</v>
      </c>
      <c r="Y65" t="n">
        <v>1</v>
      </c>
      <c r="Z65" t="n">
        <v>10</v>
      </c>
      <c r="AA65" t="n">
        <v>450.6500515612411</v>
      </c>
      <c r="AB65" t="n">
        <v>616.5992818232158</v>
      </c>
      <c r="AC65" t="n">
        <v>557.7519117685347</v>
      </c>
      <c r="AD65" t="n">
        <v>450650.0515612412</v>
      </c>
      <c r="AE65" t="n">
        <v>616599.2818232159</v>
      </c>
      <c r="AF65" t="n">
        <v>1.665017180471823e-05</v>
      </c>
      <c r="AG65" t="n">
        <v>36</v>
      </c>
      <c r="AH65" t="n">
        <v>557751.9117685347</v>
      </c>
    </row>
    <row r="66">
      <c r="A66" t="n">
        <v>64</v>
      </c>
      <c r="B66" t="n">
        <v>110</v>
      </c>
      <c r="C66" t="inlineStr">
        <is>
          <t xml:space="preserve">CONCLUIDO	</t>
        </is>
      </c>
      <c r="D66" t="n">
        <v>7.4228</v>
      </c>
      <c r="E66" t="n">
        <v>13.47</v>
      </c>
      <c r="F66" t="n">
        <v>10.52</v>
      </c>
      <c r="G66" t="n">
        <v>78.91</v>
      </c>
      <c r="H66" t="n">
        <v>1.26</v>
      </c>
      <c r="I66" t="n">
        <v>8</v>
      </c>
      <c r="J66" t="n">
        <v>240.28</v>
      </c>
      <c r="K66" t="n">
        <v>56.13</v>
      </c>
      <c r="L66" t="n">
        <v>17</v>
      </c>
      <c r="M66" t="n">
        <v>6</v>
      </c>
      <c r="N66" t="n">
        <v>57.16</v>
      </c>
      <c r="O66" t="n">
        <v>29869.01</v>
      </c>
      <c r="P66" t="n">
        <v>152.89</v>
      </c>
      <c r="Q66" t="n">
        <v>197.77</v>
      </c>
      <c r="R66" t="n">
        <v>31.41</v>
      </c>
      <c r="S66" t="n">
        <v>25.4</v>
      </c>
      <c r="T66" t="n">
        <v>2162.32</v>
      </c>
      <c r="U66" t="n">
        <v>0.8100000000000001</v>
      </c>
      <c r="V66" t="n">
        <v>0.88</v>
      </c>
      <c r="W66" t="n">
        <v>2.95</v>
      </c>
      <c r="X66" t="n">
        <v>0.13</v>
      </c>
      <c r="Y66" t="n">
        <v>1</v>
      </c>
      <c r="Z66" t="n">
        <v>10</v>
      </c>
      <c r="AA66" t="n">
        <v>450.3932300518246</v>
      </c>
      <c r="AB66" t="n">
        <v>616.2478873038667</v>
      </c>
      <c r="AC66" t="n">
        <v>557.434053848927</v>
      </c>
      <c r="AD66" t="n">
        <v>450393.2300518246</v>
      </c>
      <c r="AE66" t="n">
        <v>616247.8873038667</v>
      </c>
      <c r="AF66" t="n">
        <v>1.665802640034268e-05</v>
      </c>
      <c r="AG66" t="n">
        <v>36</v>
      </c>
      <c r="AH66" t="n">
        <v>557434.0538489269</v>
      </c>
    </row>
    <row r="67">
      <c r="A67" t="n">
        <v>65</v>
      </c>
      <c r="B67" t="n">
        <v>110</v>
      </c>
      <c r="C67" t="inlineStr">
        <is>
          <t xml:space="preserve">CONCLUIDO	</t>
        </is>
      </c>
      <c r="D67" t="n">
        <v>7.4228</v>
      </c>
      <c r="E67" t="n">
        <v>13.47</v>
      </c>
      <c r="F67" t="n">
        <v>10.52</v>
      </c>
      <c r="G67" t="n">
        <v>78.91</v>
      </c>
      <c r="H67" t="n">
        <v>1.27</v>
      </c>
      <c r="I67" t="n">
        <v>8</v>
      </c>
      <c r="J67" t="n">
        <v>240.72</v>
      </c>
      <c r="K67" t="n">
        <v>56.13</v>
      </c>
      <c r="L67" t="n">
        <v>17.25</v>
      </c>
      <c r="M67" t="n">
        <v>6</v>
      </c>
      <c r="N67" t="n">
        <v>57.34</v>
      </c>
      <c r="O67" t="n">
        <v>29922.88</v>
      </c>
      <c r="P67" t="n">
        <v>152.8</v>
      </c>
      <c r="Q67" t="n">
        <v>197.75</v>
      </c>
      <c r="R67" t="n">
        <v>31.44</v>
      </c>
      <c r="S67" t="n">
        <v>25.4</v>
      </c>
      <c r="T67" t="n">
        <v>2177.06</v>
      </c>
      <c r="U67" t="n">
        <v>0.8100000000000001</v>
      </c>
      <c r="V67" t="n">
        <v>0.88</v>
      </c>
      <c r="W67" t="n">
        <v>2.95</v>
      </c>
      <c r="X67" t="n">
        <v>0.13</v>
      </c>
      <c r="Y67" t="n">
        <v>1</v>
      </c>
      <c r="Z67" t="n">
        <v>10</v>
      </c>
      <c r="AA67" t="n">
        <v>450.3272473672546</v>
      </c>
      <c r="AB67" t="n">
        <v>616.1576068838874</v>
      </c>
      <c r="AC67" t="n">
        <v>557.3523896655211</v>
      </c>
      <c r="AD67" t="n">
        <v>450327.2473672546</v>
      </c>
      <c r="AE67" t="n">
        <v>616157.6068838874</v>
      </c>
      <c r="AF67" t="n">
        <v>1.665802640034268e-05</v>
      </c>
      <c r="AG67" t="n">
        <v>36</v>
      </c>
      <c r="AH67" t="n">
        <v>557352.3896655211</v>
      </c>
    </row>
    <row r="68">
      <c r="A68" t="n">
        <v>66</v>
      </c>
      <c r="B68" t="n">
        <v>110</v>
      </c>
      <c r="C68" t="inlineStr">
        <is>
          <t xml:space="preserve">CONCLUIDO	</t>
        </is>
      </c>
      <c r="D68" t="n">
        <v>7.4202</v>
      </c>
      <c r="E68" t="n">
        <v>13.48</v>
      </c>
      <c r="F68" t="n">
        <v>10.53</v>
      </c>
      <c r="G68" t="n">
        <v>78.95</v>
      </c>
      <c r="H68" t="n">
        <v>1.29</v>
      </c>
      <c r="I68" t="n">
        <v>8</v>
      </c>
      <c r="J68" t="n">
        <v>241.16</v>
      </c>
      <c r="K68" t="n">
        <v>56.13</v>
      </c>
      <c r="L68" t="n">
        <v>17.5</v>
      </c>
      <c r="M68" t="n">
        <v>6</v>
      </c>
      <c r="N68" t="n">
        <v>57.53</v>
      </c>
      <c r="O68" t="n">
        <v>29976.82</v>
      </c>
      <c r="P68" t="n">
        <v>152.86</v>
      </c>
      <c r="Q68" t="n">
        <v>197.78</v>
      </c>
      <c r="R68" t="n">
        <v>31.62</v>
      </c>
      <c r="S68" t="n">
        <v>25.4</v>
      </c>
      <c r="T68" t="n">
        <v>2268.5</v>
      </c>
      <c r="U68" t="n">
        <v>0.8</v>
      </c>
      <c r="V68" t="n">
        <v>0.88</v>
      </c>
      <c r="W68" t="n">
        <v>2.95</v>
      </c>
      <c r="X68" t="n">
        <v>0.14</v>
      </c>
      <c r="Y68" t="n">
        <v>1</v>
      </c>
      <c r="Z68" t="n">
        <v>10</v>
      </c>
      <c r="AA68" t="n">
        <v>450.4293197900059</v>
      </c>
      <c r="AB68" t="n">
        <v>616.2972668758132</v>
      </c>
      <c r="AC68" t="n">
        <v>557.4787207038315</v>
      </c>
      <c r="AD68" t="n">
        <v>450429.3197900059</v>
      </c>
      <c r="AE68" t="n">
        <v>616297.2668758132</v>
      </c>
      <c r="AF68" t="n">
        <v>1.66521915578788e-05</v>
      </c>
      <c r="AG68" t="n">
        <v>36</v>
      </c>
      <c r="AH68" t="n">
        <v>557478.7207038315</v>
      </c>
    </row>
    <row r="69">
      <c r="A69" t="n">
        <v>67</v>
      </c>
      <c r="B69" t="n">
        <v>110</v>
      </c>
      <c r="C69" t="inlineStr">
        <is>
          <t xml:space="preserve">CONCLUIDO	</t>
        </is>
      </c>
      <c r="D69" t="n">
        <v>7.4215</v>
      </c>
      <c r="E69" t="n">
        <v>13.47</v>
      </c>
      <c r="F69" t="n">
        <v>10.52</v>
      </c>
      <c r="G69" t="n">
        <v>78.93000000000001</v>
      </c>
      <c r="H69" t="n">
        <v>1.31</v>
      </c>
      <c r="I69" t="n">
        <v>8</v>
      </c>
      <c r="J69" t="n">
        <v>241.59</v>
      </c>
      <c r="K69" t="n">
        <v>56.13</v>
      </c>
      <c r="L69" t="n">
        <v>17.75</v>
      </c>
      <c r="M69" t="n">
        <v>6</v>
      </c>
      <c r="N69" t="n">
        <v>57.72</v>
      </c>
      <c r="O69" t="n">
        <v>30030.83</v>
      </c>
      <c r="P69" t="n">
        <v>152.45</v>
      </c>
      <c r="Q69" t="n">
        <v>197.75</v>
      </c>
      <c r="R69" t="n">
        <v>31.41</v>
      </c>
      <c r="S69" t="n">
        <v>25.4</v>
      </c>
      <c r="T69" t="n">
        <v>2162.19</v>
      </c>
      <c r="U69" t="n">
        <v>0.8100000000000001</v>
      </c>
      <c r="V69" t="n">
        <v>0.88</v>
      </c>
      <c r="W69" t="n">
        <v>2.95</v>
      </c>
      <c r="X69" t="n">
        <v>0.13</v>
      </c>
      <c r="Y69" t="n">
        <v>1</v>
      </c>
      <c r="Z69" t="n">
        <v>10</v>
      </c>
      <c r="AA69" t="n">
        <v>450.0927587579923</v>
      </c>
      <c r="AB69" t="n">
        <v>615.8367692237873</v>
      </c>
      <c r="AC69" t="n">
        <v>557.0621723014026</v>
      </c>
      <c r="AD69" t="n">
        <v>450092.7587579923</v>
      </c>
      <c r="AE69" t="n">
        <v>615836.7692237874</v>
      </c>
      <c r="AF69" t="n">
        <v>1.665510897911074e-05</v>
      </c>
      <c r="AG69" t="n">
        <v>36</v>
      </c>
      <c r="AH69" t="n">
        <v>557062.1723014025</v>
      </c>
    </row>
    <row r="70">
      <c r="A70" t="n">
        <v>68</v>
      </c>
      <c r="B70" t="n">
        <v>110</v>
      </c>
      <c r="C70" t="inlineStr">
        <is>
          <t xml:space="preserve">CONCLUIDO	</t>
        </is>
      </c>
      <c r="D70" t="n">
        <v>7.4158</v>
      </c>
      <c r="E70" t="n">
        <v>13.48</v>
      </c>
      <c r="F70" t="n">
        <v>10.53</v>
      </c>
      <c r="G70" t="n">
        <v>79.01000000000001</v>
      </c>
      <c r="H70" t="n">
        <v>1.32</v>
      </c>
      <c r="I70" t="n">
        <v>8</v>
      </c>
      <c r="J70" t="n">
        <v>242.03</v>
      </c>
      <c r="K70" t="n">
        <v>56.13</v>
      </c>
      <c r="L70" t="n">
        <v>18</v>
      </c>
      <c r="M70" t="n">
        <v>6</v>
      </c>
      <c r="N70" t="n">
        <v>57.91</v>
      </c>
      <c r="O70" t="n">
        <v>30084.9</v>
      </c>
      <c r="P70" t="n">
        <v>152.29</v>
      </c>
      <c r="Q70" t="n">
        <v>197.76</v>
      </c>
      <c r="R70" t="n">
        <v>31.87</v>
      </c>
      <c r="S70" t="n">
        <v>25.4</v>
      </c>
      <c r="T70" t="n">
        <v>2389.38</v>
      </c>
      <c r="U70" t="n">
        <v>0.8</v>
      </c>
      <c r="V70" t="n">
        <v>0.88</v>
      </c>
      <c r="W70" t="n">
        <v>2.95</v>
      </c>
      <c r="X70" t="n">
        <v>0.14</v>
      </c>
      <c r="Y70" t="n">
        <v>1</v>
      </c>
      <c r="Z70" t="n">
        <v>10</v>
      </c>
      <c r="AA70" t="n">
        <v>450.0861416079997</v>
      </c>
      <c r="AB70" t="n">
        <v>615.8277153472395</v>
      </c>
      <c r="AC70" t="n">
        <v>557.0539825141251</v>
      </c>
      <c r="AD70" t="n">
        <v>450086.1416079997</v>
      </c>
      <c r="AE70" t="n">
        <v>615827.7153472395</v>
      </c>
      <c r="AF70" t="n">
        <v>1.664231720909377e-05</v>
      </c>
      <c r="AG70" t="n">
        <v>36</v>
      </c>
      <c r="AH70" t="n">
        <v>557053.9825141251</v>
      </c>
    </row>
    <row r="71">
      <c r="A71" t="n">
        <v>69</v>
      </c>
      <c r="B71" t="n">
        <v>110</v>
      </c>
      <c r="C71" t="inlineStr">
        <is>
          <t xml:space="preserve">CONCLUIDO	</t>
        </is>
      </c>
      <c r="D71" t="n">
        <v>7.4537</v>
      </c>
      <c r="E71" t="n">
        <v>13.42</v>
      </c>
      <c r="F71" t="n">
        <v>10.51</v>
      </c>
      <c r="G71" t="n">
        <v>90.06999999999999</v>
      </c>
      <c r="H71" t="n">
        <v>1.34</v>
      </c>
      <c r="I71" t="n">
        <v>7</v>
      </c>
      <c r="J71" t="n">
        <v>242.47</v>
      </c>
      <c r="K71" t="n">
        <v>56.13</v>
      </c>
      <c r="L71" t="n">
        <v>18.25</v>
      </c>
      <c r="M71" t="n">
        <v>5</v>
      </c>
      <c r="N71" t="n">
        <v>58.1</v>
      </c>
      <c r="O71" t="n">
        <v>30139.04</v>
      </c>
      <c r="P71" t="n">
        <v>151.96</v>
      </c>
      <c r="Q71" t="n">
        <v>197.75</v>
      </c>
      <c r="R71" t="n">
        <v>31.08</v>
      </c>
      <c r="S71" t="n">
        <v>25.4</v>
      </c>
      <c r="T71" t="n">
        <v>2003.37</v>
      </c>
      <c r="U71" t="n">
        <v>0.82</v>
      </c>
      <c r="V71" t="n">
        <v>0.89</v>
      </c>
      <c r="W71" t="n">
        <v>2.95</v>
      </c>
      <c r="X71" t="n">
        <v>0.12</v>
      </c>
      <c r="Y71" t="n">
        <v>1</v>
      </c>
      <c r="Z71" t="n">
        <v>10</v>
      </c>
      <c r="AA71" t="n">
        <v>440.204424011055</v>
      </c>
      <c r="AB71" t="n">
        <v>602.3071133804873</v>
      </c>
      <c r="AC71" t="n">
        <v>544.8237678227957</v>
      </c>
      <c r="AD71" t="n">
        <v>440204.424011055</v>
      </c>
      <c r="AE71" t="n">
        <v>602307.1133804873</v>
      </c>
      <c r="AF71" t="n">
        <v>1.672737125885572e-05</v>
      </c>
      <c r="AG71" t="n">
        <v>35</v>
      </c>
      <c r="AH71" t="n">
        <v>544823.7678227958</v>
      </c>
    </row>
    <row r="72">
      <c r="A72" t="n">
        <v>70</v>
      </c>
      <c r="B72" t="n">
        <v>110</v>
      </c>
      <c r="C72" t="inlineStr">
        <is>
          <t xml:space="preserve">CONCLUIDO	</t>
        </is>
      </c>
      <c r="D72" t="n">
        <v>7.455</v>
      </c>
      <c r="E72" t="n">
        <v>13.41</v>
      </c>
      <c r="F72" t="n">
        <v>10.51</v>
      </c>
      <c r="G72" t="n">
        <v>90.05</v>
      </c>
      <c r="H72" t="n">
        <v>1.35</v>
      </c>
      <c r="I72" t="n">
        <v>7</v>
      </c>
      <c r="J72" t="n">
        <v>242.91</v>
      </c>
      <c r="K72" t="n">
        <v>56.13</v>
      </c>
      <c r="L72" t="n">
        <v>18.5</v>
      </c>
      <c r="M72" t="n">
        <v>5</v>
      </c>
      <c r="N72" t="n">
        <v>58.28</v>
      </c>
      <c r="O72" t="n">
        <v>30193.25</v>
      </c>
      <c r="P72" t="n">
        <v>152.27</v>
      </c>
      <c r="Q72" t="n">
        <v>197.82</v>
      </c>
      <c r="R72" t="n">
        <v>30.99</v>
      </c>
      <c r="S72" t="n">
        <v>25.4</v>
      </c>
      <c r="T72" t="n">
        <v>1958.2</v>
      </c>
      <c r="U72" t="n">
        <v>0.82</v>
      </c>
      <c r="V72" t="n">
        <v>0.89</v>
      </c>
      <c r="W72" t="n">
        <v>2.95</v>
      </c>
      <c r="X72" t="n">
        <v>0.12</v>
      </c>
      <c r="Y72" t="n">
        <v>1</v>
      </c>
      <c r="Z72" t="n">
        <v>10</v>
      </c>
      <c r="AA72" t="n">
        <v>440.4088607097147</v>
      </c>
      <c r="AB72" t="n">
        <v>602.5868326907041</v>
      </c>
      <c r="AC72" t="n">
        <v>545.0767911146339</v>
      </c>
      <c r="AD72" t="n">
        <v>440408.8607097147</v>
      </c>
      <c r="AE72" t="n">
        <v>602586.8326907041</v>
      </c>
      <c r="AF72" t="n">
        <v>1.673028868008766e-05</v>
      </c>
      <c r="AG72" t="n">
        <v>35</v>
      </c>
      <c r="AH72" t="n">
        <v>545076.7911146339</v>
      </c>
    </row>
    <row r="73">
      <c r="A73" t="n">
        <v>71</v>
      </c>
      <c r="B73" t="n">
        <v>110</v>
      </c>
      <c r="C73" t="inlineStr">
        <is>
          <t xml:space="preserve">CONCLUIDO	</t>
        </is>
      </c>
      <c r="D73" t="n">
        <v>7.4513</v>
      </c>
      <c r="E73" t="n">
        <v>13.42</v>
      </c>
      <c r="F73" t="n">
        <v>10.51</v>
      </c>
      <c r="G73" t="n">
        <v>90.09999999999999</v>
      </c>
      <c r="H73" t="n">
        <v>1.37</v>
      </c>
      <c r="I73" t="n">
        <v>7</v>
      </c>
      <c r="J73" t="n">
        <v>243.35</v>
      </c>
      <c r="K73" t="n">
        <v>56.13</v>
      </c>
      <c r="L73" t="n">
        <v>18.75</v>
      </c>
      <c r="M73" t="n">
        <v>5</v>
      </c>
      <c r="N73" t="n">
        <v>58.47</v>
      </c>
      <c r="O73" t="n">
        <v>30247.53</v>
      </c>
      <c r="P73" t="n">
        <v>152.51</v>
      </c>
      <c r="Q73" t="n">
        <v>197.75</v>
      </c>
      <c r="R73" t="n">
        <v>31.27</v>
      </c>
      <c r="S73" t="n">
        <v>25.4</v>
      </c>
      <c r="T73" t="n">
        <v>2095.13</v>
      </c>
      <c r="U73" t="n">
        <v>0.8100000000000001</v>
      </c>
      <c r="V73" t="n">
        <v>0.89</v>
      </c>
      <c r="W73" t="n">
        <v>2.95</v>
      </c>
      <c r="X73" t="n">
        <v>0.12</v>
      </c>
      <c r="Y73" t="n">
        <v>1</v>
      </c>
      <c r="Z73" t="n">
        <v>10</v>
      </c>
      <c r="AA73" t="n">
        <v>440.6464776059128</v>
      </c>
      <c r="AB73" t="n">
        <v>602.9119506110001</v>
      </c>
      <c r="AC73" t="n">
        <v>545.3708802369226</v>
      </c>
      <c r="AD73" t="n">
        <v>440646.4776059128</v>
      </c>
      <c r="AE73" t="n">
        <v>602911.9506110001</v>
      </c>
      <c r="AF73" t="n">
        <v>1.672198525042752e-05</v>
      </c>
      <c r="AG73" t="n">
        <v>35</v>
      </c>
      <c r="AH73" t="n">
        <v>545370.8802369226</v>
      </c>
    </row>
    <row r="74">
      <c r="A74" t="n">
        <v>72</v>
      </c>
      <c r="B74" t="n">
        <v>110</v>
      </c>
      <c r="C74" t="inlineStr">
        <is>
          <t xml:space="preserve">CONCLUIDO	</t>
        </is>
      </c>
      <c r="D74" t="n">
        <v>7.4523</v>
      </c>
      <c r="E74" t="n">
        <v>13.42</v>
      </c>
      <c r="F74" t="n">
        <v>10.51</v>
      </c>
      <c r="G74" t="n">
        <v>90.09</v>
      </c>
      <c r="H74" t="n">
        <v>1.39</v>
      </c>
      <c r="I74" t="n">
        <v>7</v>
      </c>
      <c r="J74" t="n">
        <v>243.79</v>
      </c>
      <c r="K74" t="n">
        <v>56.13</v>
      </c>
      <c r="L74" t="n">
        <v>19</v>
      </c>
      <c r="M74" t="n">
        <v>5</v>
      </c>
      <c r="N74" t="n">
        <v>58.67</v>
      </c>
      <c r="O74" t="n">
        <v>30301.87</v>
      </c>
      <c r="P74" t="n">
        <v>152.53</v>
      </c>
      <c r="Q74" t="n">
        <v>197.76</v>
      </c>
      <c r="R74" t="n">
        <v>30.98</v>
      </c>
      <c r="S74" t="n">
        <v>25.4</v>
      </c>
      <c r="T74" t="n">
        <v>1953.21</v>
      </c>
      <c r="U74" t="n">
        <v>0.82</v>
      </c>
      <c r="V74" t="n">
        <v>0.89</v>
      </c>
      <c r="W74" t="n">
        <v>2.95</v>
      </c>
      <c r="X74" t="n">
        <v>0.12</v>
      </c>
      <c r="Y74" t="n">
        <v>1</v>
      </c>
      <c r="Z74" t="n">
        <v>10</v>
      </c>
      <c r="AA74" t="n">
        <v>440.6442051722933</v>
      </c>
      <c r="AB74" t="n">
        <v>602.908841367069</v>
      </c>
      <c r="AC74" t="n">
        <v>545.3680677348686</v>
      </c>
      <c r="AD74" t="n">
        <v>440644.2051722933</v>
      </c>
      <c r="AE74" t="n">
        <v>602908.841367069</v>
      </c>
      <c r="AF74" t="n">
        <v>1.672422942060594e-05</v>
      </c>
      <c r="AG74" t="n">
        <v>35</v>
      </c>
      <c r="AH74" t="n">
        <v>545368.0677348686</v>
      </c>
    </row>
    <row r="75">
      <c r="A75" t="n">
        <v>73</v>
      </c>
      <c r="B75" t="n">
        <v>110</v>
      </c>
      <c r="C75" t="inlineStr">
        <is>
          <t xml:space="preserve">CONCLUIDO	</t>
        </is>
      </c>
      <c r="D75" t="n">
        <v>7.458</v>
      </c>
      <c r="E75" t="n">
        <v>13.41</v>
      </c>
      <c r="F75" t="n">
        <v>10.5</v>
      </c>
      <c r="G75" t="n">
        <v>90</v>
      </c>
      <c r="H75" t="n">
        <v>1.4</v>
      </c>
      <c r="I75" t="n">
        <v>7</v>
      </c>
      <c r="J75" t="n">
        <v>244.23</v>
      </c>
      <c r="K75" t="n">
        <v>56.13</v>
      </c>
      <c r="L75" t="n">
        <v>19.25</v>
      </c>
      <c r="M75" t="n">
        <v>5</v>
      </c>
      <c r="N75" t="n">
        <v>58.86</v>
      </c>
      <c r="O75" t="n">
        <v>30356.29</v>
      </c>
      <c r="P75" t="n">
        <v>152.32</v>
      </c>
      <c r="Q75" t="n">
        <v>197.75</v>
      </c>
      <c r="R75" t="n">
        <v>30.82</v>
      </c>
      <c r="S75" t="n">
        <v>25.4</v>
      </c>
      <c r="T75" t="n">
        <v>1869.75</v>
      </c>
      <c r="U75" t="n">
        <v>0.82</v>
      </c>
      <c r="V75" t="n">
        <v>0.89</v>
      </c>
      <c r="W75" t="n">
        <v>2.95</v>
      </c>
      <c r="X75" t="n">
        <v>0.11</v>
      </c>
      <c r="Y75" t="n">
        <v>1</v>
      </c>
      <c r="Z75" t="n">
        <v>10</v>
      </c>
      <c r="AA75" t="n">
        <v>440.3811676266013</v>
      </c>
      <c r="AB75" t="n">
        <v>602.5489417926557</v>
      </c>
      <c r="AC75" t="n">
        <v>545.0425164707151</v>
      </c>
      <c r="AD75" t="n">
        <v>440381.1676266013</v>
      </c>
      <c r="AE75" t="n">
        <v>602548.9417926557</v>
      </c>
      <c r="AF75" t="n">
        <v>1.673702119062291e-05</v>
      </c>
      <c r="AG75" t="n">
        <v>35</v>
      </c>
      <c r="AH75" t="n">
        <v>545042.5164707151</v>
      </c>
    </row>
    <row r="76">
      <c r="A76" t="n">
        <v>74</v>
      </c>
      <c r="B76" t="n">
        <v>110</v>
      </c>
      <c r="C76" t="inlineStr">
        <is>
          <t xml:space="preserve">CONCLUIDO	</t>
        </is>
      </c>
      <c r="D76" t="n">
        <v>7.45</v>
      </c>
      <c r="E76" t="n">
        <v>13.42</v>
      </c>
      <c r="F76" t="n">
        <v>10.51</v>
      </c>
      <c r="G76" t="n">
        <v>90.12</v>
      </c>
      <c r="H76" t="n">
        <v>1.42</v>
      </c>
      <c r="I76" t="n">
        <v>7</v>
      </c>
      <c r="J76" t="n">
        <v>244.68</v>
      </c>
      <c r="K76" t="n">
        <v>56.13</v>
      </c>
      <c r="L76" t="n">
        <v>19.5</v>
      </c>
      <c r="M76" t="n">
        <v>5</v>
      </c>
      <c r="N76" t="n">
        <v>59.05</v>
      </c>
      <c r="O76" t="n">
        <v>30410.77</v>
      </c>
      <c r="P76" t="n">
        <v>152.55</v>
      </c>
      <c r="Q76" t="n">
        <v>197.75</v>
      </c>
      <c r="R76" t="n">
        <v>31.19</v>
      </c>
      <c r="S76" t="n">
        <v>25.4</v>
      </c>
      <c r="T76" t="n">
        <v>2054.79</v>
      </c>
      <c r="U76" t="n">
        <v>0.8100000000000001</v>
      </c>
      <c r="V76" t="n">
        <v>0.88</v>
      </c>
      <c r="W76" t="n">
        <v>2.95</v>
      </c>
      <c r="X76" t="n">
        <v>0.12</v>
      </c>
      <c r="Y76" t="n">
        <v>1</v>
      </c>
      <c r="Z76" t="n">
        <v>10</v>
      </c>
      <c r="AA76" t="n">
        <v>440.6976433212955</v>
      </c>
      <c r="AB76" t="n">
        <v>602.9819578000587</v>
      </c>
      <c r="AC76" t="n">
        <v>545.4342060381132</v>
      </c>
      <c r="AD76" t="n">
        <v>440697.6433212955</v>
      </c>
      <c r="AE76" t="n">
        <v>602981.9578000586</v>
      </c>
      <c r="AF76" t="n">
        <v>1.671906782919558e-05</v>
      </c>
      <c r="AG76" t="n">
        <v>35</v>
      </c>
      <c r="AH76" t="n">
        <v>545434.2060381132</v>
      </c>
    </row>
    <row r="77">
      <c r="A77" t="n">
        <v>75</v>
      </c>
      <c r="B77" t="n">
        <v>110</v>
      </c>
      <c r="C77" t="inlineStr">
        <is>
          <t xml:space="preserve">CONCLUIDO	</t>
        </is>
      </c>
      <c r="D77" t="n">
        <v>7.4503</v>
      </c>
      <c r="E77" t="n">
        <v>13.42</v>
      </c>
      <c r="F77" t="n">
        <v>10.51</v>
      </c>
      <c r="G77" t="n">
        <v>90.12</v>
      </c>
      <c r="H77" t="n">
        <v>1.43</v>
      </c>
      <c r="I77" t="n">
        <v>7</v>
      </c>
      <c r="J77" t="n">
        <v>245.12</v>
      </c>
      <c r="K77" t="n">
        <v>56.13</v>
      </c>
      <c r="L77" t="n">
        <v>19.75</v>
      </c>
      <c r="M77" t="n">
        <v>5</v>
      </c>
      <c r="N77" t="n">
        <v>59.24</v>
      </c>
      <c r="O77" t="n">
        <v>30465.32</v>
      </c>
      <c r="P77" t="n">
        <v>152.53</v>
      </c>
      <c r="Q77" t="n">
        <v>197.75</v>
      </c>
      <c r="R77" t="n">
        <v>31.3</v>
      </c>
      <c r="S77" t="n">
        <v>25.4</v>
      </c>
      <c r="T77" t="n">
        <v>2111.25</v>
      </c>
      <c r="U77" t="n">
        <v>0.8100000000000001</v>
      </c>
      <c r="V77" t="n">
        <v>0.89</v>
      </c>
      <c r="W77" t="n">
        <v>2.95</v>
      </c>
      <c r="X77" t="n">
        <v>0.12</v>
      </c>
      <c r="Y77" t="n">
        <v>1</v>
      </c>
      <c r="Z77" t="n">
        <v>10</v>
      </c>
      <c r="AA77" t="n">
        <v>440.6779680425047</v>
      </c>
      <c r="AB77" t="n">
        <v>602.9550372156051</v>
      </c>
      <c r="AC77" t="n">
        <v>545.4098547164566</v>
      </c>
      <c r="AD77" t="n">
        <v>440677.9680425047</v>
      </c>
      <c r="AE77" t="n">
        <v>602955.0372156051</v>
      </c>
      <c r="AF77" t="n">
        <v>1.671974108024911e-05</v>
      </c>
      <c r="AG77" t="n">
        <v>35</v>
      </c>
      <c r="AH77" t="n">
        <v>545409.8547164566</v>
      </c>
    </row>
    <row r="78">
      <c r="A78" t="n">
        <v>76</v>
      </c>
      <c r="B78" t="n">
        <v>110</v>
      </c>
      <c r="C78" t="inlineStr">
        <is>
          <t xml:space="preserve">CONCLUIDO	</t>
        </is>
      </c>
      <c r="D78" t="n">
        <v>7.4553</v>
      </c>
      <c r="E78" t="n">
        <v>13.41</v>
      </c>
      <c r="F78" t="n">
        <v>10.51</v>
      </c>
      <c r="G78" t="n">
        <v>90.04000000000001</v>
      </c>
      <c r="H78" t="n">
        <v>1.45</v>
      </c>
      <c r="I78" t="n">
        <v>7</v>
      </c>
      <c r="J78" t="n">
        <v>245.56</v>
      </c>
      <c r="K78" t="n">
        <v>56.13</v>
      </c>
      <c r="L78" t="n">
        <v>20</v>
      </c>
      <c r="M78" t="n">
        <v>5</v>
      </c>
      <c r="N78" t="n">
        <v>59.43</v>
      </c>
      <c r="O78" t="n">
        <v>30519.94</v>
      </c>
      <c r="P78" t="n">
        <v>152.23</v>
      </c>
      <c r="Q78" t="n">
        <v>197.75</v>
      </c>
      <c r="R78" t="n">
        <v>30.99</v>
      </c>
      <c r="S78" t="n">
        <v>25.4</v>
      </c>
      <c r="T78" t="n">
        <v>1956.3</v>
      </c>
      <c r="U78" t="n">
        <v>0.82</v>
      </c>
      <c r="V78" t="n">
        <v>0.89</v>
      </c>
      <c r="W78" t="n">
        <v>2.95</v>
      </c>
      <c r="X78" t="n">
        <v>0.12</v>
      </c>
      <c r="Y78" t="n">
        <v>1</v>
      </c>
      <c r="Z78" t="n">
        <v>10</v>
      </c>
      <c r="AA78" t="n">
        <v>440.3746113480352</v>
      </c>
      <c r="AB78" t="n">
        <v>602.5399712030789</v>
      </c>
      <c r="AC78" t="n">
        <v>545.0344020216172</v>
      </c>
      <c r="AD78" t="n">
        <v>440374.6113480352</v>
      </c>
      <c r="AE78" t="n">
        <v>602539.971203079</v>
      </c>
      <c r="AF78" t="n">
        <v>1.673096193114119e-05</v>
      </c>
      <c r="AG78" t="n">
        <v>35</v>
      </c>
      <c r="AH78" t="n">
        <v>545034.4020216172</v>
      </c>
    </row>
    <row r="79">
      <c r="A79" t="n">
        <v>77</v>
      </c>
      <c r="B79" t="n">
        <v>110</v>
      </c>
      <c r="C79" t="inlineStr">
        <is>
          <t xml:space="preserve">CONCLUIDO	</t>
        </is>
      </c>
      <c r="D79" t="n">
        <v>7.452</v>
      </c>
      <c r="E79" t="n">
        <v>13.42</v>
      </c>
      <c r="F79" t="n">
        <v>10.51</v>
      </c>
      <c r="G79" t="n">
        <v>90.09</v>
      </c>
      <c r="H79" t="n">
        <v>1.46</v>
      </c>
      <c r="I79" t="n">
        <v>7</v>
      </c>
      <c r="J79" t="n">
        <v>246</v>
      </c>
      <c r="K79" t="n">
        <v>56.13</v>
      </c>
      <c r="L79" t="n">
        <v>20.25</v>
      </c>
      <c r="M79" t="n">
        <v>5</v>
      </c>
      <c r="N79" t="n">
        <v>59.63</v>
      </c>
      <c r="O79" t="n">
        <v>30574.64</v>
      </c>
      <c r="P79" t="n">
        <v>152.05</v>
      </c>
      <c r="Q79" t="n">
        <v>197.76</v>
      </c>
      <c r="R79" t="n">
        <v>31.12</v>
      </c>
      <c r="S79" t="n">
        <v>25.4</v>
      </c>
      <c r="T79" t="n">
        <v>2021.81</v>
      </c>
      <c r="U79" t="n">
        <v>0.82</v>
      </c>
      <c r="V79" t="n">
        <v>0.89</v>
      </c>
      <c r="W79" t="n">
        <v>2.95</v>
      </c>
      <c r="X79" t="n">
        <v>0.12</v>
      </c>
      <c r="Y79" t="n">
        <v>1</v>
      </c>
      <c r="Z79" t="n">
        <v>10</v>
      </c>
      <c r="AA79" t="n">
        <v>440.298739715322</v>
      </c>
      <c r="AB79" t="n">
        <v>602.4361602879807</v>
      </c>
      <c r="AC79" t="n">
        <v>544.9404986745564</v>
      </c>
      <c r="AD79" t="n">
        <v>440298.739715322</v>
      </c>
      <c r="AE79" t="n">
        <v>602436.1602879807</v>
      </c>
      <c r="AF79" t="n">
        <v>1.672355616955241e-05</v>
      </c>
      <c r="AG79" t="n">
        <v>35</v>
      </c>
      <c r="AH79" t="n">
        <v>544940.4986745564</v>
      </c>
    </row>
    <row r="80">
      <c r="A80" t="n">
        <v>78</v>
      </c>
      <c r="B80" t="n">
        <v>110</v>
      </c>
      <c r="C80" t="inlineStr">
        <is>
          <t xml:space="preserve">CONCLUIDO	</t>
        </is>
      </c>
      <c r="D80" t="n">
        <v>7.4545</v>
      </c>
      <c r="E80" t="n">
        <v>13.41</v>
      </c>
      <c r="F80" t="n">
        <v>10.51</v>
      </c>
      <c r="G80" t="n">
        <v>90.05</v>
      </c>
      <c r="H80" t="n">
        <v>1.48</v>
      </c>
      <c r="I80" t="n">
        <v>7</v>
      </c>
      <c r="J80" t="n">
        <v>246.45</v>
      </c>
      <c r="K80" t="n">
        <v>56.13</v>
      </c>
      <c r="L80" t="n">
        <v>20.5</v>
      </c>
      <c r="M80" t="n">
        <v>5</v>
      </c>
      <c r="N80" t="n">
        <v>59.82</v>
      </c>
      <c r="O80" t="n">
        <v>30629.4</v>
      </c>
      <c r="P80" t="n">
        <v>151.89</v>
      </c>
      <c r="Q80" t="n">
        <v>197.75</v>
      </c>
      <c r="R80" t="n">
        <v>31.02</v>
      </c>
      <c r="S80" t="n">
        <v>25.4</v>
      </c>
      <c r="T80" t="n">
        <v>1973.55</v>
      </c>
      <c r="U80" t="n">
        <v>0.82</v>
      </c>
      <c r="V80" t="n">
        <v>0.89</v>
      </c>
      <c r="W80" t="n">
        <v>2.95</v>
      </c>
      <c r="X80" t="n">
        <v>0.12</v>
      </c>
      <c r="Y80" t="n">
        <v>1</v>
      </c>
      <c r="Z80" t="n">
        <v>10</v>
      </c>
      <c r="AA80" t="n">
        <v>440.1398720384838</v>
      </c>
      <c r="AB80" t="n">
        <v>602.2187905237834</v>
      </c>
      <c r="AC80" t="n">
        <v>544.7438743755736</v>
      </c>
      <c r="AD80" t="n">
        <v>440139.8720384837</v>
      </c>
      <c r="AE80" t="n">
        <v>602218.7905237833</v>
      </c>
      <c r="AF80" t="n">
        <v>1.672916659499845e-05</v>
      </c>
      <c r="AG80" t="n">
        <v>35</v>
      </c>
      <c r="AH80" t="n">
        <v>544743.8743755736</v>
      </c>
    </row>
    <row r="81">
      <c r="A81" t="n">
        <v>79</v>
      </c>
      <c r="B81" t="n">
        <v>110</v>
      </c>
      <c r="C81" t="inlineStr">
        <is>
          <t xml:space="preserve">CONCLUIDO	</t>
        </is>
      </c>
      <c r="D81" t="n">
        <v>7.4493</v>
      </c>
      <c r="E81" t="n">
        <v>13.42</v>
      </c>
      <c r="F81" t="n">
        <v>10.52</v>
      </c>
      <c r="G81" t="n">
        <v>90.14</v>
      </c>
      <c r="H81" t="n">
        <v>1.49</v>
      </c>
      <c r="I81" t="n">
        <v>7</v>
      </c>
      <c r="J81" t="n">
        <v>246.89</v>
      </c>
      <c r="K81" t="n">
        <v>56.13</v>
      </c>
      <c r="L81" t="n">
        <v>20.75</v>
      </c>
      <c r="M81" t="n">
        <v>5</v>
      </c>
      <c r="N81" t="n">
        <v>60.02</v>
      </c>
      <c r="O81" t="n">
        <v>30684.23</v>
      </c>
      <c r="P81" t="n">
        <v>151.8</v>
      </c>
      <c r="Q81" t="n">
        <v>197.8</v>
      </c>
      <c r="R81" t="n">
        <v>31.31</v>
      </c>
      <c r="S81" t="n">
        <v>25.4</v>
      </c>
      <c r="T81" t="n">
        <v>2117.79</v>
      </c>
      <c r="U81" t="n">
        <v>0.8100000000000001</v>
      </c>
      <c r="V81" t="n">
        <v>0.88</v>
      </c>
      <c r="W81" t="n">
        <v>2.95</v>
      </c>
      <c r="X81" t="n">
        <v>0.13</v>
      </c>
      <c r="Y81" t="n">
        <v>1</v>
      </c>
      <c r="Z81" t="n">
        <v>10</v>
      </c>
      <c r="AA81" t="n">
        <v>440.1752630195697</v>
      </c>
      <c r="AB81" t="n">
        <v>602.267214025445</v>
      </c>
      <c r="AC81" t="n">
        <v>544.7876764061996</v>
      </c>
      <c r="AD81" t="n">
        <v>440175.2630195697</v>
      </c>
      <c r="AE81" t="n">
        <v>602267.214025445</v>
      </c>
      <c r="AF81" t="n">
        <v>1.671749691007069e-05</v>
      </c>
      <c r="AG81" t="n">
        <v>35</v>
      </c>
      <c r="AH81" t="n">
        <v>544787.6764061996</v>
      </c>
    </row>
    <row r="82">
      <c r="A82" t="n">
        <v>80</v>
      </c>
      <c r="B82" t="n">
        <v>110</v>
      </c>
      <c r="C82" t="inlineStr">
        <is>
          <t xml:space="preserve">CONCLUIDO	</t>
        </is>
      </c>
      <c r="D82" t="n">
        <v>7.4513</v>
      </c>
      <c r="E82" t="n">
        <v>13.42</v>
      </c>
      <c r="F82" t="n">
        <v>10.51</v>
      </c>
      <c r="G82" t="n">
        <v>90.09999999999999</v>
      </c>
      <c r="H82" t="n">
        <v>1.51</v>
      </c>
      <c r="I82" t="n">
        <v>7</v>
      </c>
      <c r="J82" t="n">
        <v>247.34</v>
      </c>
      <c r="K82" t="n">
        <v>56.13</v>
      </c>
      <c r="L82" t="n">
        <v>21</v>
      </c>
      <c r="M82" t="n">
        <v>5</v>
      </c>
      <c r="N82" t="n">
        <v>60.21</v>
      </c>
      <c r="O82" t="n">
        <v>30739.14</v>
      </c>
      <c r="P82" t="n">
        <v>151.59</v>
      </c>
      <c r="Q82" t="n">
        <v>197.77</v>
      </c>
      <c r="R82" t="n">
        <v>31.16</v>
      </c>
      <c r="S82" t="n">
        <v>25.4</v>
      </c>
      <c r="T82" t="n">
        <v>2042.29</v>
      </c>
      <c r="U82" t="n">
        <v>0.82</v>
      </c>
      <c r="V82" t="n">
        <v>0.89</v>
      </c>
      <c r="W82" t="n">
        <v>2.95</v>
      </c>
      <c r="X82" t="n">
        <v>0.12</v>
      </c>
      <c r="Y82" t="n">
        <v>1</v>
      </c>
      <c r="Z82" t="n">
        <v>10</v>
      </c>
      <c r="AA82" t="n">
        <v>439.9745677537257</v>
      </c>
      <c r="AB82" t="n">
        <v>601.992613908667</v>
      </c>
      <c r="AC82" t="n">
        <v>544.5392837391631</v>
      </c>
      <c r="AD82" t="n">
        <v>439974.5677537257</v>
      </c>
      <c r="AE82" t="n">
        <v>601992.613908667</v>
      </c>
      <c r="AF82" t="n">
        <v>1.672198525042752e-05</v>
      </c>
      <c r="AG82" t="n">
        <v>35</v>
      </c>
      <c r="AH82" t="n">
        <v>544539.2837391631</v>
      </c>
    </row>
    <row r="83">
      <c r="A83" t="n">
        <v>81</v>
      </c>
      <c r="B83" t="n">
        <v>110</v>
      </c>
      <c r="C83" t="inlineStr">
        <is>
          <t xml:space="preserve">CONCLUIDO	</t>
        </is>
      </c>
      <c r="D83" t="n">
        <v>7.4506</v>
      </c>
      <c r="E83" t="n">
        <v>13.42</v>
      </c>
      <c r="F83" t="n">
        <v>10.51</v>
      </c>
      <c r="G83" t="n">
        <v>90.11</v>
      </c>
      <c r="H83" t="n">
        <v>1.53</v>
      </c>
      <c r="I83" t="n">
        <v>7</v>
      </c>
      <c r="J83" t="n">
        <v>247.78</v>
      </c>
      <c r="K83" t="n">
        <v>56.13</v>
      </c>
      <c r="L83" t="n">
        <v>21.25</v>
      </c>
      <c r="M83" t="n">
        <v>5</v>
      </c>
      <c r="N83" t="n">
        <v>60.41</v>
      </c>
      <c r="O83" t="n">
        <v>30794.11</v>
      </c>
      <c r="P83" t="n">
        <v>151.32</v>
      </c>
      <c r="Q83" t="n">
        <v>197.79</v>
      </c>
      <c r="R83" t="n">
        <v>31.24</v>
      </c>
      <c r="S83" t="n">
        <v>25.4</v>
      </c>
      <c r="T83" t="n">
        <v>2079.54</v>
      </c>
      <c r="U83" t="n">
        <v>0.8100000000000001</v>
      </c>
      <c r="V83" t="n">
        <v>0.89</v>
      </c>
      <c r="W83" t="n">
        <v>2.95</v>
      </c>
      <c r="X83" t="n">
        <v>0.12</v>
      </c>
      <c r="Y83" t="n">
        <v>1</v>
      </c>
      <c r="Z83" t="n">
        <v>10</v>
      </c>
      <c r="AA83" t="n">
        <v>439.789111907204</v>
      </c>
      <c r="AB83" t="n">
        <v>601.7388650377216</v>
      </c>
      <c r="AC83" t="n">
        <v>544.3097523043219</v>
      </c>
      <c r="AD83" t="n">
        <v>439789.111907204</v>
      </c>
      <c r="AE83" t="n">
        <v>601738.8650377216</v>
      </c>
      <c r="AF83" t="n">
        <v>1.672041433130263e-05</v>
      </c>
      <c r="AG83" t="n">
        <v>35</v>
      </c>
      <c r="AH83" t="n">
        <v>544309.752304322</v>
      </c>
    </row>
    <row r="84">
      <c r="A84" t="n">
        <v>82</v>
      </c>
      <c r="B84" t="n">
        <v>110</v>
      </c>
      <c r="C84" t="inlineStr">
        <is>
          <t xml:space="preserve">CONCLUIDO	</t>
        </is>
      </c>
      <c r="D84" t="n">
        <v>7.4523</v>
      </c>
      <c r="E84" t="n">
        <v>13.42</v>
      </c>
      <c r="F84" t="n">
        <v>10.51</v>
      </c>
      <c r="G84" t="n">
        <v>90.09</v>
      </c>
      <c r="H84" t="n">
        <v>1.54</v>
      </c>
      <c r="I84" t="n">
        <v>7</v>
      </c>
      <c r="J84" t="n">
        <v>248.23</v>
      </c>
      <c r="K84" t="n">
        <v>56.13</v>
      </c>
      <c r="L84" t="n">
        <v>21.5</v>
      </c>
      <c r="M84" t="n">
        <v>5</v>
      </c>
      <c r="N84" t="n">
        <v>60.6</v>
      </c>
      <c r="O84" t="n">
        <v>30849.16</v>
      </c>
      <c r="P84" t="n">
        <v>151.03</v>
      </c>
      <c r="Q84" t="n">
        <v>197.76</v>
      </c>
      <c r="R84" t="n">
        <v>31.11</v>
      </c>
      <c r="S84" t="n">
        <v>25.4</v>
      </c>
      <c r="T84" t="n">
        <v>2014.25</v>
      </c>
      <c r="U84" t="n">
        <v>0.82</v>
      </c>
      <c r="V84" t="n">
        <v>0.89</v>
      </c>
      <c r="W84" t="n">
        <v>2.95</v>
      </c>
      <c r="X84" t="n">
        <v>0.12</v>
      </c>
      <c r="Y84" t="n">
        <v>1</v>
      </c>
      <c r="Z84" t="n">
        <v>10</v>
      </c>
      <c r="AA84" t="n">
        <v>439.5488469808037</v>
      </c>
      <c r="AB84" t="n">
        <v>601.4101239656801</v>
      </c>
      <c r="AC84" t="n">
        <v>544.0123858188052</v>
      </c>
      <c r="AD84" t="n">
        <v>439548.8469808037</v>
      </c>
      <c r="AE84" t="n">
        <v>601410.1239656801</v>
      </c>
      <c r="AF84" t="n">
        <v>1.672422942060594e-05</v>
      </c>
      <c r="AG84" t="n">
        <v>35</v>
      </c>
      <c r="AH84" t="n">
        <v>544012.3858188052</v>
      </c>
    </row>
    <row r="85">
      <c r="A85" t="n">
        <v>83</v>
      </c>
      <c r="B85" t="n">
        <v>110</v>
      </c>
      <c r="C85" t="inlineStr">
        <is>
          <t xml:space="preserve">CONCLUIDO	</t>
        </is>
      </c>
      <c r="D85" t="n">
        <v>7.4888</v>
      </c>
      <c r="E85" t="n">
        <v>13.35</v>
      </c>
      <c r="F85" t="n">
        <v>10.49</v>
      </c>
      <c r="G85" t="n">
        <v>104.87</v>
      </c>
      <c r="H85" t="n">
        <v>1.56</v>
      </c>
      <c r="I85" t="n">
        <v>6</v>
      </c>
      <c r="J85" t="n">
        <v>248.68</v>
      </c>
      <c r="K85" t="n">
        <v>56.13</v>
      </c>
      <c r="L85" t="n">
        <v>21.75</v>
      </c>
      <c r="M85" t="n">
        <v>4</v>
      </c>
      <c r="N85" t="n">
        <v>60.8</v>
      </c>
      <c r="O85" t="n">
        <v>30904.28</v>
      </c>
      <c r="P85" t="n">
        <v>150.66</v>
      </c>
      <c r="Q85" t="n">
        <v>197.75</v>
      </c>
      <c r="R85" t="n">
        <v>30.41</v>
      </c>
      <c r="S85" t="n">
        <v>25.4</v>
      </c>
      <c r="T85" t="n">
        <v>1669.92</v>
      </c>
      <c r="U85" t="n">
        <v>0.84</v>
      </c>
      <c r="V85" t="n">
        <v>0.89</v>
      </c>
      <c r="W85" t="n">
        <v>2.95</v>
      </c>
      <c r="X85" t="n">
        <v>0.1</v>
      </c>
      <c r="Y85" t="n">
        <v>1</v>
      </c>
      <c r="Z85" t="n">
        <v>10</v>
      </c>
      <c r="AA85" t="n">
        <v>438.6450625822344</v>
      </c>
      <c r="AB85" t="n">
        <v>600.1735262794041</v>
      </c>
      <c r="AC85" t="n">
        <v>542.8938072801315</v>
      </c>
      <c r="AD85" t="n">
        <v>438645.0625822344</v>
      </c>
      <c r="AE85" t="n">
        <v>600173.5262794041</v>
      </c>
      <c r="AF85" t="n">
        <v>1.680614163211811e-05</v>
      </c>
      <c r="AG85" t="n">
        <v>35</v>
      </c>
      <c r="AH85" t="n">
        <v>542893.8072801315</v>
      </c>
    </row>
    <row r="86">
      <c r="A86" t="n">
        <v>84</v>
      </c>
      <c r="B86" t="n">
        <v>110</v>
      </c>
      <c r="C86" t="inlineStr">
        <is>
          <t xml:space="preserve">CONCLUIDO	</t>
        </is>
      </c>
      <c r="D86" t="n">
        <v>7.4902</v>
      </c>
      <c r="E86" t="n">
        <v>13.35</v>
      </c>
      <c r="F86" t="n">
        <v>10.48</v>
      </c>
      <c r="G86" t="n">
        <v>104.85</v>
      </c>
      <c r="H86" t="n">
        <v>1.57</v>
      </c>
      <c r="I86" t="n">
        <v>6</v>
      </c>
      <c r="J86" t="n">
        <v>249.12</v>
      </c>
      <c r="K86" t="n">
        <v>56.13</v>
      </c>
      <c r="L86" t="n">
        <v>22</v>
      </c>
      <c r="M86" t="n">
        <v>4</v>
      </c>
      <c r="N86" t="n">
        <v>61</v>
      </c>
      <c r="O86" t="n">
        <v>30959.46</v>
      </c>
      <c r="P86" t="n">
        <v>150.7</v>
      </c>
      <c r="Q86" t="n">
        <v>197.75</v>
      </c>
      <c r="R86" t="n">
        <v>30.27</v>
      </c>
      <c r="S86" t="n">
        <v>25.4</v>
      </c>
      <c r="T86" t="n">
        <v>1602.58</v>
      </c>
      <c r="U86" t="n">
        <v>0.84</v>
      </c>
      <c r="V86" t="n">
        <v>0.89</v>
      </c>
      <c r="W86" t="n">
        <v>2.95</v>
      </c>
      <c r="X86" t="n">
        <v>0.09</v>
      </c>
      <c r="Y86" t="n">
        <v>1</v>
      </c>
      <c r="Z86" t="n">
        <v>10</v>
      </c>
      <c r="AA86" t="n">
        <v>438.6373689260246</v>
      </c>
      <c r="AB86" t="n">
        <v>600.1629994795576</v>
      </c>
      <c r="AC86" t="n">
        <v>542.884285143288</v>
      </c>
      <c r="AD86" t="n">
        <v>438637.3689260246</v>
      </c>
      <c r="AE86" t="n">
        <v>600162.9994795576</v>
      </c>
      <c r="AF86" t="n">
        <v>1.680928347036788e-05</v>
      </c>
      <c r="AG86" t="n">
        <v>35</v>
      </c>
      <c r="AH86" t="n">
        <v>542884.285143288</v>
      </c>
    </row>
    <row r="87">
      <c r="A87" t="n">
        <v>85</v>
      </c>
      <c r="B87" t="n">
        <v>110</v>
      </c>
      <c r="C87" t="inlineStr">
        <is>
          <t xml:space="preserve">CONCLUIDO	</t>
        </is>
      </c>
      <c r="D87" t="n">
        <v>7.4905</v>
      </c>
      <c r="E87" t="n">
        <v>13.35</v>
      </c>
      <c r="F87" t="n">
        <v>10.48</v>
      </c>
      <c r="G87" t="n">
        <v>104.84</v>
      </c>
      <c r="H87" t="n">
        <v>1.59</v>
      </c>
      <c r="I87" t="n">
        <v>6</v>
      </c>
      <c r="J87" t="n">
        <v>249.57</v>
      </c>
      <c r="K87" t="n">
        <v>56.13</v>
      </c>
      <c r="L87" t="n">
        <v>22.25</v>
      </c>
      <c r="M87" t="n">
        <v>4</v>
      </c>
      <c r="N87" t="n">
        <v>61.2</v>
      </c>
      <c r="O87" t="n">
        <v>31014.73</v>
      </c>
      <c r="P87" t="n">
        <v>150.75</v>
      </c>
      <c r="Q87" t="n">
        <v>197.77</v>
      </c>
      <c r="R87" t="n">
        <v>30.29</v>
      </c>
      <c r="S87" t="n">
        <v>25.4</v>
      </c>
      <c r="T87" t="n">
        <v>1610.93</v>
      </c>
      <c r="U87" t="n">
        <v>0.84</v>
      </c>
      <c r="V87" t="n">
        <v>0.89</v>
      </c>
      <c r="W87" t="n">
        <v>2.95</v>
      </c>
      <c r="X87" t="n">
        <v>0.09</v>
      </c>
      <c r="Y87" t="n">
        <v>1</v>
      </c>
      <c r="Z87" t="n">
        <v>10</v>
      </c>
      <c r="AA87" t="n">
        <v>438.668737786906</v>
      </c>
      <c r="AB87" t="n">
        <v>600.205919738912</v>
      </c>
      <c r="AC87" t="n">
        <v>542.9231091533285</v>
      </c>
      <c r="AD87" t="n">
        <v>438668.737786906</v>
      </c>
      <c r="AE87" t="n">
        <v>600205.919738912</v>
      </c>
      <c r="AF87" t="n">
        <v>1.680995672142141e-05</v>
      </c>
      <c r="AG87" t="n">
        <v>35</v>
      </c>
      <c r="AH87" t="n">
        <v>542923.1091533285</v>
      </c>
    </row>
    <row r="88">
      <c r="A88" t="n">
        <v>86</v>
      </c>
      <c r="B88" t="n">
        <v>110</v>
      </c>
      <c r="C88" t="inlineStr">
        <is>
          <t xml:space="preserve">CONCLUIDO	</t>
        </is>
      </c>
      <c r="D88" t="n">
        <v>7.4899</v>
      </c>
      <c r="E88" t="n">
        <v>13.35</v>
      </c>
      <c r="F88" t="n">
        <v>10.49</v>
      </c>
      <c r="G88" t="n">
        <v>104.85</v>
      </c>
      <c r="H88" t="n">
        <v>1.6</v>
      </c>
      <c r="I88" t="n">
        <v>6</v>
      </c>
      <c r="J88" t="n">
        <v>250.02</v>
      </c>
      <c r="K88" t="n">
        <v>56.13</v>
      </c>
      <c r="L88" t="n">
        <v>22.5</v>
      </c>
      <c r="M88" t="n">
        <v>4</v>
      </c>
      <c r="N88" t="n">
        <v>61.39</v>
      </c>
      <c r="O88" t="n">
        <v>31070.06</v>
      </c>
      <c r="P88" t="n">
        <v>150.88</v>
      </c>
      <c r="Q88" t="n">
        <v>197.76</v>
      </c>
      <c r="R88" t="n">
        <v>30.35</v>
      </c>
      <c r="S88" t="n">
        <v>25.4</v>
      </c>
      <c r="T88" t="n">
        <v>1641.04</v>
      </c>
      <c r="U88" t="n">
        <v>0.84</v>
      </c>
      <c r="V88" t="n">
        <v>0.89</v>
      </c>
      <c r="W88" t="n">
        <v>2.95</v>
      </c>
      <c r="X88" t="n">
        <v>0.1</v>
      </c>
      <c r="Y88" t="n">
        <v>1</v>
      </c>
      <c r="Z88" t="n">
        <v>10</v>
      </c>
      <c r="AA88" t="n">
        <v>438.7867308301436</v>
      </c>
      <c r="AB88" t="n">
        <v>600.3673630261554</v>
      </c>
      <c r="AC88" t="n">
        <v>543.0691445198244</v>
      </c>
      <c r="AD88" t="n">
        <v>438786.7308301436</v>
      </c>
      <c r="AE88" t="n">
        <v>600367.3630261554</v>
      </c>
      <c r="AF88" t="n">
        <v>1.680861021931436e-05</v>
      </c>
      <c r="AG88" t="n">
        <v>35</v>
      </c>
      <c r="AH88" t="n">
        <v>543069.1445198244</v>
      </c>
    </row>
    <row r="89">
      <c r="A89" t="n">
        <v>87</v>
      </c>
      <c r="B89" t="n">
        <v>110</v>
      </c>
      <c r="C89" t="inlineStr">
        <is>
          <t xml:space="preserve">CONCLUIDO	</t>
        </is>
      </c>
      <c r="D89" t="n">
        <v>7.4914</v>
      </c>
      <c r="E89" t="n">
        <v>13.35</v>
      </c>
      <c r="F89" t="n">
        <v>10.48</v>
      </c>
      <c r="G89" t="n">
        <v>104.83</v>
      </c>
      <c r="H89" t="n">
        <v>1.62</v>
      </c>
      <c r="I89" t="n">
        <v>6</v>
      </c>
      <c r="J89" t="n">
        <v>250.47</v>
      </c>
      <c r="K89" t="n">
        <v>56.13</v>
      </c>
      <c r="L89" t="n">
        <v>22.75</v>
      </c>
      <c r="M89" t="n">
        <v>4</v>
      </c>
      <c r="N89" t="n">
        <v>61.59</v>
      </c>
      <c r="O89" t="n">
        <v>31125.47</v>
      </c>
      <c r="P89" t="n">
        <v>151.12</v>
      </c>
      <c r="Q89" t="n">
        <v>197.75</v>
      </c>
      <c r="R89" t="n">
        <v>30.28</v>
      </c>
      <c r="S89" t="n">
        <v>25.4</v>
      </c>
      <c r="T89" t="n">
        <v>1605.78</v>
      </c>
      <c r="U89" t="n">
        <v>0.84</v>
      </c>
      <c r="V89" t="n">
        <v>0.89</v>
      </c>
      <c r="W89" t="n">
        <v>2.95</v>
      </c>
      <c r="X89" t="n">
        <v>0.09</v>
      </c>
      <c r="Y89" t="n">
        <v>1</v>
      </c>
      <c r="Z89" t="n">
        <v>10</v>
      </c>
      <c r="AA89" t="n">
        <v>438.9226433332725</v>
      </c>
      <c r="AB89" t="n">
        <v>600.5533245089727</v>
      </c>
      <c r="AC89" t="n">
        <v>543.2373580997203</v>
      </c>
      <c r="AD89" t="n">
        <v>438922.6433332725</v>
      </c>
      <c r="AE89" t="n">
        <v>600553.3245089727</v>
      </c>
      <c r="AF89" t="n">
        <v>1.681197647458198e-05</v>
      </c>
      <c r="AG89" t="n">
        <v>35</v>
      </c>
      <c r="AH89" t="n">
        <v>543237.3580997203</v>
      </c>
    </row>
    <row r="90">
      <c r="A90" t="n">
        <v>88</v>
      </c>
      <c r="B90" t="n">
        <v>110</v>
      </c>
      <c r="C90" t="inlineStr">
        <is>
          <t xml:space="preserve">CONCLUIDO	</t>
        </is>
      </c>
      <c r="D90" t="n">
        <v>7.4866</v>
      </c>
      <c r="E90" t="n">
        <v>13.36</v>
      </c>
      <c r="F90" t="n">
        <v>10.49</v>
      </c>
      <c r="G90" t="n">
        <v>104.91</v>
      </c>
      <c r="H90" t="n">
        <v>1.63</v>
      </c>
      <c r="I90" t="n">
        <v>6</v>
      </c>
      <c r="J90" t="n">
        <v>250.92</v>
      </c>
      <c r="K90" t="n">
        <v>56.13</v>
      </c>
      <c r="L90" t="n">
        <v>23</v>
      </c>
      <c r="M90" t="n">
        <v>4</v>
      </c>
      <c r="N90" t="n">
        <v>61.79</v>
      </c>
      <c r="O90" t="n">
        <v>31180.95</v>
      </c>
      <c r="P90" t="n">
        <v>151.41</v>
      </c>
      <c r="Q90" t="n">
        <v>197.76</v>
      </c>
      <c r="R90" t="n">
        <v>30.49</v>
      </c>
      <c r="S90" t="n">
        <v>25.4</v>
      </c>
      <c r="T90" t="n">
        <v>1711.54</v>
      </c>
      <c r="U90" t="n">
        <v>0.83</v>
      </c>
      <c r="V90" t="n">
        <v>0.89</v>
      </c>
      <c r="W90" t="n">
        <v>2.95</v>
      </c>
      <c r="X90" t="n">
        <v>0.1</v>
      </c>
      <c r="Y90" t="n">
        <v>1</v>
      </c>
      <c r="Z90" t="n">
        <v>10</v>
      </c>
      <c r="AA90" t="n">
        <v>439.2266040930205</v>
      </c>
      <c r="AB90" t="n">
        <v>600.9692170302623</v>
      </c>
      <c r="AC90" t="n">
        <v>543.6135584224868</v>
      </c>
      <c r="AD90" t="n">
        <v>439226.6040930204</v>
      </c>
      <c r="AE90" t="n">
        <v>600969.2170302622</v>
      </c>
      <c r="AF90" t="n">
        <v>1.680120445772559e-05</v>
      </c>
      <c r="AG90" t="n">
        <v>35</v>
      </c>
      <c r="AH90" t="n">
        <v>543613.5584224868</v>
      </c>
    </row>
    <row r="91">
      <c r="A91" t="n">
        <v>89</v>
      </c>
      <c r="B91" t="n">
        <v>110</v>
      </c>
      <c r="C91" t="inlineStr">
        <is>
          <t xml:space="preserve">CONCLUIDO	</t>
        </is>
      </c>
      <c r="D91" t="n">
        <v>7.4885</v>
      </c>
      <c r="E91" t="n">
        <v>13.35</v>
      </c>
      <c r="F91" t="n">
        <v>10.49</v>
      </c>
      <c r="G91" t="n">
        <v>104.88</v>
      </c>
      <c r="H91" t="n">
        <v>1.65</v>
      </c>
      <c r="I91" t="n">
        <v>6</v>
      </c>
      <c r="J91" t="n">
        <v>251.37</v>
      </c>
      <c r="K91" t="n">
        <v>56.13</v>
      </c>
      <c r="L91" t="n">
        <v>23.25</v>
      </c>
      <c r="M91" t="n">
        <v>4</v>
      </c>
      <c r="N91" t="n">
        <v>61.99</v>
      </c>
      <c r="O91" t="n">
        <v>31236.5</v>
      </c>
      <c r="P91" t="n">
        <v>151.42</v>
      </c>
      <c r="Q91" t="n">
        <v>197.76</v>
      </c>
      <c r="R91" t="n">
        <v>30.32</v>
      </c>
      <c r="S91" t="n">
        <v>25.4</v>
      </c>
      <c r="T91" t="n">
        <v>1623.93</v>
      </c>
      <c r="U91" t="n">
        <v>0.84</v>
      </c>
      <c r="V91" t="n">
        <v>0.89</v>
      </c>
      <c r="W91" t="n">
        <v>2.95</v>
      </c>
      <c r="X91" t="n">
        <v>0.1</v>
      </c>
      <c r="Y91" t="n">
        <v>1</v>
      </c>
      <c r="Z91" t="n">
        <v>10</v>
      </c>
      <c r="AA91" t="n">
        <v>439.2023197492107</v>
      </c>
      <c r="AB91" t="n">
        <v>600.9359901197121</v>
      </c>
      <c r="AC91" t="n">
        <v>543.5835026416453</v>
      </c>
      <c r="AD91" t="n">
        <v>439202.3197492107</v>
      </c>
      <c r="AE91" t="n">
        <v>600935.9901197121</v>
      </c>
      <c r="AF91" t="n">
        <v>1.680546838106458e-05</v>
      </c>
      <c r="AG91" t="n">
        <v>35</v>
      </c>
      <c r="AH91" t="n">
        <v>543583.5026416453</v>
      </c>
    </row>
    <row r="92">
      <c r="A92" t="n">
        <v>90</v>
      </c>
      <c r="B92" t="n">
        <v>110</v>
      </c>
      <c r="C92" t="inlineStr">
        <is>
          <t xml:space="preserve">CONCLUIDO	</t>
        </is>
      </c>
      <c r="D92" t="n">
        <v>7.4933</v>
      </c>
      <c r="E92" t="n">
        <v>13.35</v>
      </c>
      <c r="F92" t="n">
        <v>10.48</v>
      </c>
      <c r="G92" t="n">
        <v>104.79</v>
      </c>
      <c r="H92" t="n">
        <v>1.66</v>
      </c>
      <c r="I92" t="n">
        <v>6</v>
      </c>
      <c r="J92" t="n">
        <v>251.82</v>
      </c>
      <c r="K92" t="n">
        <v>56.13</v>
      </c>
      <c r="L92" t="n">
        <v>23.5</v>
      </c>
      <c r="M92" t="n">
        <v>4</v>
      </c>
      <c r="N92" t="n">
        <v>62.19</v>
      </c>
      <c r="O92" t="n">
        <v>31292.13</v>
      </c>
      <c r="P92" t="n">
        <v>151.12</v>
      </c>
      <c r="Q92" t="n">
        <v>197.76</v>
      </c>
      <c r="R92" t="n">
        <v>30.06</v>
      </c>
      <c r="S92" t="n">
        <v>25.4</v>
      </c>
      <c r="T92" t="n">
        <v>1498.31</v>
      </c>
      <c r="U92" t="n">
        <v>0.84</v>
      </c>
      <c r="V92" t="n">
        <v>0.89</v>
      </c>
      <c r="W92" t="n">
        <v>2.95</v>
      </c>
      <c r="X92" t="n">
        <v>0.09</v>
      </c>
      <c r="Y92" t="n">
        <v>1</v>
      </c>
      <c r="Z92" t="n">
        <v>10</v>
      </c>
      <c r="AA92" t="n">
        <v>438.891189185054</v>
      </c>
      <c r="AB92" t="n">
        <v>600.5102875557212</v>
      </c>
      <c r="AC92" t="n">
        <v>543.1984285328843</v>
      </c>
      <c r="AD92" t="n">
        <v>438891.189185054</v>
      </c>
      <c r="AE92" t="n">
        <v>600510.2875557212</v>
      </c>
      <c r="AF92" t="n">
        <v>1.681624039792097e-05</v>
      </c>
      <c r="AG92" t="n">
        <v>35</v>
      </c>
      <c r="AH92" t="n">
        <v>543198.4285328843</v>
      </c>
    </row>
    <row r="93">
      <c r="A93" t="n">
        <v>91</v>
      </c>
      <c r="B93" t="n">
        <v>110</v>
      </c>
      <c r="C93" t="inlineStr">
        <is>
          <t xml:space="preserve">CONCLUIDO	</t>
        </is>
      </c>
      <c r="D93" t="n">
        <v>7.4919</v>
      </c>
      <c r="E93" t="n">
        <v>13.35</v>
      </c>
      <c r="F93" t="n">
        <v>10.48</v>
      </c>
      <c r="G93" t="n">
        <v>104.82</v>
      </c>
      <c r="H93" t="n">
        <v>1.67</v>
      </c>
      <c r="I93" t="n">
        <v>6</v>
      </c>
      <c r="J93" t="n">
        <v>252.27</v>
      </c>
      <c r="K93" t="n">
        <v>56.13</v>
      </c>
      <c r="L93" t="n">
        <v>23.75</v>
      </c>
      <c r="M93" t="n">
        <v>4</v>
      </c>
      <c r="N93" t="n">
        <v>62.4</v>
      </c>
      <c r="O93" t="n">
        <v>31347.83</v>
      </c>
      <c r="P93" t="n">
        <v>151.31</v>
      </c>
      <c r="Q93" t="n">
        <v>197.78</v>
      </c>
      <c r="R93" t="n">
        <v>30.24</v>
      </c>
      <c r="S93" t="n">
        <v>25.4</v>
      </c>
      <c r="T93" t="n">
        <v>1587.18</v>
      </c>
      <c r="U93" t="n">
        <v>0.84</v>
      </c>
      <c r="V93" t="n">
        <v>0.89</v>
      </c>
      <c r="W93" t="n">
        <v>2.95</v>
      </c>
      <c r="X93" t="n">
        <v>0.09</v>
      </c>
      <c r="Y93" t="n">
        <v>1</v>
      </c>
      <c r="Z93" t="n">
        <v>10</v>
      </c>
      <c r="AA93" t="n">
        <v>439.0523763823866</v>
      </c>
      <c r="AB93" t="n">
        <v>600.7308309901888</v>
      </c>
      <c r="AC93" t="n">
        <v>543.397923611501</v>
      </c>
      <c r="AD93" t="n">
        <v>439052.3763823865</v>
      </c>
      <c r="AE93" t="n">
        <v>600730.8309901888</v>
      </c>
      <c r="AF93" t="n">
        <v>1.681309855967119e-05</v>
      </c>
      <c r="AG93" t="n">
        <v>35</v>
      </c>
      <c r="AH93" t="n">
        <v>543397.923611501</v>
      </c>
    </row>
    <row r="94">
      <c r="A94" t="n">
        <v>92</v>
      </c>
      <c r="B94" t="n">
        <v>110</v>
      </c>
      <c r="C94" t="inlineStr">
        <is>
          <t xml:space="preserve">CONCLUIDO	</t>
        </is>
      </c>
      <c r="D94" t="n">
        <v>7.4894</v>
      </c>
      <c r="E94" t="n">
        <v>13.35</v>
      </c>
      <c r="F94" t="n">
        <v>10.49</v>
      </c>
      <c r="G94" t="n">
        <v>104.86</v>
      </c>
      <c r="H94" t="n">
        <v>1.69</v>
      </c>
      <c r="I94" t="n">
        <v>6</v>
      </c>
      <c r="J94" t="n">
        <v>252.73</v>
      </c>
      <c r="K94" t="n">
        <v>56.13</v>
      </c>
      <c r="L94" t="n">
        <v>24</v>
      </c>
      <c r="M94" t="n">
        <v>4</v>
      </c>
      <c r="N94" t="n">
        <v>62.6</v>
      </c>
      <c r="O94" t="n">
        <v>31403.6</v>
      </c>
      <c r="P94" t="n">
        <v>151.34</v>
      </c>
      <c r="Q94" t="n">
        <v>197.75</v>
      </c>
      <c r="R94" t="n">
        <v>30.38</v>
      </c>
      <c r="S94" t="n">
        <v>25.4</v>
      </c>
      <c r="T94" t="n">
        <v>1655.45</v>
      </c>
      <c r="U94" t="n">
        <v>0.84</v>
      </c>
      <c r="V94" t="n">
        <v>0.89</v>
      </c>
      <c r="W94" t="n">
        <v>2.95</v>
      </c>
      <c r="X94" t="n">
        <v>0.1</v>
      </c>
      <c r="Y94" t="n">
        <v>1</v>
      </c>
      <c r="Z94" t="n">
        <v>10</v>
      </c>
      <c r="AA94" t="n">
        <v>439.129249333844</v>
      </c>
      <c r="AB94" t="n">
        <v>600.8360119537682</v>
      </c>
      <c r="AC94" t="n">
        <v>543.4930662515388</v>
      </c>
      <c r="AD94" t="n">
        <v>439129.2493338441</v>
      </c>
      <c r="AE94" t="n">
        <v>600836.0119537682</v>
      </c>
      <c r="AF94" t="n">
        <v>1.680748813422515e-05</v>
      </c>
      <c r="AG94" t="n">
        <v>35</v>
      </c>
      <c r="AH94" t="n">
        <v>543493.0662515388</v>
      </c>
    </row>
    <row r="95">
      <c r="A95" t="n">
        <v>93</v>
      </c>
      <c r="B95" t="n">
        <v>110</v>
      </c>
      <c r="C95" t="inlineStr">
        <is>
          <t xml:space="preserve">CONCLUIDO	</t>
        </is>
      </c>
      <c r="D95" t="n">
        <v>7.4897</v>
      </c>
      <c r="E95" t="n">
        <v>13.35</v>
      </c>
      <c r="F95" t="n">
        <v>10.49</v>
      </c>
      <c r="G95" t="n">
        <v>104.86</v>
      </c>
      <c r="H95" t="n">
        <v>1.7</v>
      </c>
      <c r="I95" t="n">
        <v>6</v>
      </c>
      <c r="J95" t="n">
        <v>253.18</v>
      </c>
      <c r="K95" t="n">
        <v>56.13</v>
      </c>
      <c r="L95" t="n">
        <v>24.25</v>
      </c>
      <c r="M95" t="n">
        <v>4</v>
      </c>
      <c r="N95" t="n">
        <v>62.8</v>
      </c>
      <c r="O95" t="n">
        <v>31459.45</v>
      </c>
      <c r="P95" t="n">
        <v>151.22</v>
      </c>
      <c r="Q95" t="n">
        <v>197.76</v>
      </c>
      <c r="R95" t="n">
        <v>30.35</v>
      </c>
      <c r="S95" t="n">
        <v>25.4</v>
      </c>
      <c r="T95" t="n">
        <v>1640.13</v>
      </c>
      <c r="U95" t="n">
        <v>0.84</v>
      </c>
      <c r="V95" t="n">
        <v>0.89</v>
      </c>
      <c r="W95" t="n">
        <v>2.95</v>
      </c>
      <c r="X95" t="n">
        <v>0.1</v>
      </c>
      <c r="Y95" t="n">
        <v>1</v>
      </c>
      <c r="Z95" t="n">
        <v>10</v>
      </c>
      <c r="AA95" t="n">
        <v>439.0370811471244</v>
      </c>
      <c r="AB95" t="n">
        <v>600.709903374525</v>
      </c>
      <c r="AC95" t="n">
        <v>543.378993298104</v>
      </c>
      <c r="AD95" t="n">
        <v>439037.0811471244</v>
      </c>
      <c r="AE95" t="n">
        <v>600709.903374525</v>
      </c>
      <c r="AF95" t="n">
        <v>1.680816138527868e-05</v>
      </c>
      <c r="AG95" t="n">
        <v>35</v>
      </c>
      <c r="AH95" t="n">
        <v>543378.993298104</v>
      </c>
    </row>
    <row r="96">
      <c r="A96" t="n">
        <v>94</v>
      </c>
      <c r="B96" t="n">
        <v>110</v>
      </c>
      <c r="C96" t="inlineStr">
        <is>
          <t xml:space="preserve">CONCLUIDO	</t>
        </is>
      </c>
      <c r="D96" t="n">
        <v>7.4874</v>
      </c>
      <c r="E96" t="n">
        <v>13.36</v>
      </c>
      <c r="F96" t="n">
        <v>10.49</v>
      </c>
      <c r="G96" t="n">
        <v>104.9</v>
      </c>
      <c r="H96" t="n">
        <v>1.72</v>
      </c>
      <c r="I96" t="n">
        <v>6</v>
      </c>
      <c r="J96" t="n">
        <v>253.63</v>
      </c>
      <c r="K96" t="n">
        <v>56.13</v>
      </c>
      <c r="L96" t="n">
        <v>24.5</v>
      </c>
      <c r="M96" t="n">
        <v>4</v>
      </c>
      <c r="N96" t="n">
        <v>63</v>
      </c>
      <c r="O96" t="n">
        <v>31515.37</v>
      </c>
      <c r="P96" t="n">
        <v>151.23</v>
      </c>
      <c r="Q96" t="n">
        <v>197.76</v>
      </c>
      <c r="R96" t="n">
        <v>30.4</v>
      </c>
      <c r="S96" t="n">
        <v>25.4</v>
      </c>
      <c r="T96" t="n">
        <v>1668.12</v>
      </c>
      <c r="U96" t="n">
        <v>0.84</v>
      </c>
      <c r="V96" t="n">
        <v>0.89</v>
      </c>
      <c r="W96" t="n">
        <v>2.95</v>
      </c>
      <c r="X96" t="n">
        <v>0.1</v>
      </c>
      <c r="Y96" t="n">
        <v>1</v>
      </c>
      <c r="Z96" t="n">
        <v>10</v>
      </c>
      <c r="AA96" t="n">
        <v>439.0824905334452</v>
      </c>
      <c r="AB96" t="n">
        <v>600.7720345002099</v>
      </c>
      <c r="AC96" t="n">
        <v>543.4351947163552</v>
      </c>
      <c r="AD96" t="n">
        <v>439082.4905334452</v>
      </c>
      <c r="AE96" t="n">
        <v>600772.0345002098</v>
      </c>
      <c r="AF96" t="n">
        <v>1.680299979386832e-05</v>
      </c>
      <c r="AG96" t="n">
        <v>35</v>
      </c>
      <c r="AH96" t="n">
        <v>543435.1947163552</v>
      </c>
    </row>
    <row r="97">
      <c r="A97" t="n">
        <v>95</v>
      </c>
      <c r="B97" t="n">
        <v>110</v>
      </c>
      <c r="C97" t="inlineStr">
        <is>
          <t xml:space="preserve">CONCLUIDO	</t>
        </is>
      </c>
      <c r="D97" t="n">
        <v>7.4891</v>
      </c>
      <c r="E97" t="n">
        <v>13.35</v>
      </c>
      <c r="F97" t="n">
        <v>10.49</v>
      </c>
      <c r="G97" t="n">
        <v>104.87</v>
      </c>
      <c r="H97" t="n">
        <v>1.73</v>
      </c>
      <c r="I97" t="n">
        <v>6</v>
      </c>
      <c r="J97" t="n">
        <v>254.09</v>
      </c>
      <c r="K97" t="n">
        <v>56.13</v>
      </c>
      <c r="L97" t="n">
        <v>24.75</v>
      </c>
      <c r="M97" t="n">
        <v>4</v>
      </c>
      <c r="N97" t="n">
        <v>63.21</v>
      </c>
      <c r="O97" t="n">
        <v>31571.37</v>
      </c>
      <c r="P97" t="n">
        <v>151.08</v>
      </c>
      <c r="Q97" t="n">
        <v>197.75</v>
      </c>
      <c r="R97" t="n">
        <v>30.37</v>
      </c>
      <c r="S97" t="n">
        <v>25.4</v>
      </c>
      <c r="T97" t="n">
        <v>1651.7</v>
      </c>
      <c r="U97" t="n">
        <v>0.84</v>
      </c>
      <c r="V97" t="n">
        <v>0.89</v>
      </c>
      <c r="W97" t="n">
        <v>2.95</v>
      </c>
      <c r="X97" t="n">
        <v>0.1</v>
      </c>
      <c r="Y97" t="n">
        <v>1</v>
      </c>
      <c r="Z97" t="n">
        <v>10</v>
      </c>
      <c r="AA97" t="n">
        <v>438.9452976991523</v>
      </c>
      <c r="AB97" t="n">
        <v>600.5843212118095</v>
      </c>
      <c r="AC97" t="n">
        <v>543.2653965207425</v>
      </c>
      <c r="AD97" t="n">
        <v>438945.2976991523</v>
      </c>
      <c r="AE97" t="n">
        <v>600584.3212118095</v>
      </c>
      <c r="AF97" t="n">
        <v>1.680681488317163e-05</v>
      </c>
      <c r="AG97" t="n">
        <v>35</v>
      </c>
      <c r="AH97" t="n">
        <v>543265.3965207424</v>
      </c>
    </row>
    <row r="98">
      <c r="A98" t="n">
        <v>96</v>
      </c>
      <c r="B98" t="n">
        <v>110</v>
      </c>
      <c r="C98" t="inlineStr">
        <is>
          <t xml:space="preserve">CONCLUIDO	</t>
        </is>
      </c>
      <c r="D98" t="n">
        <v>7.4889</v>
      </c>
      <c r="E98" t="n">
        <v>13.35</v>
      </c>
      <c r="F98" t="n">
        <v>10.49</v>
      </c>
      <c r="G98" t="n">
        <v>104.87</v>
      </c>
      <c r="H98" t="n">
        <v>1.75</v>
      </c>
      <c r="I98" t="n">
        <v>6</v>
      </c>
      <c r="J98" t="n">
        <v>254.54</v>
      </c>
      <c r="K98" t="n">
        <v>56.13</v>
      </c>
      <c r="L98" t="n">
        <v>25</v>
      </c>
      <c r="M98" t="n">
        <v>4</v>
      </c>
      <c r="N98" t="n">
        <v>63.41</v>
      </c>
      <c r="O98" t="n">
        <v>31627.44</v>
      </c>
      <c r="P98" t="n">
        <v>150.98</v>
      </c>
      <c r="Q98" t="n">
        <v>197.76</v>
      </c>
      <c r="R98" t="n">
        <v>30.45</v>
      </c>
      <c r="S98" t="n">
        <v>25.4</v>
      </c>
      <c r="T98" t="n">
        <v>1692.82</v>
      </c>
      <c r="U98" t="n">
        <v>0.83</v>
      </c>
      <c r="V98" t="n">
        <v>0.89</v>
      </c>
      <c r="W98" t="n">
        <v>2.95</v>
      </c>
      <c r="X98" t="n">
        <v>0.1</v>
      </c>
      <c r="Y98" t="n">
        <v>1</v>
      </c>
      <c r="Z98" t="n">
        <v>10</v>
      </c>
      <c r="AA98" t="n">
        <v>438.8759442177334</v>
      </c>
      <c r="AB98" t="n">
        <v>600.4894287188728</v>
      </c>
      <c r="AC98" t="n">
        <v>543.1795604341492</v>
      </c>
      <c r="AD98" t="n">
        <v>438875.9442177335</v>
      </c>
      <c r="AE98" t="n">
        <v>600489.4287188727</v>
      </c>
      <c r="AF98" t="n">
        <v>1.680636604913594e-05</v>
      </c>
      <c r="AG98" t="n">
        <v>35</v>
      </c>
      <c r="AH98" t="n">
        <v>543179.5604341491</v>
      </c>
    </row>
    <row r="99">
      <c r="A99" t="n">
        <v>97</v>
      </c>
      <c r="B99" t="n">
        <v>110</v>
      </c>
      <c r="C99" t="inlineStr">
        <is>
          <t xml:space="preserve">CONCLUIDO	</t>
        </is>
      </c>
      <c r="D99" t="n">
        <v>7.4911</v>
      </c>
      <c r="E99" t="n">
        <v>13.35</v>
      </c>
      <c r="F99" t="n">
        <v>10.48</v>
      </c>
      <c r="G99" t="n">
        <v>104.83</v>
      </c>
      <c r="H99" t="n">
        <v>1.76</v>
      </c>
      <c r="I99" t="n">
        <v>6</v>
      </c>
      <c r="J99" t="n">
        <v>255</v>
      </c>
      <c r="K99" t="n">
        <v>56.13</v>
      </c>
      <c r="L99" t="n">
        <v>25.25</v>
      </c>
      <c r="M99" t="n">
        <v>4</v>
      </c>
      <c r="N99" t="n">
        <v>63.62</v>
      </c>
      <c r="O99" t="n">
        <v>31683.59</v>
      </c>
      <c r="P99" t="n">
        <v>150.71</v>
      </c>
      <c r="Q99" t="n">
        <v>197.75</v>
      </c>
      <c r="R99" t="n">
        <v>30.3</v>
      </c>
      <c r="S99" t="n">
        <v>25.4</v>
      </c>
      <c r="T99" t="n">
        <v>1614.21</v>
      </c>
      <c r="U99" t="n">
        <v>0.84</v>
      </c>
      <c r="V99" t="n">
        <v>0.89</v>
      </c>
      <c r="W99" t="n">
        <v>2.95</v>
      </c>
      <c r="X99" t="n">
        <v>0.09</v>
      </c>
      <c r="Y99" t="n">
        <v>1</v>
      </c>
      <c r="Z99" t="n">
        <v>10</v>
      </c>
      <c r="AA99" t="n">
        <v>438.6297640559682</v>
      </c>
      <c r="AB99" t="n">
        <v>600.1525941608431</v>
      </c>
      <c r="AC99" t="n">
        <v>542.8748728935877</v>
      </c>
      <c r="AD99" t="n">
        <v>438629.7640559681</v>
      </c>
      <c r="AE99" t="n">
        <v>600152.5941608432</v>
      </c>
      <c r="AF99" t="n">
        <v>1.681130322352846e-05</v>
      </c>
      <c r="AG99" t="n">
        <v>35</v>
      </c>
      <c r="AH99" t="n">
        <v>542874.8728935877</v>
      </c>
    </row>
    <row r="100">
      <c r="A100" t="n">
        <v>98</v>
      </c>
      <c r="B100" t="n">
        <v>110</v>
      </c>
      <c r="C100" t="inlineStr">
        <is>
          <t xml:space="preserve">CONCLUIDO	</t>
        </is>
      </c>
      <c r="D100" t="n">
        <v>7.4916</v>
      </c>
      <c r="E100" t="n">
        <v>13.35</v>
      </c>
      <c r="F100" t="n">
        <v>10.48</v>
      </c>
      <c r="G100" t="n">
        <v>104.82</v>
      </c>
      <c r="H100" t="n">
        <v>1.78</v>
      </c>
      <c r="I100" t="n">
        <v>6</v>
      </c>
      <c r="J100" t="n">
        <v>255.45</v>
      </c>
      <c r="K100" t="n">
        <v>56.13</v>
      </c>
      <c r="L100" t="n">
        <v>25.5</v>
      </c>
      <c r="M100" t="n">
        <v>4</v>
      </c>
      <c r="N100" t="n">
        <v>63.82</v>
      </c>
      <c r="O100" t="n">
        <v>31739.82</v>
      </c>
      <c r="P100" t="n">
        <v>150.52</v>
      </c>
      <c r="Q100" t="n">
        <v>197.75</v>
      </c>
      <c r="R100" t="n">
        <v>30.33</v>
      </c>
      <c r="S100" t="n">
        <v>25.4</v>
      </c>
      <c r="T100" t="n">
        <v>1629.88</v>
      </c>
      <c r="U100" t="n">
        <v>0.84</v>
      </c>
      <c r="V100" t="n">
        <v>0.89</v>
      </c>
      <c r="W100" t="n">
        <v>2.95</v>
      </c>
      <c r="X100" t="n">
        <v>0.09</v>
      </c>
      <c r="Y100" t="n">
        <v>1</v>
      </c>
      <c r="Z100" t="n">
        <v>10</v>
      </c>
      <c r="AA100" t="n">
        <v>438.4834867874077</v>
      </c>
      <c r="AB100" t="n">
        <v>599.9524511487011</v>
      </c>
      <c r="AC100" t="n">
        <v>542.6938312496219</v>
      </c>
      <c r="AD100" t="n">
        <v>438483.4867874077</v>
      </c>
      <c r="AE100" t="n">
        <v>599952.4511487011</v>
      </c>
      <c r="AF100" t="n">
        <v>1.681242530861767e-05</v>
      </c>
      <c r="AG100" t="n">
        <v>35</v>
      </c>
      <c r="AH100" t="n">
        <v>542693.8312496219</v>
      </c>
    </row>
    <row r="101">
      <c r="A101" t="n">
        <v>99</v>
      </c>
      <c r="B101" t="n">
        <v>110</v>
      </c>
      <c r="C101" t="inlineStr">
        <is>
          <t xml:space="preserve">CONCLUIDO	</t>
        </is>
      </c>
      <c r="D101" t="n">
        <v>7.4922</v>
      </c>
      <c r="E101" t="n">
        <v>13.35</v>
      </c>
      <c r="F101" t="n">
        <v>10.48</v>
      </c>
      <c r="G101" t="n">
        <v>104.81</v>
      </c>
      <c r="H101" t="n">
        <v>1.79</v>
      </c>
      <c r="I101" t="n">
        <v>6</v>
      </c>
      <c r="J101" t="n">
        <v>255.91</v>
      </c>
      <c r="K101" t="n">
        <v>56.13</v>
      </c>
      <c r="L101" t="n">
        <v>25.75</v>
      </c>
      <c r="M101" t="n">
        <v>4</v>
      </c>
      <c r="N101" t="n">
        <v>64.03</v>
      </c>
      <c r="O101" t="n">
        <v>31796.12</v>
      </c>
      <c r="P101" t="n">
        <v>150.28</v>
      </c>
      <c r="Q101" t="n">
        <v>197.75</v>
      </c>
      <c r="R101" t="n">
        <v>30.24</v>
      </c>
      <c r="S101" t="n">
        <v>25.4</v>
      </c>
      <c r="T101" t="n">
        <v>1586.8</v>
      </c>
      <c r="U101" t="n">
        <v>0.84</v>
      </c>
      <c r="V101" t="n">
        <v>0.89</v>
      </c>
      <c r="W101" t="n">
        <v>2.95</v>
      </c>
      <c r="X101" t="n">
        <v>0.09</v>
      </c>
      <c r="Y101" t="n">
        <v>1</v>
      </c>
      <c r="Z101" t="n">
        <v>10</v>
      </c>
      <c r="AA101" t="n">
        <v>438.2992636381831</v>
      </c>
      <c r="AB101" t="n">
        <v>599.7003889085804</v>
      </c>
      <c r="AC101" t="n">
        <v>542.4658254759267</v>
      </c>
      <c r="AD101" t="n">
        <v>438299.2636381831</v>
      </c>
      <c r="AE101" t="n">
        <v>599700.3889085804</v>
      </c>
      <c r="AF101" t="n">
        <v>1.681377181072472e-05</v>
      </c>
      <c r="AG101" t="n">
        <v>35</v>
      </c>
      <c r="AH101" t="n">
        <v>542465.8254759267</v>
      </c>
    </row>
    <row r="102">
      <c r="A102" t="n">
        <v>100</v>
      </c>
      <c r="B102" t="n">
        <v>110</v>
      </c>
      <c r="C102" t="inlineStr">
        <is>
          <t xml:space="preserve">CONCLUIDO	</t>
        </is>
      </c>
      <c r="D102" t="n">
        <v>7.4894</v>
      </c>
      <c r="E102" t="n">
        <v>13.35</v>
      </c>
      <c r="F102" t="n">
        <v>10.49</v>
      </c>
      <c r="G102" t="n">
        <v>104.86</v>
      </c>
      <c r="H102" t="n">
        <v>1.8</v>
      </c>
      <c r="I102" t="n">
        <v>6</v>
      </c>
      <c r="J102" t="n">
        <v>256.36</v>
      </c>
      <c r="K102" t="n">
        <v>56.13</v>
      </c>
      <c r="L102" t="n">
        <v>26</v>
      </c>
      <c r="M102" t="n">
        <v>4</v>
      </c>
      <c r="N102" t="n">
        <v>64.23999999999999</v>
      </c>
      <c r="O102" t="n">
        <v>31852.5</v>
      </c>
      <c r="P102" t="n">
        <v>150.21</v>
      </c>
      <c r="Q102" t="n">
        <v>197.75</v>
      </c>
      <c r="R102" t="n">
        <v>30.4</v>
      </c>
      <c r="S102" t="n">
        <v>25.4</v>
      </c>
      <c r="T102" t="n">
        <v>1664.54</v>
      </c>
      <c r="U102" t="n">
        <v>0.84</v>
      </c>
      <c r="V102" t="n">
        <v>0.89</v>
      </c>
      <c r="W102" t="n">
        <v>2.95</v>
      </c>
      <c r="X102" t="n">
        <v>0.1</v>
      </c>
      <c r="Y102" t="n">
        <v>1</v>
      </c>
      <c r="Z102" t="n">
        <v>10</v>
      </c>
      <c r="AA102" t="n">
        <v>438.308167113551</v>
      </c>
      <c r="AB102" t="n">
        <v>599.7125710363721</v>
      </c>
      <c r="AC102" t="n">
        <v>542.4768449585398</v>
      </c>
      <c r="AD102" t="n">
        <v>438308.1671135509</v>
      </c>
      <c r="AE102" t="n">
        <v>599712.5710363721</v>
      </c>
      <c r="AF102" t="n">
        <v>1.680748813422515e-05</v>
      </c>
      <c r="AG102" t="n">
        <v>35</v>
      </c>
      <c r="AH102" t="n">
        <v>542476.8449585398</v>
      </c>
    </row>
    <row r="103">
      <c r="A103" t="n">
        <v>101</v>
      </c>
      <c r="B103" t="n">
        <v>110</v>
      </c>
      <c r="C103" t="inlineStr">
        <is>
          <t xml:space="preserve">CONCLUIDO	</t>
        </is>
      </c>
      <c r="D103" t="n">
        <v>7.4934</v>
      </c>
      <c r="E103" t="n">
        <v>13.34</v>
      </c>
      <c r="F103" t="n">
        <v>10.48</v>
      </c>
      <c r="G103" t="n">
        <v>104.79</v>
      </c>
      <c r="H103" t="n">
        <v>1.82</v>
      </c>
      <c r="I103" t="n">
        <v>6</v>
      </c>
      <c r="J103" t="n">
        <v>256.82</v>
      </c>
      <c r="K103" t="n">
        <v>56.13</v>
      </c>
      <c r="L103" t="n">
        <v>26.25</v>
      </c>
      <c r="M103" t="n">
        <v>4</v>
      </c>
      <c r="N103" t="n">
        <v>64.45</v>
      </c>
      <c r="O103" t="n">
        <v>31909.08</v>
      </c>
      <c r="P103" t="n">
        <v>149.74</v>
      </c>
      <c r="Q103" t="n">
        <v>197.78</v>
      </c>
      <c r="R103" t="n">
        <v>30.22</v>
      </c>
      <c r="S103" t="n">
        <v>25.4</v>
      </c>
      <c r="T103" t="n">
        <v>1576.15</v>
      </c>
      <c r="U103" t="n">
        <v>0.84</v>
      </c>
      <c r="V103" t="n">
        <v>0.89</v>
      </c>
      <c r="W103" t="n">
        <v>2.95</v>
      </c>
      <c r="X103" t="n">
        <v>0.09</v>
      </c>
      <c r="Y103" t="n">
        <v>1</v>
      </c>
      <c r="Z103" t="n">
        <v>10</v>
      </c>
      <c r="AA103" t="n">
        <v>437.8873318310625</v>
      </c>
      <c r="AB103" t="n">
        <v>599.1367656369291</v>
      </c>
      <c r="AC103" t="n">
        <v>541.9559936182716</v>
      </c>
      <c r="AD103" t="n">
        <v>437887.3318310624</v>
      </c>
      <c r="AE103" t="n">
        <v>599136.7656369291</v>
      </c>
      <c r="AF103" t="n">
        <v>1.681646481493882e-05</v>
      </c>
      <c r="AG103" t="n">
        <v>35</v>
      </c>
      <c r="AH103" t="n">
        <v>541955.9936182715</v>
      </c>
    </row>
    <row r="104">
      <c r="A104" t="n">
        <v>102</v>
      </c>
      <c r="B104" t="n">
        <v>110</v>
      </c>
      <c r="C104" t="inlineStr">
        <is>
          <t xml:space="preserve">CONCLUIDO	</t>
        </is>
      </c>
      <c r="D104" t="n">
        <v>7.4849</v>
      </c>
      <c r="E104" t="n">
        <v>13.36</v>
      </c>
      <c r="F104" t="n">
        <v>10.49</v>
      </c>
      <c r="G104" t="n">
        <v>104.94</v>
      </c>
      <c r="H104" t="n">
        <v>1.83</v>
      </c>
      <c r="I104" t="n">
        <v>6</v>
      </c>
      <c r="J104" t="n">
        <v>257.28</v>
      </c>
      <c r="K104" t="n">
        <v>56.13</v>
      </c>
      <c r="L104" t="n">
        <v>26.5</v>
      </c>
      <c r="M104" t="n">
        <v>4</v>
      </c>
      <c r="N104" t="n">
        <v>64.66</v>
      </c>
      <c r="O104" t="n">
        <v>31965.61</v>
      </c>
      <c r="P104" t="n">
        <v>149.62</v>
      </c>
      <c r="Q104" t="n">
        <v>197.77</v>
      </c>
      <c r="R104" t="n">
        <v>30.63</v>
      </c>
      <c r="S104" t="n">
        <v>25.4</v>
      </c>
      <c r="T104" t="n">
        <v>1781.65</v>
      </c>
      <c r="U104" t="n">
        <v>0.83</v>
      </c>
      <c r="V104" t="n">
        <v>0.89</v>
      </c>
      <c r="W104" t="n">
        <v>2.95</v>
      </c>
      <c r="X104" t="n">
        <v>0.1</v>
      </c>
      <c r="Y104" t="n">
        <v>1</v>
      </c>
      <c r="Z104" t="n">
        <v>10</v>
      </c>
      <c r="AA104" t="n">
        <v>437.9534135665546</v>
      </c>
      <c r="AB104" t="n">
        <v>599.2271815827498</v>
      </c>
      <c r="AC104" t="n">
        <v>542.0377803931228</v>
      </c>
      <c r="AD104" t="n">
        <v>437953.4135665545</v>
      </c>
      <c r="AE104" t="n">
        <v>599227.1815827498</v>
      </c>
      <c r="AF104" t="n">
        <v>1.679738936842228e-05</v>
      </c>
      <c r="AG104" t="n">
        <v>35</v>
      </c>
      <c r="AH104" t="n">
        <v>542037.7803931228</v>
      </c>
    </row>
    <row r="105">
      <c r="A105" t="n">
        <v>103</v>
      </c>
      <c r="B105" t="n">
        <v>110</v>
      </c>
      <c r="C105" t="inlineStr">
        <is>
          <t xml:space="preserve">CONCLUIDO	</t>
        </is>
      </c>
      <c r="D105" t="n">
        <v>7.5183</v>
      </c>
      <c r="E105" t="n">
        <v>13.3</v>
      </c>
      <c r="F105" t="n">
        <v>10.48</v>
      </c>
      <c r="G105" t="n">
        <v>125.72</v>
      </c>
      <c r="H105" t="n">
        <v>1.85</v>
      </c>
      <c r="I105" t="n">
        <v>5</v>
      </c>
      <c r="J105" t="n">
        <v>257.74</v>
      </c>
      <c r="K105" t="n">
        <v>56.13</v>
      </c>
      <c r="L105" t="n">
        <v>26.75</v>
      </c>
      <c r="M105" t="n">
        <v>3</v>
      </c>
      <c r="N105" t="n">
        <v>64.86</v>
      </c>
      <c r="O105" t="n">
        <v>32022.22</v>
      </c>
      <c r="P105" t="n">
        <v>149.25</v>
      </c>
      <c r="Q105" t="n">
        <v>197.75</v>
      </c>
      <c r="R105" t="n">
        <v>30.03</v>
      </c>
      <c r="S105" t="n">
        <v>25.4</v>
      </c>
      <c r="T105" t="n">
        <v>1488.04</v>
      </c>
      <c r="U105" t="n">
        <v>0.85</v>
      </c>
      <c r="V105" t="n">
        <v>0.89</v>
      </c>
      <c r="W105" t="n">
        <v>2.95</v>
      </c>
      <c r="X105" t="n">
        <v>0.09</v>
      </c>
      <c r="Y105" t="n">
        <v>1</v>
      </c>
      <c r="Z105" t="n">
        <v>10</v>
      </c>
      <c r="AA105" t="n">
        <v>437.1252406302297</v>
      </c>
      <c r="AB105" t="n">
        <v>598.0940388348588</v>
      </c>
      <c r="AC105" t="n">
        <v>541.0127831987147</v>
      </c>
      <c r="AD105" t="n">
        <v>437125.2406302297</v>
      </c>
      <c r="AE105" t="n">
        <v>598094.0388348588</v>
      </c>
      <c r="AF105" t="n">
        <v>1.687234465238136e-05</v>
      </c>
      <c r="AG105" t="n">
        <v>35</v>
      </c>
      <c r="AH105" t="n">
        <v>541012.7831987147</v>
      </c>
    </row>
    <row r="106">
      <c r="A106" t="n">
        <v>104</v>
      </c>
      <c r="B106" t="n">
        <v>110</v>
      </c>
      <c r="C106" t="inlineStr">
        <is>
          <t xml:space="preserve">CONCLUIDO	</t>
        </is>
      </c>
      <c r="D106" t="n">
        <v>7.5201</v>
      </c>
      <c r="E106" t="n">
        <v>13.3</v>
      </c>
      <c r="F106" t="n">
        <v>10.47</v>
      </c>
      <c r="G106" t="n">
        <v>125.69</v>
      </c>
      <c r="H106" t="n">
        <v>1.86</v>
      </c>
      <c r="I106" t="n">
        <v>5</v>
      </c>
      <c r="J106" t="n">
        <v>258.2</v>
      </c>
      <c r="K106" t="n">
        <v>56.13</v>
      </c>
      <c r="L106" t="n">
        <v>27</v>
      </c>
      <c r="M106" t="n">
        <v>3</v>
      </c>
      <c r="N106" t="n">
        <v>65.06999999999999</v>
      </c>
      <c r="O106" t="n">
        <v>32078.91</v>
      </c>
      <c r="P106" t="n">
        <v>149.53</v>
      </c>
      <c r="Q106" t="n">
        <v>197.8</v>
      </c>
      <c r="R106" t="n">
        <v>29.96</v>
      </c>
      <c r="S106" t="n">
        <v>25.4</v>
      </c>
      <c r="T106" t="n">
        <v>1449.56</v>
      </c>
      <c r="U106" t="n">
        <v>0.85</v>
      </c>
      <c r="V106" t="n">
        <v>0.89</v>
      </c>
      <c r="W106" t="n">
        <v>2.95</v>
      </c>
      <c r="X106" t="n">
        <v>0.08</v>
      </c>
      <c r="Y106" t="n">
        <v>1</v>
      </c>
      <c r="Z106" t="n">
        <v>10</v>
      </c>
      <c r="AA106" t="n">
        <v>437.285035003508</v>
      </c>
      <c r="AB106" t="n">
        <v>598.3126765460083</v>
      </c>
      <c r="AC106" t="n">
        <v>541.2105544335722</v>
      </c>
      <c r="AD106" t="n">
        <v>437285.035003508</v>
      </c>
      <c r="AE106" t="n">
        <v>598312.6765460083</v>
      </c>
      <c r="AF106" t="n">
        <v>1.687638415870251e-05</v>
      </c>
      <c r="AG106" t="n">
        <v>35</v>
      </c>
      <c r="AH106" t="n">
        <v>541210.5544335721</v>
      </c>
    </row>
    <row r="107">
      <c r="A107" t="n">
        <v>105</v>
      </c>
      <c r="B107" t="n">
        <v>110</v>
      </c>
      <c r="C107" t="inlineStr">
        <is>
          <t xml:space="preserve">CONCLUIDO	</t>
        </is>
      </c>
      <c r="D107" t="n">
        <v>7.5174</v>
      </c>
      <c r="E107" t="n">
        <v>13.3</v>
      </c>
      <c r="F107" t="n">
        <v>10.48</v>
      </c>
      <c r="G107" t="n">
        <v>125.74</v>
      </c>
      <c r="H107" t="n">
        <v>1.87</v>
      </c>
      <c r="I107" t="n">
        <v>5</v>
      </c>
      <c r="J107" t="n">
        <v>258.66</v>
      </c>
      <c r="K107" t="n">
        <v>56.13</v>
      </c>
      <c r="L107" t="n">
        <v>27.25</v>
      </c>
      <c r="M107" t="n">
        <v>3</v>
      </c>
      <c r="N107" t="n">
        <v>65.28</v>
      </c>
      <c r="O107" t="n">
        <v>32135.68</v>
      </c>
      <c r="P107" t="n">
        <v>149.73</v>
      </c>
      <c r="Q107" t="n">
        <v>197.75</v>
      </c>
      <c r="R107" t="n">
        <v>30.19</v>
      </c>
      <c r="S107" t="n">
        <v>25.4</v>
      </c>
      <c r="T107" t="n">
        <v>1568.04</v>
      </c>
      <c r="U107" t="n">
        <v>0.84</v>
      </c>
      <c r="V107" t="n">
        <v>0.89</v>
      </c>
      <c r="W107" t="n">
        <v>2.95</v>
      </c>
      <c r="X107" t="n">
        <v>0.09</v>
      </c>
      <c r="Y107" t="n">
        <v>1</v>
      </c>
      <c r="Z107" t="n">
        <v>10</v>
      </c>
      <c r="AA107" t="n">
        <v>437.4873562053519</v>
      </c>
      <c r="AB107" t="n">
        <v>598.5895013401527</v>
      </c>
      <c r="AC107" t="n">
        <v>541.4609594578893</v>
      </c>
      <c r="AD107" t="n">
        <v>437487.3562053519</v>
      </c>
      <c r="AE107" t="n">
        <v>598589.5013401527</v>
      </c>
      <c r="AF107" t="n">
        <v>1.687032489922079e-05</v>
      </c>
      <c r="AG107" t="n">
        <v>35</v>
      </c>
      <c r="AH107" t="n">
        <v>541460.9594578893</v>
      </c>
    </row>
    <row r="108">
      <c r="A108" t="n">
        <v>106</v>
      </c>
      <c r="B108" t="n">
        <v>110</v>
      </c>
      <c r="C108" t="inlineStr">
        <is>
          <t xml:space="preserve">CONCLUIDO	</t>
        </is>
      </c>
      <c r="D108" t="n">
        <v>7.5166</v>
      </c>
      <c r="E108" t="n">
        <v>13.3</v>
      </c>
      <c r="F108" t="n">
        <v>10.48</v>
      </c>
      <c r="G108" t="n">
        <v>125.76</v>
      </c>
      <c r="H108" t="n">
        <v>1.89</v>
      </c>
      <c r="I108" t="n">
        <v>5</v>
      </c>
      <c r="J108" t="n">
        <v>259.12</v>
      </c>
      <c r="K108" t="n">
        <v>56.13</v>
      </c>
      <c r="L108" t="n">
        <v>27.5</v>
      </c>
      <c r="M108" t="n">
        <v>3</v>
      </c>
      <c r="N108" t="n">
        <v>65.48999999999999</v>
      </c>
      <c r="O108" t="n">
        <v>32192.53</v>
      </c>
      <c r="P108" t="n">
        <v>149.97</v>
      </c>
      <c r="Q108" t="n">
        <v>197.75</v>
      </c>
      <c r="R108" t="n">
        <v>30.16</v>
      </c>
      <c r="S108" t="n">
        <v>25.4</v>
      </c>
      <c r="T108" t="n">
        <v>1553.38</v>
      </c>
      <c r="U108" t="n">
        <v>0.84</v>
      </c>
      <c r="V108" t="n">
        <v>0.89</v>
      </c>
      <c r="W108" t="n">
        <v>2.95</v>
      </c>
      <c r="X108" t="n">
        <v>0.09</v>
      </c>
      <c r="Y108" t="n">
        <v>1</v>
      </c>
      <c r="Z108" t="n">
        <v>10</v>
      </c>
      <c r="AA108" t="n">
        <v>437.6741643342494</v>
      </c>
      <c r="AB108" t="n">
        <v>598.8451004635033</v>
      </c>
      <c r="AC108" t="n">
        <v>541.6921645596429</v>
      </c>
      <c r="AD108" t="n">
        <v>437674.1643342494</v>
      </c>
      <c r="AE108" t="n">
        <v>598845.1004635033</v>
      </c>
      <c r="AF108" t="n">
        <v>1.686852956307806e-05</v>
      </c>
      <c r="AG108" t="n">
        <v>35</v>
      </c>
      <c r="AH108" t="n">
        <v>541692.1645596429</v>
      </c>
    </row>
    <row r="109">
      <c r="A109" t="n">
        <v>107</v>
      </c>
      <c r="B109" t="n">
        <v>110</v>
      </c>
      <c r="C109" t="inlineStr">
        <is>
          <t xml:space="preserve">CONCLUIDO	</t>
        </is>
      </c>
      <c r="D109" t="n">
        <v>7.5185</v>
      </c>
      <c r="E109" t="n">
        <v>13.3</v>
      </c>
      <c r="F109" t="n">
        <v>10.48</v>
      </c>
      <c r="G109" t="n">
        <v>125.72</v>
      </c>
      <c r="H109" t="n">
        <v>1.9</v>
      </c>
      <c r="I109" t="n">
        <v>5</v>
      </c>
      <c r="J109" t="n">
        <v>259.58</v>
      </c>
      <c r="K109" t="n">
        <v>56.13</v>
      </c>
      <c r="L109" t="n">
        <v>27.75</v>
      </c>
      <c r="M109" t="n">
        <v>3</v>
      </c>
      <c r="N109" t="n">
        <v>65.70999999999999</v>
      </c>
      <c r="O109" t="n">
        <v>32249.46</v>
      </c>
      <c r="P109" t="n">
        <v>149.97</v>
      </c>
      <c r="Q109" t="n">
        <v>197.75</v>
      </c>
      <c r="R109" t="n">
        <v>30.06</v>
      </c>
      <c r="S109" t="n">
        <v>25.4</v>
      </c>
      <c r="T109" t="n">
        <v>1500.73</v>
      </c>
      <c r="U109" t="n">
        <v>0.84</v>
      </c>
      <c r="V109" t="n">
        <v>0.89</v>
      </c>
      <c r="W109" t="n">
        <v>2.95</v>
      </c>
      <c r="X109" t="n">
        <v>0.09</v>
      </c>
      <c r="Y109" t="n">
        <v>1</v>
      </c>
      <c r="Z109" t="n">
        <v>10</v>
      </c>
      <c r="AA109" t="n">
        <v>437.6431311150238</v>
      </c>
      <c r="AB109" t="n">
        <v>598.8026394438698</v>
      </c>
      <c r="AC109" t="n">
        <v>541.6537559601289</v>
      </c>
      <c r="AD109" t="n">
        <v>437643.1311150239</v>
      </c>
      <c r="AE109" t="n">
        <v>598802.6394438698</v>
      </c>
      <c r="AF109" t="n">
        <v>1.687279348641705e-05</v>
      </c>
      <c r="AG109" t="n">
        <v>35</v>
      </c>
      <c r="AH109" t="n">
        <v>541653.755960129</v>
      </c>
    </row>
    <row r="110">
      <c r="A110" t="n">
        <v>108</v>
      </c>
      <c r="B110" t="n">
        <v>110</v>
      </c>
      <c r="C110" t="inlineStr">
        <is>
          <t xml:space="preserve">CONCLUIDO	</t>
        </is>
      </c>
      <c r="D110" t="n">
        <v>7.5197</v>
      </c>
      <c r="E110" t="n">
        <v>13.3</v>
      </c>
      <c r="F110" t="n">
        <v>10.47</v>
      </c>
      <c r="G110" t="n">
        <v>125.69</v>
      </c>
      <c r="H110" t="n">
        <v>1.92</v>
      </c>
      <c r="I110" t="n">
        <v>5</v>
      </c>
      <c r="J110" t="n">
        <v>260.05</v>
      </c>
      <c r="K110" t="n">
        <v>56.13</v>
      </c>
      <c r="L110" t="n">
        <v>28</v>
      </c>
      <c r="M110" t="n">
        <v>3</v>
      </c>
      <c r="N110" t="n">
        <v>65.92</v>
      </c>
      <c r="O110" t="n">
        <v>32306.46</v>
      </c>
      <c r="P110" t="n">
        <v>150.07</v>
      </c>
      <c r="Q110" t="n">
        <v>197.75</v>
      </c>
      <c r="R110" t="n">
        <v>30</v>
      </c>
      <c r="S110" t="n">
        <v>25.4</v>
      </c>
      <c r="T110" t="n">
        <v>1468.57</v>
      </c>
      <c r="U110" t="n">
        <v>0.85</v>
      </c>
      <c r="V110" t="n">
        <v>0.89</v>
      </c>
      <c r="W110" t="n">
        <v>2.95</v>
      </c>
      <c r="X110" t="n">
        <v>0.08</v>
      </c>
      <c r="Y110" t="n">
        <v>1</v>
      </c>
      <c r="Z110" t="n">
        <v>10</v>
      </c>
      <c r="AA110" t="n">
        <v>437.6823411008892</v>
      </c>
      <c r="AB110" t="n">
        <v>598.8562882763534</v>
      </c>
      <c r="AC110" t="n">
        <v>541.7022846233367</v>
      </c>
      <c r="AD110" t="n">
        <v>437682.3411008893</v>
      </c>
      <c r="AE110" t="n">
        <v>598856.2882763534</v>
      </c>
      <c r="AF110" t="n">
        <v>1.687548649063114e-05</v>
      </c>
      <c r="AG110" t="n">
        <v>35</v>
      </c>
      <c r="AH110" t="n">
        <v>541702.2846233367</v>
      </c>
    </row>
    <row r="111">
      <c r="A111" t="n">
        <v>109</v>
      </c>
      <c r="B111" t="n">
        <v>110</v>
      </c>
      <c r="C111" t="inlineStr">
        <is>
          <t xml:space="preserve">CONCLUIDO	</t>
        </is>
      </c>
      <c r="D111" t="n">
        <v>7.5205</v>
      </c>
      <c r="E111" t="n">
        <v>13.3</v>
      </c>
      <c r="F111" t="n">
        <v>10.47</v>
      </c>
      <c r="G111" t="n">
        <v>125.68</v>
      </c>
      <c r="H111" t="n">
        <v>1.93</v>
      </c>
      <c r="I111" t="n">
        <v>5</v>
      </c>
      <c r="J111" t="n">
        <v>260.51</v>
      </c>
      <c r="K111" t="n">
        <v>56.13</v>
      </c>
      <c r="L111" t="n">
        <v>28.25</v>
      </c>
      <c r="M111" t="n">
        <v>3</v>
      </c>
      <c r="N111" t="n">
        <v>66.13</v>
      </c>
      <c r="O111" t="n">
        <v>32363.54</v>
      </c>
      <c r="P111" t="n">
        <v>150.1</v>
      </c>
      <c r="Q111" t="n">
        <v>197.78</v>
      </c>
      <c r="R111" t="n">
        <v>29.9</v>
      </c>
      <c r="S111" t="n">
        <v>25.4</v>
      </c>
      <c r="T111" t="n">
        <v>1421.86</v>
      </c>
      <c r="U111" t="n">
        <v>0.85</v>
      </c>
      <c r="V111" t="n">
        <v>0.89</v>
      </c>
      <c r="W111" t="n">
        <v>2.95</v>
      </c>
      <c r="X111" t="n">
        <v>0.08</v>
      </c>
      <c r="Y111" t="n">
        <v>1</v>
      </c>
      <c r="Z111" t="n">
        <v>10</v>
      </c>
      <c r="AA111" t="n">
        <v>437.6909855850978</v>
      </c>
      <c r="AB111" t="n">
        <v>598.8681160410154</v>
      </c>
      <c r="AC111" t="n">
        <v>541.7129835627399</v>
      </c>
      <c r="AD111" t="n">
        <v>437690.9855850979</v>
      </c>
      <c r="AE111" t="n">
        <v>598868.1160410154</v>
      </c>
      <c r="AF111" t="n">
        <v>1.687728182677388e-05</v>
      </c>
      <c r="AG111" t="n">
        <v>35</v>
      </c>
      <c r="AH111" t="n">
        <v>541712.9835627398</v>
      </c>
    </row>
    <row r="112">
      <c r="A112" t="n">
        <v>110</v>
      </c>
      <c r="B112" t="n">
        <v>110</v>
      </c>
      <c r="C112" t="inlineStr">
        <is>
          <t xml:space="preserve">CONCLUIDO	</t>
        </is>
      </c>
      <c r="D112" t="n">
        <v>7.5215</v>
      </c>
      <c r="E112" t="n">
        <v>13.3</v>
      </c>
      <c r="F112" t="n">
        <v>10.47</v>
      </c>
      <c r="G112" t="n">
        <v>125.66</v>
      </c>
      <c r="H112" t="n">
        <v>1.94</v>
      </c>
      <c r="I112" t="n">
        <v>5</v>
      </c>
      <c r="J112" t="n">
        <v>260.97</v>
      </c>
      <c r="K112" t="n">
        <v>56.13</v>
      </c>
      <c r="L112" t="n">
        <v>28.5</v>
      </c>
      <c r="M112" t="n">
        <v>3</v>
      </c>
      <c r="N112" t="n">
        <v>66.34999999999999</v>
      </c>
      <c r="O112" t="n">
        <v>32420.71</v>
      </c>
      <c r="P112" t="n">
        <v>150.21</v>
      </c>
      <c r="Q112" t="n">
        <v>197.75</v>
      </c>
      <c r="R112" t="n">
        <v>29.99</v>
      </c>
      <c r="S112" t="n">
        <v>25.4</v>
      </c>
      <c r="T112" t="n">
        <v>1468.51</v>
      </c>
      <c r="U112" t="n">
        <v>0.85</v>
      </c>
      <c r="V112" t="n">
        <v>0.89</v>
      </c>
      <c r="W112" t="n">
        <v>2.95</v>
      </c>
      <c r="X112" t="n">
        <v>0.08</v>
      </c>
      <c r="Y112" t="n">
        <v>1</v>
      </c>
      <c r="Z112" t="n">
        <v>10</v>
      </c>
      <c r="AA112" t="n">
        <v>437.754243832254</v>
      </c>
      <c r="AB112" t="n">
        <v>598.9546687655312</v>
      </c>
      <c r="AC112" t="n">
        <v>541.7912758167054</v>
      </c>
      <c r="AD112" t="n">
        <v>437754.243832254</v>
      </c>
      <c r="AE112" t="n">
        <v>598954.6687655312</v>
      </c>
      <c r="AF112" t="n">
        <v>1.687952599695229e-05</v>
      </c>
      <c r="AG112" t="n">
        <v>35</v>
      </c>
      <c r="AH112" t="n">
        <v>541791.2758167053</v>
      </c>
    </row>
    <row r="113">
      <c r="A113" t="n">
        <v>111</v>
      </c>
      <c r="B113" t="n">
        <v>110</v>
      </c>
      <c r="C113" t="inlineStr">
        <is>
          <t xml:space="preserve">CONCLUIDO	</t>
        </is>
      </c>
      <c r="D113" t="n">
        <v>7.5254</v>
      </c>
      <c r="E113" t="n">
        <v>13.29</v>
      </c>
      <c r="F113" t="n">
        <v>10.46</v>
      </c>
      <c r="G113" t="n">
        <v>125.57</v>
      </c>
      <c r="H113" t="n">
        <v>1.96</v>
      </c>
      <c r="I113" t="n">
        <v>5</v>
      </c>
      <c r="J113" t="n">
        <v>261.44</v>
      </c>
      <c r="K113" t="n">
        <v>56.13</v>
      </c>
      <c r="L113" t="n">
        <v>28.75</v>
      </c>
      <c r="M113" t="n">
        <v>3</v>
      </c>
      <c r="N113" t="n">
        <v>66.56</v>
      </c>
      <c r="O113" t="n">
        <v>32477.95</v>
      </c>
      <c r="P113" t="n">
        <v>150.19</v>
      </c>
      <c r="Q113" t="n">
        <v>197.75</v>
      </c>
      <c r="R113" t="n">
        <v>29.72</v>
      </c>
      <c r="S113" t="n">
        <v>25.4</v>
      </c>
      <c r="T113" t="n">
        <v>1329.21</v>
      </c>
      <c r="U113" t="n">
        <v>0.85</v>
      </c>
      <c r="V113" t="n">
        <v>0.89</v>
      </c>
      <c r="W113" t="n">
        <v>2.95</v>
      </c>
      <c r="X113" t="n">
        <v>0.07000000000000001</v>
      </c>
      <c r="Y113" t="n">
        <v>1</v>
      </c>
      <c r="Z113" t="n">
        <v>10</v>
      </c>
      <c r="AA113" t="n">
        <v>437.6625408160582</v>
      </c>
      <c r="AB113" t="n">
        <v>598.8291966531204</v>
      </c>
      <c r="AC113" t="n">
        <v>541.6777785866019</v>
      </c>
      <c r="AD113" t="n">
        <v>437662.5408160582</v>
      </c>
      <c r="AE113" t="n">
        <v>598829.1966531205</v>
      </c>
      <c r="AF113" t="n">
        <v>1.688827826064811e-05</v>
      </c>
      <c r="AG113" t="n">
        <v>35</v>
      </c>
      <c r="AH113" t="n">
        <v>541677.778586602</v>
      </c>
    </row>
    <row r="114">
      <c r="A114" t="n">
        <v>112</v>
      </c>
      <c r="B114" t="n">
        <v>110</v>
      </c>
      <c r="C114" t="inlineStr">
        <is>
          <t xml:space="preserve">CONCLUIDO	</t>
        </is>
      </c>
      <c r="D114" t="n">
        <v>7.5248</v>
      </c>
      <c r="E114" t="n">
        <v>13.29</v>
      </c>
      <c r="F114" t="n">
        <v>10.47</v>
      </c>
      <c r="G114" t="n">
        <v>125.59</v>
      </c>
      <c r="H114" t="n">
        <v>1.97</v>
      </c>
      <c r="I114" t="n">
        <v>5</v>
      </c>
      <c r="J114" t="n">
        <v>261.9</v>
      </c>
      <c r="K114" t="n">
        <v>56.13</v>
      </c>
      <c r="L114" t="n">
        <v>29</v>
      </c>
      <c r="M114" t="n">
        <v>3</v>
      </c>
      <c r="N114" t="n">
        <v>66.77</v>
      </c>
      <c r="O114" t="n">
        <v>32535.28</v>
      </c>
      <c r="P114" t="n">
        <v>150.24</v>
      </c>
      <c r="Q114" t="n">
        <v>197.75</v>
      </c>
      <c r="R114" t="n">
        <v>29.77</v>
      </c>
      <c r="S114" t="n">
        <v>25.4</v>
      </c>
      <c r="T114" t="n">
        <v>1355.95</v>
      </c>
      <c r="U114" t="n">
        <v>0.85</v>
      </c>
      <c r="V114" t="n">
        <v>0.89</v>
      </c>
      <c r="W114" t="n">
        <v>2.95</v>
      </c>
      <c r="X114" t="n">
        <v>0.08</v>
      </c>
      <c r="Y114" t="n">
        <v>1</v>
      </c>
      <c r="Z114" t="n">
        <v>10</v>
      </c>
      <c r="AA114" t="n">
        <v>437.7220501307252</v>
      </c>
      <c r="AB114" t="n">
        <v>598.9106199228135</v>
      </c>
      <c r="AC114" t="n">
        <v>541.7514309337138</v>
      </c>
      <c r="AD114" t="n">
        <v>437722.0501307251</v>
      </c>
      <c r="AE114" t="n">
        <v>598910.6199228135</v>
      </c>
      <c r="AF114" t="n">
        <v>1.688693175854106e-05</v>
      </c>
      <c r="AG114" t="n">
        <v>35</v>
      </c>
      <c r="AH114" t="n">
        <v>541751.4309337138</v>
      </c>
    </row>
    <row r="115">
      <c r="A115" t="n">
        <v>113</v>
      </c>
      <c r="B115" t="n">
        <v>110</v>
      </c>
      <c r="C115" t="inlineStr">
        <is>
          <t xml:space="preserve">CONCLUIDO	</t>
        </is>
      </c>
      <c r="D115" t="n">
        <v>7.5234</v>
      </c>
      <c r="E115" t="n">
        <v>13.29</v>
      </c>
      <c r="F115" t="n">
        <v>10.47</v>
      </c>
      <c r="G115" t="n">
        <v>125.62</v>
      </c>
      <c r="H115" t="n">
        <v>1.98</v>
      </c>
      <c r="I115" t="n">
        <v>5</v>
      </c>
      <c r="J115" t="n">
        <v>262.37</v>
      </c>
      <c r="K115" t="n">
        <v>56.13</v>
      </c>
      <c r="L115" t="n">
        <v>29.25</v>
      </c>
      <c r="M115" t="n">
        <v>3</v>
      </c>
      <c r="N115" t="n">
        <v>66.98999999999999</v>
      </c>
      <c r="O115" t="n">
        <v>32592.68</v>
      </c>
      <c r="P115" t="n">
        <v>150.33</v>
      </c>
      <c r="Q115" t="n">
        <v>197.75</v>
      </c>
      <c r="R115" t="n">
        <v>29.8</v>
      </c>
      <c r="S115" t="n">
        <v>25.4</v>
      </c>
      <c r="T115" t="n">
        <v>1371.4</v>
      </c>
      <c r="U115" t="n">
        <v>0.85</v>
      </c>
      <c r="V115" t="n">
        <v>0.89</v>
      </c>
      <c r="W115" t="n">
        <v>2.95</v>
      </c>
      <c r="X115" t="n">
        <v>0.08</v>
      </c>
      <c r="Y115" t="n">
        <v>1</v>
      </c>
      <c r="Z115" t="n">
        <v>10</v>
      </c>
      <c r="AA115" t="n">
        <v>437.8100111207461</v>
      </c>
      <c r="AB115" t="n">
        <v>599.0309720299254</v>
      </c>
      <c r="AC115" t="n">
        <v>541.860296804638</v>
      </c>
      <c r="AD115" t="n">
        <v>437810.0111207461</v>
      </c>
      <c r="AE115" t="n">
        <v>599030.9720299253</v>
      </c>
      <c r="AF115" t="n">
        <v>1.688378992029128e-05</v>
      </c>
      <c r="AG115" t="n">
        <v>35</v>
      </c>
      <c r="AH115" t="n">
        <v>541860.296804638</v>
      </c>
    </row>
    <row r="116">
      <c r="A116" t="n">
        <v>114</v>
      </c>
      <c r="B116" t="n">
        <v>110</v>
      </c>
      <c r="C116" t="inlineStr">
        <is>
          <t xml:space="preserve">CONCLUIDO	</t>
        </is>
      </c>
      <c r="D116" t="n">
        <v>7.5227</v>
      </c>
      <c r="E116" t="n">
        <v>13.29</v>
      </c>
      <c r="F116" t="n">
        <v>10.47</v>
      </c>
      <c r="G116" t="n">
        <v>125.63</v>
      </c>
      <c r="H116" t="n">
        <v>2</v>
      </c>
      <c r="I116" t="n">
        <v>5</v>
      </c>
      <c r="J116" t="n">
        <v>262.83</v>
      </c>
      <c r="K116" t="n">
        <v>56.13</v>
      </c>
      <c r="L116" t="n">
        <v>29.5</v>
      </c>
      <c r="M116" t="n">
        <v>3</v>
      </c>
      <c r="N116" t="n">
        <v>67.20999999999999</v>
      </c>
      <c r="O116" t="n">
        <v>32650.17</v>
      </c>
      <c r="P116" t="n">
        <v>150.41</v>
      </c>
      <c r="Q116" t="n">
        <v>197.79</v>
      </c>
      <c r="R116" t="n">
        <v>29.91</v>
      </c>
      <c r="S116" t="n">
        <v>25.4</v>
      </c>
      <c r="T116" t="n">
        <v>1427.22</v>
      </c>
      <c r="U116" t="n">
        <v>0.85</v>
      </c>
      <c r="V116" t="n">
        <v>0.89</v>
      </c>
      <c r="W116" t="n">
        <v>2.94</v>
      </c>
      <c r="X116" t="n">
        <v>0.08</v>
      </c>
      <c r="Y116" t="n">
        <v>1</v>
      </c>
      <c r="Z116" t="n">
        <v>10</v>
      </c>
      <c r="AA116" t="n">
        <v>437.8793230670816</v>
      </c>
      <c r="AB116" t="n">
        <v>599.1258076927287</v>
      </c>
      <c r="AC116" t="n">
        <v>541.9460814848862</v>
      </c>
      <c r="AD116" t="n">
        <v>437879.3230670816</v>
      </c>
      <c r="AE116" t="n">
        <v>599125.8076927287</v>
      </c>
      <c r="AF116" t="n">
        <v>1.688221900116639e-05</v>
      </c>
      <c r="AG116" t="n">
        <v>35</v>
      </c>
      <c r="AH116" t="n">
        <v>541946.0814848862</v>
      </c>
    </row>
    <row r="117">
      <c r="A117" t="n">
        <v>115</v>
      </c>
      <c r="B117" t="n">
        <v>110</v>
      </c>
      <c r="C117" t="inlineStr">
        <is>
          <t xml:space="preserve">CONCLUIDO	</t>
        </is>
      </c>
      <c r="D117" t="n">
        <v>7.5224</v>
      </c>
      <c r="E117" t="n">
        <v>13.29</v>
      </c>
      <c r="F117" t="n">
        <v>10.47</v>
      </c>
      <c r="G117" t="n">
        <v>125.64</v>
      </c>
      <c r="H117" t="n">
        <v>2.01</v>
      </c>
      <c r="I117" t="n">
        <v>5</v>
      </c>
      <c r="J117" t="n">
        <v>263.3</v>
      </c>
      <c r="K117" t="n">
        <v>56.13</v>
      </c>
      <c r="L117" t="n">
        <v>29.75</v>
      </c>
      <c r="M117" t="n">
        <v>3</v>
      </c>
      <c r="N117" t="n">
        <v>67.42</v>
      </c>
      <c r="O117" t="n">
        <v>32707.74</v>
      </c>
      <c r="P117" t="n">
        <v>150.4</v>
      </c>
      <c r="Q117" t="n">
        <v>197.75</v>
      </c>
      <c r="R117" t="n">
        <v>29.93</v>
      </c>
      <c r="S117" t="n">
        <v>25.4</v>
      </c>
      <c r="T117" t="n">
        <v>1436.64</v>
      </c>
      <c r="U117" t="n">
        <v>0.85</v>
      </c>
      <c r="V117" t="n">
        <v>0.89</v>
      </c>
      <c r="W117" t="n">
        <v>2.95</v>
      </c>
      <c r="X117" t="n">
        <v>0.08</v>
      </c>
      <c r="Y117" t="n">
        <v>1</v>
      </c>
      <c r="Z117" t="n">
        <v>10</v>
      </c>
      <c r="AA117" t="n">
        <v>437.8769943523748</v>
      </c>
      <c r="AB117" t="n">
        <v>599.1226214425312</v>
      </c>
      <c r="AC117" t="n">
        <v>541.9431993259357</v>
      </c>
      <c r="AD117" t="n">
        <v>437876.9943523748</v>
      </c>
      <c r="AE117" t="n">
        <v>599122.6214425312</v>
      </c>
      <c r="AF117" t="n">
        <v>1.688154575011287e-05</v>
      </c>
      <c r="AG117" t="n">
        <v>35</v>
      </c>
      <c r="AH117" t="n">
        <v>541943.1993259357</v>
      </c>
    </row>
    <row r="118">
      <c r="A118" t="n">
        <v>116</v>
      </c>
      <c r="B118" t="n">
        <v>110</v>
      </c>
      <c r="C118" t="inlineStr">
        <is>
          <t xml:space="preserve">CONCLUIDO	</t>
        </is>
      </c>
      <c r="D118" t="n">
        <v>7.5226</v>
      </c>
      <c r="E118" t="n">
        <v>13.29</v>
      </c>
      <c r="F118" t="n">
        <v>10.47</v>
      </c>
      <c r="G118" t="n">
        <v>125.63</v>
      </c>
      <c r="H118" t="n">
        <v>2.02</v>
      </c>
      <c r="I118" t="n">
        <v>5</v>
      </c>
      <c r="J118" t="n">
        <v>263.77</v>
      </c>
      <c r="K118" t="n">
        <v>56.13</v>
      </c>
      <c r="L118" t="n">
        <v>30</v>
      </c>
      <c r="M118" t="n">
        <v>3</v>
      </c>
      <c r="N118" t="n">
        <v>67.64</v>
      </c>
      <c r="O118" t="n">
        <v>32765.39</v>
      </c>
      <c r="P118" t="n">
        <v>150.41</v>
      </c>
      <c r="Q118" t="n">
        <v>197.75</v>
      </c>
      <c r="R118" t="n">
        <v>29.88</v>
      </c>
      <c r="S118" t="n">
        <v>25.4</v>
      </c>
      <c r="T118" t="n">
        <v>1410.57</v>
      </c>
      <c r="U118" t="n">
        <v>0.85</v>
      </c>
      <c r="V118" t="n">
        <v>0.89</v>
      </c>
      <c r="W118" t="n">
        <v>2.95</v>
      </c>
      <c r="X118" t="n">
        <v>0.08</v>
      </c>
      <c r="Y118" t="n">
        <v>1</v>
      </c>
      <c r="Z118" t="n">
        <v>10</v>
      </c>
      <c r="AA118" t="n">
        <v>437.8809582314378</v>
      </c>
      <c r="AB118" t="n">
        <v>599.1280449967394</v>
      </c>
      <c r="AC118" t="n">
        <v>541.9481052637421</v>
      </c>
      <c r="AD118" t="n">
        <v>437880.9582314378</v>
      </c>
      <c r="AE118" t="n">
        <v>599128.0449967394</v>
      </c>
      <c r="AF118" t="n">
        <v>1.688199458414855e-05</v>
      </c>
      <c r="AG118" t="n">
        <v>35</v>
      </c>
      <c r="AH118" t="n">
        <v>541948.1052637422</v>
      </c>
    </row>
    <row r="119">
      <c r="A119" t="n">
        <v>117</v>
      </c>
      <c r="B119" t="n">
        <v>110</v>
      </c>
      <c r="C119" t="inlineStr">
        <is>
          <t xml:space="preserve">CONCLUIDO	</t>
        </is>
      </c>
      <c r="D119" t="n">
        <v>7.521</v>
      </c>
      <c r="E119" t="n">
        <v>13.3</v>
      </c>
      <c r="F119" t="n">
        <v>10.47</v>
      </c>
      <c r="G119" t="n">
        <v>125.67</v>
      </c>
      <c r="H119" t="n">
        <v>2.04</v>
      </c>
      <c r="I119" t="n">
        <v>5</v>
      </c>
      <c r="J119" t="n">
        <v>264.23</v>
      </c>
      <c r="K119" t="n">
        <v>56.13</v>
      </c>
      <c r="L119" t="n">
        <v>30.25</v>
      </c>
      <c r="M119" t="n">
        <v>3</v>
      </c>
      <c r="N119" t="n">
        <v>67.86</v>
      </c>
      <c r="O119" t="n">
        <v>32823.12</v>
      </c>
      <c r="P119" t="n">
        <v>150.38</v>
      </c>
      <c r="Q119" t="n">
        <v>197.75</v>
      </c>
      <c r="R119" t="n">
        <v>29.88</v>
      </c>
      <c r="S119" t="n">
        <v>25.4</v>
      </c>
      <c r="T119" t="n">
        <v>1412.52</v>
      </c>
      <c r="U119" t="n">
        <v>0.85</v>
      </c>
      <c r="V119" t="n">
        <v>0.89</v>
      </c>
      <c r="W119" t="n">
        <v>2.95</v>
      </c>
      <c r="X119" t="n">
        <v>0.08</v>
      </c>
      <c r="Y119" t="n">
        <v>1</v>
      </c>
      <c r="Z119" t="n">
        <v>10</v>
      </c>
      <c r="AA119" t="n">
        <v>437.8854197202605</v>
      </c>
      <c r="AB119" t="n">
        <v>599.1341494025735</v>
      </c>
      <c r="AC119" t="n">
        <v>541.953627073651</v>
      </c>
      <c r="AD119" t="n">
        <v>437885.4197202605</v>
      </c>
      <c r="AE119" t="n">
        <v>599134.1494025735</v>
      </c>
      <c r="AF119" t="n">
        <v>1.687840391186308e-05</v>
      </c>
      <c r="AG119" t="n">
        <v>35</v>
      </c>
      <c r="AH119" t="n">
        <v>541953.6270736509</v>
      </c>
    </row>
    <row r="120">
      <c r="A120" t="n">
        <v>118</v>
      </c>
      <c r="B120" t="n">
        <v>110</v>
      </c>
      <c r="C120" t="inlineStr">
        <is>
          <t xml:space="preserve">CONCLUIDO	</t>
        </is>
      </c>
      <c r="D120" t="n">
        <v>7.5241</v>
      </c>
      <c r="E120" t="n">
        <v>13.29</v>
      </c>
      <c r="F120" t="n">
        <v>10.47</v>
      </c>
      <c r="G120" t="n">
        <v>125.6</v>
      </c>
      <c r="H120" t="n">
        <v>2.05</v>
      </c>
      <c r="I120" t="n">
        <v>5</v>
      </c>
      <c r="J120" t="n">
        <v>264.7</v>
      </c>
      <c r="K120" t="n">
        <v>56.13</v>
      </c>
      <c r="L120" t="n">
        <v>30.5</v>
      </c>
      <c r="M120" t="n">
        <v>3</v>
      </c>
      <c r="N120" t="n">
        <v>68.08</v>
      </c>
      <c r="O120" t="n">
        <v>32880.94</v>
      </c>
      <c r="P120" t="n">
        <v>150.31</v>
      </c>
      <c r="Q120" t="n">
        <v>197.75</v>
      </c>
      <c r="R120" t="n">
        <v>29.84</v>
      </c>
      <c r="S120" t="n">
        <v>25.4</v>
      </c>
      <c r="T120" t="n">
        <v>1389.03</v>
      </c>
      <c r="U120" t="n">
        <v>0.85</v>
      </c>
      <c r="V120" t="n">
        <v>0.89</v>
      </c>
      <c r="W120" t="n">
        <v>2.94</v>
      </c>
      <c r="X120" t="n">
        <v>0.08</v>
      </c>
      <c r="Y120" t="n">
        <v>1</v>
      </c>
      <c r="Z120" t="n">
        <v>10</v>
      </c>
      <c r="AA120" t="n">
        <v>437.7841082932079</v>
      </c>
      <c r="AB120" t="n">
        <v>598.9955306385352</v>
      </c>
      <c r="AC120" t="n">
        <v>541.8282378899</v>
      </c>
      <c r="AD120" t="n">
        <v>437784.1082932078</v>
      </c>
      <c r="AE120" t="n">
        <v>598995.5306385353</v>
      </c>
      <c r="AF120" t="n">
        <v>1.688536083941617e-05</v>
      </c>
      <c r="AG120" t="n">
        <v>35</v>
      </c>
      <c r="AH120" t="n">
        <v>541828.2378899</v>
      </c>
    </row>
    <row r="121">
      <c r="A121" t="n">
        <v>119</v>
      </c>
      <c r="B121" t="n">
        <v>110</v>
      </c>
      <c r="C121" t="inlineStr">
        <is>
          <t xml:space="preserve">CONCLUIDO	</t>
        </is>
      </c>
      <c r="D121" t="n">
        <v>7.5224</v>
      </c>
      <c r="E121" t="n">
        <v>13.29</v>
      </c>
      <c r="F121" t="n">
        <v>10.47</v>
      </c>
      <c r="G121" t="n">
        <v>125.64</v>
      </c>
      <c r="H121" t="n">
        <v>2.06</v>
      </c>
      <c r="I121" t="n">
        <v>5</v>
      </c>
      <c r="J121" t="n">
        <v>265.17</v>
      </c>
      <c r="K121" t="n">
        <v>56.13</v>
      </c>
      <c r="L121" t="n">
        <v>30.75</v>
      </c>
      <c r="M121" t="n">
        <v>3</v>
      </c>
      <c r="N121" t="n">
        <v>68.3</v>
      </c>
      <c r="O121" t="n">
        <v>32938.83</v>
      </c>
      <c r="P121" t="n">
        <v>150.26</v>
      </c>
      <c r="Q121" t="n">
        <v>197.76</v>
      </c>
      <c r="R121" t="n">
        <v>29.9</v>
      </c>
      <c r="S121" t="n">
        <v>25.4</v>
      </c>
      <c r="T121" t="n">
        <v>1420.66</v>
      </c>
      <c r="U121" t="n">
        <v>0.85</v>
      </c>
      <c r="V121" t="n">
        <v>0.89</v>
      </c>
      <c r="W121" t="n">
        <v>2.95</v>
      </c>
      <c r="X121" t="n">
        <v>0.08</v>
      </c>
      <c r="Y121" t="n">
        <v>1</v>
      </c>
      <c r="Z121" t="n">
        <v>10</v>
      </c>
      <c r="AA121" t="n">
        <v>437.7757136175862</v>
      </c>
      <c r="AB121" t="n">
        <v>598.9840446730028</v>
      </c>
      <c r="AC121" t="n">
        <v>541.8178481287972</v>
      </c>
      <c r="AD121" t="n">
        <v>437775.7136175862</v>
      </c>
      <c r="AE121" t="n">
        <v>598984.0446730028</v>
      </c>
      <c r="AF121" t="n">
        <v>1.688154575011287e-05</v>
      </c>
      <c r="AG121" t="n">
        <v>35</v>
      </c>
      <c r="AH121" t="n">
        <v>541817.8481287973</v>
      </c>
    </row>
    <row r="122">
      <c r="A122" t="n">
        <v>120</v>
      </c>
      <c r="B122" t="n">
        <v>110</v>
      </c>
      <c r="C122" t="inlineStr">
        <is>
          <t xml:space="preserve">CONCLUIDO	</t>
        </is>
      </c>
      <c r="D122" t="n">
        <v>7.5238</v>
      </c>
      <c r="E122" t="n">
        <v>13.29</v>
      </c>
      <c r="F122" t="n">
        <v>10.47</v>
      </c>
      <c r="G122" t="n">
        <v>125.61</v>
      </c>
      <c r="H122" t="n">
        <v>2.08</v>
      </c>
      <c r="I122" t="n">
        <v>5</v>
      </c>
      <c r="J122" t="n">
        <v>265.64</v>
      </c>
      <c r="K122" t="n">
        <v>56.13</v>
      </c>
      <c r="L122" t="n">
        <v>31</v>
      </c>
      <c r="M122" t="n">
        <v>3</v>
      </c>
      <c r="N122" t="n">
        <v>68.52</v>
      </c>
      <c r="O122" t="n">
        <v>32996.81</v>
      </c>
      <c r="P122" t="n">
        <v>150.14</v>
      </c>
      <c r="Q122" t="n">
        <v>197.75</v>
      </c>
      <c r="R122" t="n">
        <v>29.78</v>
      </c>
      <c r="S122" t="n">
        <v>25.4</v>
      </c>
      <c r="T122" t="n">
        <v>1361.86</v>
      </c>
      <c r="U122" t="n">
        <v>0.85</v>
      </c>
      <c r="V122" t="n">
        <v>0.89</v>
      </c>
      <c r="W122" t="n">
        <v>2.95</v>
      </c>
      <c r="X122" t="n">
        <v>0.08</v>
      </c>
      <c r="Y122" t="n">
        <v>1</v>
      </c>
      <c r="Z122" t="n">
        <v>10</v>
      </c>
      <c r="AA122" t="n">
        <v>437.6660483422979</v>
      </c>
      <c r="AB122" t="n">
        <v>598.8339958052628</v>
      </c>
      <c r="AC122" t="n">
        <v>541.6821197143995</v>
      </c>
      <c r="AD122" t="n">
        <v>437666.0483422978</v>
      </c>
      <c r="AE122" t="n">
        <v>598833.9958052628</v>
      </c>
      <c r="AF122" t="n">
        <v>1.688468758836265e-05</v>
      </c>
      <c r="AG122" t="n">
        <v>35</v>
      </c>
      <c r="AH122" t="n">
        <v>541682.1197143995</v>
      </c>
    </row>
    <row r="123">
      <c r="A123" t="n">
        <v>121</v>
      </c>
      <c r="B123" t="n">
        <v>110</v>
      </c>
      <c r="C123" t="inlineStr">
        <is>
          <t xml:space="preserve">CONCLUIDO	</t>
        </is>
      </c>
      <c r="D123" t="n">
        <v>7.5238</v>
      </c>
      <c r="E123" t="n">
        <v>13.29</v>
      </c>
      <c r="F123" t="n">
        <v>10.47</v>
      </c>
      <c r="G123" t="n">
        <v>125.61</v>
      </c>
      <c r="H123" t="n">
        <v>2.09</v>
      </c>
      <c r="I123" t="n">
        <v>5</v>
      </c>
      <c r="J123" t="n">
        <v>266.11</v>
      </c>
      <c r="K123" t="n">
        <v>56.13</v>
      </c>
      <c r="L123" t="n">
        <v>31.25</v>
      </c>
      <c r="M123" t="n">
        <v>3</v>
      </c>
      <c r="N123" t="n">
        <v>68.73999999999999</v>
      </c>
      <c r="O123" t="n">
        <v>33054.88</v>
      </c>
      <c r="P123" t="n">
        <v>150.06</v>
      </c>
      <c r="Q123" t="n">
        <v>197.76</v>
      </c>
      <c r="R123" t="n">
        <v>29.78</v>
      </c>
      <c r="S123" t="n">
        <v>25.4</v>
      </c>
      <c r="T123" t="n">
        <v>1360.16</v>
      </c>
      <c r="U123" t="n">
        <v>0.85</v>
      </c>
      <c r="V123" t="n">
        <v>0.89</v>
      </c>
      <c r="W123" t="n">
        <v>2.95</v>
      </c>
      <c r="X123" t="n">
        <v>0.08</v>
      </c>
      <c r="Y123" t="n">
        <v>1</v>
      </c>
      <c r="Z123" t="n">
        <v>10</v>
      </c>
      <c r="AA123" t="n">
        <v>437.6081844058088</v>
      </c>
      <c r="AB123" t="n">
        <v>598.7548238145818</v>
      </c>
      <c r="AC123" t="n">
        <v>541.6105037873904</v>
      </c>
      <c r="AD123" t="n">
        <v>437608.1844058088</v>
      </c>
      <c r="AE123" t="n">
        <v>598754.8238145817</v>
      </c>
      <c r="AF123" t="n">
        <v>1.688468758836265e-05</v>
      </c>
      <c r="AG123" t="n">
        <v>35</v>
      </c>
      <c r="AH123" t="n">
        <v>541610.5037873904</v>
      </c>
    </row>
    <row r="124">
      <c r="A124" t="n">
        <v>122</v>
      </c>
      <c r="B124" t="n">
        <v>110</v>
      </c>
      <c r="C124" t="inlineStr">
        <is>
          <t xml:space="preserve">CONCLUIDO	</t>
        </is>
      </c>
      <c r="D124" t="n">
        <v>7.5268</v>
      </c>
      <c r="E124" t="n">
        <v>13.29</v>
      </c>
      <c r="F124" t="n">
        <v>10.46</v>
      </c>
      <c r="G124" t="n">
        <v>125.54</v>
      </c>
      <c r="H124" t="n">
        <v>2.1</v>
      </c>
      <c r="I124" t="n">
        <v>5</v>
      </c>
      <c r="J124" t="n">
        <v>266.59</v>
      </c>
      <c r="K124" t="n">
        <v>56.13</v>
      </c>
      <c r="L124" t="n">
        <v>31.5</v>
      </c>
      <c r="M124" t="n">
        <v>3</v>
      </c>
      <c r="N124" t="n">
        <v>68.95999999999999</v>
      </c>
      <c r="O124" t="n">
        <v>33113.03</v>
      </c>
      <c r="P124" t="n">
        <v>149.83</v>
      </c>
      <c r="Q124" t="n">
        <v>197.75</v>
      </c>
      <c r="R124" t="n">
        <v>29.59</v>
      </c>
      <c r="S124" t="n">
        <v>25.4</v>
      </c>
      <c r="T124" t="n">
        <v>1264.45</v>
      </c>
      <c r="U124" t="n">
        <v>0.86</v>
      </c>
      <c r="V124" t="n">
        <v>0.89</v>
      </c>
      <c r="W124" t="n">
        <v>2.95</v>
      </c>
      <c r="X124" t="n">
        <v>0.07000000000000001</v>
      </c>
      <c r="Y124" t="n">
        <v>1</v>
      </c>
      <c r="Z124" t="n">
        <v>10</v>
      </c>
      <c r="AA124" t="n">
        <v>437.3794176810789</v>
      </c>
      <c r="AB124" t="n">
        <v>598.4418150893308</v>
      </c>
      <c r="AC124" t="n">
        <v>541.3273681755669</v>
      </c>
      <c r="AD124" t="n">
        <v>437379.4176810789</v>
      </c>
      <c r="AE124" t="n">
        <v>598441.8150893308</v>
      </c>
      <c r="AF124" t="n">
        <v>1.689142009889789e-05</v>
      </c>
      <c r="AG124" t="n">
        <v>35</v>
      </c>
      <c r="AH124" t="n">
        <v>541327.3681755669</v>
      </c>
    </row>
    <row r="125">
      <c r="A125" t="n">
        <v>123</v>
      </c>
      <c r="B125" t="n">
        <v>110</v>
      </c>
      <c r="C125" t="inlineStr">
        <is>
          <t xml:space="preserve">CONCLUIDO	</t>
        </is>
      </c>
      <c r="D125" t="n">
        <v>7.5256</v>
      </c>
      <c r="E125" t="n">
        <v>13.29</v>
      </c>
      <c r="F125" t="n">
        <v>10.46</v>
      </c>
      <c r="G125" t="n">
        <v>125.57</v>
      </c>
      <c r="H125" t="n">
        <v>2.12</v>
      </c>
      <c r="I125" t="n">
        <v>5</v>
      </c>
      <c r="J125" t="n">
        <v>267.06</v>
      </c>
      <c r="K125" t="n">
        <v>56.13</v>
      </c>
      <c r="L125" t="n">
        <v>31.75</v>
      </c>
      <c r="M125" t="n">
        <v>3</v>
      </c>
      <c r="N125" t="n">
        <v>69.18000000000001</v>
      </c>
      <c r="O125" t="n">
        <v>33171.26</v>
      </c>
      <c r="P125" t="n">
        <v>149.75</v>
      </c>
      <c r="Q125" t="n">
        <v>197.75</v>
      </c>
      <c r="R125" t="n">
        <v>29.67</v>
      </c>
      <c r="S125" t="n">
        <v>25.4</v>
      </c>
      <c r="T125" t="n">
        <v>1304.26</v>
      </c>
      <c r="U125" t="n">
        <v>0.86</v>
      </c>
      <c r="V125" t="n">
        <v>0.89</v>
      </c>
      <c r="W125" t="n">
        <v>2.95</v>
      </c>
      <c r="X125" t="n">
        <v>0.07000000000000001</v>
      </c>
      <c r="Y125" t="n">
        <v>1</v>
      </c>
      <c r="Z125" t="n">
        <v>10</v>
      </c>
      <c r="AA125" t="n">
        <v>437.3411020221036</v>
      </c>
      <c r="AB125" t="n">
        <v>598.3893899143532</v>
      </c>
      <c r="AC125" t="n">
        <v>541.27994638571</v>
      </c>
      <c r="AD125" t="n">
        <v>437341.1020221036</v>
      </c>
      <c r="AE125" t="n">
        <v>598389.3899143531</v>
      </c>
      <c r="AF125" t="n">
        <v>1.68887270946838e-05</v>
      </c>
      <c r="AG125" t="n">
        <v>35</v>
      </c>
      <c r="AH125" t="n">
        <v>541279.94638571</v>
      </c>
    </row>
    <row r="126">
      <c r="A126" t="n">
        <v>124</v>
      </c>
      <c r="B126" t="n">
        <v>110</v>
      </c>
      <c r="C126" t="inlineStr">
        <is>
          <t xml:space="preserve">CONCLUIDO	</t>
        </is>
      </c>
      <c r="D126" t="n">
        <v>7.5259</v>
      </c>
      <c r="E126" t="n">
        <v>13.29</v>
      </c>
      <c r="F126" t="n">
        <v>10.46</v>
      </c>
      <c r="G126" t="n">
        <v>125.56</v>
      </c>
      <c r="H126" t="n">
        <v>2.13</v>
      </c>
      <c r="I126" t="n">
        <v>5</v>
      </c>
      <c r="J126" t="n">
        <v>267.53</v>
      </c>
      <c r="K126" t="n">
        <v>56.13</v>
      </c>
      <c r="L126" t="n">
        <v>32</v>
      </c>
      <c r="M126" t="n">
        <v>3</v>
      </c>
      <c r="N126" t="n">
        <v>69.40000000000001</v>
      </c>
      <c r="O126" t="n">
        <v>33229.58</v>
      </c>
      <c r="P126" t="n">
        <v>149.72</v>
      </c>
      <c r="Q126" t="n">
        <v>197.77</v>
      </c>
      <c r="R126" t="n">
        <v>29.64</v>
      </c>
      <c r="S126" t="n">
        <v>25.4</v>
      </c>
      <c r="T126" t="n">
        <v>1289.61</v>
      </c>
      <c r="U126" t="n">
        <v>0.86</v>
      </c>
      <c r="V126" t="n">
        <v>0.89</v>
      </c>
      <c r="W126" t="n">
        <v>2.95</v>
      </c>
      <c r="X126" t="n">
        <v>0.07000000000000001</v>
      </c>
      <c r="Y126" t="n">
        <v>1</v>
      </c>
      <c r="Z126" t="n">
        <v>10</v>
      </c>
      <c r="AA126" t="n">
        <v>437.3145272133958</v>
      </c>
      <c r="AB126" t="n">
        <v>598.3530290886813</v>
      </c>
      <c r="AC126" t="n">
        <v>541.2470557862075</v>
      </c>
      <c r="AD126" t="n">
        <v>437314.5272133958</v>
      </c>
      <c r="AE126" t="n">
        <v>598353.0290886813</v>
      </c>
      <c r="AF126" t="n">
        <v>1.688940034573732e-05</v>
      </c>
      <c r="AG126" t="n">
        <v>35</v>
      </c>
      <c r="AH126" t="n">
        <v>541247.0557862076</v>
      </c>
    </row>
    <row r="127">
      <c r="A127" t="n">
        <v>125</v>
      </c>
      <c r="B127" t="n">
        <v>110</v>
      </c>
      <c r="C127" t="inlineStr">
        <is>
          <t xml:space="preserve">CONCLUIDO	</t>
        </is>
      </c>
      <c r="D127" t="n">
        <v>7.5289</v>
      </c>
      <c r="E127" t="n">
        <v>13.28</v>
      </c>
      <c r="F127" t="n">
        <v>10.46</v>
      </c>
      <c r="G127" t="n">
        <v>125.5</v>
      </c>
      <c r="H127" t="n">
        <v>2.14</v>
      </c>
      <c r="I127" t="n">
        <v>5</v>
      </c>
      <c r="J127" t="n">
        <v>268</v>
      </c>
      <c r="K127" t="n">
        <v>56.13</v>
      </c>
      <c r="L127" t="n">
        <v>32.25</v>
      </c>
      <c r="M127" t="n">
        <v>3</v>
      </c>
      <c r="N127" t="n">
        <v>69.63</v>
      </c>
      <c r="O127" t="n">
        <v>33287.98</v>
      </c>
      <c r="P127" t="n">
        <v>149.42</v>
      </c>
      <c r="Q127" t="n">
        <v>197.75</v>
      </c>
      <c r="R127" t="n">
        <v>29.49</v>
      </c>
      <c r="S127" t="n">
        <v>25.4</v>
      </c>
      <c r="T127" t="n">
        <v>1214.39</v>
      </c>
      <c r="U127" t="n">
        <v>0.86</v>
      </c>
      <c r="V127" t="n">
        <v>0.89</v>
      </c>
      <c r="W127" t="n">
        <v>2.95</v>
      </c>
      <c r="X127" t="n">
        <v>0.07000000000000001</v>
      </c>
      <c r="Y127" t="n">
        <v>1</v>
      </c>
      <c r="Z127" t="n">
        <v>10</v>
      </c>
      <c r="AA127" t="n">
        <v>437.0488956066384</v>
      </c>
      <c r="AB127" t="n">
        <v>597.9895802054765</v>
      </c>
      <c r="AC127" t="n">
        <v>540.9182939543119</v>
      </c>
      <c r="AD127" t="n">
        <v>437048.8956066384</v>
      </c>
      <c r="AE127" t="n">
        <v>597989.5802054765</v>
      </c>
      <c r="AF127" t="n">
        <v>1.689613285627257e-05</v>
      </c>
      <c r="AG127" t="n">
        <v>35</v>
      </c>
      <c r="AH127" t="n">
        <v>540918.293954312</v>
      </c>
    </row>
    <row r="128">
      <c r="A128" t="n">
        <v>126</v>
      </c>
      <c r="B128" t="n">
        <v>110</v>
      </c>
      <c r="C128" t="inlineStr">
        <is>
          <t xml:space="preserve">CONCLUIDO	</t>
        </is>
      </c>
      <c r="D128" t="n">
        <v>7.526</v>
      </c>
      <c r="E128" t="n">
        <v>13.29</v>
      </c>
      <c r="F128" t="n">
        <v>10.46</v>
      </c>
      <c r="G128" t="n">
        <v>125.56</v>
      </c>
      <c r="H128" t="n">
        <v>2.15</v>
      </c>
      <c r="I128" t="n">
        <v>5</v>
      </c>
      <c r="J128" t="n">
        <v>268.48</v>
      </c>
      <c r="K128" t="n">
        <v>56.13</v>
      </c>
      <c r="L128" t="n">
        <v>32.5</v>
      </c>
      <c r="M128" t="n">
        <v>3</v>
      </c>
      <c r="N128" t="n">
        <v>69.84999999999999</v>
      </c>
      <c r="O128" t="n">
        <v>33346.47</v>
      </c>
      <c r="P128" t="n">
        <v>149.42</v>
      </c>
      <c r="Q128" t="n">
        <v>197.75</v>
      </c>
      <c r="R128" t="n">
        <v>29.6</v>
      </c>
      <c r="S128" t="n">
        <v>25.4</v>
      </c>
      <c r="T128" t="n">
        <v>1273.26</v>
      </c>
      <c r="U128" t="n">
        <v>0.86</v>
      </c>
      <c r="V128" t="n">
        <v>0.89</v>
      </c>
      <c r="W128" t="n">
        <v>2.95</v>
      </c>
      <c r="X128" t="n">
        <v>0.07000000000000001</v>
      </c>
      <c r="Y128" t="n">
        <v>1</v>
      </c>
      <c r="Z128" t="n">
        <v>10</v>
      </c>
      <c r="AA128" t="n">
        <v>437.0959739609525</v>
      </c>
      <c r="AB128" t="n">
        <v>598.0539948867993</v>
      </c>
      <c r="AC128" t="n">
        <v>540.976560988856</v>
      </c>
      <c r="AD128" t="n">
        <v>437095.9739609525</v>
      </c>
      <c r="AE128" t="n">
        <v>598053.9948867992</v>
      </c>
      <c r="AF128" t="n">
        <v>1.688962476275516e-05</v>
      </c>
      <c r="AG128" t="n">
        <v>35</v>
      </c>
      <c r="AH128" t="n">
        <v>540976.560988856</v>
      </c>
    </row>
    <row r="129">
      <c r="A129" t="n">
        <v>127</v>
      </c>
      <c r="B129" t="n">
        <v>110</v>
      </c>
      <c r="C129" t="inlineStr">
        <is>
          <t xml:space="preserve">CONCLUIDO	</t>
        </is>
      </c>
      <c r="D129" t="n">
        <v>7.5262</v>
      </c>
      <c r="E129" t="n">
        <v>13.29</v>
      </c>
      <c r="F129" t="n">
        <v>10.46</v>
      </c>
      <c r="G129" t="n">
        <v>125.56</v>
      </c>
      <c r="H129" t="n">
        <v>2.17</v>
      </c>
      <c r="I129" t="n">
        <v>5</v>
      </c>
      <c r="J129" t="n">
        <v>268.95</v>
      </c>
      <c r="K129" t="n">
        <v>56.13</v>
      </c>
      <c r="L129" t="n">
        <v>32.75</v>
      </c>
      <c r="M129" t="n">
        <v>3</v>
      </c>
      <c r="N129" t="n">
        <v>70.08</v>
      </c>
      <c r="O129" t="n">
        <v>33405.04</v>
      </c>
      <c r="P129" t="n">
        <v>149.04</v>
      </c>
      <c r="Q129" t="n">
        <v>197.78</v>
      </c>
      <c r="R129" t="n">
        <v>29.62</v>
      </c>
      <c r="S129" t="n">
        <v>25.4</v>
      </c>
      <c r="T129" t="n">
        <v>1283.31</v>
      </c>
      <c r="U129" t="n">
        <v>0.86</v>
      </c>
      <c r="V129" t="n">
        <v>0.89</v>
      </c>
      <c r="W129" t="n">
        <v>2.95</v>
      </c>
      <c r="X129" t="n">
        <v>0.07000000000000001</v>
      </c>
      <c r="Y129" t="n">
        <v>1</v>
      </c>
      <c r="Z129" t="n">
        <v>10</v>
      </c>
      <c r="AA129" t="n">
        <v>436.8179599618034</v>
      </c>
      <c r="AB129" t="n">
        <v>597.6736038680516</v>
      </c>
      <c r="AC129" t="n">
        <v>540.6324739550554</v>
      </c>
      <c r="AD129" t="n">
        <v>436817.9599618034</v>
      </c>
      <c r="AE129" t="n">
        <v>597673.6038680515</v>
      </c>
      <c r="AF129" t="n">
        <v>1.689007359679084e-05</v>
      </c>
      <c r="AG129" t="n">
        <v>35</v>
      </c>
      <c r="AH129" t="n">
        <v>540632.4739550553</v>
      </c>
    </row>
    <row r="130">
      <c r="A130" t="n">
        <v>128</v>
      </c>
      <c r="B130" t="n">
        <v>110</v>
      </c>
      <c r="C130" t="inlineStr">
        <is>
          <t xml:space="preserve">CONCLUIDO	</t>
        </is>
      </c>
      <c r="D130" t="n">
        <v>7.5276</v>
      </c>
      <c r="E130" t="n">
        <v>13.28</v>
      </c>
      <c r="F130" t="n">
        <v>10.46</v>
      </c>
      <c r="G130" t="n">
        <v>125.53</v>
      </c>
      <c r="H130" t="n">
        <v>2.18</v>
      </c>
      <c r="I130" t="n">
        <v>5</v>
      </c>
      <c r="J130" t="n">
        <v>269.43</v>
      </c>
      <c r="K130" t="n">
        <v>56.13</v>
      </c>
      <c r="L130" t="n">
        <v>33</v>
      </c>
      <c r="M130" t="n">
        <v>3</v>
      </c>
      <c r="N130" t="n">
        <v>70.3</v>
      </c>
      <c r="O130" t="n">
        <v>33463.7</v>
      </c>
      <c r="P130" t="n">
        <v>148.75</v>
      </c>
      <c r="Q130" t="n">
        <v>197.75</v>
      </c>
      <c r="R130" t="n">
        <v>29.58</v>
      </c>
      <c r="S130" t="n">
        <v>25.4</v>
      </c>
      <c r="T130" t="n">
        <v>1263.36</v>
      </c>
      <c r="U130" t="n">
        <v>0.86</v>
      </c>
      <c r="V130" t="n">
        <v>0.89</v>
      </c>
      <c r="W130" t="n">
        <v>2.95</v>
      </c>
      <c r="X130" t="n">
        <v>0.07000000000000001</v>
      </c>
      <c r="Y130" t="n">
        <v>1</v>
      </c>
      <c r="Z130" t="n">
        <v>10</v>
      </c>
      <c r="AA130" t="n">
        <v>436.5856293784198</v>
      </c>
      <c r="AB130" t="n">
        <v>597.3557189141642</v>
      </c>
      <c r="AC130" t="n">
        <v>540.3449274950126</v>
      </c>
      <c r="AD130" t="n">
        <v>436585.6293784198</v>
      </c>
      <c r="AE130" t="n">
        <v>597355.7189141642</v>
      </c>
      <c r="AF130" t="n">
        <v>1.689321543504063e-05</v>
      </c>
      <c r="AG130" t="n">
        <v>35</v>
      </c>
      <c r="AH130" t="n">
        <v>540344.9274950126</v>
      </c>
    </row>
    <row r="131">
      <c r="A131" t="n">
        <v>129</v>
      </c>
      <c r="B131" t="n">
        <v>110</v>
      </c>
      <c r="C131" t="inlineStr">
        <is>
          <t xml:space="preserve">CONCLUIDO	</t>
        </is>
      </c>
      <c r="D131" t="n">
        <v>7.5267</v>
      </c>
      <c r="E131" t="n">
        <v>13.29</v>
      </c>
      <c r="F131" t="n">
        <v>10.46</v>
      </c>
      <c r="G131" t="n">
        <v>125.55</v>
      </c>
      <c r="H131" t="n">
        <v>2.19</v>
      </c>
      <c r="I131" t="n">
        <v>5</v>
      </c>
      <c r="J131" t="n">
        <v>269.9</v>
      </c>
      <c r="K131" t="n">
        <v>56.13</v>
      </c>
      <c r="L131" t="n">
        <v>33.25</v>
      </c>
      <c r="M131" t="n">
        <v>3</v>
      </c>
      <c r="N131" t="n">
        <v>70.53</v>
      </c>
      <c r="O131" t="n">
        <v>33522.45</v>
      </c>
      <c r="P131" t="n">
        <v>148.57</v>
      </c>
      <c r="Q131" t="n">
        <v>197.75</v>
      </c>
      <c r="R131" t="n">
        <v>29.61</v>
      </c>
      <c r="S131" t="n">
        <v>25.4</v>
      </c>
      <c r="T131" t="n">
        <v>1278.03</v>
      </c>
      <c r="U131" t="n">
        <v>0.86</v>
      </c>
      <c r="V131" t="n">
        <v>0.89</v>
      </c>
      <c r="W131" t="n">
        <v>2.95</v>
      </c>
      <c r="X131" t="n">
        <v>0.07000000000000001</v>
      </c>
      <c r="Y131" t="n">
        <v>1</v>
      </c>
      <c r="Z131" t="n">
        <v>10</v>
      </c>
      <c r="AA131" t="n">
        <v>436.4700394545626</v>
      </c>
      <c r="AB131" t="n">
        <v>597.1975636808752</v>
      </c>
      <c r="AC131" t="n">
        <v>540.2018663752165</v>
      </c>
      <c r="AD131" t="n">
        <v>436470.0394545626</v>
      </c>
      <c r="AE131" t="n">
        <v>597197.5636808752</v>
      </c>
      <c r="AF131" t="n">
        <v>1.689119568188005e-05</v>
      </c>
      <c r="AG131" t="n">
        <v>35</v>
      </c>
      <c r="AH131" t="n">
        <v>540201.8663752165</v>
      </c>
    </row>
    <row r="132">
      <c r="A132" t="n">
        <v>130</v>
      </c>
      <c r="B132" t="n">
        <v>110</v>
      </c>
      <c r="C132" t="inlineStr">
        <is>
          <t xml:space="preserve">CONCLUIDO	</t>
        </is>
      </c>
      <c r="D132" t="n">
        <v>7.5237</v>
      </c>
      <c r="E132" t="n">
        <v>13.29</v>
      </c>
      <c r="F132" t="n">
        <v>10.47</v>
      </c>
      <c r="G132" t="n">
        <v>125.61</v>
      </c>
      <c r="H132" t="n">
        <v>2.21</v>
      </c>
      <c r="I132" t="n">
        <v>5</v>
      </c>
      <c r="J132" t="n">
        <v>270.38</v>
      </c>
      <c r="K132" t="n">
        <v>56.13</v>
      </c>
      <c r="L132" t="n">
        <v>33.5</v>
      </c>
      <c r="M132" t="n">
        <v>3</v>
      </c>
      <c r="N132" t="n">
        <v>70.76000000000001</v>
      </c>
      <c r="O132" t="n">
        <v>33581.28</v>
      </c>
      <c r="P132" t="n">
        <v>148.57</v>
      </c>
      <c r="Q132" t="n">
        <v>197.75</v>
      </c>
      <c r="R132" t="n">
        <v>29.79</v>
      </c>
      <c r="S132" t="n">
        <v>25.4</v>
      </c>
      <c r="T132" t="n">
        <v>1368.36</v>
      </c>
      <c r="U132" t="n">
        <v>0.85</v>
      </c>
      <c r="V132" t="n">
        <v>0.89</v>
      </c>
      <c r="W132" t="n">
        <v>2.95</v>
      </c>
      <c r="X132" t="n">
        <v>0.08</v>
      </c>
      <c r="Y132" t="n">
        <v>1</v>
      </c>
      <c r="Z132" t="n">
        <v>10</v>
      </c>
      <c r="AA132" t="n">
        <v>436.5320855859131</v>
      </c>
      <c r="AB132" t="n">
        <v>597.2824579350712</v>
      </c>
      <c r="AC132" t="n">
        <v>540.278658440942</v>
      </c>
      <c r="AD132" t="n">
        <v>436532.0855859132</v>
      </c>
      <c r="AE132" t="n">
        <v>597282.4579350712</v>
      </c>
      <c r="AF132" t="n">
        <v>1.68844631713448e-05</v>
      </c>
      <c r="AG132" t="n">
        <v>35</v>
      </c>
      <c r="AH132" t="n">
        <v>540278.6584409419</v>
      </c>
    </row>
    <row r="133">
      <c r="A133" t="n">
        <v>131</v>
      </c>
      <c r="B133" t="n">
        <v>110</v>
      </c>
      <c r="C133" t="inlineStr">
        <is>
          <t xml:space="preserve">CONCLUIDO	</t>
        </is>
      </c>
      <c r="D133" t="n">
        <v>7.523</v>
      </c>
      <c r="E133" t="n">
        <v>13.29</v>
      </c>
      <c r="F133" t="n">
        <v>10.47</v>
      </c>
      <c r="G133" t="n">
        <v>125.62</v>
      </c>
      <c r="H133" t="n">
        <v>2.22</v>
      </c>
      <c r="I133" t="n">
        <v>5</v>
      </c>
      <c r="J133" t="n">
        <v>270.86</v>
      </c>
      <c r="K133" t="n">
        <v>56.13</v>
      </c>
      <c r="L133" t="n">
        <v>33.75</v>
      </c>
      <c r="M133" t="n">
        <v>3</v>
      </c>
      <c r="N133" t="n">
        <v>70.98</v>
      </c>
      <c r="O133" t="n">
        <v>33640.21</v>
      </c>
      <c r="P133" t="n">
        <v>148.48</v>
      </c>
      <c r="Q133" t="n">
        <v>197.75</v>
      </c>
      <c r="R133" t="n">
        <v>29.85</v>
      </c>
      <c r="S133" t="n">
        <v>25.4</v>
      </c>
      <c r="T133" t="n">
        <v>1397.52</v>
      </c>
      <c r="U133" t="n">
        <v>0.85</v>
      </c>
      <c r="V133" t="n">
        <v>0.89</v>
      </c>
      <c r="W133" t="n">
        <v>2.95</v>
      </c>
      <c r="X133" t="n">
        <v>0.08</v>
      </c>
      <c r="Y133" t="n">
        <v>1</v>
      </c>
      <c r="Z133" t="n">
        <v>10</v>
      </c>
      <c r="AA133" t="n">
        <v>436.4783019190835</v>
      </c>
      <c r="AB133" t="n">
        <v>597.2088687493471</v>
      </c>
      <c r="AC133" t="n">
        <v>540.2120925038201</v>
      </c>
      <c r="AD133" t="n">
        <v>436478.3019190836</v>
      </c>
      <c r="AE133" t="n">
        <v>597208.868749347</v>
      </c>
      <c r="AF133" t="n">
        <v>1.688289225221992e-05</v>
      </c>
      <c r="AG133" t="n">
        <v>35</v>
      </c>
      <c r="AH133" t="n">
        <v>540212.0925038202</v>
      </c>
    </row>
    <row r="134">
      <c r="A134" t="n">
        <v>132</v>
      </c>
      <c r="B134" t="n">
        <v>110</v>
      </c>
      <c r="C134" t="inlineStr">
        <is>
          <t xml:space="preserve">CONCLUIDO	</t>
        </is>
      </c>
      <c r="D134" t="n">
        <v>7.5216</v>
      </c>
      <c r="E134" t="n">
        <v>13.3</v>
      </c>
      <c r="F134" t="n">
        <v>10.47</v>
      </c>
      <c r="G134" t="n">
        <v>125.65</v>
      </c>
      <c r="H134" t="n">
        <v>2.23</v>
      </c>
      <c r="I134" t="n">
        <v>5</v>
      </c>
      <c r="J134" t="n">
        <v>271.34</v>
      </c>
      <c r="K134" t="n">
        <v>56.13</v>
      </c>
      <c r="L134" t="n">
        <v>34</v>
      </c>
      <c r="M134" t="n">
        <v>3</v>
      </c>
      <c r="N134" t="n">
        <v>71.20999999999999</v>
      </c>
      <c r="O134" t="n">
        <v>33699.21</v>
      </c>
      <c r="P134" t="n">
        <v>148.44</v>
      </c>
      <c r="Q134" t="n">
        <v>197.78</v>
      </c>
      <c r="R134" t="n">
        <v>29.89</v>
      </c>
      <c r="S134" t="n">
        <v>25.4</v>
      </c>
      <c r="T134" t="n">
        <v>1415.59</v>
      </c>
      <c r="U134" t="n">
        <v>0.85</v>
      </c>
      <c r="V134" t="n">
        <v>0.89</v>
      </c>
      <c r="W134" t="n">
        <v>2.95</v>
      </c>
      <c r="X134" t="n">
        <v>0.08</v>
      </c>
      <c r="Y134" t="n">
        <v>1</v>
      </c>
      <c r="Z134" t="n">
        <v>10</v>
      </c>
      <c r="AA134" t="n">
        <v>436.4719960601071</v>
      </c>
      <c r="AB134" t="n">
        <v>597.2002407949005</v>
      </c>
      <c r="AC134" t="n">
        <v>540.2042879892366</v>
      </c>
      <c r="AD134" t="n">
        <v>436471.9960601071</v>
      </c>
      <c r="AE134" t="n">
        <v>597200.2407949006</v>
      </c>
      <c r="AF134" t="n">
        <v>1.687975041397013e-05</v>
      </c>
      <c r="AG134" t="n">
        <v>35</v>
      </c>
      <c r="AH134" t="n">
        <v>540204.2879892366</v>
      </c>
    </row>
    <row r="135">
      <c r="A135" t="n">
        <v>133</v>
      </c>
      <c r="B135" t="n">
        <v>110</v>
      </c>
      <c r="C135" t="inlineStr">
        <is>
          <t xml:space="preserve">CONCLUIDO	</t>
        </is>
      </c>
      <c r="D135" t="n">
        <v>7.5229</v>
      </c>
      <c r="E135" t="n">
        <v>13.29</v>
      </c>
      <c r="F135" t="n">
        <v>10.47</v>
      </c>
      <c r="G135" t="n">
        <v>125.63</v>
      </c>
      <c r="H135" t="n">
        <v>2.24</v>
      </c>
      <c r="I135" t="n">
        <v>5</v>
      </c>
      <c r="J135" t="n">
        <v>271.82</v>
      </c>
      <c r="K135" t="n">
        <v>56.13</v>
      </c>
      <c r="L135" t="n">
        <v>34.25</v>
      </c>
      <c r="M135" t="n">
        <v>3</v>
      </c>
      <c r="N135" t="n">
        <v>71.44</v>
      </c>
      <c r="O135" t="n">
        <v>33758.31</v>
      </c>
      <c r="P135" t="n">
        <v>148.14</v>
      </c>
      <c r="Q135" t="n">
        <v>197.77</v>
      </c>
      <c r="R135" t="n">
        <v>29.79</v>
      </c>
      <c r="S135" t="n">
        <v>25.4</v>
      </c>
      <c r="T135" t="n">
        <v>1366.59</v>
      </c>
      <c r="U135" t="n">
        <v>0.85</v>
      </c>
      <c r="V135" t="n">
        <v>0.89</v>
      </c>
      <c r="W135" t="n">
        <v>2.95</v>
      </c>
      <c r="X135" t="n">
        <v>0.08</v>
      </c>
      <c r="Y135" t="n">
        <v>1</v>
      </c>
      <c r="Z135" t="n">
        <v>10</v>
      </c>
      <c r="AA135" t="n">
        <v>436.2339672439591</v>
      </c>
      <c r="AB135" t="n">
        <v>596.8745592675565</v>
      </c>
      <c r="AC135" t="n">
        <v>539.9096890497655</v>
      </c>
      <c r="AD135" t="n">
        <v>436233.9672439591</v>
      </c>
      <c r="AE135" t="n">
        <v>596874.5592675565</v>
      </c>
      <c r="AF135" t="n">
        <v>1.688266783520208e-05</v>
      </c>
      <c r="AG135" t="n">
        <v>35</v>
      </c>
      <c r="AH135" t="n">
        <v>539909.6890497655</v>
      </c>
    </row>
    <row r="136">
      <c r="A136" t="n">
        <v>134</v>
      </c>
      <c r="B136" t="n">
        <v>110</v>
      </c>
      <c r="C136" t="inlineStr">
        <is>
          <t xml:space="preserve">CONCLUIDO	</t>
        </is>
      </c>
      <c r="D136" t="n">
        <v>7.5245</v>
      </c>
      <c r="E136" t="n">
        <v>13.29</v>
      </c>
      <c r="F136" t="n">
        <v>10.47</v>
      </c>
      <c r="G136" t="n">
        <v>125.59</v>
      </c>
      <c r="H136" t="n">
        <v>2.26</v>
      </c>
      <c r="I136" t="n">
        <v>5</v>
      </c>
      <c r="J136" t="n">
        <v>272.3</v>
      </c>
      <c r="K136" t="n">
        <v>56.13</v>
      </c>
      <c r="L136" t="n">
        <v>34.5</v>
      </c>
      <c r="M136" t="n">
        <v>3</v>
      </c>
      <c r="N136" t="n">
        <v>71.67</v>
      </c>
      <c r="O136" t="n">
        <v>33817.62</v>
      </c>
      <c r="P136" t="n">
        <v>147.72</v>
      </c>
      <c r="Q136" t="n">
        <v>197.75</v>
      </c>
      <c r="R136" t="n">
        <v>29.77</v>
      </c>
      <c r="S136" t="n">
        <v>25.4</v>
      </c>
      <c r="T136" t="n">
        <v>1356.16</v>
      </c>
      <c r="U136" t="n">
        <v>0.85</v>
      </c>
      <c r="V136" t="n">
        <v>0.89</v>
      </c>
      <c r="W136" t="n">
        <v>2.95</v>
      </c>
      <c r="X136" t="n">
        <v>0.08</v>
      </c>
      <c r="Y136" t="n">
        <v>1</v>
      </c>
      <c r="Z136" t="n">
        <v>10</v>
      </c>
      <c r="AA136" t="n">
        <v>435.9044036813322</v>
      </c>
      <c r="AB136" t="n">
        <v>596.4236358618522</v>
      </c>
      <c r="AC136" t="n">
        <v>539.5018011410266</v>
      </c>
      <c r="AD136" t="n">
        <v>435904.4036813322</v>
      </c>
      <c r="AE136" t="n">
        <v>596423.6358618522</v>
      </c>
      <c r="AF136" t="n">
        <v>1.688625850748754e-05</v>
      </c>
      <c r="AG136" t="n">
        <v>35</v>
      </c>
      <c r="AH136" t="n">
        <v>539501.8011410265</v>
      </c>
    </row>
    <row r="137">
      <c r="A137" t="n">
        <v>135</v>
      </c>
      <c r="B137" t="n">
        <v>110</v>
      </c>
      <c r="C137" t="inlineStr">
        <is>
          <t xml:space="preserve">CONCLUIDO	</t>
        </is>
      </c>
      <c r="D137" t="n">
        <v>7.5252</v>
      </c>
      <c r="E137" t="n">
        <v>13.29</v>
      </c>
      <c r="F137" t="n">
        <v>10.46</v>
      </c>
      <c r="G137" t="n">
        <v>125.58</v>
      </c>
      <c r="H137" t="n">
        <v>2.27</v>
      </c>
      <c r="I137" t="n">
        <v>5</v>
      </c>
      <c r="J137" t="n">
        <v>272.78</v>
      </c>
      <c r="K137" t="n">
        <v>56.13</v>
      </c>
      <c r="L137" t="n">
        <v>34.75</v>
      </c>
      <c r="M137" t="n">
        <v>3</v>
      </c>
      <c r="N137" t="n">
        <v>71.90000000000001</v>
      </c>
      <c r="O137" t="n">
        <v>33876.9</v>
      </c>
      <c r="P137" t="n">
        <v>147.62</v>
      </c>
      <c r="Q137" t="n">
        <v>197.75</v>
      </c>
      <c r="R137" t="n">
        <v>29.75</v>
      </c>
      <c r="S137" t="n">
        <v>25.4</v>
      </c>
      <c r="T137" t="n">
        <v>1347.06</v>
      </c>
      <c r="U137" t="n">
        <v>0.85</v>
      </c>
      <c r="V137" t="n">
        <v>0.89</v>
      </c>
      <c r="W137" t="n">
        <v>2.95</v>
      </c>
      <c r="X137" t="n">
        <v>0.07000000000000001</v>
      </c>
      <c r="Y137" t="n">
        <v>1</v>
      </c>
      <c r="Z137" t="n">
        <v>10</v>
      </c>
      <c r="AA137" t="n">
        <v>435.807271122394</v>
      </c>
      <c r="AB137" t="n">
        <v>596.290734809527</v>
      </c>
      <c r="AC137" t="n">
        <v>539.3815839786074</v>
      </c>
      <c r="AD137" t="n">
        <v>435807.271122394</v>
      </c>
      <c r="AE137" t="n">
        <v>596290.7348095269</v>
      </c>
      <c r="AF137" t="n">
        <v>1.688782942661243e-05</v>
      </c>
      <c r="AG137" t="n">
        <v>35</v>
      </c>
      <c r="AH137" t="n">
        <v>539381.5839786074</v>
      </c>
    </row>
    <row r="138">
      <c r="A138" t="n">
        <v>136</v>
      </c>
      <c r="B138" t="n">
        <v>110</v>
      </c>
      <c r="C138" t="inlineStr">
        <is>
          <t xml:space="preserve">CONCLUIDO	</t>
        </is>
      </c>
      <c r="D138" t="n">
        <v>7.5235</v>
      </c>
      <c r="E138" t="n">
        <v>13.29</v>
      </c>
      <c r="F138" t="n">
        <v>10.47</v>
      </c>
      <c r="G138" t="n">
        <v>125.61</v>
      </c>
      <c r="H138" t="n">
        <v>2.28</v>
      </c>
      <c r="I138" t="n">
        <v>5</v>
      </c>
      <c r="J138" t="n">
        <v>273.26</v>
      </c>
      <c r="K138" t="n">
        <v>56.13</v>
      </c>
      <c r="L138" t="n">
        <v>35</v>
      </c>
      <c r="M138" t="n">
        <v>3</v>
      </c>
      <c r="N138" t="n">
        <v>72.13</v>
      </c>
      <c r="O138" t="n">
        <v>33936.26</v>
      </c>
      <c r="P138" t="n">
        <v>147.48</v>
      </c>
      <c r="Q138" t="n">
        <v>197.78</v>
      </c>
      <c r="R138" t="n">
        <v>29.8</v>
      </c>
      <c r="S138" t="n">
        <v>25.4</v>
      </c>
      <c r="T138" t="n">
        <v>1368.69</v>
      </c>
      <c r="U138" t="n">
        <v>0.85</v>
      </c>
      <c r="V138" t="n">
        <v>0.89</v>
      </c>
      <c r="W138" t="n">
        <v>2.95</v>
      </c>
      <c r="X138" t="n">
        <v>0.08</v>
      </c>
      <c r="Y138" t="n">
        <v>1</v>
      </c>
      <c r="Z138" t="n">
        <v>10</v>
      </c>
      <c r="AA138" t="n">
        <v>435.746892137291</v>
      </c>
      <c r="AB138" t="n">
        <v>596.2081216183763</v>
      </c>
      <c r="AC138" t="n">
        <v>539.3068552744718</v>
      </c>
      <c r="AD138" t="n">
        <v>435746.892137291</v>
      </c>
      <c r="AE138" t="n">
        <v>596208.1216183762</v>
      </c>
      <c r="AF138" t="n">
        <v>1.688401433730912e-05</v>
      </c>
      <c r="AG138" t="n">
        <v>35</v>
      </c>
      <c r="AH138" t="n">
        <v>539306.8552744718</v>
      </c>
    </row>
    <row r="139">
      <c r="A139" t="n">
        <v>137</v>
      </c>
      <c r="B139" t="n">
        <v>110</v>
      </c>
      <c r="C139" t="inlineStr">
        <is>
          <t xml:space="preserve">CONCLUIDO	</t>
        </is>
      </c>
      <c r="D139" t="n">
        <v>7.5614</v>
      </c>
      <c r="E139" t="n">
        <v>13.22</v>
      </c>
      <c r="F139" t="n">
        <v>10.44</v>
      </c>
      <c r="G139" t="n">
        <v>156.65</v>
      </c>
      <c r="H139" t="n">
        <v>2.29</v>
      </c>
      <c r="I139" t="n">
        <v>4</v>
      </c>
      <c r="J139" t="n">
        <v>273.74</v>
      </c>
      <c r="K139" t="n">
        <v>56.13</v>
      </c>
      <c r="L139" t="n">
        <v>35.25</v>
      </c>
      <c r="M139" t="n">
        <v>2</v>
      </c>
      <c r="N139" t="n">
        <v>72.37</v>
      </c>
      <c r="O139" t="n">
        <v>33995.72</v>
      </c>
      <c r="P139" t="n">
        <v>147.19</v>
      </c>
      <c r="Q139" t="n">
        <v>197.75</v>
      </c>
      <c r="R139" t="n">
        <v>29.06</v>
      </c>
      <c r="S139" t="n">
        <v>25.4</v>
      </c>
      <c r="T139" t="n">
        <v>1004.07</v>
      </c>
      <c r="U139" t="n">
        <v>0.87</v>
      </c>
      <c r="V139" t="n">
        <v>0.89</v>
      </c>
      <c r="W139" t="n">
        <v>2.94</v>
      </c>
      <c r="X139" t="n">
        <v>0.05</v>
      </c>
      <c r="Y139" t="n">
        <v>1</v>
      </c>
      <c r="Z139" t="n">
        <v>10</v>
      </c>
      <c r="AA139" t="n">
        <v>434.8918414198765</v>
      </c>
      <c r="AB139" t="n">
        <v>595.0382035046343</v>
      </c>
      <c r="AC139" t="n">
        <v>538.2485925035151</v>
      </c>
      <c r="AD139" t="n">
        <v>434891.8414198766</v>
      </c>
      <c r="AE139" t="n">
        <v>595038.2035046343</v>
      </c>
      <c r="AF139" t="n">
        <v>1.696906838707107e-05</v>
      </c>
      <c r="AG139" t="n">
        <v>35</v>
      </c>
      <c r="AH139" t="n">
        <v>538248.5925035151</v>
      </c>
    </row>
    <row r="140">
      <c r="A140" t="n">
        <v>138</v>
      </c>
      <c r="B140" t="n">
        <v>110</v>
      </c>
      <c r="C140" t="inlineStr">
        <is>
          <t xml:space="preserve">CONCLUIDO	</t>
        </is>
      </c>
      <c r="D140" t="n">
        <v>7.5625</v>
      </c>
      <c r="E140" t="n">
        <v>13.22</v>
      </c>
      <c r="F140" t="n">
        <v>10.44</v>
      </c>
      <c r="G140" t="n">
        <v>156.62</v>
      </c>
      <c r="H140" t="n">
        <v>2.3</v>
      </c>
      <c r="I140" t="n">
        <v>4</v>
      </c>
      <c r="J140" t="n">
        <v>274.22</v>
      </c>
      <c r="K140" t="n">
        <v>56.13</v>
      </c>
      <c r="L140" t="n">
        <v>35.5</v>
      </c>
      <c r="M140" t="n">
        <v>2</v>
      </c>
      <c r="N140" t="n">
        <v>72.59999999999999</v>
      </c>
      <c r="O140" t="n">
        <v>34055.27</v>
      </c>
      <c r="P140" t="n">
        <v>147.38</v>
      </c>
      <c r="Q140" t="n">
        <v>197.76</v>
      </c>
      <c r="R140" t="n">
        <v>28.95</v>
      </c>
      <c r="S140" t="n">
        <v>25.4</v>
      </c>
      <c r="T140" t="n">
        <v>953</v>
      </c>
      <c r="U140" t="n">
        <v>0.88</v>
      </c>
      <c r="V140" t="n">
        <v>0.89</v>
      </c>
      <c r="W140" t="n">
        <v>2.94</v>
      </c>
      <c r="X140" t="n">
        <v>0.05</v>
      </c>
      <c r="Y140" t="n">
        <v>1</v>
      </c>
      <c r="Z140" t="n">
        <v>10</v>
      </c>
      <c r="AA140" t="n">
        <v>435.0111076408728</v>
      </c>
      <c r="AB140" t="n">
        <v>595.2013888098558</v>
      </c>
      <c r="AC140" t="n">
        <v>538.3962036322382</v>
      </c>
      <c r="AD140" t="n">
        <v>435011.1076408728</v>
      </c>
      <c r="AE140" t="n">
        <v>595201.3888098558</v>
      </c>
      <c r="AF140" t="n">
        <v>1.697153697426733e-05</v>
      </c>
      <c r="AG140" t="n">
        <v>35</v>
      </c>
      <c r="AH140" t="n">
        <v>538396.2036322382</v>
      </c>
    </row>
    <row r="141">
      <c r="A141" t="n">
        <v>139</v>
      </c>
      <c r="B141" t="n">
        <v>110</v>
      </c>
      <c r="C141" t="inlineStr">
        <is>
          <t xml:space="preserve">CONCLUIDO	</t>
        </is>
      </c>
      <c r="D141" t="n">
        <v>7.5635</v>
      </c>
      <c r="E141" t="n">
        <v>13.22</v>
      </c>
      <c r="F141" t="n">
        <v>10.44</v>
      </c>
      <c r="G141" t="n">
        <v>156.6</v>
      </c>
      <c r="H141" t="n">
        <v>2.32</v>
      </c>
      <c r="I141" t="n">
        <v>4</v>
      </c>
      <c r="J141" t="n">
        <v>274.71</v>
      </c>
      <c r="K141" t="n">
        <v>56.13</v>
      </c>
      <c r="L141" t="n">
        <v>35.75</v>
      </c>
      <c r="M141" t="n">
        <v>2</v>
      </c>
      <c r="N141" t="n">
        <v>72.83</v>
      </c>
      <c r="O141" t="n">
        <v>34114.91</v>
      </c>
      <c r="P141" t="n">
        <v>147.5</v>
      </c>
      <c r="Q141" t="n">
        <v>197.79</v>
      </c>
      <c r="R141" t="n">
        <v>28.96</v>
      </c>
      <c r="S141" t="n">
        <v>25.4</v>
      </c>
      <c r="T141" t="n">
        <v>958.05</v>
      </c>
      <c r="U141" t="n">
        <v>0.88</v>
      </c>
      <c r="V141" t="n">
        <v>0.89</v>
      </c>
      <c r="W141" t="n">
        <v>2.94</v>
      </c>
      <c r="X141" t="n">
        <v>0.05</v>
      </c>
      <c r="Y141" t="n">
        <v>1</v>
      </c>
      <c r="Z141" t="n">
        <v>10</v>
      </c>
      <c r="AA141" t="n">
        <v>435.0815639599841</v>
      </c>
      <c r="AB141" t="n">
        <v>595.2977902539773</v>
      </c>
      <c r="AC141" t="n">
        <v>538.483404657833</v>
      </c>
      <c r="AD141" t="n">
        <v>435081.5639599841</v>
      </c>
      <c r="AE141" t="n">
        <v>595297.7902539773</v>
      </c>
      <c r="AF141" t="n">
        <v>1.697378114444575e-05</v>
      </c>
      <c r="AG141" t="n">
        <v>35</v>
      </c>
      <c r="AH141" t="n">
        <v>538483.404657833</v>
      </c>
    </row>
    <row r="142">
      <c r="A142" t="n">
        <v>140</v>
      </c>
      <c r="B142" t="n">
        <v>110</v>
      </c>
      <c r="C142" t="inlineStr">
        <is>
          <t xml:space="preserve">CONCLUIDO	</t>
        </is>
      </c>
      <c r="D142" t="n">
        <v>7.5608</v>
      </c>
      <c r="E142" t="n">
        <v>13.23</v>
      </c>
      <c r="F142" t="n">
        <v>10.44</v>
      </c>
      <c r="G142" t="n">
        <v>156.67</v>
      </c>
      <c r="H142" t="n">
        <v>2.33</v>
      </c>
      <c r="I142" t="n">
        <v>4</v>
      </c>
      <c r="J142" t="n">
        <v>275.19</v>
      </c>
      <c r="K142" t="n">
        <v>56.13</v>
      </c>
      <c r="L142" t="n">
        <v>36</v>
      </c>
      <c r="M142" t="n">
        <v>2</v>
      </c>
      <c r="N142" t="n">
        <v>73.06999999999999</v>
      </c>
      <c r="O142" t="n">
        <v>34174.63</v>
      </c>
      <c r="P142" t="n">
        <v>147.83</v>
      </c>
      <c r="Q142" t="n">
        <v>197.75</v>
      </c>
      <c r="R142" t="n">
        <v>29.11</v>
      </c>
      <c r="S142" t="n">
        <v>25.4</v>
      </c>
      <c r="T142" t="n">
        <v>1029.48</v>
      </c>
      <c r="U142" t="n">
        <v>0.87</v>
      </c>
      <c r="V142" t="n">
        <v>0.89</v>
      </c>
      <c r="W142" t="n">
        <v>2.94</v>
      </c>
      <c r="X142" t="n">
        <v>0.05</v>
      </c>
      <c r="Y142" t="n">
        <v>1</v>
      </c>
      <c r="Z142" t="n">
        <v>10</v>
      </c>
      <c r="AA142" t="n">
        <v>435.3620119201123</v>
      </c>
      <c r="AB142" t="n">
        <v>595.6815115255155</v>
      </c>
      <c r="AC142" t="n">
        <v>538.8305041097718</v>
      </c>
      <c r="AD142" t="n">
        <v>435362.0119201123</v>
      </c>
      <c r="AE142" t="n">
        <v>595681.5115255155</v>
      </c>
      <c r="AF142" t="n">
        <v>1.696772188496402e-05</v>
      </c>
      <c r="AG142" t="n">
        <v>35</v>
      </c>
      <c r="AH142" t="n">
        <v>538830.5041097718</v>
      </c>
    </row>
    <row r="143">
      <c r="A143" t="n">
        <v>141</v>
      </c>
      <c r="B143" t="n">
        <v>110</v>
      </c>
      <c r="C143" t="inlineStr">
        <is>
          <t xml:space="preserve">CONCLUIDO	</t>
        </is>
      </c>
      <c r="D143" t="n">
        <v>7.5613</v>
      </c>
      <c r="E143" t="n">
        <v>13.23</v>
      </c>
      <c r="F143" t="n">
        <v>10.44</v>
      </c>
      <c r="G143" t="n">
        <v>156.65</v>
      </c>
      <c r="H143" t="n">
        <v>2.34</v>
      </c>
      <c r="I143" t="n">
        <v>4</v>
      </c>
      <c r="J143" t="n">
        <v>275.68</v>
      </c>
      <c r="K143" t="n">
        <v>56.13</v>
      </c>
      <c r="L143" t="n">
        <v>36.25</v>
      </c>
      <c r="M143" t="n">
        <v>2</v>
      </c>
      <c r="N143" t="n">
        <v>73.3</v>
      </c>
      <c r="O143" t="n">
        <v>34234.45</v>
      </c>
      <c r="P143" t="n">
        <v>147.99</v>
      </c>
      <c r="Q143" t="n">
        <v>197.75</v>
      </c>
      <c r="R143" t="n">
        <v>29.06</v>
      </c>
      <c r="S143" t="n">
        <v>25.4</v>
      </c>
      <c r="T143" t="n">
        <v>1008.26</v>
      </c>
      <c r="U143" t="n">
        <v>0.87</v>
      </c>
      <c r="V143" t="n">
        <v>0.89</v>
      </c>
      <c r="W143" t="n">
        <v>2.94</v>
      </c>
      <c r="X143" t="n">
        <v>0.05</v>
      </c>
      <c r="Y143" t="n">
        <v>1</v>
      </c>
      <c r="Z143" t="n">
        <v>10</v>
      </c>
      <c r="AA143" t="n">
        <v>435.4691983284489</v>
      </c>
      <c r="AB143" t="n">
        <v>595.8281686981322</v>
      </c>
      <c r="AC143" t="n">
        <v>538.9631645276686</v>
      </c>
      <c r="AD143" t="n">
        <v>435469.1983284489</v>
      </c>
      <c r="AE143" t="n">
        <v>595828.1686981323</v>
      </c>
      <c r="AF143" t="n">
        <v>1.696884397005323e-05</v>
      </c>
      <c r="AG143" t="n">
        <v>35</v>
      </c>
      <c r="AH143" t="n">
        <v>538963.1645276686</v>
      </c>
    </row>
    <row r="144">
      <c r="A144" t="n">
        <v>142</v>
      </c>
      <c r="B144" t="n">
        <v>110</v>
      </c>
      <c r="C144" t="inlineStr">
        <is>
          <t xml:space="preserve">CONCLUIDO	</t>
        </is>
      </c>
      <c r="D144" t="n">
        <v>7.5608</v>
      </c>
      <c r="E144" t="n">
        <v>13.23</v>
      </c>
      <c r="F144" t="n">
        <v>10.44</v>
      </c>
      <c r="G144" t="n">
        <v>156.67</v>
      </c>
      <c r="H144" t="n">
        <v>2.35</v>
      </c>
      <c r="I144" t="n">
        <v>4</v>
      </c>
      <c r="J144" t="n">
        <v>276.16</v>
      </c>
      <c r="K144" t="n">
        <v>56.13</v>
      </c>
      <c r="L144" t="n">
        <v>36.5</v>
      </c>
      <c r="M144" t="n">
        <v>2</v>
      </c>
      <c r="N144" t="n">
        <v>73.54000000000001</v>
      </c>
      <c r="O144" t="n">
        <v>34294.37</v>
      </c>
      <c r="P144" t="n">
        <v>148.13</v>
      </c>
      <c r="Q144" t="n">
        <v>197.75</v>
      </c>
      <c r="R144" t="n">
        <v>29.04</v>
      </c>
      <c r="S144" t="n">
        <v>25.4</v>
      </c>
      <c r="T144" t="n">
        <v>997.67</v>
      </c>
      <c r="U144" t="n">
        <v>0.87</v>
      </c>
      <c r="V144" t="n">
        <v>0.89</v>
      </c>
      <c r="W144" t="n">
        <v>2.95</v>
      </c>
      <c r="X144" t="n">
        <v>0.05</v>
      </c>
      <c r="Y144" t="n">
        <v>1</v>
      </c>
      <c r="Z144" t="n">
        <v>10</v>
      </c>
      <c r="AA144" t="n">
        <v>435.5779398073845</v>
      </c>
      <c r="AB144" t="n">
        <v>595.9769535869474</v>
      </c>
      <c r="AC144" t="n">
        <v>539.0977495955161</v>
      </c>
      <c r="AD144" t="n">
        <v>435577.9398073845</v>
      </c>
      <c r="AE144" t="n">
        <v>595976.9535869474</v>
      </c>
      <c r="AF144" t="n">
        <v>1.696772188496402e-05</v>
      </c>
      <c r="AG144" t="n">
        <v>35</v>
      </c>
      <c r="AH144" t="n">
        <v>539097.7495955161</v>
      </c>
    </row>
    <row r="145">
      <c r="A145" t="n">
        <v>143</v>
      </c>
      <c r="B145" t="n">
        <v>110</v>
      </c>
      <c r="C145" t="inlineStr">
        <is>
          <t xml:space="preserve">CONCLUIDO	</t>
        </is>
      </c>
      <c r="D145" t="n">
        <v>7.5608</v>
      </c>
      <c r="E145" t="n">
        <v>13.23</v>
      </c>
      <c r="F145" t="n">
        <v>10.44</v>
      </c>
      <c r="G145" t="n">
        <v>156.67</v>
      </c>
      <c r="H145" t="n">
        <v>2.36</v>
      </c>
      <c r="I145" t="n">
        <v>4</v>
      </c>
      <c r="J145" t="n">
        <v>276.65</v>
      </c>
      <c r="K145" t="n">
        <v>56.13</v>
      </c>
      <c r="L145" t="n">
        <v>36.75</v>
      </c>
      <c r="M145" t="n">
        <v>2</v>
      </c>
      <c r="N145" t="n">
        <v>73.77</v>
      </c>
      <c r="O145" t="n">
        <v>34354.37</v>
      </c>
      <c r="P145" t="n">
        <v>148.35</v>
      </c>
      <c r="Q145" t="n">
        <v>197.76</v>
      </c>
      <c r="R145" t="n">
        <v>29.07</v>
      </c>
      <c r="S145" t="n">
        <v>25.4</v>
      </c>
      <c r="T145" t="n">
        <v>1013.47</v>
      </c>
      <c r="U145" t="n">
        <v>0.87</v>
      </c>
      <c r="V145" t="n">
        <v>0.89</v>
      </c>
      <c r="W145" t="n">
        <v>2.94</v>
      </c>
      <c r="X145" t="n">
        <v>0.05</v>
      </c>
      <c r="Y145" t="n">
        <v>1</v>
      </c>
      <c r="Z145" t="n">
        <v>10</v>
      </c>
      <c r="AA145" t="n">
        <v>435.7362869247174</v>
      </c>
      <c r="AB145" t="n">
        <v>596.1936110986641</v>
      </c>
      <c r="AC145" t="n">
        <v>539.2937296183953</v>
      </c>
      <c r="AD145" t="n">
        <v>435736.2869247174</v>
      </c>
      <c r="AE145" t="n">
        <v>596193.6110986641</v>
      </c>
      <c r="AF145" t="n">
        <v>1.696772188496402e-05</v>
      </c>
      <c r="AG145" t="n">
        <v>35</v>
      </c>
      <c r="AH145" t="n">
        <v>539293.7296183953</v>
      </c>
    </row>
    <row r="146">
      <c r="A146" t="n">
        <v>144</v>
      </c>
      <c r="B146" t="n">
        <v>110</v>
      </c>
      <c r="C146" t="inlineStr">
        <is>
          <t xml:space="preserve">CONCLUIDO	</t>
        </is>
      </c>
      <c r="D146" t="n">
        <v>7.5622</v>
      </c>
      <c r="E146" t="n">
        <v>13.22</v>
      </c>
      <c r="F146" t="n">
        <v>10.44</v>
      </c>
      <c r="G146" t="n">
        <v>156.63</v>
      </c>
      <c r="H146" t="n">
        <v>2.38</v>
      </c>
      <c r="I146" t="n">
        <v>4</v>
      </c>
      <c r="J146" t="n">
        <v>277.14</v>
      </c>
      <c r="K146" t="n">
        <v>56.13</v>
      </c>
      <c r="L146" t="n">
        <v>37</v>
      </c>
      <c r="M146" t="n">
        <v>2</v>
      </c>
      <c r="N146" t="n">
        <v>74.01000000000001</v>
      </c>
      <c r="O146" t="n">
        <v>34414.47</v>
      </c>
      <c r="P146" t="n">
        <v>148.46</v>
      </c>
      <c r="Q146" t="n">
        <v>197.75</v>
      </c>
      <c r="R146" t="n">
        <v>29.03</v>
      </c>
      <c r="S146" t="n">
        <v>25.4</v>
      </c>
      <c r="T146" t="n">
        <v>993</v>
      </c>
      <c r="U146" t="n">
        <v>0.87</v>
      </c>
      <c r="V146" t="n">
        <v>0.89</v>
      </c>
      <c r="W146" t="n">
        <v>2.94</v>
      </c>
      <c r="X146" t="n">
        <v>0.05</v>
      </c>
      <c r="Y146" t="n">
        <v>1</v>
      </c>
      <c r="Z146" t="n">
        <v>10</v>
      </c>
      <c r="AA146" t="n">
        <v>435.7930701451503</v>
      </c>
      <c r="AB146" t="n">
        <v>596.2713044059591</v>
      </c>
      <c r="AC146" t="n">
        <v>539.3640079854854</v>
      </c>
      <c r="AD146" t="n">
        <v>435793.0701451503</v>
      </c>
      <c r="AE146" t="n">
        <v>596271.3044059591</v>
      </c>
      <c r="AF146" t="n">
        <v>1.69708637232138e-05</v>
      </c>
      <c r="AG146" t="n">
        <v>35</v>
      </c>
      <c r="AH146" t="n">
        <v>539364.0079854854</v>
      </c>
    </row>
    <row r="147">
      <c r="A147" t="n">
        <v>145</v>
      </c>
      <c r="B147" t="n">
        <v>110</v>
      </c>
      <c r="C147" t="inlineStr">
        <is>
          <t xml:space="preserve">CONCLUIDO	</t>
        </is>
      </c>
      <c r="D147" t="n">
        <v>7.561</v>
      </c>
      <c r="E147" t="n">
        <v>13.23</v>
      </c>
      <c r="F147" t="n">
        <v>10.44</v>
      </c>
      <c r="G147" t="n">
        <v>156.66</v>
      </c>
      <c r="H147" t="n">
        <v>2.39</v>
      </c>
      <c r="I147" t="n">
        <v>4</v>
      </c>
      <c r="J147" t="n">
        <v>277.63</v>
      </c>
      <c r="K147" t="n">
        <v>56.13</v>
      </c>
      <c r="L147" t="n">
        <v>37.25</v>
      </c>
      <c r="M147" t="n">
        <v>2</v>
      </c>
      <c r="N147" t="n">
        <v>74.25</v>
      </c>
      <c r="O147" t="n">
        <v>34474.66</v>
      </c>
      <c r="P147" t="n">
        <v>148.55</v>
      </c>
      <c r="Q147" t="n">
        <v>197.75</v>
      </c>
      <c r="R147" t="n">
        <v>29.02</v>
      </c>
      <c r="S147" t="n">
        <v>25.4</v>
      </c>
      <c r="T147" t="n">
        <v>985.1900000000001</v>
      </c>
      <c r="U147" t="n">
        <v>0.88</v>
      </c>
      <c r="V147" t="n">
        <v>0.89</v>
      </c>
      <c r="W147" t="n">
        <v>2.95</v>
      </c>
      <c r="X147" t="n">
        <v>0.05</v>
      </c>
      <c r="Y147" t="n">
        <v>1</v>
      </c>
      <c r="Z147" t="n">
        <v>10</v>
      </c>
      <c r="AA147" t="n">
        <v>435.8770380086809</v>
      </c>
      <c r="AB147" t="n">
        <v>596.3861929412426</v>
      </c>
      <c r="AC147" t="n">
        <v>539.4679317202084</v>
      </c>
      <c r="AD147" t="n">
        <v>435877.0380086809</v>
      </c>
      <c r="AE147" t="n">
        <v>596386.1929412426</v>
      </c>
      <c r="AF147" t="n">
        <v>1.696817071899971e-05</v>
      </c>
      <c r="AG147" t="n">
        <v>35</v>
      </c>
      <c r="AH147" t="n">
        <v>539467.9317202084</v>
      </c>
    </row>
    <row r="148">
      <c r="A148" t="n">
        <v>146</v>
      </c>
      <c r="B148" t="n">
        <v>110</v>
      </c>
      <c r="C148" t="inlineStr">
        <is>
          <t xml:space="preserve">CONCLUIDO	</t>
        </is>
      </c>
      <c r="D148" t="n">
        <v>7.5597</v>
      </c>
      <c r="E148" t="n">
        <v>13.23</v>
      </c>
      <c r="F148" t="n">
        <v>10.45</v>
      </c>
      <c r="G148" t="n">
        <v>156.7</v>
      </c>
      <c r="H148" t="n">
        <v>2.4</v>
      </c>
      <c r="I148" t="n">
        <v>4</v>
      </c>
      <c r="J148" t="n">
        <v>278.11</v>
      </c>
      <c r="K148" t="n">
        <v>56.13</v>
      </c>
      <c r="L148" t="n">
        <v>37.5</v>
      </c>
      <c r="M148" t="n">
        <v>2</v>
      </c>
      <c r="N148" t="n">
        <v>74.48999999999999</v>
      </c>
      <c r="O148" t="n">
        <v>34534.94</v>
      </c>
      <c r="P148" t="n">
        <v>148.7</v>
      </c>
      <c r="Q148" t="n">
        <v>197.8</v>
      </c>
      <c r="R148" t="n">
        <v>29.14</v>
      </c>
      <c r="S148" t="n">
        <v>25.4</v>
      </c>
      <c r="T148" t="n">
        <v>1046.97</v>
      </c>
      <c r="U148" t="n">
        <v>0.87</v>
      </c>
      <c r="V148" t="n">
        <v>0.89</v>
      </c>
      <c r="W148" t="n">
        <v>2.94</v>
      </c>
      <c r="X148" t="n">
        <v>0.06</v>
      </c>
      <c r="Y148" t="n">
        <v>1</v>
      </c>
      <c r="Z148" t="n">
        <v>10</v>
      </c>
      <c r="AA148" t="n">
        <v>436.0193218900758</v>
      </c>
      <c r="AB148" t="n">
        <v>596.5808720248888</v>
      </c>
      <c r="AC148" t="n">
        <v>539.6440309053452</v>
      </c>
      <c r="AD148" t="n">
        <v>436019.3218900758</v>
      </c>
      <c r="AE148" t="n">
        <v>596580.8720248888</v>
      </c>
      <c r="AF148" t="n">
        <v>1.696525329776777e-05</v>
      </c>
      <c r="AG148" t="n">
        <v>35</v>
      </c>
      <c r="AH148" t="n">
        <v>539644.0309053452</v>
      </c>
    </row>
    <row r="149">
      <c r="A149" t="n">
        <v>147</v>
      </c>
      <c r="B149" t="n">
        <v>110</v>
      </c>
      <c r="C149" t="inlineStr">
        <is>
          <t xml:space="preserve">CONCLUIDO	</t>
        </is>
      </c>
      <c r="D149" t="n">
        <v>7.5572</v>
      </c>
      <c r="E149" t="n">
        <v>13.23</v>
      </c>
      <c r="F149" t="n">
        <v>10.45</v>
      </c>
      <c r="G149" t="n">
        <v>156.76</v>
      </c>
      <c r="H149" t="n">
        <v>2.41</v>
      </c>
      <c r="I149" t="n">
        <v>4</v>
      </c>
      <c r="J149" t="n">
        <v>278.6</v>
      </c>
      <c r="K149" t="n">
        <v>56.13</v>
      </c>
      <c r="L149" t="n">
        <v>37.75</v>
      </c>
      <c r="M149" t="n">
        <v>2</v>
      </c>
      <c r="N149" t="n">
        <v>74.73</v>
      </c>
      <c r="O149" t="n">
        <v>34595.32</v>
      </c>
      <c r="P149" t="n">
        <v>148.89</v>
      </c>
      <c r="Q149" t="n">
        <v>197.75</v>
      </c>
      <c r="R149" t="n">
        <v>29.3</v>
      </c>
      <c r="S149" t="n">
        <v>25.4</v>
      </c>
      <c r="T149" t="n">
        <v>1126.41</v>
      </c>
      <c r="U149" t="n">
        <v>0.87</v>
      </c>
      <c r="V149" t="n">
        <v>0.89</v>
      </c>
      <c r="W149" t="n">
        <v>2.95</v>
      </c>
      <c r="X149" t="n">
        <v>0.06</v>
      </c>
      <c r="Y149" t="n">
        <v>1</v>
      </c>
      <c r="Z149" t="n">
        <v>10</v>
      </c>
      <c r="AA149" t="n">
        <v>436.1962180036412</v>
      </c>
      <c r="AB149" t="n">
        <v>596.8229090915748</v>
      </c>
      <c r="AC149" t="n">
        <v>539.8629682940879</v>
      </c>
      <c r="AD149" t="n">
        <v>436196.2180036412</v>
      </c>
      <c r="AE149" t="n">
        <v>596822.9090915748</v>
      </c>
      <c r="AF149" t="n">
        <v>1.695964287232173e-05</v>
      </c>
      <c r="AG149" t="n">
        <v>35</v>
      </c>
      <c r="AH149" t="n">
        <v>539862.9682940879</v>
      </c>
    </row>
    <row r="150">
      <c r="A150" t="n">
        <v>148</v>
      </c>
      <c r="B150" t="n">
        <v>110</v>
      </c>
      <c r="C150" t="inlineStr">
        <is>
          <t xml:space="preserve">CONCLUIDO	</t>
        </is>
      </c>
      <c r="D150" t="n">
        <v>7.5559</v>
      </c>
      <c r="E150" t="n">
        <v>13.23</v>
      </c>
      <c r="F150" t="n">
        <v>10.45</v>
      </c>
      <c r="G150" t="n">
        <v>156.8</v>
      </c>
      <c r="H150" t="n">
        <v>2.42</v>
      </c>
      <c r="I150" t="n">
        <v>4</v>
      </c>
      <c r="J150" t="n">
        <v>279.09</v>
      </c>
      <c r="K150" t="n">
        <v>56.13</v>
      </c>
      <c r="L150" t="n">
        <v>38</v>
      </c>
      <c r="M150" t="n">
        <v>2</v>
      </c>
      <c r="N150" t="n">
        <v>74.97</v>
      </c>
      <c r="O150" t="n">
        <v>34655.79</v>
      </c>
      <c r="P150" t="n">
        <v>148.95</v>
      </c>
      <c r="Q150" t="n">
        <v>197.76</v>
      </c>
      <c r="R150" t="n">
        <v>29.29</v>
      </c>
      <c r="S150" t="n">
        <v>25.4</v>
      </c>
      <c r="T150" t="n">
        <v>1119.58</v>
      </c>
      <c r="U150" t="n">
        <v>0.87</v>
      </c>
      <c r="V150" t="n">
        <v>0.89</v>
      </c>
      <c r="W150" t="n">
        <v>2.95</v>
      </c>
      <c r="X150" t="n">
        <v>0.06</v>
      </c>
      <c r="Y150" t="n">
        <v>1</v>
      </c>
      <c r="Z150" t="n">
        <v>10</v>
      </c>
      <c r="AA150" t="n">
        <v>436.2603054602588</v>
      </c>
      <c r="AB150" t="n">
        <v>596.9105963770579</v>
      </c>
      <c r="AC150" t="n">
        <v>539.9422868281144</v>
      </c>
      <c r="AD150" t="n">
        <v>436260.3054602589</v>
      </c>
      <c r="AE150" t="n">
        <v>596910.596377058</v>
      </c>
      <c r="AF150" t="n">
        <v>1.695672545108979e-05</v>
      </c>
      <c r="AG150" t="n">
        <v>35</v>
      </c>
      <c r="AH150" t="n">
        <v>539942.2868281144</v>
      </c>
    </row>
    <row r="151">
      <c r="A151" t="n">
        <v>149</v>
      </c>
      <c r="B151" t="n">
        <v>110</v>
      </c>
      <c r="C151" t="inlineStr">
        <is>
          <t xml:space="preserve">CONCLUIDO	</t>
        </is>
      </c>
      <c r="D151" t="n">
        <v>7.5592</v>
      </c>
      <c r="E151" t="n">
        <v>13.23</v>
      </c>
      <c r="F151" t="n">
        <v>10.45</v>
      </c>
      <c r="G151" t="n">
        <v>156.71</v>
      </c>
      <c r="H151" t="n">
        <v>2.44</v>
      </c>
      <c r="I151" t="n">
        <v>4</v>
      </c>
      <c r="J151" t="n">
        <v>279.58</v>
      </c>
      <c r="K151" t="n">
        <v>56.13</v>
      </c>
      <c r="L151" t="n">
        <v>38.25</v>
      </c>
      <c r="M151" t="n">
        <v>2</v>
      </c>
      <c r="N151" t="n">
        <v>75.20999999999999</v>
      </c>
      <c r="O151" t="n">
        <v>34716.36</v>
      </c>
      <c r="P151" t="n">
        <v>148.89</v>
      </c>
      <c r="Q151" t="n">
        <v>197.76</v>
      </c>
      <c r="R151" t="n">
        <v>29.19</v>
      </c>
      <c r="S151" t="n">
        <v>25.4</v>
      </c>
      <c r="T151" t="n">
        <v>1069.5</v>
      </c>
      <c r="U151" t="n">
        <v>0.87</v>
      </c>
      <c r="V151" t="n">
        <v>0.89</v>
      </c>
      <c r="W151" t="n">
        <v>2.94</v>
      </c>
      <c r="X151" t="n">
        <v>0.06</v>
      </c>
      <c r="Y151" t="n">
        <v>1</v>
      </c>
      <c r="Z151" t="n">
        <v>10</v>
      </c>
      <c r="AA151" t="n">
        <v>436.1641183717226</v>
      </c>
      <c r="AB151" t="n">
        <v>596.778988959048</v>
      </c>
      <c r="AC151" t="n">
        <v>539.8232398373671</v>
      </c>
      <c r="AD151" t="n">
        <v>436164.1183717226</v>
      </c>
      <c r="AE151" t="n">
        <v>596778.9889590479</v>
      </c>
      <c r="AF151" t="n">
        <v>1.696413121267856e-05</v>
      </c>
      <c r="AG151" t="n">
        <v>35</v>
      </c>
      <c r="AH151" t="n">
        <v>539823.2398373671</v>
      </c>
    </row>
    <row r="152">
      <c r="A152" t="n">
        <v>150</v>
      </c>
      <c r="B152" t="n">
        <v>110</v>
      </c>
      <c r="C152" t="inlineStr">
        <is>
          <t xml:space="preserve">CONCLUIDO	</t>
        </is>
      </c>
      <c r="D152" t="n">
        <v>7.5637</v>
      </c>
      <c r="E152" t="n">
        <v>13.22</v>
      </c>
      <c r="F152" t="n">
        <v>10.44</v>
      </c>
      <c r="G152" t="n">
        <v>156.59</v>
      </c>
      <c r="H152" t="n">
        <v>2.45</v>
      </c>
      <c r="I152" t="n">
        <v>4</v>
      </c>
      <c r="J152" t="n">
        <v>280.08</v>
      </c>
      <c r="K152" t="n">
        <v>56.13</v>
      </c>
      <c r="L152" t="n">
        <v>38.5</v>
      </c>
      <c r="M152" t="n">
        <v>2</v>
      </c>
      <c r="N152" t="n">
        <v>75.45</v>
      </c>
      <c r="O152" t="n">
        <v>34777.02</v>
      </c>
      <c r="P152" t="n">
        <v>148.74</v>
      </c>
      <c r="Q152" t="n">
        <v>197.75</v>
      </c>
      <c r="R152" t="n">
        <v>28.93</v>
      </c>
      <c r="S152" t="n">
        <v>25.4</v>
      </c>
      <c r="T152" t="n">
        <v>939.58</v>
      </c>
      <c r="U152" t="n">
        <v>0.88</v>
      </c>
      <c r="V152" t="n">
        <v>0.89</v>
      </c>
      <c r="W152" t="n">
        <v>2.94</v>
      </c>
      <c r="X152" t="n">
        <v>0.05</v>
      </c>
      <c r="Y152" t="n">
        <v>1</v>
      </c>
      <c r="Z152" t="n">
        <v>10</v>
      </c>
      <c r="AA152" t="n">
        <v>435.9705451200087</v>
      </c>
      <c r="AB152" t="n">
        <v>596.5141334962037</v>
      </c>
      <c r="AC152" t="n">
        <v>539.5836618081698</v>
      </c>
      <c r="AD152" t="n">
        <v>435970.5451200087</v>
      </c>
      <c r="AE152" t="n">
        <v>596514.1334962037</v>
      </c>
      <c r="AF152" t="n">
        <v>1.697422997848143e-05</v>
      </c>
      <c r="AG152" t="n">
        <v>35</v>
      </c>
      <c r="AH152" t="n">
        <v>539583.6618081698</v>
      </c>
    </row>
    <row r="153">
      <c r="A153" t="n">
        <v>151</v>
      </c>
      <c r="B153" t="n">
        <v>110</v>
      </c>
      <c r="C153" t="inlineStr">
        <is>
          <t xml:space="preserve">CONCLUIDO	</t>
        </is>
      </c>
      <c r="D153" t="n">
        <v>7.5608</v>
      </c>
      <c r="E153" t="n">
        <v>13.23</v>
      </c>
      <c r="F153" t="n">
        <v>10.44</v>
      </c>
      <c r="G153" t="n">
        <v>156.67</v>
      </c>
      <c r="H153" t="n">
        <v>2.46</v>
      </c>
      <c r="I153" t="n">
        <v>4</v>
      </c>
      <c r="J153" t="n">
        <v>280.57</v>
      </c>
      <c r="K153" t="n">
        <v>56.13</v>
      </c>
      <c r="L153" t="n">
        <v>38.75</v>
      </c>
      <c r="M153" t="n">
        <v>2</v>
      </c>
      <c r="N153" t="n">
        <v>75.69</v>
      </c>
      <c r="O153" t="n">
        <v>34837.77</v>
      </c>
      <c r="P153" t="n">
        <v>148.91</v>
      </c>
      <c r="Q153" t="n">
        <v>197.75</v>
      </c>
      <c r="R153" t="n">
        <v>29</v>
      </c>
      <c r="S153" t="n">
        <v>25.4</v>
      </c>
      <c r="T153" t="n">
        <v>974.6799999999999</v>
      </c>
      <c r="U153" t="n">
        <v>0.88</v>
      </c>
      <c r="V153" t="n">
        <v>0.89</v>
      </c>
      <c r="W153" t="n">
        <v>2.95</v>
      </c>
      <c r="X153" t="n">
        <v>0.05</v>
      </c>
      <c r="Y153" t="n">
        <v>1</v>
      </c>
      <c r="Z153" t="n">
        <v>10</v>
      </c>
      <c r="AA153" t="n">
        <v>436.1393523142922</v>
      </c>
      <c r="AB153" t="n">
        <v>596.7451029466703</v>
      </c>
      <c r="AC153" t="n">
        <v>539.7925878584514</v>
      </c>
      <c r="AD153" t="n">
        <v>436139.3523142922</v>
      </c>
      <c r="AE153" t="n">
        <v>596745.1029466703</v>
      </c>
      <c r="AF153" t="n">
        <v>1.696772188496402e-05</v>
      </c>
      <c r="AG153" t="n">
        <v>35</v>
      </c>
      <c r="AH153" t="n">
        <v>539792.5878584514</v>
      </c>
    </row>
    <row r="154">
      <c r="A154" t="n">
        <v>152</v>
      </c>
      <c r="B154" t="n">
        <v>110</v>
      </c>
      <c r="C154" t="inlineStr">
        <is>
          <t xml:space="preserve">CONCLUIDO	</t>
        </is>
      </c>
      <c r="D154" t="n">
        <v>7.5616</v>
      </c>
      <c r="E154" t="n">
        <v>13.22</v>
      </c>
      <c r="F154" t="n">
        <v>10.44</v>
      </c>
      <c r="G154" t="n">
        <v>156.65</v>
      </c>
      <c r="H154" t="n">
        <v>2.47</v>
      </c>
      <c r="I154" t="n">
        <v>4</v>
      </c>
      <c r="J154" t="n">
        <v>281.06</v>
      </c>
      <c r="K154" t="n">
        <v>56.13</v>
      </c>
      <c r="L154" t="n">
        <v>39</v>
      </c>
      <c r="M154" t="n">
        <v>2</v>
      </c>
      <c r="N154" t="n">
        <v>75.94</v>
      </c>
      <c r="O154" t="n">
        <v>34898.63</v>
      </c>
      <c r="P154" t="n">
        <v>148.88</v>
      </c>
      <c r="Q154" t="n">
        <v>197.75</v>
      </c>
      <c r="R154" t="n">
        <v>29.01</v>
      </c>
      <c r="S154" t="n">
        <v>25.4</v>
      </c>
      <c r="T154" t="n">
        <v>982.5</v>
      </c>
      <c r="U154" t="n">
        <v>0.88</v>
      </c>
      <c r="V154" t="n">
        <v>0.89</v>
      </c>
      <c r="W154" t="n">
        <v>2.95</v>
      </c>
      <c r="X154" t="n">
        <v>0.05</v>
      </c>
      <c r="Y154" t="n">
        <v>1</v>
      </c>
      <c r="Z154" t="n">
        <v>10</v>
      </c>
      <c r="AA154" t="n">
        <v>436.1049320488065</v>
      </c>
      <c r="AB154" t="n">
        <v>596.6980076209178</v>
      </c>
      <c r="AC154" t="n">
        <v>539.7499872444901</v>
      </c>
      <c r="AD154" t="n">
        <v>436104.9320488065</v>
      </c>
      <c r="AE154" t="n">
        <v>596698.0076209177</v>
      </c>
      <c r="AF154" t="n">
        <v>1.696951722110675e-05</v>
      </c>
      <c r="AG154" t="n">
        <v>35</v>
      </c>
      <c r="AH154" t="n">
        <v>539749.9872444901</v>
      </c>
    </row>
    <row r="155">
      <c r="A155" t="n">
        <v>153</v>
      </c>
      <c r="B155" t="n">
        <v>110</v>
      </c>
      <c r="C155" t="inlineStr">
        <is>
          <t xml:space="preserve">CONCLUIDO	</t>
        </is>
      </c>
      <c r="D155" t="n">
        <v>7.5597</v>
      </c>
      <c r="E155" t="n">
        <v>13.23</v>
      </c>
      <c r="F155" t="n">
        <v>10.45</v>
      </c>
      <c r="G155" t="n">
        <v>156.7</v>
      </c>
      <c r="H155" t="n">
        <v>2.48</v>
      </c>
      <c r="I155" t="n">
        <v>4</v>
      </c>
      <c r="J155" t="n">
        <v>281.56</v>
      </c>
      <c r="K155" t="n">
        <v>56.13</v>
      </c>
      <c r="L155" t="n">
        <v>39.25</v>
      </c>
      <c r="M155" t="n">
        <v>2</v>
      </c>
      <c r="N155" t="n">
        <v>76.18000000000001</v>
      </c>
      <c r="O155" t="n">
        <v>34959.58</v>
      </c>
      <c r="P155" t="n">
        <v>149.03</v>
      </c>
      <c r="Q155" t="n">
        <v>197.76</v>
      </c>
      <c r="R155" t="n">
        <v>29.07</v>
      </c>
      <c r="S155" t="n">
        <v>25.4</v>
      </c>
      <c r="T155" t="n">
        <v>1011.74</v>
      </c>
      <c r="U155" t="n">
        <v>0.87</v>
      </c>
      <c r="V155" t="n">
        <v>0.89</v>
      </c>
      <c r="W155" t="n">
        <v>2.95</v>
      </c>
      <c r="X155" t="n">
        <v>0.06</v>
      </c>
      <c r="Y155" t="n">
        <v>1</v>
      </c>
      <c r="Z155" t="n">
        <v>10</v>
      </c>
      <c r="AA155" t="n">
        <v>436.2568771273334</v>
      </c>
      <c r="AB155" t="n">
        <v>596.905905580702</v>
      </c>
      <c r="AC155" t="n">
        <v>539.9380437147792</v>
      </c>
      <c r="AD155" t="n">
        <v>436256.8771273334</v>
      </c>
      <c r="AE155" t="n">
        <v>596905.905580702</v>
      </c>
      <c r="AF155" t="n">
        <v>1.696525329776777e-05</v>
      </c>
      <c r="AG155" t="n">
        <v>35</v>
      </c>
      <c r="AH155" t="n">
        <v>539938.0437147792</v>
      </c>
    </row>
    <row r="156">
      <c r="A156" t="n">
        <v>154</v>
      </c>
      <c r="B156" t="n">
        <v>110</v>
      </c>
      <c r="C156" t="inlineStr">
        <is>
          <t xml:space="preserve">CONCLUIDO	</t>
        </is>
      </c>
      <c r="D156" t="n">
        <v>7.5602</v>
      </c>
      <c r="E156" t="n">
        <v>13.23</v>
      </c>
      <c r="F156" t="n">
        <v>10.45</v>
      </c>
      <c r="G156" t="n">
        <v>156.68</v>
      </c>
      <c r="H156" t="n">
        <v>2.49</v>
      </c>
      <c r="I156" t="n">
        <v>4</v>
      </c>
      <c r="J156" t="n">
        <v>282.05</v>
      </c>
      <c r="K156" t="n">
        <v>56.13</v>
      </c>
      <c r="L156" t="n">
        <v>39.5</v>
      </c>
      <c r="M156" t="n">
        <v>2</v>
      </c>
      <c r="N156" t="n">
        <v>76.43000000000001</v>
      </c>
      <c r="O156" t="n">
        <v>35020.63</v>
      </c>
      <c r="P156" t="n">
        <v>149.07</v>
      </c>
      <c r="Q156" t="n">
        <v>197.76</v>
      </c>
      <c r="R156" t="n">
        <v>29.01</v>
      </c>
      <c r="S156" t="n">
        <v>25.4</v>
      </c>
      <c r="T156" t="n">
        <v>983.11</v>
      </c>
      <c r="U156" t="n">
        <v>0.88</v>
      </c>
      <c r="V156" t="n">
        <v>0.89</v>
      </c>
      <c r="W156" t="n">
        <v>2.95</v>
      </c>
      <c r="X156" t="n">
        <v>0.06</v>
      </c>
      <c r="Y156" t="n">
        <v>1</v>
      </c>
      <c r="Z156" t="n">
        <v>10</v>
      </c>
      <c r="AA156" t="n">
        <v>436.2776419389411</v>
      </c>
      <c r="AB156" t="n">
        <v>596.9343169120225</v>
      </c>
      <c r="AC156" t="n">
        <v>539.963743508514</v>
      </c>
      <c r="AD156" t="n">
        <v>436277.6419389411</v>
      </c>
      <c r="AE156" t="n">
        <v>596934.3169120225</v>
      </c>
      <c r="AF156" t="n">
        <v>1.696637538285697e-05</v>
      </c>
      <c r="AG156" t="n">
        <v>35</v>
      </c>
      <c r="AH156" t="n">
        <v>539963.743508514</v>
      </c>
    </row>
    <row r="157">
      <c r="A157" t="n">
        <v>155</v>
      </c>
      <c r="B157" t="n">
        <v>110</v>
      </c>
      <c r="C157" t="inlineStr">
        <is>
          <t xml:space="preserve">CONCLUIDO	</t>
        </is>
      </c>
      <c r="D157" t="n">
        <v>7.5592</v>
      </c>
      <c r="E157" t="n">
        <v>13.23</v>
      </c>
      <c r="F157" t="n">
        <v>10.45</v>
      </c>
      <c r="G157" t="n">
        <v>156.71</v>
      </c>
      <c r="H157" t="n">
        <v>2.5</v>
      </c>
      <c r="I157" t="n">
        <v>4</v>
      </c>
      <c r="J157" t="n">
        <v>282.55</v>
      </c>
      <c r="K157" t="n">
        <v>56.13</v>
      </c>
      <c r="L157" t="n">
        <v>39.75</v>
      </c>
      <c r="M157" t="n">
        <v>2</v>
      </c>
      <c r="N157" t="n">
        <v>76.67</v>
      </c>
      <c r="O157" t="n">
        <v>35081.77</v>
      </c>
      <c r="P157" t="n">
        <v>149.08</v>
      </c>
      <c r="Q157" t="n">
        <v>197.75</v>
      </c>
      <c r="R157" t="n">
        <v>29.19</v>
      </c>
      <c r="S157" t="n">
        <v>25.4</v>
      </c>
      <c r="T157" t="n">
        <v>1068.67</v>
      </c>
      <c r="U157" t="n">
        <v>0.87</v>
      </c>
      <c r="V157" t="n">
        <v>0.89</v>
      </c>
      <c r="W157" t="n">
        <v>2.94</v>
      </c>
      <c r="X157" t="n">
        <v>0.06</v>
      </c>
      <c r="Y157" t="n">
        <v>1</v>
      </c>
      <c r="Z157" t="n">
        <v>10</v>
      </c>
      <c r="AA157" t="n">
        <v>436.3009016461065</v>
      </c>
      <c r="AB157" t="n">
        <v>596.9661418695122</v>
      </c>
      <c r="AC157" t="n">
        <v>539.9925311367273</v>
      </c>
      <c r="AD157" t="n">
        <v>436300.9016461065</v>
      </c>
      <c r="AE157" t="n">
        <v>596966.1418695122</v>
      </c>
      <c r="AF157" t="n">
        <v>1.696413121267856e-05</v>
      </c>
      <c r="AG157" t="n">
        <v>35</v>
      </c>
      <c r="AH157" t="n">
        <v>539992.5311367273</v>
      </c>
    </row>
    <row r="158">
      <c r="A158" t="n">
        <v>156</v>
      </c>
      <c r="B158" t="n">
        <v>110</v>
      </c>
      <c r="C158" t="inlineStr">
        <is>
          <t xml:space="preserve">CONCLUIDO	</t>
        </is>
      </c>
      <c r="D158" t="n">
        <v>7.5595</v>
      </c>
      <c r="E158" t="n">
        <v>13.23</v>
      </c>
      <c r="F158" t="n">
        <v>10.45</v>
      </c>
      <c r="G158" t="n">
        <v>156.7</v>
      </c>
      <c r="H158" t="n">
        <v>2.52</v>
      </c>
      <c r="I158" t="n">
        <v>4</v>
      </c>
      <c r="J158" t="n">
        <v>283.04</v>
      </c>
      <c r="K158" t="n">
        <v>56.13</v>
      </c>
      <c r="L158" t="n">
        <v>40</v>
      </c>
      <c r="M158" t="n">
        <v>2</v>
      </c>
      <c r="N158" t="n">
        <v>76.92</v>
      </c>
      <c r="O158" t="n">
        <v>35143.02</v>
      </c>
      <c r="P158" t="n">
        <v>149.16</v>
      </c>
      <c r="Q158" t="n">
        <v>197.75</v>
      </c>
      <c r="R158" t="n">
        <v>29.16</v>
      </c>
      <c r="S158" t="n">
        <v>25.4</v>
      </c>
      <c r="T158" t="n">
        <v>1056.77</v>
      </c>
      <c r="U158" t="n">
        <v>0.87</v>
      </c>
      <c r="V158" t="n">
        <v>0.89</v>
      </c>
      <c r="W158" t="n">
        <v>2.94</v>
      </c>
      <c r="X158" t="n">
        <v>0.06</v>
      </c>
      <c r="Y158" t="n">
        <v>1</v>
      </c>
      <c r="Z158" t="n">
        <v>10</v>
      </c>
      <c r="AA158" t="n">
        <v>436.3536734100624</v>
      </c>
      <c r="AB158" t="n">
        <v>597.0383465250824</v>
      </c>
      <c r="AC158" t="n">
        <v>540.0578446813099</v>
      </c>
      <c r="AD158" t="n">
        <v>436353.6734100623</v>
      </c>
      <c r="AE158" t="n">
        <v>597038.3465250824</v>
      </c>
      <c r="AF158" t="n">
        <v>1.696480446373208e-05</v>
      </c>
      <c r="AG158" t="n">
        <v>35</v>
      </c>
      <c r="AH158" t="n">
        <v>540057.8446813099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2024-09-24T15:56:43Z</dcterms:created>
  <dcterms:modified xmlns:dcterms="http://purl.org/dc/terms/" xmlns:xsi="http://www.w3.org/2001/XMLSchema-instance" xsi:type="dcterms:W3CDTF">2024-09-24T15:56:43Z</dcterms:modified>
</cp:coreProperties>
</file>